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nappa\PycharmProjects\PythonProject3\staf_layout_annotator\output_examples\"/>
    </mc:Choice>
  </mc:AlternateContent>
  <xr:revisionPtr revIDLastSave="0" documentId="13_ncr:1_{E4796A71-91DC-4E25-B1F8-EA38B817E85F}" xr6:coauthVersionLast="47" xr6:coauthVersionMax="47" xr10:uidLastSave="{00000000-0000-0000-0000-000000000000}"/>
  <bookViews>
    <workbookView xWindow="47880" yWindow="-120" windowWidth="29040" windowHeight="15720" tabRatio="808" firstSheet="1" activeTab="8" xr2:uid="{00000000-000D-0000-FFFF-FFFF00000000}"/>
  </bookViews>
  <sheets>
    <sheet name="HOME" sheetId="167" state="hidden" r:id="rId1"/>
    <sheet name="MACHINE INFO" sheetId="1" r:id="rId2"/>
    <sheet name="TABLE INFO" sheetId="449" r:id="rId3"/>
    <sheet name="Blank" sheetId="682" state="hidden" r:id="rId4"/>
    <sheet name="Blank2" sheetId="683" state="hidden" r:id="rId5"/>
    <sheet name="TEMPLATE" sheetId="26" state="hidden" r:id="rId6"/>
    <sheet name="TOTALS" sheetId="16" r:id="rId7"/>
    <sheet name="REPORTS" sheetId="19" state="hidden" r:id="rId8"/>
    <sheet name="FLOOR PLAN" sheetId="670" r:id="rId9"/>
    <sheet name="CHAIRS" sheetId="684" r:id="rId10"/>
  </sheets>
  <definedNames>
    <definedName name="_xlnm._FilterDatabase" localSheetId="1" hidden="1">'MACHINE INFO'!$B$9:$S$264</definedName>
    <definedName name="DENOM">'MACHINE INFO'!#REF!</definedName>
    <definedName name="GAMECONFIG">'MACHINE INFO'!#REF!</definedName>
    <definedName name="GAMETHEMES">'MACHINE INFO'!#REF!</definedName>
    <definedName name="MANUFACTURER">'MACHINE INFO'!#REF!</definedName>
    <definedName name="MODEL">'MACHINE INFO'!#REF!</definedName>
    <definedName name="_xlnm.Print_Area" localSheetId="3">Blank!$A$1:$X$406</definedName>
    <definedName name="_xlnm.Print_Area" localSheetId="4">Blank2!$A$1:$X$415</definedName>
    <definedName name="_xlnm.Print_Area" localSheetId="1">'MACHINE INFO'!$B$9:$S$110</definedName>
    <definedName name="_xlnm.Print_Area" localSheetId="7">REPORTS!$A$1:$AD$362</definedName>
    <definedName name="_xlnm.Print_Area" localSheetId="5">TEMPLATE!$A$1:$X$400</definedName>
    <definedName name="_xlnm.Print_Area" localSheetId="6">TOTALS!$A$1:$AC$329</definedName>
    <definedName name="_xlnm.Print_Titles" localSheetId="3">Blank!$1:$10</definedName>
    <definedName name="_xlnm.Print_Titles" localSheetId="4">Blank2!$1:$10</definedName>
    <definedName name="_xlnm.Print_Titles" localSheetId="1">'MACHINE INFO'!$1:$9</definedName>
    <definedName name="_xlnm.Print_Titles" localSheetId="7">REPORTS!$1:$9</definedName>
    <definedName name="_xlnm.Print_Titles" localSheetId="5">TEMPLATE!$1:$10</definedName>
    <definedName name="_xlnm.Print_Titles" localSheetId="6">TOTALS!$1:$9</definedName>
    <definedName name="PROGRESSIVE">'MACHINE INFO'!#REF!</definedName>
    <definedName name="SHIPCODE">'MACHINE INFO'!#REF!</definedName>
    <definedName name="TABLE" localSheetId="0">HOME!$M$4:$M$4</definedName>
    <definedName name="TABLE_10" localSheetId="0">HOME!$K$5:$K$5</definedName>
    <definedName name="TABLE_11" localSheetId="0">HOME!$K$5:$K$5</definedName>
    <definedName name="TABLE_12" localSheetId="0">HOME!$K$5:$K$5</definedName>
    <definedName name="TABLE_2" localSheetId="0">HOME!#REF!</definedName>
    <definedName name="TABLE_3" localSheetId="0">HOME!#REF!</definedName>
    <definedName name="TABLE_4" localSheetId="0">HOME!#REF!</definedName>
    <definedName name="TABLE_5" localSheetId="0">HOME!#REF!</definedName>
    <definedName name="TABLE_6" localSheetId="0">HOME!#REF!</definedName>
    <definedName name="TABLE_7" localSheetId="0">HOME!#REF!</definedName>
    <definedName name="TABLE_8" localSheetId="0">HOME!#REF!</definedName>
    <definedName name="TABLE_9" localSheetId="0">HOME!$L$5:$L$5</definedName>
    <definedName name="TOPBOX">'MACHINE INFO'!#REF!</definedName>
    <definedName name="TYPE">'MACHINE INFO'!#REF!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 i="684" l="1"/>
  <c r="P342" i="683" l="1"/>
  <c r="O342" i="683"/>
  <c r="L342" i="683"/>
  <c r="N342" i="683" s="1"/>
  <c r="K342" i="683"/>
  <c r="G342" i="683"/>
  <c r="A342" i="683"/>
  <c r="P341" i="683"/>
  <c r="O341" i="683"/>
  <c r="L341" i="683"/>
  <c r="N341" i="683" s="1"/>
  <c r="K341" i="683"/>
  <c r="G341" i="683"/>
  <c r="A341" i="683"/>
  <c r="P340" i="683"/>
  <c r="O340" i="683"/>
  <c r="L340" i="683"/>
  <c r="N340" i="683" s="1"/>
  <c r="K340" i="683"/>
  <c r="G340" i="683"/>
  <c r="A340" i="683"/>
  <c r="P339" i="683"/>
  <c r="O339" i="683"/>
  <c r="L339" i="683"/>
  <c r="N339" i="683" s="1"/>
  <c r="K339" i="683"/>
  <c r="G339" i="683"/>
  <c r="A339" i="683"/>
  <c r="P338" i="683"/>
  <c r="O338" i="683"/>
  <c r="L338" i="683"/>
  <c r="N338" i="683" s="1"/>
  <c r="K338" i="683"/>
  <c r="G338" i="683"/>
  <c r="A338" i="683"/>
  <c r="P337" i="683"/>
  <c r="O337" i="683"/>
  <c r="L337" i="683"/>
  <c r="N337" i="683" s="1"/>
  <c r="K337" i="683"/>
  <c r="G337" i="683"/>
  <c r="A337" i="683"/>
  <c r="P336" i="683"/>
  <c r="O336" i="683"/>
  <c r="L336" i="683"/>
  <c r="N336" i="683" s="1"/>
  <c r="K336" i="683"/>
  <c r="G336" i="683"/>
  <c r="A336" i="683"/>
  <c r="P335" i="683"/>
  <c r="O335" i="683"/>
  <c r="L335" i="683"/>
  <c r="N335" i="683" s="1"/>
  <c r="K335" i="683"/>
  <c r="G335" i="683"/>
  <c r="A335" i="683"/>
  <c r="P334" i="683"/>
  <c r="O334" i="683"/>
  <c r="L334" i="683"/>
  <c r="N334" i="683" s="1"/>
  <c r="K334" i="683"/>
  <c r="G334" i="683"/>
  <c r="A334" i="683"/>
  <c r="P333" i="683"/>
  <c r="O333" i="683"/>
  <c r="L333" i="683"/>
  <c r="N333" i="683" s="1"/>
  <c r="K333" i="683"/>
  <c r="G333" i="683"/>
  <c r="A333" i="683"/>
  <c r="P332" i="683"/>
  <c r="O332" i="683"/>
  <c r="L332" i="683"/>
  <c r="N332" i="683" s="1"/>
  <c r="K332" i="683"/>
  <c r="G332" i="683"/>
  <c r="A332" i="683"/>
  <c r="P331" i="683"/>
  <c r="O331" i="683"/>
  <c r="L331" i="683"/>
  <c r="N331" i="683" s="1"/>
  <c r="K331" i="683"/>
  <c r="G331" i="683"/>
  <c r="A331" i="683"/>
  <c r="P330" i="683"/>
  <c r="O330" i="683"/>
  <c r="L330" i="683"/>
  <c r="N330" i="683" s="1"/>
  <c r="K330" i="683"/>
  <c r="G330" i="683"/>
  <c r="A330" i="683"/>
  <c r="P329" i="683"/>
  <c r="O329" i="683"/>
  <c r="L329" i="683"/>
  <c r="N329" i="683" s="1"/>
  <c r="K329" i="683"/>
  <c r="G329" i="683"/>
  <c r="A329" i="683"/>
  <c r="P328" i="683"/>
  <c r="O328" i="683"/>
  <c r="L328" i="683"/>
  <c r="N328" i="683" s="1"/>
  <c r="K328" i="683"/>
  <c r="G328" i="683"/>
  <c r="A328" i="683"/>
  <c r="P327" i="683"/>
  <c r="O327" i="683"/>
  <c r="N327" i="683"/>
  <c r="L327" i="683"/>
  <c r="K327" i="683"/>
  <c r="G327" i="683"/>
  <c r="A327" i="683"/>
  <c r="P326" i="683"/>
  <c r="O326" i="683"/>
  <c r="N326" i="683"/>
  <c r="L326" i="683"/>
  <c r="K326" i="683"/>
  <c r="G326" i="683"/>
  <c r="A326" i="683"/>
  <c r="P325" i="683"/>
  <c r="O325" i="683"/>
  <c r="L325" i="683"/>
  <c r="N325" i="683" s="1"/>
  <c r="K325" i="683"/>
  <c r="G325" i="683"/>
  <c r="A325" i="683"/>
  <c r="P324" i="683"/>
  <c r="O324" i="683"/>
  <c r="L324" i="683"/>
  <c r="N324" i="683" s="1"/>
  <c r="K324" i="683"/>
  <c r="G324" i="683"/>
  <c r="A324" i="683"/>
  <c r="P323" i="683"/>
  <c r="O323" i="683"/>
  <c r="L323" i="683"/>
  <c r="N323" i="683" s="1"/>
  <c r="K323" i="683"/>
  <c r="G323" i="683"/>
  <c r="A323" i="683"/>
  <c r="P322" i="683"/>
  <c r="O322" i="683"/>
  <c r="L322" i="683"/>
  <c r="N322" i="683" s="1"/>
  <c r="K322" i="683"/>
  <c r="G322" i="683"/>
  <c r="A322" i="683"/>
  <c r="P321" i="683"/>
  <c r="O321" i="683"/>
  <c r="L321" i="683"/>
  <c r="N321" i="683" s="1"/>
  <c r="K321" i="683"/>
  <c r="G321" i="683"/>
  <c r="A321" i="683"/>
  <c r="P320" i="683"/>
  <c r="O320" i="683"/>
  <c r="L320" i="683"/>
  <c r="N320" i="683" s="1"/>
  <c r="K320" i="683"/>
  <c r="G320" i="683"/>
  <c r="A320" i="683"/>
  <c r="P319" i="683"/>
  <c r="O319" i="683"/>
  <c r="L319" i="683"/>
  <c r="N319" i="683" s="1"/>
  <c r="K319" i="683"/>
  <c r="G319" i="683"/>
  <c r="A319" i="683"/>
  <c r="P318" i="683"/>
  <c r="O318" i="683"/>
  <c r="L318" i="683"/>
  <c r="N318" i="683" s="1"/>
  <c r="K318" i="683"/>
  <c r="G318" i="683"/>
  <c r="A318" i="683"/>
  <c r="P317" i="683"/>
  <c r="O317" i="683"/>
  <c r="N317" i="683"/>
  <c r="L317" i="683"/>
  <c r="K317" i="683"/>
  <c r="G317" i="683"/>
  <c r="A317" i="683"/>
  <c r="P316" i="683"/>
  <c r="O316" i="683"/>
  <c r="L316" i="683"/>
  <c r="N316" i="683" s="1"/>
  <c r="K316" i="683"/>
  <c r="G316" i="683"/>
  <c r="A316" i="683"/>
  <c r="P315" i="683"/>
  <c r="O315" i="683"/>
  <c r="N315" i="683"/>
  <c r="L315" i="683"/>
  <c r="K315" i="683"/>
  <c r="G315" i="683"/>
  <c r="A315" i="683"/>
  <c r="P314" i="683"/>
  <c r="O314" i="683"/>
  <c r="N314" i="683"/>
  <c r="L314" i="683"/>
  <c r="K314" i="683"/>
  <c r="G314" i="683"/>
  <c r="A314" i="683"/>
  <c r="P313" i="683"/>
  <c r="O313" i="683"/>
  <c r="L313" i="683"/>
  <c r="N313" i="683" s="1"/>
  <c r="K313" i="683"/>
  <c r="G313" i="683"/>
  <c r="A313" i="683"/>
  <c r="P312" i="683"/>
  <c r="O312" i="683"/>
  <c r="L312" i="683"/>
  <c r="N312" i="683" s="1"/>
  <c r="K312" i="683"/>
  <c r="G312" i="683"/>
  <c r="A312" i="683"/>
  <c r="P311" i="683"/>
  <c r="O311" i="683"/>
  <c r="L311" i="683"/>
  <c r="N311" i="683" s="1"/>
  <c r="K311" i="683"/>
  <c r="G311" i="683"/>
  <c r="A311" i="683"/>
  <c r="P310" i="683"/>
  <c r="O310" i="683"/>
  <c r="L310" i="683"/>
  <c r="N310" i="683" s="1"/>
  <c r="K310" i="683"/>
  <c r="G310" i="683"/>
  <c r="A310" i="683"/>
  <c r="P309" i="683"/>
  <c r="O309" i="683"/>
  <c r="L309" i="683"/>
  <c r="N309" i="683" s="1"/>
  <c r="K309" i="683"/>
  <c r="G309" i="683"/>
  <c r="A309" i="683"/>
  <c r="P308" i="683"/>
  <c r="O308" i="683"/>
  <c r="L308" i="683"/>
  <c r="N308" i="683" s="1"/>
  <c r="K308" i="683"/>
  <c r="G308" i="683"/>
  <c r="A308" i="683"/>
  <c r="P307" i="683"/>
  <c r="O307" i="683"/>
  <c r="L307" i="683"/>
  <c r="N307" i="683" s="1"/>
  <c r="K307" i="683"/>
  <c r="G307" i="683"/>
  <c r="A307" i="683"/>
  <c r="P306" i="683"/>
  <c r="O306" i="683"/>
  <c r="L306" i="683"/>
  <c r="N306" i="683" s="1"/>
  <c r="K306" i="683"/>
  <c r="G306" i="683"/>
  <c r="A306" i="683"/>
  <c r="P305" i="683"/>
  <c r="O305" i="683"/>
  <c r="N305" i="683"/>
  <c r="L305" i="683"/>
  <c r="K305" i="683"/>
  <c r="G305" i="683"/>
  <c r="A305" i="683"/>
  <c r="P304" i="683"/>
  <c r="O304" i="683"/>
  <c r="L304" i="683"/>
  <c r="N304" i="683" s="1"/>
  <c r="K304" i="683"/>
  <c r="G304" i="683"/>
  <c r="A304" i="683"/>
  <c r="P303" i="683"/>
  <c r="O303" i="683"/>
  <c r="N303" i="683"/>
  <c r="L303" i="683"/>
  <c r="K303" i="683"/>
  <c r="G303" i="683"/>
  <c r="A303" i="683"/>
  <c r="P302" i="683"/>
  <c r="O302" i="683"/>
  <c r="N302" i="683"/>
  <c r="L302" i="683"/>
  <c r="K302" i="683"/>
  <c r="G302" i="683"/>
  <c r="A302" i="683"/>
  <c r="P301" i="683"/>
  <c r="O301" i="683"/>
  <c r="L301" i="683"/>
  <c r="N301" i="683" s="1"/>
  <c r="K301" i="683"/>
  <c r="G301" i="683"/>
  <c r="A301" i="683"/>
  <c r="P300" i="683"/>
  <c r="O300" i="683"/>
  <c r="L300" i="683"/>
  <c r="N300" i="683" s="1"/>
  <c r="K300" i="683"/>
  <c r="G300" i="683"/>
  <c r="A300" i="683"/>
  <c r="P299" i="683"/>
  <c r="O299" i="683"/>
  <c r="L299" i="683"/>
  <c r="N299" i="683" s="1"/>
  <c r="K299" i="683"/>
  <c r="G299" i="683"/>
  <c r="A299" i="683"/>
  <c r="P298" i="683"/>
  <c r="O298" i="683"/>
  <c r="L298" i="683"/>
  <c r="N298" i="683" s="1"/>
  <c r="K298" i="683"/>
  <c r="G298" i="683"/>
  <c r="A298" i="683"/>
  <c r="P297" i="683"/>
  <c r="O297" i="683"/>
  <c r="L297" i="683"/>
  <c r="N297" i="683" s="1"/>
  <c r="K297" i="683"/>
  <c r="G297" i="683"/>
  <c r="A297" i="683"/>
  <c r="P296" i="683"/>
  <c r="O296" i="683"/>
  <c r="L296" i="683"/>
  <c r="N296" i="683" s="1"/>
  <c r="K296" i="683"/>
  <c r="G296" i="683"/>
  <c r="A296" i="683"/>
  <c r="P295" i="683"/>
  <c r="O295" i="683"/>
  <c r="L295" i="683"/>
  <c r="N295" i="683" s="1"/>
  <c r="K295" i="683"/>
  <c r="G295" i="683"/>
  <c r="A295" i="683"/>
  <c r="P294" i="683"/>
  <c r="O294" i="683"/>
  <c r="L294" i="683"/>
  <c r="N294" i="683" s="1"/>
  <c r="K294" i="683"/>
  <c r="G294" i="683"/>
  <c r="A294" i="683"/>
  <c r="P293" i="683"/>
  <c r="O293" i="683"/>
  <c r="N293" i="683"/>
  <c r="L293" i="683"/>
  <c r="K293" i="683"/>
  <c r="G293" i="683"/>
  <c r="A293" i="683"/>
  <c r="P292" i="683"/>
  <c r="O292" i="683"/>
  <c r="L292" i="683"/>
  <c r="N292" i="683" s="1"/>
  <c r="K292" i="683"/>
  <c r="G292" i="683"/>
  <c r="A292" i="683"/>
  <c r="P291" i="683"/>
  <c r="O291" i="683"/>
  <c r="N291" i="683"/>
  <c r="L291" i="683"/>
  <c r="K291" i="683"/>
  <c r="G291" i="683"/>
  <c r="A291" i="683"/>
  <c r="P290" i="683"/>
  <c r="O290" i="683"/>
  <c r="N290" i="683"/>
  <c r="L290" i="683"/>
  <c r="K290" i="683"/>
  <c r="G290" i="683"/>
  <c r="A290" i="683"/>
  <c r="P289" i="683"/>
  <c r="O289" i="683"/>
  <c r="L289" i="683"/>
  <c r="N289" i="683" s="1"/>
  <c r="K289" i="683"/>
  <c r="G289" i="683"/>
  <c r="A289" i="683"/>
  <c r="P288" i="683"/>
  <c r="O288" i="683"/>
  <c r="L288" i="683"/>
  <c r="N288" i="683" s="1"/>
  <c r="K288" i="683"/>
  <c r="G288" i="683"/>
  <c r="A288" i="683"/>
  <c r="P287" i="683"/>
  <c r="O287" i="683"/>
  <c r="L287" i="683"/>
  <c r="N287" i="683" s="1"/>
  <c r="K287" i="683"/>
  <c r="G287" i="683"/>
  <c r="A287" i="683"/>
  <c r="P286" i="683"/>
  <c r="O286" i="683"/>
  <c r="L286" i="683"/>
  <c r="N286" i="683" s="1"/>
  <c r="K286" i="683"/>
  <c r="G286" i="683"/>
  <c r="A286" i="683"/>
  <c r="P285" i="683"/>
  <c r="O285" i="683"/>
  <c r="L285" i="683"/>
  <c r="N285" i="683" s="1"/>
  <c r="K285" i="683"/>
  <c r="G285" i="683"/>
  <c r="A285" i="683"/>
  <c r="P284" i="683"/>
  <c r="O284" i="683"/>
  <c r="L284" i="683"/>
  <c r="N284" i="683" s="1"/>
  <c r="K284" i="683"/>
  <c r="G284" i="683"/>
  <c r="A284" i="683"/>
  <c r="P283" i="683"/>
  <c r="O283" i="683"/>
  <c r="L283" i="683"/>
  <c r="N283" i="683" s="1"/>
  <c r="K283" i="683"/>
  <c r="G283" i="683"/>
  <c r="A283" i="683"/>
  <c r="P282" i="683"/>
  <c r="O282" i="683"/>
  <c r="L282" i="683"/>
  <c r="N282" i="683" s="1"/>
  <c r="K282" i="683"/>
  <c r="G282" i="683"/>
  <c r="A282" i="683"/>
  <c r="P281" i="683"/>
  <c r="O281" i="683"/>
  <c r="N281" i="683"/>
  <c r="L281" i="683"/>
  <c r="K281" i="683"/>
  <c r="G281" i="683"/>
  <c r="A281" i="683"/>
  <c r="P280" i="683"/>
  <c r="O280" i="683"/>
  <c r="L280" i="683"/>
  <c r="N280" i="683" s="1"/>
  <c r="K280" i="683"/>
  <c r="G280" i="683"/>
  <c r="A280" i="683"/>
  <c r="P279" i="683"/>
  <c r="O279" i="683"/>
  <c r="N279" i="683"/>
  <c r="L279" i="683"/>
  <c r="K279" i="683"/>
  <c r="G279" i="683"/>
  <c r="A279" i="683"/>
  <c r="P278" i="683"/>
  <c r="O278" i="683"/>
  <c r="L278" i="683"/>
  <c r="N278" i="683" s="1"/>
  <c r="K278" i="683"/>
  <c r="G278" i="683"/>
  <c r="A278" i="683"/>
  <c r="P277" i="683"/>
  <c r="O277" i="683"/>
  <c r="L277" i="683"/>
  <c r="N277" i="683" s="1"/>
  <c r="K277" i="683"/>
  <c r="G277" i="683"/>
  <c r="A277" i="683"/>
  <c r="P276" i="683"/>
  <c r="O276" i="683"/>
  <c r="L276" i="683"/>
  <c r="N276" i="683" s="1"/>
  <c r="K276" i="683"/>
  <c r="G276" i="683"/>
  <c r="A276" i="683"/>
  <c r="P275" i="683"/>
  <c r="O275" i="683"/>
  <c r="L275" i="683"/>
  <c r="N275" i="683" s="1"/>
  <c r="K275" i="683"/>
  <c r="G275" i="683"/>
  <c r="A275" i="683"/>
  <c r="P274" i="683"/>
  <c r="O274" i="683"/>
  <c r="L274" i="683"/>
  <c r="N274" i="683" s="1"/>
  <c r="K274" i="683"/>
  <c r="G274" i="683"/>
  <c r="A274" i="683"/>
  <c r="P273" i="683"/>
  <c r="O273" i="683"/>
  <c r="L273" i="683"/>
  <c r="N273" i="683" s="1"/>
  <c r="K273" i="683"/>
  <c r="G273" i="683"/>
  <c r="A273" i="683"/>
  <c r="P272" i="683"/>
  <c r="O272" i="683"/>
  <c r="L272" i="683"/>
  <c r="N272" i="683" s="1"/>
  <c r="K272" i="683"/>
  <c r="G272" i="683"/>
  <c r="A272" i="683"/>
  <c r="P271" i="683"/>
  <c r="O271" i="683"/>
  <c r="L271" i="683"/>
  <c r="N271" i="683" s="1"/>
  <c r="K271" i="683"/>
  <c r="G271" i="683"/>
  <c r="A271" i="683"/>
  <c r="P270" i="683"/>
  <c r="O270" i="683"/>
  <c r="L270" i="683"/>
  <c r="N270" i="683" s="1"/>
  <c r="K270" i="683"/>
  <c r="G270" i="683"/>
  <c r="A270" i="683"/>
  <c r="P269" i="683"/>
  <c r="O269" i="683"/>
  <c r="N269" i="683"/>
  <c r="L269" i="683"/>
  <c r="K269" i="683"/>
  <c r="G269" i="683"/>
  <c r="A269" i="683"/>
  <c r="P268" i="683"/>
  <c r="O268" i="683"/>
  <c r="L268" i="683"/>
  <c r="N268" i="683" s="1"/>
  <c r="K268" i="683"/>
  <c r="G268" i="683"/>
  <c r="A268" i="683"/>
  <c r="P267" i="683"/>
  <c r="O267" i="683"/>
  <c r="N267" i="683"/>
  <c r="L267" i="683"/>
  <c r="K267" i="683"/>
  <c r="G267" i="683"/>
  <c r="A267" i="683"/>
  <c r="P266" i="683"/>
  <c r="O266" i="683"/>
  <c r="L266" i="683"/>
  <c r="N266" i="683" s="1"/>
  <c r="K266" i="683"/>
  <c r="G266" i="683"/>
  <c r="A266" i="683"/>
  <c r="P265" i="683"/>
  <c r="O265" i="683"/>
  <c r="L265" i="683"/>
  <c r="N265" i="683" s="1"/>
  <c r="K265" i="683"/>
  <c r="G265" i="683"/>
  <c r="A265" i="683"/>
  <c r="P264" i="683"/>
  <c r="O264" i="683"/>
  <c r="L264" i="683"/>
  <c r="N264" i="683" s="1"/>
  <c r="K264" i="683"/>
  <c r="G264" i="683"/>
  <c r="A264" i="683"/>
  <c r="P263" i="683"/>
  <c r="O263" i="683"/>
  <c r="L263" i="683"/>
  <c r="N263" i="683" s="1"/>
  <c r="K263" i="683"/>
  <c r="G263" i="683"/>
  <c r="A263" i="683"/>
  <c r="P262" i="683"/>
  <c r="O262" i="683"/>
  <c r="L262" i="683"/>
  <c r="N262" i="683" s="1"/>
  <c r="K262" i="683"/>
  <c r="G262" i="683"/>
  <c r="A262" i="683"/>
  <c r="P261" i="683"/>
  <c r="O261" i="683"/>
  <c r="L261" i="683"/>
  <c r="N261" i="683" s="1"/>
  <c r="K261" i="683"/>
  <c r="G261" i="683"/>
  <c r="A261" i="683"/>
  <c r="P260" i="683"/>
  <c r="O260" i="683"/>
  <c r="L260" i="683"/>
  <c r="N260" i="683" s="1"/>
  <c r="K260" i="683"/>
  <c r="G260" i="683"/>
  <c r="A260" i="683"/>
  <c r="P259" i="683"/>
  <c r="O259" i="683"/>
  <c r="L259" i="683"/>
  <c r="N259" i="683" s="1"/>
  <c r="K259" i="683"/>
  <c r="G259" i="683"/>
  <c r="A259" i="683"/>
  <c r="P258" i="683"/>
  <c r="O258" i="683"/>
  <c r="L258" i="683"/>
  <c r="N258" i="683" s="1"/>
  <c r="K258" i="683"/>
  <c r="G258" i="683"/>
  <c r="A258" i="683"/>
  <c r="P257" i="683"/>
  <c r="O257" i="683"/>
  <c r="N257" i="683"/>
  <c r="L257" i="683"/>
  <c r="K257" i="683"/>
  <c r="G257" i="683"/>
  <c r="A257" i="683"/>
  <c r="P256" i="683"/>
  <c r="O256" i="683"/>
  <c r="L256" i="683"/>
  <c r="N256" i="683" s="1"/>
  <c r="K256" i="683"/>
  <c r="G256" i="683"/>
  <c r="A256" i="683"/>
  <c r="P255" i="683"/>
  <c r="O255" i="683"/>
  <c r="N255" i="683"/>
  <c r="L255" i="683"/>
  <c r="K255" i="683"/>
  <c r="G255" i="683"/>
  <c r="A255" i="683"/>
  <c r="P254" i="683"/>
  <c r="O254" i="683"/>
  <c r="L254" i="683"/>
  <c r="N254" i="683" s="1"/>
  <c r="K254" i="683"/>
  <c r="G254" i="683"/>
  <c r="A254" i="683"/>
  <c r="P253" i="683"/>
  <c r="O253" i="683"/>
  <c r="L253" i="683"/>
  <c r="N253" i="683" s="1"/>
  <c r="K253" i="683"/>
  <c r="G253" i="683"/>
  <c r="A253" i="683"/>
  <c r="P252" i="683"/>
  <c r="O252" i="683"/>
  <c r="L252" i="683"/>
  <c r="N252" i="683" s="1"/>
  <c r="K252" i="683"/>
  <c r="G252" i="683"/>
  <c r="A252" i="683"/>
  <c r="P251" i="683"/>
  <c r="O251" i="683"/>
  <c r="L251" i="683"/>
  <c r="N251" i="683" s="1"/>
  <c r="K251" i="683"/>
  <c r="G251" i="683"/>
  <c r="A251" i="683"/>
  <c r="P250" i="683"/>
  <c r="O250" i="683"/>
  <c r="L250" i="683"/>
  <c r="N250" i="683" s="1"/>
  <c r="K250" i="683"/>
  <c r="G250" i="683"/>
  <c r="A250" i="683"/>
  <c r="P249" i="683"/>
  <c r="O249" i="683"/>
  <c r="L249" i="683"/>
  <c r="N249" i="683" s="1"/>
  <c r="K249" i="683"/>
  <c r="G249" i="683"/>
  <c r="A249" i="683"/>
  <c r="P248" i="683"/>
  <c r="O248" i="683"/>
  <c r="L248" i="683"/>
  <c r="N248" i="683" s="1"/>
  <c r="K248" i="683"/>
  <c r="G248" i="683"/>
  <c r="A248" i="683"/>
  <c r="P247" i="683"/>
  <c r="O247" i="683"/>
  <c r="L247" i="683"/>
  <c r="N247" i="683" s="1"/>
  <c r="K247" i="683"/>
  <c r="G247" i="683"/>
  <c r="A247" i="683"/>
  <c r="P246" i="683"/>
  <c r="O246" i="683"/>
  <c r="L246" i="683"/>
  <c r="N246" i="683" s="1"/>
  <c r="K246" i="683"/>
  <c r="G246" i="683"/>
  <c r="A246" i="683"/>
  <c r="P245" i="683"/>
  <c r="O245" i="683"/>
  <c r="N245" i="683"/>
  <c r="L245" i="683"/>
  <c r="K245" i="683"/>
  <c r="G245" i="683"/>
  <c r="A245" i="683"/>
  <c r="P244" i="683"/>
  <c r="O244" i="683"/>
  <c r="L244" i="683"/>
  <c r="N244" i="683" s="1"/>
  <c r="K244" i="683"/>
  <c r="G244" i="683"/>
  <c r="A244" i="683"/>
  <c r="P243" i="683"/>
  <c r="O243" i="683"/>
  <c r="N243" i="683"/>
  <c r="L243" i="683"/>
  <c r="K243" i="683"/>
  <c r="G243" i="683"/>
  <c r="A243" i="683"/>
  <c r="P242" i="683"/>
  <c r="O242" i="683"/>
  <c r="L242" i="683"/>
  <c r="N242" i="683" s="1"/>
  <c r="K242" i="683"/>
  <c r="G242" i="683"/>
  <c r="A242" i="683"/>
  <c r="P241" i="683"/>
  <c r="O241" i="683"/>
  <c r="L241" i="683"/>
  <c r="N241" i="683" s="1"/>
  <c r="K241" i="683"/>
  <c r="G241" i="683"/>
  <c r="A241" i="683"/>
  <c r="P240" i="683"/>
  <c r="O240" i="683"/>
  <c r="L240" i="683"/>
  <c r="N240" i="683" s="1"/>
  <c r="K240" i="683"/>
  <c r="G240" i="683"/>
  <c r="A240" i="683"/>
  <c r="P239" i="683"/>
  <c r="O239" i="683"/>
  <c r="L239" i="683"/>
  <c r="N239" i="683" s="1"/>
  <c r="K239" i="683"/>
  <c r="G239" i="683"/>
  <c r="A239" i="683"/>
  <c r="P238" i="683"/>
  <c r="O238" i="683"/>
  <c r="L238" i="683"/>
  <c r="N238" i="683" s="1"/>
  <c r="K238" i="683"/>
  <c r="G238" i="683"/>
  <c r="A238" i="683"/>
  <c r="P237" i="683"/>
  <c r="O237" i="683"/>
  <c r="L237" i="683"/>
  <c r="N237" i="683" s="1"/>
  <c r="K237" i="683"/>
  <c r="G237" i="683"/>
  <c r="A237" i="683"/>
  <c r="P236" i="683"/>
  <c r="O236" i="683"/>
  <c r="L236" i="683"/>
  <c r="N236" i="683" s="1"/>
  <c r="K236" i="683"/>
  <c r="G236" i="683"/>
  <c r="A236" i="683"/>
  <c r="P235" i="683"/>
  <c r="O235" i="683"/>
  <c r="L235" i="683"/>
  <c r="N235" i="683" s="1"/>
  <c r="K235" i="683"/>
  <c r="G235" i="683"/>
  <c r="A235" i="683"/>
  <c r="P234" i="683"/>
  <c r="O234" i="683"/>
  <c r="L234" i="683"/>
  <c r="N234" i="683" s="1"/>
  <c r="K234" i="683"/>
  <c r="G234" i="683"/>
  <c r="A234" i="683"/>
  <c r="P233" i="683"/>
  <c r="O233" i="683"/>
  <c r="N233" i="683"/>
  <c r="L233" i="683"/>
  <c r="K233" i="683"/>
  <c r="G233" i="683"/>
  <c r="A233" i="683"/>
  <c r="P232" i="683"/>
  <c r="O232" i="683"/>
  <c r="L232" i="683"/>
  <c r="N232" i="683" s="1"/>
  <c r="K232" i="683"/>
  <c r="G232" i="683"/>
  <c r="A232" i="683"/>
  <c r="P231" i="683"/>
  <c r="O231" i="683"/>
  <c r="N231" i="683"/>
  <c r="L231" i="683"/>
  <c r="K231" i="683"/>
  <c r="G231" i="683"/>
  <c r="A231" i="683"/>
  <c r="P230" i="683"/>
  <c r="O230" i="683"/>
  <c r="L230" i="683"/>
  <c r="N230" i="683" s="1"/>
  <c r="K230" i="683"/>
  <c r="G230" i="683"/>
  <c r="A230" i="683"/>
  <c r="P229" i="683"/>
  <c r="O229" i="683"/>
  <c r="L229" i="683"/>
  <c r="N229" i="683" s="1"/>
  <c r="K229" i="683"/>
  <c r="G229" i="683"/>
  <c r="A229" i="683"/>
  <c r="P228" i="683"/>
  <c r="O228" i="683"/>
  <c r="L228" i="683"/>
  <c r="N228" i="683" s="1"/>
  <c r="K228" i="683"/>
  <c r="G228" i="683"/>
  <c r="A228" i="683"/>
  <c r="P227" i="683"/>
  <c r="O227" i="683"/>
  <c r="L227" i="683"/>
  <c r="N227" i="683" s="1"/>
  <c r="K227" i="683"/>
  <c r="G227" i="683"/>
  <c r="A227" i="683"/>
  <c r="P226" i="683"/>
  <c r="O226" i="683"/>
  <c r="L226" i="683"/>
  <c r="N226" i="683" s="1"/>
  <c r="K226" i="683"/>
  <c r="G226" i="683"/>
  <c r="A226" i="683"/>
  <c r="P225" i="683"/>
  <c r="O225" i="683"/>
  <c r="L225" i="683"/>
  <c r="N225" i="683" s="1"/>
  <c r="K225" i="683"/>
  <c r="G225" i="683"/>
  <c r="A225" i="683"/>
  <c r="P224" i="683"/>
  <c r="O224" i="683"/>
  <c r="L224" i="683"/>
  <c r="N224" i="683" s="1"/>
  <c r="K224" i="683"/>
  <c r="G224" i="683"/>
  <c r="A224" i="683"/>
  <c r="P223" i="683"/>
  <c r="O223" i="683"/>
  <c r="L223" i="683"/>
  <c r="N223" i="683" s="1"/>
  <c r="K223" i="683"/>
  <c r="G223" i="683"/>
  <c r="A223" i="683"/>
  <c r="P222" i="683"/>
  <c r="O222" i="683"/>
  <c r="L222" i="683"/>
  <c r="N222" i="683" s="1"/>
  <c r="K222" i="683"/>
  <c r="G222" i="683"/>
  <c r="A222" i="683"/>
  <c r="P221" i="683"/>
  <c r="O221" i="683"/>
  <c r="N221" i="683"/>
  <c r="L221" i="683"/>
  <c r="K221" i="683"/>
  <c r="G221" i="683"/>
  <c r="A221" i="683"/>
  <c r="P220" i="683"/>
  <c r="O220" i="683"/>
  <c r="L220" i="683"/>
  <c r="N220" i="683" s="1"/>
  <c r="K220" i="683"/>
  <c r="G220" i="683"/>
  <c r="A220" i="683"/>
  <c r="P219" i="683"/>
  <c r="O219" i="683"/>
  <c r="N219" i="683"/>
  <c r="L219" i="683"/>
  <c r="K219" i="683"/>
  <c r="G219" i="683"/>
  <c r="A219" i="683"/>
  <c r="P218" i="683"/>
  <c r="O218" i="683"/>
  <c r="L218" i="683"/>
  <c r="N218" i="683" s="1"/>
  <c r="K218" i="683"/>
  <c r="G218" i="683"/>
  <c r="A218" i="683"/>
  <c r="P217" i="683"/>
  <c r="O217" i="683"/>
  <c r="L217" i="683"/>
  <c r="N217" i="683" s="1"/>
  <c r="K217" i="683"/>
  <c r="G217" i="683"/>
  <c r="A217" i="683"/>
  <c r="P216" i="683"/>
  <c r="O216" i="683"/>
  <c r="L216" i="683"/>
  <c r="N216" i="683" s="1"/>
  <c r="K216" i="683"/>
  <c r="G216" i="683"/>
  <c r="A216" i="683"/>
  <c r="P215" i="683"/>
  <c r="O215" i="683"/>
  <c r="L215" i="683"/>
  <c r="N215" i="683" s="1"/>
  <c r="K215" i="683"/>
  <c r="G215" i="683"/>
  <c r="A215" i="683"/>
  <c r="P214" i="683"/>
  <c r="O214" i="683"/>
  <c r="L214" i="683"/>
  <c r="N214" i="683" s="1"/>
  <c r="K214" i="683"/>
  <c r="G214" i="683"/>
  <c r="A214" i="683"/>
  <c r="P213" i="683"/>
  <c r="O213" i="683"/>
  <c r="L213" i="683"/>
  <c r="N213" i="683" s="1"/>
  <c r="K213" i="683"/>
  <c r="G213" i="683"/>
  <c r="A213" i="683"/>
  <c r="P212" i="683"/>
  <c r="O212" i="683"/>
  <c r="L212" i="683"/>
  <c r="N212" i="683" s="1"/>
  <c r="K212" i="683"/>
  <c r="G212" i="683"/>
  <c r="A212" i="683"/>
  <c r="P211" i="683"/>
  <c r="O211" i="683"/>
  <c r="L211" i="683"/>
  <c r="N211" i="683" s="1"/>
  <c r="K211" i="683"/>
  <c r="G211" i="683"/>
  <c r="A211" i="683"/>
  <c r="P210" i="683"/>
  <c r="O210" i="683"/>
  <c r="L210" i="683"/>
  <c r="N210" i="683" s="1"/>
  <c r="K210" i="683"/>
  <c r="G210" i="683"/>
  <c r="A210" i="683"/>
  <c r="P209" i="683"/>
  <c r="O209" i="683"/>
  <c r="N209" i="683"/>
  <c r="L209" i="683"/>
  <c r="K209" i="683"/>
  <c r="G209" i="683"/>
  <c r="A209" i="683"/>
  <c r="P208" i="683"/>
  <c r="O208" i="683"/>
  <c r="L208" i="683"/>
  <c r="N208" i="683" s="1"/>
  <c r="K208" i="683"/>
  <c r="G208" i="683"/>
  <c r="A208" i="683"/>
  <c r="P207" i="683"/>
  <c r="O207" i="683"/>
  <c r="N207" i="683"/>
  <c r="L207" i="683"/>
  <c r="K207" i="683"/>
  <c r="G207" i="683"/>
  <c r="A207" i="683"/>
  <c r="P206" i="683"/>
  <c r="O206" i="683"/>
  <c r="L206" i="683"/>
  <c r="N206" i="683" s="1"/>
  <c r="K206" i="683"/>
  <c r="G206" i="683"/>
  <c r="A206" i="683"/>
  <c r="P205" i="683"/>
  <c r="O205" i="683"/>
  <c r="L205" i="683"/>
  <c r="N205" i="683" s="1"/>
  <c r="K205" i="683"/>
  <c r="G205" i="683"/>
  <c r="A205" i="683"/>
  <c r="P204" i="683"/>
  <c r="O204" i="683"/>
  <c r="L204" i="683"/>
  <c r="N204" i="683" s="1"/>
  <c r="K204" i="683"/>
  <c r="G204" i="683"/>
  <c r="A204" i="683"/>
  <c r="P203" i="683"/>
  <c r="O203" i="683"/>
  <c r="L203" i="683"/>
  <c r="N203" i="683" s="1"/>
  <c r="K203" i="683"/>
  <c r="G203" i="683"/>
  <c r="A203" i="683"/>
  <c r="P202" i="683"/>
  <c r="O202" i="683"/>
  <c r="L202" i="683"/>
  <c r="N202" i="683" s="1"/>
  <c r="K202" i="683"/>
  <c r="G202" i="683"/>
  <c r="A202" i="683"/>
  <c r="P201" i="683"/>
  <c r="O201" i="683"/>
  <c r="L201" i="683"/>
  <c r="N201" i="683" s="1"/>
  <c r="K201" i="683"/>
  <c r="G201" i="683"/>
  <c r="A201" i="683"/>
  <c r="P200" i="683"/>
  <c r="O200" i="683"/>
  <c r="L200" i="683"/>
  <c r="N200" i="683" s="1"/>
  <c r="K200" i="683"/>
  <c r="G200" i="683"/>
  <c r="A200" i="683"/>
  <c r="P199" i="683"/>
  <c r="O199" i="683"/>
  <c r="L199" i="683"/>
  <c r="N199" i="683" s="1"/>
  <c r="K199" i="683"/>
  <c r="G199" i="683"/>
  <c r="A199" i="683"/>
  <c r="P198" i="683"/>
  <c r="O198" i="683"/>
  <c r="L198" i="683"/>
  <c r="N198" i="683" s="1"/>
  <c r="K198" i="683"/>
  <c r="G198" i="683"/>
  <c r="A198" i="683"/>
  <c r="P197" i="683"/>
  <c r="O197" i="683"/>
  <c r="N197" i="683"/>
  <c r="L197" i="683"/>
  <c r="K197" i="683"/>
  <c r="G197" i="683"/>
  <c r="A197" i="683"/>
  <c r="P196" i="683"/>
  <c r="O196" i="683"/>
  <c r="L196" i="683"/>
  <c r="N196" i="683" s="1"/>
  <c r="K196" i="683"/>
  <c r="G196" i="683"/>
  <c r="A196" i="683"/>
  <c r="P195" i="683"/>
  <c r="O195" i="683"/>
  <c r="N195" i="683"/>
  <c r="L195" i="683"/>
  <c r="K195" i="683"/>
  <c r="G195" i="683"/>
  <c r="A195" i="683"/>
  <c r="P194" i="683"/>
  <c r="O194" i="683"/>
  <c r="L194" i="683"/>
  <c r="N194" i="683" s="1"/>
  <c r="K194" i="683"/>
  <c r="G194" i="683"/>
  <c r="A194" i="683"/>
  <c r="P193" i="683"/>
  <c r="O193" i="683"/>
  <c r="L193" i="683"/>
  <c r="N193" i="683" s="1"/>
  <c r="K193" i="683"/>
  <c r="G193" i="683"/>
  <c r="A193" i="683"/>
  <c r="P192" i="683"/>
  <c r="O192" i="683"/>
  <c r="L192" i="683"/>
  <c r="N192" i="683" s="1"/>
  <c r="K192" i="683"/>
  <c r="G192" i="683"/>
  <c r="A192" i="683"/>
  <c r="P191" i="683"/>
  <c r="O191" i="683"/>
  <c r="L191" i="683"/>
  <c r="N191" i="683" s="1"/>
  <c r="K191" i="683"/>
  <c r="G191" i="683"/>
  <c r="A191" i="683"/>
  <c r="P190" i="683"/>
  <c r="O190" i="683"/>
  <c r="L190" i="683"/>
  <c r="N190" i="683" s="1"/>
  <c r="K190" i="683"/>
  <c r="G190" i="683"/>
  <c r="A190" i="683"/>
  <c r="P189" i="683"/>
  <c r="O189" i="683"/>
  <c r="L189" i="683"/>
  <c r="N189" i="683" s="1"/>
  <c r="K189" i="683"/>
  <c r="G189" i="683"/>
  <c r="A189" i="683"/>
  <c r="P188" i="683"/>
  <c r="O188" i="683"/>
  <c r="L188" i="683"/>
  <c r="N188" i="683" s="1"/>
  <c r="K188" i="683"/>
  <c r="G188" i="683"/>
  <c r="A188" i="683"/>
  <c r="P187" i="683"/>
  <c r="O187" i="683"/>
  <c r="L187" i="683"/>
  <c r="N187" i="683" s="1"/>
  <c r="K187" i="683"/>
  <c r="G187" i="683"/>
  <c r="A187" i="683"/>
  <c r="P186" i="683"/>
  <c r="O186" i="683"/>
  <c r="L186" i="683"/>
  <c r="N186" i="683" s="1"/>
  <c r="K186" i="683"/>
  <c r="G186" i="683"/>
  <c r="A186" i="683"/>
  <c r="P185" i="683"/>
  <c r="O185" i="683"/>
  <c r="N185" i="683"/>
  <c r="L185" i="683"/>
  <c r="K185" i="683"/>
  <c r="G185" i="683"/>
  <c r="A185" i="683"/>
  <c r="P184" i="683"/>
  <c r="O184" i="683"/>
  <c r="L184" i="683"/>
  <c r="N184" i="683" s="1"/>
  <c r="K184" i="683"/>
  <c r="G184" i="683"/>
  <c r="A184" i="683"/>
  <c r="P183" i="683"/>
  <c r="O183" i="683"/>
  <c r="N183" i="683"/>
  <c r="L183" i="683"/>
  <c r="K183" i="683"/>
  <c r="G183" i="683"/>
  <c r="A183" i="683"/>
  <c r="P182" i="683"/>
  <c r="O182" i="683"/>
  <c r="L182" i="683"/>
  <c r="N182" i="683" s="1"/>
  <c r="K182" i="683"/>
  <c r="G182" i="683"/>
  <c r="A182" i="683"/>
  <c r="P181" i="683"/>
  <c r="O181" i="683"/>
  <c r="N181" i="683"/>
  <c r="L181" i="683"/>
  <c r="K181" i="683"/>
  <c r="G181" i="683"/>
  <c r="A181" i="683"/>
  <c r="P180" i="683"/>
  <c r="O180" i="683"/>
  <c r="L180" i="683"/>
  <c r="N180" i="683" s="1"/>
  <c r="K180" i="683"/>
  <c r="G180" i="683"/>
  <c r="A180" i="683"/>
  <c r="P179" i="683"/>
  <c r="O179" i="683"/>
  <c r="L179" i="683"/>
  <c r="N179" i="683" s="1"/>
  <c r="K179" i="683"/>
  <c r="G179" i="683"/>
  <c r="A179" i="683"/>
  <c r="P178" i="683"/>
  <c r="O178" i="683"/>
  <c r="L178" i="683"/>
  <c r="N178" i="683" s="1"/>
  <c r="K178" i="683"/>
  <c r="G178" i="683"/>
  <c r="A178" i="683"/>
  <c r="P177" i="683"/>
  <c r="O177" i="683"/>
  <c r="L177" i="683"/>
  <c r="N177" i="683" s="1"/>
  <c r="K177" i="683"/>
  <c r="G177" i="683"/>
  <c r="A177" i="683"/>
  <c r="P176" i="683"/>
  <c r="O176" i="683"/>
  <c r="L176" i="683"/>
  <c r="N176" i="683" s="1"/>
  <c r="K176" i="683"/>
  <c r="G176" i="683"/>
  <c r="A176" i="683"/>
  <c r="P175" i="683"/>
  <c r="O175" i="683"/>
  <c r="L175" i="683"/>
  <c r="N175" i="683" s="1"/>
  <c r="K175" i="683"/>
  <c r="G175" i="683"/>
  <c r="A175" i="683"/>
  <c r="P174" i="683"/>
  <c r="O174" i="683"/>
  <c r="L174" i="683"/>
  <c r="N174" i="683" s="1"/>
  <c r="K174" i="683"/>
  <c r="G174" i="683"/>
  <c r="A174" i="683"/>
  <c r="P173" i="683"/>
  <c r="O173" i="683"/>
  <c r="N173" i="683"/>
  <c r="L173" i="683"/>
  <c r="K173" i="683"/>
  <c r="G173" i="683"/>
  <c r="A173" i="683"/>
  <c r="P172" i="683"/>
  <c r="O172" i="683"/>
  <c r="L172" i="683"/>
  <c r="N172" i="683" s="1"/>
  <c r="K172" i="683"/>
  <c r="G172" i="683"/>
  <c r="A172" i="683"/>
  <c r="P171" i="683"/>
  <c r="O171" i="683"/>
  <c r="N171" i="683"/>
  <c r="L171" i="683"/>
  <c r="K171" i="683"/>
  <c r="G171" i="683"/>
  <c r="A171" i="683"/>
  <c r="P170" i="683"/>
  <c r="O170" i="683"/>
  <c r="L170" i="683"/>
  <c r="N170" i="683" s="1"/>
  <c r="K170" i="683"/>
  <c r="G170" i="683"/>
  <c r="A170" i="683"/>
  <c r="P169" i="683"/>
  <c r="O169" i="683"/>
  <c r="L169" i="683"/>
  <c r="N169" i="683" s="1"/>
  <c r="K169" i="683"/>
  <c r="G169" i="683"/>
  <c r="A169" i="683"/>
  <c r="P168" i="683"/>
  <c r="O168" i="683"/>
  <c r="L168" i="683"/>
  <c r="N168" i="683" s="1"/>
  <c r="K168" i="683"/>
  <c r="G168" i="683"/>
  <c r="A168" i="683"/>
  <c r="P167" i="683"/>
  <c r="O167" i="683"/>
  <c r="L167" i="683"/>
  <c r="N167" i="683" s="1"/>
  <c r="K167" i="683"/>
  <c r="G167" i="683"/>
  <c r="A167" i="683"/>
  <c r="P166" i="683"/>
  <c r="O166" i="683"/>
  <c r="L166" i="683"/>
  <c r="N166" i="683" s="1"/>
  <c r="K166" i="683"/>
  <c r="G166" i="683"/>
  <c r="A166" i="683"/>
  <c r="P165" i="683"/>
  <c r="O165" i="683"/>
  <c r="L165" i="683"/>
  <c r="N165" i="683" s="1"/>
  <c r="K165" i="683"/>
  <c r="G165" i="683"/>
  <c r="A165" i="683"/>
  <c r="P164" i="683"/>
  <c r="O164" i="683"/>
  <c r="L164" i="683"/>
  <c r="N164" i="683" s="1"/>
  <c r="K164" i="683"/>
  <c r="G164" i="683"/>
  <c r="A164" i="683"/>
  <c r="P163" i="683"/>
  <c r="O163" i="683"/>
  <c r="L163" i="683"/>
  <c r="N163" i="683" s="1"/>
  <c r="K163" i="683"/>
  <c r="G163" i="683"/>
  <c r="A163" i="683"/>
  <c r="P162" i="683"/>
  <c r="O162" i="683"/>
  <c r="L162" i="683"/>
  <c r="N162" i="683" s="1"/>
  <c r="K162" i="683"/>
  <c r="G162" i="683"/>
  <c r="A162" i="683"/>
  <c r="P161" i="683"/>
  <c r="O161" i="683"/>
  <c r="N161" i="683"/>
  <c r="L161" i="683"/>
  <c r="K161" i="683"/>
  <c r="G161" i="683"/>
  <c r="A161" i="683"/>
  <c r="P160" i="683"/>
  <c r="O160" i="683"/>
  <c r="L160" i="683"/>
  <c r="N160" i="683" s="1"/>
  <c r="K160" i="683"/>
  <c r="G160" i="683"/>
  <c r="A160" i="683"/>
  <c r="P159" i="683"/>
  <c r="O159" i="683"/>
  <c r="N159" i="683"/>
  <c r="L159" i="683"/>
  <c r="K159" i="683"/>
  <c r="G159" i="683"/>
  <c r="A159" i="683"/>
  <c r="P158" i="683"/>
  <c r="O158" i="683"/>
  <c r="L158" i="683"/>
  <c r="N158" i="683" s="1"/>
  <c r="K158" i="683"/>
  <c r="G158" i="683"/>
  <c r="A158" i="683"/>
  <c r="P157" i="683"/>
  <c r="O157" i="683"/>
  <c r="L157" i="683"/>
  <c r="N157" i="683" s="1"/>
  <c r="K157" i="683"/>
  <c r="G157" i="683"/>
  <c r="A157" i="683"/>
  <c r="P156" i="683"/>
  <c r="O156" i="683"/>
  <c r="L156" i="683"/>
  <c r="N156" i="683" s="1"/>
  <c r="K156" i="683"/>
  <c r="G156" i="683"/>
  <c r="A156" i="683"/>
  <c r="P155" i="683"/>
  <c r="O155" i="683"/>
  <c r="L155" i="683"/>
  <c r="N155" i="683" s="1"/>
  <c r="K155" i="683"/>
  <c r="G155" i="683"/>
  <c r="A155" i="683"/>
  <c r="P154" i="683"/>
  <c r="O154" i="683"/>
  <c r="L154" i="683"/>
  <c r="N154" i="683" s="1"/>
  <c r="K154" i="683"/>
  <c r="G154" i="683"/>
  <c r="A154" i="683"/>
  <c r="P153" i="683"/>
  <c r="O153" i="683"/>
  <c r="L153" i="683"/>
  <c r="N153" i="683" s="1"/>
  <c r="K153" i="683"/>
  <c r="G153" i="683"/>
  <c r="A153" i="683"/>
  <c r="P152" i="683"/>
  <c r="O152" i="683"/>
  <c r="L152" i="683"/>
  <c r="N152" i="683" s="1"/>
  <c r="K152" i="683"/>
  <c r="G152" i="683"/>
  <c r="A152" i="683"/>
  <c r="P151" i="683"/>
  <c r="O151" i="683"/>
  <c r="L151" i="683"/>
  <c r="N151" i="683" s="1"/>
  <c r="K151" i="683"/>
  <c r="G151" i="683"/>
  <c r="A151" i="683"/>
  <c r="P150" i="683"/>
  <c r="O150" i="683"/>
  <c r="L150" i="683"/>
  <c r="N150" i="683" s="1"/>
  <c r="K150" i="683"/>
  <c r="G150" i="683"/>
  <c r="A150" i="683"/>
  <c r="P149" i="683"/>
  <c r="O149" i="683"/>
  <c r="N149" i="683"/>
  <c r="L149" i="683"/>
  <c r="K149" i="683"/>
  <c r="G149" i="683"/>
  <c r="A149" i="683"/>
  <c r="P148" i="683"/>
  <c r="O148" i="683"/>
  <c r="L148" i="683"/>
  <c r="N148" i="683" s="1"/>
  <c r="K148" i="683"/>
  <c r="G148" i="683"/>
  <c r="A148" i="683"/>
  <c r="P147" i="683"/>
  <c r="O147" i="683"/>
  <c r="N147" i="683"/>
  <c r="L147" i="683"/>
  <c r="K147" i="683"/>
  <c r="G147" i="683"/>
  <c r="A147" i="683"/>
  <c r="P146" i="683"/>
  <c r="O146" i="683"/>
  <c r="L146" i="683"/>
  <c r="N146" i="683" s="1"/>
  <c r="K146" i="683"/>
  <c r="G146" i="683"/>
  <c r="A146" i="683"/>
  <c r="P145" i="683"/>
  <c r="O145" i="683"/>
  <c r="L145" i="683"/>
  <c r="N145" i="683" s="1"/>
  <c r="K145" i="683"/>
  <c r="G145" i="683"/>
  <c r="A145" i="683"/>
  <c r="P144" i="683"/>
  <c r="O144" i="683"/>
  <c r="L144" i="683"/>
  <c r="N144" i="683" s="1"/>
  <c r="K144" i="683"/>
  <c r="G144" i="683"/>
  <c r="A144" i="683"/>
  <c r="P143" i="683"/>
  <c r="O143" i="683"/>
  <c r="L143" i="683"/>
  <c r="N143" i="683" s="1"/>
  <c r="K143" i="683"/>
  <c r="G143" i="683"/>
  <c r="A143" i="683"/>
  <c r="P142" i="683"/>
  <c r="O142" i="683"/>
  <c r="L142" i="683"/>
  <c r="N142" i="683" s="1"/>
  <c r="K142" i="683"/>
  <c r="G142" i="683"/>
  <c r="A142" i="683"/>
  <c r="P141" i="683"/>
  <c r="O141" i="683"/>
  <c r="N141" i="683"/>
  <c r="L141" i="683"/>
  <c r="K141" i="683"/>
  <c r="G141" i="683"/>
  <c r="A141" i="683"/>
  <c r="P140" i="683"/>
  <c r="O140" i="683"/>
  <c r="L140" i="683"/>
  <c r="N140" i="683" s="1"/>
  <c r="K140" i="683"/>
  <c r="G140" i="683"/>
  <c r="A140" i="683"/>
  <c r="P139" i="683"/>
  <c r="O139" i="683"/>
  <c r="L139" i="683"/>
  <c r="N139" i="683" s="1"/>
  <c r="K139" i="683"/>
  <c r="G139" i="683"/>
  <c r="A139" i="683"/>
  <c r="P138" i="683"/>
  <c r="O138" i="683"/>
  <c r="L138" i="683"/>
  <c r="N138" i="683" s="1"/>
  <c r="K138" i="683"/>
  <c r="G138" i="683"/>
  <c r="A138" i="683"/>
  <c r="P137" i="683"/>
  <c r="O137" i="683"/>
  <c r="N137" i="683"/>
  <c r="L137" i="683"/>
  <c r="K137" i="683"/>
  <c r="G137" i="683"/>
  <c r="A137" i="683"/>
  <c r="P136" i="683"/>
  <c r="O136" i="683"/>
  <c r="L136" i="683"/>
  <c r="N136" i="683" s="1"/>
  <c r="K136" i="683"/>
  <c r="G136" i="683"/>
  <c r="A136" i="683"/>
  <c r="P135" i="683"/>
  <c r="O135" i="683"/>
  <c r="N135" i="683"/>
  <c r="L135" i="683"/>
  <c r="K135" i="683"/>
  <c r="G135" i="683"/>
  <c r="A135" i="683"/>
  <c r="P134" i="683"/>
  <c r="O134" i="683"/>
  <c r="L134" i="683"/>
  <c r="N134" i="683" s="1"/>
  <c r="K134" i="683"/>
  <c r="G134" i="683"/>
  <c r="A134" i="683"/>
  <c r="P133" i="683"/>
  <c r="O133" i="683"/>
  <c r="L133" i="683"/>
  <c r="N133" i="683" s="1"/>
  <c r="K133" i="683"/>
  <c r="G133" i="683"/>
  <c r="A133" i="683"/>
  <c r="P132" i="683"/>
  <c r="O132" i="683"/>
  <c r="L132" i="683"/>
  <c r="N132" i="683" s="1"/>
  <c r="K132" i="683"/>
  <c r="G132" i="683"/>
  <c r="A132" i="683"/>
  <c r="P131" i="683"/>
  <c r="O131" i="683"/>
  <c r="L131" i="683"/>
  <c r="N131" i="683" s="1"/>
  <c r="K131" i="683"/>
  <c r="G131" i="683"/>
  <c r="A131" i="683"/>
  <c r="P130" i="683"/>
  <c r="O130" i="683"/>
  <c r="L130" i="683"/>
  <c r="N130" i="683" s="1"/>
  <c r="K130" i="683"/>
  <c r="G130" i="683"/>
  <c r="A130" i="683"/>
  <c r="P129" i="683"/>
  <c r="O129" i="683"/>
  <c r="L129" i="683"/>
  <c r="N129" i="683" s="1"/>
  <c r="K129" i="683"/>
  <c r="G129" i="683"/>
  <c r="A129" i="683"/>
  <c r="P128" i="683"/>
  <c r="O128" i="683"/>
  <c r="L128" i="683"/>
  <c r="N128" i="683" s="1"/>
  <c r="K128" i="683"/>
  <c r="G128" i="683"/>
  <c r="A128" i="683"/>
  <c r="P127" i="683"/>
  <c r="O127" i="683"/>
  <c r="L127" i="683"/>
  <c r="N127" i="683" s="1"/>
  <c r="K127" i="683"/>
  <c r="G127" i="683"/>
  <c r="A127" i="683"/>
  <c r="P126" i="683"/>
  <c r="O126" i="683"/>
  <c r="L126" i="683"/>
  <c r="N126" i="683" s="1"/>
  <c r="K126" i="683"/>
  <c r="G126" i="683"/>
  <c r="A126" i="683"/>
  <c r="P125" i="683"/>
  <c r="O125" i="683"/>
  <c r="N125" i="683"/>
  <c r="L125" i="683"/>
  <c r="K125" i="683"/>
  <c r="G125" i="683"/>
  <c r="A125" i="683"/>
  <c r="P124" i="683"/>
  <c r="O124" i="683"/>
  <c r="L124" i="683"/>
  <c r="N124" i="683" s="1"/>
  <c r="K124" i="683"/>
  <c r="G124" i="683"/>
  <c r="A124" i="683"/>
  <c r="P123" i="683"/>
  <c r="O123" i="683"/>
  <c r="N123" i="683"/>
  <c r="L123" i="683"/>
  <c r="K123" i="683"/>
  <c r="G123" i="683"/>
  <c r="A123" i="683"/>
  <c r="P122" i="683"/>
  <c r="O122" i="683"/>
  <c r="L122" i="683"/>
  <c r="N122" i="683" s="1"/>
  <c r="K122" i="683"/>
  <c r="G122" i="683"/>
  <c r="A122" i="683"/>
  <c r="P121" i="683"/>
  <c r="O121" i="683"/>
  <c r="L121" i="683"/>
  <c r="N121" i="683" s="1"/>
  <c r="K121" i="683"/>
  <c r="G121" i="683"/>
  <c r="A121" i="683"/>
  <c r="P120" i="683"/>
  <c r="O120" i="683"/>
  <c r="L120" i="683"/>
  <c r="N120" i="683" s="1"/>
  <c r="K120" i="683"/>
  <c r="G120" i="683"/>
  <c r="A120" i="683"/>
  <c r="P119" i="683"/>
  <c r="O119" i="683"/>
  <c r="L119" i="683"/>
  <c r="N119" i="683" s="1"/>
  <c r="K119" i="683"/>
  <c r="G119" i="683"/>
  <c r="A119" i="683"/>
  <c r="P118" i="683"/>
  <c r="O118" i="683"/>
  <c r="L118" i="683"/>
  <c r="N118" i="683" s="1"/>
  <c r="K118" i="683"/>
  <c r="G118" i="683"/>
  <c r="A118" i="683"/>
  <c r="P117" i="683"/>
  <c r="O117" i="683"/>
  <c r="L117" i="683"/>
  <c r="N117" i="683" s="1"/>
  <c r="K117" i="683"/>
  <c r="G117" i="683"/>
  <c r="A117" i="683"/>
  <c r="P116" i="683"/>
  <c r="O116" i="683"/>
  <c r="L116" i="683"/>
  <c r="N116" i="683" s="1"/>
  <c r="K116" i="683"/>
  <c r="G116" i="683"/>
  <c r="A116" i="683"/>
  <c r="P115" i="683"/>
  <c r="O115" i="683"/>
  <c r="L115" i="683"/>
  <c r="N115" i="683" s="1"/>
  <c r="K115" i="683"/>
  <c r="G115" i="683"/>
  <c r="A115" i="683"/>
  <c r="P114" i="683"/>
  <c r="O114" i="683"/>
  <c r="L114" i="683"/>
  <c r="N114" i="683" s="1"/>
  <c r="K114" i="683"/>
  <c r="G114" i="683"/>
  <c r="A114" i="683"/>
  <c r="P113" i="683"/>
  <c r="O113" i="683"/>
  <c r="N113" i="683"/>
  <c r="L113" i="683"/>
  <c r="K113" i="683"/>
  <c r="G113" i="683"/>
  <c r="A113" i="683"/>
  <c r="P112" i="683"/>
  <c r="O112" i="683"/>
  <c r="L112" i="683"/>
  <c r="N112" i="683" s="1"/>
  <c r="K112" i="683"/>
  <c r="G112" i="683"/>
  <c r="A112" i="683"/>
  <c r="P111" i="683"/>
  <c r="O111" i="683"/>
  <c r="N111" i="683"/>
  <c r="L111" i="683"/>
  <c r="K111" i="683"/>
  <c r="G111" i="683"/>
  <c r="A111" i="683"/>
  <c r="P110" i="683"/>
  <c r="O110" i="683"/>
  <c r="L110" i="683"/>
  <c r="N110" i="683" s="1"/>
  <c r="K110" i="683"/>
  <c r="G110" i="683"/>
  <c r="A110" i="683"/>
  <c r="P109" i="683"/>
  <c r="O109" i="683"/>
  <c r="L109" i="683"/>
  <c r="N109" i="683" s="1"/>
  <c r="K109" i="683"/>
  <c r="G109" i="683"/>
  <c r="A109" i="683"/>
  <c r="P108" i="683"/>
  <c r="O108" i="683"/>
  <c r="L108" i="683"/>
  <c r="N108" i="683" s="1"/>
  <c r="K108" i="683"/>
  <c r="G108" i="683"/>
  <c r="A108" i="683"/>
  <c r="P107" i="683"/>
  <c r="O107" i="683"/>
  <c r="L107" i="683"/>
  <c r="N107" i="683" s="1"/>
  <c r="K107" i="683"/>
  <c r="G107" i="683"/>
  <c r="A107" i="683"/>
  <c r="P106" i="683"/>
  <c r="O106" i="683"/>
  <c r="L106" i="683"/>
  <c r="N106" i="683" s="1"/>
  <c r="K106" i="683"/>
  <c r="G106" i="683"/>
  <c r="A106" i="683"/>
  <c r="P105" i="683"/>
  <c r="O105" i="683"/>
  <c r="L105" i="683"/>
  <c r="N105" i="683" s="1"/>
  <c r="K105" i="683"/>
  <c r="G105" i="683"/>
  <c r="A105" i="683"/>
  <c r="P104" i="683"/>
  <c r="O104" i="683"/>
  <c r="L104" i="683"/>
  <c r="N104" i="683" s="1"/>
  <c r="K104" i="683"/>
  <c r="G104" i="683"/>
  <c r="A104" i="683"/>
  <c r="P103" i="683"/>
  <c r="O103" i="683"/>
  <c r="L103" i="683"/>
  <c r="N103" i="683" s="1"/>
  <c r="K103" i="683"/>
  <c r="G103" i="683"/>
  <c r="A103" i="683"/>
  <c r="P102" i="683"/>
  <c r="O102" i="683"/>
  <c r="L102" i="683"/>
  <c r="N102" i="683" s="1"/>
  <c r="K102" i="683"/>
  <c r="G102" i="683"/>
  <c r="A102" i="683"/>
  <c r="P101" i="683"/>
  <c r="O101" i="683"/>
  <c r="N101" i="683"/>
  <c r="L101" i="683"/>
  <c r="K101" i="683"/>
  <c r="G101" i="683"/>
  <c r="A101" i="683"/>
  <c r="P100" i="683"/>
  <c r="O100" i="683"/>
  <c r="L100" i="683"/>
  <c r="N100" i="683" s="1"/>
  <c r="K100" i="683"/>
  <c r="G100" i="683"/>
  <c r="A100" i="683"/>
  <c r="P99" i="683"/>
  <c r="O99" i="683"/>
  <c r="N99" i="683"/>
  <c r="L99" i="683"/>
  <c r="K99" i="683"/>
  <c r="G99" i="683"/>
  <c r="A99" i="683"/>
  <c r="P98" i="683"/>
  <c r="O98" i="683"/>
  <c r="L98" i="683"/>
  <c r="N98" i="683" s="1"/>
  <c r="K98" i="683"/>
  <c r="G98" i="683"/>
  <c r="A98" i="683"/>
  <c r="P97" i="683"/>
  <c r="O97" i="683"/>
  <c r="L97" i="683"/>
  <c r="N97" i="683" s="1"/>
  <c r="K97" i="683"/>
  <c r="G97" i="683"/>
  <c r="A97" i="683"/>
  <c r="P96" i="683"/>
  <c r="O96" i="683"/>
  <c r="L96" i="683"/>
  <c r="N96" i="683" s="1"/>
  <c r="K96" i="683"/>
  <c r="G96" i="683"/>
  <c r="A96" i="683"/>
  <c r="P95" i="683"/>
  <c r="O95" i="683"/>
  <c r="L95" i="683"/>
  <c r="N95" i="683" s="1"/>
  <c r="K95" i="683"/>
  <c r="G95" i="683"/>
  <c r="A95" i="683"/>
  <c r="P94" i="683"/>
  <c r="O94" i="683"/>
  <c r="L94" i="683"/>
  <c r="N94" i="683" s="1"/>
  <c r="K94" i="683"/>
  <c r="G94" i="683"/>
  <c r="A94" i="683"/>
  <c r="P93" i="683"/>
  <c r="O93" i="683"/>
  <c r="L93" i="683"/>
  <c r="N93" i="683" s="1"/>
  <c r="K93" i="683"/>
  <c r="G93" i="683"/>
  <c r="A93" i="683"/>
  <c r="P92" i="683"/>
  <c r="O92" i="683"/>
  <c r="L92" i="683"/>
  <c r="N92" i="683" s="1"/>
  <c r="K92" i="683"/>
  <c r="G92" i="683"/>
  <c r="A92" i="683"/>
  <c r="P91" i="683"/>
  <c r="O91" i="683"/>
  <c r="L91" i="683"/>
  <c r="N91" i="683" s="1"/>
  <c r="K91" i="683"/>
  <c r="G91" i="683"/>
  <c r="A91" i="683"/>
  <c r="P90" i="683"/>
  <c r="O90" i="683"/>
  <c r="L90" i="683"/>
  <c r="N90" i="683" s="1"/>
  <c r="K90" i="683"/>
  <c r="G90" i="683"/>
  <c r="A90" i="683"/>
  <c r="P89" i="683"/>
  <c r="O89" i="683"/>
  <c r="N89" i="683"/>
  <c r="L89" i="683"/>
  <c r="K89" i="683"/>
  <c r="G89" i="683"/>
  <c r="A89" i="683"/>
  <c r="P88" i="683"/>
  <c r="O88" i="683"/>
  <c r="L88" i="683"/>
  <c r="N88" i="683" s="1"/>
  <c r="K88" i="683"/>
  <c r="G88" i="683"/>
  <c r="A88" i="683"/>
  <c r="P87" i="683"/>
  <c r="O87" i="683"/>
  <c r="N87" i="683"/>
  <c r="L87" i="683"/>
  <c r="K87" i="683"/>
  <c r="G87" i="683"/>
  <c r="A87" i="683"/>
  <c r="P86" i="683"/>
  <c r="O86" i="683"/>
  <c r="N86" i="683"/>
  <c r="L86" i="683"/>
  <c r="K86" i="683"/>
  <c r="G86" i="683"/>
  <c r="A86" i="683"/>
  <c r="P85" i="683"/>
  <c r="O85" i="683"/>
  <c r="L85" i="683"/>
  <c r="N85" i="683" s="1"/>
  <c r="K85" i="683"/>
  <c r="G85" i="683"/>
  <c r="A85" i="683"/>
  <c r="P84" i="683"/>
  <c r="O84" i="683"/>
  <c r="L84" i="683"/>
  <c r="N84" i="683" s="1"/>
  <c r="K84" i="683"/>
  <c r="G84" i="683"/>
  <c r="A84" i="683"/>
  <c r="P83" i="683"/>
  <c r="O83" i="683"/>
  <c r="N83" i="683"/>
  <c r="L83" i="683"/>
  <c r="K83" i="683"/>
  <c r="G83" i="683"/>
  <c r="A83" i="683"/>
  <c r="P82" i="683"/>
  <c r="O82" i="683"/>
  <c r="L82" i="683"/>
  <c r="N82" i="683" s="1"/>
  <c r="K82" i="683"/>
  <c r="G82" i="683"/>
  <c r="A82" i="683"/>
  <c r="P81" i="683"/>
  <c r="O81" i="683"/>
  <c r="L81" i="683"/>
  <c r="N81" i="683" s="1"/>
  <c r="K81" i="683"/>
  <c r="G81" i="683"/>
  <c r="A81" i="683"/>
  <c r="P80" i="683"/>
  <c r="O80" i="683"/>
  <c r="L80" i="683"/>
  <c r="N80" i="683" s="1"/>
  <c r="K80" i="683"/>
  <c r="G80" i="683"/>
  <c r="A80" i="683"/>
  <c r="P79" i="683"/>
  <c r="O79" i="683"/>
  <c r="L79" i="683"/>
  <c r="N79" i="683" s="1"/>
  <c r="K79" i="683"/>
  <c r="G79" i="683"/>
  <c r="A79" i="683"/>
  <c r="P78" i="683"/>
  <c r="O78" i="683"/>
  <c r="L78" i="683"/>
  <c r="N78" i="683" s="1"/>
  <c r="K78" i="683"/>
  <c r="G78" i="683"/>
  <c r="A78" i="683"/>
  <c r="P77" i="683"/>
  <c r="O77" i="683"/>
  <c r="N77" i="683"/>
  <c r="L77" i="683"/>
  <c r="K77" i="683"/>
  <c r="G77" i="683"/>
  <c r="A77" i="683"/>
  <c r="P76" i="683"/>
  <c r="O76" i="683"/>
  <c r="L76" i="683"/>
  <c r="N76" i="683" s="1"/>
  <c r="K76" i="683"/>
  <c r="G76" i="683"/>
  <c r="A76" i="683"/>
  <c r="P75" i="683"/>
  <c r="O75" i="683"/>
  <c r="N75" i="683"/>
  <c r="L75" i="683"/>
  <c r="K75" i="683"/>
  <c r="G75" i="683"/>
  <c r="A75" i="683"/>
  <c r="P74" i="683"/>
  <c r="O74" i="683"/>
  <c r="N74" i="683"/>
  <c r="L74" i="683"/>
  <c r="K74" i="683"/>
  <c r="G74" i="683"/>
  <c r="A74" i="683"/>
  <c r="P73" i="683"/>
  <c r="O73" i="683"/>
  <c r="L73" i="683"/>
  <c r="N73" i="683" s="1"/>
  <c r="K73" i="683"/>
  <c r="G73" i="683"/>
  <c r="A73" i="683"/>
  <c r="P72" i="683"/>
  <c r="O72" i="683"/>
  <c r="L72" i="683"/>
  <c r="N72" i="683" s="1"/>
  <c r="K72" i="683"/>
  <c r="G72" i="683"/>
  <c r="A72" i="683"/>
  <c r="P71" i="683"/>
  <c r="O71" i="683"/>
  <c r="L71" i="683"/>
  <c r="N71" i="683" s="1"/>
  <c r="K71" i="683"/>
  <c r="G71" i="683"/>
  <c r="A71" i="683"/>
  <c r="P70" i="683"/>
  <c r="O70" i="683"/>
  <c r="L70" i="683"/>
  <c r="N70" i="683" s="1"/>
  <c r="K70" i="683"/>
  <c r="G70" i="683"/>
  <c r="A70" i="683"/>
  <c r="P69" i="683"/>
  <c r="O69" i="683"/>
  <c r="L69" i="683"/>
  <c r="N69" i="683" s="1"/>
  <c r="K69" i="683"/>
  <c r="G69" i="683"/>
  <c r="A69" i="683"/>
  <c r="P68" i="683"/>
  <c r="O68" i="683"/>
  <c r="L68" i="683"/>
  <c r="N68" i="683" s="1"/>
  <c r="K68" i="683"/>
  <c r="G68" i="683"/>
  <c r="A68" i="683"/>
  <c r="P67" i="683"/>
  <c r="O67" i="683"/>
  <c r="L67" i="683"/>
  <c r="N67" i="683" s="1"/>
  <c r="K67" i="683"/>
  <c r="G67" i="683"/>
  <c r="A67" i="683"/>
  <c r="P66" i="683"/>
  <c r="O66" i="683"/>
  <c r="L66" i="683"/>
  <c r="N66" i="683" s="1"/>
  <c r="K66" i="683"/>
  <c r="G66" i="683"/>
  <c r="A66" i="683"/>
  <c r="P65" i="683"/>
  <c r="O65" i="683"/>
  <c r="N65" i="683"/>
  <c r="L65" i="683"/>
  <c r="K65" i="683"/>
  <c r="G65" i="683"/>
  <c r="A65" i="683"/>
  <c r="P64" i="683"/>
  <c r="O64" i="683"/>
  <c r="L64" i="683"/>
  <c r="N64" i="683" s="1"/>
  <c r="K64" i="683"/>
  <c r="G64" i="683"/>
  <c r="A64" i="683"/>
  <c r="P63" i="683"/>
  <c r="O63" i="683"/>
  <c r="N63" i="683"/>
  <c r="L63" i="683"/>
  <c r="K63" i="683"/>
  <c r="G63" i="683"/>
  <c r="A63" i="683"/>
  <c r="P62" i="683"/>
  <c r="O62" i="683"/>
  <c r="L62" i="683"/>
  <c r="N62" i="683" s="1"/>
  <c r="K62" i="683"/>
  <c r="G62" i="683"/>
  <c r="A62" i="683"/>
  <c r="P61" i="683"/>
  <c r="O61" i="683"/>
  <c r="L61" i="683"/>
  <c r="N61" i="683" s="1"/>
  <c r="K61" i="683"/>
  <c r="G61" i="683"/>
  <c r="A61" i="683"/>
  <c r="P60" i="683"/>
  <c r="O60" i="683"/>
  <c r="L60" i="683"/>
  <c r="N60" i="683" s="1"/>
  <c r="K60" i="683"/>
  <c r="G60" i="683"/>
  <c r="A60" i="683"/>
  <c r="P59" i="683"/>
  <c r="O59" i="683"/>
  <c r="L59" i="683"/>
  <c r="N59" i="683" s="1"/>
  <c r="K59" i="683"/>
  <c r="G59" i="683"/>
  <c r="A59" i="683"/>
  <c r="P58" i="683"/>
  <c r="O58" i="683"/>
  <c r="L58" i="683"/>
  <c r="N58" i="683" s="1"/>
  <c r="K58" i="683"/>
  <c r="G58" i="683"/>
  <c r="A58" i="683"/>
  <c r="P57" i="683"/>
  <c r="O57" i="683"/>
  <c r="L57" i="683"/>
  <c r="N57" i="683" s="1"/>
  <c r="K57" i="683"/>
  <c r="G57" i="683"/>
  <c r="A57" i="683"/>
  <c r="P56" i="683"/>
  <c r="O56" i="683"/>
  <c r="L56" i="683"/>
  <c r="N56" i="683" s="1"/>
  <c r="K56" i="683"/>
  <c r="G56" i="683"/>
  <c r="A56" i="683"/>
  <c r="P55" i="683"/>
  <c r="O55" i="683"/>
  <c r="L55" i="683"/>
  <c r="N55" i="683" s="1"/>
  <c r="K55" i="683"/>
  <c r="G55" i="683"/>
  <c r="A55" i="683"/>
  <c r="P54" i="683"/>
  <c r="O54" i="683"/>
  <c r="L54" i="683"/>
  <c r="N54" i="683" s="1"/>
  <c r="K54" i="683"/>
  <c r="G54" i="683"/>
  <c r="A54" i="683"/>
  <c r="P53" i="683"/>
  <c r="O53" i="683"/>
  <c r="N53" i="683"/>
  <c r="L53" i="683"/>
  <c r="K53" i="683"/>
  <c r="G53" i="683"/>
  <c r="A53" i="683"/>
  <c r="P52" i="683"/>
  <c r="O52" i="683"/>
  <c r="L52" i="683"/>
  <c r="N52" i="683" s="1"/>
  <c r="K52" i="683"/>
  <c r="G52" i="683"/>
  <c r="A52" i="683"/>
  <c r="P51" i="683"/>
  <c r="O51" i="683"/>
  <c r="N51" i="683"/>
  <c r="L51" i="683"/>
  <c r="K51" i="683"/>
  <c r="G51" i="683"/>
  <c r="A51" i="683"/>
  <c r="P50" i="683"/>
  <c r="O50" i="683"/>
  <c r="L50" i="683"/>
  <c r="N50" i="683" s="1"/>
  <c r="K50" i="683"/>
  <c r="G50" i="683"/>
  <c r="A50" i="683"/>
  <c r="P49" i="683"/>
  <c r="O49" i="683"/>
  <c r="L49" i="683"/>
  <c r="N49" i="683" s="1"/>
  <c r="K49" i="683"/>
  <c r="G49" i="683"/>
  <c r="A49" i="683"/>
  <c r="P48" i="683"/>
  <c r="O48" i="683"/>
  <c r="L48" i="683"/>
  <c r="N48" i="683" s="1"/>
  <c r="K48" i="683"/>
  <c r="G48" i="683"/>
  <c r="A48" i="683"/>
  <c r="P47" i="683"/>
  <c r="O47" i="683"/>
  <c r="L47" i="683"/>
  <c r="N47" i="683" s="1"/>
  <c r="K47" i="683"/>
  <c r="G47" i="683"/>
  <c r="A47" i="683"/>
  <c r="P46" i="683"/>
  <c r="O46" i="683"/>
  <c r="L46" i="683"/>
  <c r="N46" i="683" s="1"/>
  <c r="K46" i="683"/>
  <c r="G46" i="683"/>
  <c r="A46" i="683"/>
  <c r="P45" i="683"/>
  <c r="O45" i="683"/>
  <c r="L45" i="683"/>
  <c r="N45" i="683" s="1"/>
  <c r="K45" i="683"/>
  <c r="G45" i="683"/>
  <c r="A45" i="683"/>
  <c r="P44" i="683"/>
  <c r="O44" i="683"/>
  <c r="L44" i="683"/>
  <c r="N44" i="683" s="1"/>
  <c r="K44" i="683"/>
  <c r="G44" i="683"/>
  <c r="A44" i="683"/>
  <c r="P43" i="683"/>
  <c r="O43" i="683"/>
  <c r="L43" i="683"/>
  <c r="N43" i="683" s="1"/>
  <c r="K43" i="683"/>
  <c r="G43" i="683"/>
  <c r="A43" i="683"/>
  <c r="P42" i="683"/>
  <c r="O42" i="683"/>
  <c r="L42" i="683"/>
  <c r="N42" i="683" s="1"/>
  <c r="K42" i="683"/>
  <c r="G42" i="683"/>
  <c r="A42" i="683"/>
  <c r="P41" i="683"/>
  <c r="O41" i="683"/>
  <c r="N41" i="683"/>
  <c r="L41" i="683"/>
  <c r="K41" i="683"/>
  <c r="G41" i="683"/>
  <c r="A41" i="683"/>
  <c r="P40" i="683"/>
  <c r="O40" i="683"/>
  <c r="L40" i="683"/>
  <c r="N40" i="683" s="1"/>
  <c r="K40" i="683"/>
  <c r="G40" i="683"/>
  <c r="A40" i="683"/>
  <c r="P39" i="683"/>
  <c r="O39" i="683"/>
  <c r="N39" i="683"/>
  <c r="L39" i="683"/>
  <c r="K39" i="683"/>
  <c r="G39" i="683"/>
  <c r="A39" i="683"/>
  <c r="P38" i="683"/>
  <c r="O38" i="683"/>
  <c r="N38" i="683"/>
  <c r="L38" i="683"/>
  <c r="K38" i="683"/>
  <c r="G38" i="683"/>
  <c r="A38" i="683"/>
  <c r="P37" i="683"/>
  <c r="O37" i="683"/>
  <c r="L37" i="683"/>
  <c r="N37" i="683" s="1"/>
  <c r="K37" i="683"/>
  <c r="G37" i="683"/>
  <c r="A37" i="683"/>
  <c r="P36" i="683"/>
  <c r="O36" i="683"/>
  <c r="L36" i="683"/>
  <c r="N36" i="683" s="1"/>
  <c r="K36" i="683"/>
  <c r="G36" i="683"/>
  <c r="A36" i="683"/>
  <c r="P35" i="683"/>
  <c r="O35" i="683"/>
  <c r="L35" i="683"/>
  <c r="N35" i="683" s="1"/>
  <c r="K35" i="683"/>
  <c r="G35" i="683"/>
  <c r="A35" i="683"/>
  <c r="P34" i="683"/>
  <c r="O34" i="683"/>
  <c r="L34" i="683"/>
  <c r="N34" i="683" s="1"/>
  <c r="K34" i="683"/>
  <c r="G34" i="683"/>
  <c r="A34" i="683"/>
  <c r="P33" i="683"/>
  <c r="O33" i="683"/>
  <c r="L33" i="683"/>
  <c r="N33" i="683" s="1"/>
  <c r="K33" i="683"/>
  <c r="G33" i="683"/>
  <c r="A33" i="683"/>
  <c r="P32" i="683"/>
  <c r="O32" i="683"/>
  <c r="L32" i="683"/>
  <c r="N32" i="683" s="1"/>
  <c r="K32" i="683"/>
  <c r="G32" i="683"/>
  <c r="A32" i="683"/>
  <c r="P31" i="683"/>
  <c r="O31" i="683"/>
  <c r="L31" i="683"/>
  <c r="N31" i="683" s="1"/>
  <c r="K31" i="683"/>
  <c r="G31" i="683"/>
  <c r="A31" i="683"/>
  <c r="P30" i="683"/>
  <c r="O30" i="683"/>
  <c r="L30" i="683"/>
  <c r="N30" i="683" s="1"/>
  <c r="K30" i="683"/>
  <c r="G30" i="683"/>
  <c r="A30" i="683"/>
  <c r="P29" i="683"/>
  <c r="O29" i="683"/>
  <c r="N29" i="683"/>
  <c r="L29" i="683"/>
  <c r="K29" i="683"/>
  <c r="G29" i="683"/>
  <c r="A29" i="683"/>
  <c r="P28" i="683"/>
  <c r="O28" i="683"/>
  <c r="N28" i="683"/>
  <c r="L28" i="683"/>
  <c r="K28" i="683"/>
  <c r="G28" i="683"/>
  <c r="A28" i="683"/>
  <c r="P27" i="683"/>
  <c r="O27" i="683"/>
  <c r="N27" i="683"/>
  <c r="L27" i="683"/>
  <c r="K27" i="683"/>
  <c r="G27" i="683"/>
  <c r="A27" i="683"/>
  <c r="P26" i="683"/>
  <c r="O26" i="683"/>
  <c r="L26" i="683"/>
  <c r="N26" i="683" s="1"/>
  <c r="K26" i="683"/>
  <c r="G26" i="683"/>
  <c r="A26" i="683"/>
  <c r="P25" i="683"/>
  <c r="O25" i="683"/>
  <c r="L25" i="683"/>
  <c r="N25" i="683" s="1"/>
  <c r="K25" i="683"/>
  <c r="G25" i="683"/>
  <c r="A25" i="683"/>
  <c r="P24" i="683"/>
  <c r="O24" i="683"/>
  <c r="L24" i="683"/>
  <c r="N24" i="683" s="1"/>
  <c r="K24" i="683"/>
  <c r="G24" i="683"/>
  <c r="A24" i="683"/>
  <c r="P23" i="683"/>
  <c r="O23" i="683"/>
  <c r="L23" i="683"/>
  <c r="N23" i="683" s="1"/>
  <c r="K23" i="683"/>
  <c r="G23" i="683"/>
  <c r="A23" i="683"/>
  <c r="P22" i="683"/>
  <c r="O22" i="683"/>
  <c r="L22" i="683"/>
  <c r="N22" i="683" s="1"/>
  <c r="K22" i="683"/>
  <c r="G22" i="683"/>
  <c r="A22" i="683"/>
  <c r="P21" i="683"/>
  <c r="O21" i="683"/>
  <c r="L21" i="683"/>
  <c r="N21" i="683" s="1"/>
  <c r="K21" i="683"/>
  <c r="G21" i="683"/>
  <c r="A21" i="683"/>
  <c r="P20" i="683"/>
  <c r="O20" i="683"/>
  <c r="L20" i="683"/>
  <c r="N20" i="683" s="1"/>
  <c r="K20" i="683"/>
  <c r="G20" i="683"/>
  <c r="A20" i="683"/>
  <c r="P19" i="683"/>
  <c r="O19" i="683"/>
  <c r="L19" i="683"/>
  <c r="N19" i="683" s="1"/>
  <c r="K19" i="683"/>
  <c r="G19" i="683"/>
  <c r="A19" i="683"/>
  <c r="P18" i="683"/>
  <c r="O18" i="683"/>
  <c r="L18" i="683"/>
  <c r="N18" i="683" s="1"/>
  <c r="K18" i="683"/>
  <c r="G18" i="683"/>
  <c r="A18" i="683"/>
  <c r="P17" i="683"/>
  <c r="O17" i="683"/>
  <c r="N17" i="683"/>
  <c r="L17" i="683"/>
  <c r="K17" i="683"/>
  <c r="G17" i="683"/>
  <c r="A17" i="683"/>
  <c r="P16" i="683"/>
  <c r="O16" i="683"/>
  <c r="N16" i="683"/>
  <c r="L16" i="683"/>
  <c r="K16" i="683"/>
  <c r="G16" i="683"/>
  <c r="A16" i="683"/>
  <c r="P15" i="683"/>
  <c r="O15" i="683"/>
  <c r="N15" i="683"/>
  <c r="L15" i="683"/>
  <c r="K15" i="683"/>
  <c r="G15" i="683"/>
  <c r="A15" i="683"/>
  <c r="P14" i="683"/>
  <c r="O14" i="683"/>
  <c r="L14" i="683"/>
  <c r="N14" i="683" s="1"/>
  <c r="K14" i="683"/>
  <c r="G14" i="683"/>
  <c r="A14" i="683"/>
  <c r="P13" i="683"/>
  <c r="O13" i="683"/>
  <c r="L13" i="683"/>
  <c r="N13" i="683" s="1"/>
  <c r="K13" i="683"/>
  <c r="G13" i="683"/>
  <c r="A13" i="683"/>
  <c r="P12" i="683"/>
  <c r="O12" i="683"/>
  <c r="L12" i="683"/>
  <c r="N12" i="683" s="1"/>
  <c r="K12" i="683"/>
  <c r="G12" i="683"/>
  <c r="A12" i="683"/>
  <c r="P323" i="682"/>
  <c r="O323" i="682"/>
  <c r="N323" i="682"/>
  <c r="L323" i="682"/>
  <c r="K323" i="682"/>
  <c r="G323" i="682"/>
  <c r="A323" i="682"/>
  <c r="P322" i="682"/>
  <c r="O322" i="682"/>
  <c r="L322" i="682"/>
  <c r="N322" i="682" s="1"/>
  <c r="K322" i="682"/>
  <c r="G322" i="682"/>
  <c r="A322" i="682"/>
  <c r="P321" i="682"/>
  <c r="O321" i="682"/>
  <c r="N321" i="682"/>
  <c r="L321" i="682"/>
  <c r="K321" i="682"/>
  <c r="G321" i="682"/>
  <c r="A321" i="682"/>
  <c r="P320" i="682"/>
  <c r="O320" i="682"/>
  <c r="N320" i="682"/>
  <c r="L320" i="682"/>
  <c r="K320" i="682"/>
  <c r="G320" i="682"/>
  <c r="A320" i="682"/>
  <c r="P319" i="682"/>
  <c r="O319" i="682"/>
  <c r="L319" i="682"/>
  <c r="N319" i="682" s="1"/>
  <c r="K319" i="682"/>
  <c r="G319" i="682"/>
  <c r="A319" i="682"/>
  <c r="P318" i="682"/>
  <c r="O318" i="682"/>
  <c r="N318" i="682"/>
  <c r="L318" i="682"/>
  <c r="K318" i="682"/>
  <c r="G318" i="682"/>
  <c r="A318" i="682"/>
  <c r="P317" i="682"/>
  <c r="O317" i="682"/>
  <c r="N317" i="682"/>
  <c r="L317" i="682"/>
  <c r="K317" i="682"/>
  <c r="G317" i="682"/>
  <c r="A317" i="682"/>
  <c r="P316" i="682"/>
  <c r="O316" i="682"/>
  <c r="L316" i="682"/>
  <c r="N316" i="682" s="1"/>
  <c r="K316" i="682"/>
  <c r="G316" i="682"/>
  <c r="A316" i="682"/>
  <c r="P315" i="682"/>
  <c r="O315" i="682"/>
  <c r="L315" i="682"/>
  <c r="N315" i="682" s="1"/>
  <c r="K315" i="682"/>
  <c r="G315" i="682"/>
  <c r="A315" i="682"/>
  <c r="P314" i="682"/>
  <c r="O314" i="682"/>
  <c r="L314" i="682"/>
  <c r="N314" i="682" s="1"/>
  <c r="K314" i="682"/>
  <c r="G314" i="682"/>
  <c r="A314" i="682"/>
  <c r="P313" i="682"/>
  <c r="O313" i="682"/>
  <c r="L313" i="682"/>
  <c r="N313" i="682" s="1"/>
  <c r="K313" i="682"/>
  <c r="G313" i="682"/>
  <c r="A313" i="682"/>
  <c r="P312" i="682"/>
  <c r="O312" i="682"/>
  <c r="L312" i="682"/>
  <c r="N312" i="682" s="1"/>
  <c r="K312" i="682"/>
  <c r="G312" i="682"/>
  <c r="A312" i="682"/>
  <c r="P311" i="682"/>
  <c r="O311" i="682"/>
  <c r="N311" i="682"/>
  <c r="L311" i="682"/>
  <c r="K311" i="682"/>
  <c r="G311" i="682"/>
  <c r="A311" i="682"/>
  <c r="P310" i="682"/>
  <c r="O310" i="682"/>
  <c r="L310" i="682"/>
  <c r="N310" i="682" s="1"/>
  <c r="K310" i="682"/>
  <c r="G310" i="682"/>
  <c r="A310" i="682"/>
  <c r="P309" i="682"/>
  <c r="O309" i="682"/>
  <c r="N309" i="682"/>
  <c r="L309" i="682"/>
  <c r="K309" i="682"/>
  <c r="G309" i="682"/>
  <c r="A309" i="682"/>
  <c r="P308" i="682"/>
  <c r="O308" i="682"/>
  <c r="N308" i="682"/>
  <c r="L308" i="682"/>
  <c r="K308" i="682"/>
  <c r="G308" i="682"/>
  <c r="A308" i="682"/>
  <c r="P307" i="682"/>
  <c r="O307" i="682"/>
  <c r="L307" i="682"/>
  <c r="N307" i="682" s="1"/>
  <c r="K307" i="682"/>
  <c r="G307" i="682"/>
  <c r="A307" i="682"/>
  <c r="P306" i="682"/>
  <c r="O306" i="682"/>
  <c r="N306" i="682"/>
  <c r="L306" i="682"/>
  <c r="K306" i="682"/>
  <c r="G306" i="682"/>
  <c r="A306" i="682"/>
  <c r="P305" i="682"/>
  <c r="O305" i="682"/>
  <c r="N305" i="682"/>
  <c r="L305" i="682"/>
  <c r="K305" i="682"/>
  <c r="G305" i="682"/>
  <c r="A305" i="682"/>
  <c r="P304" i="682"/>
  <c r="O304" i="682"/>
  <c r="L304" i="682"/>
  <c r="N304" i="682" s="1"/>
  <c r="K304" i="682"/>
  <c r="G304" i="682"/>
  <c r="A304" i="682"/>
  <c r="P303" i="682"/>
  <c r="O303" i="682"/>
  <c r="L303" i="682"/>
  <c r="N303" i="682" s="1"/>
  <c r="K303" i="682"/>
  <c r="G303" i="682"/>
  <c r="A303" i="682"/>
  <c r="P302" i="682"/>
  <c r="O302" i="682"/>
  <c r="L302" i="682"/>
  <c r="N302" i="682" s="1"/>
  <c r="K302" i="682"/>
  <c r="G302" i="682"/>
  <c r="A302" i="682"/>
  <c r="P301" i="682"/>
  <c r="O301" i="682"/>
  <c r="N301" i="682"/>
  <c r="L301" i="682"/>
  <c r="K301" i="682"/>
  <c r="G301" i="682"/>
  <c r="A301" i="682"/>
  <c r="P300" i="682"/>
  <c r="O300" i="682"/>
  <c r="N300" i="682"/>
  <c r="L300" i="682"/>
  <c r="K300" i="682"/>
  <c r="G300" i="682"/>
  <c r="A300" i="682"/>
  <c r="P299" i="682"/>
  <c r="O299" i="682"/>
  <c r="N299" i="682"/>
  <c r="L299" i="682"/>
  <c r="K299" i="682"/>
  <c r="G299" i="682"/>
  <c r="A299" i="682"/>
  <c r="P298" i="682"/>
  <c r="O298" i="682"/>
  <c r="L298" i="682"/>
  <c r="N298" i="682" s="1"/>
  <c r="K298" i="682"/>
  <c r="G298" i="682"/>
  <c r="A298" i="682"/>
  <c r="P297" i="682"/>
  <c r="O297" i="682"/>
  <c r="N297" i="682"/>
  <c r="L297" i="682"/>
  <c r="K297" i="682"/>
  <c r="G297" i="682"/>
  <c r="A297" i="682"/>
  <c r="P296" i="682"/>
  <c r="O296" i="682"/>
  <c r="N296" i="682"/>
  <c r="L296" i="682"/>
  <c r="K296" i="682"/>
  <c r="G296" i="682"/>
  <c r="A296" i="682"/>
  <c r="P295" i="682"/>
  <c r="O295" i="682"/>
  <c r="L295" i="682"/>
  <c r="N295" i="682" s="1"/>
  <c r="K295" i="682"/>
  <c r="G295" i="682"/>
  <c r="A295" i="682"/>
  <c r="P294" i="682"/>
  <c r="O294" i="682"/>
  <c r="N294" i="682"/>
  <c r="L294" i="682"/>
  <c r="K294" i="682"/>
  <c r="G294" i="682"/>
  <c r="A294" i="682"/>
  <c r="P293" i="682"/>
  <c r="O293" i="682"/>
  <c r="N293" i="682"/>
  <c r="L293" i="682"/>
  <c r="K293" i="682"/>
  <c r="G293" i="682"/>
  <c r="A293" i="682"/>
  <c r="P292" i="682"/>
  <c r="O292" i="682"/>
  <c r="L292" i="682"/>
  <c r="N292" i="682" s="1"/>
  <c r="K292" i="682"/>
  <c r="G292" i="682"/>
  <c r="A292" i="682"/>
  <c r="P291" i="682"/>
  <c r="O291" i="682"/>
  <c r="L291" i="682"/>
  <c r="N291" i="682" s="1"/>
  <c r="K291" i="682"/>
  <c r="G291" i="682"/>
  <c r="A291" i="682"/>
  <c r="P290" i="682"/>
  <c r="O290" i="682"/>
  <c r="L290" i="682"/>
  <c r="N290" i="682" s="1"/>
  <c r="K290" i="682"/>
  <c r="G290" i="682"/>
  <c r="A290" i="682"/>
  <c r="P289" i="682"/>
  <c r="O289" i="682"/>
  <c r="N289" i="682"/>
  <c r="L289" i="682"/>
  <c r="K289" i="682"/>
  <c r="G289" i="682"/>
  <c r="A289" i="682"/>
  <c r="P288" i="682"/>
  <c r="O288" i="682"/>
  <c r="N288" i="682"/>
  <c r="L288" i="682"/>
  <c r="K288" i="682"/>
  <c r="G288" i="682"/>
  <c r="A288" i="682"/>
  <c r="P287" i="682"/>
  <c r="O287" i="682"/>
  <c r="N287" i="682"/>
  <c r="L287" i="682"/>
  <c r="K287" i="682"/>
  <c r="G287" i="682"/>
  <c r="A287" i="682"/>
  <c r="P286" i="682"/>
  <c r="O286" i="682"/>
  <c r="L286" i="682"/>
  <c r="N286" i="682" s="1"/>
  <c r="K286" i="682"/>
  <c r="G286" i="682"/>
  <c r="A286" i="682"/>
  <c r="P285" i="682"/>
  <c r="O285" i="682"/>
  <c r="N285" i="682"/>
  <c r="L285" i="682"/>
  <c r="K285" i="682"/>
  <c r="G285" i="682"/>
  <c r="A285" i="682"/>
  <c r="P284" i="682"/>
  <c r="O284" i="682"/>
  <c r="N284" i="682"/>
  <c r="L284" i="682"/>
  <c r="K284" i="682"/>
  <c r="G284" i="682"/>
  <c r="A284" i="682"/>
  <c r="P283" i="682"/>
  <c r="O283" i="682"/>
  <c r="L283" i="682"/>
  <c r="N283" i="682" s="1"/>
  <c r="K283" i="682"/>
  <c r="G283" i="682"/>
  <c r="A283" i="682"/>
  <c r="P282" i="682"/>
  <c r="O282" i="682"/>
  <c r="N282" i="682"/>
  <c r="L282" i="682"/>
  <c r="K282" i="682"/>
  <c r="G282" i="682"/>
  <c r="A282" i="682"/>
  <c r="P281" i="682"/>
  <c r="O281" i="682"/>
  <c r="N281" i="682"/>
  <c r="L281" i="682"/>
  <c r="K281" i="682"/>
  <c r="G281" i="682"/>
  <c r="A281" i="682"/>
  <c r="P280" i="682"/>
  <c r="O280" i="682"/>
  <c r="L280" i="682"/>
  <c r="N280" i="682" s="1"/>
  <c r="K280" i="682"/>
  <c r="G280" i="682"/>
  <c r="A280" i="682"/>
  <c r="P279" i="682"/>
  <c r="O279" i="682"/>
  <c r="L279" i="682"/>
  <c r="N279" i="682" s="1"/>
  <c r="K279" i="682"/>
  <c r="G279" i="682"/>
  <c r="A279" i="682"/>
  <c r="P278" i="682"/>
  <c r="O278" i="682"/>
  <c r="L278" i="682"/>
  <c r="N278" i="682" s="1"/>
  <c r="K278" i="682"/>
  <c r="G278" i="682"/>
  <c r="A278" i="682"/>
  <c r="P277" i="682"/>
  <c r="O277" i="682"/>
  <c r="N277" i="682"/>
  <c r="L277" i="682"/>
  <c r="K277" i="682"/>
  <c r="G277" i="682"/>
  <c r="A277" i="682"/>
  <c r="P276" i="682"/>
  <c r="O276" i="682"/>
  <c r="N276" i="682"/>
  <c r="L276" i="682"/>
  <c r="K276" i="682"/>
  <c r="G276" i="682"/>
  <c r="A276" i="682"/>
  <c r="P275" i="682"/>
  <c r="O275" i="682"/>
  <c r="N275" i="682"/>
  <c r="L275" i="682"/>
  <c r="K275" i="682"/>
  <c r="G275" i="682"/>
  <c r="A275" i="682"/>
  <c r="P274" i="682"/>
  <c r="O274" i="682"/>
  <c r="L274" i="682"/>
  <c r="N274" i="682" s="1"/>
  <c r="K274" i="682"/>
  <c r="G274" i="682"/>
  <c r="A274" i="682"/>
  <c r="P273" i="682"/>
  <c r="O273" i="682"/>
  <c r="N273" i="682"/>
  <c r="L273" i="682"/>
  <c r="K273" i="682"/>
  <c r="G273" i="682"/>
  <c r="A273" i="682"/>
  <c r="P272" i="682"/>
  <c r="O272" i="682"/>
  <c r="N272" i="682"/>
  <c r="L272" i="682"/>
  <c r="K272" i="682"/>
  <c r="G272" i="682"/>
  <c r="A272" i="682"/>
  <c r="P271" i="682"/>
  <c r="O271" i="682"/>
  <c r="L271" i="682"/>
  <c r="N271" i="682" s="1"/>
  <c r="K271" i="682"/>
  <c r="G271" i="682"/>
  <c r="A271" i="682"/>
  <c r="P270" i="682"/>
  <c r="O270" i="682"/>
  <c r="N270" i="682"/>
  <c r="L270" i="682"/>
  <c r="K270" i="682"/>
  <c r="G270" i="682"/>
  <c r="A270" i="682"/>
  <c r="P269" i="682"/>
  <c r="O269" i="682"/>
  <c r="N269" i="682"/>
  <c r="L269" i="682"/>
  <c r="K269" i="682"/>
  <c r="G269" i="682"/>
  <c r="A269" i="682"/>
  <c r="P268" i="682"/>
  <c r="O268" i="682"/>
  <c r="L268" i="682"/>
  <c r="N268" i="682" s="1"/>
  <c r="K268" i="682"/>
  <c r="G268" i="682"/>
  <c r="A268" i="682"/>
  <c r="P267" i="682"/>
  <c r="O267" i="682"/>
  <c r="L267" i="682"/>
  <c r="N267" i="682" s="1"/>
  <c r="K267" i="682"/>
  <c r="G267" i="682"/>
  <c r="A267" i="682"/>
  <c r="P266" i="682"/>
  <c r="O266" i="682"/>
  <c r="L266" i="682"/>
  <c r="N266" i="682" s="1"/>
  <c r="K266" i="682"/>
  <c r="G266" i="682"/>
  <c r="A266" i="682"/>
  <c r="P265" i="682"/>
  <c r="O265" i="682"/>
  <c r="N265" i="682"/>
  <c r="L265" i="682"/>
  <c r="K265" i="682"/>
  <c r="G265" i="682"/>
  <c r="A265" i="682"/>
  <c r="P264" i="682"/>
  <c r="O264" i="682"/>
  <c r="N264" i="682"/>
  <c r="L264" i="682"/>
  <c r="K264" i="682"/>
  <c r="G264" i="682"/>
  <c r="A264" i="682"/>
  <c r="P263" i="682"/>
  <c r="O263" i="682"/>
  <c r="N263" i="682"/>
  <c r="L263" i="682"/>
  <c r="K263" i="682"/>
  <c r="G263" i="682"/>
  <c r="A263" i="682"/>
  <c r="P262" i="682"/>
  <c r="O262" i="682"/>
  <c r="L262" i="682"/>
  <c r="N262" i="682" s="1"/>
  <c r="K262" i="682"/>
  <c r="G262" i="682"/>
  <c r="A262" i="682"/>
  <c r="P261" i="682"/>
  <c r="O261" i="682"/>
  <c r="N261" i="682"/>
  <c r="L261" i="682"/>
  <c r="K261" i="682"/>
  <c r="G261" i="682"/>
  <c r="A261" i="682"/>
  <c r="P260" i="682"/>
  <c r="O260" i="682"/>
  <c r="N260" i="682"/>
  <c r="L260" i="682"/>
  <c r="K260" i="682"/>
  <c r="G260" i="682"/>
  <c r="A260" i="682"/>
  <c r="P259" i="682"/>
  <c r="O259" i="682"/>
  <c r="L259" i="682"/>
  <c r="N259" i="682" s="1"/>
  <c r="K259" i="682"/>
  <c r="G259" i="682"/>
  <c r="A259" i="682"/>
  <c r="P258" i="682"/>
  <c r="O258" i="682"/>
  <c r="N258" i="682"/>
  <c r="L258" i="682"/>
  <c r="K258" i="682"/>
  <c r="G258" i="682"/>
  <c r="A258" i="682"/>
  <c r="P257" i="682"/>
  <c r="O257" i="682"/>
  <c r="N257" i="682"/>
  <c r="L257" i="682"/>
  <c r="K257" i="682"/>
  <c r="G257" i="682"/>
  <c r="A257" i="682"/>
  <c r="P256" i="682"/>
  <c r="O256" i="682"/>
  <c r="L256" i="682"/>
  <c r="N256" i="682" s="1"/>
  <c r="K256" i="682"/>
  <c r="G256" i="682"/>
  <c r="A256" i="682"/>
  <c r="P255" i="682"/>
  <c r="O255" i="682"/>
  <c r="L255" i="682"/>
  <c r="N255" i="682" s="1"/>
  <c r="K255" i="682"/>
  <c r="G255" i="682"/>
  <c r="A255" i="682"/>
  <c r="P254" i="682"/>
  <c r="O254" i="682"/>
  <c r="L254" i="682"/>
  <c r="N254" i="682" s="1"/>
  <c r="K254" i="682"/>
  <c r="G254" i="682"/>
  <c r="A254" i="682"/>
  <c r="P253" i="682"/>
  <c r="O253" i="682"/>
  <c r="N253" i="682"/>
  <c r="L253" i="682"/>
  <c r="K253" i="682"/>
  <c r="G253" i="682"/>
  <c r="A253" i="682"/>
  <c r="P252" i="682"/>
  <c r="O252" i="682"/>
  <c r="N252" i="682"/>
  <c r="L252" i="682"/>
  <c r="K252" i="682"/>
  <c r="G252" i="682"/>
  <c r="A252" i="682"/>
  <c r="P251" i="682"/>
  <c r="O251" i="682"/>
  <c r="N251" i="682"/>
  <c r="L251" i="682"/>
  <c r="K251" i="682"/>
  <c r="G251" i="682"/>
  <c r="A251" i="682"/>
  <c r="P250" i="682"/>
  <c r="O250" i="682"/>
  <c r="L250" i="682"/>
  <c r="N250" i="682" s="1"/>
  <c r="K250" i="682"/>
  <c r="G250" i="682"/>
  <c r="A250" i="682"/>
  <c r="P249" i="682"/>
  <c r="O249" i="682"/>
  <c r="N249" i="682"/>
  <c r="L249" i="682"/>
  <c r="K249" i="682"/>
  <c r="G249" i="682"/>
  <c r="A249" i="682"/>
  <c r="P248" i="682"/>
  <c r="O248" i="682"/>
  <c r="N248" i="682"/>
  <c r="L248" i="682"/>
  <c r="K248" i="682"/>
  <c r="G248" i="682"/>
  <c r="A248" i="682"/>
  <c r="P247" i="682"/>
  <c r="O247" i="682"/>
  <c r="L247" i="682"/>
  <c r="N247" i="682" s="1"/>
  <c r="K247" i="682"/>
  <c r="G247" i="682"/>
  <c r="A247" i="682"/>
  <c r="P246" i="682"/>
  <c r="O246" i="682"/>
  <c r="N246" i="682"/>
  <c r="L246" i="682"/>
  <c r="K246" i="682"/>
  <c r="G246" i="682"/>
  <c r="A246" i="682"/>
  <c r="P245" i="682"/>
  <c r="O245" i="682"/>
  <c r="N245" i="682"/>
  <c r="L245" i="682"/>
  <c r="K245" i="682"/>
  <c r="G245" i="682"/>
  <c r="A245" i="682"/>
  <c r="P244" i="682"/>
  <c r="O244" i="682"/>
  <c r="L244" i="682"/>
  <c r="N244" i="682" s="1"/>
  <c r="K244" i="682"/>
  <c r="G244" i="682"/>
  <c r="A244" i="682"/>
  <c r="P243" i="682"/>
  <c r="O243" i="682"/>
  <c r="L243" i="682"/>
  <c r="N243" i="682" s="1"/>
  <c r="K243" i="682"/>
  <c r="G243" i="682"/>
  <c r="A243" i="682"/>
  <c r="P242" i="682"/>
  <c r="O242" i="682"/>
  <c r="N242" i="682"/>
  <c r="L242" i="682"/>
  <c r="K242" i="682"/>
  <c r="G242" i="682"/>
  <c r="A242" i="682"/>
  <c r="P241" i="682"/>
  <c r="O241" i="682"/>
  <c r="N241" i="682"/>
  <c r="L241" i="682"/>
  <c r="K241" i="682"/>
  <c r="G241" i="682"/>
  <c r="A241" i="682"/>
  <c r="P240" i="682"/>
  <c r="O240" i="682"/>
  <c r="N240" i="682"/>
  <c r="L240" i="682"/>
  <c r="K240" i="682"/>
  <c r="G240" i="682"/>
  <c r="A240" i="682"/>
  <c r="P239" i="682"/>
  <c r="O239" i="682"/>
  <c r="N239" i="682"/>
  <c r="L239" i="682"/>
  <c r="K239" i="682"/>
  <c r="G239" i="682"/>
  <c r="A239" i="682"/>
  <c r="P238" i="682"/>
  <c r="O238" i="682"/>
  <c r="L238" i="682"/>
  <c r="N238" i="682" s="1"/>
  <c r="K238" i="682"/>
  <c r="G238" i="682"/>
  <c r="A238" i="682"/>
  <c r="P237" i="682"/>
  <c r="O237" i="682"/>
  <c r="L237" i="682"/>
  <c r="N237" i="682" s="1"/>
  <c r="K237" i="682"/>
  <c r="G237" i="682"/>
  <c r="A237" i="682"/>
  <c r="P236" i="682"/>
  <c r="O236" i="682"/>
  <c r="N236" i="682"/>
  <c r="L236" i="682"/>
  <c r="K236" i="682"/>
  <c r="G236" i="682"/>
  <c r="A236" i="682"/>
  <c r="P235" i="682"/>
  <c r="O235" i="682"/>
  <c r="L235" i="682"/>
  <c r="N235" i="682" s="1"/>
  <c r="K235" i="682"/>
  <c r="G235" i="682"/>
  <c r="A235" i="682"/>
  <c r="P234" i="682"/>
  <c r="O234" i="682"/>
  <c r="N234" i="682"/>
  <c r="L234" i="682"/>
  <c r="K234" i="682"/>
  <c r="G234" i="682"/>
  <c r="A234" i="682"/>
  <c r="P233" i="682"/>
  <c r="O233" i="682"/>
  <c r="N233" i="682"/>
  <c r="L233" i="682"/>
  <c r="K233" i="682"/>
  <c r="G233" i="682"/>
  <c r="A233" i="682"/>
  <c r="P232" i="682"/>
  <c r="O232" i="682"/>
  <c r="L232" i="682"/>
  <c r="N232" i="682" s="1"/>
  <c r="K232" i="682"/>
  <c r="G232" i="682"/>
  <c r="A232" i="682"/>
  <c r="P231" i="682"/>
  <c r="O231" i="682"/>
  <c r="L231" i="682"/>
  <c r="N231" i="682" s="1"/>
  <c r="K231" i="682"/>
  <c r="G231" i="682"/>
  <c r="A231" i="682"/>
  <c r="P230" i="682"/>
  <c r="O230" i="682"/>
  <c r="N230" i="682"/>
  <c r="L230" i="682"/>
  <c r="K230" i="682"/>
  <c r="G230" i="682"/>
  <c r="A230" i="682"/>
  <c r="P229" i="682"/>
  <c r="O229" i="682"/>
  <c r="N229" i="682"/>
  <c r="L229" i="682"/>
  <c r="K229" i="682"/>
  <c r="G229" i="682"/>
  <c r="A229" i="682"/>
  <c r="P228" i="682"/>
  <c r="O228" i="682"/>
  <c r="N228" i="682"/>
  <c r="L228" i="682"/>
  <c r="K228" i="682"/>
  <c r="G228" i="682"/>
  <c r="A228" i="682"/>
  <c r="P227" i="682"/>
  <c r="O227" i="682"/>
  <c r="N227" i="682"/>
  <c r="L227" i="682"/>
  <c r="K227" i="682"/>
  <c r="G227" i="682"/>
  <c r="A227" i="682"/>
  <c r="P226" i="682"/>
  <c r="O226" i="682"/>
  <c r="L226" i="682"/>
  <c r="N226" i="682" s="1"/>
  <c r="K226" i="682"/>
  <c r="G226" i="682"/>
  <c r="A226" i="682"/>
  <c r="P225" i="682"/>
  <c r="O225" i="682"/>
  <c r="L225" i="682"/>
  <c r="N225" i="682" s="1"/>
  <c r="K225" i="682"/>
  <c r="G225" i="682"/>
  <c r="A225" i="682"/>
  <c r="P224" i="682"/>
  <c r="O224" i="682"/>
  <c r="N224" i="682"/>
  <c r="L224" i="682"/>
  <c r="K224" i="682"/>
  <c r="G224" i="682"/>
  <c r="A224" i="682"/>
  <c r="P223" i="682"/>
  <c r="O223" i="682"/>
  <c r="L223" i="682"/>
  <c r="N223" i="682" s="1"/>
  <c r="K223" i="682"/>
  <c r="G223" i="682"/>
  <c r="A223" i="682"/>
  <c r="P222" i="682"/>
  <c r="O222" i="682"/>
  <c r="N222" i="682"/>
  <c r="L222" i="682"/>
  <c r="K222" i="682"/>
  <c r="G222" i="682"/>
  <c r="A222" i="682"/>
  <c r="P221" i="682"/>
  <c r="O221" i="682"/>
  <c r="N221" i="682"/>
  <c r="L221" i="682"/>
  <c r="K221" i="682"/>
  <c r="G221" i="682"/>
  <c r="A221" i="682"/>
  <c r="P220" i="682"/>
  <c r="O220" i="682"/>
  <c r="L220" i="682"/>
  <c r="N220" i="682" s="1"/>
  <c r="K220" i="682"/>
  <c r="G220" i="682"/>
  <c r="A220" i="682"/>
  <c r="P219" i="682"/>
  <c r="O219" i="682"/>
  <c r="L219" i="682"/>
  <c r="N219" i="682" s="1"/>
  <c r="K219" i="682"/>
  <c r="G219" i="682"/>
  <c r="A219" i="682"/>
  <c r="P218" i="682"/>
  <c r="O218" i="682"/>
  <c r="N218" i="682"/>
  <c r="L218" i="682"/>
  <c r="K218" i="682"/>
  <c r="G218" i="682"/>
  <c r="A218" i="682"/>
  <c r="P217" i="682"/>
  <c r="O217" i="682"/>
  <c r="N217" i="682"/>
  <c r="L217" i="682"/>
  <c r="K217" i="682"/>
  <c r="G217" i="682"/>
  <c r="A217" i="682"/>
  <c r="P216" i="682"/>
  <c r="O216" i="682"/>
  <c r="N216" i="682"/>
  <c r="L216" i="682"/>
  <c r="K216" i="682"/>
  <c r="G216" i="682"/>
  <c r="A216" i="682"/>
  <c r="P215" i="682"/>
  <c r="O215" i="682"/>
  <c r="N215" i="682"/>
  <c r="L215" i="682"/>
  <c r="K215" i="682"/>
  <c r="G215" i="682"/>
  <c r="A215" i="682"/>
  <c r="P214" i="682"/>
  <c r="O214" i="682"/>
  <c r="L214" i="682"/>
  <c r="N214" i="682" s="1"/>
  <c r="K214" i="682"/>
  <c r="G214" i="682"/>
  <c r="A214" i="682"/>
  <c r="P213" i="682"/>
  <c r="O213" i="682"/>
  <c r="L213" i="682"/>
  <c r="N213" i="682" s="1"/>
  <c r="K213" i="682"/>
  <c r="G213" i="682"/>
  <c r="A213" i="682"/>
  <c r="P212" i="682"/>
  <c r="O212" i="682"/>
  <c r="N212" i="682"/>
  <c r="L212" i="682"/>
  <c r="K212" i="682"/>
  <c r="G212" i="682"/>
  <c r="A212" i="682"/>
  <c r="P211" i="682"/>
  <c r="O211" i="682"/>
  <c r="L211" i="682"/>
  <c r="N211" i="682" s="1"/>
  <c r="K211" i="682"/>
  <c r="G211" i="682"/>
  <c r="A211" i="682"/>
  <c r="P210" i="682"/>
  <c r="O210" i="682"/>
  <c r="N210" i="682"/>
  <c r="L210" i="682"/>
  <c r="K210" i="682"/>
  <c r="G210" i="682"/>
  <c r="A210" i="682"/>
  <c r="P209" i="682"/>
  <c r="O209" i="682"/>
  <c r="N209" i="682"/>
  <c r="L209" i="682"/>
  <c r="K209" i="682"/>
  <c r="G209" i="682"/>
  <c r="A209" i="682"/>
  <c r="P208" i="682"/>
  <c r="O208" i="682"/>
  <c r="L208" i="682"/>
  <c r="N208" i="682" s="1"/>
  <c r="K208" i="682"/>
  <c r="G208" i="682"/>
  <c r="A208" i="682"/>
  <c r="P207" i="682"/>
  <c r="O207" i="682"/>
  <c r="L207" i="682"/>
  <c r="N207" i="682" s="1"/>
  <c r="K207" i="682"/>
  <c r="G207" i="682"/>
  <c r="A207" i="682"/>
  <c r="P206" i="682"/>
  <c r="O206" i="682"/>
  <c r="N206" i="682"/>
  <c r="L206" i="682"/>
  <c r="K206" i="682"/>
  <c r="G206" i="682"/>
  <c r="A206" i="682"/>
  <c r="P205" i="682"/>
  <c r="O205" i="682"/>
  <c r="N205" i="682"/>
  <c r="L205" i="682"/>
  <c r="K205" i="682"/>
  <c r="G205" i="682"/>
  <c r="A205" i="682"/>
  <c r="P204" i="682"/>
  <c r="O204" i="682"/>
  <c r="N204" i="682"/>
  <c r="L204" i="682"/>
  <c r="K204" i="682"/>
  <c r="G204" i="682"/>
  <c r="A204" i="682"/>
  <c r="P203" i="682"/>
  <c r="O203" i="682"/>
  <c r="N203" i="682"/>
  <c r="L203" i="682"/>
  <c r="K203" i="682"/>
  <c r="G203" i="682"/>
  <c r="A203" i="682"/>
  <c r="P202" i="682"/>
  <c r="O202" i="682"/>
  <c r="L202" i="682"/>
  <c r="N202" i="682" s="1"/>
  <c r="K202" i="682"/>
  <c r="G202" i="682"/>
  <c r="A202" i="682"/>
  <c r="P201" i="682"/>
  <c r="O201" i="682"/>
  <c r="L201" i="682"/>
  <c r="N201" i="682" s="1"/>
  <c r="K201" i="682"/>
  <c r="G201" i="682"/>
  <c r="A201" i="682"/>
  <c r="P200" i="682"/>
  <c r="O200" i="682"/>
  <c r="N200" i="682"/>
  <c r="L200" i="682"/>
  <c r="K200" i="682"/>
  <c r="G200" i="682"/>
  <c r="A200" i="682"/>
  <c r="P199" i="682"/>
  <c r="O199" i="682"/>
  <c r="L199" i="682"/>
  <c r="N199" i="682" s="1"/>
  <c r="K199" i="682"/>
  <c r="G199" i="682"/>
  <c r="A199" i="682"/>
  <c r="P198" i="682"/>
  <c r="O198" i="682"/>
  <c r="N198" i="682"/>
  <c r="L198" i="682"/>
  <c r="K198" i="682"/>
  <c r="G198" i="682"/>
  <c r="A198" i="682"/>
  <c r="P197" i="682"/>
  <c r="O197" i="682"/>
  <c r="N197" i="682"/>
  <c r="L197" i="682"/>
  <c r="K197" i="682"/>
  <c r="G197" i="682"/>
  <c r="A197" i="682"/>
  <c r="P196" i="682"/>
  <c r="O196" i="682"/>
  <c r="L196" i="682"/>
  <c r="N196" i="682" s="1"/>
  <c r="K196" i="682"/>
  <c r="G196" i="682"/>
  <c r="A196" i="682"/>
  <c r="P195" i="682"/>
  <c r="O195" i="682"/>
  <c r="L195" i="682"/>
  <c r="N195" i="682" s="1"/>
  <c r="K195" i="682"/>
  <c r="G195" i="682"/>
  <c r="A195" i="682"/>
  <c r="P194" i="682"/>
  <c r="O194" i="682"/>
  <c r="L194" i="682"/>
  <c r="N194" i="682" s="1"/>
  <c r="K194" i="682"/>
  <c r="G194" i="682"/>
  <c r="A194" i="682"/>
  <c r="P193" i="682"/>
  <c r="O193" i="682"/>
  <c r="N193" i="682"/>
  <c r="L193" i="682"/>
  <c r="K193" i="682"/>
  <c r="G193" i="682"/>
  <c r="A193" i="682"/>
  <c r="P192" i="682"/>
  <c r="O192" i="682"/>
  <c r="N192" i="682"/>
  <c r="L192" i="682"/>
  <c r="K192" i="682"/>
  <c r="G192" i="682"/>
  <c r="A192" i="682"/>
  <c r="P191" i="682"/>
  <c r="O191" i="682"/>
  <c r="N191" i="682"/>
  <c r="L191" i="682"/>
  <c r="K191" i="682"/>
  <c r="G191" i="682"/>
  <c r="A191" i="682"/>
  <c r="P190" i="682"/>
  <c r="O190" i="682"/>
  <c r="L190" i="682"/>
  <c r="N190" i="682" s="1"/>
  <c r="K190" i="682"/>
  <c r="G190" i="682"/>
  <c r="A190" i="682"/>
  <c r="P189" i="682"/>
  <c r="O189" i="682"/>
  <c r="L189" i="682"/>
  <c r="N189" i="682" s="1"/>
  <c r="K189" i="682"/>
  <c r="G189" i="682"/>
  <c r="A189" i="682"/>
  <c r="P188" i="682"/>
  <c r="O188" i="682"/>
  <c r="N188" i="682"/>
  <c r="L188" i="682"/>
  <c r="K188" i="682"/>
  <c r="G188" i="682"/>
  <c r="A188" i="682"/>
  <c r="P187" i="682"/>
  <c r="O187" i="682"/>
  <c r="L187" i="682"/>
  <c r="N187" i="682" s="1"/>
  <c r="K187" i="682"/>
  <c r="G187" i="682"/>
  <c r="A187" i="682"/>
  <c r="P186" i="682"/>
  <c r="O186" i="682"/>
  <c r="N186" i="682"/>
  <c r="L186" i="682"/>
  <c r="K186" i="682"/>
  <c r="G186" i="682"/>
  <c r="A186" i="682"/>
  <c r="P185" i="682"/>
  <c r="O185" i="682"/>
  <c r="N185" i="682"/>
  <c r="L185" i="682"/>
  <c r="K185" i="682"/>
  <c r="G185" i="682"/>
  <c r="A185" i="682"/>
  <c r="P184" i="682"/>
  <c r="O184" i="682"/>
  <c r="L184" i="682"/>
  <c r="N184" i="682" s="1"/>
  <c r="K184" i="682"/>
  <c r="G184" i="682"/>
  <c r="A184" i="682"/>
  <c r="P183" i="682"/>
  <c r="O183" i="682"/>
  <c r="L183" i="682"/>
  <c r="N183" i="682" s="1"/>
  <c r="K183" i="682"/>
  <c r="G183" i="682"/>
  <c r="A183" i="682"/>
  <c r="P182" i="682"/>
  <c r="O182" i="682"/>
  <c r="L182" i="682"/>
  <c r="N182" i="682" s="1"/>
  <c r="K182" i="682"/>
  <c r="G182" i="682"/>
  <c r="A182" i="682"/>
  <c r="P181" i="682"/>
  <c r="O181" i="682"/>
  <c r="N181" i="682"/>
  <c r="L181" i="682"/>
  <c r="K181" i="682"/>
  <c r="G181" i="682"/>
  <c r="A181" i="682"/>
  <c r="P180" i="682"/>
  <c r="O180" i="682"/>
  <c r="N180" i="682"/>
  <c r="L180" i="682"/>
  <c r="K180" i="682"/>
  <c r="G180" i="682"/>
  <c r="A180" i="682"/>
  <c r="P179" i="682"/>
  <c r="O179" i="682"/>
  <c r="N179" i="682"/>
  <c r="L179" i="682"/>
  <c r="K179" i="682"/>
  <c r="G179" i="682"/>
  <c r="A179" i="682"/>
  <c r="P178" i="682"/>
  <c r="O178" i="682"/>
  <c r="L178" i="682"/>
  <c r="N178" i="682" s="1"/>
  <c r="K178" i="682"/>
  <c r="G178" i="682"/>
  <c r="A178" i="682"/>
  <c r="P177" i="682"/>
  <c r="O177" i="682"/>
  <c r="L177" i="682"/>
  <c r="N177" i="682" s="1"/>
  <c r="K177" i="682"/>
  <c r="G177" i="682"/>
  <c r="A177" i="682"/>
  <c r="P176" i="682"/>
  <c r="O176" i="682"/>
  <c r="N176" i="682"/>
  <c r="L176" i="682"/>
  <c r="K176" i="682"/>
  <c r="G176" i="682"/>
  <c r="A176" i="682"/>
  <c r="P175" i="682"/>
  <c r="O175" i="682"/>
  <c r="L175" i="682"/>
  <c r="N175" i="682" s="1"/>
  <c r="K175" i="682"/>
  <c r="G175" i="682"/>
  <c r="A175" i="682"/>
  <c r="P174" i="682"/>
  <c r="O174" i="682"/>
  <c r="N174" i="682"/>
  <c r="L174" i="682"/>
  <c r="K174" i="682"/>
  <c r="G174" i="682"/>
  <c r="A174" i="682"/>
  <c r="P173" i="682"/>
  <c r="O173" i="682"/>
  <c r="N173" i="682"/>
  <c r="L173" i="682"/>
  <c r="K173" i="682"/>
  <c r="G173" i="682"/>
  <c r="A173" i="682"/>
  <c r="P172" i="682"/>
  <c r="O172" i="682"/>
  <c r="L172" i="682"/>
  <c r="N172" i="682" s="1"/>
  <c r="K172" i="682"/>
  <c r="G172" i="682"/>
  <c r="A172" i="682"/>
  <c r="P171" i="682"/>
  <c r="O171" i="682"/>
  <c r="L171" i="682"/>
  <c r="N171" i="682" s="1"/>
  <c r="K171" i="682"/>
  <c r="G171" i="682"/>
  <c r="A171" i="682"/>
  <c r="P170" i="682"/>
  <c r="O170" i="682"/>
  <c r="L170" i="682"/>
  <c r="N170" i="682" s="1"/>
  <c r="K170" i="682"/>
  <c r="G170" i="682"/>
  <c r="A170" i="682"/>
  <c r="P169" i="682"/>
  <c r="O169" i="682"/>
  <c r="N169" i="682"/>
  <c r="L169" i="682"/>
  <c r="K169" i="682"/>
  <c r="G169" i="682"/>
  <c r="A169" i="682"/>
  <c r="P168" i="682"/>
  <c r="O168" i="682"/>
  <c r="N168" i="682"/>
  <c r="L168" i="682"/>
  <c r="K168" i="682"/>
  <c r="G168" i="682"/>
  <c r="A168" i="682"/>
  <c r="P167" i="682"/>
  <c r="O167" i="682"/>
  <c r="N167" i="682"/>
  <c r="L167" i="682"/>
  <c r="K167" i="682"/>
  <c r="G167" i="682"/>
  <c r="A167" i="682"/>
  <c r="P166" i="682"/>
  <c r="O166" i="682"/>
  <c r="L166" i="682"/>
  <c r="N166" i="682" s="1"/>
  <c r="K166" i="682"/>
  <c r="G166" i="682"/>
  <c r="A166" i="682"/>
  <c r="P165" i="682"/>
  <c r="O165" i="682"/>
  <c r="L165" i="682"/>
  <c r="N165" i="682" s="1"/>
  <c r="K165" i="682"/>
  <c r="G165" i="682"/>
  <c r="A165" i="682"/>
  <c r="P164" i="682"/>
  <c r="O164" i="682"/>
  <c r="N164" i="682"/>
  <c r="L164" i="682"/>
  <c r="K164" i="682"/>
  <c r="G164" i="682"/>
  <c r="A164" i="682"/>
  <c r="P163" i="682"/>
  <c r="O163" i="682"/>
  <c r="L163" i="682"/>
  <c r="N163" i="682" s="1"/>
  <c r="K163" i="682"/>
  <c r="G163" i="682"/>
  <c r="A163" i="682"/>
  <c r="P162" i="682"/>
  <c r="O162" i="682"/>
  <c r="N162" i="682"/>
  <c r="L162" i="682"/>
  <c r="K162" i="682"/>
  <c r="G162" i="682"/>
  <c r="A162" i="682"/>
  <c r="P161" i="682"/>
  <c r="O161" i="682"/>
  <c r="N161" i="682"/>
  <c r="L161" i="682"/>
  <c r="K161" i="682"/>
  <c r="G161" i="682"/>
  <c r="A161" i="682"/>
  <c r="P160" i="682"/>
  <c r="O160" i="682"/>
  <c r="L160" i="682"/>
  <c r="N160" i="682" s="1"/>
  <c r="K160" i="682"/>
  <c r="G160" i="682"/>
  <c r="A160" i="682"/>
  <c r="P159" i="682"/>
  <c r="O159" i="682"/>
  <c r="L159" i="682"/>
  <c r="N159" i="682" s="1"/>
  <c r="K159" i="682"/>
  <c r="G159" i="682"/>
  <c r="A159" i="682"/>
  <c r="P158" i="682"/>
  <c r="O158" i="682"/>
  <c r="L158" i="682"/>
  <c r="N158" i="682" s="1"/>
  <c r="K158" i="682"/>
  <c r="G158" i="682"/>
  <c r="A158" i="682"/>
  <c r="P157" i="682"/>
  <c r="O157" i="682"/>
  <c r="N157" i="682"/>
  <c r="L157" i="682"/>
  <c r="K157" i="682"/>
  <c r="G157" i="682"/>
  <c r="A157" i="682"/>
  <c r="P156" i="682"/>
  <c r="O156" i="682"/>
  <c r="N156" i="682"/>
  <c r="L156" i="682"/>
  <c r="K156" i="682"/>
  <c r="G156" i="682"/>
  <c r="A156" i="682"/>
  <c r="P155" i="682"/>
  <c r="O155" i="682"/>
  <c r="N155" i="682"/>
  <c r="L155" i="682"/>
  <c r="K155" i="682"/>
  <c r="G155" i="682"/>
  <c r="A155" i="682"/>
  <c r="P154" i="682"/>
  <c r="O154" i="682"/>
  <c r="L154" i="682"/>
  <c r="N154" i="682" s="1"/>
  <c r="K154" i="682"/>
  <c r="G154" i="682"/>
  <c r="A154" i="682"/>
  <c r="P153" i="682"/>
  <c r="O153" i="682"/>
  <c r="L153" i="682"/>
  <c r="N153" i="682" s="1"/>
  <c r="K153" i="682"/>
  <c r="G153" i="682"/>
  <c r="A153" i="682"/>
  <c r="P152" i="682"/>
  <c r="O152" i="682"/>
  <c r="N152" i="682"/>
  <c r="L152" i="682"/>
  <c r="K152" i="682"/>
  <c r="G152" i="682"/>
  <c r="A152" i="682"/>
  <c r="P151" i="682"/>
  <c r="O151" i="682"/>
  <c r="L151" i="682"/>
  <c r="N151" i="682" s="1"/>
  <c r="K151" i="682"/>
  <c r="G151" i="682"/>
  <c r="A151" i="682"/>
  <c r="P150" i="682"/>
  <c r="O150" i="682"/>
  <c r="N150" i="682"/>
  <c r="L150" i="682"/>
  <c r="K150" i="682"/>
  <c r="G150" i="682"/>
  <c r="A150" i="682"/>
  <c r="P149" i="682"/>
  <c r="O149" i="682"/>
  <c r="N149" i="682"/>
  <c r="L149" i="682"/>
  <c r="K149" i="682"/>
  <c r="G149" i="682"/>
  <c r="A149" i="682"/>
  <c r="P148" i="682"/>
  <c r="O148" i="682"/>
  <c r="L148" i="682"/>
  <c r="N148" i="682" s="1"/>
  <c r="K148" i="682"/>
  <c r="G148" i="682"/>
  <c r="A148" i="682"/>
  <c r="P147" i="682"/>
  <c r="O147" i="682"/>
  <c r="L147" i="682"/>
  <c r="N147" i="682" s="1"/>
  <c r="K147" i="682"/>
  <c r="G147" i="682"/>
  <c r="A147" i="682"/>
  <c r="P146" i="682"/>
  <c r="O146" i="682"/>
  <c r="L146" i="682"/>
  <c r="N146" i="682" s="1"/>
  <c r="K146" i="682"/>
  <c r="G146" i="682"/>
  <c r="A146" i="682"/>
  <c r="P145" i="682"/>
  <c r="O145" i="682"/>
  <c r="N145" i="682"/>
  <c r="L145" i="682"/>
  <c r="K145" i="682"/>
  <c r="G145" i="682"/>
  <c r="A145" i="682"/>
  <c r="P144" i="682"/>
  <c r="O144" i="682"/>
  <c r="N144" i="682"/>
  <c r="L144" i="682"/>
  <c r="K144" i="682"/>
  <c r="G144" i="682"/>
  <c r="A144" i="682"/>
  <c r="P143" i="682"/>
  <c r="O143" i="682"/>
  <c r="N143" i="682"/>
  <c r="L143" i="682"/>
  <c r="K143" i="682"/>
  <c r="G143" i="682"/>
  <c r="A143" i="682"/>
  <c r="P142" i="682"/>
  <c r="O142" i="682"/>
  <c r="L142" i="682"/>
  <c r="N142" i="682" s="1"/>
  <c r="K142" i="682"/>
  <c r="G142" i="682"/>
  <c r="A142" i="682"/>
  <c r="P141" i="682"/>
  <c r="O141" i="682"/>
  <c r="L141" i="682"/>
  <c r="N141" i="682" s="1"/>
  <c r="K141" i="682"/>
  <c r="G141" i="682"/>
  <c r="A141" i="682"/>
  <c r="P140" i="682"/>
  <c r="O140" i="682"/>
  <c r="N140" i="682"/>
  <c r="L140" i="682"/>
  <c r="K140" i="682"/>
  <c r="G140" i="682"/>
  <c r="A140" i="682"/>
  <c r="P139" i="682"/>
  <c r="O139" i="682"/>
  <c r="L139" i="682"/>
  <c r="N139" i="682" s="1"/>
  <c r="K139" i="682"/>
  <c r="G139" i="682"/>
  <c r="A139" i="682"/>
  <c r="P138" i="682"/>
  <c r="O138" i="682"/>
  <c r="N138" i="682"/>
  <c r="L138" i="682"/>
  <c r="K138" i="682"/>
  <c r="G138" i="682"/>
  <c r="A138" i="682"/>
  <c r="P137" i="682"/>
  <c r="O137" i="682"/>
  <c r="N137" i="682"/>
  <c r="L137" i="682"/>
  <c r="K137" i="682"/>
  <c r="G137" i="682"/>
  <c r="A137" i="682"/>
  <c r="P136" i="682"/>
  <c r="O136" i="682"/>
  <c r="L136" i="682"/>
  <c r="N136" i="682" s="1"/>
  <c r="K136" i="682"/>
  <c r="G136" i="682"/>
  <c r="A136" i="682"/>
  <c r="P135" i="682"/>
  <c r="O135" i="682"/>
  <c r="L135" i="682"/>
  <c r="N135" i="682" s="1"/>
  <c r="K135" i="682"/>
  <c r="G135" i="682"/>
  <c r="A135" i="682"/>
  <c r="P134" i="682"/>
  <c r="O134" i="682"/>
  <c r="L134" i="682"/>
  <c r="N134" i="682" s="1"/>
  <c r="K134" i="682"/>
  <c r="G134" i="682"/>
  <c r="A134" i="682"/>
  <c r="P133" i="682"/>
  <c r="O133" i="682"/>
  <c r="N133" i="682"/>
  <c r="L133" i="682"/>
  <c r="K133" i="682"/>
  <c r="G133" i="682"/>
  <c r="A133" i="682"/>
  <c r="P132" i="682"/>
  <c r="O132" i="682"/>
  <c r="N132" i="682"/>
  <c r="L132" i="682"/>
  <c r="K132" i="682"/>
  <c r="G132" i="682"/>
  <c r="A132" i="682"/>
  <c r="P131" i="682"/>
  <c r="O131" i="682"/>
  <c r="N131" i="682"/>
  <c r="L131" i="682"/>
  <c r="K131" i="682"/>
  <c r="G131" i="682"/>
  <c r="A131" i="682"/>
  <c r="P130" i="682"/>
  <c r="O130" i="682"/>
  <c r="L130" i="682"/>
  <c r="N130" i="682" s="1"/>
  <c r="K130" i="682"/>
  <c r="G130" i="682"/>
  <c r="A130" i="682"/>
  <c r="P129" i="682"/>
  <c r="O129" i="682"/>
  <c r="L129" i="682"/>
  <c r="N129" i="682" s="1"/>
  <c r="K129" i="682"/>
  <c r="G129" i="682"/>
  <c r="A129" i="682"/>
  <c r="P128" i="682"/>
  <c r="O128" i="682"/>
  <c r="N128" i="682"/>
  <c r="L128" i="682"/>
  <c r="K128" i="682"/>
  <c r="G128" i="682"/>
  <c r="A128" i="682"/>
  <c r="P127" i="682"/>
  <c r="O127" i="682"/>
  <c r="L127" i="682"/>
  <c r="N127" i="682" s="1"/>
  <c r="K127" i="682"/>
  <c r="G127" i="682"/>
  <c r="A127" i="682"/>
  <c r="P126" i="682"/>
  <c r="O126" i="682"/>
  <c r="N126" i="682"/>
  <c r="L126" i="682"/>
  <c r="K126" i="682"/>
  <c r="G126" i="682"/>
  <c r="A126" i="682"/>
  <c r="P125" i="682"/>
  <c r="O125" i="682"/>
  <c r="N125" i="682"/>
  <c r="L125" i="682"/>
  <c r="K125" i="682"/>
  <c r="G125" i="682"/>
  <c r="A125" i="682"/>
  <c r="P124" i="682"/>
  <c r="O124" i="682"/>
  <c r="L124" i="682"/>
  <c r="N124" i="682" s="1"/>
  <c r="K124" i="682"/>
  <c r="G124" i="682"/>
  <c r="A124" i="682"/>
  <c r="P123" i="682"/>
  <c r="O123" i="682"/>
  <c r="L123" i="682"/>
  <c r="N123" i="682" s="1"/>
  <c r="K123" i="682"/>
  <c r="G123" i="682"/>
  <c r="A123" i="682"/>
  <c r="P122" i="682"/>
  <c r="O122" i="682"/>
  <c r="L122" i="682"/>
  <c r="N122" i="682" s="1"/>
  <c r="K122" i="682"/>
  <c r="G122" i="682"/>
  <c r="A122" i="682"/>
  <c r="P121" i="682"/>
  <c r="O121" i="682"/>
  <c r="N121" i="682"/>
  <c r="L121" i="682"/>
  <c r="K121" i="682"/>
  <c r="G121" i="682"/>
  <c r="A121" i="682"/>
  <c r="P120" i="682"/>
  <c r="O120" i="682"/>
  <c r="N120" i="682"/>
  <c r="L120" i="682"/>
  <c r="K120" i="682"/>
  <c r="G120" i="682"/>
  <c r="A120" i="682"/>
  <c r="P119" i="682"/>
  <c r="O119" i="682"/>
  <c r="N119" i="682"/>
  <c r="L119" i="682"/>
  <c r="K119" i="682"/>
  <c r="G119" i="682"/>
  <c r="A119" i="682"/>
  <c r="P118" i="682"/>
  <c r="O118" i="682"/>
  <c r="L118" i="682"/>
  <c r="N118" i="682" s="1"/>
  <c r="K118" i="682"/>
  <c r="G118" i="682"/>
  <c r="A118" i="682"/>
  <c r="P117" i="682"/>
  <c r="O117" i="682"/>
  <c r="L117" i="682"/>
  <c r="N117" i="682" s="1"/>
  <c r="K117" i="682"/>
  <c r="G117" i="682"/>
  <c r="A117" i="682"/>
  <c r="P116" i="682"/>
  <c r="O116" i="682"/>
  <c r="N116" i="682"/>
  <c r="L116" i="682"/>
  <c r="K116" i="682"/>
  <c r="G116" i="682"/>
  <c r="A116" i="682"/>
  <c r="P115" i="682"/>
  <c r="O115" i="682"/>
  <c r="L115" i="682"/>
  <c r="N115" i="682" s="1"/>
  <c r="K115" i="682"/>
  <c r="G115" i="682"/>
  <c r="A115" i="682"/>
  <c r="P114" i="682"/>
  <c r="O114" i="682"/>
  <c r="N114" i="682"/>
  <c r="L114" i="682"/>
  <c r="K114" i="682"/>
  <c r="G114" i="682"/>
  <c r="A114" i="682"/>
  <c r="P113" i="682"/>
  <c r="O113" i="682"/>
  <c r="N113" i="682"/>
  <c r="L113" i="682"/>
  <c r="K113" i="682"/>
  <c r="G113" i="682"/>
  <c r="A113" i="682"/>
  <c r="P112" i="682"/>
  <c r="O112" i="682"/>
  <c r="L112" i="682"/>
  <c r="N112" i="682" s="1"/>
  <c r="K112" i="682"/>
  <c r="G112" i="682"/>
  <c r="A112" i="682"/>
  <c r="P111" i="682"/>
  <c r="O111" i="682"/>
  <c r="L111" i="682"/>
  <c r="N111" i="682" s="1"/>
  <c r="K111" i="682"/>
  <c r="G111" i="682"/>
  <c r="A111" i="682"/>
  <c r="P110" i="682"/>
  <c r="O110" i="682"/>
  <c r="L110" i="682"/>
  <c r="N110" i="682" s="1"/>
  <c r="K110" i="682"/>
  <c r="G110" i="682"/>
  <c r="A110" i="682"/>
  <c r="P109" i="682"/>
  <c r="O109" i="682"/>
  <c r="N109" i="682"/>
  <c r="L109" i="682"/>
  <c r="K109" i="682"/>
  <c r="G109" i="682"/>
  <c r="A109" i="682"/>
  <c r="P108" i="682"/>
  <c r="O108" i="682"/>
  <c r="N108" i="682"/>
  <c r="L108" i="682"/>
  <c r="K108" i="682"/>
  <c r="G108" i="682"/>
  <c r="A108" i="682"/>
  <c r="P107" i="682"/>
  <c r="O107" i="682"/>
  <c r="N107" i="682"/>
  <c r="L107" i="682"/>
  <c r="K107" i="682"/>
  <c r="G107" i="682"/>
  <c r="A107" i="682"/>
  <c r="P106" i="682"/>
  <c r="O106" i="682"/>
  <c r="L106" i="682"/>
  <c r="N106" i="682" s="1"/>
  <c r="K106" i="682"/>
  <c r="G106" i="682"/>
  <c r="A106" i="682"/>
  <c r="P105" i="682"/>
  <c r="O105" i="682"/>
  <c r="L105" i="682"/>
  <c r="N105" i="682" s="1"/>
  <c r="K105" i="682"/>
  <c r="G105" i="682"/>
  <c r="A105" i="682"/>
  <c r="P104" i="682"/>
  <c r="O104" i="682"/>
  <c r="N104" i="682"/>
  <c r="L104" i="682"/>
  <c r="K104" i="682"/>
  <c r="G104" i="682"/>
  <c r="A104" i="682"/>
  <c r="P103" i="682"/>
  <c r="O103" i="682"/>
  <c r="L103" i="682"/>
  <c r="N103" i="682" s="1"/>
  <c r="K103" i="682"/>
  <c r="G103" i="682"/>
  <c r="A103" i="682"/>
  <c r="P102" i="682"/>
  <c r="O102" i="682"/>
  <c r="N102" i="682"/>
  <c r="L102" i="682"/>
  <c r="K102" i="682"/>
  <c r="G102" i="682"/>
  <c r="A102" i="682"/>
  <c r="P101" i="682"/>
  <c r="O101" i="682"/>
  <c r="N101" i="682"/>
  <c r="L101" i="682"/>
  <c r="K101" i="682"/>
  <c r="G101" i="682"/>
  <c r="A101" i="682"/>
  <c r="P100" i="682"/>
  <c r="O100" i="682"/>
  <c r="L100" i="682"/>
  <c r="N100" i="682" s="1"/>
  <c r="K100" i="682"/>
  <c r="G100" i="682"/>
  <c r="A100" i="682"/>
  <c r="P99" i="682"/>
  <c r="O99" i="682"/>
  <c r="L99" i="682"/>
  <c r="N99" i="682" s="1"/>
  <c r="K99" i="682"/>
  <c r="G99" i="682"/>
  <c r="A99" i="682"/>
  <c r="P98" i="682"/>
  <c r="O98" i="682"/>
  <c r="L98" i="682"/>
  <c r="N98" i="682" s="1"/>
  <c r="K98" i="682"/>
  <c r="G98" i="682"/>
  <c r="A98" i="682"/>
  <c r="P97" i="682"/>
  <c r="O97" i="682"/>
  <c r="N97" i="682"/>
  <c r="L97" i="682"/>
  <c r="K97" i="682"/>
  <c r="G97" i="682"/>
  <c r="A97" i="682"/>
  <c r="P96" i="682"/>
  <c r="O96" i="682"/>
  <c r="N96" i="682"/>
  <c r="L96" i="682"/>
  <c r="K96" i="682"/>
  <c r="G96" i="682"/>
  <c r="A96" i="682"/>
  <c r="P95" i="682"/>
  <c r="O95" i="682"/>
  <c r="N95" i="682"/>
  <c r="L95" i="682"/>
  <c r="K95" i="682"/>
  <c r="G95" i="682"/>
  <c r="A95" i="682"/>
  <c r="P94" i="682"/>
  <c r="O94" i="682"/>
  <c r="L94" i="682"/>
  <c r="N94" i="682" s="1"/>
  <c r="K94" i="682"/>
  <c r="G94" i="682"/>
  <c r="A94" i="682"/>
  <c r="P93" i="682"/>
  <c r="O93" i="682"/>
  <c r="L93" i="682"/>
  <c r="N93" i="682" s="1"/>
  <c r="K93" i="682"/>
  <c r="G93" i="682"/>
  <c r="A93" i="682"/>
  <c r="P92" i="682"/>
  <c r="O92" i="682"/>
  <c r="N92" i="682"/>
  <c r="L92" i="682"/>
  <c r="K92" i="682"/>
  <c r="G92" i="682"/>
  <c r="A92" i="682"/>
  <c r="P91" i="682"/>
  <c r="O91" i="682"/>
  <c r="L91" i="682"/>
  <c r="N91" i="682" s="1"/>
  <c r="K91" i="682"/>
  <c r="G91" i="682"/>
  <c r="A91" i="682"/>
  <c r="P90" i="682"/>
  <c r="O90" i="682"/>
  <c r="N90" i="682"/>
  <c r="L90" i="682"/>
  <c r="K90" i="682"/>
  <c r="G90" i="682"/>
  <c r="A90" i="682"/>
  <c r="P89" i="682"/>
  <c r="O89" i="682"/>
  <c r="N89" i="682"/>
  <c r="L89" i="682"/>
  <c r="K89" i="682"/>
  <c r="G89" i="682"/>
  <c r="A89" i="682"/>
  <c r="P88" i="682"/>
  <c r="O88" i="682"/>
  <c r="L88" i="682"/>
  <c r="N88" i="682" s="1"/>
  <c r="K88" i="682"/>
  <c r="G88" i="682"/>
  <c r="A88" i="682"/>
  <c r="P87" i="682"/>
  <c r="O87" i="682"/>
  <c r="L87" i="682"/>
  <c r="N87" i="682" s="1"/>
  <c r="K87" i="682"/>
  <c r="G87" i="682"/>
  <c r="A87" i="682"/>
  <c r="P86" i="682"/>
  <c r="O86" i="682"/>
  <c r="L86" i="682"/>
  <c r="N86" i="682" s="1"/>
  <c r="K86" i="682"/>
  <c r="G86" i="682"/>
  <c r="A86" i="682"/>
  <c r="P85" i="682"/>
  <c r="O85" i="682"/>
  <c r="N85" i="682"/>
  <c r="L85" i="682"/>
  <c r="K85" i="682"/>
  <c r="G85" i="682"/>
  <c r="A85" i="682"/>
  <c r="P84" i="682"/>
  <c r="O84" i="682"/>
  <c r="N84" i="682"/>
  <c r="L84" i="682"/>
  <c r="K84" i="682"/>
  <c r="G84" i="682"/>
  <c r="A84" i="682"/>
  <c r="P83" i="682"/>
  <c r="O83" i="682"/>
  <c r="N83" i="682"/>
  <c r="L83" i="682"/>
  <c r="K83" i="682"/>
  <c r="G83" i="682"/>
  <c r="A83" i="682"/>
  <c r="P82" i="682"/>
  <c r="O82" i="682"/>
  <c r="L82" i="682"/>
  <c r="N82" i="682" s="1"/>
  <c r="K82" i="682"/>
  <c r="G82" i="682"/>
  <c r="A82" i="682"/>
  <c r="P81" i="682"/>
  <c r="O81" i="682"/>
  <c r="L81" i="682"/>
  <c r="N81" i="682" s="1"/>
  <c r="K81" i="682"/>
  <c r="G81" i="682"/>
  <c r="A81" i="682"/>
  <c r="P80" i="682"/>
  <c r="O80" i="682"/>
  <c r="N80" i="682"/>
  <c r="L80" i="682"/>
  <c r="K80" i="682"/>
  <c r="G80" i="682"/>
  <c r="A80" i="682"/>
  <c r="P79" i="682"/>
  <c r="O79" i="682"/>
  <c r="L79" i="682"/>
  <c r="N79" i="682" s="1"/>
  <c r="K79" i="682"/>
  <c r="G79" i="682"/>
  <c r="A79" i="682"/>
  <c r="P78" i="682"/>
  <c r="O78" i="682"/>
  <c r="N78" i="682"/>
  <c r="L78" i="682"/>
  <c r="K78" i="682"/>
  <c r="G78" i="682"/>
  <c r="A78" i="682"/>
  <c r="P77" i="682"/>
  <c r="O77" i="682"/>
  <c r="N77" i="682"/>
  <c r="L77" i="682"/>
  <c r="K77" i="682"/>
  <c r="G77" i="682"/>
  <c r="A77" i="682"/>
  <c r="P76" i="682"/>
  <c r="O76" i="682"/>
  <c r="L76" i="682"/>
  <c r="N76" i="682" s="1"/>
  <c r="K76" i="682"/>
  <c r="G76" i="682"/>
  <c r="A76" i="682"/>
  <c r="P75" i="682"/>
  <c r="O75" i="682"/>
  <c r="L75" i="682"/>
  <c r="N75" i="682" s="1"/>
  <c r="K75" i="682"/>
  <c r="G75" i="682"/>
  <c r="A75" i="682"/>
  <c r="P74" i="682"/>
  <c r="O74" i="682"/>
  <c r="L74" i="682"/>
  <c r="N74" i="682" s="1"/>
  <c r="K74" i="682"/>
  <c r="G74" i="682"/>
  <c r="A74" i="682"/>
  <c r="P73" i="682"/>
  <c r="O73" i="682"/>
  <c r="N73" i="682"/>
  <c r="L73" i="682"/>
  <c r="K73" i="682"/>
  <c r="G73" i="682"/>
  <c r="A73" i="682"/>
  <c r="P72" i="682"/>
  <c r="O72" i="682"/>
  <c r="N72" i="682"/>
  <c r="L72" i="682"/>
  <c r="K72" i="682"/>
  <c r="G72" i="682"/>
  <c r="A72" i="682"/>
  <c r="P71" i="682"/>
  <c r="O71" i="682"/>
  <c r="N71" i="682"/>
  <c r="L71" i="682"/>
  <c r="K71" i="682"/>
  <c r="G71" i="682"/>
  <c r="A71" i="682"/>
  <c r="P70" i="682"/>
  <c r="O70" i="682"/>
  <c r="L70" i="682"/>
  <c r="N70" i="682" s="1"/>
  <c r="K70" i="682"/>
  <c r="G70" i="682"/>
  <c r="A70" i="682"/>
  <c r="P69" i="682"/>
  <c r="O69" i="682"/>
  <c r="L69" i="682"/>
  <c r="N69" i="682" s="1"/>
  <c r="K69" i="682"/>
  <c r="G69" i="682"/>
  <c r="A69" i="682"/>
  <c r="P68" i="682"/>
  <c r="O68" i="682"/>
  <c r="N68" i="682"/>
  <c r="L68" i="682"/>
  <c r="K68" i="682"/>
  <c r="G68" i="682"/>
  <c r="A68" i="682"/>
  <c r="P67" i="682"/>
  <c r="O67" i="682"/>
  <c r="L67" i="682"/>
  <c r="N67" i="682" s="1"/>
  <c r="K67" i="682"/>
  <c r="G67" i="682"/>
  <c r="A67" i="682"/>
  <c r="P66" i="682"/>
  <c r="O66" i="682"/>
  <c r="N66" i="682"/>
  <c r="L66" i="682"/>
  <c r="K66" i="682"/>
  <c r="G66" i="682"/>
  <c r="A66" i="682"/>
  <c r="P65" i="682"/>
  <c r="O65" i="682"/>
  <c r="N65" i="682"/>
  <c r="L65" i="682"/>
  <c r="K65" i="682"/>
  <c r="G65" i="682"/>
  <c r="A65" i="682"/>
  <c r="P64" i="682"/>
  <c r="O64" i="682"/>
  <c r="L64" i="682"/>
  <c r="N64" i="682" s="1"/>
  <c r="K64" i="682"/>
  <c r="G64" i="682"/>
  <c r="A64" i="682"/>
  <c r="P63" i="682"/>
  <c r="O63" i="682"/>
  <c r="L63" i="682"/>
  <c r="N63" i="682" s="1"/>
  <c r="K63" i="682"/>
  <c r="G63" i="682"/>
  <c r="A63" i="682"/>
  <c r="P62" i="682"/>
  <c r="O62" i="682"/>
  <c r="L62" i="682"/>
  <c r="N62" i="682" s="1"/>
  <c r="K62" i="682"/>
  <c r="G62" i="682"/>
  <c r="A62" i="682"/>
  <c r="P61" i="682"/>
  <c r="O61" i="682"/>
  <c r="N61" i="682"/>
  <c r="L61" i="682"/>
  <c r="K61" i="682"/>
  <c r="G61" i="682"/>
  <c r="A61" i="682"/>
  <c r="P60" i="682"/>
  <c r="O60" i="682"/>
  <c r="N60" i="682"/>
  <c r="L60" i="682"/>
  <c r="K60" i="682"/>
  <c r="G60" i="682"/>
  <c r="A60" i="682"/>
  <c r="P59" i="682"/>
  <c r="O59" i="682"/>
  <c r="N59" i="682"/>
  <c r="L59" i="682"/>
  <c r="K59" i="682"/>
  <c r="G59" i="682"/>
  <c r="A59" i="682"/>
  <c r="P58" i="682"/>
  <c r="O58" i="682"/>
  <c r="L58" i="682"/>
  <c r="N58" i="682" s="1"/>
  <c r="K58" i="682"/>
  <c r="G58" i="682"/>
  <c r="A58" i="682"/>
  <c r="P57" i="682"/>
  <c r="O57" i="682"/>
  <c r="L57" i="682"/>
  <c r="N57" i="682" s="1"/>
  <c r="K57" i="682"/>
  <c r="G57" i="682"/>
  <c r="A57" i="682"/>
  <c r="P56" i="682"/>
  <c r="O56" i="682"/>
  <c r="N56" i="682"/>
  <c r="L56" i="682"/>
  <c r="K56" i="682"/>
  <c r="G56" i="682"/>
  <c r="A56" i="682"/>
  <c r="P55" i="682"/>
  <c r="O55" i="682"/>
  <c r="L55" i="682"/>
  <c r="N55" i="682" s="1"/>
  <c r="K55" i="682"/>
  <c r="G55" i="682"/>
  <c r="A55" i="682"/>
  <c r="P54" i="682"/>
  <c r="O54" i="682"/>
  <c r="N54" i="682"/>
  <c r="L54" i="682"/>
  <c r="K54" i="682"/>
  <c r="G54" i="682"/>
  <c r="A54" i="682"/>
  <c r="P53" i="682"/>
  <c r="O53" i="682"/>
  <c r="N53" i="682"/>
  <c r="L53" i="682"/>
  <c r="K53" i="682"/>
  <c r="G53" i="682"/>
  <c r="A53" i="682"/>
  <c r="P52" i="682"/>
  <c r="O52" i="682"/>
  <c r="L52" i="682"/>
  <c r="N52" i="682" s="1"/>
  <c r="K52" i="682"/>
  <c r="G52" i="682"/>
  <c r="A52" i="682"/>
  <c r="P51" i="682"/>
  <c r="O51" i="682"/>
  <c r="L51" i="682"/>
  <c r="N51" i="682" s="1"/>
  <c r="K51" i="682"/>
  <c r="G51" i="682"/>
  <c r="A51" i="682"/>
  <c r="P50" i="682"/>
  <c r="O50" i="682"/>
  <c r="L50" i="682"/>
  <c r="N50" i="682" s="1"/>
  <c r="K50" i="682"/>
  <c r="G50" i="682"/>
  <c r="A50" i="682"/>
  <c r="P49" i="682"/>
  <c r="O49" i="682"/>
  <c r="N49" i="682"/>
  <c r="L49" i="682"/>
  <c r="K49" i="682"/>
  <c r="G49" i="682"/>
  <c r="A49" i="682"/>
  <c r="P48" i="682"/>
  <c r="O48" i="682"/>
  <c r="N48" i="682"/>
  <c r="L48" i="682"/>
  <c r="K48" i="682"/>
  <c r="G48" i="682"/>
  <c r="A48" i="682"/>
  <c r="P47" i="682"/>
  <c r="O47" i="682"/>
  <c r="N47" i="682"/>
  <c r="L47" i="682"/>
  <c r="K47" i="682"/>
  <c r="G47" i="682"/>
  <c r="A47" i="682"/>
  <c r="P46" i="682"/>
  <c r="O46" i="682"/>
  <c r="L46" i="682"/>
  <c r="N46" i="682" s="1"/>
  <c r="K46" i="682"/>
  <c r="G46" i="682"/>
  <c r="A46" i="682"/>
  <c r="P45" i="682"/>
  <c r="O45" i="682"/>
  <c r="L45" i="682"/>
  <c r="N45" i="682" s="1"/>
  <c r="K45" i="682"/>
  <c r="G45" i="682"/>
  <c r="A45" i="682"/>
  <c r="P44" i="682"/>
  <c r="O44" i="682"/>
  <c r="N44" i="682"/>
  <c r="L44" i="682"/>
  <c r="K44" i="682"/>
  <c r="G44" i="682"/>
  <c r="A44" i="682"/>
  <c r="P43" i="682"/>
  <c r="O43" i="682"/>
  <c r="L43" i="682"/>
  <c r="N43" i="682" s="1"/>
  <c r="K43" i="682"/>
  <c r="G43" i="682"/>
  <c r="A43" i="682"/>
  <c r="P42" i="682"/>
  <c r="O42" i="682"/>
  <c r="N42" i="682"/>
  <c r="L42" i="682"/>
  <c r="K42" i="682"/>
  <c r="G42" i="682"/>
  <c r="A42" i="682"/>
  <c r="P41" i="682"/>
  <c r="O41" i="682"/>
  <c r="N41" i="682"/>
  <c r="L41" i="682"/>
  <c r="K41" i="682"/>
  <c r="G41" i="682"/>
  <c r="A41" i="682"/>
  <c r="P40" i="682"/>
  <c r="O40" i="682"/>
  <c r="L40" i="682"/>
  <c r="N40" i="682" s="1"/>
  <c r="K40" i="682"/>
  <c r="G40" i="682"/>
  <c r="A40" i="682"/>
  <c r="P39" i="682"/>
  <c r="O39" i="682"/>
  <c r="L39" i="682"/>
  <c r="N39" i="682" s="1"/>
  <c r="K39" i="682"/>
  <c r="G39" i="682"/>
  <c r="A39" i="682"/>
  <c r="P38" i="682"/>
  <c r="O38" i="682"/>
  <c r="L38" i="682"/>
  <c r="N38" i="682" s="1"/>
  <c r="K38" i="682"/>
  <c r="G38" i="682"/>
  <c r="A38" i="682"/>
  <c r="P37" i="682"/>
  <c r="O37" i="682"/>
  <c r="N37" i="682"/>
  <c r="L37" i="682"/>
  <c r="K37" i="682"/>
  <c r="G37" i="682"/>
  <c r="A37" i="682"/>
  <c r="P36" i="682"/>
  <c r="O36" i="682"/>
  <c r="N36" i="682"/>
  <c r="L36" i="682"/>
  <c r="K36" i="682"/>
  <c r="G36" i="682"/>
  <c r="A36" i="682"/>
  <c r="P35" i="682"/>
  <c r="O35" i="682"/>
  <c r="N35" i="682"/>
  <c r="L35" i="682"/>
  <c r="K35" i="682"/>
  <c r="G35" i="682"/>
  <c r="A35" i="682"/>
  <c r="P34" i="682"/>
  <c r="O34" i="682"/>
  <c r="L34" i="682"/>
  <c r="N34" i="682" s="1"/>
  <c r="K34" i="682"/>
  <c r="G34" i="682"/>
  <c r="A34" i="682"/>
  <c r="P33" i="682"/>
  <c r="O33" i="682"/>
  <c r="L33" i="682"/>
  <c r="N33" i="682" s="1"/>
  <c r="K33" i="682"/>
  <c r="G33" i="682"/>
  <c r="A33" i="682"/>
  <c r="P32" i="682"/>
  <c r="O32" i="682"/>
  <c r="N32" i="682"/>
  <c r="L32" i="682"/>
  <c r="K32" i="682"/>
  <c r="G32" i="682"/>
  <c r="A32" i="682"/>
  <c r="P31" i="682"/>
  <c r="O31" i="682"/>
  <c r="L31" i="682"/>
  <c r="N31" i="682" s="1"/>
  <c r="K31" i="682"/>
  <c r="G31" i="682"/>
  <c r="A31" i="682"/>
  <c r="P30" i="682"/>
  <c r="O30" i="682"/>
  <c r="N30" i="682"/>
  <c r="L30" i="682"/>
  <c r="K30" i="682"/>
  <c r="G30" i="682"/>
  <c r="A30" i="682"/>
  <c r="P29" i="682"/>
  <c r="O29" i="682"/>
  <c r="N29" i="682"/>
  <c r="L29" i="682"/>
  <c r="K29" i="682"/>
  <c r="G29" i="682"/>
  <c r="A29" i="682"/>
  <c r="P28" i="682"/>
  <c r="O28" i="682"/>
  <c r="L28" i="682"/>
  <c r="N28" i="682" s="1"/>
  <c r="K28" i="682"/>
  <c r="G28" i="682"/>
  <c r="A28" i="682"/>
  <c r="P27" i="682"/>
  <c r="O27" i="682"/>
  <c r="L27" i="682"/>
  <c r="N27" i="682" s="1"/>
  <c r="K27" i="682"/>
  <c r="G27" i="682"/>
  <c r="A27" i="682"/>
  <c r="P26" i="682"/>
  <c r="O26" i="682"/>
  <c r="L26" i="682"/>
  <c r="N26" i="682" s="1"/>
  <c r="K26" i="682"/>
  <c r="G26" i="682"/>
  <c r="A26" i="682"/>
  <c r="P25" i="682"/>
  <c r="O25" i="682"/>
  <c r="N25" i="682"/>
  <c r="L25" i="682"/>
  <c r="K25" i="682"/>
  <c r="G25" i="682"/>
  <c r="A25" i="682"/>
  <c r="P24" i="682"/>
  <c r="O24" i="682"/>
  <c r="N24" i="682"/>
  <c r="L24" i="682"/>
  <c r="K24" i="682"/>
  <c r="G24" i="682"/>
  <c r="A24" i="682"/>
  <c r="P23" i="682"/>
  <c r="O23" i="682"/>
  <c r="N23" i="682"/>
  <c r="L23" i="682"/>
  <c r="K23" i="682"/>
  <c r="G23" i="682"/>
  <c r="A23" i="682"/>
  <c r="P22" i="682"/>
  <c r="O22" i="682"/>
  <c r="L22" i="682"/>
  <c r="N22" i="682" s="1"/>
  <c r="K22" i="682"/>
  <c r="G22" i="682"/>
  <c r="A22" i="682"/>
  <c r="P21" i="682"/>
  <c r="O21" i="682"/>
  <c r="L21" i="682"/>
  <c r="N21" i="682" s="1"/>
  <c r="K21" i="682"/>
  <c r="G21" i="682"/>
  <c r="A21" i="682"/>
  <c r="P20" i="682"/>
  <c r="O20" i="682"/>
  <c r="N20" i="682"/>
  <c r="L20" i="682"/>
  <c r="K20" i="682"/>
  <c r="G20" i="682"/>
  <c r="A20" i="682"/>
  <c r="P19" i="682"/>
  <c r="O19" i="682"/>
  <c r="L19" i="682"/>
  <c r="N19" i="682" s="1"/>
  <c r="K19" i="682"/>
  <c r="G19" i="682"/>
  <c r="A19" i="682"/>
  <c r="P18" i="682"/>
  <c r="O18" i="682"/>
  <c r="N18" i="682"/>
  <c r="L18" i="682"/>
  <c r="K18" i="682"/>
  <c r="G18" i="682"/>
  <c r="A18" i="682"/>
  <c r="P17" i="682"/>
  <c r="O17" i="682"/>
  <c r="N17" i="682"/>
  <c r="L17" i="682"/>
  <c r="K17" i="682"/>
  <c r="G17" i="682"/>
  <c r="A17" i="682"/>
  <c r="P16" i="682"/>
  <c r="O16" i="682"/>
  <c r="L16" i="682"/>
  <c r="N16" i="682" s="1"/>
  <c r="K16" i="682"/>
  <c r="G16" i="682"/>
  <c r="A16" i="682"/>
  <c r="P15" i="682"/>
  <c r="O15" i="682"/>
  <c r="L15" i="682"/>
  <c r="N15" i="682" s="1"/>
  <c r="K15" i="682"/>
  <c r="G15" i="682"/>
  <c r="A15" i="682"/>
  <c r="P14" i="682"/>
  <c r="O14" i="682"/>
  <c r="L14" i="682"/>
  <c r="N14" i="682" s="1"/>
  <c r="K14" i="682"/>
  <c r="G14" i="682"/>
  <c r="A14" i="682"/>
  <c r="P13" i="682"/>
  <c r="O13" i="682"/>
  <c r="N13" i="682"/>
  <c r="L13" i="682"/>
  <c r="K13" i="682"/>
  <c r="G13" i="682"/>
  <c r="A13" i="682"/>
  <c r="P12" i="682"/>
  <c r="O12" i="682"/>
  <c r="N12" i="682"/>
  <c r="L12" i="682"/>
  <c r="K12" i="682"/>
  <c r="G12" i="682"/>
  <c r="A12" i="682"/>
  <c r="A324" i="682"/>
  <c r="G324" i="682"/>
  <c r="K324" i="682"/>
  <c r="L324" i="682"/>
  <c r="N324" i="682" s="1"/>
  <c r="O324" i="682" s="1"/>
  <c r="P324" i="682"/>
  <c r="A325" i="682"/>
  <c r="G325" i="682"/>
  <c r="K325" i="682"/>
  <c r="L325" i="682"/>
  <c r="N325" i="682" s="1"/>
  <c r="O325" i="682" s="1"/>
  <c r="P325" i="682"/>
  <c r="A326" i="682"/>
  <c r="G326" i="682"/>
  <c r="K326" i="682"/>
  <c r="L326" i="682"/>
  <c r="N326" i="682"/>
  <c r="O326" i="682" s="1"/>
  <c r="P326" i="682"/>
  <c r="A327" i="682"/>
  <c r="G327" i="682"/>
  <c r="K327" i="682"/>
  <c r="L327" i="682"/>
  <c r="N327" i="682" s="1"/>
  <c r="O327" i="682" s="1"/>
  <c r="P327" i="682"/>
  <c r="A328" i="682"/>
  <c r="G328" i="682"/>
  <c r="K328" i="682"/>
  <c r="L328" i="682"/>
  <c r="N328" i="682" s="1"/>
  <c r="O328" i="682" s="1"/>
  <c r="P328" i="682"/>
  <c r="A329" i="682"/>
  <c r="G329" i="682"/>
  <c r="K329" i="682"/>
  <c r="L329" i="682"/>
  <c r="N329" i="682"/>
  <c r="O329" i="682" s="1"/>
  <c r="P329" i="682"/>
  <c r="A330" i="682"/>
  <c r="G330" i="682"/>
  <c r="K330" i="682"/>
  <c r="L330" i="682"/>
  <c r="N330" i="682" s="1"/>
  <c r="O330" i="682" s="1"/>
  <c r="P330" i="682"/>
  <c r="A331" i="682"/>
  <c r="G331" i="682"/>
  <c r="K331" i="682"/>
  <c r="L331" i="682"/>
  <c r="N331" i="682" s="1"/>
  <c r="O331" i="682" s="1"/>
  <c r="P331" i="682"/>
  <c r="A332" i="682"/>
  <c r="G332" i="682"/>
  <c r="K332" i="682"/>
  <c r="L332" i="682"/>
  <c r="N332" i="682" s="1"/>
  <c r="O332" i="682" s="1"/>
  <c r="P332" i="682"/>
  <c r="A333" i="682"/>
  <c r="G333" i="682"/>
  <c r="K333" i="682"/>
  <c r="L333" i="682"/>
  <c r="N333" i="682" s="1"/>
  <c r="O333" i="682" s="1"/>
  <c r="P333" i="682"/>
  <c r="A12" i="26"/>
  <c r="B12" i="26"/>
  <c r="G12" i="26"/>
  <c r="K12" i="26"/>
  <c r="L12" i="26"/>
  <c r="N12" i="26" s="1"/>
  <c r="M12" i="26"/>
  <c r="P12" i="26"/>
  <c r="A13" i="26"/>
  <c r="B13" i="26"/>
  <c r="G13" i="26"/>
  <c r="K13" i="26"/>
  <c r="L13" i="26"/>
  <c r="N13" i="26" s="1"/>
  <c r="O13" i="26" s="1"/>
  <c r="M13" i="26"/>
  <c r="P13" i="26"/>
  <c r="A14" i="26"/>
  <c r="B14" i="26"/>
  <c r="G14" i="26"/>
  <c r="K14" i="26"/>
  <c r="L14" i="26"/>
  <c r="N14" i="26" s="1"/>
  <c r="M14" i="26"/>
  <c r="O14" i="26" s="1"/>
  <c r="P14" i="26"/>
  <c r="A15" i="26"/>
  <c r="B15" i="26"/>
  <c r="G15" i="26"/>
  <c r="K15" i="26"/>
  <c r="L15" i="26"/>
  <c r="M15" i="26"/>
  <c r="O15" i="26" s="1"/>
  <c r="N15" i="26"/>
  <c r="P15" i="26"/>
  <c r="A16" i="26"/>
  <c r="B16" i="26"/>
  <c r="G16" i="26"/>
  <c r="K16" i="26"/>
  <c r="L16" i="26"/>
  <c r="N16" i="26" s="1"/>
  <c r="M16" i="26"/>
  <c r="O16" i="26" s="1"/>
  <c r="P16" i="26"/>
  <c r="A17" i="26"/>
  <c r="B17" i="26"/>
  <c r="G17" i="26"/>
  <c r="K17" i="26"/>
  <c r="L17" i="26"/>
  <c r="N17" i="26" s="1"/>
  <c r="M17" i="26"/>
  <c r="P17" i="26"/>
  <c r="A18" i="26"/>
  <c r="B18" i="26"/>
  <c r="G18" i="26"/>
  <c r="K18" i="26"/>
  <c r="L18" i="26"/>
  <c r="N18" i="26" s="1"/>
  <c r="M18" i="26"/>
  <c r="O18" i="26" s="1"/>
  <c r="P18" i="26"/>
  <c r="A19" i="26"/>
  <c r="B19" i="26"/>
  <c r="G19" i="26"/>
  <c r="K19" i="26"/>
  <c r="L19" i="26"/>
  <c r="M19" i="26"/>
  <c r="O19" i="26" s="1"/>
  <c r="N19" i="26"/>
  <c r="P19" i="26"/>
  <c r="A20" i="26"/>
  <c r="B20" i="26"/>
  <c r="G20" i="26"/>
  <c r="K20" i="26"/>
  <c r="L20" i="26"/>
  <c r="N20" i="26" s="1"/>
  <c r="M20" i="26"/>
  <c r="P20" i="26"/>
  <c r="A21" i="26"/>
  <c r="B21" i="26"/>
  <c r="G21" i="26"/>
  <c r="K21" i="26"/>
  <c r="L21" i="26"/>
  <c r="N21" i="26" s="1"/>
  <c r="M21" i="26"/>
  <c r="P21" i="26"/>
  <c r="A22" i="26"/>
  <c r="B22" i="26"/>
  <c r="G22" i="26"/>
  <c r="K22" i="26"/>
  <c r="L22" i="26"/>
  <c r="N22" i="26" s="1"/>
  <c r="M22" i="26"/>
  <c r="O22" i="26" s="1"/>
  <c r="P22" i="26"/>
  <c r="A23" i="26"/>
  <c r="B23" i="26"/>
  <c r="G23" i="26"/>
  <c r="K23" i="26"/>
  <c r="L23" i="26"/>
  <c r="M23" i="26"/>
  <c r="O23" i="26" s="1"/>
  <c r="N23" i="26"/>
  <c r="P23" i="26"/>
  <c r="A24" i="26"/>
  <c r="B24" i="26"/>
  <c r="G24" i="26"/>
  <c r="K24" i="26"/>
  <c r="L24" i="26"/>
  <c r="N24" i="26" s="1"/>
  <c r="M24" i="26"/>
  <c r="O24" i="26" s="1"/>
  <c r="P24" i="26"/>
  <c r="A25" i="26"/>
  <c r="B25" i="26"/>
  <c r="G25" i="26"/>
  <c r="K25" i="26"/>
  <c r="L25" i="26"/>
  <c r="N25" i="26" s="1"/>
  <c r="M25" i="26"/>
  <c r="P25" i="26"/>
  <c r="A26" i="26"/>
  <c r="B26" i="26"/>
  <c r="G26" i="26"/>
  <c r="K26" i="26"/>
  <c r="L26" i="26"/>
  <c r="N26" i="26" s="1"/>
  <c r="M26" i="26"/>
  <c r="O26" i="26" s="1"/>
  <c r="P26" i="26"/>
  <c r="A27" i="26"/>
  <c r="B27" i="26"/>
  <c r="G27" i="26"/>
  <c r="K27" i="26"/>
  <c r="L27" i="26"/>
  <c r="M27" i="26"/>
  <c r="O27" i="26" s="1"/>
  <c r="N27" i="26"/>
  <c r="P27" i="26"/>
  <c r="A28" i="26"/>
  <c r="B28" i="26"/>
  <c r="G28" i="26"/>
  <c r="K28" i="26"/>
  <c r="L28" i="26"/>
  <c r="N28" i="26" s="1"/>
  <c r="M28" i="26"/>
  <c r="P28" i="26"/>
  <c r="A29" i="26"/>
  <c r="B29" i="26"/>
  <c r="G29" i="26"/>
  <c r="K29" i="26"/>
  <c r="L29" i="26"/>
  <c r="N29" i="26" s="1"/>
  <c r="M29" i="26"/>
  <c r="P29" i="26"/>
  <c r="A30" i="26"/>
  <c r="B30" i="26"/>
  <c r="G30" i="26"/>
  <c r="K30" i="26"/>
  <c r="L30" i="26"/>
  <c r="N30" i="26" s="1"/>
  <c r="M30" i="26"/>
  <c r="O30" i="26" s="1"/>
  <c r="P30" i="26"/>
  <c r="A31" i="26"/>
  <c r="B31" i="26"/>
  <c r="G31" i="26"/>
  <c r="K31" i="26"/>
  <c r="L31" i="26"/>
  <c r="M31" i="26"/>
  <c r="O31" i="26" s="1"/>
  <c r="N31" i="26"/>
  <c r="P31" i="26"/>
  <c r="A32" i="26"/>
  <c r="B32" i="26"/>
  <c r="G32" i="26"/>
  <c r="K32" i="26"/>
  <c r="L32" i="26"/>
  <c r="N32" i="26" s="1"/>
  <c r="M32" i="26"/>
  <c r="O32" i="26" s="1"/>
  <c r="P32" i="26"/>
  <c r="A33" i="26"/>
  <c r="B33" i="26"/>
  <c r="G33" i="26"/>
  <c r="K33" i="26"/>
  <c r="L33" i="26"/>
  <c r="N33" i="26" s="1"/>
  <c r="M33" i="26"/>
  <c r="P33" i="26"/>
  <c r="A34" i="26"/>
  <c r="B34" i="26"/>
  <c r="G34" i="26"/>
  <c r="K34" i="26"/>
  <c r="L34" i="26"/>
  <c r="N34" i="26" s="1"/>
  <c r="M34" i="26"/>
  <c r="O34" i="26" s="1"/>
  <c r="P34" i="26"/>
  <c r="A35" i="26"/>
  <c r="B35" i="26"/>
  <c r="G35" i="26"/>
  <c r="K35" i="26"/>
  <c r="L35" i="26"/>
  <c r="M35" i="26"/>
  <c r="O35" i="26" s="1"/>
  <c r="N35" i="26"/>
  <c r="P35" i="26"/>
  <c r="A36" i="26"/>
  <c r="B36" i="26"/>
  <c r="G36" i="26"/>
  <c r="K36" i="26"/>
  <c r="L36" i="26"/>
  <c r="N36" i="26" s="1"/>
  <c r="M36" i="26"/>
  <c r="P36" i="26"/>
  <c r="A37" i="26"/>
  <c r="B37" i="26"/>
  <c r="G37" i="26"/>
  <c r="K37" i="26"/>
  <c r="L37" i="26"/>
  <c r="N37" i="26" s="1"/>
  <c r="M37" i="26"/>
  <c r="P37" i="26"/>
  <c r="A38" i="26"/>
  <c r="B38" i="26"/>
  <c r="G38" i="26"/>
  <c r="K38" i="26"/>
  <c r="L38" i="26"/>
  <c r="N38" i="26" s="1"/>
  <c r="M38" i="26"/>
  <c r="O38" i="26" s="1"/>
  <c r="P38" i="26"/>
  <c r="A39" i="26"/>
  <c r="B39" i="26"/>
  <c r="G39" i="26"/>
  <c r="K39" i="26"/>
  <c r="L39" i="26"/>
  <c r="M39" i="26"/>
  <c r="O39" i="26" s="1"/>
  <c r="N39" i="26"/>
  <c r="P39" i="26"/>
  <c r="A40" i="26"/>
  <c r="B40" i="26"/>
  <c r="G40" i="26"/>
  <c r="K40" i="26"/>
  <c r="L40" i="26"/>
  <c r="N40" i="26" s="1"/>
  <c r="M40" i="26"/>
  <c r="O40" i="26" s="1"/>
  <c r="P40" i="26"/>
  <c r="A41" i="26"/>
  <c r="B41" i="26"/>
  <c r="G41" i="26"/>
  <c r="K41" i="26"/>
  <c r="L41" i="26"/>
  <c r="N41" i="26" s="1"/>
  <c r="M41" i="26"/>
  <c r="P41" i="26"/>
  <c r="A42" i="26"/>
  <c r="B42" i="26"/>
  <c r="G42" i="26"/>
  <c r="K42" i="26"/>
  <c r="L42" i="26"/>
  <c r="N42" i="26" s="1"/>
  <c r="M42" i="26"/>
  <c r="O42" i="26" s="1"/>
  <c r="P42" i="26"/>
  <c r="A43" i="26"/>
  <c r="B43" i="26"/>
  <c r="G43" i="26"/>
  <c r="K43" i="26"/>
  <c r="L43" i="26"/>
  <c r="M43" i="26"/>
  <c r="O43" i="26" s="1"/>
  <c r="N43" i="26"/>
  <c r="P43" i="26"/>
  <c r="A44" i="26"/>
  <c r="B44" i="26"/>
  <c r="G44" i="26"/>
  <c r="K44" i="26"/>
  <c r="L44" i="26"/>
  <c r="N44" i="26" s="1"/>
  <c r="M44" i="26"/>
  <c r="P44" i="26"/>
  <c r="A45" i="26"/>
  <c r="B45" i="26"/>
  <c r="G45" i="26"/>
  <c r="K45" i="26"/>
  <c r="L45" i="26"/>
  <c r="N45" i="26" s="1"/>
  <c r="M45" i="26"/>
  <c r="P45" i="26"/>
  <c r="A46" i="26"/>
  <c r="B46" i="26"/>
  <c r="G46" i="26"/>
  <c r="K46" i="26"/>
  <c r="L46" i="26"/>
  <c r="N46" i="26" s="1"/>
  <c r="M46" i="26"/>
  <c r="O46" i="26" s="1"/>
  <c r="P46" i="26"/>
  <c r="A47" i="26"/>
  <c r="B47" i="26"/>
  <c r="G47" i="26"/>
  <c r="K47" i="26"/>
  <c r="L47" i="26"/>
  <c r="M47" i="26"/>
  <c r="O47" i="26" s="1"/>
  <c r="N47" i="26"/>
  <c r="P47" i="26"/>
  <c r="A48" i="26"/>
  <c r="B48" i="26"/>
  <c r="G48" i="26"/>
  <c r="K48" i="26"/>
  <c r="L48" i="26"/>
  <c r="N48" i="26" s="1"/>
  <c r="M48" i="26"/>
  <c r="O48" i="26" s="1"/>
  <c r="P48" i="26"/>
  <c r="A49" i="26"/>
  <c r="B49" i="26"/>
  <c r="G49" i="26"/>
  <c r="K49" i="26"/>
  <c r="L49" i="26"/>
  <c r="N49" i="26" s="1"/>
  <c r="M49" i="26"/>
  <c r="P49" i="26"/>
  <c r="A50" i="26"/>
  <c r="B50" i="26"/>
  <c r="G50" i="26"/>
  <c r="K50" i="26"/>
  <c r="L50" i="26"/>
  <c r="N50" i="26" s="1"/>
  <c r="M50" i="26"/>
  <c r="O50" i="26" s="1"/>
  <c r="P50" i="26"/>
  <c r="A51" i="26"/>
  <c r="B51" i="26"/>
  <c r="G51" i="26"/>
  <c r="K51" i="26"/>
  <c r="L51" i="26"/>
  <c r="M51" i="26"/>
  <c r="O51" i="26" s="1"/>
  <c r="N51" i="26"/>
  <c r="P51" i="26"/>
  <c r="A52" i="26"/>
  <c r="B52" i="26"/>
  <c r="G52" i="26"/>
  <c r="K52" i="26"/>
  <c r="L52" i="26"/>
  <c r="N52" i="26" s="1"/>
  <c r="M52" i="26"/>
  <c r="P52" i="26"/>
  <c r="A53" i="26"/>
  <c r="B53" i="26"/>
  <c r="G53" i="26"/>
  <c r="K53" i="26"/>
  <c r="L53" i="26"/>
  <c r="N53" i="26" s="1"/>
  <c r="M53" i="26"/>
  <c r="P53" i="26"/>
  <c r="A54" i="26"/>
  <c r="B54" i="26"/>
  <c r="G54" i="26"/>
  <c r="K54" i="26"/>
  <c r="L54" i="26"/>
  <c r="N54" i="26" s="1"/>
  <c r="M54" i="26"/>
  <c r="O54" i="26" s="1"/>
  <c r="P54" i="26"/>
  <c r="A55" i="26"/>
  <c r="B55" i="26"/>
  <c r="G55" i="26"/>
  <c r="K55" i="26"/>
  <c r="L55" i="26"/>
  <c r="M55" i="26"/>
  <c r="O55" i="26" s="1"/>
  <c r="N55" i="26"/>
  <c r="P55" i="26"/>
  <c r="A56" i="26"/>
  <c r="B56" i="26"/>
  <c r="G56" i="26"/>
  <c r="K56" i="26"/>
  <c r="L56" i="26"/>
  <c r="N56" i="26" s="1"/>
  <c r="M56" i="26"/>
  <c r="O56" i="26" s="1"/>
  <c r="P56" i="26"/>
  <c r="A57" i="26"/>
  <c r="B57" i="26"/>
  <c r="G57" i="26"/>
  <c r="K57" i="26"/>
  <c r="L57" i="26"/>
  <c r="N57" i="26" s="1"/>
  <c r="M57" i="26"/>
  <c r="P57" i="26"/>
  <c r="A58" i="26"/>
  <c r="B58" i="26"/>
  <c r="G58" i="26"/>
  <c r="K58" i="26"/>
  <c r="L58" i="26"/>
  <c r="N58" i="26" s="1"/>
  <c r="M58" i="26"/>
  <c r="O58" i="26" s="1"/>
  <c r="P58" i="26"/>
  <c r="A59" i="26"/>
  <c r="B59" i="26"/>
  <c r="G59" i="26"/>
  <c r="K59" i="26"/>
  <c r="L59" i="26"/>
  <c r="M59" i="26"/>
  <c r="O59" i="26" s="1"/>
  <c r="N59" i="26"/>
  <c r="P59" i="26"/>
  <c r="A60" i="26"/>
  <c r="B60" i="26"/>
  <c r="G60" i="26"/>
  <c r="K60" i="26"/>
  <c r="L60" i="26"/>
  <c r="N60" i="26" s="1"/>
  <c r="M60" i="26"/>
  <c r="P60" i="26"/>
  <c r="A61" i="26"/>
  <c r="B61" i="26"/>
  <c r="G61" i="26"/>
  <c r="K61" i="26"/>
  <c r="L61" i="26"/>
  <c r="N61" i="26" s="1"/>
  <c r="M61" i="26"/>
  <c r="P61" i="26"/>
  <c r="A62" i="26"/>
  <c r="B62" i="26"/>
  <c r="G62" i="26"/>
  <c r="K62" i="26"/>
  <c r="L62" i="26"/>
  <c r="N62" i="26" s="1"/>
  <c r="M62" i="26"/>
  <c r="O62" i="26" s="1"/>
  <c r="P62" i="26"/>
  <c r="A63" i="26"/>
  <c r="B63" i="26"/>
  <c r="G63" i="26"/>
  <c r="K63" i="26"/>
  <c r="L63" i="26"/>
  <c r="M63" i="26"/>
  <c r="O63" i="26" s="1"/>
  <c r="N63" i="26"/>
  <c r="P63" i="26"/>
  <c r="A64" i="26"/>
  <c r="B64" i="26"/>
  <c r="G64" i="26"/>
  <c r="K64" i="26"/>
  <c r="L64" i="26"/>
  <c r="N64" i="26" s="1"/>
  <c r="M64" i="26"/>
  <c r="O64" i="26" s="1"/>
  <c r="P64" i="26"/>
  <c r="A65" i="26"/>
  <c r="B65" i="26"/>
  <c r="G65" i="26"/>
  <c r="K65" i="26"/>
  <c r="L65" i="26"/>
  <c r="N65" i="26" s="1"/>
  <c r="M65" i="26"/>
  <c r="P65" i="26"/>
  <c r="A66" i="26"/>
  <c r="B66" i="26"/>
  <c r="G66" i="26"/>
  <c r="K66" i="26"/>
  <c r="L66" i="26"/>
  <c r="N66" i="26" s="1"/>
  <c r="M66" i="26"/>
  <c r="O66" i="26" s="1"/>
  <c r="P66" i="26"/>
  <c r="A67" i="26"/>
  <c r="B67" i="26"/>
  <c r="G67" i="26"/>
  <c r="K67" i="26"/>
  <c r="L67" i="26"/>
  <c r="M67" i="26"/>
  <c r="O67" i="26" s="1"/>
  <c r="N67" i="26"/>
  <c r="P67" i="26"/>
  <c r="A68" i="26"/>
  <c r="B68" i="26"/>
  <c r="G68" i="26"/>
  <c r="K68" i="26"/>
  <c r="L68" i="26"/>
  <c r="N68" i="26" s="1"/>
  <c r="M68" i="26"/>
  <c r="P68" i="26"/>
  <c r="A69" i="26"/>
  <c r="B69" i="26"/>
  <c r="G69" i="26"/>
  <c r="K69" i="26"/>
  <c r="L69" i="26"/>
  <c r="N69" i="26" s="1"/>
  <c r="M69" i="26"/>
  <c r="P69" i="26"/>
  <c r="A70" i="26"/>
  <c r="B70" i="26"/>
  <c r="G70" i="26"/>
  <c r="K70" i="26"/>
  <c r="L70" i="26"/>
  <c r="N70" i="26" s="1"/>
  <c r="M70" i="26"/>
  <c r="O70" i="26" s="1"/>
  <c r="P70" i="26"/>
  <c r="A71" i="26"/>
  <c r="B71" i="26"/>
  <c r="G71" i="26"/>
  <c r="K71" i="26"/>
  <c r="L71" i="26"/>
  <c r="M71" i="26"/>
  <c r="O71" i="26" s="1"/>
  <c r="N71" i="26"/>
  <c r="P71" i="26"/>
  <c r="A72" i="26"/>
  <c r="B72" i="26"/>
  <c r="G72" i="26"/>
  <c r="K72" i="26"/>
  <c r="L72" i="26"/>
  <c r="N72" i="26" s="1"/>
  <c r="M72" i="26"/>
  <c r="O72" i="26" s="1"/>
  <c r="P72" i="26"/>
  <c r="A73" i="26"/>
  <c r="B73" i="26"/>
  <c r="G73" i="26"/>
  <c r="K73" i="26"/>
  <c r="L73" i="26"/>
  <c r="N73" i="26" s="1"/>
  <c r="M73" i="26"/>
  <c r="P73" i="26"/>
  <c r="A74" i="26"/>
  <c r="B74" i="26"/>
  <c r="G74" i="26"/>
  <c r="K74" i="26"/>
  <c r="L74" i="26"/>
  <c r="N74" i="26" s="1"/>
  <c r="M74" i="26"/>
  <c r="O74" i="26" s="1"/>
  <c r="P74" i="26"/>
  <c r="A75" i="26"/>
  <c r="B75" i="26"/>
  <c r="G75" i="26"/>
  <c r="K75" i="26"/>
  <c r="L75" i="26"/>
  <c r="M75" i="26"/>
  <c r="N75" i="26"/>
  <c r="O75" i="26"/>
  <c r="P75" i="26"/>
  <c r="A76" i="26"/>
  <c r="B76" i="26"/>
  <c r="G76" i="26"/>
  <c r="K76" i="26"/>
  <c r="L76" i="26"/>
  <c r="N76" i="26" s="1"/>
  <c r="M76" i="26"/>
  <c r="P76" i="26"/>
  <c r="A77" i="26"/>
  <c r="B77" i="26"/>
  <c r="G77" i="26"/>
  <c r="K77" i="26"/>
  <c r="L77" i="26"/>
  <c r="N77" i="26" s="1"/>
  <c r="M77" i="26"/>
  <c r="P77" i="26"/>
  <c r="A78" i="26"/>
  <c r="B78" i="26"/>
  <c r="G78" i="26"/>
  <c r="K78" i="26"/>
  <c r="L78" i="26"/>
  <c r="N78" i="26" s="1"/>
  <c r="M78" i="26"/>
  <c r="O78" i="26" s="1"/>
  <c r="P78" i="26"/>
  <c r="A79" i="26"/>
  <c r="B79" i="26"/>
  <c r="G79" i="26"/>
  <c r="K79" i="26"/>
  <c r="L79" i="26"/>
  <c r="M79" i="26"/>
  <c r="O79" i="26" s="1"/>
  <c r="N79" i="26"/>
  <c r="P79" i="26"/>
  <c r="A80" i="26"/>
  <c r="B80" i="26"/>
  <c r="G80" i="26"/>
  <c r="K80" i="26"/>
  <c r="L80" i="26"/>
  <c r="N80" i="26" s="1"/>
  <c r="M80" i="26"/>
  <c r="O80" i="26" s="1"/>
  <c r="P80" i="26"/>
  <c r="A81" i="26"/>
  <c r="B81" i="26"/>
  <c r="G81" i="26"/>
  <c r="K81" i="26"/>
  <c r="L81" i="26"/>
  <c r="N81" i="26" s="1"/>
  <c r="M81" i="26"/>
  <c r="P81" i="26"/>
  <c r="A82" i="26"/>
  <c r="B82" i="26"/>
  <c r="G82" i="26"/>
  <c r="K82" i="26"/>
  <c r="L82" i="26"/>
  <c r="N82" i="26" s="1"/>
  <c r="M82" i="26"/>
  <c r="O82" i="26" s="1"/>
  <c r="P82" i="26"/>
  <c r="A83" i="26"/>
  <c r="B83" i="26"/>
  <c r="G83" i="26"/>
  <c r="K83" i="26"/>
  <c r="L83" i="26"/>
  <c r="M83" i="26"/>
  <c r="N83" i="26"/>
  <c r="O83" i="26"/>
  <c r="P83" i="26"/>
  <c r="A84" i="26"/>
  <c r="B84" i="26"/>
  <c r="G84" i="26"/>
  <c r="K84" i="26"/>
  <c r="L84" i="26"/>
  <c r="N84" i="26" s="1"/>
  <c r="M84" i="26"/>
  <c r="P84" i="26"/>
  <c r="A85" i="26"/>
  <c r="B85" i="26"/>
  <c r="G85" i="26"/>
  <c r="K85" i="26"/>
  <c r="L85" i="26"/>
  <c r="N85" i="26" s="1"/>
  <c r="M85" i="26"/>
  <c r="P85" i="26"/>
  <c r="A86" i="26"/>
  <c r="B86" i="26"/>
  <c r="G86" i="26"/>
  <c r="K86" i="26"/>
  <c r="L86" i="26"/>
  <c r="N86" i="26" s="1"/>
  <c r="M86" i="26"/>
  <c r="O86" i="26" s="1"/>
  <c r="P86" i="26"/>
  <c r="A87" i="26"/>
  <c r="B87" i="26"/>
  <c r="G87" i="26"/>
  <c r="K87" i="26"/>
  <c r="L87" i="26"/>
  <c r="M87" i="26"/>
  <c r="O87" i="26" s="1"/>
  <c r="N87" i="26"/>
  <c r="P87" i="26"/>
  <c r="A88" i="26"/>
  <c r="B88" i="26"/>
  <c r="G88" i="26"/>
  <c r="K88" i="26"/>
  <c r="L88" i="26"/>
  <c r="N88" i="26" s="1"/>
  <c r="M88" i="26"/>
  <c r="O88" i="26" s="1"/>
  <c r="P88" i="26"/>
  <c r="A89" i="26"/>
  <c r="B89" i="26"/>
  <c r="G89" i="26"/>
  <c r="K89" i="26"/>
  <c r="L89" i="26"/>
  <c r="N89" i="26" s="1"/>
  <c r="M89" i="26"/>
  <c r="P89" i="26"/>
  <c r="A90" i="26"/>
  <c r="B90" i="26"/>
  <c r="G90" i="26"/>
  <c r="K90" i="26"/>
  <c r="L90" i="26"/>
  <c r="N90" i="26" s="1"/>
  <c r="M90" i="26"/>
  <c r="O90" i="26" s="1"/>
  <c r="P90" i="26"/>
  <c r="A91" i="26"/>
  <c r="B91" i="26"/>
  <c r="G91" i="26"/>
  <c r="K91" i="26"/>
  <c r="L91" i="26"/>
  <c r="M91" i="26"/>
  <c r="N91" i="26"/>
  <c r="O91" i="26"/>
  <c r="P91" i="26"/>
  <c r="A92" i="26"/>
  <c r="B92" i="26"/>
  <c r="G92" i="26"/>
  <c r="K92" i="26"/>
  <c r="L92" i="26"/>
  <c r="N92" i="26" s="1"/>
  <c r="M92" i="26"/>
  <c r="P92" i="26"/>
  <c r="A93" i="26"/>
  <c r="B93" i="26"/>
  <c r="G93" i="26"/>
  <c r="K93" i="26"/>
  <c r="L93" i="26"/>
  <c r="N93" i="26" s="1"/>
  <c r="M93" i="26"/>
  <c r="P93" i="26"/>
  <c r="A94" i="26"/>
  <c r="B94" i="26"/>
  <c r="G94" i="26"/>
  <c r="K94" i="26"/>
  <c r="L94" i="26"/>
  <c r="N94" i="26" s="1"/>
  <c r="M94" i="26"/>
  <c r="O94" i="26" s="1"/>
  <c r="P94" i="26"/>
  <c r="A95" i="26"/>
  <c r="B95" i="26"/>
  <c r="G95" i="26"/>
  <c r="K95" i="26"/>
  <c r="L95" i="26"/>
  <c r="M95" i="26"/>
  <c r="O95" i="26" s="1"/>
  <c r="N95" i="26"/>
  <c r="P95" i="26"/>
  <c r="A96" i="26"/>
  <c r="B96" i="26"/>
  <c r="G96" i="26"/>
  <c r="K96" i="26"/>
  <c r="L96" i="26"/>
  <c r="N96" i="26" s="1"/>
  <c r="M96" i="26"/>
  <c r="O96" i="26" s="1"/>
  <c r="P96" i="26"/>
  <c r="A97" i="26"/>
  <c r="B97" i="26"/>
  <c r="G97" i="26"/>
  <c r="K97" i="26"/>
  <c r="L97" i="26"/>
  <c r="N97" i="26" s="1"/>
  <c r="M97" i="26"/>
  <c r="P97" i="26"/>
  <c r="A98" i="26"/>
  <c r="B98" i="26"/>
  <c r="G98" i="26"/>
  <c r="K98" i="26"/>
  <c r="L98" i="26"/>
  <c r="N98" i="26" s="1"/>
  <c r="M98" i="26"/>
  <c r="O98" i="26" s="1"/>
  <c r="P98" i="26"/>
  <c r="A99" i="26"/>
  <c r="B99" i="26"/>
  <c r="G99" i="26"/>
  <c r="K99" i="26"/>
  <c r="L99" i="26"/>
  <c r="M99" i="26"/>
  <c r="O99" i="26" s="1"/>
  <c r="N99" i="26"/>
  <c r="P99" i="26"/>
  <c r="A100" i="26"/>
  <c r="B100" i="26"/>
  <c r="G100" i="26"/>
  <c r="K100" i="26"/>
  <c r="L100" i="26"/>
  <c r="N100" i="26" s="1"/>
  <c r="M100" i="26"/>
  <c r="P100" i="26"/>
  <c r="A101" i="26"/>
  <c r="B101" i="26"/>
  <c r="G101" i="26"/>
  <c r="K101" i="26"/>
  <c r="L101" i="26"/>
  <c r="N101" i="26" s="1"/>
  <c r="M101" i="26"/>
  <c r="P101" i="26"/>
  <c r="A102" i="26"/>
  <c r="B102" i="26"/>
  <c r="G102" i="26"/>
  <c r="K102" i="26"/>
  <c r="L102" i="26"/>
  <c r="N102" i="26" s="1"/>
  <c r="M102" i="26"/>
  <c r="O102" i="26" s="1"/>
  <c r="P102" i="26"/>
  <c r="A103" i="26"/>
  <c r="B103" i="26"/>
  <c r="G103" i="26"/>
  <c r="K103" i="26"/>
  <c r="L103" i="26"/>
  <c r="M103" i="26"/>
  <c r="O103" i="26" s="1"/>
  <c r="N103" i="26"/>
  <c r="P103" i="26"/>
  <c r="A104" i="26"/>
  <c r="B104" i="26"/>
  <c r="G104" i="26"/>
  <c r="K104" i="26"/>
  <c r="L104" i="26"/>
  <c r="N104" i="26" s="1"/>
  <c r="M104" i="26"/>
  <c r="O104" i="26" s="1"/>
  <c r="P104" i="26"/>
  <c r="A105" i="26"/>
  <c r="B105" i="26"/>
  <c r="G105" i="26"/>
  <c r="K105" i="26"/>
  <c r="L105" i="26"/>
  <c r="N105" i="26" s="1"/>
  <c r="M105" i="26"/>
  <c r="P105" i="26"/>
  <c r="A106" i="26"/>
  <c r="B106" i="26"/>
  <c r="G106" i="26"/>
  <c r="K106" i="26"/>
  <c r="L106" i="26"/>
  <c r="N106" i="26" s="1"/>
  <c r="M106" i="26"/>
  <c r="O106" i="26" s="1"/>
  <c r="P106" i="26"/>
  <c r="A107" i="26"/>
  <c r="B107" i="26"/>
  <c r="G107" i="26"/>
  <c r="K107" i="26"/>
  <c r="L107" i="26"/>
  <c r="M107" i="26"/>
  <c r="O107" i="26" s="1"/>
  <c r="N107" i="26"/>
  <c r="P107" i="26"/>
  <c r="A108" i="26"/>
  <c r="B108" i="26"/>
  <c r="G108" i="26"/>
  <c r="K108" i="26"/>
  <c r="L108" i="26"/>
  <c r="N108" i="26" s="1"/>
  <c r="M108" i="26"/>
  <c r="P108" i="26"/>
  <c r="A109" i="26"/>
  <c r="B109" i="26"/>
  <c r="G109" i="26"/>
  <c r="K109" i="26"/>
  <c r="L109" i="26"/>
  <c r="N109" i="26" s="1"/>
  <c r="M109" i="26"/>
  <c r="P109" i="26"/>
  <c r="A110" i="26"/>
  <c r="B110" i="26"/>
  <c r="G110" i="26"/>
  <c r="K110" i="26"/>
  <c r="L110" i="26"/>
  <c r="N110" i="26" s="1"/>
  <c r="M110" i="26"/>
  <c r="O110" i="26" s="1"/>
  <c r="P110" i="26"/>
  <c r="A111" i="26"/>
  <c r="B111" i="26"/>
  <c r="G111" i="26"/>
  <c r="K111" i="26"/>
  <c r="L111" i="26"/>
  <c r="M111" i="26"/>
  <c r="O111" i="26" s="1"/>
  <c r="N111" i="26"/>
  <c r="P111" i="26"/>
  <c r="A112" i="26"/>
  <c r="B112" i="26"/>
  <c r="G112" i="26"/>
  <c r="K112" i="26"/>
  <c r="L112" i="26"/>
  <c r="N112" i="26" s="1"/>
  <c r="M112" i="26"/>
  <c r="O112" i="26" s="1"/>
  <c r="P112" i="26"/>
  <c r="A113" i="26"/>
  <c r="B113" i="26"/>
  <c r="G113" i="26"/>
  <c r="K113" i="26"/>
  <c r="L113" i="26"/>
  <c r="N113" i="26" s="1"/>
  <c r="M113" i="26"/>
  <c r="P113" i="26"/>
  <c r="A114" i="26"/>
  <c r="B114" i="26"/>
  <c r="G114" i="26"/>
  <c r="K114" i="26"/>
  <c r="L114" i="26"/>
  <c r="N114" i="26" s="1"/>
  <c r="M114" i="26"/>
  <c r="O114" i="26" s="1"/>
  <c r="P114" i="26"/>
  <c r="A115" i="26"/>
  <c r="B115" i="26"/>
  <c r="G115" i="26"/>
  <c r="K115" i="26"/>
  <c r="L115" i="26"/>
  <c r="M115" i="26"/>
  <c r="O115" i="26" s="1"/>
  <c r="N115" i="26"/>
  <c r="P115" i="26"/>
  <c r="A116" i="26"/>
  <c r="B116" i="26"/>
  <c r="G116" i="26"/>
  <c r="K116" i="26"/>
  <c r="L116" i="26"/>
  <c r="N116" i="26" s="1"/>
  <c r="M116" i="26"/>
  <c r="P116" i="26"/>
  <c r="A117" i="26"/>
  <c r="B117" i="26"/>
  <c r="G117" i="26"/>
  <c r="K117" i="26"/>
  <c r="L117" i="26"/>
  <c r="N117" i="26" s="1"/>
  <c r="M117" i="26"/>
  <c r="P117" i="26"/>
  <c r="A118" i="26"/>
  <c r="B118" i="26"/>
  <c r="G118" i="26"/>
  <c r="K118" i="26"/>
  <c r="L118" i="26"/>
  <c r="N118" i="26" s="1"/>
  <c r="M118" i="26"/>
  <c r="O118" i="26" s="1"/>
  <c r="P118" i="26"/>
  <c r="A119" i="26"/>
  <c r="B119" i="26"/>
  <c r="G119" i="26"/>
  <c r="K119" i="26"/>
  <c r="L119" i="26"/>
  <c r="M119" i="26"/>
  <c r="O119" i="26" s="1"/>
  <c r="N119" i="26"/>
  <c r="P119" i="26"/>
  <c r="A120" i="26"/>
  <c r="B120" i="26"/>
  <c r="G120" i="26"/>
  <c r="K120" i="26"/>
  <c r="L120" i="26"/>
  <c r="N120" i="26" s="1"/>
  <c r="M120" i="26"/>
  <c r="O120" i="26" s="1"/>
  <c r="P120" i="26"/>
  <c r="A121" i="26"/>
  <c r="B121" i="26"/>
  <c r="G121" i="26"/>
  <c r="K121" i="26"/>
  <c r="L121" i="26"/>
  <c r="N121" i="26" s="1"/>
  <c r="M121" i="26"/>
  <c r="P121" i="26"/>
  <c r="A122" i="26"/>
  <c r="B122" i="26"/>
  <c r="G122" i="26"/>
  <c r="K122" i="26"/>
  <c r="L122" i="26"/>
  <c r="N122" i="26" s="1"/>
  <c r="M122" i="26"/>
  <c r="O122" i="26" s="1"/>
  <c r="P122" i="26"/>
  <c r="A123" i="26"/>
  <c r="B123" i="26"/>
  <c r="G123" i="26"/>
  <c r="K123" i="26"/>
  <c r="L123" i="26"/>
  <c r="M123" i="26"/>
  <c r="O123" i="26" s="1"/>
  <c r="N123" i="26"/>
  <c r="P123" i="26"/>
  <c r="A124" i="26"/>
  <c r="B124" i="26"/>
  <c r="G124" i="26"/>
  <c r="K124" i="26"/>
  <c r="L124" i="26"/>
  <c r="N124" i="26" s="1"/>
  <c r="M124" i="26"/>
  <c r="P124" i="26"/>
  <c r="A125" i="26"/>
  <c r="B125" i="26"/>
  <c r="G125" i="26"/>
  <c r="K125" i="26"/>
  <c r="L125" i="26"/>
  <c r="N125" i="26" s="1"/>
  <c r="M125" i="26"/>
  <c r="P125" i="26"/>
  <c r="A126" i="26"/>
  <c r="B126" i="26"/>
  <c r="G126" i="26"/>
  <c r="K126" i="26"/>
  <c r="L126" i="26"/>
  <c r="N126" i="26" s="1"/>
  <c r="M126" i="26"/>
  <c r="O126" i="26" s="1"/>
  <c r="P126" i="26"/>
  <c r="A127" i="26"/>
  <c r="B127" i="26"/>
  <c r="G127" i="26"/>
  <c r="K127" i="26"/>
  <c r="L127" i="26"/>
  <c r="M127" i="26"/>
  <c r="O127" i="26" s="1"/>
  <c r="N127" i="26"/>
  <c r="P127" i="26"/>
  <c r="A128" i="26"/>
  <c r="B128" i="26"/>
  <c r="G128" i="26"/>
  <c r="K128" i="26"/>
  <c r="L128" i="26"/>
  <c r="N128" i="26" s="1"/>
  <c r="M128" i="26"/>
  <c r="O128" i="26" s="1"/>
  <c r="P128" i="26"/>
  <c r="A129" i="26"/>
  <c r="B129" i="26"/>
  <c r="G129" i="26"/>
  <c r="K129" i="26"/>
  <c r="L129" i="26"/>
  <c r="N129" i="26" s="1"/>
  <c r="M129" i="26"/>
  <c r="P129" i="26"/>
  <c r="A130" i="26"/>
  <c r="B130" i="26"/>
  <c r="G130" i="26"/>
  <c r="K130" i="26"/>
  <c r="L130" i="26"/>
  <c r="N130" i="26" s="1"/>
  <c r="M130" i="26"/>
  <c r="O130" i="26" s="1"/>
  <c r="P130" i="26"/>
  <c r="A131" i="26"/>
  <c r="B131" i="26"/>
  <c r="G131" i="26"/>
  <c r="K131" i="26"/>
  <c r="L131" i="26"/>
  <c r="M131" i="26"/>
  <c r="O131" i="26" s="1"/>
  <c r="N131" i="26"/>
  <c r="P131" i="26"/>
  <c r="A132" i="26"/>
  <c r="B132" i="26"/>
  <c r="G132" i="26"/>
  <c r="K132" i="26"/>
  <c r="L132" i="26"/>
  <c r="N132" i="26" s="1"/>
  <c r="M132" i="26"/>
  <c r="P132" i="26"/>
  <c r="A133" i="26"/>
  <c r="B133" i="26"/>
  <c r="G133" i="26"/>
  <c r="K133" i="26"/>
  <c r="L133" i="26"/>
  <c r="N133" i="26" s="1"/>
  <c r="M133" i="26"/>
  <c r="P133" i="26"/>
  <c r="A134" i="26"/>
  <c r="B134" i="26"/>
  <c r="G134" i="26"/>
  <c r="K134" i="26"/>
  <c r="L134" i="26"/>
  <c r="N134" i="26" s="1"/>
  <c r="M134" i="26"/>
  <c r="O134" i="26" s="1"/>
  <c r="P134" i="26"/>
  <c r="A135" i="26"/>
  <c r="B135" i="26"/>
  <c r="G135" i="26"/>
  <c r="K135" i="26"/>
  <c r="L135" i="26"/>
  <c r="M135" i="26"/>
  <c r="O135" i="26" s="1"/>
  <c r="N135" i="26"/>
  <c r="P135" i="26"/>
  <c r="A136" i="26"/>
  <c r="B136" i="26"/>
  <c r="G136" i="26"/>
  <c r="K136" i="26"/>
  <c r="L136" i="26"/>
  <c r="N136" i="26" s="1"/>
  <c r="M136" i="26"/>
  <c r="O136" i="26" s="1"/>
  <c r="P136" i="26"/>
  <c r="A137" i="26"/>
  <c r="B137" i="26"/>
  <c r="G137" i="26"/>
  <c r="K137" i="26"/>
  <c r="L137" i="26"/>
  <c r="N137" i="26" s="1"/>
  <c r="M137" i="26"/>
  <c r="P137" i="26"/>
  <c r="A138" i="26"/>
  <c r="B138" i="26"/>
  <c r="G138" i="26"/>
  <c r="K138" i="26"/>
  <c r="L138" i="26"/>
  <c r="N138" i="26" s="1"/>
  <c r="M138" i="26"/>
  <c r="O138" i="26" s="1"/>
  <c r="P138" i="26"/>
  <c r="A139" i="26"/>
  <c r="B139" i="26"/>
  <c r="G139" i="26"/>
  <c r="K139" i="26"/>
  <c r="L139" i="26"/>
  <c r="M139" i="26"/>
  <c r="O139" i="26" s="1"/>
  <c r="N139" i="26"/>
  <c r="P139" i="26"/>
  <c r="A140" i="26"/>
  <c r="B140" i="26"/>
  <c r="G140" i="26"/>
  <c r="K140" i="26"/>
  <c r="L140" i="26"/>
  <c r="N140" i="26" s="1"/>
  <c r="M140" i="26"/>
  <c r="P140" i="26"/>
  <c r="A141" i="26"/>
  <c r="B141" i="26"/>
  <c r="G141" i="26"/>
  <c r="K141" i="26"/>
  <c r="L141" i="26"/>
  <c r="N141" i="26" s="1"/>
  <c r="M141" i="26"/>
  <c r="P141" i="26"/>
  <c r="A142" i="26"/>
  <c r="B142" i="26"/>
  <c r="G142" i="26"/>
  <c r="K142" i="26"/>
  <c r="L142" i="26"/>
  <c r="N142" i="26" s="1"/>
  <c r="M142" i="26"/>
  <c r="O142" i="26" s="1"/>
  <c r="P142" i="26"/>
  <c r="A143" i="26"/>
  <c r="B143" i="26"/>
  <c r="G143" i="26"/>
  <c r="K143" i="26"/>
  <c r="L143" i="26"/>
  <c r="M143" i="26"/>
  <c r="O143" i="26" s="1"/>
  <c r="N143" i="26"/>
  <c r="P143" i="26"/>
  <c r="A144" i="26"/>
  <c r="B144" i="26"/>
  <c r="G144" i="26"/>
  <c r="K144" i="26"/>
  <c r="L144" i="26"/>
  <c r="N144" i="26" s="1"/>
  <c r="M144" i="26"/>
  <c r="O144" i="26" s="1"/>
  <c r="P144" i="26"/>
  <c r="A145" i="26"/>
  <c r="B145" i="26"/>
  <c r="G145" i="26"/>
  <c r="K145" i="26"/>
  <c r="L145" i="26"/>
  <c r="N145" i="26" s="1"/>
  <c r="M145" i="26"/>
  <c r="P145" i="26"/>
  <c r="A146" i="26"/>
  <c r="B146" i="26"/>
  <c r="G146" i="26"/>
  <c r="K146" i="26"/>
  <c r="L146" i="26"/>
  <c r="N146" i="26" s="1"/>
  <c r="M146" i="26"/>
  <c r="O146" i="26" s="1"/>
  <c r="P146" i="26"/>
  <c r="A147" i="26"/>
  <c r="B147" i="26"/>
  <c r="G147" i="26"/>
  <c r="K147" i="26"/>
  <c r="L147" i="26"/>
  <c r="M147" i="26"/>
  <c r="O147" i="26" s="1"/>
  <c r="N147" i="26"/>
  <c r="P147" i="26"/>
  <c r="A148" i="26"/>
  <c r="B148" i="26"/>
  <c r="G148" i="26"/>
  <c r="K148" i="26"/>
  <c r="L148" i="26"/>
  <c r="N148" i="26" s="1"/>
  <c r="M148" i="26"/>
  <c r="P148" i="26"/>
  <c r="A149" i="26"/>
  <c r="B149" i="26"/>
  <c r="G149" i="26"/>
  <c r="K149" i="26"/>
  <c r="L149" i="26"/>
  <c r="N149" i="26" s="1"/>
  <c r="M149" i="26"/>
  <c r="P149" i="26"/>
  <c r="A150" i="26"/>
  <c r="B150" i="26"/>
  <c r="G150" i="26"/>
  <c r="K150" i="26"/>
  <c r="L150" i="26"/>
  <c r="N150" i="26" s="1"/>
  <c r="M150" i="26"/>
  <c r="O150" i="26" s="1"/>
  <c r="P150" i="26"/>
  <c r="A151" i="26"/>
  <c r="B151" i="26"/>
  <c r="G151" i="26"/>
  <c r="K151" i="26"/>
  <c r="L151" i="26"/>
  <c r="M151" i="26"/>
  <c r="O151" i="26" s="1"/>
  <c r="N151" i="26"/>
  <c r="P151" i="26"/>
  <c r="A152" i="26"/>
  <c r="B152" i="26"/>
  <c r="G152" i="26"/>
  <c r="K152" i="26"/>
  <c r="L152" i="26"/>
  <c r="N152" i="26" s="1"/>
  <c r="M152" i="26"/>
  <c r="O152" i="26" s="1"/>
  <c r="P152" i="26"/>
  <c r="A153" i="26"/>
  <c r="B153" i="26"/>
  <c r="G153" i="26"/>
  <c r="K153" i="26"/>
  <c r="L153" i="26"/>
  <c r="N153" i="26" s="1"/>
  <c r="M153" i="26"/>
  <c r="P153" i="26"/>
  <c r="A154" i="26"/>
  <c r="B154" i="26"/>
  <c r="G154" i="26"/>
  <c r="K154" i="26"/>
  <c r="L154" i="26"/>
  <c r="N154" i="26" s="1"/>
  <c r="M154" i="26"/>
  <c r="O154" i="26" s="1"/>
  <c r="P154" i="26"/>
  <c r="A155" i="26"/>
  <c r="B155" i="26"/>
  <c r="G155" i="26"/>
  <c r="K155" i="26"/>
  <c r="L155" i="26"/>
  <c r="M155" i="26"/>
  <c r="O155" i="26" s="1"/>
  <c r="N155" i="26"/>
  <c r="P155" i="26"/>
  <c r="A156" i="26"/>
  <c r="B156" i="26"/>
  <c r="G156" i="26"/>
  <c r="K156" i="26"/>
  <c r="L156" i="26"/>
  <c r="N156" i="26" s="1"/>
  <c r="M156" i="26"/>
  <c r="P156" i="26"/>
  <c r="A157" i="26"/>
  <c r="B157" i="26"/>
  <c r="G157" i="26"/>
  <c r="K157" i="26"/>
  <c r="L157" i="26"/>
  <c r="N157" i="26" s="1"/>
  <c r="M157" i="26"/>
  <c r="P157" i="26"/>
  <c r="A158" i="26"/>
  <c r="B158" i="26"/>
  <c r="G158" i="26"/>
  <c r="K158" i="26"/>
  <c r="L158" i="26"/>
  <c r="N158" i="26" s="1"/>
  <c r="M158" i="26"/>
  <c r="O158" i="26" s="1"/>
  <c r="P158" i="26"/>
  <c r="A159" i="26"/>
  <c r="B159" i="26"/>
  <c r="G159" i="26"/>
  <c r="K159" i="26"/>
  <c r="L159" i="26"/>
  <c r="M159" i="26"/>
  <c r="O159" i="26" s="1"/>
  <c r="N159" i="26"/>
  <c r="P159" i="26"/>
  <c r="A160" i="26"/>
  <c r="B160" i="26"/>
  <c r="G160" i="26"/>
  <c r="K160" i="26"/>
  <c r="L160" i="26"/>
  <c r="N160" i="26" s="1"/>
  <c r="M160" i="26"/>
  <c r="O160" i="26" s="1"/>
  <c r="P160" i="26"/>
  <c r="A161" i="26"/>
  <c r="B161" i="26"/>
  <c r="G161" i="26"/>
  <c r="K161" i="26"/>
  <c r="L161" i="26"/>
  <c r="N161" i="26" s="1"/>
  <c r="M161" i="26"/>
  <c r="P161" i="26"/>
  <c r="A162" i="26"/>
  <c r="B162" i="26"/>
  <c r="G162" i="26"/>
  <c r="K162" i="26"/>
  <c r="L162" i="26"/>
  <c r="N162" i="26" s="1"/>
  <c r="M162" i="26"/>
  <c r="O162" i="26" s="1"/>
  <c r="P162" i="26"/>
  <c r="A163" i="26"/>
  <c r="B163" i="26"/>
  <c r="G163" i="26"/>
  <c r="K163" i="26"/>
  <c r="L163" i="26"/>
  <c r="M163" i="26"/>
  <c r="O163" i="26" s="1"/>
  <c r="N163" i="26"/>
  <c r="P163" i="26"/>
  <c r="A164" i="26"/>
  <c r="B164" i="26"/>
  <c r="G164" i="26"/>
  <c r="K164" i="26"/>
  <c r="L164" i="26"/>
  <c r="N164" i="26" s="1"/>
  <c r="M164" i="26"/>
  <c r="P164" i="26"/>
  <c r="A165" i="26"/>
  <c r="B165" i="26"/>
  <c r="G165" i="26"/>
  <c r="K165" i="26"/>
  <c r="L165" i="26"/>
  <c r="N165" i="26" s="1"/>
  <c r="M165" i="26"/>
  <c r="P165" i="26"/>
  <c r="A166" i="26"/>
  <c r="B166" i="26"/>
  <c r="G166" i="26"/>
  <c r="K166" i="26"/>
  <c r="L166" i="26"/>
  <c r="N166" i="26" s="1"/>
  <c r="M166" i="26"/>
  <c r="O166" i="26" s="1"/>
  <c r="P166" i="26"/>
  <c r="A167" i="26"/>
  <c r="B167" i="26"/>
  <c r="G167" i="26"/>
  <c r="K167" i="26"/>
  <c r="L167" i="26"/>
  <c r="M167" i="26"/>
  <c r="O167" i="26" s="1"/>
  <c r="N167" i="26"/>
  <c r="P167" i="26"/>
  <c r="A168" i="26"/>
  <c r="B168" i="26"/>
  <c r="G168" i="26"/>
  <c r="K168" i="26"/>
  <c r="L168" i="26"/>
  <c r="N168" i="26" s="1"/>
  <c r="M168" i="26"/>
  <c r="O168" i="26" s="1"/>
  <c r="P168" i="26"/>
  <c r="A169" i="26"/>
  <c r="B169" i="26"/>
  <c r="G169" i="26"/>
  <c r="K169" i="26"/>
  <c r="L169" i="26"/>
  <c r="N169" i="26" s="1"/>
  <c r="M169" i="26"/>
  <c r="P169" i="26"/>
  <c r="A170" i="26"/>
  <c r="B170" i="26"/>
  <c r="G170" i="26"/>
  <c r="K170" i="26"/>
  <c r="L170" i="26"/>
  <c r="N170" i="26" s="1"/>
  <c r="M170" i="26"/>
  <c r="O170" i="26" s="1"/>
  <c r="P170" i="26"/>
  <c r="A171" i="26"/>
  <c r="B171" i="26"/>
  <c r="G171" i="26"/>
  <c r="K171" i="26"/>
  <c r="L171" i="26"/>
  <c r="M171" i="26"/>
  <c r="O171" i="26" s="1"/>
  <c r="N171" i="26"/>
  <c r="P171" i="26"/>
  <c r="A172" i="26"/>
  <c r="B172" i="26"/>
  <c r="G172" i="26"/>
  <c r="K172" i="26"/>
  <c r="L172" i="26"/>
  <c r="N172" i="26" s="1"/>
  <c r="M172" i="26"/>
  <c r="P172" i="26"/>
  <c r="A173" i="26"/>
  <c r="B173" i="26"/>
  <c r="G173" i="26"/>
  <c r="K173" i="26"/>
  <c r="L173" i="26"/>
  <c r="N173" i="26" s="1"/>
  <c r="M173" i="26"/>
  <c r="P173" i="26"/>
  <c r="A174" i="26"/>
  <c r="B174" i="26"/>
  <c r="G174" i="26"/>
  <c r="K174" i="26"/>
  <c r="L174" i="26"/>
  <c r="N174" i="26" s="1"/>
  <c r="M174" i="26"/>
  <c r="O174" i="26" s="1"/>
  <c r="P174" i="26"/>
  <c r="A175" i="26"/>
  <c r="B175" i="26"/>
  <c r="G175" i="26"/>
  <c r="K175" i="26"/>
  <c r="L175" i="26"/>
  <c r="M175" i="26"/>
  <c r="O175" i="26" s="1"/>
  <c r="N175" i="26"/>
  <c r="P175" i="26"/>
  <c r="A176" i="26"/>
  <c r="B176" i="26"/>
  <c r="G176" i="26"/>
  <c r="K176" i="26"/>
  <c r="L176" i="26"/>
  <c r="N176" i="26" s="1"/>
  <c r="M176" i="26"/>
  <c r="O176" i="26" s="1"/>
  <c r="P176" i="26"/>
  <c r="A177" i="26"/>
  <c r="B177" i="26"/>
  <c r="G177" i="26"/>
  <c r="K177" i="26"/>
  <c r="L177" i="26"/>
  <c r="N177" i="26" s="1"/>
  <c r="M177" i="26"/>
  <c r="P177" i="26"/>
  <c r="A178" i="26"/>
  <c r="B178" i="26"/>
  <c r="G178" i="26"/>
  <c r="K178" i="26"/>
  <c r="L178" i="26"/>
  <c r="N178" i="26" s="1"/>
  <c r="M178" i="26"/>
  <c r="O178" i="26" s="1"/>
  <c r="P178" i="26"/>
  <c r="A179" i="26"/>
  <c r="B179" i="26"/>
  <c r="G179" i="26"/>
  <c r="K179" i="26"/>
  <c r="L179" i="26"/>
  <c r="M179" i="26"/>
  <c r="O179" i="26" s="1"/>
  <c r="N179" i="26"/>
  <c r="P179" i="26"/>
  <c r="A180" i="26"/>
  <c r="B180" i="26"/>
  <c r="G180" i="26"/>
  <c r="K180" i="26"/>
  <c r="L180" i="26"/>
  <c r="N180" i="26" s="1"/>
  <c r="M180" i="26"/>
  <c r="O180" i="26" s="1"/>
  <c r="P180" i="26"/>
  <c r="A181" i="26"/>
  <c r="B181" i="26"/>
  <c r="G181" i="26"/>
  <c r="K181" i="26"/>
  <c r="L181" i="26"/>
  <c r="N181" i="26" s="1"/>
  <c r="M181" i="26"/>
  <c r="P181" i="26"/>
  <c r="A182" i="26"/>
  <c r="B182" i="26"/>
  <c r="G182" i="26"/>
  <c r="K182" i="26"/>
  <c r="L182" i="26"/>
  <c r="N182" i="26" s="1"/>
  <c r="M182" i="26"/>
  <c r="O182" i="26" s="1"/>
  <c r="P182" i="26"/>
  <c r="A183" i="26"/>
  <c r="B183" i="26"/>
  <c r="G183" i="26"/>
  <c r="K183" i="26"/>
  <c r="L183" i="26"/>
  <c r="M183" i="26"/>
  <c r="O183" i="26" s="1"/>
  <c r="N183" i="26"/>
  <c r="P183" i="26"/>
  <c r="A184" i="26"/>
  <c r="B184" i="26"/>
  <c r="G184" i="26"/>
  <c r="K184" i="26"/>
  <c r="L184" i="26"/>
  <c r="N184" i="26" s="1"/>
  <c r="M184" i="26"/>
  <c r="O184" i="26" s="1"/>
  <c r="P184" i="26"/>
  <c r="A185" i="26"/>
  <c r="B185" i="26"/>
  <c r="G185" i="26"/>
  <c r="K185" i="26"/>
  <c r="L185" i="26"/>
  <c r="N185" i="26" s="1"/>
  <c r="M185" i="26"/>
  <c r="P185" i="26"/>
  <c r="A186" i="26"/>
  <c r="B186" i="26"/>
  <c r="G186" i="26"/>
  <c r="K186" i="26"/>
  <c r="L186" i="26"/>
  <c r="N186" i="26" s="1"/>
  <c r="M186" i="26"/>
  <c r="O186" i="26" s="1"/>
  <c r="P186" i="26"/>
  <c r="A187" i="26"/>
  <c r="B187" i="26"/>
  <c r="G187" i="26"/>
  <c r="K187" i="26"/>
  <c r="L187" i="26"/>
  <c r="M187" i="26"/>
  <c r="O187" i="26" s="1"/>
  <c r="N187" i="26"/>
  <c r="P187" i="26"/>
  <c r="A188" i="26"/>
  <c r="B188" i="26"/>
  <c r="G188" i="26"/>
  <c r="K188" i="26"/>
  <c r="L188" i="26"/>
  <c r="N188" i="26" s="1"/>
  <c r="M188" i="26"/>
  <c r="O188" i="26" s="1"/>
  <c r="P188" i="26"/>
  <c r="A189" i="26"/>
  <c r="B189" i="26"/>
  <c r="G189" i="26"/>
  <c r="K189" i="26"/>
  <c r="L189" i="26"/>
  <c r="N189" i="26" s="1"/>
  <c r="M189" i="26"/>
  <c r="P189" i="26"/>
  <c r="A190" i="26"/>
  <c r="B190" i="26"/>
  <c r="G190" i="26"/>
  <c r="K190" i="26"/>
  <c r="L190" i="26"/>
  <c r="N190" i="26" s="1"/>
  <c r="M190" i="26"/>
  <c r="O190" i="26" s="1"/>
  <c r="P190" i="26"/>
  <c r="A191" i="26"/>
  <c r="B191" i="26"/>
  <c r="G191" i="26"/>
  <c r="K191" i="26"/>
  <c r="L191" i="26"/>
  <c r="M191" i="26"/>
  <c r="O191" i="26" s="1"/>
  <c r="N191" i="26"/>
  <c r="P191" i="26"/>
  <c r="A192" i="26"/>
  <c r="B192" i="26"/>
  <c r="G192" i="26"/>
  <c r="K192" i="26"/>
  <c r="L192" i="26"/>
  <c r="N192" i="26" s="1"/>
  <c r="M192" i="26"/>
  <c r="O192" i="26" s="1"/>
  <c r="P192" i="26"/>
  <c r="A193" i="26"/>
  <c r="B193" i="26"/>
  <c r="G193" i="26"/>
  <c r="K193" i="26"/>
  <c r="L193" i="26"/>
  <c r="N193" i="26" s="1"/>
  <c r="M193" i="26"/>
  <c r="P193" i="26"/>
  <c r="A194" i="26"/>
  <c r="B194" i="26"/>
  <c r="G194" i="26"/>
  <c r="K194" i="26"/>
  <c r="L194" i="26"/>
  <c r="N194" i="26" s="1"/>
  <c r="M194" i="26"/>
  <c r="O194" i="26" s="1"/>
  <c r="P194" i="26"/>
  <c r="A195" i="26"/>
  <c r="B195" i="26"/>
  <c r="G195" i="26"/>
  <c r="K195" i="26"/>
  <c r="L195" i="26"/>
  <c r="M195" i="26"/>
  <c r="N195" i="26"/>
  <c r="O195" i="26"/>
  <c r="P195" i="26"/>
  <c r="A196" i="26"/>
  <c r="B196" i="26"/>
  <c r="G196" i="26"/>
  <c r="K196" i="26"/>
  <c r="L196" i="26"/>
  <c r="N196" i="26" s="1"/>
  <c r="M196" i="26"/>
  <c r="O196" i="26" s="1"/>
  <c r="P196" i="26"/>
  <c r="A197" i="26"/>
  <c r="B197" i="26"/>
  <c r="G197" i="26"/>
  <c r="K197" i="26"/>
  <c r="L197" i="26"/>
  <c r="N197" i="26" s="1"/>
  <c r="M197" i="26"/>
  <c r="P197" i="26"/>
  <c r="A198" i="26"/>
  <c r="B198" i="26"/>
  <c r="G198" i="26"/>
  <c r="K198" i="26"/>
  <c r="L198" i="26"/>
  <c r="N198" i="26" s="1"/>
  <c r="M198" i="26"/>
  <c r="O198" i="26" s="1"/>
  <c r="P198" i="26"/>
  <c r="A199" i="26"/>
  <c r="B199" i="26"/>
  <c r="G199" i="26"/>
  <c r="K199" i="26"/>
  <c r="L199" i="26"/>
  <c r="M199" i="26"/>
  <c r="O199" i="26" s="1"/>
  <c r="N199" i="26"/>
  <c r="P199" i="26"/>
  <c r="A200" i="26"/>
  <c r="B200" i="26"/>
  <c r="G200" i="26"/>
  <c r="K200" i="26"/>
  <c r="L200" i="26"/>
  <c r="N200" i="26" s="1"/>
  <c r="M200" i="26"/>
  <c r="O200" i="26" s="1"/>
  <c r="P200" i="26"/>
  <c r="A201" i="26"/>
  <c r="B201" i="26"/>
  <c r="G201" i="26"/>
  <c r="K201" i="26"/>
  <c r="L201" i="26"/>
  <c r="N201" i="26" s="1"/>
  <c r="M201" i="26"/>
  <c r="P201" i="26"/>
  <c r="A202" i="26"/>
  <c r="B202" i="26"/>
  <c r="G202" i="26"/>
  <c r="K202" i="26"/>
  <c r="L202" i="26"/>
  <c r="N202" i="26" s="1"/>
  <c r="M202" i="26"/>
  <c r="O202" i="26" s="1"/>
  <c r="P202" i="26"/>
  <c r="A203" i="26"/>
  <c r="B203" i="26"/>
  <c r="G203" i="26"/>
  <c r="K203" i="26"/>
  <c r="L203" i="26"/>
  <c r="M203" i="26"/>
  <c r="O203" i="26" s="1"/>
  <c r="N203" i="26"/>
  <c r="P203" i="26"/>
  <c r="A204" i="26"/>
  <c r="B204" i="26"/>
  <c r="G204" i="26"/>
  <c r="K204" i="26"/>
  <c r="L204" i="26"/>
  <c r="N204" i="26" s="1"/>
  <c r="M204" i="26"/>
  <c r="O204" i="26" s="1"/>
  <c r="P204" i="26"/>
  <c r="A205" i="26"/>
  <c r="B205" i="26"/>
  <c r="G205" i="26"/>
  <c r="K205" i="26"/>
  <c r="L205" i="26"/>
  <c r="N205" i="26" s="1"/>
  <c r="M205" i="26"/>
  <c r="P205" i="26"/>
  <c r="A206" i="26"/>
  <c r="B206" i="26"/>
  <c r="G206" i="26"/>
  <c r="K206" i="26"/>
  <c r="L206" i="26"/>
  <c r="N206" i="26" s="1"/>
  <c r="M206" i="26"/>
  <c r="O206" i="26" s="1"/>
  <c r="P206" i="26"/>
  <c r="A207" i="26"/>
  <c r="B207" i="26"/>
  <c r="G207" i="26"/>
  <c r="K207" i="26"/>
  <c r="L207" i="26"/>
  <c r="M207" i="26"/>
  <c r="O207" i="26" s="1"/>
  <c r="N207" i="26"/>
  <c r="P207" i="26"/>
  <c r="A208" i="26"/>
  <c r="B208" i="26"/>
  <c r="G208" i="26"/>
  <c r="K208" i="26"/>
  <c r="L208" i="26"/>
  <c r="N208" i="26" s="1"/>
  <c r="M208" i="26"/>
  <c r="O208" i="26" s="1"/>
  <c r="P208" i="26"/>
  <c r="A209" i="26"/>
  <c r="B209" i="26"/>
  <c r="G209" i="26"/>
  <c r="K209" i="26"/>
  <c r="L209" i="26"/>
  <c r="N209" i="26" s="1"/>
  <c r="M209" i="26"/>
  <c r="P209" i="26"/>
  <c r="A210" i="26"/>
  <c r="B210" i="26"/>
  <c r="G210" i="26"/>
  <c r="K210" i="26"/>
  <c r="L210" i="26"/>
  <c r="N210" i="26" s="1"/>
  <c r="M210" i="26"/>
  <c r="O210" i="26" s="1"/>
  <c r="P210" i="26"/>
  <c r="A211" i="26"/>
  <c r="B211" i="26"/>
  <c r="G211" i="26"/>
  <c r="K211" i="26"/>
  <c r="L211" i="26"/>
  <c r="M211" i="26"/>
  <c r="O211" i="26" s="1"/>
  <c r="N211" i="26"/>
  <c r="P211" i="26"/>
  <c r="A212" i="26"/>
  <c r="B212" i="26"/>
  <c r="G212" i="26"/>
  <c r="K212" i="26"/>
  <c r="L212" i="26"/>
  <c r="N212" i="26" s="1"/>
  <c r="M212" i="26"/>
  <c r="O212" i="26" s="1"/>
  <c r="P212" i="26"/>
  <c r="A213" i="26"/>
  <c r="B213" i="26"/>
  <c r="G213" i="26"/>
  <c r="K213" i="26"/>
  <c r="L213" i="26"/>
  <c r="N213" i="26" s="1"/>
  <c r="M213" i="26"/>
  <c r="P213" i="26"/>
  <c r="A214" i="26"/>
  <c r="B214" i="26"/>
  <c r="G214" i="26"/>
  <c r="K214" i="26"/>
  <c r="L214" i="26"/>
  <c r="N214" i="26" s="1"/>
  <c r="M214" i="26"/>
  <c r="O214" i="26" s="1"/>
  <c r="P214" i="26"/>
  <c r="A215" i="26"/>
  <c r="B215" i="26"/>
  <c r="G215" i="26"/>
  <c r="K215" i="26"/>
  <c r="L215" i="26"/>
  <c r="M215" i="26"/>
  <c r="O215" i="26" s="1"/>
  <c r="N215" i="26"/>
  <c r="P215" i="26"/>
  <c r="A216" i="26"/>
  <c r="B216" i="26"/>
  <c r="G216" i="26"/>
  <c r="K216" i="26"/>
  <c r="L216" i="26"/>
  <c r="N216" i="26" s="1"/>
  <c r="M216" i="26"/>
  <c r="O216" i="26" s="1"/>
  <c r="P216" i="26"/>
  <c r="A217" i="26"/>
  <c r="B217" i="26"/>
  <c r="G217" i="26"/>
  <c r="K217" i="26"/>
  <c r="L217" i="26"/>
  <c r="N217" i="26" s="1"/>
  <c r="M217" i="26"/>
  <c r="P217" i="26"/>
  <c r="A218" i="26"/>
  <c r="B218" i="26"/>
  <c r="G218" i="26"/>
  <c r="K218" i="26"/>
  <c r="L218" i="26"/>
  <c r="N218" i="26" s="1"/>
  <c r="M218" i="26"/>
  <c r="O218" i="26" s="1"/>
  <c r="P218" i="26"/>
  <c r="A219" i="26"/>
  <c r="B219" i="26"/>
  <c r="G219" i="26"/>
  <c r="K219" i="26"/>
  <c r="L219" i="26"/>
  <c r="M219" i="26"/>
  <c r="O219" i="26" s="1"/>
  <c r="N219" i="26"/>
  <c r="P219" i="26"/>
  <c r="A220" i="26"/>
  <c r="B220" i="26"/>
  <c r="G220" i="26"/>
  <c r="K220" i="26"/>
  <c r="L220" i="26"/>
  <c r="N220" i="26" s="1"/>
  <c r="M220" i="26"/>
  <c r="O220" i="26" s="1"/>
  <c r="P220" i="26"/>
  <c r="A221" i="26"/>
  <c r="B221" i="26"/>
  <c r="G221" i="26"/>
  <c r="K221" i="26"/>
  <c r="L221" i="26"/>
  <c r="N221" i="26" s="1"/>
  <c r="M221" i="26"/>
  <c r="P221" i="26"/>
  <c r="A222" i="26"/>
  <c r="B222" i="26"/>
  <c r="G222" i="26"/>
  <c r="K222" i="26"/>
  <c r="L222" i="26"/>
  <c r="N222" i="26" s="1"/>
  <c r="M222" i="26"/>
  <c r="O222" i="26" s="1"/>
  <c r="P222" i="26"/>
  <c r="A223" i="26"/>
  <c r="B223" i="26"/>
  <c r="G223" i="26"/>
  <c r="K223" i="26"/>
  <c r="L223" i="26"/>
  <c r="M223" i="26"/>
  <c r="O223" i="26" s="1"/>
  <c r="N223" i="26"/>
  <c r="P223" i="26"/>
  <c r="A224" i="26"/>
  <c r="B224" i="26"/>
  <c r="G224" i="26"/>
  <c r="K224" i="26"/>
  <c r="L224" i="26"/>
  <c r="N224" i="26" s="1"/>
  <c r="M224" i="26"/>
  <c r="O224" i="26" s="1"/>
  <c r="P224" i="26"/>
  <c r="A225" i="26"/>
  <c r="B225" i="26"/>
  <c r="G225" i="26"/>
  <c r="K225" i="26"/>
  <c r="L225" i="26"/>
  <c r="N225" i="26" s="1"/>
  <c r="M225" i="26"/>
  <c r="P225" i="26"/>
  <c r="A226" i="26"/>
  <c r="B226" i="26"/>
  <c r="G226" i="26"/>
  <c r="K226" i="26"/>
  <c r="L226" i="26"/>
  <c r="N226" i="26" s="1"/>
  <c r="M226" i="26"/>
  <c r="O226" i="26" s="1"/>
  <c r="P226" i="26"/>
  <c r="A227" i="26"/>
  <c r="B227" i="26"/>
  <c r="G227" i="26"/>
  <c r="K227" i="26"/>
  <c r="L227" i="26"/>
  <c r="M227" i="26"/>
  <c r="O227" i="26" s="1"/>
  <c r="N227" i="26"/>
  <c r="P227" i="26"/>
  <c r="A228" i="26"/>
  <c r="B228" i="26"/>
  <c r="G228" i="26"/>
  <c r="K228" i="26"/>
  <c r="L228" i="26"/>
  <c r="N228" i="26" s="1"/>
  <c r="M228" i="26"/>
  <c r="O228" i="26" s="1"/>
  <c r="P228" i="26"/>
  <c r="A229" i="26"/>
  <c r="B229" i="26"/>
  <c r="G229" i="26"/>
  <c r="K229" i="26"/>
  <c r="L229" i="26"/>
  <c r="N229" i="26" s="1"/>
  <c r="M229" i="26"/>
  <c r="P229" i="26"/>
  <c r="A230" i="26"/>
  <c r="B230" i="26"/>
  <c r="G230" i="26"/>
  <c r="K230" i="26"/>
  <c r="L230" i="26"/>
  <c r="N230" i="26" s="1"/>
  <c r="M230" i="26"/>
  <c r="O230" i="26" s="1"/>
  <c r="P230" i="26"/>
  <c r="A231" i="26"/>
  <c r="B231" i="26"/>
  <c r="G231" i="26"/>
  <c r="K231" i="26"/>
  <c r="L231" i="26"/>
  <c r="M231" i="26"/>
  <c r="O231" i="26" s="1"/>
  <c r="N231" i="26"/>
  <c r="P231" i="26"/>
  <c r="A232" i="26"/>
  <c r="B232" i="26"/>
  <c r="G232" i="26"/>
  <c r="K232" i="26"/>
  <c r="L232" i="26"/>
  <c r="N232" i="26" s="1"/>
  <c r="M232" i="26"/>
  <c r="O232" i="26" s="1"/>
  <c r="P232" i="26"/>
  <c r="A233" i="26"/>
  <c r="B233" i="26"/>
  <c r="G233" i="26"/>
  <c r="K233" i="26"/>
  <c r="L233" i="26"/>
  <c r="N233" i="26" s="1"/>
  <c r="M233" i="26"/>
  <c r="P233" i="26"/>
  <c r="A234" i="26"/>
  <c r="B234" i="26"/>
  <c r="G234" i="26"/>
  <c r="K234" i="26"/>
  <c r="L234" i="26"/>
  <c r="N234" i="26" s="1"/>
  <c r="M234" i="26"/>
  <c r="O234" i="26" s="1"/>
  <c r="P234" i="26"/>
  <c r="A235" i="26"/>
  <c r="B235" i="26"/>
  <c r="G235" i="26"/>
  <c r="K235" i="26"/>
  <c r="L235" i="26"/>
  <c r="M235" i="26"/>
  <c r="O235" i="26" s="1"/>
  <c r="N235" i="26"/>
  <c r="P235" i="26"/>
  <c r="A236" i="26"/>
  <c r="B236" i="26"/>
  <c r="G236" i="26"/>
  <c r="K236" i="26"/>
  <c r="L236" i="26"/>
  <c r="N236" i="26" s="1"/>
  <c r="M236" i="26"/>
  <c r="O236" i="26" s="1"/>
  <c r="P236" i="26"/>
  <c r="A237" i="26"/>
  <c r="B237" i="26"/>
  <c r="G237" i="26"/>
  <c r="K237" i="26"/>
  <c r="L237" i="26"/>
  <c r="N237" i="26" s="1"/>
  <c r="M237" i="26"/>
  <c r="P237" i="26"/>
  <c r="A238" i="26"/>
  <c r="B238" i="26"/>
  <c r="G238" i="26"/>
  <c r="K238" i="26"/>
  <c r="L238" i="26"/>
  <c r="N238" i="26" s="1"/>
  <c r="M238" i="26"/>
  <c r="O238" i="26" s="1"/>
  <c r="P238" i="26"/>
  <c r="A239" i="26"/>
  <c r="B239" i="26"/>
  <c r="G239" i="26"/>
  <c r="K239" i="26"/>
  <c r="L239" i="26"/>
  <c r="M239" i="26"/>
  <c r="O239" i="26" s="1"/>
  <c r="N239" i="26"/>
  <c r="P239" i="26"/>
  <c r="A240" i="26"/>
  <c r="B240" i="26"/>
  <c r="G240" i="26"/>
  <c r="K240" i="26"/>
  <c r="L240" i="26"/>
  <c r="N240" i="26" s="1"/>
  <c r="M240" i="26"/>
  <c r="O240" i="26" s="1"/>
  <c r="P240" i="26"/>
  <c r="A241" i="26"/>
  <c r="B241" i="26"/>
  <c r="G241" i="26"/>
  <c r="K241" i="26"/>
  <c r="L241" i="26"/>
  <c r="N241" i="26" s="1"/>
  <c r="M241" i="26"/>
  <c r="P241" i="26"/>
  <c r="A242" i="26"/>
  <c r="B242" i="26"/>
  <c r="G242" i="26"/>
  <c r="K242" i="26"/>
  <c r="L242" i="26"/>
  <c r="N242" i="26" s="1"/>
  <c r="M242" i="26"/>
  <c r="O242" i="26" s="1"/>
  <c r="P242" i="26"/>
  <c r="A243" i="26"/>
  <c r="B243" i="26"/>
  <c r="G243" i="26"/>
  <c r="K243" i="26"/>
  <c r="L243" i="26"/>
  <c r="M243" i="26"/>
  <c r="O243" i="26" s="1"/>
  <c r="N243" i="26"/>
  <c r="P243" i="26"/>
  <c r="A244" i="26"/>
  <c r="B244" i="26"/>
  <c r="G244" i="26"/>
  <c r="K244" i="26"/>
  <c r="L244" i="26"/>
  <c r="N244" i="26" s="1"/>
  <c r="M244" i="26"/>
  <c r="O244" i="26" s="1"/>
  <c r="P244" i="26"/>
  <c r="A245" i="26"/>
  <c r="B245" i="26"/>
  <c r="G245" i="26"/>
  <c r="K245" i="26"/>
  <c r="L245" i="26"/>
  <c r="N245" i="26" s="1"/>
  <c r="M245" i="26"/>
  <c r="P245" i="26"/>
  <c r="A246" i="26"/>
  <c r="B246" i="26"/>
  <c r="G246" i="26"/>
  <c r="K246" i="26"/>
  <c r="L246" i="26"/>
  <c r="N246" i="26" s="1"/>
  <c r="M246" i="26"/>
  <c r="P246" i="26"/>
  <c r="A247" i="26"/>
  <c r="B247" i="26"/>
  <c r="G247" i="26"/>
  <c r="K247" i="26"/>
  <c r="L247" i="26"/>
  <c r="M247" i="26"/>
  <c r="O247" i="26" s="1"/>
  <c r="N247" i="26"/>
  <c r="P247" i="26"/>
  <c r="A248" i="26"/>
  <c r="B248" i="26"/>
  <c r="G248" i="26"/>
  <c r="K248" i="26"/>
  <c r="L248" i="26"/>
  <c r="N248" i="26" s="1"/>
  <c r="M248" i="26"/>
  <c r="O248" i="26" s="1"/>
  <c r="P248" i="26"/>
  <c r="A249" i="26"/>
  <c r="B249" i="26"/>
  <c r="G249" i="26"/>
  <c r="K249" i="26"/>
  <c r="L249" i="26"/>
  <c r="N249" i="26" s="1"/>
  <c r="M249" i="26"/>
  <c r="P249" i="26"/>
  <c r="A250" i="26"/>
  <c r="B250" i="26"/>
  <c r="G250" i="26"/>
  <c r="K250" i="26"/>
  <c r="L250" i="26"/>
  <c r="N250" i="26" s="1"/>
  <c r="M250" i="26"/>
  <c r="O250" i="26" s="1"/>
  <c r="P250" i="26"/>
  <c r="A251" i="26"/>
  <c r="B251" i="26"/>
  <c r="G251" i="26"/>
  <c r="K251" i="26"/>
  <c r="L251" i="26"/>
  <c r="M251" i="26"/>
  <c r="O251" i="26" s="1"/>
  <c r="N251" i="26"/>
  <c r="P251" i="26"/>
  <c r="A252" i="26"/>
  <c r="B252" i="26"/>
  <c r="G252" i="26"/>
  <c r="K252" i="26"/>
  <c r="L252" i="26"/>
  <c r="N252" i="26" s="1"/>
  <c r="M252" i="26"/>
  <c r="O252" i="26" s="1"/>
  <c r="P252" i="26"/>
  <c r="A253" i="26"/>
  <c r="B253" i="26"/>
  <c r="G253" i="26"/>
  <c r="K253" i="26"/>
  <c r="L253" i="26"/>
  <c r="N253" i="26" s="1"/>
  <c r="M253" i="26"/>
  <c r="P253" i="26"/>
  <c r="A254" i="26"/>
  <c r="B254" i="26"/>
  <c r="G254" i="26"/>
  <c r="K254" i="26"/>
  <c r="L254" i="26"/>
  <c r="N254" i="26" s="1"/>
  <c r="M254" i="26"/>
  <c r="O254" i="26" s="1"/>
  <c r="P254" i="26"/>
  <c r="A255" i="26"/>
  <c r="B255" i="26"/>
  <c r="G255" i="26"/>
  <c r="K255" i="26"/>
  <c r="L255" i="26"/>
  <c r="M255" i="26"/>
  <c r="O255" i="26" s="1"/>
  <c r="N255" i="26"/>
  <c r="P255" i="26"/>
  <c r="A256" i="26"/>
  <c r="B256" i="26"/>
  <c r="G256" i="26"/>
  <c r="K256" i="26"/>
  <c r="L256" i="26"/>
  <c r="N256" i="26" s="1"/>
  <c r="M256" i="26"/>
  <c r="O256" i="26" s="1"/>
  <c r="P256" i="26"/>
  <c r="A257" i="26"/>
  <c r="B257" i="26"/>
  <c r="G257" i="26"/>
  <c r="K257" i="26"/>
  <c r="L257" i="26"/>
  <c r="N257" i="26" s="1"/>
  <c r="M257" i="26"/>
  <c r="P257" i="26"/>
  <c r="A258" i="26"/>
  <c r="B258" i="26"/>
  <c r="G258" i="26"/>
  <c r="K258" i="26"/>
  <c r="L258" i="26"/>
  <c r="N258" i="26" s="1"/>
  <c r="M258" i="26"/>
  <c r="O258" i="26" s="1"/>
  <c r="P258" i="26"/>
  <c r="A259" i="26"/>
  <c r="B259" i="26"/>
  <c r="G259" i="26"/>
  <c r="K259" i="26"/>
  <c r="L259" i="26"/>
  <c r="M259" i="26"/>
  <c r="O259" i="26" s="1"/>
  <c r="N259" i="26"/>
  <c r="P259" i="26"/>
  <c r="A260" i="26"/>
  <c r="B260" i="26"/>
  <c r="G260" i="26"/>
  <c r="K260" i="26"/>
  <c r="L260" i="26"/>
  <c r="N260" i="26" s="1"/>
  <c r="M260" i="26"/>
  <c r="O260" i="26" s="1"/>
  <c r="P260" i="26"/>
  <c r="A261" i="26"/>
  <c r="B261" i="26"/>
  <c r="G261" i="26"/>
  <c r="K261" i="26"/>
  <c r="L261" i="26"/>
  <c r="N261" i="26" s="1"/>
  <c r="M261" i="26"/>
  <c r="P261" i="26"/>
  <c r="A262" i="26"/>
  <c r="B262" i="26"/>
  <c r="G262" i="26"/>
  <c r="K262" i="26"/>
  <c r="L262" i="26"/>
  <c r="N262" i="26" s="1"/>
  <c r="M262" i="26"/>
  <c r="O262" i="26" s="1"/>
  <c r="P262" i="26"/>
  <c r="A263" i="26"/>
  <c r="B263" i="26"/>
  <c r="G263" i="26"/>
  <c r="K263" i="26"/>
  <c r="L263" i="26"/>
  <c r="M263" i="26"/>
  <c r="O263" i="26" s="1"/>
  <c r="N263" i="26"/>
  <c r="P263" i="26"/>
  <c r="A264" i="26"/>
  <c r="B264" i="26"/>
  <c r="G264" i="26"/>
  <c r="K264" i="26"/>
  <c r="L264" i="26"/>
  <c r="N264" i="26" s="1"/>
  <c r="M264" i="26"/>
  <c r="O264" i="26" s="1"/>
  <c r="P264" i="26"/>
  <c r="A265" i="26"/>
  <c r="B265" i="26"/>
  <c r="G265" i="26"/>
  <c r="K265" i="26"/>
  <c r="L265" i="26"/>
  <c r="N265" i="26" s="1"/>
  <c r="M265" i="26"/>
  <c r="P265" i="26"/>
  <c r="A266" i="26"/>
  <c r="B266" i="26"/>
  <c r="G266" i="26"/>
  <c r="K266" i="26"/>
  <c r="L266" i="26"/>
  <c r="N266" i="26" s="1"/>
  <c r="M266" i="26"/>
  <c r="O266" i="26" s="1"/>
  <c r="P266" i="26"/>
  <c r="A267" i="26"/>
  <c r="B267" i="26"/>
  <c r="G267" i="26"/>
  <c r="K267" i="26"/>
  <c r="L267" i="26"/>
  <c r="M267" i="26"/>
  <c r="O267" i="26" s="1"/>
  <c r="N267" i="26"/>
  <c r="P267" i="26"/>
  <c r="A268" i="26"/>
  <c r="B268" i="26"/>
  <c r="G268" i="26"/>
  <c r="K268" i="26"/>
  <c r="L268" i="26"/>
  <c r="N268" i="26" s="1"/>
  <c r="M268" i="26"/>
  <c r="O268" i="26" s="1"/>
  <c r="P268" i="26"/>
  <c r="A269" i="26"/>
  <c r="B269" i="26"/>
  <c r="G269" i="26"/>
  <c r="K269" i="26"/>
  <c r="L269" i="26"/>
  <c r="N269" i="26" s="1"/>
  <c r="M269" i="26"/>
  <c r="P269" i="26"/>
  <c r="A270" i="26"/>
  <c r="B270" i="26"/>
  <c r="G270" i="26"/>
  <c r="K270" i="26"/>
  <c r="L270" i="26"/>
  <c r="N270" i="26" s="1"/>
  <c r="M270" i="26"/>
  <c r="O270" i="26" s="1"/>
  <c r="P270" i="26"/>
  <c r="A271" i="26"/>
  <c r="B271" i="26"/>
  <c r="G271" i="26"/>
  <c r="K271" i="26"/>
  <c r="L271" i="26"/>
  <c r="M271" i="26"/>
  <c r="O271" i="26" s="1"/>
  <c r="N271" i="26"/>
  <c r="P271" i="26"/>
  <c r="A272" i="26"/>
  <c r="B272" i="26"/>
  <c r="G272" i="26"/>
  <c r="K272" i="26"/>
  <c r="L272" i="26"/>
  <c r="N272" i="26" s="1"/>
  <c r="M272" i="26"/>
  <c r="O272" i="26" s="1"/>
  <c r="P272" i="26"/>
  <c r="A273" i="26"/>
  <c r="B273" i="26"/>
  <c r="G273" i="26"/>
  <c r="K273" i="26"/>
  <c r="L273" i="26"/>
  <c r="N273" i="26" s="1"/>
  <c r="M273" i="26"/>
  <c r="P273" i="26"/>
  <c r="A274" i="26"/>
  <c r="B274" i="26"/>
  <c r="G274" i="26"/>
  <c r="K274" i="26"/>
  <c r="L274" i="26"/>
  <c r="N274" i="26" s="1"/>
  <c r="M274" i="26"/>
  <c r="O274" i="26" s="1"/>
  <c r="P274" i="26"/>
  <c r="A275" i="26"/>
  <c r="B275" i="26"/>
  <c r="G275" i="26"/>
  <c r="K275" i="26"/>
  <c r="L275" i="26"/>
  <c r="M275" i="26"/>
  <c r="O275" i="26" s="1"/>
  <c r="N275" i="26"/>
  <c r="P275" i="26"/>
  <c r="A276" i="26"/>
  <c r="B276" i="26"/>
  <c r="G276" i="26"/>
  <c r="K276" i="26"/>
  <c r="L276" i="26"/>
  <c r="N276" i="26" s="1"/>
  <c r="M276" i="26"/>
  <c r="O276" i="26" s="1"/>
  <c r="P276" i="26"/>
  <c r="A277" i="26"/>
  <c r="B277" i="26"/>
  <c r="G277" i="26"/>
  <c r="K277" i="26"/>
  <c r="L277" i="26"/>
  <c r="N277" i="26" s="1"/>
  <c r="M277" i="26"/>
  <c r="P277" i="26"/>
  <c r="A278" i="26"/>
  <c r="B278" i="26"/>
  <c r="G278" i="26"/>
  <c r="K278" i="26"/>
  <c r="L278" i="26"/>
  <c r="N278" i="26" s="1"/>
  <c r="M278" i="26"/>
  <c r="P278" i="26"/>
  <c r="A279" i="26"/>
  <c r="B279" i="26"/>
  <c r="G279" i="26"/>
  <c r="K279" i="26"/>
  <c r="L279" i="26"/>
  <c r="M279" i="26"/>
  <c r="O279" i="26" s="1"/>
  <c r="N279" i="26"/>
  <c r="P279" i="26"/>
  <c r="A280" i="26"/>
  <c r="B280" i="26"/>
  <c r="G280" i="26"/>
  <c r="K280" i="26"/>
  <c r="L280" i="26"/>
  <c r="N280" i="26" s="1"/>
  <c r="M280" i="26"/>
  <c r="O280" i="26" s="1"/>
  <c r="P280" i="26"/>
  <c r="A281" i="26"/>
  <c r="B281" i="26"/>
  <c r="G281" i="26"/>
  <c r="K281" i="26"/>
  <c r="L281" i="26"/>
  <c r="N281" i="26" s="1"/>
  <c r="M281" i="26"/>
  <c r="P281" i="26"/>
  <c r="A282" i="26"/>
  <c r="B282" i="26"/>
  <c r="G282" i="26"/>
  <c r="K282" i="26"/>
  <c r="L282" i="26"/>
  <c r="N282" i="26" s="1"/>
  <c r="M282" i="26"/>
  <c r="O282" i="26" s="1"/>
  <c r="P282" i="26"/>
  <c r="A283" i="26"/>
  <c r="B283" i="26"/>
  <c r="G283" i="26"/>
  <c r="K283" i="26"/>
  <c r="L283" i="26"/>
  <c r="M283" i="26"/>
  <c r="O283" i="26" s="1"/>
  <c r="N283" i="26"/>
  <c r="P283" i="26"/>
  <c r="A284" i="26"/>
  <c r="B284" i="26"/>
  <c r="G284" i="26"/>
  <c r="K284" i="26"/>
  <c r="L284" i="26"/>
  <c r="N284" i="26" s="1"/>
  <c r="M284" i="26"/>
  <c r="O284" i="26" s="1"/>
  <c r="P284" i="26"/>
  <c r="A285" i="26"/>
  <c r="B285" i="26"/>
  <c r="G285" i="26"/>
  <c r="K285" i="26"/>
  <c r="L285" i="26"/>
  <c r="N285" i="26" s="1"/>
  <c r="M285" i="26"/>
  <c r="P285" i="26"/>
  <c r="A286" i="26"/>
  <c r="B286" i="26"/>
  <c r="G286" i="26"/>
  <c r="K286" i="26"/>
  <c r="L286" i="26"/>
  <c r="N286" i="26" s="1"/>
  <c r="M286" i="26"/>
  <c r="P286" i="26"/>
  <c r="A287" i="26"/>
  <c r="B287" i="26"/>
  <c r="G287" i="26"/>
  <c r="K287" i="26"/>
  <c r="L287" i="26"/>
  <c r="M287" i="26"/>
  <c r="O287" i="26" s="1"/>
  <c r="N287" i="26"/>
  <c r="P287" i="26"/>
  <c r="A288" i="26"/>
  <c r="B288" i="26"/>
  <c r="G288" i="26"/>
  <c r="K288" i="26"/>
  <c r="L288" i="26"/>
  <c r="N288" i="26" s="1"/>
  <c r="M288" i="26"/>
  <c r="O288" i="26" s="1"/>
  <c r="P288" i="26"/>
  <c r="A289" i="26"/>
  <c r="B289" i="26"/>
  <c r="G289" i="26"/>
  <c r="K289" i="26"/>
  <c r="L289" i="26"/>
  <c r="N289" i="26" s="1"/>
  <c r="M289" i="26"/>
  <c r="P289" i="26"/>
  <c r="A290" i="26"/>
  <c r="B290" i="26"/>
  <c r="G290" i="26"/>
  <c r="K290" i="26"/>
  <c r="L290" i="26"/>
  <c r="N290" i="26" s="1"/>
  <c r="M290" i="26"/>
  <c r="O290" i="26" s="1"/>
  <c r="P290" i="26"/>
  <c r="A291" i="26"/>
  <c r="B291" i="26"/>
  <c r="G291" i="26"/>
  <c r="K291" i="26"/>
  <c r="L291" i="26"/>
  <c r="M291" i="26"/>
  <c r="O291" i="26" s="1"/>
  <c r="N291" i="26"/>
  <c r="P291" i="26"/>
  <c r="A292" i="26"/>
  <c r="B292" i="26"/>
  <c r="G292" i="26"/>
  <c r="K292" i="26"/>
  <c r="L292" i="26"/>
  <c r="N292" i="26" s="1"/>
  <c r="M292" i="26"/>
  <c r="O292" i="26" s="1"/>
  <c r="P292" i="26"/>
  <c r="A293" i="26"/>
  <c r="B293" i="26"/>
  <c r="G293" i="26"/>
  <c r="K293" i="26"/>
  <c r="L293" i="26"/>
  <c r="N293" i="26" s="1"/>
  <c r="M293" i="26"/>
  <c r="P293" i="26"/>
  <c r="A294" i="26"/>
  <c r="B294" i="26"/>
  <c r="G294" i="26"/>
  <c r="K294" i="26"/>
  <c r="L294" i="26"/>
  <c r="N294" i="26" s="1"/>
  <c r="M294" i="26"/>
  <c r="P294" i="26"/>
  <c r="A295" i="26"/>
  <c r="B295" i="26"/>
  <c r="G295" i="26"/>
  <c r="K295" i="26"/>
  <c r="L295" i="26"/>
  <c r="M295" i="26"/>
  <c r="O295" i="26" s="1"/>
  <c r="N295" i="26"/>
  <c r="P295" i="26"/>
  <c r="A296" i="26"/>
  <c r="B296" i="26"/>
  <c r="G296" i="26"/>
  <c r="K296" i="26"/>
  <c r="L296" i="26"/>
  <c r="N296" i="26" s="1"/>
  <c r="M296" i="26"/>
  <c r="O296" i="26" s="1"/>
  <c r="P296" i="26"/>
  <c r="A297" i="26"/>
  <c r="B297" i="26"/>
  <c r="G297" i="26"/>
  <c r="K297" i="26"/>
  <c r="L297" i="26"/>
  <c r="N297" i="26" s="1"/>
  <c r="M297" i="26"/>
  <c r="P297" i="26"/>
  <c r="A298" i="26"/>
  <c r="B298" i="26"/>
  <c r="G298" i="26"/>
  <c r="K298" i="26"/>
  <c r="L298" i="26"/>
  <c r="N298" i="26" s="1"/>
  <c r="M298" i="26"/>
  <c r="O298" i="26" s="1"/>
  <c r="P298" i="26"/>
  <c r="A299" i="26"/>
  <c r="B299" i="26"/>
  <c r="G299" i="26"/>
  <c r="K299" i="26"/>
  <c r="L299" i="26"/>
  <c r="M299" i="26"/>
  <c r="O299" i="26" s="1"/>
  <c r="N299" i="26"/>
  <c r="P299" i="26"/>
  <c r="A300" i="26"/>
  <c r="B300" i="26"/>
  <c r="G300" i="26"/>
  <c r="K300" i="26"/>
  <c r="L300" i="26"/>
  <c r="N300" i="26" s="1"/>
  <c r="M300" i="26"/>
  <c r="O300" i="26" s="1"/>
  <c r="P300" i="26"/>
  <c r="A301" i="26"/>
  <c r="B301" i="26"/>
  <c r="G301" i="26"/>
  <c r="K301" i="26"/>
  <c r="L301" i="26"/>
  <c r="N301" i="26" s="1"/>
  <c r="M301" i="26"/>
  <c r="P301" i="26"/>
  <c r="A302" i="26"/>
  <c r="B302" i="26"/>
  <c r="G302" i="26"/>
  <c r="K302" i="26"/>
  <c r="L302" i="26"/>
  <c r="N302" i="26" s="1"/>
  <c r="M302" i="26"/>
  <c r="P302" i="26"/>
  <c r="A303" i="26"/>
  <c r="B303" i="26"/>
  <c r="G303" i="26"/>
  <c r="K303" i="26"/>
  <c r="L303" i="26"/>
  <c r="M303" i="26"/>
  <c r="O303" i="26" s="1"/>
  <c r="N303" i="26"/>
  <c r="P303" i="26"/>
  <c r="A304" i="26"/>
  <c r="B304" i="26"/>
  <c r="G304" i="26"/>
  <c r="K304" i="26"/>
  <c r="L304" i="26"/>
  <c r="N304" i="26" s="1"/>
  <c r="M304" i="26"/>
  <c r="O304" i="26" s="1"/>
  <c r="P304" i="26"/>
  <c r="A305" i="26"/>
  <c r="B305" i="26"/>
  <c r="G305" i="26"/>
  <c r="K305" i="26"/>
  <c r="L305" i="26"/>
  <c r="N305" i="26" s="1"/>
  <c r="M305" i="26"/>
  <c r="P305" i="26"/>
  <c r="A306" i="26"/>
  <c r="B306" i="26"/>
  <c r="G306" i="26"/>
  <c r="K306" i="26"/>
  <c r="L306" i="26"/>
  <c r="N306" i="26" s="1"/>
  <c r="M306" i="26"/>
  <c r="O306" i="26" s="1"/>
  <c r="P306" i="26"/>
  <c r="A307" i="26"/>
  <c r="B307" i="26"/>
  <c r="G307" i="26"/>
  <c r="K307" i="26"/>
  <c r="L307" i="26"/>
  <c r="M307" i="26"/>
  <c r="O307" i="26" s="1"/>
  <c r="N307" i="26"/>
  <c r="P307" i="26"/>
  <c r="A308" i="26"/>
  <c r="B308" i="26"/>
  <c r="G308" i="26"/>
  <c r="K308" i="26"/>
  <c r="L308" i="26"/>
  <c r="N308" i="26" s="1"/>
  <c r="M308" i="26"/>
  <c r="O308" i="26" s="1"/>
  <c r="P308" i="26"/>
  <c r="A309" i="26"/>
  <c r="B309" i="26"/>
  <c r="G309" i="26"/>
  <c r="K309" i="26"/>
  <c r="L309" i="26"/>
  <c r="N309" i="26" s="1"/>
  <c r="M309" i="26"/>
  <c r="P309" i="26"/>
  <c r="A310" i="26"/>
  <c r="B310" i="26"/>
  <c r="G310" i="26"/>
  <c r="K310" i="26"/>
  <c r="L310" i="26"/>
  <c r="N310" i="26" s="1"/>
  <c r="M310" i="26"/>
  <c r="P310" i="26"/>
  <c r="A311" i="26"/>
  <c r="B311" i="26"/>
  <c r="G311" i="26"/>
  <c r="K311" i="26"/>
  <c r="L311" i="26"/>
  <c r="M311" i="26"/>
  <c r="O311" i="26" s="1"/>
  <c r="N311" i="26"/>
  <c r="P311" i="26"/>
  <c r="A312" i="26"/>
  <c r="B312" i="26"/>
  <c r="G312" i="26"/>
  <c r="K312" i="26"/>
  <c r="L312" i="26"/>
  <c r="N312" i="26" s="1"/>
  <c r="M312" i="26"/>
  <c r="O312" i="26" s="1"/>
  <c r="P312" i="26"/>
  <c r="A313" i="26"/>
  <c r="B313" i="26"/>
  <c r="G313" i="26"/>
  <c r="K313" i="26"/>
  <c r="L313" i="26"/>
  <c r="N313" i="26" s="1"/>
  <c r="M313" i="26"/>
  <c r="P313" i="26"/>
  <c r="A314" i="26"/>
  <c r="B314" i="26"/>
  <c r="G314" i="26"/>
  <c r="K314" i="26"/>
  <c r="L314" i="26"/>
  <c r="N314" i="26" s="1"/>
  <c r="M314" i="26"/>
  <c r="O314" i="26" s="1"/>
  <c r="P314" i="26"/>
  <c r="A315" i="26"/>
  <c r="B315" i="26"/>
  <c r="G315" i="26"/>
  <c r="K315" i="26"/>
  <c r="L315" i="26"/>
  <c r="M315" i="26"/>
  <c r="O315" i="26" s="1"/>
  <c r="N315" i="26"/>
  <c r="P315" i="26"/>
  <c r="A316" i="26"/>
  <c r="B316" i="26"/>
  <c r="G316" i="26"/>
  <c r="K316" i="26"/>
  <c r="L316" i="26"/>
  <c r="N316" i="26" s="1"/>
  <c r="M316" i="26"/>
  <c r="O316" i="26" s="1"/>
  <c r="P316" i="26"/>
  <c r="A317" i="26"/>
  <c r="B317" i="26"/>
  <c r="G317" i="26"/>
  <c r="K317" i="26"/>
  <c r="L317" i="26"/>
  <c r="N317" i="26" s="1"/>
  <c r="M317" i="26"/>
  <c r="P317" i="26"/>
  <c r="A318" i="26"/>
  <c r="B318" i="26"/>
  <c r="G318" i="26"/>
  <c r="K318" i="26"/>
  <c r="L318" i="26"/>
  <c r="N318" i="26" s="1"/>
  <c r="M318" i="26"/>
  <c r="P318" i="26"/>
  <c r="A319" i="26"/>
  <c r="B319" i="26"/>
  <c r="G319" i="26"/>
  <c r="K319" i="26"/>
  <c r="L319" i="26"/>
  <c r="M319" i="26"/>
  <c r="O319" i="26" s="1"/>
  <c r="N319" i="26"/>
  <c r="P319" i="26"/>
  <c r="A320" i="26"/>
  <c r="B320" i="26"/>
  <c r="G320" i="26"/>
  <c r="K320" i="26"/>
  <c r="L320" i="26"/>
  <c r="N320" i="26" s="1"/>
  <c r="M320" i="26"/>
  <c r="O320" i="26" s="1"/>
  <c r="P320" i="26"/>
  <c r="A321" i="26"/>
  <c r="B321" i="26"/>
  <c r="G321" i="26"/>
  <c r="K321" i="26"/>
  <c r="L321" i="26"/>
  <c r="N321" i="26" s="1"/>
  <c r="M321" i="26"/>
  <c r="P321" i="26"/>
  <c r="A322" i="26"/>
  <c r="B322" i="26"/>
  <c r="G322" i="26"/>
  <c r="K322" i="26"/>
  <c r="L322" i="26"/>
  <c r="N322" i="26" s="1"/>
  <c r="M322" i="26"/>
  <c r="O322" i="26" s="1"/>
  <c r="P322" i="26"/>
  <c r="A323" i="26"/>
  <c r="B323" i="26"/>
  <c r="G323" i="26"/>
  <c r="K323" i="26"/>
  <c r="L323" i="26"/>
  <c r="M323" i="26"/>
  <c r="O323" i="26" s="1"/>
  <c r="N323" i="26"/>
  <c r="P323" i="26"/>
  <c r="A324" i="26"/>
  <c r="A325" i="26"/>
  <c r="A326" i="26"/>
  <c r="A11" i="16"/>
  <c r="B11" i="16"/>
  <c r="C11" i="16"/>
  <c r="D11" i="16"/>
  <c r="AB11" i="16" s="1"/>
  <c r="E11" i="16"/>
  <c r="F11" i="16"/>
  <c r="G11" i="16"/>
  <c r="H11" i="16"/>
  <c r="I11" i="16"/>
  <c r="J11" i="16"/>
  <c r="K11" i="16"/>
  <c r="L11" i="16"/>
  <c r="M11" i="16"/>
  <c r="N11" i="16"/>
  <c r="A12" i="16"/>
  <c r="B12" i="16"/>
  <c r="C12" i="16"/>
  <c r="D12" i="16"/>
  <c r="AB12" i="16" s="1"/>
  <c r="E12" i="16"/>
  <c r="F12" i="16"/>
  <c r="G12" i="16"/>
  <c r="H12" i="16"/>
  <c r="I12" i="16"/>
  <c r="J12" i="16"/>
  <c r="K12" i="16"/>
  <c r="L12" i="16"/>
  <c r="M12" i="16"/>
  <c r="N12" i="16"/>
  <c r="A13" i="16"/>
  <c r="B13" i="16"/>
  <c r="C13" i="16"/>
  <c r="D13" i="16"/>
  <c r="O13" i="16" s="1"/>
  <c r="E13" i="16"/>
  <c r="F13" i="16"/>
  <c r="G13" i="16"/>
  <c r="H13" i="16"/>
  <c r="I13" i="16"/>
  <c r="J13" i="16"/>
  <c r="K13" i="16"/>
  <c r="L13" i="16"/>
  <c r="M13" i="16"/>
  <c r="N13" i="16"/>
  <c r="A14" i="16"/>
  <c r="B14" i="16"/>
  <c r="C14" i="16"/>
  <c r="D14" i="16"/>
  <c r="AB14" i="16" s="1"/>
  <c r="E14" i="16"/>
  <c r="F14" i="16"/>
  <c r="G14" i="16"/>
  <c r="H14" i="16"/>
  <c r="I14" i="16"/>
  <c r="J14" i="16"/>
  <c r="K14" i="16"/>
  <c r="L14" i="16"/>
  <c r="M14" i="16"/>
  <c r="N14" i="16"/>
  <c r="A15" i="16"/>
  <c r="B15" i="16"/>
  <c r="C15" i="16"/>
  <c r="D15" i="16"/>
  <c r="Y15" i="16" s="1"/>
  <c r="E15" i="16"/>
  <c r="F15" i="16"/>
  <c r="G15" i="16"/>
  <c r="H15" i="16"/>
  <c r="I15" i="16"/>
  <c r="J15" i="16"/>
  <c r="K15" i="16"/>
  <c r="L15" i="16"/>
  <c r="M15" i="16"/>
  <c r="N15" i="16"/>
  <c r="A16" i="16"/>
  <c r="B16" i="16"/>
  <c r="C16" i="16"/>
  <c r="D16" i="16"/>
  <c r="E16" i="16"/>
  <c r="F16" i="16"/>
  <c r="G16" i="16"/>
  <c r="H16" i="16"/>
  <c r="I16" i="16"/>
  <c r="J16" i="16"/>
  <c r="K16" i="16"/>
  <c r="L16" i="16"/>
  <c r="M16" i="16"/>
  <c r="N16" i="16"/>
  <c r="A17" i="16"/>
  <c r="B17" i="16"/>
  <c r="C17" i="16"/>
  <c r="D17" i="16"/>
  <c r="U17" i="16" s="1"/>
  <c r="E17" i="16"/>
  <c r="F17" i="16"/>
  <c r="G17" i="16"/>
  <c r="H17" i="16"/>
  <c r="I17" i="16"/>
  <c r="J17" i="16"/>
  <c r="K17" i="16"/>
  <c r="L17" i="16"/>
  <c r="M17" i="16"/>
  <c r="N17" i="16"/>
  <c r="A18" i="16"/>
  <c r="B18" i="16"/>
  <c r="C18" i="16"/>
  <c r="D18" i="16"/>
  <c r="AB18" i="16" s="1"/>
  <c r="E18" i="16"/>
  <c r="F18" i="16"/>
  <c r="G18" i="16"/>
  <c r="H18" i="16"/>
  <c r="I18" i="16"/>
  <c r="J18" i="16"/>
  <c r="K18" i="16"/>
  <c r="L18" i="16"/>
  <c r="M18" i="16"/>
  <c r="N18" i="16"/>
  <c r="A19" i="16"/>
  <c r="B19" i="16"/>
  <c r="C19" i="16"/>
  <c r="D19" i="16"/>
  <c r="U19" i="16" s="1"/>
  <c r="E19" i="16"/>
  <c r="F19" i="16"/>
  <c r="G19" i="16"/>
  <c r="H19" i="16"/>
  <c r="I19" i="16"/>
  <c r="J19" i="16"/>
  <c r="K19" i="16"/>
  <c r="L19" i="16"/>
  <c r="M19" i="16"/>
  <c r="N19" i="16"/>
  <c r="A20" i="16"/>
  <c r="B20" i="16"/>
  <c r="C20" i="16"/>
  <c r="D20" i="16"/>
  <c r="AB20" i="16" s="1"/>
  <c r="E20" i="16"/>
  <c r="F20" i="16"/>
  <c r="G20" i="16"/>
  <c r="H20" i="16"/>
  <c r="I20" i="16"/>
  <c r="J20" i="16"/>
  <c r="K20" i="16"/>
  <c r="L20" i="16"/>
  <c r="M20" i="16"/>
  <c r="N20" i="16"/>
  <c r="A21" i="16"/>
  <c r="B21" i="16"/>
  <c r="C21" i="16"/>
  <c r="D21" i="16"/>
  <c r="U21" i="16" s="1"/>
  <c r="E21" i="16"/>
  <c r="F21" i="16"/>
  <c r="G21" i="16"/>
  <c r="H21" i="16"/>
  <c r="I21" i="16"/>
  <c r="J21" i="16"/>
  <c r="K21" i="16"/>
  <c r="L21" i="16"/>
  <c r="M21" i="16"/>
  <c r="N21" i="16"/>
  <c r="A22" i="16"/>
  <c r="B22" i="16"/>
  <c r="C22" i="16"/>
  <c r="D22" i="16"/>
  <c r="AB22" i="16" s="1"/>
  <c r="E22" i="16"/>
  <c r="F22" i="16"/>
  <c r="G22" i="16"/>
  <c r="H22" i="16"/>
  <c r="I22" i="16"/>
  <c r="J22" i="16"/>
  <c r="K22" i="16"/>
  <c r="L22" i="16"/>
  <c r="M22" i="16"/>
  <c r="N22" i="16"/>
  <c r="A23" i="16"/>
  <c r="B23" i="16"/>
  <c r="C23" i="16"/>
  <c r="D23" i="16"/>
  <c r="Y23" i="16" s="1"/>
  <c r="E23" i="16"/>
  <c r="F23" i="16"/>
  <c r="G23" i="16"/>
  <c r="H23" i="16"/>
  <c r="I23" i="16"/>
  <c r="J23" i="16"/>
  <c r="K23" i="16"/>
  <c r="L23" i="16"/>
  <c r="M23" i="16"/>
  <c r="N23" i="16"/>
  <c r="A24" i="16"/>
  <c r="B24" i="16"/>
  <c r="C24" i="16"/>
  <c r="D24" i="16"/>
  <c r="E24" i="16"/>
  <c r="F24" i="16"/>
  <c r="G24" i="16"/>
  <c r="H24" i="16"/>
  <c r="I24" i="16"/>
  <c r="J24" i="16"/>
  <c r="K24" i="16"/>
  <c r="L24" i="16"/>
  <c r="M24" i="16"/>
  <c r="N24" i="16"/>
  <c r="A25" i="16"/>
  <c r="B25" i="16"/>
  <c r="C25" i="16"/>
  <c r="D25" i="16"/>
  <c r="S25" i="16" s="1"/>
  <c r="T25" i="16" s="1"/>
  <c r="E25" i="16"/>
  <c r="F25" i="16"/>
  <c r="G25" i="16"/>
  <c r="H25" i="16"/>
  <c r="I25" i="16"/>
  <c r="J25" i="16"/>
  <c r="K25" i="16"/>
  <c r="L25" i="16"/>
  <c r="M25" i="16"/>
  <c r="N25" i="16"/>
  <c r="A26" i="16"/>
  <c r="B26" i="16"/>
  <c r="C26" i="16"/>
  <c r="D26" i="16"/>
  <c r="E26" i="16"/>
  <c r="F26" i="16"/>
  <c r="G26" i="16"/>
  <c r="H26" i="16"/>
  <c r="I26" i="16"/>
  <c r="J26" i="16"/>
  <c r="K26" i="16"/>
  <c r="L26" i="16"/>
  <c r="M26" i="16"/>
  <c r="N26" i="16"/>
  <c r="A27" i="16"/>
  <c r="B27" i="16"/>
  <c r="C27" i="16"/>
  <c r="D27" i="16"/>
  <c r="U27" i="16" s="1"/>
  <c r="E27" i="16"/>
  <c r="F27" i="16"/>
  <c r="G27" i="16"/>
  <c r="H27" i="16"/>
  <c r="I27" i="16"/>
  <c r="J27" i="16"/>
  <c r="K27" i="16"/>
  <c r="L27" i="16"/>
  <c r="M27" i="16"/>
  <c r="N27" i="16"/>
  <c r="A28" i="16"/>
  <c r="B28" i="16"/>
  <c r="C28" i="16"/>
  <c r="D28" i="16"/>
  <c r="AB28" i="16" s="1"/>
  <c r="E28" i="16"/>
  <c r="F28" i="16"/>
  <c r="G28" i="16"/>
  <c r="H28" i="16"/>
  <c r="I28" i="16"/>
  <c r="J28" i="16"/>
  <c r="K28" i="16"/>
  <c r="L28" i="16"/>
  <c r="M28" i="16"/>
  <c r="N28" i="16"/>
  <c r="A29" i="16"/>
  <c r="B29" i="16"/>
  <c r="C29" i="16"/>
  <c r="D29" i="16"/>
  <c r="U29" i="16" s="1"/>
  <c r="E29" i="16"/>
  <c r="F29" i="16"/>
  <c r="G29" i="16"/>
  <c r="H29" i="16"/>
  <c r="I29" i="16"/>
  <c r="J29" i="16"/>
  <c r="K29" i="16"/>
  <c r="L29" i="16"/>
  <c r="M29" i="16"/>
  <c r="N29" i="16"/>
  <c r="A30" i="16"/>
  <c r="B30" i="16"/>
  <c r="C30" i="16"/>
  <c r="D30" i="16"/>
  <c r="E30" i="16"/>
  <c r="F30" i="16"/>
  <c r="G30" i="16"/>
  <c r="H30" i="16"/>
  <c r="I30" i="16"/>
  <c r="J30" i="16"/>
  <c r="K30" i="16"/>
  <c r="L30" i="16"/>
  <c r="M30" i="16"/>
  <c r="N30" i="16"/>
  <c r="A31" i="16"/>
  <c r="B31" i="16"/>
  <c r="C31" i="16"/>
  <c r="D31" i="16"/>
  <c r="O31" i="16" s="1"/>
  <c r="E31" i="16"/>
  <c r="F31" i="16"/>
  <c r="G31" i="16"/>
  <c r="H31" i="16"/>
  <c r="I31" i="16"/>
  <c r="J31" i="16"/>
  <c r="K31" i="16"/>
  <c r="L31" i="16"/>
  <c r="M31" i="16"/>
  <c r="N31" i="16"/>
  <c r="A32" i="16"/>
  <c r="B32" i="16"/>
  <c r="C32" i="16"/>
  <c r="D32" i="16"/>
  <c r="E32" i="16"/>
  <c r="F32" i="16"/>
  <c r="G32" i="16"/>
  <c r="H32" i="16"/>
  <c r="I32" i="16"/>
  <c r="J32" i="16"/>
  <c r="K32" i="16"/>
  <c r="L32" i="16"/>
  <c r="M32" i="16"/>
  <c r="N32" i="16"/>
  <c r="A33" i="16"/>
  <c r="B33" i="16"/>
  <c r="C33" i="16"/>
  <c r="D33" i="16"/>
  <c r="S33" i="16" s="1"/>
  <c r="E33" i="16"/>
  <c r="F33" i="16"/>
  <c r="G33" i="16"/>
  <c r="H33" i="16"/>
  <c r="I33" i="16"/>
  <c r="J33" i="16"/>
  <c r="K33" i="16"/>
  <c r="L33" i="16"/>
  <c r="M33" i="16"/>
  <c r="N33" i="16"/>
  <c r="A34" i="16"/>
  <c r="B34" i="16"/>
  <c r="C34" i="16"/>
  <c r="D34" i="16"/>
  <c r="AB34" i="16" s="1"/>
  <c r="E34" i="16"/>
  <c r="F34" i="16"/>
  <c r="G34" i="16"/>
  <c r="H34" i="16"/>
  <c r="I34" i="16"/>
  <c r="J34" i="16"/>
  <c r="K34" i="16"/>
  <c r="L34" i="16"/>
  <c r="M34" i="16"/>
  <c r="N34" i="16"/>
  <c r="A35" i="16"/>
  <c r="B35" i="16"/>
  <c r="C35" i="16"/>
  <c r="D35" i="16"/>
  <c r="S35" i="16" s="1"/>
  <c r="T35" i="16" s="1"/>
  <c r="E35" i="16"/>
  <c r="F35" i="16"/>
  <c r="G35" i="16"/>
  <c r="H35" i="16"/>
  <c r="I35" i="16"/>
  <c r="J35" i="16"/>
  <c r="K35" i="16"/>
  <c r="L35" i="16"/>
  <c r="M35" i="16"/>
  <c r="N35" i="16"/>
  <c r="A36" i="16"/>
  <c r="B36" i="16"/>
  <c r="C36" i="16"/>
  <c r="D36" i="16"/>
  <c r="E36" i="16"/>
  <c r="F36" i="16"/>
  <c r="G36" i="16"/>
  <c r="H36" i="16"/>
  <c r="I36" i="16"/>
  <c r="J36" i="16"/>
  <c r="K36" i="16"/>
  <c r="L36" i="16"/>
  <c r="M36" i="16"/>
  <c r="N36" i="16"/>
  <c r="A37" i="16"/>
  <c r="B37" i="16"/>
  <c r="C37" i="16"/>
  <c r="D37" i="16"/>
  <c r="S37" i="16" s="1"/>
  <c r="E37" i="16"/>
  <c r="F37" i="16"/>
  <c r="G37" i="16"/>
  <c r="H37" i="16"/>
  <c r="I37" i="16"/>
  <c r="J37" i="16"/>
  <c r="K37" i="16"/>
  <c r="L37" i="16"/>
  <c r="M37" i="16"/>
  <c r="N37" i="16"/>
  <c r="A38" i="16"/>
  <c r="B38" i="16"/>
  <c r="C38" i="16"/>
  <c r="D38" i="16"/>
  <c r="E38" i="16"/>
  <c r="F38" i="16"/>
  <c r="G38" i="16"/>
  <c r="H38" i="16"/>
  <c r="I38" i="16"/>
  <c r="J38" i="16"/>
  <c r="K38" i="16"/>
  <c r="L38" i="16"/>
  <c r="M38" i="16"/>
  <c r="N38" i="16"/>
  <c r="A39" i="16"/>
  <c r="B39" i="16"/>
  <c r="C39" i="16"/>
  <c r="D39" i="16"/>
  <c r="S39" i="16" s="1"/>
  <c r="E39" i="16"/>
  <c r="F39" i="16"/>
  <c r="G39" i="16"/>
  <c r="H39" i="16"/>
  <c r="I39" i="16"/>
  <c r="J39" i="16"/>
  <c r="K39" i="16"/>
  <c r="L39" i="16"/>
  <c r="M39" i="16"/>
  <c r="N39" i="16"/>
  <c r="A40" i="16"/>
  <c r="B40" i="16"/>
  <c r="C40" i="16"/>
  <c r="D40" i="16"/>
  <c r="AB40" i="16" s="1"/>
  <c r="E40" i="16"/>
  <c r="F40" i="16"/>
  <c r="G40" i="16"/>
  <c r="H40" i="16"/>
  <c r="I40" i="16"/>
  <c r="J40" i="16"/>
  <c r="K40" i="16"/>
  <c r="L40" i="16"/>
  <c r="M40" i="16"/>
  <c r="N40" i="16"/>
  <c r="A41" i="16"/>
  <c r="B41" i="16"/>
  <c r="C41" i="16"/>
  <c r="D41" i="16"/>
  <c r="U41" i="16" s="1"/>
  <c r="E41" i="16"/>
  <c r="F41" i="16"/>
  <c r="G41" i="16"/>
  <c r="H41" i="16"/>
  <c r="I41" i="16"/>
  <c r="J41" i="16"/>
  <c r="K41" i="16"/>
  <c r="L41" i="16"/>
  <c r="M41" i="16"/>
  <c r="N41" i="16"/>
  <c r="A42" i="16"/>
  <c r="B42" i="16"/>
  <c r="C42" i="16"/>
  <c r="D42" i="16"/>
  <c r="AB42" i="16" s="1"/>
  <c r="E42" i="16"/>
  <c r="F42" i="16"/>
  <c r="G42" i="16"/>
  <c r="H42" i="16"/>
  <c r="I42" i="16"/>
  <c r="J42" i="16"/>
  <c r="K42" i="16"/>
  <c r="L42" i="16"/>
  <c r="M42" i="16"/>
  <c r="N42" i="16"/>
  <c r="A43" i="16"/>
  <c r="B43" i="16"/>
  <c r="C43" i="16"/>
  <c r="D43" i="16"/>
  <c r="X43" i="16" s="1"/>
  <c r="E43" i="16"/>
  <c r="F43" i="16"/>
  <c r="G43" i="16"/>
  <c r="H43" i="16"/>
  <c r="I43" i="16"/>
  <c r="J43" i="16"/>
  <c r="K43" i="16"/>
  <c r="L43" i="16"/>
  <c r="M43" i="16"/>
  <c r="N43" i="16"/>
  <c r="A44" i="16"/>
  <c r="B44" i="16"/>
  <c r="C44" i="16"/>
  <c r="D44" i="16"/>
  <c r="E44" i="16"/>
  <c r="F44" i="16"/>
  <c r="G44" i="16"/>
  <c r="H44" i="16"/>
  <c r="I44" i="16"/>
  <c r="J44" i="16"/>
  <c r="K44" i="16"/>
  <c r="L44" i="16"/>
  <c r="M44" i="16"/>
  <c r="N44" i="16"/>
  <c r="A45" i="16"/>
  <c r="B45" i="16"/>
  <c r="C45" i="16"/>
  <c r="D45" i="16"/>
  <c r="U45" i="16" s="1"/>
  <c r="E45" i="16"/>
  <c r="F45" i="16"/>
  <c r="G45" i="16"/>
  <c r="H45" i="16"/>
  <c r="I45" i="16"/>
  <c r="J45" i="16"/>
  <c r="K45" i="16"/>
  <c r="L45" i="16"/>
  <c r="M45" i="16"/>
  <c r="N45" i="16"/>
  <c r="A46" i="16"/>
  <c r="B46" i="16"/>
  <c r="C46" i="16"/>
  <c r="D46" i="16"/>
  <c r="E46" i="16"/>
  <c r="F46" i="16"/>
  <c r="G46" i="16"/>
  <c r="H46" i="16"/>
  <c r="I46" i="16"/>
  <c r="J46" i="16"/>
  <c r="K46" i="16"/>
  <c r="L46" i="16"/>
  <c r="M46" i="16"/>
  <c r="N46" i="16"/>
  <c r="A47" i="16"/>
  <c r="B47" i="16"/>
  <c r="C47" i="16"/>
  <c r="D47" i="16"/>
  <c r="U47" i="16" s="1"/>
  <c r="E47" i="16"/>
  <c r="F47" i="16"/>
  <c r="G47" i="16"/>
  <c r="H47" i="16"/>
  <c r="I47" i="16"/>
  <c r="J47" i="16"/>
  <c r="K47" i="16"/>
  <c r="L47" i="16"/>
  <c r="M47" i="16"/>
  <c r="N47" i="16"/>
  <c r="A48" i="16"/>
  <c r="B48" i="16"/>
  <c r="C48" i="16"/>
  <c r="D48" i="16"/>
  <c r="AB48" i="16" s="1"/>
  <c r="E48" i="16"/>
  <c r="F48" i="16"/>
  <c r="G48" i="16"/>
  <c r="H48" i="16"/>
  <c r="I48" i="16"/>
  <c r="J48" i="16"/>
  <c r="K48" i="16"/>
  <c r="L48" i="16"/>
  <c r="M48" i="16"/>
  <c r="N48" i="16"/>
  <c r="A49" i="16"/>
  <c r="B49" i="16"/>
  <c r="C49" i="16"/>
  <c r="D49" i="16"/>
  <c r="E49" i="16"/>
  <c r="F49" i="16"/>
  <c r="G49" i="16"/>
  <c r="H49" i="16"/>
  <c r="I49" i="16"/>
  <c r="J49" i="16"/>
  <c r="K49" i="16"/>
  <c r="L49" i="16"/>
  <c r="M49" i="16"/>
  <c r="N49" i="16"/>
  <c r="A50" i="16"/>
  <c r="B50" i="16"/>
  <c r="C50" i="16"/>
  <c r="D50" i="16"/>
  <c r="AB50" i="16" s="1"/>
  <c r="E50" i="16"/>
  <c r="F50" i="16"/>
  <c r="G50" i="16"/>
  <c r="H50" i="16"/>
  <c r="I50" i="16"/>
  <c r="J50" i="16"/>
  <c r="K50" i="16"/>
  <c r="L50" i="16"/>
  <c r="M50" i="16"/>
  <c r="N50" i="16"/>
  <c r="A51" i="16"/>
  <c r="B51" i="16"/>
  <c r="C51" i="16"/>
  <c r="D51" i="16"/>
  <c r="S51" i="16" s="1"/>
  <c r="E51" i="16"/>
  <c r="F51" i="16"/>
  <c r="G51" i="16"/>
  <c r="H51" i="16"/>
  <c r="I51" i="16"/>
  <c r="J51" i="16"/>
  <c r="K51" i="16"/>
  <c r="L51" i="16"/>
  <c r="M51" i="16"/>
  <c r="N51" i="16"/>
  <c r="A52" i="16"/>
  <c r="B52" i="16"/>
  <c r="C52" i="16"/>
  <c r="D52" i="16"/>
  <c r="E52" i="16"/>
  <c r="F52" i="16"/>
  <c r="G52" i="16"/>
  <c r="H52" i="16"/>
  <c r="I52" i="16"/>
  <c r="J52" i="16"/>
  <c r="K52" i="16"/>
  <c r="L52" i="16"/>
  <c r="M52" i="16"/>
  <c r="N52" i="16"/>
  <c r="A53" i="16"/>
  <c r="B53" i="16"/>
  <c r="C53" i="16"/>
  <c r="D53" i="16"/>
  <c r="O53" i="16" s="1"/>
  <c r="E53" i="16"/>
  <c r="F53" i="16"/>
  <c r="G53" i="16"/>
  <c r="H53" i="16"/>
  <c r="I53" i="16"/>
  <c r="J53" i="16"/>
  <c r="K53" i="16"/>
  <c r="L53" i="16"/>
  <c r="M53" i="16"/>
  <c r="N53" i="16"/>
  <c r="A54" i="16"/>
  <c r="B54" i="16"/>
  <c r="C54" i="16"/>
  <c r="D54" i="16"/>
  <c r="AB54" i="16" s="1"/>
  <c r="E54" i="16"/>
  <c r="F54" i="16"/>
  <c r="G54" i="16"/>
  <c r="H54" i="16"/>
  <c r="I54" i="16"/>
  <c r="J54" i="16"/>
  <c r="K54" i="16"/>
  <c r="L54" i="16"/>
  <c r="M54" i="16"/>
  <c r="N54" i="16"/>
  <c r="A55" i="16"/>
  <c r="B55" i="16"/>
  <c r="C55" i="16"/>
  <c r="D55" i="16"/>
  <c r="S55" i="16" s="1"/>
  <c r="E55" i="16"/>
  <c r="F55" i="16"/>
  <c r="G55" i="16"/>
  <c r="H55" i="16"/>
  <c r="I55" i="16"/>
  <c r="J55" i="16"/>
  <c r="K55" i="16"/>
  <c r="L55" i="16"/>
  <c r="M55" i="16"/>
  <c r="N55" i="16"/>
  <c r="A56" i="16"/>
  <c r="B56" i="16"/>
  <c r="C56" i="16"/>
  <c r="D56" i="16"/>
  <c r="Y56" i="16" s="1"/>
  <c r="E56" i="16"/>
  <c r="F56" i="16"/>
  <c r="G56" i="16"/>
  <c r="H56" i="16"/>
  <c r="I56" i="16"/>
  <c r="J56" i="16"/>
  <c r="K56" i="16"/>
  <c r="L56" i="16"/>
  <c r="M56" i="16"/>
  <c r="N56" i="16"/>
  <c r="A57" i="16"/>
  <c r="B57" i="16"/>
  <c r="C57" i="16"/>
  <c r="D57" i="16"/>
  <c r="S57" i="16" s="1"/>
  <c r="E57" i="16"/>
  <c r="F57" i="16"/>
  <c r="G57" i="16"/>
  <c r="H57" i="16"/>
  <c r="I57" i="16"/>
  <c r="J57" i="16"/>
  <c r="K57" i="16"/>
  <c r="L57" i="16"/>
  <c r="M57" i="16"/>
  <c r="N57" i="16"/>
  <c r="A58" i="16"/>
  <c r="B58" i="16"/>
  <c r="C58" i="16"/>
  <c r="D58" i="16"/>
  <c r="E58" i="16"/>
  <c r="F58" i="16"/>
  <c r="G58" i="16"/>
  <c r="H58" i="16"/>
  <c r="I58" i="16"/>
  <c r="J58" i="16"/>
  <c r="K58" i="16"/>
  <c r="L58" i="16"/>
  <c r="M58" i="16"/>
  <c r="N58" i="16"/>
  <c r="A59" i="16"/>
  <c r="B59" i="16"/>
  <c r="C59" i="16"/>
  <c r="D59" i="16"/>
  <c r="S59" i="16" s="1"/>
  <c r="E59" i="16"/>
  <c r="F59" i="16"/>
  <c r="G59" i="16"/>
  <c r="H59" i="16"/>
  <c r="I59" i="16"/>
  <c r="J59" i="16"/>
  <c r="K59" i="16"/>
  <c r="L59" i="16"/>
  <c r="M59" i="16"/>
  <c r="N59" i="16"/>
  <c r="A60" i="16"/>
  <c r="B60" i="16"/>
  <c r="C60" i="16"/>
  <c r="D60" i="16"/>
  <c r="E60" i="16"/>
  <c r="F60" i="16"/>
  <c r="G60" i="16"/>
  <c r="H60" i="16"/>
  <c r="I60" i="16"/>
  <c r="J60" i="16"/>
  <c r="K60" i="16"/>
  <c r="L60" i="16"/>
  <c r="M60" i="16"/>
  <c r="N60" i="16"/>
  <c r="A61" i="16"/>
  <c r="B61" i="16"/>
  <c r="C61" i="16"/>
  <c r="D61" i="16"/>
  <c r="Y61" i="16" s="1"/>
  <c r="E61" i="16"/>
  <c r="F61" i="16"/>
  <c r="G61" i="16"/>
  <c r="H61" i="16"/>
  <c r="I61" i="16"/>
  <c r="J61" i="16"/>
  <c r="K61" i="16"/>
  <c r="L61" i="16"/>
  <c r="M61" i="16"/>
  <c r="N61" i="16"/>
  <c r="A62" i="16"/>
  <c r="B62" i="16"/>
  <c r="C62" i="16"/>
  <c r="D62" i="16"/>
  <c r="S62" i="16" s="1"/>
  <c r="E62" i="16"/>
  <c r="F62" i="16"/>
  <c r="G62" i="16"/>
  <c r="H62" i="16"/>
  <c r="I62" i="16"/>
  <c r="J62" i="16"/>
  <c r="K62" i="16"/>
  <c r="L62" i="16"/>
  <c r="M62" i="16"/>
  <c r="N62" i="16"/>
  <c r="A63" i="16"/>
  <c r="B63" i="16"/>
  <c r="C63" i="16"/>
  <c r="D63" i="16"/>
  <c r="E63" i="16"/>
  <c r="F63" i="16"/>
  <c r="G63" i="16"/>
  <c r="H63" i="16"/>
  <c r="I63" i="16"/>
  <c r="J63" i="16"/>
  <c r="K63" i="16"/>
  <c r="L63" i="16"/>
  <c r="M63" i="16"/>
  <c r="N63" i="16"/>
  <c r="A64" i="16"/>
  <c r="B64" i="16"/>
  <c r="C64" i="16"/>
  <c r="D64" i="16"/>
  <c r="Y64" i="16" s="1"/>
  <c r="E64" i="16"/>
  <c r="F64" i="16"/>
  <c r="G64" i="16"/>
  <c r="H64" i="16"/>
  <c r="I64" i="16"/>
  <c r="J64" i="16"/>
  <c r="K64" i="16"/>
  <c r="L64" i="16"/>
  <c r="M64" i="16"/>
  <c r="N64" i="16"/>
  <c r="A65" i="16"/>
  <c r="B65" i="16"/>
  <c r="C65" i="16"/>
  <c r="D65" i="16"/>
  <c r="O65" i="16" s="1"/>
  <c r="E65" i="16"/>
  <c r="F65" i="16"/>
  <c r="G65" i="16"/>
  <c r="H65" i="16"/>
  <c r="I65" i="16"/>
  <c r="J65" i="16"/>
  <c r="K65" i="16"/>
  <c r="L65" i="16"/>
  <c r="M65" i="16"/>
  <c r="N65" i="16"/>
  <c r="A66" i="16"/>
  <c r="B66" i="16"/>
  <c r="C66" i="16"/>
  <c r="D66" i="16"/>
  <c r="S66" i="16" s="1"/>
  <c r="E66" i="16"/>
  <c r="F66" i="16"/>
  <c r="G66" i="16"/>
  <c r="H66" i="16"/>
  <c r="I66" i="16"/>
  <c r="J66" i="16"/>
  <c r="K66" i="16"/>
  <c r="L66" i="16"/>
  <c r="M66" i="16"/>
  <c r="N66" i="16"/>
  <c r="A67" i="16"/>
  <c r="B67" i="16"/>
  <c r="C67" i="16"/>
  <c r="D67" i="16"/>
  <c r="O67" i="16" s="1"/>
  <c r="E67" i="16"/>
  <c r="F67" i="16"/>
  <c r="G67" i="16"/>
  <c r="H67" i="16"/>
  <c r="I67" i="16"/>
  <c r="J67" i="16"/>
  <c r="K67" i="16"/>
  <c r="L67" i="16"/>
  <c r="M67" i="16"/>
  <c r="N67" i="16"/>
  <c r="A68" i="16"/>
  <c r="B68" i="16"/>
  <c r="C68" i="16"/>
  <c r="D68" i="16"/>
  <c r="AB68" i="16" s="1"/>
  <c r="E68" i="16"/>
  <c r="F68" i="16"/>
  <c r="G68" i="16"/>
  <c r="H68" i="16"/>
  <c r="I68" i="16"/>
  <c r="J68" i="16"/>
  <c r="K68" i="16"/>
  <c r="L68" i="16"/>
  <c r="M68" i="16"/>
  <c r="N68" i="16"/>
  <c r="A69" i="16"/>
  <c r="B69" i="16"/>
  <c r="C69" i="16"/>
  <c r="D69" i="16"/>
  <c r="AB69" i="16" s="1"/>
  <c r="E69" i="16"/>
  <c r="F69" i="16"/>
  <c r="G69" i="16"/>
  <c r="H69" i="16"/>
  <c r="I69" i="16"/>
  <c r="J69" i="16"/>
  <c r="K69" i="16"/>
  <c r="L69" i="16"/>
  <c r="M69" i="16"/>
  <c r="N69" i="16"/>
  <c r="A70" i="16"/>
  <c r="B70" i="16"/>
  <c r="C70" i="16"/>
  <c r="D70" i="16"/>
  <c r="X70" i="16" s="1"/>
  <c r="E70" i="16"/>
  <c r="F70" i="16"/>
  <c r="G70" i="16"/>
  <c r="H70" i="16"/>
  <c r="I70" i="16"/>
  <c r="J70" i="16"/>
  <c r="K70" i="16"/>
  <c r="L70" i="16"/>
  <c r="M70" i="16"/>
  <c r="N70" i="16"/>
  <c r="A71" i="16"/>
  <c r="B71" i="16"/>
  <c r="C71" i="16"/>
  <c r="D71" i="16"/>
  <c r="AB71" i="16" s="1"/>
  <c r="E71" i="16"/>
  <c r="F71" i="16"/>
  <c r="G71" i="16"/>
  <c r="H71" i="16"/>
  <c r="I71" i="16"/>
  <c r="J71" i="16"/>
  <c r="K71" i="16"/>
  <c r="L71" i="16"/>
  <c r="M71" i="16"/>
  <c r="N71" i="16"/>
  <c r="A72" i="16"/>
  <c r="B72" i="16"/>
  <c r="C72" i="16"/>
  <c r="D72" i="16"/>
  <c r="S72" i="16" s="1"/>
  <c r="E72" i="16"/>
  <c r="F72" i="16"/>
  <c r="G72" i="16"/>
  <c r="H72" i="16"/>
  <c r="I72" i="16"/>
  <c r="J72" i="16"/>
  <c r="K72" i="16"/>
  <c r="L72" i="16"/>
  <c r="M72" i="16"/>
  <c r="N72" i="16"/>
  <c r="A73" i="16"/>
  <c r="B73" i="16"/>
  <c r="C73" i="16"/>
  <c r="D73" i="16"/>
  <c r="AB73" i="16" s="1"/>
  <c r="E73" i="16"/>
  <c r="F73" i="16"/>
  <c r="G73" i="16"/>
  <c r="H73" i="16"/>
  <c r="I73" i="16"/>
  <c r="J73" i="16"/>
  <c r="K73" i="16"/>
  <c r="L73" i="16"/>
  <c r="M73" i="16"/>
  <c r="N73" i="16"/>
  <c r="A74" i="16"/>
  <c r="B74" i="16"/>
  <c r="C74" i="16"/>
  <c r="D74" i="16"/>
  <c r="S74" i="16" s="1"/>
  <c r="E74" i="16"/>
  <c r="F74" i="16"/>
  <c r="G74" i="16"/>
  <c r="H74" i="16"/>
  <c r="I74" i="16"/>
  <c r="J74" i="16"/>
  <c r="K74" i="16"/>
  <c r="L74" i="16"/>
  <c r="M74" i="16"/>
  <c r="N74" i="16"/>
  <c r="A75" i="16"/>
  <c r="B75" i="16"/>
  <c r="C75" i="16"/>
  <c r="D75" i="16"/>
  <c r="AB75" i="16" s="1"/>
  <c r="E75" i="16"/>
  <c r="F75" i="16"/>
  <c r="G75" i="16"/>
  <c r="H75" i="16"/>
  <c r="I75" i="16"/>
  <c r="J75" i="16"/>
  <c r="K75" i="16"/>
  <c r="L75" i="16"/>
  <c r="M75" i="16"/>
  <c r="N75" i="16"/>
  <c r="A76" i="16"/>
  <c r="B76" i="16"/>
  <c r="C76" i="16"/>
  <c r="D76" i="16"/>
  <c r="AB76" i="16" s="1"/>
  <c r="E76" i="16"/>
  <c r="F76" i="16"/>
  <c r="G76" i="16"/>
  <c r="H76" i="16"/>
  <c r="I76" i="16"/>
  <c r="J76" i="16"/>
  <c r="K76" i="16"/>
  <c r="L76" i="16"/>
  <c r="M76" i="16"/>
  <c r="N76" i="16"/>
  <c r="A77" i="16"/>
  <c r="B77" i="16"/>
  <c r="C77" i="16"/>
  <c r="D77" i="16"/>
  <c r="AB77" i="16" s="1"/>
  <c r="E77" i="16"/>
  <c r="F77" i="16"/>
  <c r="G77" i="16"/>
  <c r="H77" i="16"/>
  <c r="I77" i="16"/>
  <c r="J77" i="16"/>
  <c r="K77" i="16"/>
  <c r="L77" i="16"/>
  <c r="M77" i="16"/>
  <c r="N77" i="16"/>
  <c r="A78" i="16"/>
  <c r="B78" i="16"/>
  <c r="C78" i="16"/>
  <c r="D78" i="16"/>
  <c r="X78" i="16" s="1"/>
  <c r="E78" i="16"/>
  <c r="F78" i="16"/>
  <c r="G78" i="16"/>
  <c r="H78" i="16"/>
  <c r="I78" i="16"/>
  <c r="J78" i="16"/>
  <c r="K78" i="16"/>
  <c r="L78" i="16"/>
  <c r="M78" i="16"/>
  <c r="N78" i="16"/>
  <c r="A79" i="16"/>
  <c r="B79" i="16"/>
  <c r="C79" i="16"/>
  <c r="D79" i="16"/>
  <c r="AB79" i="16" s="1"/>
  <c r="E79" i="16"/>
  <c r="F79" i="16"/>
  <c r="G79" i="16"/>
  <c r="H79" i="16"/>
  <c r="I79" i="16"/>
  <c r="J79" i="16"/>
  <c r="K79" i="16"/>
  <c r="L79" i="16"/>
  <c r="M79" i="16"/>
  <c r="N79" i="16"/>
  <c r="A80" i="16"/>
  <c r="B80" i="16"/>
  <c r="C80" i="16"/>
  <c r="D80" i="16"/>
  <c r="E80" i="16"/>
  <c r="F80" i="16"/>
  <c r="G80" i="16"/>
  <c r="H80" i="16"/>
  <c r="I80" i="16"/>
  <c r="J80" i="16"/>
  <c r="K80" i="16"/>
  <c r="L80" i="16"/>
  <c r="M80" i="16"/>
  <c r="N80" i="16"/>
  <c r="A81" i="16"/>
  <c r="B81" i="16"/>
  <c r="C81" i="16"/>
  <c r="D81" i="16"/>
  <c r="AB81" i="16" s="1"/>
  <c r="E81" i="16"/>
  <c r="F81" i="16"/>
  <c r="G81" i="16"/>
  <c r="H81" i="16"/>
  <c r="I81" i="16"/>
  <c r="J81" i="16"/>
  <c r="K81" i="16"/>
  <c r="L81" i="16"/>
  <c r="M81" i="16"/>
  <c r="N81" i="16"/>
  <c r="A82" i="16"/>
  <c r="B82" i="16"/>
  <c r="C82" i="16"/>
  <c r="D82" i="16"/>
  <c r="W82" i="16" s="1"/>
  <c r="E82" i="16"/>
  <c r="F82" i="16"/>
  <c r="G82" i="16"/>
  <c r="H82" i="16"/>
  <c r="I82" i="16"/>
  <c r="J82" i="16"/>
  <c r="K82" i="16"/>
  <c r="L82" i="16"/>
  <c r="M82" i="16"/>
  <c r="N82" i="16"/>
  <c r="A83" i="16"/>
  <c r="B83" i="16"/>
  <c r="C83" i="16"/>
  <c r="D83" i="16"/>
  <c r="AB83" i="16" s="1"/>
  <c r="E83" i="16"/>
  <c r="F83" i="16"/>
  <c r="G83" i="16"/>
  <c r="H83" i="16"/>
  <c r="I83" i="16"/>
  <c r="J83" i="16"/>
  <c r="K83" i="16"/>
  <c r="L83" i="16"/>
  <c r="M83" i="16"/>
  <c r="N83" i="16"/>
  <c r="A84" i="16"/>
  <c r="B84" i="16"/>
  <c r="C84" i="16"/>
  <c r="D84" i="16"/>
  <c r="S84" i="16" s="1"/>
  <c r="E84" i="16"/>
  <c r="F84" i="16"/>
  <c r="G84" i="16"/>
  <c r="H84" i="16"/>
  <c r="I84" i="16"/>
  <c r="J84" i="16"/>
  <c r="K84" i="16"/>
  <c r="L84" i="16"/>
  <c r="M84" i="16"/>
  <c r="N84" i="16"/>
  <c r="A85" i="16"/>
  <c r="B85" i="16"/>
  <c r="C85" i="16"/>
  <c r="D85" i="16"/>
  <c r="AB85" i="16" s="1"/>
  <c r="E85" i="16"/>
  <c r="F85" i="16"/>
  <c r="G85" i="16"/>
  <c r="H85" i="16"/>
  <c r="I85" i="16"/>
  <c r="J85" i="16"/>
  <c r="K85" i="16"/>
  <c r="L85" i="16"/>
  <c r="M85" i="16"/>
  <c r="N85" i="16"/>
  <c r="A86" i="16"/>
  <c r="B86" i="16"/>
  <c r="C86" i="16"/>
  <c r="D86" i="16"/>
  <c r="X86" i="16" s="1"/>
  <c r="E86" i="16"/>
  <c r="F86" i="16"/>
  <c r="G86" i="16"/>
  <c r="H86" i="16"/>
  <c r="I86" i="16"/>
  <c r="J86" i="16"/>
  <c r="K86" i="16"/>
  <c r="L86" i="16"/>
  <c r="M86" i="16"/>
  <c r="N86" i="16"/>
  <c r="A87" i="16"/>
  <c r="B87" i="16"/>
  <c r="C87" i="16"/>
  <c r="D87" i="16"/>
  <c r="AB87" i="16" s="1"/>
  <c r="E87" i="16"/>
  <c r="F87" i="16"/>
  <c r="G87" i="16"/>
  <c r="H87" i="16"/>
  <c r="I87" i="16"/>
  <c r="J87" i="16"/>
  <c r="K87" i="16"/>
  <c r="L87" i="16"/>
  <c r="M87" i="16"/>
  <c r="N87" i="16"/>
  <c r="A88" i="16"/>
  <c r="B88" i="16"/>
  <c r="C88" i="16"/>
  <c r="D88" i="16"/>
  <c r="X88" i="16" s="1"/>
  <c r="E88" i="16"/>
  <c r="F88" i="16"/>
  <c r="G88" i="16"/>
  <c r="H88" i="16"/>
  <c r="I88" i="16"/>
  <c r="J88" i="16"/>
  <c r="K88" i="16"/>
  <c r="L88" i="16"/>
  <c r="M88" i="16"/>
  <c r="N88" i="16"/>
  <c r="A89" i="16"/>
  <c r="B89" i="16"/>
  <c r="C89" i="16"/>
  <c r="D89" i="16"/>
  <c r="AB89" i="16" s="1"/>
  <c r="E89" i="16"/>
  <c r="F89" i="16"/>
  <c r="G89" i="16"/>
  <c r="H89" i="16"/>
  <c r="I89" i="16"/>
  <c r="J89" i="16"/>
  <c r="K89" i="16"/>
  <c r="L89" i="16"/>
  <c r="M89" i="16"/>
  <c r="N89" i="16"/>
  <c r="A90" i="16"/>
  <c r="B90" i="16"/>
  <c r="C90" i="16"/>
  <c r="D90" i="16"/>
  <c r="X90" i="16" s="1"/>
  <c r="E90" i="16"/>
  <c r="F90" i="16"/>
  <c r="G90" i="16"/>
  <c r="H90" i="16"/>
  <c r="I90" i="16"/>
  <c r="J90" i="16"/>
  <c r="K90" i="16"/>
  <c r="L90" i="16"/>
  <c r="M90" i="16"/>
  <c r="N90" i="16"/>
  <c r="A91" i="16"/>
  <c r="B91" i="16"/>
  <c r="C91" i="16"/>
  <c r="D91" i="16"/>
  <c r="AB91" i="16" s="1"/>
  <c r="E91" i="16"/>
  <c r="F91" i="16"/>
  <c r="G91" i="16"/>
  <c r="H91" i="16"/>
  <c r="I91" i="16"/>
  <c r="J91" i="16"/>
  <c r="K91" i="16"/>
  <c r="L91" i="16"/>
  <c r="M91" i="16"/>
  <c r="N91" i="16"/>
  <c r="A92" i="16"/>
  <c r="B92" i="16"/>
  <c r="C92" i="16"/>
  <c r="D92" i="16"/>
  <c r="E92" i="16"/>
  <c r="F92" i="16"/>
  <c r="G92" i="16"/>
  <c r="H92" i="16"/>
  <c r="I92" i="16"/>
  <c r="J92" i="16"/>
  <c r="K92" i="16"/>
  <c r="L92" i="16"/>
  <c r="M92" i="16"/>
  <c r="N92" i="16"/>
  <c r="A93" i="16"/>
  <c r="B93" i="16"/>
  <c r="C93" i="16"/>
  <c r="D93" i="16"/>
  <c r="AB93" i="16" s="1"/>
  <c r="E93" i="16"/>
  <c r="F93" i="16"/>
  <c r="G93" i="16"/>
  <c r="H93" i="16"/>
  <c r="I93" i="16"/>
  <c r="J93" i="16"/>
  <c r="K93" i="16"/>
  <c r="L93" i="16"/>
  <c r="M93" i="16"/>
  <c r="N93" i="16"/>
  <c r="A94" i="16"/>
  <c r="B94" i="16"/>
  <c r="C94" i="16"/>
  <c r="D94" i="16"/>
  <c r="S94" i="16" s="1"/>
  <c r="E94" i="16"/>
  <c r="F94" i="16"/>
  <c r="G94" i="16"/>
  <c r="H94" i="16"/>
  <c r="I94" i="16"/>
  <c r="J94" i="16"/>
  <c r="K94" i="16"/>
  <c r="L94" i="16"/>
  <c r="M94" i="16"/>
  <c r="N94" i="16"/>
  <c r="A95" i="16"/>
  <c r="B95" i="16"/>
  <c r="C95" i="16"/>
  <c r="D95" i="16"/>
  <c r="Y95" i="16" s="1"/>
  <c r="E95" i="16"/>
  <c r="F95" i="16"/>
  <c r="G95" i="16"/>
  <c r="H95" i="16"/>
  <c r="I95" i="16"/>
  <c r="J95" i="16"/>
  <c r="K95" i="16"/>
  <c r="L95" i="16"/>
  <c r="M95" i="16"/>
  <c r="N95" i="16"/>
  <c r="A96" i="16"/>
  <c r="B96" i="16"/>
  <c r="C96" i="16"/>
  <c r="D96" i="16"/>
  <c r="W96" i="16" s="1"/>
  <c r="E96" i="16"/>
  <c r="F96" i="16"/>
  <c r="G96" i="16"/>
  <c r="H96" i="16"/>
  <c r="I96" i="16"/>
  <c r="J96" i="16"/>
  <c r="K96" i="16"/>
  <c r="L96" i="16"/>
  <c r="M96" i="16"/>
  <c r="N96" i="16"/>
  <c r="A97" i="16"/>
  <c r="B97" i="16"/>
  <c r="C97" i="16"/>
  <c r="D97" i="16"/>
  <c r="Y97" i="16" s="1"/>
  <c r="E97" i="16"/>
  <c r="F97" i="16"/>
  <c r="G97" i="16"/>
  <c r="H97" i="16"/>
  <c r="I97" i="16"/>
  <c r="J97" i="16"/>
  <c r="K97" i="16"/>
  <c r="L97" i="16"/>
  <c r="M97" i="16"/>
  <c r="N97" i="16"/>
  <c r="A98" i="16"/>
  <c r="B98" i="16"/>
  <c r="C98" i="16"/>
  <c r="D98" i="16"/>
  <c r="U98" i="16" s="1"/>
  <c r="E98" i="16"/>
  <c r="F98" i="16"/>
  <c r="G98" i="16"/>
  <c r="H98" i="16"/>
  <c r="I98" i="16"/>
  <c r="J98" i="16"/>
  <c r="K98" i="16"/>
  <c r="L98" i="16"/>
  <c r="M98" i="16"/>
  <c r="N98" i="16"/>
  <c r="A99" i="16"/>
  <c r="B99" i="16"/>
  <c r="C99" i="16"/>
  <c r="D99" i="16"/>
  <c r="Y99" i="16" s="1"/>
  <c r="E99" i="16"/>
  <c r="F99" i="16"/>
  <c r="G99" i="16"/>
  <c r="H99" i="16"/>
  <c r="I99" i="16"/>
  <c r="J99" i="16"/>
  <c r="K99" i="16"/>
  <c r="L99" i="16"/>
  <c r="M99" i="16"/>
  <c r="N99" i="16"/>
  <c r="A100" i="16"/>
  <c r="B100" i="16"/>
  <c r="C100" i="16"/>
  <c r="D100" i="16"/>
  <c r="U100" i="16" s="1"/>
  <c r="E100" i="16"/>
  <c r="F100" i="16"/>
  <c r="G100" i="16"/>
  <c r="H100" i="16"/>
  <c r="I100" i="16"/>
  <c r="J100" i="16"/>
  <c r="K100" i="16"/>
  <c r="L100" i="16"/>
  <c r="M100" i="16"/>
  <c r="N100" i="16"/>
  <c r="A101" i="16"/>
  <c r="B101" i="16"/>
  <c r="C101" i="16"/>
  <c r="D101" i="16"/>
  <c r="S101" i="16" s="1"/>
  <c r="E101" i="16"/>
  <c r="F101" i="16"/>
  <c r="G101" i="16"/>
  <c r="H101" i="16"/>
  <c r="I101" i="16"/>
  <c r="J101" i="16"/>
  <c r="K101" i="16"/>
  <c r="L101" i="16"/>
  <c r="M101" i="16"/>
  <c r="N101" i="16"/>
  <c r="A102" i="16"/>
  <c r="B102" i="16"/>
  <c r="C102" i="16"/>
  <c r="D102" i="16"/>
  <c r="O102" i="16" s="1"/>
  <c r="CS172" i="670" s="1"/>
  <c r="E102" i="16"/>
  <c r="F102" i="16"/>
  <c r="G102" i="16"/>
  <c r="H102" i="16"/>
  <c r="I102" i="16"/>
  <c r="J102" i="16"/>
  <c r="K102" i="16"/>
  <c r="L102" i="16"/>
  <c r="M102" i="16"/>
  <c r="N102" i="16"/>
  <c r="A103" i="16"/>
  <c r="B103" i="16"/>
  <c r="C103" i="16"/>
  <c r="D103" i="16"/>
  <c r="S103" i="16" s="1"/>
  <c r="E103" i="16"/>
  <c r="F103" i="16"/>
  <c r="G103" i="16"/>
  <c r="H103" i="16"/>
  <c r="I103" i="16"/>
  <c r="J103" i="16"/>
  <c r="K103" i="16"/>
  <c r="L103" i="16"/>
  <c r="M103" i="16"/>
  <c r="N103" i="16"/>
  <c r="A104" i="16"/>
  <c r="B104" i="16"/>
  <c r="C104" i="16"/>
  <c r="D104" i="16"/>
  <c r="AB104" i="16" s="1"/>
  <c r="E104" i="16"/>
  <c r="F104" i="16"/>
  <c r="G104" i="16"/>
  <c r="H104" i="16"/>
  <c r="I104" i="16"/>
  <c r="J104" i="16"/>
  <c r="K104" i="16"/>
  <c r="L104" i="16"/>
  <c r="M104" i="16"/>
  <c r="N104" i="16"/>
  <c r="A105" i="16"/>
  <c r="B105" i="16"/>
  <c r="C105" i="16"/>
  <c r="D105" i="16"/>
  <c r="S105" i="16" s="1"/>
  <c r="E105" i="16"/>
  <c r="F105" i="16"/>
  <c r="G105" i="16"/>
  <c r="H105" i="16"/>
  <c r="I105" i="16"/>
  <c r="J105" i="16"/>
  <c r="K105" i="16"/>
  <c r="L105" i="16"/>
  <c r="M105" i="16"/>
  <c r="N105" i="16"/>
  <c r="A106" i="16"/>
  <c r="B106" i="16"/>
  <c r="C106" i="16"/>
  <c r="D106" i="16"/>
  <c r="AB106" i="16" s="1"/>
  <c r="E106" i="16"/>
  <c r="F106" i="16"/>
  <c r="G106" i="16"/>
  <c r="H106" i="16"/>
  <c r="I106" i="16"/>
  <c r="J106" i="16"/>
  <c r="K106" i="16"/>
  <c r="L106" i="16"/>
  <c r="M106" i="16"/>
  <c r="N106" i="16"/>
  <c r="A107" i="16"/>
  <c r="B107" i="16"/>
  <c r="C107" i="16"/>
  <c r="D107" i="16"/>
  <c r="S107" i="16" s="1"/>
  <c r="E107" i="16"/>
  <c r="F107" i="16"/>
  <c r="G107" i="16"/>
  <c r="H107" i="16"/>
  <c r="I107" i="16"/>
  <c r="J107" i="16"/>
  <c r="K107" i="16"/>
  <c r="L107" i="16"/>
  <c r="M107" i="16"/>
  <c r="N107" i="16"/>
  <c r="A108" i="16"/>
  <c r="B108" i="16"/>
  <c r="C108" i="16"/>
  <c r="D108" i="16"/>
  <c r="AB108" i="16" s="1"/>
  <c r="E108" i="16"/>
  <c r="F108" i="16"/>
  <c r="G108" i="16"/>
  <c r="H108" i="16"/>
  <c r="I108" i="16"/>
  <c r="J108" i="16"/>
  <c r="K108" i="16"/>
  <c r="L108" i="16"/>
  <c r="M108" i="16"/>
  <c r="N108" i="16"/>
  <c r="A109" i="16"/>
  <c r="B109" i="16"/>
  <c r="C109" i="16"/>
  <c r="D109" i="16"/>
  <c r="S109" i="16" s="1"/>
  <c r="E109" i="16"/>
  <c r="F109" i="16"/>
  <c r="G109" i="16"/>
  <c r="H109" i="16"/>
  <c r="I109" i="16"/>
  <c r="J109" i="16"/>
  <c r="K109" i="16"/>
  <c r="L109" i="16"/>
  <c r="M109" i="16"/>
  <c r="N109" i="16"/>
  <c r="A110" i="16"/>
  <c r="B110" i="16"/>
  <c r="C110" i="16"/>
  <c r="D110" i="16"/>
  <c r="S110" i="16" s="1"/>
  <c r="E110" i="16"/>
  <c r="F110" i="16"/>
  <c r="G110" i="16"/>
  <c r="H110" i="16"/>
  <c r="I110" i="16"/>
  <c r="J110" i="16"/>
  <c r="K110" i="16"/>
  <c r="L110" i="16"/>
  <c r="M110" i="16"/>
  <c r="N110" i="16"/>
  <c r="A111" i="16"/>
  <c r="B111" i="16"/>
  <c r="C111" i="16"/>
  <c r="D111" i="16"/>
  <c r="S111" i="16" s="1"/>
  <c r="E111" i="16"/>
  <c r="F111" i="16"/>
  <c r="G111" i="16"/>
  <c r="H111" i="16"/>
  <c r="I111" i="16"/>
  <c r="J111" i="16"/>
  <c r="K111" i="16"/>
  <c r="L111" i="16"/>
  <c r="M111" i="16"/>
  <c r="N111" i="16"/>
  <c r="A112" i="16"/>
  <c r="B112" i="16"/>
  <c r="C112" i="16"/>
  <c r="D112" i="16"/>
  <c r="S112" i="16" s="1"/>
  <c r="E112" i="16"/>
  <c r="F112" i="16"/>
  <c r="G112" i="16"/>
  <c r="H112" i="16"/>
  <c r="I112" i="16"/>
  <c r="J112" i="16"/>
  <c r="K112" i="16"/>
  <c r="L112" i="16"/>
  <c r="M112" i="16"/>
  <c r="N112" i="16"/>
  <c r="A113" i="16"/>
  <c r="B113" i="16"/>
  <c r="C113" i="16"/>
  <c r="D113" i="16"/>
  <c r="S113" i="16" s="1"/>
  <c r="E113" i="16"/>
  <c r="F113" i="16"/>
  <c r="G113" i="16"/>
  <c r="H113" i="16"/>
  <c r="I113" i="16"/>
  <c r="J113" i="16"/>
  <c r="K113" i="16"/>
  <c r="L113" i="16"/>
  <c r="M113" i="16"/>
  <c r="N113" i="16"/>
  <c r="A114" i="16"/>
  <c r="B114" i="16"/>
  <c r="C114" i="16"/>
  <c r="D114" i="16"/>
  <c r="U114" i="16" s="1"/>
  <c r="E114" i="16"/>
  <c r="F114" i="16"/>
  <c r="G114" i="16"/>
  <c r="H114" i="16"/>
  <c r="I114" i="16"/>
  <c r="J114" i="16"/>
  <c r="K114" i="16"/>
  <c r="L114" i="16"/>
  <c r="M114" i="16"/>
  <c r="N114" i="16"/>
  <c r="A115" i="16"/>
  <c r="B115" i="16"/>
  <c r="C115" i="16"/>
  <c r="D115" i="16"/>
  <c r="W115" i="16" s="1"/>
  <c r="E115" i="16"/>
  <c r="F115" i="16"/>
  <c r="G115" i="16"/>
  <c r="H115" i="16"/>
  <c r="I115" i="16"/>
  <c r="J115" i="16"/>
  <c r="K115" i="16"/>
  <c r="L115" i="16"/>
  <c r="M115" i="16"/>
  <c r="N115" i="16"/>
  <c r="A116" i="16"/>
  <c r="B116" i="16"/>
  <c r="C116" i="16"/>
  <c r="D116" i="16"/>
  <c r="U116" i="16" s="1"/>
  <c r="E116" i="16"/>
  <c r="F116" i="16"/>
  <c r="G116" i="16"/>
  <c r="H116" i="16"/>
  <c r="I116" i="16"/>
  <c r="J116" i="16"/>
  <c r="K116" i="16"/>
  <c r="L116" i="16"/>
  <c r="M116" i="16"/>
  <c r="N116" i="16"/>
  <c r="A117" i="16"/>
  <c r="B117" i="16"/>
  <c r="C117" i="16"/>
  <c r="D117" i="16"/>
  <c r="O117" i="16" s="1"/>
  <c r="E117" i="16"/>
  <c r="F117" i="16"/>
  <c r="G117" i="16"/>
  <c r="H117" i="16"/>
  <c r="I117" i="16"/>
  <c r="J117" i="16"/>
  <c r="K117" i="16"/>
  <c r="L117" i="16"/>
  <c r="M117" i="16"/>
  <c r="N117" i="16"/>
  <c r="A118" i="16"/>
  <c r="B118" i="16"/>
  <c r="C118" i="16"/>
  <c r="D118" i="16"/>
  <c r="O118" i="16" s="1"/>
  <c r="E118" i="16"/>
  <c r="F118" i="16"/>
  <c r="G118" i="16"/>
  <c r="H118" i="16"/>
  <c r="I118" i="16"/>
  <c r="J118" i="16"/>
  <c r="K118" i="16"/>
  <c r="L118" i="16"/>
  <c r="M118" i="16"/>
  <c r="N118" i="16"/>
  <c r="A119" i="16"/>
  <c r="B119" i="16"/>
  <c r="C119" i="16"/>
  <c r="D119" i="16"/>
  <c r="U119" i="16" s="1"/>
  <c r="E119" i="16"/>
  <c r="F119" i="16"/>
  <c r="G119" i="16"/>
  <c r="H119" i="16"/>
  <c r="I119" i="16"/>
  <c r="J119" i="16"/>
  <c r="K119" i="16"/>
  <c r="L119" i="16"/>
  <c r="M119" i="16"/>
  <c r="N119" i="16"/>
  <c r="A120" i="16"/>
  <c r="B120" i="16"/>
  <c r="C120" i="16"/>
  <c r="D120" i="16"/>
  <c r="E120" i="16"/>
  <c r="F120" i="16"/>
  <c r="G120" i="16"/>
  <c r="H120" i="16"/>
  <c r="I120" i="16"/>
  <c r="J120" i="16"/>
  <c r="K120" i="16"/>
  <c r="L120" i="16"/>
  <c r="M120" i="16"/>
  <c r="N120" i="16"/>
  <c r="A121" i="16"/>
  <c r="B121" i="16"/>
  <c r="C121" i="16"/>
  <c r="D121" i="16"/>
  <c r="O121" i="16" s="1"/>
  <c r="E121" i="16"/>
  <c r="F121" i="16"/>
  <c r="G121" i="16"/>
  <c r="H121" i="16"/>
  <c r="I121" i="16"/>
  <c r="J121" i="16"/>
  <c r="K121" i="16"/>
  <c r="L121" i="16"/>
  <c r="M121" i="16"/>
  <c r="N121" i="16"/>
  <c r="A122" i="16"/>
  <c r="B122" i="16"/>
  <c r="C122" i="16"/>
  <c r="D122" i="16"/>
  <c r="AB122" i="16" s="1"/>
  <c r="E122" i="16"/>
  <c r="F122" i="16"/>
  <c r="G122" i="16"/>
  <c r="H122" i="16"/>
  <c r="I122" i="16"/>
  <c r="J122" i="16"/>
  <c r="K122" i="16"/>
  <c r="L122" i="16"/>
  <c r="M122" i="16"/>
  <c r="N122" i="16"/>
  <c r="A123" i="16"/>
  <c r="B123" i="16"/>
  <c r="C123" i="16"/>
  <c r="D123" i="16"/>
  <c r="U123" i="16" s="1"/>
  <c r="V123" i="16" s="1"/>
  <c r="E123" i="16"/>
  <c r="F123" i="16"/>
  <c r="G123" i="16"/>
  <c r="H123" i="16"/>
  <c r="I123" i="16"/>
  <c r="J123" i="16"/>
  <c r="K123" i="16"/>
  <c r="L123" i="16"/>
  <c r="M123" i="16"/>
  <c r="N123" i="16"/>
  <c r="A124" i="16"/>
  <c r="B124" i="16"/>
  <c r="C124" i="16"/>
  <c r="D124" i="16"/>
  <c r="O124" i="16" s="1"/>
  <c r="E124" i="16"/>
  <c r="F124" i="16"/>
  <c r="G124" i="16"/>
  <c r="H124" i="16"/>
  <c r="I124" i="16"/>
  <c r="J124" i="16"/>
  <c r="K124" i="16"/>
  <c r="L124" i="16"/>
  <c r="M124" i="16"/>
  <c r="N124" i="16"/>
  <c r="A125" i="16"/>
  <c r="B125" i="16"/>
  <c r="C125" i="16"/>
  <c r="D125" i="16"/>
  <c r="O125" i="16" s="1"/>
  <c r="E125" i="16"/>
  <c r="F125" i="16"/>
  <c r="G125" i="16"/>
  <c r="H125" i="16"/>
  <c r="I125" i="16"/>
  <c r="J125" i="16"/>
  <c r="K125" i="16"/>
  <c r="L125" i="16"/>
  <c r="M125" i="16"/>
  <c r="N125" i="16"/>
  <c r="A126" i="16"/>
  <c r="B126" i="16"/>
  <c r="C126" i="16"/>
  <c r="D126" i="16"/>
  <c r="AB126" i="16" s="1"/>
  <c r="E126" i="16"/>
  <c r="F126" i="16"/>
  <c r="G126" i="16"/>
  <c r="H126" i="16"/>
  <c r="I126" i="16"/>
  <c r="J126" i="16"/>
  <c r="K126" i="16"/>
  <c r="L126" i="16"/>
  <c r="M126" i="16"/>
  <c r="N126" i="16"/>
  <c r="A127" i="16"/>
  <c r="B127" i="16"/>
  <c r="C127" i="16"/>
  <c r="D127" i="16"/>
  <c r="U127" i="16" s="1"/>
  <c r="V127" i="16" s="1"/>
  <c r="E127" i="16"/>
  <c r="F127" i="16"/>
  <c r="G127" i="16"/>
  <c r="H127" i="16"/>
  <c r="I127" i="16"/>
  <c r="J127" i="16"/>
  <c r="K127" i="16"/>
  <c r="L127" i="16"/>
  <c r="M127" i="16"/>
  <c r="N127" i="16"/>
  <c r="A128" i="16"/>
  <c r="B128" i="16"/>
  <c r="C128" i="16"/>
  <c r="D128" i="16"/>
  <c r="E128" i="16"/>
  <c r="F128" i="16"/>
  <c r="G128" i="16"/>
  <c r="H128" i="16"/>
  <c r="I128" i="16"/>
  <c r="J128" i="16"/>
  <c r="K128" i="16"/>
  <c r="L128" i="16"/>
  <c r="M128" i="16"/>
  <c r="N128" i="16"/>
  <c r="A129" i="16"/>
  <c r="B129" i="16"/>
  <c r="C129" i="16"/>
  <c r="D129" i="16"/>
  <c r="U129" i="16" s="1"/>
  <c r="E129" i="16"/>
  <c r="F129" i="16"/>
  <c r="G129" i="16"/>
  <c r="H129" i="16"/>
  <c r="I129" i="16"/>
  <c r="J129" i="16"/>
  <c r="K129" i="16"/>
  <c r="L129" i="16"/>
  <c r="M129" i="16"/>
  <c r="N129" i="16"/>
  <c r="A130" i="16"/>
  <c r="B130" i="16"/>
  <c r="C130" i="16"/>
  <c r="D130" i="16"/>
  <c r="O130" i="16" s="1"/>
  <c r="E130" i="16"/>
  <c r="F130" i="16"/>
  <c r="G130" i="16"/>
  <c r="H130" i="16"/>
  <c r="I130" i="16"/>
  <c r="J130" i="16"/>
  <c r="K130" i="16"/>
  <c r="L130" i="16"/>
  <c r="M130" i="16"/>
  <c r="N130" i="16"/>
  <c r="A131" i="16"/>
  <c r="B131" i="16"/>
  <c r="C131" i="16"/>
  <c r="D131" i="16"/>
  <c r="W131" i="16" s="1"/>
  <c r="E131" i="16"/>
  <c r="F131" i="16"/>
  <c r="G131" i="16"/>
  <c r="H131" i="16"/>
  <c r="I131" i="16"/>
  <c r="J131" i="16"/>
  <c r="K131" i="16"/>
  <c r="L131" i="16"/>
  <c r="M131" i="16"/>
  <c r="N131" i="16"/>
  <c r="A132" i="16"/>
  <c r="B132" i="16"/>
  <c r="C132" i="16"/>
  <c r="D132" i="16"/>
  <c r="S132" i="16" s="1"/>
  <c r="T132" i="16" s="1"/>
  <c r="E132" i="16"/>
  <c r="F132" i="16"/>
  <c r="G132" i="16"/>
  <c r="H132" i="16"/>
  <c r="I132" i="16"/>
  <c r="J132" i="16"/>
  <c r="K132" i="16"/>
  <c r="L132" i="16"/>
  <c r="M132" i="16"/>
  <c r="N132" i="16"/>
  <c r="A133" i="16"/>
  <c r="B133" i="16"/>
  <c r="C133" i="16"/>
  <c r="D133" i="16"/>
  <c r="S133" i="16" s="1"/>
  <c r="E133" i="16"/>
  <c r="F133" i="16"/>
  <c r="G133" i="16"/>
  <c r="H133" i="16"/>
  <c r="I133" i="16"/>
  <c r="J133" i="16"/>
  <c r="K133" i="16"/>
  <c r="L133" i="16"/>
  <c r="M133" i="16"/>
  <c r="N133" i="16"/>
  <c r="A134" i="16"/>
  <c r="B134" i="16"/>
  <c r="C134" i="16"/>
  <c r="D134" i="16"/>
  <c r="O134" i="16" s="1"/>
  <c r="E134" i="16"/>
  <c r="F134" i="16"/>
  <c r="G134" i="16"/>
  <c r="H134" i="16"/>
  <c r="I134" i="16"/>
  <c r="J134" i="16"/>
  <c r="K134" i="16"/>
  <c r="L134" i="16"/>
  <c r="M134" i="16"/>
  <c r="N134" i="16"/>
  <c r="A135" i="16"/>
  <c r="B135" i="16"/>
  <c r="C135" i="16"/>
  <c r="D135" i="16"/>
  <c r="S135" i="16" s="1"/>
  <c r="E135" i="16"/>
  <c r="F135" i="16"/>
  <c r="G135" i="16"/>
  <c r="H135" i="16"/>
  <c r="I135" i="16"/>
  <c r="J135" i="16"/>
  <c r="K135" i="16"/>
  <c r="L135" i="16"/>
  <c r="M135" i="16"/>
  <c r="N135" i="16"/>
  <c r="A136" i="16"/>
  <c r="B136" i="16"/>
  <c r="C136" i="16"/>
  <c r="D136" i="16"/>
  <c r="E136" i="16"/>
  <c r="F136" i="16"/>
  <c r="G136" i="16"/>
  <c r="H136" i="16"/>
  <c r="I136" i="16"/>
  <c r="J136" i="16"/>
  <c r="K136" i="16"/>
  <c r="L136" i="16"/>
  <c r="M136" i="16"/>
  <c r="N136" i="16"/>
  <c r="A137" i="16"/>
  <c r="B137" i="16"/>
  <c r="C137" i="16"/>
  <c r="D137" i="16"/>
  <c r="W137" i="16" s="1"/>
  <c r="E137" i="16"/>
  <c r="F137" i="16"/>
  <c r="G137" i="16"/>
  <c r="H137" i="16"/>
  <c r="I137" i="16"/>
  <c r="J137" i="16"/>
  <c r="K137" i="16"/>
  <c r="L137" i="16"/>
  <c r="M137" i="16"/>
  <c r="N137" i="16"/>
  <c r="A138" i="16"/>
  <c r="B138" i="16"/>
  <c r="C138" i="16"/>
  <c r="D138" i="16"/>
  <c r="O138" i="16" s="1"/>
  <c r="E138" i="16"/>
  <c r="F138" i="16"/>
  <c r="G138" i="16"/>
  <c r="H138" i="16"/>
  <c r="I138" i="16"/>
  <c r="J138" i="16"/>
  <c r="K138" i="16"/>
  <c r="L138" i="16"/>
  <c r="M138" i="16"/>
  <c r="N138" i="16"/>
  <c r="A139" i="16"/>
  <c r="B139" i="16"/>
  <c r="C139" i="16"/>
  <c r="D139" i="16"/>
  <c r="U139" i="16" s="1"/>
  <c r="V139" i="16" s="1"/>
  <c r="E139" i="16"/>
  <c r="F139" i="16"/>
  <c r="G139" i="16"/>
  <c r="H139" i="16"/>
  <c r="I139" i="16"/>
  <c r="J139" i="16"/>
  <c r="K139" i="16"/>
  <c r="L139" i="16"/>
  <c r="M139" i="16"/>
  <c r="N139" i="16"/>
  <c r="A140" i="16"/>
  <c r="B140" i="16"/>
  <c r="C140" i="16"/>
  <c r="D140" i="16"/>
  <c r="O140" i="16" s="1"/>
  <c r="E140" i="16"/>
  <c r="F140" i="16"/>
  <c r="G140" i="16"/>
  <c r="H140" i="16"/>
  <c r="I140" i="16"/>
  <c r="J140" i="16"/>
  <c r="K140" i="16"/>
  <c r="L140" i="16"/>
  <c r="M140" i="16"/>
  <c r="N140" i="16"/>
  <c r="A141" i="16"/>
  <c r="B141" i="16"/>
  <c r="C141" i="16"/>
  <c r="D141" i="16"/>
  <c r="U141" i="16" s="1"/>
  <c r="E141" i="16"/>
  <c r="F141" i="16"/>
  <c r="G141" i="16"/>
  <c r="H141" i="16"/>
  <c r="I141" i="16"/>
  <c r="J141" i="16"/>
  <c r="K141" i="16"/>
  <c r="L141" i="16"/>
  <c r="M141" i="16"/>
  <c r="N141" i="16"/>
  <c r="A142" i="16"/>
  <c r="B142" i="16"/>
  <c r="C142" i="16"/>
  <c r="D142" i="16"/>
  <c r="W142" i="16" s="1"/>
  <c r="E142" i="16"/>
  <c r="F142" i="16"/>
  <c r="G142" i="16"/>
  <c r="H142" i="16"/>
  <c r="I142" i="16"/>
  <c r="J142" i="16"/>
  <c r="K142" i="16"/>
  <c r="L142" i="16"/>
  <c r="M142" i="16"/>
  <c r="N142" i="16"/>
  <c r="A143" i="16"/>
  <c r="B143" i="16"/>
  <c r="C143" i="16"/>
  <c r="D143" i="16"/>
  <c r="O143" i="16" s="1"/>
  <c r="E143" i="16"/>
  <c r="F143" i="16"/>
  <c r="G143" i="16"/>
  <c r="H143" i="16"/>
  <c r="I143" i="16"/>
  <c r="J143" i="16"/>
  <c r="K143" i="16"/>
  <c r="L143" i="16"/>
  <c r="M143" i="16"/>
  <c r="N143" i="16"/>
  <c r="A144" i="16"/>
  <c r="B144" i="16"/>
  <c r="C144" i="16"/>
  <c r="D144" i="16"/>
  <c r="AB144" i="16" s="1"/>
  <c r="E144" i="16"/>
  <c r="F144" i="16"/>
  <c r="G144" i="16"/>
  <c r="H144" i="16"/>
  <c r="I144" i="16"/>
  <c r="J144" i="16"/>
  <c r="K144" i="16"/>
  <c r="L144" i="16"/>
  <c r="M144" i="16"/>
  <c r="N144" i="16"/>
  <c r="A145" i="16"/>
  <c r="B145" i="16"/>
  <c r="C145" i="16"/>
  <c r="D145" i="16"/>
  <c r="O145" i="16" s="1"/>
  <c r="E145" i="16"/>
  <c r="F145" i="16"/>
  <c r="G145" i="16"/>
  <c r="H145" i="16"/>
  <c r="I145" i="16"/>
  <c r="J145" i="16"/>
  <c r="K145" i="16"/>
  <c r="L145" i="16"/>
  <c r="M145" i="16"/>
  <c r="N145" i="16"/>
  <c r="A146" i="16"/>
  <c r="B146" i="16"/>
  <c r="C146" i="16"/>
  <c r="D146" i="16"/>
  <c r="W146" i="16" s="1"/>
  <c r="E146" i="16"/>
  <c r="F146" i="16"/>
  <c r="G146" i="16"/>
  <c r="H146" i="16"/>
  <c r="I146" i="16"/>
  <c r="J146" i="16"/>
  <c r="K146" i="16"/>
  <c r="L146" i="16"/>
  <c r="M146" i="16"/>
  <c r="N146" i="16"/>
  <c r="A147" i="16"/>
  <c r="B147" i="16"/>
  <c r="C147" i="16"/>
  <c r="D147" i="16"/>
  <c r="O147" i="16" s="1"/>
  <c r="E147" i="16"/>
  <c r="F147" i="16"/>
  <c r="G147" i="16"/>
  <c r="H147" i="16"/>
  <c r="I147" i="16"/>
  <c r="J147" i="16"/>
  <c r="K147" i="16"/>
  <c r="L147" i="16"/>
  <c r="M147" i="16"/>
  <c r="N147" i="16"/>
  <c r="A148" i="16"/>
  <c r="B148" i="16"/>
  <c r="C148" i="16"/>
  <c r="D148" i="16"/>
  <c r="S148" i="16" s="1"/>
  <c r="E148" i="16"/>
  <c r="F148" i="16"/>
  <c r="G148" i="16"/>
  <c r="H148" i="16"/>
  <c r="I148" i="16"/>
  <c r="J148" i="16"/>
  <c r="K148" i="16"/>
  <c r="L148" i="16"/>
  <c r="M148" i="16"/>
  <c r="N148" i="16"/>
  <c r="A149" i="16"/>
  <c r="B149" i="16"/>
  <c r="C149" i="16"/>
  <c r="D149" i="16"/>
  <c r="AB149" i="16" s="1"/>
  <c r="E149" i="16"/>
  <c r="F149" i="16"/>
  <c r="G149" i="16"/>
  <c r="H149" i="16"/>
  <c r="I149" i="16"/>
  <c r="J149" i="16"/>
  <c r="K149" i="16"/>
  <c r="L149" i="16"/>
  <c r="M149" i="16"/>
  <c r="N149" i="16"/>
  <c r="A150" i="16"/>
  <c r="B150" i="16"/>
  <c r="C150" i="16"/>
  <c r="D150" i="16"/>
  <c r="W150" i="16" s="1"/>
  <c r="E150" i="16"/>
  <c r="F150" i="16"/>
  <c r="G150" i="16"/>
  <c r="H150" i="16"/>
  <c r="I150" i="16"/>
  <c r="J150" i="16"/>
  <c r="K150" i="16"/>
  <c r="L150" i="16"/>
  <c r="M150" i="16"/>
  <c r="N150" i="16"/>
  <c r="A151" i="16"/>
  <c r="B151" i="16"/>
  <c r="C151" i="16"/>
  <c r="D151" i="16"/>
  <c r="AB151" i="16" s="1"/>
  <c r="E151" i="16"/>
  <c r="F151" i="16"/>
  <c r="G151" i="16"/>
  <c r="H151" i="16"/>
  <c r="I151" i="16"/>
  <c r="J151" i="16"/>
  <c r="K151" i="16"/>
  <c r="L151" i="16"/>
  <c r="M151" i="16"/>
  <c r="N151" i="16"/>
  <c r="A152" i="16"/>
  <c r="B152" i="16"/>
  <c r="C152" i="16"/>
  <c r="D152" i="16"/>
  <c r="S152" i="16" s="1"/>
  <c r="T152" i="16" s="1"/>
  <c r="E152" i="16"/>
  <c r="F152" i="16"/>
  <c r="G152" i="16"/>
  <c r="H152" i="16"/>
  <c r="I152" i="16"/>
  <c r="J152" i="16"/>
  <c r="K152" i="16"/>
  <c r="L152" i="16"/>
  <c r="M152" i="16"/>
  <c r="N152" i="16"/>
  <c r="A153" i="16"/>
  <c r="B153" i="16"/>
  <c r="C153" i="16"/>
  <c r="D153" i="16"/>
  <c r="U153" i="16" s="1"/>
  <c r="E153" i="16"/>
  <c r="F153" i="16"/>
  <c r="G153" i="16"/>
  <c r="H153" i="16"/>
  <c r="I153" i="16"/>
  <c r="J153" i="16"/>
  <c r="K153" i="16"/>
  <c r="L153" i="16"/>
  <c r="M153" i="16"/>
  <c r="N153" i="16"/>
  <c r="A154" i="16"/>
  <c r="B154" i="16"/>
  <c r="C154" i="16"/>
  <c r="D154" i="16"/>
  <c r="S154" i="16" s="1"/>
  <c r="E154" i="16"/>
  <c r="F154" i="16"/>
  <c r="G154" i="16"/>
  <c r="H154" i="16"/>
  <c r="I154" i="16"/>
  <c r="J154" i="16"/>
  <c r="K154" i="16"/>
  <c r="L154" i="16"/>
  <c r="M154" i="16"/>
  <c r="N154" i="16"/>
  <c r="A155" i="16"/>
  <c r="B155" i="16"/>
  <c r="C155" i="16"/>
  <c r="D155" i="16"/>
  <c r="O155" i="16" s="1"/>
  <c r="E155" i="16"/>
  <c r="F155" i="16"/>
  <c r="G155" i="16"/>
  <c r="H155" i="16"/>
  <c r="I155" i="16"/>
  <c r="J155" i="16"/>
  <c r="K155" i="16"/>
  <c r="L155" i="16"/>
  <c r="M155" i="16"/>
  <c r="N155" i="16"/>
  <c r="A156" i="16"/>
  <c r="B156" i="16"/>
  <c r="C156" i="16"/>
  <c r="D156" i="16"/>
  <c r="S156" i="16" s="1"/>
  <c r="T156" i="16" s="1"/>
  <c r="E156" i="16"/>
  <c r="F156" i="16"/>
  <c r="G156" i="16"/>
  <c r="H156" i="16"/>
  <c r="I156" i="16"/>
  <c r="J156" i="16"/>
  <c r="K156" i="16"/>
  <c r="L156" i="16"/>
  <c r="M156" i="16"/>
  <c r="N156" i="16"/>
  <c r="A157" i="16"/>
  <c r="B157" i="16"/>
  <c r="C157" i="16"/>
  <c r="D157" i="16"/>
  <c r="AB157" i="16" s="1"/>
  <c r="E157" i="16"/>
  <c r="F157" i="16"/>
  <c r="G157" i="16"/>
  <c r="H157" i="16"/>
  <c r="I157" i="16"/>
  <c r="J157" i="16"/>
  <c r="K157" i="16"/>
  <c r="L157" i="16"/>
  <c r="M157" i="16"/>
  <c r="N157" i="16"/>
  <c r="A158" i="16"/>
  <c r="B158" i="16"/>
  <c r="C158" i="16"/>
  <c r="D158" i="16"/>
  <c r="W158" i="16" s="1"/>
  <c r="E158" i="16"/>
  <c r="F158" i="16"/>
  <c r="G158" i="16"/>
  <c r="H158" i="16"/>
  <c r="I158" i="16"/>
  <c r="J158" i="16"/>
  <c r="K158" i="16"/>
  <c r="L158" i="16"/>
  <c r="M158" i="16"/>
  <c r="N158" i="16"/>
  <c r="A159" i="16"/>
  <c r="B159" i="16"/>
  <c r="C159" i="16"/>
  <c r="D159" i="16"/>
  <c r="AB159" i="16" s="1"/>
  <c r="E159" i="16"/>
  <c r="F159" i="16"/>
  <c r="G159" i="16"/>
  <c r="H159" i="16"/>
  <c r="I159" i="16"/>
  <c r="J159" i="16"/>
  <c r="K159" i="16"/>
  <c r="L159" i="16"/>
  <c r="M159" i="16"/>
  <c r="N159" i="16"/>
  <c r="A160" i="16"/>
  <c r="B160" i="16"/>
  <c r="C160" i="16"/>
  <c r="D160" i="16"/>
  <c r="AB160" i="16" s="1"/>
  <c r="E160" i="16"/>
  <c r="F160" i="16"/>
  <c r="G160" i="16"/>
  <c r="H160" i="16"/>
  <c r="I160" i="16"/>
  <c r="J160" i="16"/>
  <c r="K160" i="16"/>
  <c r="L160" i="16"/>
  <c r="M160" i="16"/>
  <c r="N160" i="16"/>
  <c r="A161" i="16"/>
  <c r="B161" i="16"/>
  <c r="C161" i="16"/>
  <c r="D161" i="16"/>
  <c r="S161" i="16" s="1"/>
  <c r="E161" i="16"/>
  <c r="F161" i="16"/>
  <c r="G161" i="16"/>
  <c r="H161" i="16"/>
  <c r="I161" i="16"/>
  <c r="J161" i="16"/>
  <c r="K161" i="16"/>
  <c r="L161" i="16"/>
  <c r="M161" i="16"/>
  <c r="N161" i="16"/>
  <c r="A162" i="16"/>
  <c r="B162" i="16"/>
  <c r="C162" i="16"/>
  <c r="D162" i="16"/>
  <c r="O162" i="16" s="1"/>
  <c r="E162" i="16"/>
  <c r="F162" i="16"/>
  <c r="G162" i="16"/>
  <c r="H162" i="16"/>
  <c r="I162" i="16"/>
  <c r="J162" i="16"/>
  <c r="K162" i="16"/>
  <c r="L162" i="16"/>
  <c r="M162" i="16"/>
  <c r="N162" i="16"/>
  <c r="A163" i="16"/>
  <c r="B163" i="16"/>
  <c r="C163" i="16"/>
  <c r="D163" i="16"/>
  <c r="O163" i="16" s="1"/>
  <c r="E163" i="16"/>
  <c r="F163" i="16"/>
  <c r="G163" i="16"/>
  <c r="H163" i="16"/>
  <c r="I163" i="16"/>
  <c r="J163" i="16"/>
  <c r="K163" i="16"/>
  <c r="L163" i="16"/>
  <c r="M163" i="16"/>
  <c r="N163" i="16"/>
  <c r="A164" i="16"/>
  <c r="B164" i="16"/>
  <c r="C164" i="16"/>
  <c r="D164" i="16"/>
  <c r="S164" i="16" s="1"/>
  <c r="E164" i="16"/>
  <c r="F164" i="16"/>
  <c r="G164" i="16"/>
  <c r="H164" i="16"/>
  <c r="I164" i="16"/>
  <c r="J164" i="16"/>
  <c r="K164" i="16"/>
  <c r="L164" i="16"/>
  <c r="M164" i="16"/>
  <c r="N164" i="16"/>
  <c r="A165" i="16"/>
  <c r="B165" i="16"/>
  <c r="C165" i="16"/>
  <c r="D165" i="16"/>
  <c r="W165" i="16" s="1"/>
  <c r="E165" i="16"/>
  <c r="F165" i="16"/>
  <c r="G165" i="16"/>
  <c r="H165" i="16"/>
  <c r="I165" i="16"/>
  <c r="J165" i="16"/>
  <c r="K165" i="16"/>
  <c r="L165" i="16"/>
  <c r="M165" i="16"/>
  <c r="N165" i="16"/>
  <c r="A166" i="16"/>
  <c r="B166" i="16"/>
  <c r="C166" i="16"/>
  <c r="D166" i="16"/>
  <c r="S166" i="16" s="1"/>
  <c r="E166" i="16"/>
  <c r="F166" i="16"/>
  <c r="G166" i="16"/>
  <c r="H166" i="16"/>
  <c r="I166" i="16"/>
  <c r="J166" i="16"/>
  <c r="K166" i="16"/>
  <c r="L166" i="16"/>
  <c r="M166" i="16"/>
  <c r="N166" i="16"/>
  <c r="A167" i="16"/>
  <c r="B167" i="16"/>
  <c r="C167" i="16"/>
  <c r="D167" i="16"/>
  <c r="S167" i="16" s="1"/>
  <c r="E167" i="16"/>
  <c r="F167" i="16"/>
  <c r="G167" i="16"/>
  <c r="H167" i="16"/>
  <c r="I167" i="16"/>
  <c r="J167" i="16"/>
  <c r="K167" i="16"/>
  <c r="L167" i="16"/>
  <c r="M167" i="16"/>
  <c r="N167" i="16"/>
  <c r="A168" i="16"/>
  <c r="B168" i="16"/>
  <c r="C168" i="16"/>
  <c r="D168" i="16"/>
  <c r="E168" i="16"/>
  <c r="F168" i="16"/>
  <c r="G168" i="16"/>
  <c r="H168" i="16"/>
  <c r="I168" i="16"/>
  <c r="J168" i="16"/>
  <c r="K168" i="16"/>
  <c r="L168" i="16"/>
  <c r="M168" i="16"/>
  <c r="N168" i="16"/>
  <c r="A169" i="16"/>
  <c r="B169" i="16"/>
  <c r="C169" i="16"/>
  <c r="D169" i="16"/>
  <c r="X169" i="16" s="1"/>
  <c r="E169" i="16"/>
  <c r="F169" i="16"/>
  <c r="G169" i="16"/>
  <c r="H169" i="16"/>
  <c r="I169" i="16"/>
  <c r="J169" i="16"/>
  <c r="K169" i="16"/>
  <c r="L169" i="16"/>
  <c r="M169" i="16"/>
  <c r="N169" i="16"/>
  <c r="A170" i="16"/>
  <c r="B170" i="16"/>
  <c r="C170" i="16"/>
  <c r="D170" i="16"/>
  <c r="O170" i="16" s="1"/>
  <c r="E170" i="16"/>
  <c r="F170" i="16"/>
  <c r="G170" i="16"/>
  <c r="H170" i="16"/>
  <c r="I170" i="16"/>
  <c r="J170" i="16"/>
  <c r="K170" i="16"/>
  <c r="L170" i="16"/>
  <c r="M170" i="16"/>
  <c r="N170" i="16"/>
  <c r="A171" i="16"/>
  <c r="B171" i="16"/>
  <c r="C171" i="16"/>
  <c r="D171" i="16"/>
  <c r="S171" i="16" s="1"/>
  <c r="E171" i="16"/>
  <c r="F171" i="16"/>
  <c r="G171" i="16"/>
  <c r="H171" i="16"/>
  <c r="I171" i="16"/>
  <c r="J171" i="16"/>
  <c r="K171" i="16"/>
  <c r="L171" i="16"/>
  <c r="M171" i="16"/>
  <c r="N171" i="16"/>
  <c r="A172" i="16"/>
  <c r="B172" i="16"/>
  <c r="C172" i="16"/>
  <c r="D172" i="16"/>
  <c r="O172" i="16" s="1"/>
  <c r="E172" i="16"/>
  <c r="F172" i="16"/>
  <c r="G172" i="16"/>
  <c r="H172" i="16"/>
  <c r="I172" i="16"/>
  <c r="J172" i="16"/>
  <c r="K172" i="16"/>
  <c r="L172" i="16"/>
  <c r="M172" i="16"/>
  <c r="N172" i="16"/>
  <c r="A173" i="16"/>
  <c r="B173" i="16"/>
  <c r="C173" i="16"/>
  <c r="D173" i="16"/>
  <c r="S173" i="16" s="1"/>
  <c r="E173" i="16"/>
  <c r="F173" i="16"/>
  <c r="G173" i="16"/>
  <c r="H173" i="16"/>
  <c r="I173" i="16"/>
  <c r="J173" i="16"/>
  <c r="K173" i="16"/>
  <c r="L173" i="16"/>
  <c r="M173" i="16"/>
  <c r="N173" i="16"/>
  <c r="A174" i="16"/>
  <c r="B174" i="16"/>
  <c r="C174" i="16"/>
  <c r="D174" i="16"/>
  <c r="S174" i="16" s="1"/>
  <c r="E174" i="16"/>
  <c r="F174" i="16"/>
  <c r="G174" i="16"/>
  <c r="H174" i="16"/>
  <c r="I174" i="16"/>
  <c r="J174" i="16"/>
  <c r="K174" i="16"/>
  <c r="L174" i="16"/>
  <c r="M174" i="16"/>
  <c r="N174" i="16"/>
  <c r="A175" i="16"/>
  <c r="B175" i="16"/>
  <c r="C175" i="16"/>
  <c r="D175" i="16"/>
  <c r="S175" i="16" s="1"/>
  <c r="E175" i="16"/>
  <c r="F175" i="16"/>
  <c r="G175" i="16"/>
  <c r="H175" i="16"/>
  <c r="I175" i="16"/>
  <c r="J175" i="16"/>
  <c r="K175" i="16"/>
  <c r="L175" i="16"/>
  <c r="M175" i="16"/>
  <c r="N175" i="16"/>
  <c r="A176" i="16"/>
  <c r="B176" i="16"/>
  <c r="C176" i="16"/>
  <c r="D176" i="16"/>
  <c r="O176" i="16" s="1"/>
  <c r="E176" i="16"/>
  <c r="F176" i="16"/>
  <c r="G176" i="16"/>
  <c r="H176" i="16"/>
  <c r="I176" i="16"/>
  <c r="J176" i="16"/>
  <c r="K176" i="16"/>
  <c r="L176" i="16"/>
  <c r="M176" i="16"/>
  <c r="N176" i="16"/>
  <c r="A177" i="16"/>
  <c r="B177" i="16"/>
  <c r="C177" i="16"/>
  <c r="D177" i="16"/>
  <c r="U177" i="16" s="1"/>
  <c r="E177" i="16"/>
  <c r="F177" i="16"/>
  <c r="G177" i="16"/>
  <c r="H177" i="16"/>
  <c r="I177" i="16"/>
  <c r="J177" i="16"/>
  <c r="K177" i="16"/>
  <c r="L177" i="16"/>
  <c r="M177" i="16"/>
  <c r="N177" i="16"/>
  <c r="A178" i="16"/>
  <c r="B178" i="16"/>
  <c r="C178" i="16"/>
  <c r="D178" i="16"/>
  <c r="O178" i="16" s="1"/>
  <c r="E178" i="16"/>
  <c r="F178" i="16"/>
  <c r="G178" i="16"/>
  <c r="H178" i="16"/>
  <c r="I178" i="16"/>
  <c r="J178" i="16"/>
  <c r="K178" i="16"/>
  <c r="L178" i="16"/>
  <c r="M178" i="16"/>
  <c r="N178" i="16"/>
  <c r="A179" i="16"/>
  <c r="B179" i="16"/>
  <c r="C179" i="16"/>
  <c r="D179" i="16"/>
  <c r="X179" i="16" s="1"/>
  <c r="E179" i="16"/>
  <c r="F179" i="16"/>
  <c r="G179" i="16"/>
  <c r="H179" i="16"/>
  <c r="I179" i="16"/>
  <c r="J179" i="16"/>
  <c r="K179" i="16"/>
  <c r="L179" i="16"/>
  <c r="M179" i="16"/>
  <c r="N179" i="16"/>
  <c r="A180" i="16"/>
  <c r="B180" i="16"/>
  <c r="C180" i="16"/>
  <c r="D180" i="16"/>
  <c r="O180" i="16" s="1"/>
  <c r="E180" i="16"/>
  <c r="F180" i="16"/>
  <c r="G180" i="16"/>
  <c r="H180" i="16"/>
  <c r="I180" i="16"/>
  <c r="J180" i="16"/>
  <c r="K180" i="16"/>
  <c r="L180" i="16"/>
  <c r="M180" i="16"/>
  <c r="N180" i="16"/>
  <c r="A181" i="16"/>
  <c r="B181" i="16"/>
  <c r="C181" i="16"/>
  <c r="D181" i="16"/>
  <c r="U181" i="16" s="1"/>
  <c r="E181" i="16"/>
  <c r="F181" i="16"/>
  <c r="G181" i="16"/>
  <c r="H181" i="16"/>
  <c r="I181" i="16"/>
  <c r="J181" i="16"/>
  <c r="K181" i="16"/>
  <c r="L181" i="16"/>
  <c r="M181" i="16"/>
  <c r="N181" i="16"/>
  <c r="A182" i="16"/>
  <c r="B182" i="16"/>
  <c r="C182" i="16"/>
  <c r="D182" i="16"/>
  <c r="O182" i="16" s="1"/>
  <c r="E182" i="16"/>
  <c r="F182" i="16"/>
  <c r="G182" i="16"/>
  <c r="H182" i="16"/>
  <c r="I182" i="16"/>
  <c r="J182" i="16"/>
  <c r="K182" i="16"/>
  <c r="L182" i="16"/>
  <c r="M182" i="16"/>
  <c r="N182" i="16"/>
  <c r="A183" i="16"/>
  <c r="B183" i="16"/>
  <c r="C183" i="16"/>
  <c r="D183" i="16"/>
  <c r="S183" i="16" s="1"/>
  <c r="T183" i="16" s="1"/>
  <c r="E183" i="16"/>
  <c r="F183" i="16"/>
  <c r="G183" i="16"/>
  <c r="H183" i="16"/>
  <c r="I183" i="16"/>
  <c r="J183" i="16"/>
  <c r="K183" i="16"/>
  <c r="L183" i="16"/>
  <c r="M183" i="16"/>
  <c r="N183" i="16"/>
  <c r="A184" i="16"/>
  <c r="B184" i="16"/>
  <c r="C184" i="16"/>
  <c r="D184" i="16"/>
  <c r="E184" i="16"/>
  <c r="F184" i="16"/>
  <c r="G184" i="16"/>
  <c r="H184" i="16"/>
  <c r="I184" i="16"/>
  <c r="J184" i="16"/>
  <c r="K184" i="16"/>
  <c r="L184" i="16"/>
  <c r="M184" i="16"/>
  <c r="N184" i="16"/>
  <c r="A185" i="16"/>
  <c r="B185" i="16"/>
  <c r="C185" i="16"/>
  <c r="D185" i="16"/>
  <c r="S185" i="16" s="1"/>
  <c r="T185" i="16" s="1"/>
  <c r="E185" i="16"/>
  <c r="F185" i="16"/>
  <c r="G185" i="16"/>
  <c r="H185" i="16"/>
  <c r="I185" i="16"/>
  <c r="J185" i="16"/>
  <c r="K185" i="16"/>
  <c r="L185" i="16"/>
  <c r="M185" i="16"/>
  <c r="N185" i="16"/>
  <c r="A186" i="16"/>
  <c r="B186" i="16"/>
  <c r="C186" i="16"/>
  <c r="D186" i="16"/>
  <c r="X186" i="16" s="1"/>
  <c r="E186" i="16"/>
  <c r="F186" i="16"/>
  <c r="G186" i="16"/>
  <c r="H186" i="16"/>
  <c r="I186" i="16"/>
  <c r="J186" i="16"/>
  <c r="K186" i="16"/>
  <c r="L186" i="16"/>
  <c r="M186" i="16"/>
  <c r="N186" i="16"/>
  <c r="A187" i="16"/>
  <c r="B187" i="16"/>
  <c r="C187" i="16"/>
  <c r="D187" i="16"/>
  <c r="S187" i="16" s="1"/>
  <c r="T187" i="16" s="1"/>
  <c r="E187" i="16"/>
  <c r="F187" i="16"/>
  <c r="G187" i="16"/>
  <c r="H187" i="16"/>
  <c r="I187" i="16"/>
  <c r="J187" i="16"/>
  <c r="K187" i="16"/>
  <c r="L187" i="16"/>
  <c r="M187" i="16"/>
  <c r="N187" i="16"/>
  <c r="A188" i="16"/>
  <c r="B188" i="16"/>
  <c r="C188" i="16"/>
  <c r="D188" i="16"/>
  <c r="S188" i="16" s="1"/>
  <c r="E188" i="16"/>
  <c r="F188" i="16"/>
  <c r="G188" i="16"/>
  <c r="H188" i="16"/>
  <c r="I188" i="16"/>
  <c r="J188" i="16"/>
  <c r="K188" i="16"/>
  <c r="L188" i="16"/>
  <c r="M188" i="16"/>
  <c r="N188" i="16"/>
  <c r="A189" i="16"/>
  <c r="B189" i="16"/>
  <c r="C189" i="16"/>
  <c r="D189" i="16"/>
  <c r="U189" i="16" s="1"/>
  <c r="E189" i="16"/>
  <c r="F189" i="16"/>
  <c r="G189" i="16"/>
  <c r="H189" i="16"/>
  <c r="I189" i="16"/>
  <c r="J189" i="16"/>
  <c r="K189" i="16"/>
  <c r="L189" i="16"/>
  <c r="M189" i="16"/>
  <c r="N189" i="16"/>
  <c r="A190" i="16"/>
  <c r="B190" i="16"/>
  <c r="C190" i="16"/>
  <c r="D190" i="16"/>
  <c r="U190" i="16" s="1"/>
  <c r="E190" i="16"/>
  <c r="F190" i="16"/>
  <c r="G190" i="16"/>
  <c r="H190" i="16"/>
  <c r="I190" i="16"/>
  <c r="J190" i="16"/>
  <c r="K190" i="16"/>
  <c r="L190" i="16"/>
  <c r="M190" i="16"/>
  <c r="N190" i="16"/>
  <c r="A191" i="16"/>
  <c r="B191" i="16"/>
  <c r="C191" i="16"/>
  <c r="D191" i="16"/>
  <c r="U191" i="16" s="1"/>
  <c r="E191" i="16"/>
  <c r="F191" i="16"/>
  <c r="G191" i="16"/>
  <c r="H191" i="16"/>
  <c r="I191" i="16"/>
  <c r="J191" i="16"/>
  <c r="K191" i="16"/>
  <c r="L191" i="16"/>
  <c r="M191" i="16"/>
  <c r="N191" i="16"/>
  <c r="A192" i="16"/>
  <c r="B192" i="16"/>
  <c r="C192" i="16"/>
  <c r="D192" i="16"/>
  <c r="AB192" i="16" s="1"/>
  <c r="E192" i="16"/>
  <c r="F192" i="16"/>
  <c r="G192" i="16"/>
  <c r="H192" i="16"/>
  <c r="I192" i="16"/>
  <c r="J192" i="16"/>
  <c r="K192" i="16"/>
  <c r="L192" i="16"/>
  <c r="M192" i="16"/>
  <c r="N192" i="16"/>
  <c r="A193" i="16"/>
  <c r="B193" i="16"/>
  <c r="C193" i="16"/>
  <c r="D193" i="16"/>
  <c r="S193" i="16" s="1"/>
  <c r="T193" i="16" s="1"/>
  <c r="E193" i="16"/>
  <c r="F193" i="16"/>
  <c r="G193" i="16"/>
  <c r="H193" i="16"/>
  <c r="I193" i="16"/>
  <c r="J193" i="16"/>
  <c r="K193" i="16"/>
  <c r="L193" i="16"/>
  <c r="M193" i="16"/>
  <c r="N193" i="16"/>
  <c r="A194" i="16"/>
  <c r="B194" i="16"/>
  <c r="C194" i="16"/>
  <c r="D194" i="16"/>
  <c r="O194" i="16" s="1"/>
  <c r="E194" i="16"/>
  <c r="F194" i="16"/>
  <c r="G194" i="16"/>
  <c r="H194" i="16"/>
  <c r="I194" i="16"/>
  <c r="J194" i="16"/>
  <c r="K194" i="16"/>
  <c r="L194" i="16"/>
  <c r="M194" i="16"/>
  <c r="N194" i="16"/>
  <c r="A195" i="16"/>
  <c r="B195" i="16"/>
  <c r="C195" i="16"/>
  <c r="D195" i="16"/>
  <c r="U195" i="16" s="1"/>
  <c r="V195" i="16" s="1"/>
  <c r="E195" i="16"/>
  <c r="F195" i="16"/>
  <c r="G195" i="16"/>
  <c r="H195" i="16"/>
  <c r="I195" i="16"/>
  <c r="J195" i="16"/>
  <c r="K195" i="16"/>
  <c r="L195" i="16"/>
  <c r="M195" i="16"/>
  <c r="N195" i="16"/>
  <c r="A196" i="16"/>
  <c r="B196" i="16"/>
  <c r="C196" i="16"/>
  <c r="D196" i="16"/>
  <c r="S196" i="16" s="1"/>
  <c r="T196" i="16" s="1"/>
  <c r="E196" i="16"/>
  <c r="F196" i="16"/>
  <c r="G196" i="16"/>
  <c r="H196" i="16"/>
  <c r="I196" i="16"/>
  <c r="J196" i="16"/>
  <c r="K196" i="16"/>
  <c r="L196" i="16"/>
  <c r="M196" i="16"/>
  <c r="N196" i="16"/>
  <c r="A197" i="16"/>
  <c r="B197" i="16"/>
  <c r="C197" i="16"/>
  <c r="D197" i="16"/>
  <c r="U197" i="16" s="1"/>
  <c r="V197" i="16" s="1"/>
  <c r="E197" i="16"/>
  <c r="F197" i="16"/>
  <c r="G197" i="16"/>
  <c r="H197" i="16"/>
  <c r="I197" i="16"/>
  <c r="J197" i="16"/>
  <c r="K197" i="16"/>
  <c r="L197" i="16"/>
  <c r="M197" i="16"/>
  <c r="N197" i="16"/>
  <c r="A198" i="16"/>
  <c r="B198" i="16"/>
  <c r="C198" i="16"/>
  <c r="D198" i="16"/>
  <c r="S198" i="16" s="1"/>
  <c r="E198" i="16"/>
  <c r="F198" i="16"/>
  <c r="G198" i="16"/>
  <c r="H198" i="16"/>
  <c r="I198" i="16"/>
  <c r="J198" i="16"/>
  <c r="K198" i="16"/>
  <c r="L198" i="16"/>
  <c r="M198" i="16"/>
  <c r="N198" i="16"/>
  <c r="A199" i="16"/>
  <c r="B199" i="16"/>
  <c r="C199" i="16"/>
  <c r="D199" i="16"/>
  <c r="U199" i="16" s="1"/>
  <c r="V199" i="16" s="1"/>
  <c r="E199" i="16"/>
  <c r="F199" i="16"/>
  <c r="G199" i="16"/>
  <c r="H199" i="16"/>
  <c r="I199" i="16"/>
  <c r="J199" i="16"/>
  <c r="K199" i="16"/>
  <c r="L199" i="16"/>
  <c r="M199" i="16"/>
  <c r="N199" i="16"/>
  <c r="A200" i="16"/>
  <c r="B200" i="16"/>
  <c r="C200" i="16"/>
  <c r="D200" i="16"/>
  <c r="AB200" i="16" s="1"/>
  <c r="E200" i="16"/>
  <c r="F200" i="16"/>
  <c r="G200" i="16"/>
  <c r="H200" i="16"/>
  <c r="I200" i="16"/>
  <c r="J200" i="16"/>
  <c r="K200" i="16"/>
  <c r="L200" i="16"/>
  <c r="M200" i="16"/>
  <c r="N200" i="16"/>
  <c r="A201" i="16"/>
  <c r="B201" i="16"/>
  <c r="C201" i="16"/>
  <c r="D201" i="16"/>
  <c r="W201" i="16" s="1"/>
  <c r="E201" i="16"/>
  <c r="F201" i="16"/>
  <c r="G201" i="16"/>
  <c r="H201" i="16"/>
  <c r="I201" i="16"/>
  <c r="J201" i="16"/>
  <c r="K201" i="16"/>
  <c r="L201" i="16"/>
  <c r="M201" i="16"/>
  <c r="N201" i="16"/>
  <c r="A202" i="16"/>
  <c r="B202" i="16"/>
  <c r="C202" i="16"/>
  <c r="D202" i="16"/>
  <c r="W202" i="16" s="1"/>
  <c r="E202" i="16"/>
  <c r="F202" i="16"/>
  <c r="G202" i="16"/>
  <c r="H202" i="16"/>
  <c r="I202" i="16"/>
  <c r="J202" i="16"/>
  <c r="K202" i="16"/>
  <c r="L202" i="16"/>
  <c r="M202" i="16"/>
  <c r="N202" i="16"/>
  <c r="A203" i="16"/>
  <c r="B203" i="16"/>
  <c r="C203" i="16"/>
  <c r="D203" i="16"/>
  <c r="O203" i="16" s="1"/>
  <c r="E203" i="16"/>
  <c r="F203" i="16"/>
  <c r="G203" i="16"/>
  <c r="H203" i="16"/>
  <c r="I203" i="16"/>
  <c r="J203" i="16"/>
  <c r="K203" i="16"/>
  <c r="L203" i="16"/>
  <c r="M203" i="16"/>
  <c r="N203" i="16"/>
  <c r="A204" i="16"/>
  <c r="B204" i="16"/>
  <c r="C204" i="16"/>
  <c r="D204" i="16"/>
  <c r="O204" i="16" s="1"/>
  <c r="E204" i="16"/>
  <c r="F204" i="16"/>
  <c r="G204" i="16"/>
  <c r="H204" i="16"/>
  <c r="I204" i="16"/>
  <c r="J204" i="16"/>
  <c r="K204" i="16"/>
  <c r="L204" i="16"/>
  <c r="M204" i="16"/>
  <c r="N204" i="16"/>
  <c r="A205" i="16"/>
  <c r="B205" i="16"/>
  <c r="C205" i="16"/>
  <c r="D205" i="16"/>
  <c r="S205" i="16" s="1"/>
  <c r="E205" i="16"/>
  <c r="F205" i="16"/>
  <c r="G205" i="16"/>
  <c r="H205" i="16"/>
  <c r="I205" i="16"/>
  <c r="J205" i="16"/>
  <c r="K205" i="16"/>
  <c r="L205" i="16"/>
  <c r="M205" i="16"/>
  <c r="N205" i="16"/>
  <c r="A206" i="16"/>
  <c r="B206" i="16"/>
  <c r="C206" i="16"/>
  <c r="D206" i="16"/>
  <c r="S206" i="16" s="1"/>
  <c r="E206" i="16"/>
  <c r="F206" i="16"/>
  <c r="G206" i="16"/>
  <c r="H206" i="16"/>
  <c r="I206" i="16"/>
  <c r="J206" i="16"/>
  <c r="K206" i="16"/>
  <c r="L206" i="16"/>
  <c r="M206" i="16"/>
  <c r="N206" i="16"/>
  <c r="A207" i="16"/>
  <c r="B207" i="16"/>
  <c r="C207" i="16"/>
  <c r="D207" i="16"/>
  <c r="U207" i="16" s="1"/>
  <c r="V207" i="16" s="1"/>
  <c r="E207" i="16"/>
  <c r="F207" i="16"/>
  <c r="G207" i="16"/>
  <c r="H207" i="16"/>
  <c r="I207" i="16"/>
  <c r="J207" i="16"/>
  <c r="K207" i="16"/>
  <c r="L207" i="16"/>
  <c r="M207" i="16"/>
  <c r="N207" i="16"/>
  <c r="A208" i="16"/>
  <c r="B208" i="16"/>
  <c r="C208" i="16"/>
  <c r="D208" i="16"/>
  <c r="AB208" i="16" s="1"/>
  <c r="E208" i="16"/>
  <c r="F208" i="16"/>
  <c r="G208" i="16"/>
  <c r="H208" i="16"/>
  <c r="I208" i="16"/>
  <c r="J208" i="16"/>
  <c r="K208" i="16"/>
  <c r="L208" i="16"/>
  <c r="M208" i="16"/>
  <c r="N208" i="16"/>
  <c r="A209" i="16"/>
  <c r="B209" i="16"/>
  <c r="C209" i="16"/>
  <c r="D209" i="16"/>
  <c r="W209" i="16" s="1"/>
  <c r="E209" i="16"/>
  <c r="F209" i="16"/>
  <c r="G209" i="16"/>
  <c r="H209" i="16"/>
  <c r="I209" i="16"/>
  <c r="J209" i="16"/>
  <c r="K209" i="16"/>
  <c r="L209" i="16"/>
  <c r="M209" i="16"/>
  <c r="N209" i="16"/>
  <c r="A210" i="16"/>
  <c r="B210" i="16"/>
  <c r="C210" i="16"/>
  <c r="D210" i="16"/>
  <c r="U210" i="16" s="1"/>
  <c r="E210" i="16"/>
  <c r="F210" i="16"/>
  <c r="G210" i="16"/>
  <c r="H210" i="16"/>
  <c r="I210" i="16"/>
  <c r="J210" i="16"/>
  <c r="K210" i="16"/>
  <c r="L210" i="16"/>
  <c r="M210" i="16"/>
  <c r="N210" i="16"/>
  <c r="A211" i="16"/>
  <c r="B211" i="16"/>
  <c r="C211" i="16"/>
  <c r="D211" i="16"/>
  <c r="O211" i="16" s="1"/>
  <c r="E211" i="16"/>
  <c r="F211" i="16"/>
  <c r="G211" i="16"/>
  <c r="H211" i="16"/>
  <c r="I211" i="16"/>
  <c r="J211" i="16"/>
  <c r="K211" i="16"/>
  <c r="L211" i="16"/>
  <c r="M211" i="16"/>
  <c r="N211" i="16"/>
  <c r="A212" i="16"/>
  <c r="B212" i="16"/>
  <c r="C212" i="16"/>
  <c r="D212" i="16"/>
  <c r="O212" i="16" s="1"/>
  <c r="E212" i="16"/>
  <c r="F212" i="16"/>
  <c r="G212" i="16"/>
  <c r="H212" i="16"/>
  <c r="I212" i="16"/>
  <c r="J212" i="16"/>
  <c r="K212" i="16"/>
  <c r="L212" i="16"/>
  <c r="M212" i="16"/>
  <c r="N212" i="16"/>
  <c r="A213" i="16"/>
  <c r="B213" i="16"/>
  <c r="C213" i="16"/>
  <c r="D213" i="16"/>
  <c r="U213" i="16" s="1"/>
  <c r="E213" i="16"/>
  <c r="F213" i="16"/>
  <c r="G213" i="16"/>
  <c r="H213" i="16"/>
  <c r="I213" i="16"/>
  <c r="J213" i="16"/>
  <c r="K213" i="16"/>
  <c r="L213" i="16"/>
  <c r="M213" i="16"/>
  <c r="N213" i="16"/>
  <c r="A214" i="16"/>
  <c r="B214" i="16"/>
  <c r="C214" i="16"/>
  <c r="D214" i="16"/>
  <c r="O214" i="16" s="1"/>
  <c r="E214" i="16"/>
  <c r="F214" i="16"/>
  <c r="G214" i="16"/>
  <c r="H214" i="16"/>
  <c r="I214" i="16"/>
  <c r="J214" i="16"/>
  <c r="K214" i="16"/>
  <c r="L214" i="16"/>
  <c r="M214" i="16"/>
  <c r="N214" i="16"/>
  <c r="A215" i="16"/>
  <c r="B215" i="16"/>
  <c r="C215" i="16"/>
  <c r="D215" i="16"/>
  <c r="AB215" i="16" s="1"/>
  <c r="E215" i="16"/>
  <c r="F215" i="16"/>
  <c r="G215" i="16"/>
  <c r="H215" i="16"/>
  <c r="I215" i="16"/>
  <c r="J215" i="16"/>
  <c r="K215" i="16"/>
  <c r="L215" i="16"/>
  <c r="M215" i="16"/>
  <c r="N215" i="16"/>
  <c r="A216" i="16"/>
  <c r="B216" i="16"/>
  <c r="C216" i="16"/>
  <c r="D216" i="16"/>
  <c r="AB216" i="16" s="1"/>
  <c r="E216" i="16"/>
  <c r="F216" i="16"/>
  <c r="G216" i="16"/>
  <c r="H216" i="16"/>
  <c r="I216" i="16"/>
  <c r="J216" i="16"/>
  <c r="K216" i="16"/>
  <c r="L216" i="16"/>
  <c r="M216" i="16"/>
  <c r="N216" i="16"/>
  <c r="A217" i="16"/>
  <c r="B217" i="16"/>
  <c r="C217" i="16"/>
  <c r="D217" i="16"/>
  <c r="W217" i="16" s="1"/>
  <c r="E217" i="16"/>
  <c r="F217" i="16"/>
  <c r="G217" i="16"/>
  <c r="H217" i="16"/>
  <c r="I217" i="16"/>
  <c r="J217" i="16"/>
  <c r="K217" i="16"/>
  <c r="L217" i="16"/>
  <c r="M217" i="16"/>
  <c r="N217" i="16"/>
  <c r="A218" i="16"/>
  <c r="B218" i="16"/>
  <c r="C218" i="16"/>
  <c r="D218" i="16"/>
  <c r="W218" i="16" s="1"/>
  <c r="E218" i="16"/>
  <c r="F218" i="16"/>
  <c r="G218" i="16"/>
  <c r="H218" i="16"/>
  <c r="I218" i="16"/>
  <c r="J218" i="16"/>
  <c r="K218" i="16"/>
  <c r="L218" i="16"/>
  <c r="M218" i="16"/>
  <c r="N218" i="16"/>
  <c r="A219" i="16"/>
  <c r="B219" i="16"/>
  <c r="C219" i="16"/>
  <c r="D219" i="16"/>
  <c r="U219" i="16" s="1"/>
  <c r="E219" i="16"/>
  <c r="F219" i="16"/>
  <c r="G219" i="16"/>
  <c r="H219" i="16"/>
  <c r="I219" i="16"/>
  <c r="J219" i="16"/>
  <c r="K219" i="16"/>
  <c r="L219" i="16"/>
  <c r="M219" i="16"/>
  <c r="N219" i="16"/>
  <c r="A220" i="16"/>
  <c r="B220" i="16"/>
  <c r="C220" i="16"/>
  <c r="D220" i="16"/>
  <c r="S220" i="16" s="1"/>
  <c r="E220" i="16"/>
  <c r="F220" i="16"/>
  <c r="G220" i="16"/>
  <c r="H220" i="16"/>
  <c r="I220" i="16"/>
  <c r="J220" i="16"/>
  <c r="K220" i="16"/>
  <c r="L220" i="16"/>
  <c r="M220" i="16"/>
  <c r="N220" i="16"/>
  <c r="A221" i="16"/>
  <c r="B221" i="16"/>
  <c r="C221" i="16"/>
  <c r="D221" i="16"/>
  <c r="S221" i="16" s="1"/>
  <c r="E221" i="16"/>
  <c r="F221" i="16"/>
  <c r="G221" i="16"/>
  <c r="H221" i="16"/>
  <c r="I221" i="16"/>
  <c r="J221" i="16"/>
  <c r="K221" i="16"/>
  <c r="L221" i="16"/>
  <c r="M221" i="16"/>
  <c r="N221" i="16"/>
  <c r="A222" i="16"/>
  <c r="B222" i="16"/>
  <c r="C222" i="16"/>
  <c r="D222" i="16"/>
  <c r="O222" i="16" s="1"/>
  <c r="E222" i="16"/>
  <c r="F222" i="16"/>
  <c r="G222" i="16"/>
  <c r="H222" i="16"/>
  <c r="I222" i="16"/>
  <c r="J222" i="16"/>
  <c r="K222" i="16"/>
  <c r="L222" i="16"/>
  <c r="M222" i="16"/>
  <c r="N222" i="16"/>
  <c r="A223" i="16"/>
  <c r="B223" i="16"/>
  <c r="C223" i="16"/>
  <c r="D223" i="16"/>
  <c r="O223" i="16" s="1"/>
  <c r="E223" i="16"/>
  <c r="F223" i="16"/>
  <c r="G223" i="16"/>
  <c r="H223" i="16"/>
  <c r="I223" i="16"/>
  <c r="J223" i="16"/>
  <c r="K223" i="16"/>
  <c r="L223" i="16"/>
  <c r="M223" i="16"/>
  <c r="N223" i="16"/>
  <c r="A224" i="16"/>
  <c r="B224" i="16"/>
  <c r="C224" i="16"/>
  <c r="D224" i="16"/>
  <c r="Y224" i="16" s="1"/>
  <c r="E224" i="16"/>
  <c r="F224" i="16"/>
  <c r="G224" i="16"/>
  <c r="H224" i="16"/>
  <c r="I224" i="16"/>
  <c r="J224" i="16"/>
  <c r="K224" i="16"/>
  <c r="L224" i="16"/>
  <c r="M224" i="16"/>
  <c r="N224" i="16"/>
  <c r="A225" i="16"/>
  <c r="B225" i="16"/>
  <c r="C225" i="16"/>
  <c r="D225" i="16"/>
  <c r="U225" i="16" s="1"/>
  <c r="E225" i="16"/>
  <c r="F225" i="16"/>
  <c r="G225" i="16"/>
  <c r="H225" i="16"/>
  <c r="I225" i="16"/>
  <c r="J225" i="16"/>
  <c r="K225" i="16"/>
  <c r="L225" i="16"/>
  <c r="M225" i="16"/>
  <c r="N225" i="16"/>
  <c r="A226" i="16"/>
  <c r="B226" i="16"/>
  <c r="C226" i="16"/>
  <c r="D226" i="16"/>
  <c r="O226" i="16" s="1"/>
  <c r="E226" i="16"/>
  <c r="F226" i="16"/>
  <c r="G226" i="16"/>
  <c r="H226" i="16"/>
  <c r="I226" i="16"/>
  <c r="J226" i="16"/>
  <c r="K226" i="16"/>
  <c r="L226" i="16"/>
  <c r="M226" i="16"/>
  <c r="N226" i="16"/>
  <c r="A227" i="16"/>
  <c r="B227" i="16"/>
  <c r="C227" i="16"/>
  <c r="D227" i="16"/>
  <c r="W227" i="16" s="1"/>
  <c r="E227" i="16"/>
  <c r="F227" i="16"/>
  <c r="G227" i="16"/>
  <c r="H227" i="16"/>
  <c r="I227" i="16"/>
  <c r="J227" i="16"/>
  <c r="K227" i="16"/>
  <c r="L227" i="16"/>
  <c r="M227" i="16"/>
  <c r="N227" i="16"/>
  <c r="A228" i="16"/>
  <c r="B228" i="16"/>
  <c r="C228" i="16"/>
  <c r="D228" i="16"/>
  <c r="AB228" i="16" s="1"/>
  <c r="E228" i="16"/>
  <c r="F228" i="16"/>
  <c r="G228" i="16"/>
  <c r="H228" i="16"/>
  <c r="I228" i="16"/>
  <c r="J228" i="16"/>
  <c r="K228" i="16"/>
  <c r="L228" i="16"/>
  <c r="M228" i="16"/>
  <c r="N228" i="16"/>
  <c r="A229" i="16"/>
  <c r="B229" i="16"/>
  <c r="C229" i="16"/>
  <c r="D229" i="16"/>
  <c r="AB229" i="16" s="1"/>
  <c r="E229" i="16"/>
  <c r="F229" i="16"/>
  <c r="G229" i="16"/>
  <c r="H229" i="16"/>
  <c r="I229" i="16"/>
  <c r="J229" i="16"/>
  <c r="K229" i="16"/>
  <c r="L229" i="16"/>
  <c r="M229" i="16"/>
  <c r="N229" i="16"/>
  <c r="A230" i="16"/>
  <c r="B230" i="16"/>
  <c r="C230" i="16"/>
  <c r="D230" i="16"/>
  <c r="S230" i="16" s="1"/>
  <c r="E230" i="16"/>
  <c r="F230" i="16"/>
  <c r="G230" i="16"/>
  <c r="H230" i="16"/>
  <c r="I230" i="16"/>
  <c r="J230" i="16"/>
  <c r="K230" i="16"/>
  <c r="L230" i="16"/>
  <c r="M230" i="16"/>
  <c r="N230" i="16"/>
  <c r="A231" i="16"/>
  <c r="B231" i="16"/>
  <c r="C231" i="16"/>
  <c r="D231" i="16"/>
  <c r="O231" i="16" s="1"/>
  <c r="E231" i="16"/>
  <c r="F231" i="16"/>
  <c r="G231" i="16"/>
  <c r="H231" i="16"/>
  <c r="I231" i="16"/>
  <c r="J231" i="16"/>
  <c r="K231" i="16"/>
  <c r="L231" i="16"/>
  <c r="M231" i="16"/>
  <c r="N231" i="16"/>
  <c r="A232" i="16"/>
  <c r="B232" i="16"/>
  <c r="C232" i="16"/>
  <c r="D232" i="16"/>
  <c r="S232" i="16" s="1"/>
  <c r="E232" i="16"/>
  <c r="F232" i="16"/>
  <c r="G232" i="16"/>
  <c r="H232" i="16"/>
  <c r="I232" i="16"/>
  <c r="J232" i="16"/>
  <c r="K232" i="16"/>
  <c r="L232" i="16"/>
  <c r="M232" i="16"/>
  <c r="N232" i="16"/>
  <c r="A233" i="16"/>
  <c r="B233" i="16"/>
  <c r="C233" i="16"/>
  <c r="D233" i="16"/>
  <c r="E233" i="16"/>
  <c r="F233" i="16"/>
  <c r="G233" i="16"/>
  <c r="H233" i="16"/>
  <c r="I233" i="16"/>
  <c r="J233" i="16"/>
  <c r="K233" i="16"/>
  <c r="L233" i="16"/>
  <c r="M233" i="16"/>
  <c r="N233" i="16"/>
  <c r="A234" i="16"/>
  <c r="B234" i="16"/>
  <c r="C234" i="16"/>
  <c r="D234" i="16"/>
  <c r="S234" i="16" s="1"/>
  <c r="E234" i="16"/>
  <c r="F234" i="16"/>
  <c r="G234" i="16"/>
  <c r="H234" i="16"/>
  <c r="I234" i="16"/>
  <c r="J234" i="16"/>
  <c r="K234" i="16"/>
  <c r="L234" i="16"/>
  <c r="M234" i="16"/>
  <c r="N234" i="16"/>
  <c r="A235" i="16"/>
  <c r="B235" i="16"/>
  <c r="C235" i="16"/>
  <c r="D235" i="16"/>
  <c r="S235" i="16" s="1"/>
  <c r="T235" i="16" s="1"/>
  <c r="E235" i="16"/>
  <c r="F235" i="16"/>
  <c r="G235" i="16"/>
  <c r="H235" i="16"/>
  <c r="I235" i="16"/>
  <c r="J235" i="16"/>
  <c r="K235" i="16"/>
  <c r="L235" i="16"/>
  <c r="M235" i="16"/>
  <c r="N235" i="16"/>
  <c r="A236" i="16"/>
  <c r="B236" i="16"/>
  <c r="C236" i="16"/>
  <c r="D236" i="16"/>
  <c r="X236" i="16" s="1"/>
  <c r="E236" i="16"/>
  <c r="F236" i="16"/>
  <c r="G236" i="16"/>
  <c r="H236" i="16"/>
  <c r="I236" i="16"/>
  <c r="J236" i="16"/>
  <c r="K236" i="16"/>
  <c r="L236" i="16"/>
  <c r="M236" i="16"/>
  <c r="N236" i="16"/>
  <c r="A237" i="16"/>
  <c r="B237" i="16"/>
  <c r="C237" i="16"/>
  <c r="D237" i="16"/>
  <c r="O237" i="16" s="1"/>
  <c r="E237" i="16"/>
  <c r="F237" i="16"/>
  <c r="G237" i="16"/>
  <c r="H237" i="16"/>
  <c r="I237" i="16"/>
  <c r="J237" i="16"/>
  <c r="K237" i="16"/>
  <c r="L237" i="16"/>
  <c r="M237" i="16"/>
  <c r="N237" i="16"/>
  <c r="A238" i="16"/>
  <c r="B238" i="16"/>
  <c r="C238" i="16"/>
  <c r="D238" i="16"/>
  <c r="U238" i="16" s="1"/>
  <c r="E238" i="16"/>
  <c r="F238" i="16"/>
  <c r="G238" i="16"/>
  <c r="H238" i="16"/>
  <c r="I238" i="16"/>
  <c r="J238" i="16"/>
  <c r="K238" i="16"/>
  <c r="L238" i="16"/>
  <c r="M238" i="16"/>
  <c r="N238" i="16"/>
  <c r="A239" i="16"/>
  <c r="B239" i="16"/>
  <c r="C239" i="16"/>
  <c r="D239" i="16"/>
  <c r="AB239" i="16" s="1"/>
  <c r="E239" i="16"/>
  <c r="F239" i="16"/>
  <c r="G239" i="16"/>
  <c r="H239" i="16"/>
  <c r="I239" i="16"/>
  <c r="J239" i="16"/>
  <c r="K239" i="16"/>
  <c r="L239" i="16"/>
  <c r="M239" i="16"/>
  <c r="N239" i="16"/>
  <c r="A240" i="16"/>
  <c r="B240" i="16"/>
  <c r="C240" i="16"/>
  <c r="D240" i="16"/>
  <c r="AB240" i="16" s="1"/>
  <c r="E240" i="16"/>
  <c r="F240" i="16"/>
  <c r="G240" i="16"/>
  <c r="H240" i="16"/>
  <c r="I240" i="16"/>
  <c r="J240" i="16"/>
  <c r="K240" i="16"/>
  <c r="L240" i="16"/>
  <c r="M240" i="16"/>
  <c r="N240" i="16"/>
  <c r="A241" i="16"/>
  <c r="B241" i="16"/>
  <c r="C241" i="16"/>
  <c r="D241" i="16"/>
  <c r="O241" i="16" s="1"/>
  <c r="E241" i="16"/>
  <c r="F241" i="16"/>
  <c r="G241" i="16"/>
  <c r="H241" i="16"/>
  <c r="I241" i="16"/>
  <c r="J241" i="16"/>
  <c r="K241" i="16"/>
  <c r="L241" i="16"/>
  <c r="M241" i="16"/>
  <c r="N241" i="16"/>
  <c r="A242" i="16"/>
  <c r="B242" i="16"/>
  <c r="C242" i="16"/>
  <c r="D242" i="16"/>
  <c r="AB242" i="16" s="1"/>
  <c r="E242" i="16"/>
  <c r="F242" i="16"/>
  <c r="G242" i="16"/>
  <c r="H242" i="16"/>
  <c r="I242" i="16"/>
  <c r="J242" i="16"/>
  <c r="K242" i="16"/>
  <c r="L242" i="16"/>
  <c r="M242" i="16"/>
  <c r="N242" i="16"/>
  <c r="A243" i="16"/>
  <c r="B243" i="16"/>
  <c r="C243" i="16"/>
  <c r="D243" i="16"/>
  <c r="AB243" i="16" s="1"/>
  <c r="E243" i="16"/>
  <c r="F243" i="16"/>
  <c r="G243" i="16"/>
  <c r="H243" i="16"/>
  <c r="I243" i="16"/>
  <c r="J243" i="16"/>
  <c r="K243" i="16"/>
  <c r="L243" i="16"/>
  <c r="M243" i="16"/>
  <c r="N243" i="16"/>
  <c r="A244" i="16"/>
  <c r="B244" i="16"/>
  <c r="C244" i="16"/>
  <c r="D244" i="16"/>
  <c r="Y244" i="16" s="1"/>
  <c r="E244" i="16"/>
  <c r="F244" i="16"/>
  <c r="G244" i="16"/>
  <c r="H244" i="16"/>
  <c r="I244" i="16"/>
  <c r="J244" i="16"/>
  <c r="K244" i="16"/>
  <c r="L244" i="16"/>
  <c r="M244" i="16"/>
  <c r="N244" i="16"/>
  <c r="A245" i="16"/>
  <c r="B245" i="16"/>
  <c r="C245" i="16"/>
  <c r="D245" i="16"/>
  <c r="AB245" i="16" s="1"/>
  <c r="E245" i="16"/>
  <c r="F245" i="16"/>
  <c r="G245" i="16"/>
  <c r="H245" i="16"/>
  <c r="I245" i="16"/>
  <c r="J245" i="16"/>
  <c r="K245" i="16"/>
  <c r="L245" i="16"/>
  <c r="M245" i="16"/>
  <c r="N245" i="16"/>
  <c r="A246" i="16"/>
  <c r="B246" i="16"/>
  <c r="C246" i="16"/>
  <c r="D246" i="16"/>
  <c r="X246" i="16" s="1"/>
  <c r="E246" i="16"/>
  <c r="F246" i="16"/>
  <c r="G246" i="16"/>
  <c r="H246" i="16"/>
  <c r="I246" i="16"/>
  <c r="J246" i="16"/>
  <c r="K246" i="16"/>
  <c r="L246" i="16"/>
  <c r="M246" i="16"/>
  <c r="N246" i="16"/>
  <c r="A247" i="16"/>
  <c r="B247" i="16"/>
  <c r="C247" i="16"/>
  <c r="D247" i="16"/>
  <c r="AB247" i="16" s="1"/>
  <c r="E247" i="16"/>
  <c r="F247" i="16"/>
  <c r="G247" i="16"/>
  <c r="H247" i="16"/>
  <c r="I247" i="16"/>
  <c r="J247" i="16"/>
  <c r="K247" i="16"/>
  <c r="L247" i="16"/>
  <c r="M247" i="16"/>
  <c r="N247" i="16"/>
  <c r="A248" i="16"/>
  <c r="B248" i="16"/>
  <c r="C248" i="16"/>
  <c r="D248" i="16"/>
  <c r="O248" i="16" s="1"/>
  <c r="BG95" i="670" s="1"/>
  <c r="E248" i="16"/>
  <c r="F248" i="16"/>
  <c r="G248" i="16"/>
  <c r="H248" i="16"/>
  <c r="I248" i="16"/>
  <c r="J248" i="16"/>
  <c r="K248" i="16"/>
  <c r="L248" i="16"/>
  <c r="M248" i="16"/>
  <c r="N248" i="16"/>
  <c r="A249" i="16"/>
  <c r="B249" i="16"/>
  <c r="C249" i="16"/>
  <c r="D249" i="16"/>
  <c r="Y249" i="16" s="1"/>
  <c r="E249" i="16"/>
  <c r="F249" i="16"/>
  <c r="G249" i="16"/>
  <c r="H249" i="16"/>
  <c r="I249" i="16"/>
  <c r="J249" i="16"/>
  <c r="K249" i="16"/>
  <c r="L249" i="16"/>
  <c r="M249" i="16"/>
  <c r="N249" i="16"/>
  <c r="A250" i="16"/>
  <c r="B250" i="16"/>
  <c r="C250" i="16"/>
  <c r="D250" i="16"/>
  <c r="U250" i="16" s="1"/>
  <c r="E250" i="16"/>
  <c r="F250" i="16"/>
  <c r="G250" i="16"/>
  <c r="H250" i="16"/>
  <c r="I250" i="16"/>
  <c r="J250" i="16"/>
  <c r="K250" i="16"/>
  <c r="L250" i="16"/>
  <c r="M250" i="16"/>
  <c r="N250" i="16"/>
  <c r="A251" i="16"/>
  <c r="B251" i="16"/>
  <c r="C251" i="16"/>
  <c r="D251" i="16"/>
  <c r="AB251" i="16" s="1"/>
  <c r="E251" i="16"/>
  <c r="F251" i="16"/>
  <c r="G251" i="16"/>
  <c r="H251" i="16"/>
  <c r="I251" i="16"/>
  <c r="J251" i="16"/>
  <c r="K251" i="16"/>
  <c r="L251" i="16"/>
  <c r="M251" i="16"/>
  <c r="N251" i="16"/>
  <c r="A252" i="16"/>
  <c r="B252" i="16"/>
  <c r="C252" i="16"/>
  <c r="D252" i="16"/>
  <c r="S252" i="16" s="1"/>
  <c r="E252" i="16"/>
  <c r="F252" i="16"/>
  <c r="G252" i="16"/>
  <c r="H252" i="16"/>
  <c r="I252" i="16"/>
  <c r="J252" i="16"/>
  <c r="K252" i="16"/>
  <c r="L252" i="16"/>
  <c r="M252" i="16"/>
  <c r="N252" i="16"/>
  <c r="A253" i="16"/>
  <c r="B253" i="16"/>
  <c r="C253" i="16"/>
  <c r="D253" i="16"/>
  <c r="X253" i="16" s="1"/>
  <c r="E253" i="16"/>
  <c r="F253" i="16"/>
  <c r="G253" i="16"/>
  <c r="H253" i="16"/>
  <c r="I253" i="16"/>
  <c r="J253" i="16"/>
  <c r="K253" i="16"/>
  <c r="L253" i="16"/>
  <c r="M253" i="16"/>
  <c r="N253" i="16"/>
  <c r="A254" i="16"/>
  <c r="B254" i="16"/>
  <c r="C254" i="16"/>
  <c r="D254" i="16"/>
  <c r="X254" i="16" s="1"/>
  <c r="E254" i="16"/>
  <c r="F254" i="16"/>
  <c r="G254" i="16"/>
  <c r="H254" i="16"/>
  <c r="I254" i="16"/>
  <c r="J254" i="16"/>
  <c r="K254" i="16"/>
  <c r="L254" i="16"/>
  <c r="M254" i="16"/>
  <c r="N254" i="16"/>
  <c r="A255" i="16"/>
  <c r="B255" i="16"/>
  <c r="C255" i="16"/>
  <c r="D255" i="16"/>
  <c r="AB255" i="16" s="1"/>
  <c r="E255" i="16"/>
  <c r="F255" i="16"/>
  <c r="G255" i="16"/>
  <c r="H255" i="16"/>
  <c r="I255" i="16"/>
  <c r="J255" i="16"/>
  <c r="K255" i="16"/>
  <c r="L255" i="16"/>
  <c r="M255" i="16"/>
  <c r="N255" i="16"/>
  <c r="A256" i="16"/>
  <c r="B256" i="16"/>
  <c r="C256" i="16"/>
  <c r="D256" i="16"/>
  <c r="Y256" i="16" s="1"/>
  <c r="E256" i="16"/>
  <c r="F256" i="16"/>
  <c r="G256" i="16"/>
  <c r="H256" i="16"/>
  <c r="I256" i="16"/>
  <c r="J256" i="16"/>
  <c r="K256" i="16"/>
  <c r="L256" i="16"/>
  <c r="M256" i="16"/>
  <c r="N256" i="16"/>
  <c r="A257" i="16"/>
  <c r="B257" i="16"/>
  <c r="C257" i="16"/>
  <c r="D257" i="16"/>
  <c r="S257" i="16" s="1"/>
  <c r="E257" i="16"/>
  <c r="F257" i="16"/>
  <c r="G257" i="16"/>
  <c r="H257" i="16"/>
  <c r="I257" i="16"/>
  <c r="J257" i="16"/>
  <c r="K257" i="16"/>
  <c r="L257" i="16"/>
  <c r="M257" i="16"/>
  <c r="N257" i="16"/>
  <c r="A258" i="16"/>
  <c r="B258" i="16"/>
  <c r="C258" i="16"/>
  <c r="D258" i="16"/>
  <c r="Y258" i="16" s="1"/>
  <c r="E258" i="16"/>
  <c r="F258" i="16"/>
  <c r="G258" i="16"/>
  <c r="H258" i="16"/>
  <c r="I258" i="16"/>
  <c r="J258" i="16"/>
  <c r="K258" i="16"/>
  <c r="L258" i="16"/>
  <c r="M258" i="16"/>
  <c r="N258" i="16"/>
  <c r="A259" i="16"/>
  <c r="B259" i="16"/>
  <c r="C259" i="16"/>
  <c r="D259" i="16"/>
  <c r="S259" i="16" s="1"/>
  <c r="E259" i="16"/>
  <c r="F259" i="16"/>
  <c r="G259" i="16"/>
  <c r="H259" i="16"/>
  <c r="I259" i="16"/>
  <c r="J259" i="16"/>
  <c r="K259" i="16"/>
  <c r="L259" i="16"/>
  <c r="M259" i="16"/>
  <c r="N259" i="16"/>
  <c r="A260" i="16"/>
  <c r="B260" i="16"/>
  <c r="C260" i="16"/>
  <c r="D260" i="16"/>
  <c r="Y260" i="16" s="1"/>
  <c r="E260" i="16"/>
  <c r="F260" i="16"/>
  <c r="G260" i="16"/>
  <c r="H260" i="16"/>
  <c r="I260" i="16"/>
  <c r="J260" i="16"/>
  <c r="K260" i="16"/>
  <c r="L260" i="16"/>
  <c r="M260" i="16"/>
  <c r="N260" i="16"/>
  <c r="A261" i="16"/>
  <c r="B261" i="16"/>
  <c r="C261" i="16"/>
  <c r="D261" i="16"/>
  <c r="U261" i="16" s="1"/>
  <c r="E261" i="16"/>
  <c r="F261" i="16"/>
  <c r="G261" i="16"/>
  <c r="H261" i="16"/>
  <c r="I261" i="16"/>
  <c r="J261" i="16"/>
  <c r="K261" i="16"/>
  <c r="L261" i="16"/>
  <c r="M261" i="16"/>
  <c r="N261" i="16"/>
  <c r="A262" i="16"/>
  <c r="B262" i="16"/>
  <c r="C262" i="16"/>
  <c r="D262" i="16"/>
  <c r="E262" i="16"/>
  <c r="F262" i="16"/>
  <c r="G262" i="16"/>
  <c r="H262" i="16"/>
  <c r="I262" i="16"/>
  <c r="J262" i="16"/>
  <c r="K262" i="16"/>
  <c r="L262" i="16"/>
  <c r="M262" i="16"/>
  <c r="N262" i="16"/>
  <c r="A263" i="16"/>
  <c r="B263" i="16"/>
  <c r="C263" i="16"/>
  <c r="D263" i="16"/>
  <c r="Y263" i="16" s="1"/>
  <c r="E263" i="16"/>
  <c r="F263" i="16"/>
  <c r="G263" i="16"/>
  <c r="H263" i="16"/>
  <c r="I263" i="16"/>
  <c r="J263" i="16"/>
  <c r="K263" i="16"/>
  <c r="L263" i="16"/>
  <c r="M263" i="16"/>
  <c r="N263" i="16"/>
  <c r="A264" i="16"/>
  <c r="B264" i="16"/>
  <c r="C264" i="16"/>
  <c r="D264" i="16"/>
  <c r="W264" i="16" s="1"/>
  <c r="E264" i="16"/>
  <c r="F264" i="16"/>
  <c r="G264" i="16"/>
  <c r="H264" i="16"/>
  <c r="I264" i="16"/>
  <c r="J264" i="16"/>
  <c r="K264" i="16"/>
  <c r="L264" i="16"/>
  <c r="M264" i="16"/>
  <c r="N264" i="16"/>
  <c r="A265" i="16"/>
  <c r="B265" i="16"/>
  <c r="C265" i="16"/>
  <c r="D265" i="16"/>
  <c r="W265" i="16" s="1"/>
  <c r="E265" i="16"/>
  <c r="F265" i="16"/>
  <c r="G265" i="16"/>
  <c r="H265" i="16"/>
  <c r="I265" i="16"/>
  <c r="J265" i="16"/>
  <c r="K265" i="16"/>
  <c r="L265" i="16"/>
  <c r="M265" i="16"/>
  <c r="N265" i="16"/>
  <c r="A266" i="16"/>
  <c r="B266" i="16"/>
  <c r="C266" i="16"/>
  <c r="D266" i="16"/>
  <c r="E266" i="16"/>
  <c r="F266" i="16"/>
  <c r="G266" i="16"/>
  <c r="H266" i="16"/>
  <c r="I266" i="16"/>
  <c r="J266" i="16"/>
  <c r="K266" i="16"/>
  <c r="L266" i="16"/>
  <c r="M266" i="16"/>
  <c r="N266" i="16"/>
  <c r="A267" i="16"/>
  <c r="B267" i="16"/>
  <c r="C267" i="16"/>
  <c r="D267" i="16"/>
  <c r="O267" i="16" s="1"/>
  <c r="E267" i="16"/>
  <c r="F267" i="16"/>
  <c r="G267" i="16"/>
  <c r="H267" i="16"/>
  <c r="I267" i="16"/>
  <c r="J267" i="16"/>
  <c r="K267" i="16"/>
  <c r="L267" i="16"/>
  <c r="M267" i="16"/>
  <c r="N267" i="16"/>
  <c r="A268" i="16"/>
  <c r="B268" i="16"/>
  <c r="C268" i="16"/>
  <c r="D268" i="16"/>
  <c r="AB268" i="16" s="1"/>
  <c r="E268" i="16"/>
  <c r="F268" i="16"/>
  <c r="G268" i="16"/>
  <c r="H268" i="16"/>
  <c r="I268" i="16"/>
  <c r="J268" i="16"/>
  <c r="K268" i="16"/>
  <c r="L268" i="16"/>
  <c r="M268" i="16"/>
  <c r="N268" i="16"/>
  <c r="A269" i="16"/>
  <c r="B269" i="16"/>
  <c r="C269" i="16"/>
  <c r="D269" i="16"/>
  <c r="W269" i="16" s="1"/>
  <c r="E269" i="16"/>
  <c r="F269" i="16"/>
  <c r="G269" i="16"/>
  <c r="H269" i="16"/>
  <c r="I269" i="16"/>
  <c r="J269" i="16"/>
  <c r="K269" i="16"/>
  <c r="L269" i="16"/>
  <c r="M269" i="16"/>
  <c r="N269" i="16"/>
  <c r="A270" i="16"/>
  <c r="B270" i="16"/>
  <c r="C270" i="16"/>
  <c r="D270" i="16"/>
  <c r="X270" i="16" s="1"/>
  <c r="E270" i="16"/>
  <c r="F270" i="16"/>
  <c r="G270" i="16"/>
  <c r="H270" i="16"/>
  <c r="I270" i="16"/>
  <c r="J270" i="16"/>
  <c r="K270" i="16"/>
  <c r="L270" i="16"/>
  <c r="M270" i="16"/>
  <c r="N270" i="16"/>
  <c r="A271" i="16"/>
  <c r="B271" i="16"/>
  <c r="C271" i="16"/>
  <c r="D271" i="16"/>
  <c r="O271" i="16" s="1"/>
  <c r="E271" i="16"/>
  <c r="F271" i="16"/>
  <c r="G271" i="16"/>
  <c r="H271" i="16"/>
  <c r="I271" i="16"/>
  <c r="J271" i="16"/>
  <c r="K271" i="16"/>
  <c r="L271" i="16"/>
  <c r="M271" i="16"/>
  <c r="N271" i="16"/>
  <c r="A272" i="16"/>
  <c r="B272" i="16"/>
  <c r="C272" i="16"/>
  <c r="D272" i="16"/>
  <c r="AB272" i="16" s="1"/>
  <c r="E272" i="16"/>
  <c r="F272" i="16"/>
  <c r="G272" i="16"/>
  <c r="H272" i="16"/>
  <c r="I272" i="16"/>
  <c r="J272" i="16"/>
  <c r="K272" i="16"/>
  <c r="L272" i="16"/>
  <c r="M272" i="16"/>
  <c r="N272" i="16"/>
  <c r="A273" i="16"/>
  <c r="B273" i="16"/>
  <c r="C273" i="16"/>
  <c r="D273" i="16"/>
  <c r="Y273" i="16" s="1"/>
  <c r="E273" i="16"/>
  <c r="F273" i="16"/>
  <c r="G273" i="16"/>
  <c r="H273" i="16"/>
  <c r="I273" i="16"/>
  <c r="J273" i="16"/>
  <c r="K273" i="16"/>
  <c r="L273" i="16"/>
  <c r="M273" i="16"/>
  <c r="N273" i="16"/>
  <c r="A274" i="16"/>
  <c r="B274" i="16"/>
  <c r="C274" i="16"/>
  <c r="D274" i="16"/>
  <c r="Y274" i="16" s="1"/>
  <c r="E274" i="16"/>
  <c r="F274" i="16"/>
  <c r="G274" i="16"/>
  <c r="H274" i="16"/>
  <c r="I274" i="16"/>
  <c r="J274" i="16"/>
  <c r="K274" i="16"/>
  <c r="L274" i="16"/>
  <c r="M274" i="16"/>
  <c r="N274" i="16"/>
  <c r="A275" i="16"/>
  <c r="B275" i="16"/>
  <c r="C275" i="16"/>
  <c r="D275" i="16"/>
  <c r="S275" i="16" s="1"/>
  <c r="E275" i="16"/>
  <c r="F275" i="16"/>
  <c r="G275" i="16"/>
  <c r="H275" i="16"/>
  <c r="I275" i="16"/>
  <c r="J275" i="16"/>
  <c r="K275" i="16"/>
  <c r="L275" i="16"/>
  <c r="M275" i="16"/>
  <c r="N275" i="16"/>
  <c r="A276" i="16"/>
  <c r="B276" i="16"/>
  <c r="C276" i="16"/>
  <c r="D276" i="16"/>
  <c r="Y276" i="16" s="1"/>
  <c r="E276" i="16"/>
  <c r="F276" i="16"/>
  <c r="G276" i="16"/>
  <c r="H276" i="16"/>
  <c r="I276" i="16"/>
  <c r="J276" i="16"/>
  <c r="K276" i="16"/>
  <c r="L276" i="16"/>
  <c r="M276" i="16"/>
  <c r="N276" i="16"/>
  <c r="A277" i="16"/>
  <c r="B277" i="16"/>
  <c r="C277" i="16"/>
  <c r="D277" i="16"/>
  <c r="S277" i="16" s="1"/>
  <c r="E277" i="16"/>
  <c r="F277" i="16"/>
  <c r="G277" i="16"/>
  <c r="H277" i="16"/>
  <c r="I277" i="16"/>
  <c r="J277" i="16"/>
  <c r="K277" i="16"/>
  <c r="L277" i="16"/>
  <c r="M277" i="16"/>
  <c r="N277" i="16"/>
  <c r="A278" i="16"/>
  <c r="B278" i="16"/>
  <c r="C278" i="16"/>
  <c r="D278" i="16"/>
  <c r="W278" i="16" s="1"/>
  <c r="E278" i="16"/>
  <c r="F278" i="16"/>
  <c r="G278" i="16"/>
  <c r="H278" i="16"/>
  <c r="I278" i="16"/>
  <c r="J278" i="16"/>
  <c r="K278" i="16"/>
  <c r="L278" i="16"/>
  <c r="M278" i="16"/>
  <c r="N278" i="16"/>
  <c r="A279" i="16"/>
  <c r="B279" i="16"/>
  <c r="C279" i="16"/>
  <c r="D279" i="16"/>
  <c r="O279" i="16" s="1"/>
  <c r="E279" i="16"/>
  <c r="F279" i="16"/>
  <c r="G279" i="16"/>
  <c r="H279" i="16"/>
  <c r="I279" i="16"/>
  <c r="J279" i="16"/>
  <c r="K279" i="16"/>
  <c r="L279" i="16"/>
  <c r="M279" i="16"/>
  <c r="N279" i="16"/>
  <c r="A280" i="16"/>
  <c r="B280" i="16"/>
  <c r="C280" i="16"/>
  <c r="D280" i="16"/>
  <c r="U280" i="16" s="1"/>
  <c r="E280" i="16"/>
  <c r="F280" i="16"/>
  <c r="G280" i="16"/>
  <c r="H280" i="16"/>
  <c r="I280" i="16"/>
  <c r="J280" i="16"/>
  <c r="K280" i="16"/>
  <c r="L280" i="16"/>
  <c r="M280" i="16"/>
  <c r="N280" i="16"/>
  <c r="A281" i="16"/>
  <c r="B281" i="16"/>
  <c r="C281" i="16"/>
  <c r="D281" i="16"/>
  <c r="W281" i="16" s="1"/>
  <c r="E281" i="16"/>
  <c r="F281" i="16"/>
  <c r="G281" i="16"/>
  <c r="H281" i="16"/>
  <c r="I281" i="16"/>
  <c r="J281" i="16"/>
  <c r="K281" i="16"/>
  <c r="L281" i="16"/>
  <c r="M281" i="16"/>
  <c r="N281" i="16"/>
  <c r="A282" i="16"/>
  <c r="B282" i="16"/>
  <c r="C282" i="16"/>
  <c r="D282" i="16"/>
  <c r="U282" i="16" s="1"/>
  <c r="E282" i="16"/>
  <c r="F282" i="16"/>
  <c r="G282" i="16"/>
  <c r="H282" i="16"/>
  <c r="I282" i="16"/>
  <c r="J282" i="16"/>
  <c r="K282" i="16"/>
  <c r="L282" i="16"/>
  <c r="M282" i="16"/>
  <c r="N282" i="16"/>
  <c r="A283" i="16"/>
  <c r="B283" i="16"/>
  <c r="C283" i="16"/>
  <c r="D283" i="16"/>
  <c r="S283" i="16" s="1"/>
  <c r="E283" i="16"/>
  <c r="F283" i="16"/>
  <c r="G283" i="16"/>
  <c r="H283" i="16"/>
  <c r="I283" i="16"/>
  <c r="J283" i="16"/>
  <c r="K283" i="16"/>
  <c r="L283" i="16"/>
  <c r="M283" i="16"/>
  <c r="N283" i="16"/>
  <c r="A284" i="16"/>
  <c r="B284" i="16"/>
  <c r="C284" i="16"/>
  <c r="D284" i="16"/>
  <c r="U284" i="16" s="1"/>
  <c r="E284" i="16"/>
  <c r="F284" i="16"/>
  <c r="G284" i="16"/>
  <c r="H284" i="16"/>
  <c r="I284" i="16"/>
  <c r="J284" i="16"/>
  <c r="K284" i="16"/>
  <c r="L284" i="16"/>
  <c r="M284" i="16"/>
  <c r="N284" i="16"/>
  <c r="A285" i="16"/>
  <c r="B285" i="16"/>
  <c r="C285" i="16"/>
  <c r="D285" i="16"/>
  <c r="O285" i="16" s="1"/>
  <c r="E285" i="16"/>
  <c r="F285" i="16"/>
  <c r="G285" i="16"/>
  <c r="H285" i="16"/>
  <c r="I285" i="16"/>
  <c r="J285" i="16"/>
  <c r="K285" i="16"/>
  <c r="L285" i="16"/>
  <c r="M285" i="16"/>
  <c r="N285" i="16"/>
  <c r="A286" i="16"/>
  <c r="B286" i="16"/>
  <c r="C286" i="16"/>
  <c r="D286" i="16"/>
  <c r="O286" i="16" s="1"/>
  <c r="E286" i="16"/>
  <c r="F286" i="16"/>
  <c r="G286" i="16"/>
  <c r="H286" i="16"/>
  <c r="I286" i="16"/>
  <c r="J286" i="16"/>
  <c r="K286" i="16"/>
  <c r="L286" i="16"/>
  <c r="M286" i="16"/>
  <c r="N286" i="16"/>
  <c r="A287" i="16"/>
  <c r="B287" i="16"/>
  <c r="C287" i="16"/>
  <c r="D287" i="16"/>
  <c r="AB287" i="16" s="1"/>
  <c r="E287" i="16"/>
  <c r="F287" i="16"/>
  <c r="G287" i="16"/>
  <c r="H287" i="16"/>
  <c r="I287" i="16"/>
  <c r="J287" i="16"/>
  <c r="K287" i="16"/>
  <c r="L287" i="16"/>
  <c r="M287" i="16"/>
  <c r="N287" i="16"/>
  <c r="A288" i="16"/>
  <c r="B288" i="16"/>
  <c r="C288" i="16"/>
  <c r="D288" i="16"/>
  <c r="S288" i="16" s="1"/>
  <c r="E288" i="16"/>
  <c r="F288" i="16"/>
  <c r="G288" i="16"/>
  <c r="H288" i="16"/>
  <c r="I288" i="16"/>
  <c r="J288" i="16"/>
  <c r="K288" i="16"/>
  <c r="L288" i="16"/>
  <c r="M288" i="16"/>
  <c r="N288" i="16"/>
  <c r="A289" i="16"/>
  <c r="B289" i="16"/>
  <c r="C289" i="16"/>
  <c r="D289" i="16"/>
  <c r="U289" i="16" s="1"/>
  <c r="E289" i="16"/>
  <c r="F289" i="16"/>
  <c r="G289" i="16"/>
  <c r="H289" i="16"/>
  <c r="I289" i="16"/>
  <c r="J289" i="16"/>
  <c r="K289" i="16"/>
  <c r="L289" i="16"/>
  <c r="M289" i="16"/>
  <c r="N289" i="16"/>
  <c r="A290" i="16"/>
  <c r="B290" i="16"/>
  <c r="C290" i="16"/>
  <c r="D290" i="16"/>
  <c r="Y290" i="16" s="1"/>
  <c r="E290" i="16"/>
  <c r="F290" i="16"/>
  <c r="G290" i="16"/>
  <c r="H290" i="16"/>
  <c r="I290" i="16"/>
  <c r="J290" i="16"/>
  <c r="K290" i="16"/>
  <c r="L290" i="16"/>
  <c r="M290" i="16"/>
  <c r="N290" i="16"/>
  <c r="A291" i="16"/>
  <c r="B291" i="16"/>
  <c r="C291" i="16"/>
  <c r="D291" i="16"/>
  <c r="O291" i="16" s="1"/>
  <c r="E291" i="16"/>
  <c r="F291" i="16"/>
  <c r="G291" i="16"/>
  <c r="H291" i="16"/>
  <c r="I291" i="16"/>
  <c r="J291" i="16"/>
  <c r="K291" i="16"/>
  <c r="L291" i="16"/>
  <c r="M291" i="16"/>
  <c r="N291" i="16"/>
  <c r="A292" i="16"/>
  <c r="B292" i="16"/>
  <c r="C292" i="16"/>
  <c r="D292" i="16"/>
  <c r="W292" i="16" s="1"/>
  <c r="E292" i="16"/>
  <c r="F292" i="16"/>
  <c r="G292" i="16"/>
  <c r="H292" i="16"/>
  <c r="I292" i="16"/>
  <c r="J292" i="16"/>
  <c r="K292" i="16"/>
  <c r="L292" i="16"/>
  <c r="M292" i="16"/>
  <c r="N292" i="16"/>
  <c r="A293" i="16"/>
  <c r="B293" i="16"/>
  <c r="C293" i="16"/>
  <c r="D293" i="16"/>
  <c r="O293" i="16" s="1"/>
  <c r="E293" i="16"/>
  <c r="F293" i="16"/>
  <c r="G293" i="16"/>
  <c r="H293" i="16"/>
  <c r="I293" i="16"/>
  <c r="J293" i="16"/>
  <c r="K293" i="16"/>
  <c r="L293" i="16"/>
  <c r="M293" i="16"/>
  <c r="N293" i="16"/>
  <c r="A294" i="16"/>
  <c r="B294" i="16"/>
  <c r="C294" i="16"/>
  <c r="D294" i="16"/>
  <c r="Y294" i="16" s="1"/>
  <c r="E294" i="16"/>
  <c r="F294" i="16"/>
  <c r="G294" i="16"/>
  <c r="H294" i="16"/>
  <c r="I294" i="16"/>
  <c r="J294" i="16"/>
  <c r="K294" i="16"/>
  <c r="L294" i="16"/>
  <c r="M294" i="16"/>
  <c r="N294" i="16"/>
  <c r="A295" i="16"/>
  <c r="B295" i="16"/>
  <c r="C295" i="16"/>
  <c r="D295" i="16"/>
  <c r="O295" i="16" s="1"/>
  <c r="CD237" i="670" s="1"/>
  <c r="E295" i="16"/>
  <c r="F295" i="16"/>
  <c r="G295" i="16"/>
  <c r="H295" i="16"/>
  <c r="I295" i="16"/>
  <c r="J295" i="16"/>
  <c r="K295" i="16"/>
  <c r="L295" i="16"/>
  <c r="M295" i="16"/>
  <c r="N295" i="16"/>
  <c r="A296" i="16"/>
  <c r="B296" i="16"/>
  <c r="C296" i="16"/>
  <c r="D296" i="16"/>
  <c r="W296" i="16" s="1"/>
  <c r="E296" i="16"/>
  <c r="F296" i="16"/>
  <c r="G296" i="16"/>
  <c r="H296" i="16"/>
  <c r="I296" i="16"/>
  <c r="J296" i="16"/>
  <c r="K296" i="16"/>
  <c r="L296" i="16"/>
  <c r="M296" i="16"/>
  <c r="N296" i="16"/>
  <c r="A297" i="16"/>
  <c r="B297" i="16"/>
  <c r="C297" i="16"/>
  <c r="D297" i="16"/>
  <c r="W297" i="16" s="1"/>
  <c r="E297" i="16"/>
  <c r="F297" i="16"/>
  <c r="G297" i="16"/>
  <c r="H297" i="16"/>
  <c r="I297" i="16"/>
  <c r="J297" i="16"/>
  <c r="K297" i="16"/>
  <c r="L297" i="16"/>
  <c r="M297" i="16"/>
  <c r="N297" i="16"/>
  <c r="A298" i="16"/>
  <c r="B298" i="16"/>
  <c r="C298" i="16"/>
  <c r="D298" i="16"/>
  <c r="Y298" i="16" s="1"/>
  <c r="E298" i="16"/>
  <c r="F298" i="16"/>
  <c r="G298" i="16"/>
  <c r="H298" i="16"/>
  <c r="I298" i="16"/>
  <c r="J298" i="16"/>
  <c r="K298" i="16"/>
  <c r="L298" i="16"/>
  <c r="M298" i="16"/>
  <c r="N298" i="16"/>
  <c r="A299" i="16"/>
  <c r="B299" i="16"/>
  <c r="C299" i="16"/>
  <c r="D299" i="16"/>
  <c r="X299" i="16" s="1"/>
  <c r="E299" i="16"/>
  <c r="F299" i="16"/>
  <c r="G299" i="16"/>
  <c r="H299" i="16"/>
  <c r="I299" i="16"/>
  <c r="J299" i="16"/>
  <c r="K299" i="16"/>
  <c r="L299" i="16"/>
  <c r="M299" i="16"/>
  <c r="N299" i="16"/>
  <c r="A300" i="16"/>
  <c r="B300" i="16"/>
  <c r="C300" i="16"/>
  <c r="D300" i="16"/>
  <c r="S300" i="16" s="1"/>
  <c r="E300" i="16"/>
  <c r="F300" i="16"/>
  <c r="G300" i="16"/>
  <c r="H300" i="16"/>
  <c r="I300" i="16"/>
  <c r="J300" i="16"/>
  <c r="K300" i="16"/>
  <c r="L300" i="16"/>
  <c r="M300" i="16"/>
  <c r="N300" i="16"/>
  <c r="A301" i="16"/>
  <c r="B301" i="16"/>
  <c r="C301" i="16"/>
  <c r="D301" i="16"/>
  <c r="E301" i="16"/>
  <c r="F301" i="16"/>
  <c r="G301" i="16"/>
  <c r="H301" i="16"/>
  <c r="I301" i="16"/>
  <c r="J301" i="16"/>
  <c r="K301" i="16"/>
  <c r="L301" i="16"/>
  <c r="M301" i="16"/>
  <c r="N301" i="16"/>
  <c r="A302" i="16"/>
  <c r="B302" i="16"/>
  <c r="C302" i="16"/>
  <c r="D302" i="16"/>
  <c r="U302" i="16" s="1"/>
  <c r="E302" i="16"/>
  <c r="F302" i="16"/>
  <c r="G302" i="16"/>
  <c r="H302" i="16"/>
  <c r="I302" i="16"/>
  <c r="J302" i="16"/>
  <c r="K302" i="16"/>
  <c r="L302" i="16"/>
  <c r="M302" i="16"/>
  <c r="N302" i="16"/>
  <c r="A303" i="16"/>
  <c r="B303" i="16"/>
  <c r="C303" i="16"/>
  <c r="D303" i="16"/>
  <c r="S303" i="16" s="1"/>
  <c r="T303" i="16" s="1"/>
  <c r="E303" i="16"/>
  <c r="F303" i="16"/>
  <c r="G303" i="16"/>
  <c r="H303" i="16"/>
  <c r="I303" i="16"/>
  <c r="J303" i="16"/>
  <c r="K303" i="16"/>
  <c r="L303" i="16"/>
  <c r="M303" i="16"/>
  <c r="N303" i="16"/>
  <c r="A304" i="16"/>
  <c r="B304" i="16"/>
  <c r="C304" i="16"/>
  <c r="D304" i="16"/>
  <c r="S304" i="16" s="1"/>
  <c r="E304" i="16"/>
  <c r="F304" i="16"/>
  <c r="G304" i="16"/>
  <c r="H304" i="16"/>
  <c r="I304" i="16"/>
  <c r="J304" i="16"/>
  <c r="K304" i="16"/>
  <c r="L304" i="16"/>
  <c r="M304" i="16"/>
  <c r="N304" i="16"/>
  <c r="A305" i="16"/>
  <c r="B305" i="16"/>
  <c r="C305" i="16"/>
  <c r="D305" i="16"/>
  <c r="U305" i="16" s="1"/>
  <c r="E305" i="16"/>
  <c r="F305" i="16"/>
  <c r="G305" i="16"/>
  <c r="H305" i="16"/>
  <c r="I305" i="16"/>
  <c r="J305" i="16"/>
  <c r="K305" i="16"/>
  <c r="L305" i="16"/>
  <c r="M305" i="16"/>
  <c r="N305" i="16"/>
  <c r="A306" i="16"/>
  <c r="B306" i="16"/>
  <c r="C306" i="16"/>
  <c r="D306" i="16"/>
  <c r="Y306" i="16" s="1"/>
  <c r="E306" i="16"/>
  <c r="F306" i="16"/>
  <c r="G306" i="16"/>
  <c r="H306" i="16"/>
  <c r="I306" i="16"/>
  <c r="J306" i="16"/>
  <c r="K306" i="16"/>
  <c r="L306" i="16"/>
  <c r="M306" i="16"/>
  <c r="N306" i="16"/>
  <c r="A307" i="16"/>
  <c r="B307" i="16"/>
  <c r="C307" i="16"/>
  <c r="D307" i="16"/>
  <c r="X307" i="16" s="1"/>
  <c r="E307" i="16"/>
  <c r="F307" i="16"/>
  <c r="G307" i="16"/>
  <c r="H307" i="16"/>
  <c r="I307" i="16"/>
  <c r="J307" i="16"/>
  <c r="K307" i="16"/>
  <c r="L307" i="16"/>
  <c r="M307" i="16"/>
  <c r="N307" i="16"/>
  <c r="A308" i="16"/>
  <c r="B308" i="16"/>
  <c r="C308" i="16"/>
  <c r="D308" i="16"/>
  <c r="S308" i="16" s="1"/>
  <c r="E308" i="16"/>
  <c r="F308" i="16"/>
  <c r="G308" i="16"/>
  <c r="H308" i="16"/>
  <c r="I308" i="16"/>
  <c r="J308" i="16"/>
  <c r="K308" i="16"/>
  <c r="L308" i="16"/>
  <c r="M308" i="16"/>
  <c r="N308" i="16"/>
  <c r="A309" i="16"/>
  <c r="B309" i="16"/>
  <c r="C309" i="16"/>
  <c r="D309" i="16"/>
  <c r="U309" i="16" s="1"/>
  <c r="E309" i="16"/>
  <c r="F309" i="16"/>
  <c r="G309" i="16"/>
  <c r="H309" i="16"/>
  <c r="I309" i="16"/>
  <c r="J309" i="16"/>
  <c r="K309" i="16"/>
  <c r="L309" i="16"/>
  <c r="M309" i="16"/>
  <c r="N309" i="16"/>
  <c r="A310" i="16"/>
  <c r="B310" i="16"/>
  <c r="C310" i="16"/>
  <c r="D310" i="16"/>
  <c r="S310" i="16" s="1"/>
  <c r="E310" i="16"/>
  <c r="F310" i="16"/>
  <c r="G310" i="16"/>
  <c r="H310" i="16"/>
  <c r="I310" i="16"/>
  <c r="J310" i="16"/>
  <c r="K310" i="16"/>
  <c r="L310" i="16"/>
  <c r="M310" i="16"/>
  <c r="N310" i="16"/>
  <c r="A311" i="16"/>
  <c r="B311" i="16"/>
  <c r="C311" i="16"/>
  <c r="D311" i="16"/>
  <c r="Y311" i="16" s="1"/>
  <c r="E311" i="16"/>
  <c r="F311" i="16"/>
  <c r="G311" i="16"/>
  <c r="H311" i="16"/>
  <c r="I311" i="16"/>
  <c r="J311" i="16"/>
  <c r="K311" i="16"/>
  <c r="L311" i="16"/>
  <c r="M311" i="16"/>
  <c r="N311" i="16"/>
  <c r="A312" i="16"/>
  <c r="B312" i="16"/>
  <c r="C312" i="16"/>
  <c r="D312" i="16"/>
  <c r="U312" i="16" s="1"/>
  <c r="E312" i="16"/>
  <c r="F312" i="16"/>
  <c r="G312" i="16"/>
  <c r="H312" i="16"/>
  <c r="I312" i="16"/>
  <c r="J312" i="16"/>
  <c r="K312" i="16"/>
  <c r="L312" i="16"/>
  <c r="M312" i="16"/>
  <c r="N312" i="16"/>
  <c r="A313" i="16"/>
  <c r="B313" i="16"/>
  <c r="C313" i="16"/>
  <c r="D313" i="16"/>
  <c r="O313" i="16" s="1"/>
  <c r="E313" i="16"/>
  <c r="F313" i="16"/>
  <c r="G313" i="16"/>
  <c r="H313" i="16"/>
  <c r="I313" i="16"/>
  <c r="J313" i="16"/>
  <c r="K313" i="16"/>
  <c r="L313" i="16"/>
  <c r="M313" i="16"/>
  <c r="N313" i="16"/>
  <c r="A314" i="16"/>
  <c r="B314" i="16"/>
  <c r="C314" i="16"/>
  <c r="D314" i="16"/>
  <c r="AB314" i="16" s="1"/>
  <c r="E314" i="16"/>
  <c r="F314" i="16"/>
  <c r="G314" i="16"/>
  <c r="H314" i="16"/>
  <c r="I314" i="16"/>
  <c r="J314" i="16"/>
  <c r="K314" i="16"/>
  <c r="L314" i="16"/>
  <c r="M314" i="16"/>
  <c r="N314" i="16"/>
  <c r="A315" i="16"/>
  <c r="B315" i="16"/>
  <c r="C315" i="16"/>
  <c r="D315" i="16"/>
  <c r="U315" i="16" s="1"/>
  <c r="V315" i="16" s="1"/>
  <c r="E315" i="16"/>
  <c r="F315" i="16"/>
  <c r="G315" i="16"/>
  <c r="H315" i="16"/>
  <c r="I315" i="16"/>
  <c r="J315" i="16"/>
  <c r="K315" i="16"/>
  <c r="L315" i="16"/>
  <c r="M315" i="16"/>
  <c r="N315" i="16"/>
  <c r="A316" i="16"/>
  <c r="B316" i="16"/>
  <c r="C316" i="16"/>
  <c r="D316" i="16"/>
  <c r="X316" i="16" s="1"/>
  <c r="E316" i="16"/>
  <c r="F316" i="16"/>
  <c r="G316" i="16"/>
  <c r="H316" i="16"/>
  <c r="I316" i="16"/>
  <c r="J316" i="16"/>
  <c r="K316" i="16"/>
  <c r="L316" i="16"/>
  <c r="M316" i="16"/>
  <c r="N316" i="16"/>
  <c r="A317" i="16"/>
  <c r="B317" i="16"/>
  <c r="C317" i="16"/>
  <c r="D317" i="16"/>
  <c r="O317" i="16" s="1"/>
  <c r="E317" i="16"/>
  <c r="F317" i="16"/>
  <c r="G317" i="16"/>
  <c r="H317" i="16"/>
  <c r="I317" i="16"/>
  <c r="J317" i="16"/>
  <c r="K317" i="16"/>
  <c r="L317" i="16"/>
  <c r="M317" i="16"/>
  <c r="N317" i="16"/>
  <c r="A318" i="16"/>
  <c r="B318" i="16"/>
  <c r="C318" i="16"/>
  <c r="D318" i="16"/>
  <c r="O318" i="16" s="1"/>
  <c r="E318" i="16"/>
  <c r="F318" i="16"/>
  <c r="G318" i="16"/>
  <c r="H318" i="16"/>
  <c r="I318" i="16"/>
  <c r="J318" i="16"/>
  <c r="K318" i="16"/>
  <c r="L318" i="16"/>
  <c r="M318" i="16"/>
  <c r="N318" i="16"/>
  <c r="A319" i="16"/>
  <c r="B319" i="16"/>
  <c r="C319" i="16"/>
  <c r="D319" i="16"/>
  <c r="S319" i="16" s="1"/>
  <c r="E319" i="16"/>
  <c r="F319" i="16"/>
  <c r="G319" i="16"/>
  <c r="H319" i="16"/>
  <c r="I319" i="16"/>
  <c r="J319" i="16"/>
  <c r="K319" i="16"/>
  <c r="L319" i="16"/>
  <c r="M319" i="16"/>
  <c r="N319" i="16"/>
  <c r="A320" i="16"/>
  <c r="B320" i="16"/>
  <c r="C320" i="16"/>
  <c r="D320" i="16"/>
  <c r="AB320" i="16" s="1"/>
  <c r="E320" i="16"/>
  <c r="F320" i="16"/>
  <c r="G320" i="16"/>
  <c r="H320" i="16"/>
  <c r="I320" i="16"/>
  <c r="J320" i="16"/>
  <c r="K320" i="16"/>
  <c r="L320" i="16"/>
  <c r="M320" i="16"/>
  <c r="N320" i="16"/>
  <c r="A321" i="16"/>
  <c r="B321" i="16"/>
  <c r="C321" i="16"/>
  <c r="D321" i="16"/>
  <c r="Y321" i="16" s="1"/>
  <c r="E321" i="16"/>
  <c r="F321" i="16"/>
  <c r="G321" i="16"/>
  <c r="H321" i="16"/>
  <c r="I321" i="16"/>
  <c r="J321" i="16"/>
  <c r="K321" i="16"/>
  <c r="L321" i="16"/>
  <c r="M321" i="16"/>
  <c r="N321" i="16"/>
  <c r="A322" i="16"/>
  <c r="B322" i="16"/>
  <c r="C322" i="16"/>
  <c r="D322" i="16"/>
  <c r="O322" i="16" s="1"/>
  <c r="E322" i="16"/>
  <c r="F322" i="16"/>
  <c r="G322" i="16"/>
  <c r="H322" i="16"/>
  <c r="I322" i="16"/>
  <c r="J322" i="16"/>
  <c r="K322" i="16"/>
  <c r="L322" i="16"/>
  <c r="M322" i="16"/>
  <c r="N322" i="16"/>
  <c r="A323" i="16"/>
  <c r="B323" i="16"/>
  <c r="C323" i="16"/>
  <c r="D323" i="16"/>
  <c r="Q323" i="16" s="1"/>
  <c r="E323" i="16"/>
  <c r="F323" i="16"/>
  <c r="G323" i="16"/>
  <c r="H323" i="16"/>
  <c r="I323" i="16"/>
  <c r="J323" i="16"/>
  <c r="K323" i="16"/>
  <c r="L323" i="16"/>
  <c r="M323" i="16"/>
  <c r="N323" i="16"/>
  <c r="Y151" i="16" l="1"/>
  <c r="X151" i="16"/>
  <c r="Y291" i="16"/>
  <c r="Y292" i="16"/>
  <c r="AB178" i="16"/>
  <c r="Y178" i="16"/>
  <c r="AB47" i="16"/>
  <c r="U304" i="16"/>
  <c r="V304" i="16" s="1"/>
  <c r="Y163" i="16"/>
  <c r="U172" i="16"/>
  <c r="V172" i="16" s="1"/>
  <c r="AB70" i="16"/>
  <c r="AB241" i="16"/>
  <c r="U275" i="16"/>
  <c r="V275" i="16" s="1"/>
  <c r="U121" i="16"/>
  <c r="V121" i="16" s="1"/>
  <c r="U57" i="16"/>
  <c r="V57" i="16" s="1"/>
  <c r="X197" i="16"/>
  <c r="AB90" i="16"/>
  <c r="AB78" i="16"/>
  <c r="Y237" i="16"/>
  <c r="X163" i="16"/>
  <c r="AB115" i="16"/>
  <c r="U291" i="16"/>
  <c r="V291" i="16" s="1"/>
  <c r="Y149" i="16"/>
  <c r="Y41" i="16"/>
  <c r="AB249" i="16"/>
  <c r="W119" i="16"/>
  <c r="W67" i="16"/>
  <c r="X211" i="16"/>
  <c r="X194" i="16"/>
  <c r="X13" i="16"/>
  <c r="S47" i="16"/>
  <c r="T47" i="16" s="1"/>
  <c r="W57" i="16"/>
  <c r="AB158" i="16"/>
  <c r="AB248" i="16"/>
  <c r="W211" i="16"/>
  <c r="Y127" i="16"/>
  <c r="W112" i="16"/>
  <c r="AB17" i="16"/>
  <c r="AB285" i="16"/>
  <c r="Y215" i="16"/>
  <c r="X251" i="16"/>
  <c r="X241" i="16"/>
  <c r="X141" i="16"/>
  <c r="X261" i="16"/>
  <c r="U209" i="16"/>
  <c r="V209" i="16" s="1"/>
  <c r="AB130" i="16"/>
  <c r="Y115" i="16"/>
  <c r="AB15" i="16"/>
  <c r="X223" i="16"/>
  <c r="X218" i="16"/>
  <c r="X150" i="16"/>
  <c r="S119" i="16"/>
  <c r="T119" i="16" s="1"/>
  <c r="AC323" i="16"/>
  <c r="X231" i="16"/>
  <c r="Y94" i="16"/>
  <c r="Y251" i="16"/>
  <c r="AB21" i="16"/>
  <c r="W11" i="16"/>
  <c r="W151" i="16"/>
  <c r="U254" i="16"/>
  <c r="V254" i="16" s="1"/>
  <c r="W159" i="16"/>
  <c r="S131" i="16"/>
  <c r="T131" i="16" s="1"/>
  <c r="U300" i="16"/>
  <c r="V300" i="16" s="1"/>
  <c r="X147" i="16"/>
  <c r="W294" i="16"/>
  <c r="AB176" i="16"/>
  <c r="X171" i="16"/>
  <c r="S82" i="16"/>
  <c r="T82" i="16" s="1"/>
  <c r="Y218" i="16"/>
  <c r="W315" i="16"/>
  <c r="AB163" i="16"/>
  <c r="AB139" i="16"/>
  <c r="AB102" i="16"/>
  <c r="X247" i="16"/>
  <c r="X203" i="16"/>
  <c r="U194" i="16"/>
  <c r="V194" i="16" s="1"/>
  <c r="X149" i="16"/>
  <c r="W215" i="16"/>
  <c r="W90" i="16"/>
  <c r="AB313" i="16"/>
  <c r="W197" i="16"/>
  <c r="Y130" i="16"/>
  <c r="W259" i="16"/>
  <c r="W94" i="16"/>
  <c r="AB65" i="16"/>
  <c r="S292" i="16"/>
  <c r="T292" i="16" s="1"/>
  <c r="U246" i="16"/>
  <c r="V246" i="16" s="1"/>
  <c r="W223" i="16"/>
  <c r="U155" i="16"/>
  <c r="V155" i="16" s="1"/>
  <c r="U151" i="16"/>
  <c r="V151" i="16" s="1"/>
  <c r="S176" i="16"/>
  <c r="T176" i="16" s="1"/>
  <c r="W163" i="16"/>
  <c r="S143" i="16"/>
  <c r="T143" i="16" s="1"/>
  <c r="S129" i="16"/>
  <c r="T129" i="16" s="1"/>
  <c r="X125" i="16"/>
  <c r="AB103" i="16"/>
  <c r="W68" i="16"/>
  <c r="X237" i="16"/>
  <c r="W64" i="16"/>
  <c r="U295" i="16"/>
  <c r="V295" i="16" s="1"/>
  <c r="W272" i="16"/>
  <c r="X245" i="16"/>
  <c r="W241" i="16"/>
  <c r="S209" i="16"/>
  <c r="T209" i="16" s="1"/>
  <c r="W171" i="16"/>
  <c r="U147" i="16"/>
  <c r="V147" i="16" s="1"/>
  <c r="W138" i="16"/>
  <c r="X35" i="16"/>
  <c r="AB119" i="16"/>
  <c r="X318" i="16"/>
  <c r="U115" i="16"/>
  <c r="V115" i="16" s="1"/>
  <c r="S269" i="16"/>
  <c r="T269" i="16" s="1"/>
  <c r="S254" i="16"/>
  <c r="T254" i="16" s="1"/>
  <c r="AB148" i="16"/>
  <c r="S121" i="16"/>
  <c r="T121" i="16" s="1"/>
  <c r="Y84" i="16"/>
  <c r="X41" i="16"/>
  <c r="S19" i="16"/>
  <c r="T19" i="16" s="1"/>
  <c r="U11" i="16"/>
  <c r="V11" i="16" s="1"/>
  <c r="W55" i="16"/>
  <c r="S151" i="16"/>
  <c r="T151" i="16" s="1"/>
  <c r="U321" i="16"/>
  <c r="V321" i="16" s="1"/>
  <c r="S163" i="16"/>
  <c r="T163" i="16" s="1"/>
  <c r="S315" i="16"/>
  <c r="T315" i="16" s="1"/>
  <c r="Y281" i="16"/>
  <c r="Y267" i="16"/>
  <c r="W248" i="16"/>
  <c r="W231" i="16"/>
  <c r="AB204" i="16"/>
  <c r="AB194" i="16"/>
  <c r="X165" i="16"/>
  <c r="X162" i="16"/>
  <c r="Y158" i="16"/>
  <c r="Y119" i="16"/>
  <c r="Y106" i="16"/>
  <c r="S67" i="16"/>
  <c r="T67" i="16" s="1"/>
  <c r="W53" i="16"/>
  <c r="AB43" i="16"/>
  <c r="Y17" i="16"/>
  <c r="U13" i="16"/>
  <c r="V13" i="16" s="1"/>
  <c r="AB309" i="16"/>
  <c r="Y239" i="16"/>
  <c r="AB224" i="16"/>
  <c r="Y207" i="16"/>
  <c r="U169" i="16"/>
  <c r="V169" i="16" s="1"/>
  <c r="X145" i="16"/>
  <c r="X127" i="16"/>
  <c r="W70" i="16"/>
  <c r="AB66" i="16"/>
  <c r="AB323" i="16"/>
  <c r="Y289" i="16"/>
  <c r="W247" i="16"/>
  <c r="U234" i="16"/>
  <c r="V234" i="16" s="1"/>
  <c r="U211" i="16"/>
  <c r="V211" i="16" s="1"/>
  <c r="O119" i="16"/>
  <c r="CI177" i="670" s="1"/>
  <c r="Y104" i="16"/>
  <c r="AB206" i="16"/>
  <c r="S172" i="16"/>
  <c r="T172" i="16" s="1"/>
  <c r="AB99" i="16"/>
  <c r="U283" i="16"/>
  <c r="V283" i="16" s="1"/>
  <c r="X273" i="16"/>
  <c r="Y139" i="16"/>
  <c r="Y45" i="16"/>
  <c r="X249" i="16"/>
  <c r="U218" i="16"/>
  <c r="V218" i="16" s="1"/>
  <c r="U159" i="16"/>
  <c r="V159" i="16" s="1"/>
  <c r="AB59" i="16"/>
  <c r="Y287" i="16"/>
  <c r="U205" i="16"/>
  <c r="V205" i="16" s="1"/>
  <c r="U117" i="16"/>
  <c r="V117" i="16" s="1"/>
  <c r="Y88" i="16"/>
  <c r="Y78" i="16"/>
  <c r="AB267" i="16"/>
  <c r="U244" i="16"/>
  <c r="V244" i="16" s="1"/>
  <c r="AB211" i="16"/>
  <c r="Y194" i="16"/>
  <c r="AB127" i="16"/>
  <c r="X119" i="16"/>
  <c r="AB322" i="16"/>
  <c r="S295" i="16"/>
  <c r="T295" i="16" s="1"/>
  <c r="AB271" i="16"/>
  <c r="X250" i="16"/>
  <c r="U226" i="16"/>
  <c r="V226" i="16" s="1"/>
  <c r="S165" i="16"/>
  <c r="T165" i="16" s="1"/>
  <c r="AB118" i="16"/>
  <c r="X311" i="16"/>
  <c r="U215" i="16"/>
  <c r="V215" i="16" s="1"/>
  <c r="W162" i="16"/>
  <c r="S142" i="16"/>
  <c r="T142" i="16" s="1"/>
  <c r="Y118" i="16"/>
  <c r="S11" i="16"/>
  <c r="T11" i="16" s="1"/>
  <c r="AB274" i="16"/>
  <c r="W267" i="16"/>
  <c r="S247" i="16"/>
  <c r="T247" i="16" s="1"/>
  <c r="S218" i="16"/>
  <c r="T218" i="16" s="1"/>
  <c r="W182" i="16"/>
  <c r="X45" i="16"/>
  <c r="O27" i="16"/>
  <c r="GY63" i="670" s="1"/>
  <c r="W306" i="16"/>
  <c r="U229" i="16"/>
  <c r="V229" i="16" s="1"/>
  <c r="Y204" i="16"/>
  <c r="S158" i="16"/>
  <c r="T158" i="16" s="1"/>
  <c r="W88" i="16"/>
  <c r="AB62" i="16"/>
  <c r="S41" i="16"/>
  <c r="T41" i="16" s="1"/>
  <c r="W31" i="16"/>
  <c r="S294" i="16"/>
  <c r="T294" i="16" s="1"/>
  <c r="S211" i="16"/>
  <c r="T211" i="16" s="1"/>
  <c r="S261" i="16"/>
  <c r="X243" i="16"/>
  <c r="W141" i="16"/>
  <c r="U138" i="16"/>
  <c r="V138" i="16" s="1"/>
  <c r="S117" i="16"/>
  <c r="T117" i="16" s="1"/>
  <c r="W114" i="16"/>
  <c r="S96" i="16"/>
  <c r="T96" i="16" s="1"/>
  <c r="U53" i="16"/>
  <c r="V53" i="16" s="1"/>
  <c r="Y21" i="16"/>
  <c r="S17" i="16"/>
  <c r="T17" i="16" s="1"/>
  <c r="S78" i="16"/>
  <c r="T78" i="16" s="1"/>
  <c r="W35" i="16"/>
  <c r="S13" i="16"/>
  <c r="T13" i="16" s="1"/>
  <c r="X265" i="16"/>
  <c r="Y216" i="16"/>
  <c r="U65" i="16"/>
  <c r="V65" i="16" s="1"/>
  <c r="W309" i="16"/>
  <c r="AB295" i="16"/>
  <c r="W251" i="16"/>
  <c r="X239" i="16"/>
  <c r="W235" i="16"/>
  <c r="Y231" i="16"/>
  <c r="AB227" i="16"/>
  <c r="U206" i="16"/>
  <c r="V206" i="16" s="1"/>
  <c r="W166" i="16"/>
  <c r="U156" i="16"/>
  <c r="V156" i="16" s="1"/>
  <c r="U150" i="16"/>
  <c r="V150" i="16" s="1"/>
  <c r="AB147" i="16"/>
  <c r="AB140" i="16"/>
  <c r="X137" i="16"/>
  <c r="Y126" i="16"/>
  <c r="AB116" i="16"/>
  <c r="U104" i="16"/>
  <c r="V104" i="16" s="1"/>
  <c r="O47" i="16"/>
  <c r="AA164" i="670" s="1"/>
  <c r="Y43" i="16"/>
  <c r="S29" i="16"/>
  <c r="T29" i="16" s="1"/>
  <c r="AB250" i="16"/>
  <c r="X226" i="16"/>
  <c r="S169" i="16"/>
  <c r="T169" i="16" s="1"/>
  <c r="S155" i="16"/>
  <c r="T155" i="16" s="1"/>
  <c r="Y37" i="16"/>
  <c r="Y322" i="16"/>
  <c r="W318" i="16"/>
  <c r="O315" i="16"/>
  <c r="AG247" i="670" s="1"/>
  <c r="S244" i="16"/>
  <c r="T244" i="16" s="1"/>
  <c r="X139" i="16"/>
  <c r="AB111" i="16"/>
  <c r="W84" i="16"/>
  <c r="S70" i="16"/>
  <c r="T70" i="16" s="1"/>
  <c r="S27" i="16"/>
  <c r="T27" i="16" s="1"/>
  <c r="O244" i="16"/>
  <c r="BU95" i="670" s="1"/>
  <c r="S241" i="16"/>
  <c r="T241" i="16" s="1"/>
  <c r="U175" i="16"/>
  <c r="V175" i="16" s="1"/>
  <c r="AB124" i="16"/>
  <c r="S115" i="16"/>
  <c r="T115" i="16" s="1"/>
  <c r="U106" i="16"/>
  <c r="V106" i="16" s="1"/>
  <c r="U252" i="16"/>
  <c r="V252" i="16" s="1"/>
  <c r="U221" i="16"/>
  <c r="V221" i="16" s="1"/>
  <c r="X178" i="16"/>
  <c r="Y102" i="16"/>
  <c r="S214" i="16"/>
  <c r="T214" i="16" s="1"/>
  <c r="O151" i="16"/>
  <c r="DK192" i="670" s="1"/>
  <c r="U110" i="16"/>
  <c r="V110" i="16" s="1"/>
  <c r="S296" i="16"/>
  <c r="T296" i="16" s="1"/>
  <c r="U232" i="16"/>
  <c r="V232" i="16" s="1"/>
  <c r="W191" i="16"/>
  <c r="U130" i="16"/>
  <c r="V130" i="16" s="1"/>
  <c r="W290" i="16"/>
  <c r="W273" i="16"/>
  <c r="S246" i="16"/>
  <c r="T246" i="16" s="1"/>
  <c r="S243" i="16"/>
  <c r="T243" i="16" s="1"/>
  <c r="U160" i="16"/>
  <c r="V160" i="16" s="1"/>
  <c r="U61" i="16"/>
  <c r="S286" i="16"/>
  <c r="T286" i="16" s="1"/>
  <c r="X213" i="16"/>
  <c r="W203" i="16"/>
  <c r="S177" i="16"/>
  <c r="T177" i="16" s="1"/>
  <c r="S170" i="16"/>
  <c r="T170" i="16" s="1"/>
  <c r="S68" i="16"/>
  <c r="T68" i="16" s="1"/>
  <c r="P323" i="16"/>
  <c r="AB315" i="16"/>
  <c r="Y295" i="16"/>
  <c r="AB172" i="16"/>
  <c r="Y147" i="16"/>
  <c r="O129" i="16"/>
  <c r="AO196" i="670" s="1"/>
  <c r="U288" i="16"/>
  <c r="V288" i="16" s="1"/>
  <c r="U188" i="16"/>
  <c r="V188" i="16" s="1"/>
  <c r="O131" i="16"/>
  <c r="AX200" i="670" s="1"/>
  <c r="W149" i="16"/>
  <c r="S291" i="16"/>
  <c r="T291" i="16" s="1"/>
  <c r="W237" i="16"/>
  <c r="Y66" i="16"/>
  <c r="W287" i="16"/>
  <c r="X207" i="16"/>
  <c r="W199" i="16"/>
  <c r="W178" i="16"/>
  <c r="U171" i="16"/>
  <c r="V171" i="16" s="1"/>
  <c r="S321" i="16"/>
  <c r="T321" i="16" s="1"/>
  <c r="W249" i="16"/>
  <c r="Y186" i="16"/>
  <c r="U145" i="16"/>
  <c r="V145" i="16" s="1"/>
  <c r="S127" i="16"/>
  <c r="T127" i="16" s="1"/>
  <c r="S123" i="16"/>
  <c r="T123" i="16" s="1"/>
  <c r="U316" i="16"/>
  <c r="V316" i="16" s="1"/>
  <c r="AB305" i="16"/>
  <c r="O269" i="16"/>
  <c r="AG218" i="670" s="1"/>
  <c r="X224" i="16"/>
  <c r="Y313" i="16"/>
  <c r="O82" i="16"/>
  <c r="Q189" i="670" s="1"/>
  <c r="Y315" i="16"/>
  <c r="W295" i="16"/>
  <c r="AB218" i="16"/>
  <c r="Y302" i="16"/>
  <c r="AB302" i="16"/>
  <c r="U152" i="16"/>
  <c r="V152" i="16" s="1"/>
  <c r="AB152" i="16"/>
  <c r="AB181" i="16"/>
  <c r="O181" i="16"/>
  <c r="GY148" i="670" s="1"/>
  <c r="S60" i="16"/>
  <c r="T60" i="16" s="1"/>
  <c r="Y60" i="16"/>
  <c r="U31" i="16"/>
  <c r="V31" i="16" s="1"/>
  <c r="W305" i="16"/>
  <c r="U298" i="16"/>
  <c r="V298" i="16" s="1"/>
  <c r="S271" i="16"/>
  <c r="T271" i="16" s="1"/>
  <c r="W234" i="16"/>
  <c r="X234" i="16"/>
  <c r="Y234" i="16"/>
  <c r="AB234" i="16"/>
  <c r="S204" i="16"/>
  <c r="T204" i="16" s="1"/>
  <c r="W193" i="16"/>
  <c r="U193" i="16"/>
  <c r="V193" i="16" s="1"/>
  <c r="S159" i="16"/>
  <c r="T159" i="16" s="1"/>
  <c r="U134" i="16"/>
  <c r="V134" i="16" s="1"/>
  <c r="S88" i="16"/>
  <c r="T88" i="16" s="1"/>
  <c r="AB60" i="16"/>
  <c r="U301" i="16"/>
  <c r="V301" i="16" s="1"/>
  <c r="Y301" i="16"/>
  <c r="O234" i="16"/>
  <c r="DF83" i="670" s="1"/>
  <c r="W213" i="16"/>
  <c r="O193" i="16"/>
  <c r="FZ170" i="670" s="1"/>
  <c r="S150" i="16"/>
  <c r="T150" i="16" s="1"/>
  <c r="O96" i="16"/>
  <c r="BQ172" i="670" s="1"/>
  <c r="U35" i="16"/>
  <c r="V35" i="16" s="1"/>
  <c r="AA323" i="16"/>
  <c r="U308" i="16"/>
  <c r="V308" i="16" s="1"/>
  <c r="AB301" i="16"/>
  <c r="S233" i="16"/>
  <c r="T233" i="16" s="1"/>
  <c r="U233" i="16"/>
  <c r="V233" i="16" s="1"/>
  <c r="O195" i="16"/>
  <c r="FZ178" i="670" s="1"/>
  <c r="W195" i="16"/>
  <c r="AB195" i="16"/>
  <c r="X195" i="16"/>
  <c r="Y195" i="16"/>
  <c r="O29" i="26"/>
  <c r="W285" i="16"/>
  <c r="S251" i="16"/>
  <c r="T251" i="16" s="1"/>
  <c r="X167" i="16"/>
  <c r="U167" i="16"/>
  <c r="V167" i="16" s="1"/>
  <c r="AB167" i="16"/>
  <c r="W167" i="16"/>
  <c r="Y167" i="16"/>
  <c r="W133" i="16"/>
  <c r="S124" i="16"/>
  <c r="T124" i="16" s="1"/>
  <c r="Y323" i="16"/>
  <c r="AB317" i="16"/>
  <c r="S311" i="16"/>
  <c r="T311" i="16" s="1"/>
  <c r="O254" i="16"/>
  <c r="AS91" i="670" s="1"/>
  <c r="Y192" i="16"/>
  <c r="O179" i="16"/>
  <c r="GQ148" i="670" s="1"/>
  <c r="AB179" i="16"/>
  <c r="R323" i="16"/>
  <c r="O321" i="16"/>
  <c r="O249" i="670" s="1"/>
  <c r="W307" i="16"/>
  <c r="X296" i="16"/>
  <c r="AB258" i="16"/>
  <c r="U239" i="16"/>
  <c r="V239" i="16" s="1"/>
  <c r="O215" i="16"/>
  <c r="HO178" i="670" s="1"/>
  <c r="S215" i="16"/>
  <c r="T215" i="16" s="1"/>
  <c r="S179" i="16"/>
  <c r="Y103" i="16"/>
  <c r="U49" i="16"/>
  <c r="V49" i="16" s="1"/>
  <c r="S49" i="16"/>
  <c r="T49" i="16" s="1"/>
  <c r="S302" i="16"/>
  <c r="T302" i="16" s="1"/>
  <c r="O207" i="16"/>
  <c r="HK182" i="670" s="1"/>
  <c r="AB207" i="16"/>
  <c r="S181" i="16"/>
  <c r="T181" i="16" s="1"/>
  <c r="U168" i="16"/>
  <c r="V168" i="16" s="1"/>
  <c r="S168" i="16"/>
  <c r="T168" i="16" s="1"/>
  <c r="O152" i="16"/>
  <c r="DO192" i="670" s="1"/>
  <c r="S116" i="16"/>
  <c r="T116" i="16" s="1"/>
  <c r="X84" i="16"/>
  <c r="O84" i="16"/>
  <c r="Q181" i="670" s="1"/>
  <c r="X227" i="16"/>
  <c r="S189" i="16"/>
  <c r="T189" i="16" s="1"/>
  <c r="W121" i="16"/>
  <c r="X121" i="16"/>
  <c r="S64" i="16"/>
  <c r="T64" i="16" s="1"/>
  <c r="O21" i="26"/>
  <c r="S249" i="16"/>
  <c r="T249" i="16" s="1"/>
  <c r="U231" i="16"/>
  <c r="V231" i="16" s="1"/>
  <c r="X210" i="16"/>
  <c r="Y171" i="16"/>
  <c r="AB171" i="16"/>
  <c r="W277" i="16"/>
  <c r="O171" i="16"/>
  <c r="FB144" i="670" s="1"/>
  <c r="S162" i="16"/>
  <c r="T162" i="16" s="1"/>
  <c r="W155" i="16"/>
  <c r="X155" i="16"/>
  <c r="Y155" i="16"/>
  <c r="AB155" i="16"/>
  <c r="W43" i="16"/>
  <c r="Z323" i="16"/>
  <c r="Y304" i="16"/>
  <c r="O304" i="16"/>
  <c r="S195" i="16"/>
  <c r="T195" i="16" s="1"/>
  <c r="U143" i="16"/>
  <c r="V143" i="16" s="1"/>
  <c r="X143" i="16"/>
  <c r="Y143" i="16"/>
  <c r="AB143" i="16"/>
  <c r="S140" i="16"/>
  <c r="T140" i="16" s="1"/>
  <c r="O137" i="16"/>
  <c r="BO196" i="670" s="1"/>
  <c r="U137" i="16"/>
  <c r="V137" i="16" s="1"/>
  <c r="S281" i="16"/>
  <c r="T281" i="16" s="1"/>
  <c r="O167" i="16"/>
  <c r="FA163" i="670" s="1"/>
  <c r="W66" i="16"/>
  <c r="W13" i="16"/>
  <c r="Y13" i="16"/>
  <c r="AB13" i="16"/>
  <c r="Y269" i="16"/>
  <c r="AB269" i="16"/>
  <c r="AB261" i="16"/>
  <c r="X68" i="16"/>
  <c r="O68" i="16"/>
  <c r="DH160" i="670" s="1"/>
  <c r="S323" i="16"/>
  <c r="T323" i="16"/>
  <c r="X323" i="16"/>
  <c r="W323" i="16"/>
  <c r="U323" i="16"/>
  <c r="V323" i="16"/>
  <c r="U296" i="16"/>
  <c r="V296" i="16" s="1"/>
  <c r="Y296" i="16"/>
  <c r="AB296" i="16"/>
  <c r="O126" i="16"/>
  <c r="AK196" i="670" s="1"/>
  <c r="S126" i="16"/>
  <c r="T126" i="16" s="1"/>
  <c r="U23" i="16"/>
  <c r="V23" i="16" s="1"/>
  <c r="AB23" i="16"/>
  <c r="O323" i="16"/>
  <c r="S316" i="16"/>
  <c r="T316" i="16" s="1"/>
  <c r="O296" i="16"/>
  <c r="CD241" i="670" s="1"/>
  <c r="S272" i="16"/>
  <c r="T272" i="16" s="1"/>
  <c r="U235" i="16"/>
  <c r="V235" i="16" s="1"/>
  <c r="Y181" i="16"/>
  <c r="X126" i="16"/>
  <c r="S23" i="16"/>
  <c r="T23" i="16" s="1"/>
  <c r="O15" i="16"/>
  <c r="GT46" i="670" s="1"/>
  <c r="S15" i="16"/>
  <c r="T15" i="16" s="1"/>
  <c r="X302" i="16"/>
  <c r="O261" i="16"/>
  <c r="AB231" i="16"/>
  <c r="U201" i="16"/>
  <c r="V201" i="16" s="1"/>
  <c r="W181" i="16"/>
  <c r="AB169" i="16"/>
  <c r="Y169" i="16"/>
  <c r="U131" i="16"/>
  <c r="V131" i="16" s="1"/>
  <c r="X131" i="16"/>
  <c r="Y131" i="16"/>
  <c r="AB131" i="16"/>
  <c r="S114" i="16"/>
  <c r="T114" i="16" s="1"/>
  <c r="AB84" i="16"/>
  <c r="X80" i="16"/>
  <c r="S80" i="16"/>
  <c r="T80" i="16" s="1"/>
  <c r="S61" i="16"/>
  <c r="T61" i="16" s="1"/>
  <c r="X15" i="16"/>
  <c r="S118" i="16"/>
  <c r="T118" i="16" s="1"/>
  <c r="W102" i="16"/>
  <c r="S53" i="16"/>
  <c r="T53" i="16" s="1"/>
  <c r="O37" i="26"/>
  <c r="S290" i="16"/>
  <c r="T290" i="16" s="1"/>
  <c r="S287" i="16"/>
  <c r="T287" i="16" s="1"/>
  <c r="AB256" i="16"/>
  <c r="Y253" i="16"/>
  <c r="O246" i="16"/>
  <c r="BI87" i="670" s="1"/>
  <c r="U217" i="16"/>
  <c r="V217" i="16" s="1"/>
  <c r="AB183" i="16"/>
  <c r="U112" i="16"/>
  <c r="V112" i="16" s="1"/>
  <c r="S45" i="16"/>
  <c r="T45" i="16" s="1"/>
  <c r="O29" i="16"/>
  <c r="GG67" i="670" s="1"/>
  <c r="X322" i="16"/>
  <c r="W280" i="16"/>
  <c r="U248" i="16"/>
  <c r="V248" i="16" s="1"/>
  <c r="O243" i="16"/>
  <c r="BY95" i="670" s="1"/>
  <c r="W240" i="16"/>
  <c r="U223" i="16"/>
  <c r="V223" i="16" s="1"/>
  <c r="U203" i="16"/>
  <c r="V203" i="16" s="1"/>
  <c r="S191" i="16"/>
  <c r="T191" i="16" s="1"/>
  <c r="S147" i="16"/>
  <c r="T147" i="16" s="1"/>
  <c r="O139" i="16"/>
  <c r="BX200" i="670" s="1"/>
  <c r="S130" i="16"/>
  <c r="T130" i="16" s="1"/>
  <c r="U108" i="16"/>
  <c r="V108" i="16" s="1"/>
  <c r="S90" i="16"/>
  <c r="T90" i="16" s="1"/>
  <c r="O70" i="16"/>
  <c r="DL156" i="670" s="1"/>
  <c r="O45" i="26"/>
  <c r="U322" i="16"/>
  <c r="V322" i="16" s="1"/>
  <c r="X309" i="16"/>
  <c r="S306" i="16"/>
  <c r="T306" i="16" s="1"/>
  <c r="O292" i="16"/>
  <c r="CH245" i="670" s="1"/>
  <c r="S273" i="16"/>
  <c r="T273" i="16" s="1"/>
  <c r="S250" i="16"/>
  <c r="T250" i="16" s="1"/>
  <c r="S248" i="16"/>
  <c r="T248" i="16" s="1"/>
  <c r="U240" i="16"/>
  <c r="V240" i="16" s="1"/>
  <c r="S226" i="16"/>
  <c r="T226" i="16" s="1"/>
  <c r="S178" i="16"/>
  <c r="T178" i="16" s="1"/>
  <c r="U165" i="16"/>
  <c r="V165" i="16" s="1"/>
  <c r="U163" i="16"/>
  <c r="V163" i="16" s="1"/>
  <c r="U158" i="16"/>
  <c r="V158" i="16" s="1"/>
  <c r="S149" i="16"/>
  <c r="T149" i="16" s="1"/>
  <c r="S141" i="16"/>
  <c r="T141" i="16" s="1"/>
  <c r="W127" i="16"/>
  <c r="W125" i="16"/>
  <c r="O115" i="16"/>
  <c r="DC177" i="670" s="1"/>
  <c r="S104" i="16"/>
  <c r="T104" i="16" s="1"/>
  <c r="U67" i="16"/>
  <c r="W65" i="16"/>
  <c r="Y62" i="16"/>
  <c r="O17" i="16"/>
  <c r="HB46" i="670" s="1"/>
  <c r="Y220" i="16"/>
  <c r="AB260" i="16"/>
  <c r="U230" i="16"/>
  <c r="V230" i="16" s="1"/>
  <c r="X118" i="16"/>
  <c r="U290" i="16"/>
  <c r="V290" i="16" s="1"/>
  <c r="O209" i="16"/>
  <c r="HK174" i="670" s="1"/>
  <c r="S144" i="16"/>
  <c r="T144" i="16" s="1"/>
  <c r="AB25" i="16"/>
  <c r="X313" i="16"/>
  <c r="S139" i="16"/>
  <c r="T139" i="16" s="1"/>
  <c r="U122" i="16"/>
  <c r="V122" i="16" s="1"/>
  <c r="X256" i="16"/>
  <c r="S194" i="16"/>
  <c r="T194" i="16" s="1"/>
  <c r="U180" i="16"/>
  <c r="V180" i="16" s="1"/>
  <c r="U178" i="16"/>
  <c r="V178" i="16" s="1"/>
  <c r="W86" i="16"/>
  <c r="S21" i="16"/>
  <c r="T21" i="16" s="1"/>
  <c r="S309" i="16"/>
  <c r="T309" i="16" s="1"/>
  <c r="W279" i="16"/>
  <c r="U255" i="16"/>
  <c r="V255" i="16" s="1"/>
  <c r="U242" i="16"/>
  <c r="V242" i="16" s="1"/>
  <c r="U222" i="16"/>
  <c r="V222" i="16" s="1"/>
  <c r="S202" i="16"/>
  <c r="T202" i="16" s="1"/>
  <c r="O165" i="16"/>
  <c r="FA171" i="670" s="1"/>
  <c r="S160" i="16"/>
  <c r="T160" i="16" s="1"/>
  <c r="O158" i="16"/>
  <c r="EF200" i="670" s="1"/>
  <c r="O127" i="16"/>
  <c r="AK192" i="670" s="1"/>
  <c r="S65" i="16"/>
  <c r="T65" i="16" s="1"/>
  <c r="U55" i="16"/>
  <c r="V55" i="16" s="1"/>
  <c r="U51" i="16"/>
  <c r="V51" i="16" s="1"/>
  <c r="AB238" i="16"/>
  <c r="O238" i="16"/>
  <c r="CR95" i="670" s="1"/>
  <c r="AB161" i="16"/>
  <c r="X161" i="16"/>
  <c r="Y161" i="16"/>
  <c r="U161" i="16"/>
  <c r="V161" i="16" s="1"/>
  <c r="W161" i="16"/>
  <c r="O299" i="16"/>
  <c r="BK241" i="670" s="1"/>
  <c r="S299" i="16"/>
  <c r="T299" i="16" s="1"/>
  <c r="Y299" i="16"/>
  <c r="AB299" i="16"/>
  <c r="AB190" i="16"/>
  <c r="Y190" i="16"/>
  <c r="O190" i="16"/>
  <c r="FV170" i="670" s="1"/>
  <c r="W190" i="16"/>
  <c r="X190" i="16"/>
  <c r="W299" i="16"/>
  <c r="O276" i="16"/>
  <c r="CW239" i="670" s="1"/>
  <c r="U276" i="16"/>
  <c r="V276" i="16" s="1"/>
  <c r="AB276" i="16"/>
  <c r="S190" i="16"/>
  <c r="T190" i="16" s="1"/>
  <c r="Y98" i="16"/>
  <c r="O98" i="16"/>
  <c r="CA172" i="670" s="1"/>
  <c r="AB98" i="16"/>
  <c r="W98" i="16"/>
  <c r="X98" i="16"/>
  <c r="S238" i="16"/>
  <c r="T238" i="16" s="1"/>
  <c r="Y76" i="16"/>
  <c r="W76" i="16"/>
  <c r="O39" i="16"/>
  <c r="U164" i="670" s="1"/>
  <c r="W39" i="16"/>
  <c r="X39" i="16"/>
  <c r="O288" i="16"/>
  <c r="CD250" i="670" s="1"/>
  <c r="Y288" i="16"/>
  <c r="AB288" i="16"/>
  <c r="W288" i="16"/>
  <c r="X288" i="16"/>
  <c r="W276" i="16"/>
  <c r="S98" i="16"/>
  <c r="T98" i="16" s="1"/>
  <c r="X63" i="16"/>
  <c r="Y63" i="16"/>
  <c r="AB63" i="16"/>
  <c r="O63" i="16"/>
  <c r="U63" i="16"/>
  <c r="V63" i="16" s="1"/>
  <c r="W63" i="16"/>
  <c r="Y280" i="16"/>
  <c r="X280" i="16"/>
  <c r="AB280" i="16"/>
  <c r="O161" i="16"/>
  <c r="FA182" i="670" s="1"/>
  <c r="Y282" i="16"/>
  <c r="AB282" i="16"/>
  <c r="O282" i="16"/>
  <c r="CI270" i="670" s="1"/>
  <c r="W282" i="16"/>
  <c r="X282" i="16"/>
  <c r="AB173" i="16"/>
  <c r="X173" i="16"/>
  <c r="Y173" i="16"/>
  <c r="U173" i="16"/>
  <c r="V173" i="16" s="1"/>
  <c r="W173" i="16"/>
  <c r="U135" i="16"/>
  <c r="V135" i="16" s="1"/>
  <c r="Y135" i="16"/>
  <c r="O135" i="16"/>
  <c r="BK192" i="670" s="1"/>
  <c r="AB135" i="16"/>
  <c r="W135" i="16"/>
  <c r="X135" i="16"/>
  <c r="S63" i="16"/>
  <c r="T63" i="16" s="1"/>
  <c r="O308" i="16"/>
  <c r="AR270" i="670" s="1"/>
  <c r="AB308" i="16"/>
  <c r="X308" i="16"/>
  <c r="Y308" i="16"/>
  <c r="O210" i="16"/>
  <c r="HK170" i="670" s="1"/>
  <c r="S210" i="16"/>
  <c r="T210" i="16" s="1"/>
  <c r="Y210" i="16"/>
  <c r="AB210" i="16"/>
  <c r="S153" i="16"/>
  <c r="T153" i="16" s="1"/>
  <c r="W153" i="16"/>
  <c r="X153" i="16"/>
  <c r="S282" i="16"/>
  <c r="T282" i="16" s="1"/>
  <c r="O259" i="16"/>
  <c r="AC83" i="670" s="1"/>
  <c r="Y259" i="16"/>
  <c r="O232" i="16"/>
  <c r="DF91" i="670" s="1"/>
  <c r="X232" i="16"/>
  <c r="Y232" i="16"/>
  <c r="O173" i="16"/>
  <c r="FJ144" i="670" s="1"/>
  <c r="O146" i="16"/>
  <c r="CO200" i="670" s="1"/>
  <c r="AB146" i="16"/>
  <c r="S146" i="16"/>
  <c r="X146" i="16"/>
  <c r="Y146" i="16"/>
  <c r="U164" i="16"/>
  <c r="V164" i="16" s="1"/>
  <c r="AB164" i="16"/>
  <c r="Y100" i="16"/>
  <c r="W100" i="16"/>
  <c r="X100" i="16"/>
  <c r="S278" i="16"/>
  <c r="T278" i="16" s="1"/>
  <c r="Y278" i="16"/>
  <c r="O219" i="16"/>
  <c r="FI78" i="670" s="1"/>
  <c r="Y219" i="16"/>
  <c r="AB219" i="16"/>
  <c r="W219" i="16"/>
  <c r="X219" i="16"/>
  <c r="S217" i="16"/>
  <c r="T217" i="16" s="1"/>
  <c r="O164" i="16"/>
  <c r="FE190" i="670" s="1"/>
  <c r="S100" i="16"/>
  <c r="T100" i="16" s="1"/>
  <c r="O312" i="16"/>
  <c r="AK239" i="670" s="1"/>
  <c r="Y312" i="16"/>
  <c r="AB312" i="16"/>
  <c r="W312" i="16"/>
  <c r="X312" i="16"/>
  <c r="U297" i="16"/>
  <c r="V297" i="16" s="1"/>
  <c r="X297" i="16"/>
  <c r="Y284" i="16"/>
  <c r="AB284" i="16"/>
  <c r="O284" i="16"/>
  <c r="CA270" i="670" s="1"/>
  <c r="W284" i="16"/>
  <c r="X284" i="16"/>
  <c r="U278" i="16"/>
  <c r="V278" i="16" s="1"/>
  <c r="S219" i="16"/>
  <c r="T219" i="16" s="1"/>
  <c r="O199" i="16"/>
  <c r="GP174" i="670" s="1"/>
  <c r="AB199" i="16"/>
  <c r="S199" i="16"/>
  <c r="T199" i="16" s="1"/>
  <c r="X199" i="16"/>
  <c r="Y199" i="16"/>
  <c r="O188" i="16"/>
  <c r="FV178" i="670" s="1"/>
  <c r="W188" i="16"/>
  <c r="AB166" i="16"/>
  <c r="X166" i="16"/>
  <c r="Y166" i="16"/>
  <c r="AB110" i="16"/>
  <c r="Y110" i="16"/>
  <c r="W110" i="16"/>
  <c r="X110" i="16"/>
  <c r="S312" i="16"/>
  <c r="T312" i="16" s="1"/>
  <c r="S297" i="16"/>
  <c r="T297" i="16" s="1"/>
  <c r="S284" i="16"/>
  <c r="T284" i="16" s="1"/>
  <c r="W236" i="16"/>
  <c r="S236" i="16"/>
  <c r="T236" i="16" s="1"/>
  <c r="AB128" i="16"/>
  <c r="S128" i="16"/>
  <c r="T128" i="16" s="1"/>
  <c r="S58" i="16"/>
  <c r="T58" i="16" s="1"/>
  <c r="Y58" i="16"/>
  <c r="O265" i="16"/>
  <c r="D91" i="670" s="1"/>
  <c r="S265" i="16"/>
  <c r="T265" i="16" s="1"/>
  <c r="Y265" i="16"/>
  <c r="AB265" i="16"/>
  <c r="U236" i="16"/>
  <c r="V236" i="16" s="1"/>
  <c r="Y175" i="16"/>
  <c r="AB175" i="16"/>
  <c r="O175" i="16"/>
  <c r="FR144" i="670" s="1"/>
  <c r="W175" i="16"/>
  <c r="X175" i="16"/>
  <c r="O120" i="16"/>
  <c r="CE177" i="670" s="1"/>
  <c r="AB120" i="16"/>
  <c r="X170" i="16"/>
  <c r="Y170" i="16"/>
  <c r="AB170" i="16"/>
  <c r="U170" i="16"/>
  <c r="V170" i="16" s="1"/>
  <c r="W170" i="16"/>
  <c r="X294" i="16"/>
  <c r="U292" i="16"/>
  <c r="V292" i="16" s="1"/>
  <c r="Y240" i="16"/>
  <c r="AB223" i="16"/>
  <c r="AB203" i="16"/>
  <c r="Y159" i="16"/>
  <c r="X61" i="16"/>
  <c r="Y11" i="16"/>
  <c r="S242" i="16"/>
  <c r="T242" i="16" s="1"/>
  <c r="X240" i="16"/>
  <c r="Y223" i="16"/>
  <c r="Y203" i="16"/>
  <c r="O202" i="16"/>
  <c r="GT166" i="670" s="1"/>
  <c r="W185" i="16"/>
  <c r="U182" i="16"/>
  <c r="V182" i="16" s="1"/>
  <c r="S180" i="16"/>
  <c r="T180" i="16" s="1"/>
  <c r="O177" i="16"/>
  <c r="GI148" i="670" s="1"/>
  <c r="X159" i="16"/>
  <c r="O142" i="16"/>
  <c r="CK196" i="670" s="1"/>
  <c r="U133" i="16"/>
  <c r="V133" i="16" s="1"/>
  <c r="O123" i="16"/>
  <c r="BQ177" i="670" s="1"/>
  <c r="X112" i="16"/>
  <c r="S108" i="16"/>
  <c r="T108" i="16" s="1"/>
  <c r="Y105" i="16"/>
  <c r="AB88" i="16"/>
  <c r="S86" i="16"/>
  <c r="T86" i="16" s="1"/>
  <c r="O80" i="16"/>
  <c r="Q197" i="670" s="1"/>
  <c r="W61" i="16"/>
  <c r="O19" i="16"/>
  <c r="HW50" i="670" s="1"/>
  <c r="X11" i="16"/>
  <c r="O61" i="26"/>
  <c r="O101" i="26"/>
  <c r="W322" i="16"/>
  <c r="Y317" i="16"/>
  <c r="X315" i="16"/>
  <c r="W313" i="16"/>
  <c r="Y309" i="16"/>
  <c r="X305" i="16"/>
  <c r="X301" i="16"/>
  <c r="X295" i="16"/>
  <c r="S293" i="16"/>
  <c r="T293" i="16" s="1"/>
  <c r="AB291" i="16"/>
  <c r="AB289" i="16"/>
  <c r="Y285" i="16"/>
  <c r="U273" i="16"/>
  <c r="V273" i="16" s="1"/>
  <c r="Y271" i="16"/>
  <c r="X269" i="16"/>
  <c r="X267" i="16"/>
  <c r="W255" i="16"/>
  <c r="AB253" i="16"/>
  <c r="U251" i="16"/>
  <c r="V251" i="16" s="1"/>
  <c r="Y247" i="16"/>
  <c r="Y245" i="16"/>
  <c r="Y243" i="16"/>
  <c r="Y241" i="16"/>
  <c r="O240" i="16"/>
  <c r="CP87" i="670" s="1"/>
  <c r="Y227" i="16"/>
  <c r="S225" i="16"/>
  <c r="T225" i="16" s="1"/>
  <c r="S223" i="16"/>
  <c r="T223" i="16" s="1"/>
  <c r="AB220" i="16"/>
  <c r="Y211" i="16"/>
  <c r="W207" i="16"/>
  <c r="S203" i="16"/>
  <c r="T203" i="16" s="1"/>
  <c r="S201" i="16"/>
  <c r="T201" i="16" s="1"/>
  <c r="AB191" i="16"/>
  <c r="X181" i="16"/>
  <c r="Y179" i="16"/>
  <c r="U176" i="16"/>
  <c r="V176" i="16" s="1"/>
  <c r="U162" i="16"/>
  <c r="V162" i="16" s="1"/>
  <c r="O159" i="16"/>
  <c r="FA190" i="670" s="1"/>
  <c r="U157" i="16"/>
  <c r="V157" i="16" s="1"/>
  <c r="U149" i="16"/>
  <c r="V149" i="16" s="1"/>
  <c r="W147" i="16"/>
  <c r="W143" i="16"/>
  <c r="W139" i="16"/>
  <c r="S137" i="16"/>
  <c r="T137" i="16" s="1"/>
  <c r="W130" i="16"/>
  <c r="W126" i="16"/>
  <c r="S122" i="16"/>
  <c r="T122" i="16" s="1"/>
  <c r="W118" i="16"/>
  <c r="O116" i="16"/>
  <c r="CW177" i="670" s="1"/>
  <c r="X114" i="16"/>
  <c r="X104" i="16"/>
  <c r="U102" i="16"/>
  <c r="V102" i="16" s="1"/>
  <c r="Y90" i="16"/>
  <c r="O88" i="16"/>
  <c r="AI181" i="670" s="1"/>
  <c r="W41" i="16"/>
  <c r="S31" i="16"/>
  <c r="T31" i="16" s="1"/>
  <c r="O21" i="16"/>
  <c r="HW58" i="670" s="1"/>
  <c r="W15" i="16"/>
  <c r="O11" i="16"/>
  <c r="GD46" i="670" s="1"/>
  <c r="W317" i="16"/>
  <c r="U313" i="16"/>
  <c r="V313" i="16" s="1"/>
  <c r="AB279" i="16"/>
  <c r="AB277" i="16"/>
  <c r="X271" i="16"/>
  <c r="Y229" i="16"/>
  <c r="AB134" i="16"/>
  <c r="U126" i="16"/>
  <c r="V126" i="16" s="1"/>
  <c r="U118" i="16"/>
  <c r="V118" i="16" s="1"/>
  <c r="U15" i="16"/>
  <c r="V15" i="16" s="1"/>
  <c r="S322" i="16"/>
  <c r="T322" i="16" s="1"/>
  <c r="W319" i="16"/>
  <c r="S317" i="16"/>
  <c r="T317" i="16" s="1"/>
  <c r="S313" i="16"/>
  <c r="T313" i="16" s="1"/>
  <c r="W311" i="16"/>
  <c r="U307" i="16"/>
  <c r="V307" i="16" s="1"/>
  <c r="S305" i="16"/>
  <c r="T305" i="16" s="1"/>
  <c r="AB298" i="16"/>
  <c r="W291" i="16"/>
  <c r="X289" i="16"/>
  <c r="X287" i="16"/>
  <c r="S285" i="16"/>
  <c r="T285" i="16" s="1"/>
  <c r="AB281" i="16"/>
  <c r="Y279" i="16"/>
  <c r="Y277" i="16"/>
  <c r="O273" i="16"/>
  <c r="BS222" i="670" s="1"/>
  <c r="W271" i="16"/>
  <c r="U269" i="16"/>
  <c r="V269" i="16" s="1"/>
  <c r="S267" i="16"/>
  <c r="T267" i="16" s="1"/>
  <c r="X264" i="16"/>
  <c r="X258" i="16"/>
  <c r="S255" i="16"/>
  <c r="T255" i="16" s="1"/>
  <c r="W253" i="16"/>
  <c r="O251" i="16"/>
  <c r="BE83" i="670" s="1"/>
  <c r="W245" i="16"/>
  <c r="U243" i="16"/>
  <c r="V243" i="16" s="1"/>
  <c r="AB237" i="16"/>
  <c r="X235" i="16"/>
  <c r="X229" i="16"/>
  <c r="S207" i="16"/>
  <c r="T207" i="16" s="1"/>
  <c r="AB189" i="16"/>
  <c r="W179" i="16"/>
  <c r="U174" i="16"/>
  <c r="V174" i="16" s="1"/>
  <c r="O149" i="16"/>
  <c r="DK200" i="670" s="1"/>
  <c r="O41" i="16"/>
  <c r="M164" i="670" s="1"/>
  <c r="U311" i="16"/>
  <c r="V311" i="16" s="1"/>
  <c r="W298" i="16"/>
  <c r="AB292" i="16"/>
  <c r="X279" i="16"/>
  <c r="X277" i="16"/>
  <c r="U271" i="16"/>
  <c r="V271" i="16" s="1"/>
  <c r="W229" i="16"/>
  <c r="AB222" i="16"/>
  <c r="AB202" i="16"/>
  <c r="Y200" i="16"/>
  <c r="O191" i="16"/>
  <c r="FV166" i="670" s="1"/>
  <c r="W189" i="16"/>
  <c r="U179" i="16"/>
  <c r="V179" i="16" s="1"/>
  <c r="O160" i="16"/>
  <c r="FA186" i="670" s="1"/>
  <c r="S145" i="16"/>
  <c r="T145" i="16" s="1"/>
  <c r="S134" i="16"/>
  <c r="T134" i="16" s="1"/>
  <c r="AB123" i="16"/>
  <c r="Y111" i="16"/>
  <c r="W106" i="16"/>
  <c r="O90" i="16"/>
  <c r="AU181" i="670" s="1"/>
  <c r="Y202" i="16"/>
  <c r="AB182" i="16"/>
  <c r="X177" i="16"/>
  <c r="Y123" i="16"/>
  <c r="Y108" i="16"/>
  <c r="O23" i="16"/>
  <c r="HC67" i="670" s="1"/>
  <c r="O61" i="16"/>
  <c r="X321" i="16"/>
  <c r="AB318" i="16"/>
  <c r="W316" i="16"/>
  <c r="O311" i="16"/>
  <c r="AK243" i="670" s="1"/>
  <c r="AB306" i="16"/>
  <c r="X304" i="16"/>
  <c r="W302" i="16"/>
  <c r="S298" i="16"/>
  <c r="X292" i="16"/>
  <c r="U279" i="16"/>
  <c r="V279" i="16" s="1"/>
  <c r="Y272" i="16"/>
  <c r="X263" i="16"/>
  <c r="X260" i="16"/>
  <c r="W257" i="16"/>
  <c r="AB254" i="16"/>
  <c r="Y248" i="16"/>
  <c r="X244" i="16"/>
  <c r="S229" i="16"/>
  <c r="AB226" i="16"/>
  <c r="S222" i="16"/>
  <c r="T222" i="16" s="1"/>
  <c r="X202" i="16"/>
  <c r="O189" i="16"/>
  <c r="FV174" i="670" s="1"/>
  <c r="Y182" i="16"/>
  <c r="W177" i="16"/>
  <c r="X158" i="16"/>
  <c r="X142" i="16"/>
  <c r="X123" i="16"/>
  <c r="X115" i="16"/>
  <c r="W113" i="16"/>
  <c r="X108" i="16"/>
  <c r="S106" i="16"/>
  <c r="AB86" i="16"/>
  <c r="Y65" i="16"/>
  <c r="AB61" i="16"/>
  <c r="AB19" i="16"/>
  <c r="S240" i="16"/>
  <c r="T240" i="16" s="1"/>
  <c r="AB132" i="16"/>
  <c r="Y107" i="16"/>
  <c r="W321" i="16"/>
  <c r="Y318" i="16"/>
  <c r="X306" i="16"/>
  <c r="W304" i="16"/>
  <c r="AB294" i="16"/>
  <c r="X272" i="16"/>
  <c r="X248" i="16"/>
  <c r="AB246" i="16"/>
  <c r="W244" i="16"/>
  <c r="S239" i="16"/>
  <c r="T239" i="16" s="1"/>
  <c r="S237" i="16"/>
  <c r="T237" i="16" s="1"/>
  <c r="S231" i="16"/>
  <c r="T231" i="16" s="1"/>
  <c r="Y226" i="16"/>
  <c r="O218" i="16"/>
  <c r="FM78" i="670" s="1"/>
  <c r="X215" i="16"/>
  <c r="U202" i="16"/>
  <c r="V202" i="16" s="1"/>
  <c r="X182" i="16"/>
  <c r="U142" i="16"/>
  <c r="V142" i="16" s="1"/>
  <c r="X133" i="16"/>
  <c r="W123" i="16"/>
  <c r="W108" i="16"/>
  <c r="Y86" i="16"/>
  <c r="X65" i="16"/>
  <c r="AB45" i="16"/>
  <c r="Y19" i="16"/>
  <c r="Y286" i="16"/>
  <c r="U286" i="16"/>
  <c r="V286" i="16" s="1"/>
  <c r="AB286" i="16"/>
  <c r="W286" i="16"/>
  <c r="X286" i="16"/>
  <c r="Y268" i="16"/>
  <c r="W268" i="16"/>
  <c r="X268" i="16"/>
  <c r="W252" i="16"/>
  <c r="X252" i="16"/>
  <c r="Y252" i="16"/>
  <c r="AB252" i="16"/>
  <c r="O252" i="16"/>
  <c r="AS83" i="670" s="1"/>
  <c r="U196" i="16"/>
  <c r="V196" i="16" s="1"/>
  <c r="W196" i="16"/>
  <c r="X196" i="16"/>
  <c r="Y196" i="16"/>
  <c r="AB196" i="16"/>
  <c r="W228" i="16"/>
  <c r="U228" i="16"/>
  <c r="V228" i="16" s="1"/>
  <c r="X228" i="16"/>
  <c r="Y228" i="16"/>
  <c r="O228" i="16"/>
  <c r="DJ83" i="670" s="1"/>
  <c r="U136" i="16"/>
  <c r="V136" i="16" s="1"/>
  <c r="W136" i="16"/>
  <c r="X136" i="16"/>
  <c r="Y136" i="16"/>
  <c r="O136" i="16"/>
  <c r="BO192" i="670" s="1"/>
  <c r="S136" i="16"/>
  <c r="T136" i="16" s="1"/>
  <c r="O230" i="16"/>
  <c r="DJ91" i="670" s="1"/>
  <c r="W230" i="16"/>
  <c r="X230" i="16"/>
  <c r="AB230" i="16"/>
  <c r="Y230" i="16"/>
  <c r="S228" i="16"/>
  <c r="T228" i="16" s="1"/>
  <c r="Y221" i="16"/>
  <c r="AB221" i="16"/>
  <c r="O221" i="16"/>
  <c r="FA78" i="670" s="1"/>
  <c r="W221" i="16"/>
  <c r="X221" i="16"/>
  <c r="U154" i="16"/>
  <c r="V154" i="16" s="1"/>
  <c r="W154" i="16"/>
  <c r="AB154" i="16"/>
  <c r="O154" i="16"/>
  <c r="DO200" i="670" s="1"/>
  <c r="X154" i="16"/>
  <c r="Y154" i="16"/>
  <c r="AB136" i="16"/>
  <c r="U310" i="16"/>
  <c r="V310" i="16" s="1"/>
  <c r="W310" i="16"/>
  <c r="Y310" i="16"/>
  <c r="AB310" i="16"/>
  <c r="X310" i="16"/>
  <c r="O310" i="16"/>
  <c r="AK247" i="670" s="1"/>
  <c r="AB233" i="16"/>
  <c r="W233" i="16"/>
  <c r="X233" i="16"/>
  <c r="O233" i="16"/>
  <c r="DF87" i="670" s="1"/>
  <c r="Y233" i="16"/>
  <c r="O196" i="16"/>
  <c r="FZ182" i="670" s="1"/>
  <c r="W198" i="16"/>
  <c r="X198" i="16"/>
  <c r="Y198" i="16"/>
  <c r="U198" i="16"/>
  <c r="V198" i="16" s="1"/>
  <c r="AB198" i="16"/>
  <c r="O198" i="16"/>
  <c r="GP178" i="670" s="1"/>
  <c r="U187" i="16"/>
  <c r="V187" i="16" s="1"/>
  <c r="AB187" i="16"/>
  <c r="W187" i="16"/>
  <c r="U303" i="16"/>
  <c r="V303" i="16" s="1"/>
  <c r="W303" i="16"/>
  <c r="Y303" i="16"/>
  <c r="AB303" i="16"/>
  <c r="X303" i="16"/>
  <c r="O187" i="16"/>
  <c r="FV182" i="670" s="1"/>
  <c r="S212" i="16"/>
  <c r="W300" i="16"/>
  <c r="X300" i="16"/>
  <c r="AB300" i="16"/>
  <c r="O300" i="16"/>
  <c r="BK237" i="670" s="1"/>
  <c r="Y300" i="16"/>
  <c r="W283" i="16"/>
  <c r="O283" i="16"/>
  <c r="CE270" i="670" s="1"/>
  <c r="X283" i="16"/>
  <c r="Y283" i="16"/>
  <c r="AB283" i="16"/>
  <c r="Y275" i="16"/>
  <c r="W275" i="16"/>
  <c r="X275" i="16"/>
  <c r="O275" i="16"/>
  <c r="BW218" i="670" s="1"/>
  <c r="AB275" i="16"/>
  <c r="Y33" i="16"/>
  <c r="AB33" i="16"/>
  <c r="U33" i="16"/>
  <c r="V33" i="16" s="1"/>
  <c r="O33" i="16"/>
  <c r="GC63" i="670" s="1"/>
  <c r="W33" i="16"/>
  <c r="X33" i="16"/>
  <c r="U257" i="16"/>
  <c r="V257" i="16" s="1"/>
  <c r="AB257" i="16"/>
  <c r="Y257" i="16"/>
  <c r="O257" i="16"/>
  <c r="AO87" i="670" s="1"/>
  <c r="Y270" i="16"/>
  <c r="AB270" i="16"/>
  <c r="S270" i="16"/>
  <c r="T270" i="16" s="1"/>
  <c r="W270" i="16"/>
  <c r="Y319" i="16"/>
  <c r="AB319" i="16"/>
  <c r="O319" i="16"/>
  <c r="V263" i="670" s="1"/>
  <c r="O303" i="16"/>
  <c r="BG245" i="670" s="1"/>
  <c r="U293" i="16"/>
  <c r="V293" i="16" s="1"/>
  <c r="W293" i="16"/>
  <c r="AB293" i="16"/>
  <c r="X293" i="16"/>
  <c r="Y293" i="16"/>
  <c r="U212" i="16"/>
  <c r="V212" i="16" s="1"/>
  <c r="W212" i="16"/>
  <c r="X212" i="16"/>
  <c r="Y212" i="16"/>
  <c r="AB212" i="16"/>
  <c r="Y266" i="16"/>
  <c r="W266" i="16"/>
  <c r="AB266" i="16"/>
  <c r="X266" i="16"/>
  <c r="W214" i="16"/>
  <c r="X214" i="16"/>
  <c r="Y214" i="16"/>
  <c r="U214" i="16"/>
  <c r="V214" i="16" s="1"/>
  <c r="AB214" i="16"/>
  <c r="Y205" i="16"/>
  <c r="AB205" i="16"/>
  <c r="O205" i="16"/>
  <c r="GT178" i="670" s="1"/>
  <c r="W205" i="16"/>
  <c r="X205" i="16"/>
  <c r="O184" i="16"/>
  <c r="HK148" i="670" s="1"/>
  <c r="U184" i="16"/>
  <c r="V184" i="16" s="1"/>
  <c r="Y184" i="16"/>
  <c r="AB184" i="16"/>
  <c r="O316" i="16"/>
  <c r="AH263" i="670" s="1"/>
  <c r="W308" i="16"/>
  <c r="O307" i="16"/>
  <c r="BK250" i="670" s="1"/>
  <c r="Y305" i="16"/>
  <c r="W301" i="16"/>
  <c r="X298" i="16"/>
  <c r="O297" i="16"/>
  <c r="CD245" i="670" s="1"/>
  <c r="U294" i="16"/>
  <c r="V294" i="16" s="1"/>
  <c r="X291" i="16"/>
  <c r="O290" i="16"/>
  <c r="CH254" i="670" s="1"/>
  <c r="U287" i="16"/>
  <c r="V287" i="16" s="1"/>
  <c r="X276" i="16"/>
  <c r="O255" i="16"/>
  <c r="AQ95" i="670" s="1"/>
  <c r="U247" i="16"/>
  <c r="V247" i="16" s="1"/>
  <c r="W239" i="16"/>
  <c r="O236" i="16"/>
  <c r="CT87" i="670" s="1"/>
  <c r="W226" i="16"/>
  <c r="W210" i="16"/>
  <c r="W194" i="16"/>
  <c r="W184" i="16"/>
  <c r="AB177" i="16"/>
  <c r="Y177" i="16"/>
  <c r="W172" i="16"/>
  <c r="X172" i="16"/>
  <c r="Y172" i="16"/>
  <c r="W169" i="16"/>
  <c r="U166" i="16"/>
  <c r="V166" i="16" s="1"/>
  <c r="W145" i="16"/>
  <c r="X130" i="16"/>
  <c r="U125" i="16"/>
  <c r="V125" i="16" s="1"/>
  <c r="X106" i="16"/>
  <c r="W104" i="16"/>
  <c r="X102" i="16"/>
  <c r="O100" i="16"/>
  <c r="CI172" i="670" s="1"/>
  <c r="AB100" i="16"/>
  <c r="AB58" i="16"/>
  <c r="O85" i="26"/>
  <c r="O77" i="26"/>
  <c r="X92" i="16"/>
  <c r="W92" i="16"/>
  <c r="Y92" i="16"/>
  <c r="AB92" i="16"/>
  <c r="S307" i="16"/>
  <c r="T307" i="16" s="1"/>
  <c r="Y264" i="16"/>
  <c r="AB264" i="16"/>
  <c r="W134" i="16"/>
  <c r="X134" i="16"/>
  <c r="Y134" i="16"/>
  <c r="O92" i="16"/>
  <c r="AY185" i="670" s="1"/>
  <c r="X53" i="16"/>
  <c r="Y53" i="16"/>
  <c r="AB53" i="16"/>
  <c r="O69" i="26"/>
  <c r="U281" i="16"/>
  <c r="V281" i="16" s="1"/>
  <c r="X281" i="16"/>
  <c r="U224" i="16"/>
  <c r="V224" i="16" s="1"/>
  <c r="W224" i="16"/>
  <c r="O224" i="16"/>
  <c r="EE91" i="670" s="1"/>
  <c r="U208" i="16"/>
  <c r="V208" i="16" s="1"/>
  <c r="W208" i="16"/>
  <c r="X208" i="16"/>
  <c r="O208" i="16"/>
  <c r="HK178" i="670" s="1"/>
  <c r="U128" i="16"/>
  <c r="V128" i="16" s="1"/>
  <c r="W128" i="16"/>
  <c r="X128" i="16"/>
  <c r="Y128" i="16"/>
  <c r="S279" i="16"/>
  <c r="T279" i="16" s="1"/>
  <c r="W258" i="16"/>
  <c r="O227" i="16"/>
  <c r="EM95" i="670" s="1"/>
  <c r="S227" i="16"/>
  <c r="T227" i="16" s="1"/>
  <c r="Y112" i="16"/>
  <c r="AB112" i="16"/>
  <c r="U318" i="16"/>
  <c r="V318" i="16" s="1"/>
  <c r="AB316" i="16"/>
  <c r="O309" i="16"/>
  <c r="AN270" i="670" s="1"/>
  <c r="AB307" i="16"/>
  <c r="U306" i="16"/>
  <c r="V306" i="16" s="1"/>
  <c r="O302" i="16"/>
  <c r="BG241" i="670" s="1"/>
  <c r="U299" i="16"/>
  <c r="V299" i="16" s="1"/>
  <c r="W289" i="16"/>
  <c r="O277" i="16"/>
  <c r="CW243" i="670" s="1"/>
  <c r="U277" i="16"/>
  <c r="V277" i="16" s="1"/>
  <c r="U267" i="16"/>
  <c r="V267" i="16" s="1"/>
  <c r="U265" i="16"/>
  <c r="V265" i="16" s="1"/>
  <c r="V263" i="16"/>
  <c r="Y262" i="16"/>
  <c r="X262" i="16"/>
  <c r="W260" i="16"/>
  <c r="W254" i="16"/>
  <c r="Y254" i="16"/>
  <c r="W243" i="16"/>
  <c r="O229" i="16"/>
  <c r="DJ87" i="670" s="1"/>
  <c r="U227" i="16"/>
  <c r="V227" i="16" s="1"/>
  <c r="Y191" i="16"/>
  <c r="AB185" i="16"/>
  <c r="Y162" i="16"/>
  <c r="AB162" i="16"/>
  <c r="Y157" i="16"/>
  <c r="U140" i="16"/>
  <c r="V140" i="16" s="1"/>
  <c r="W140" i="16"/>
  <c r="X140" i="16"/>
  <c r="Y140" i="16"/>
  <c r="AB138" i="16"/>
  <c r="Y122" i="16"/>
  <c r="O112" i="16"/>
  <c r="EF177" i="670" s="1"/>
  <c r="O110" i="16"/>
  <c r="EF185" i="670" s="1"/>
  <c r="X67" i="16"/>
  <c r="Y67" i="16"/>
  <c r="AB67" i="16"/>
  <c r="X57" i="16"/>
  <c r="Y57" i="16"/>
  <c r="AB57" i="16"/>
  <c r="O57" i="16"/>
  <c r="BK156" i="670" s="1"/>
  <c r="Y174" i="16"/>
  <c r="AB174" i="16"/>
  <c r="S120" i="16"/>
  <c r="T120" i="16" s="1"/>
  <c r="Y117" i="16"/>
  <c r="AB117" i="16"/>
  <c r="S92" i="16"/>
  <c r="U259" i="16"/>
  <c r="V259" i="16" s="1"/>
  <c r="AB259" i="16"/>
  <c r="X184" i="16"/>
  <c r="O174" i="16"/>
  <c r="FN144" i="670" s="1"/>
  <c r="S301" i="16"/>
  <c r="T301" i="16" s="1"/>
  <c r="W250" i="16"/>
  <c r="Y250" i="16"/>
  <c r="Y208" i="16"/>
  <c r="U192" i="16"/>
  <c r="V192" i="16" s="1"/>
  <c r="W192" i="16"/>
  <c r="X192" i="16"/>
  <c r="O192" i="16"/>
  <c r="FZ166" i="670" s="1"/>
  <c r="S125" i="16"/>
  <c r="T125" i="16" s="1"/>
  <c r="X74" i="16"/>
  <c r="W74" i="16"/>
  <c r="Y74" i="16"/>
  <c r="AB74" i="16"/>
  <c r="W49" i="16"/>
  <c r="X49" i="16"/>
  <c r="Y49" i="16"/>
  <c r="AB49" i="16"/>
  <c r="U43" i="16"/>
  <c r="V43" i="16" s="1"/>
  <c r="O43" i="16"/>
  <c r="AE160" i="670" s="1"/>
  <c r="O301" i="16"/>
  <c r="BG237" i="670" s="1"/>
  <c r="O294" i="16"/>
  <c r="CH237" i="670" s="1"/>
  <c r="O287" i="16"/>
  <c r="BL270" i="670" s="1"/>
  <c r="O247" i="16"/>
  <c r="BI91" i="670" s="1"/>
  <c r="W242" i="16"/>
  <c r="X242" i="16"/>
  <c r="Y242" i="16"/>
  <c r="S208" i="16"/>
  <c r="T208" i="16" s="1"/>
  <c r="S192" i="16"/>
  <c r="T192" i="16" s="1"/>
  <c r="O186" i="16"/>
  <c r="HS148" i="670" s="1"/>
  <c r="U186" i="16"/>
  <c r="V186" i="16" s="1"/>
  <c r="AB186" i="16"/>
  <c r="O128" i="16"/>
  <c r="AO192" i="670" s="1"/>
  <c r="O109" i="26"/>
  <c r="S276" i="16"/>
  <c r="T276" i="16" s="1"/>
  <c r="S274" i="16"/>
  <c r="T274" i="16" s="1"/>
  <c r="X274" i="16"/>
  <c r="O242" i="16"/>
  <c r="CC95" i="670" s="1"/>
  <c r="Y197" i="16"/>
  <c r="AB197" i="16"/>
  <c r="O197" i="16"/>
  <c r="GP182" i="670" s="1"/>
  <c r="O169" i="16"/>
  <c r="FE167" i="670" s="1"/>
  <c r="W156" i="16"/>
  <c r="X156" i="16"/>
  <c r="Y156" i="16"/>
  <c r="AB156" i="16"/>
  <c r="U148" i="16"/>
  <c r="V148" i="16" s="1"/>
  <c r="W148" i="16"/>
  <c r="X148" i="16"/>
  <c r="Y148" i="16"/>
  <c r="O104" i="16"/>
  <c r="DC172" i="670" s="1"/>
  <c r="X55" i="16"/>
  <c r="Y55" i="16"/>
  <c r="AB55" i="16"/>
  <c r="AB37" i="16"/>
  <c r="U37" i="16"/>
  <c r="V37" i="16" s="1"/>
  <c r="W37" i="16"/>
  <c r="X37" i="16"/>
  <c r="U25" i="16"/>
  <c r="V25" i="16" s="1"/>
  <c r="W25" i="16"/>
  <c r="X25" i="16"/>
  <c r="Y25" i="16"/>
  <c r="O117" i="26"/>
  <c r="O49" i="26"/>
  <c r="O41" i="26"/>
  <c r="O17" i="26"/>
  <c r="O305" i="16"/>
  <c r="BG254" i="670" s="1"/>
  <c r="U263" i="16"/>
  <c r="S197" i="16"/>
  <c r="T197" i="16" s="1"/>
  <c r="X188" i="16"/>
  <c r="Y188" i="16"/>
  <c r="AB188" i="16"/>
  <c r="O183" i="16"/>
  <c r="HG148" i="670" s="1"/>
  <c r="O156" i="16"/>
  <c r="EB196" i="670" s="1"/>
  <c r="AB153" i="16"/>
  <c r="Y153" i="16"/>
  <c r="O148" i="16"/>
  <c r="DB200" i="670" s="1"/>
  <c r="O55" i="16"/>
  <c r="AY168" i="670" s="1"/>
  <c r="O37" i="16"/>
  <c r="Q160" i="670" s="1"/>
  <c r="O125" i="26"/>
  <c r="S263" i="16"/>
  <c r="O235" i="16"/>
  <c r="CT83" i="670" s="1"/>
  <c r="Y235" i="16"/>
  <c r="AB235" i="16"/>
  <c r="W232" i="16"/>
  <c r="AB232" i="16"/>
  <c r="O153" i="16"/>
  <c r="DO196" i="670" s="1"/>
  <c r="AB321" i="16"/>
  <c r="S318" i="16"/>
  <c r="T318" i="16" s="1"/>
  <c r="Y316" i="16"/>
  <c r="AB311" i="16"/>
  <c r="Y307" i="16"/>
  <c r="AB290" i="16"/>
  <c r="S289" i="16"/>
  <c r="T289" i="16" s="1"/>
  <c r="AB273" i="16"/>
  <c r="Y255" i="16"/>
  <c r="AB244" i="16"/>
  <c r="AB236" i="16"/>
  <c r="AB225" i="16"/>
  <c r="W225" i="16"/>
  <c r="X225" i="16"/>
  <c r="Y225" i="16"/>
  <c r="U216" i="16"/>
  <c r="V216" i="16" s="1"/>
  <c r="W216" i="16"/>
  <c r="X216" i="16"/>
  <c r="O216" i="16"/>
  <c r="HO182" i="670" s="1"/>
  <c r="U200" i="16"/>
  <c r="V200" i="16" s="1"/>
  <c r="W200" i="16"/>
  <c r="X200" i="16"/>
  <c r="O200" i="16"/>
  <c r="GP170" i="670" s="1"/>
  <c r="X174" i="16"/>
  <c r="W168" i="16"/>
  <c r="X168" i="16"/>
  <c r="Y168" i="16"/>
  <c r="AB168" i="16"/>
  <c r="X157" i="16"/>
  <c r="Y138" i="16"/>
  <c r="X122" i="16"/>
  <c r="X117" i="16"/>
  <c r="Y114" i="16"/>
  <c r="AB114" i="16"/>
  <c r="X76" i="16"/>
  <c r="O76" i="16"/>
  <c r="EF156" i="670" s="1"/>
  <c r="X72" i="16"/>
  <c r="W72" i="16"/>
  <c r="AB72" i="16"/>
  <c r="S157" i="16"/>
  <c r="T157" i="16" s="1"/>
  <c r="U132" i="16"/>
  <c r="V132" i="16" s="1"/>
  <c r="W132" i="16"/>
  <c r="X132" i="16"/>
  <c r="Y132" i="16"/>
  <c r="U120" i="16"/>
  <c r="V120" i="16" s="1"/>
  <c r="W120" i="16"/>
  <c r="X120" i="16"/>
  <c r="Y120" i="16"/>
  <c r="O278" i="16"/>
  <c r="CW251" i="670" s="1"/>
  <c r="X278" i="16"/>
  <c r="AB278" i="16"/>
  <c r="W180" i="16"/>
  <c r="X180" i="16"/>
  <c r="Y180" i="16"/>
  <c r="AB180" i="16"/>
  <c r="O157" i="16"/>
  <c r="EF196" i="670" s="1"/>
  <c r="S138" i="16"/>
  <c r="T138" i="16" s="1"/>
  <c r="O132" i="16"/>
  <c r="BB200" i="670" s="1"/>
  <c r="O122" i="16"/>
  <c r="BU177" i="670" s="1"/>
  <c r="O253" i="16"/>
  <c r="AS87" i="670" s="1"/>
  <c r="U253" i="16"/>
  <c r="V253" i="16" s="1"/>
  <c r="Y125" i="16"/>
  <c r="AB125" i="16"/>
  <c r="O281" i="16"/>
  <c r="CW263" i="670" s="1"/>
  <c r="S253" i="16"/>
  <c r="T253" i="16" s="1"/>
  <c r="O250" i="16"/>
  <c r="S224" i="16"/>
  <c r="Y217" i="16"/>
  <c r="AB217" i="16"/>
  <c r="X217" i="16"/>
  <c r="Y201" i="16"/>
  <c r="AB201" i="16"/>
  <c r="X201" i="16"/>
  <c r="O166" i="16"/>
  <c r="FA167" i="670" s="1"/>
  <c r="Y150" i="16"/>
  <c r="AB150" i="16"/>
  <c r="Y145" i="16"/>
  <c r="AB145" i="16"/>
  <c r="O74" i="16"/>
  <c r="EB160" i="670" s="1"/>
  <c r="O49" i="16"/>
  <c r="AU164" i="670" s="1"/>
  <c r="S43" i="16"/>
  <c r="T43" i="16" s="1"/>
  <c r="O245" i="16"/>
  <c r="BI83" i="670" s="1"/>
  <c r="U245" i="16"/>
  <c r="V245" i="16" s="1"/>
  <c r="O239" i="16"/>
  <c r="CP91" i="670" s="1"/>
  <c r="W222" i="16"/>
  <c r="X222" i="16"/>
  <c r="Y222" i="16"/>
  <c r="U220" i="16"/>
  <c r="V220" i="16" s="1"/>
  <c r="W220" i="16"/>
  <c r="X220" i="16"/>
  <c r="O217" i="16"/>
  <c r="FQ78" i="670" s="1"/>
  <c r="Y213" i="16"/>
  <c r="AB213" i="16"/>
  <c r="O213" i="16"/>
  <c r="HO170" i="670" s="1"/>
  <c r="W206" i="16"/>
  <c r="X206" i="16"/>
  <c r="Y206" i="16"/>
  <c r="U204" i="16"/>
  <c r="V204" i="16" s="1"/>
  <c r="W204" i="16"/>
  <c r="X204" i="16"/>
  <c r="O201" i="16"/>
  <c r="GP166" i="670" s="1"/>
  <c r="W186" i="16"/>
  <c r="O150" i="16"/>
  <c r="DK196" i="670" s="1"/>
  <c r="S102" i="16"/>
  <c r="T102" i="16" s="1"/>
  <c r="O25" i="26"/>
  <c r="O298" i="16"/>
  <c r="BK245" i="670" s="1"/>
  <c r="U285" i="16"/>
  <c r="V285" i="16" s="1"/>
  <c r="X285" i="16"/>
  <c r="W274" i="16"/>
  <c r="W256" i="16"/>
  <c r="S245" i="16"/>
  <c r="T245" i="16" s="1"/>
  <c r="O220" i="16"/>
  <c r="FE78" i="670" s="1"/>
  <c r="S213" i="16"/>
  <c r="T213" i="16" s="1"/>
  <c r="O206" i="16"/>
  <c r="GT182" i="670" s="1"/>
  <c r="O106" i="16"/>
  <c r="DK172" i="670" s="1"/>
  <c r="O25" i="16"/>
  <c r="HC59" i="670" s="1"/>
  <c r="O57" i="26"/>
  <c r="Y137" i="16"/>
  <c r="AB137" i="16"/>
  <c r="Y133" i="16"/>
  <c r="AB133" i="16"/>
  <c r="O133" i="16"/>
  <c r="BK200" i="670" s="1"/>
  <c r="O108" i="16"/>
  <c r="EB181" i="670" s="1"/>
  <c r="X31" i="16"/>
  <c r="Y31" i="16"/>
  <c r="AB31" i="16"/>
  <c r="AB304" i="16"/>
  <c r="AB297" i="16"/>
  <c r="O306" i="16"/>
  <c r="BK254" i="670" s="1"/>
  <c r="Y297" i="16"/>
  <c r="X290" i="16"/>
  <c r="O289" i="16"/>
  <c r="CD254" i="670" s="1"/>
  <c r="O280" i="16"/>
  <c r="CW259" i="670" s="1"/>
  <c r="S280" i="16"/>
  <c r="T280" i="16" s="1"/>
  <c r="X255" i="16"/>
  <c r="O249" i="16"/>
  <c r="BE91" i="670" s="1"/>
  <c r="U249" i="16"/>
  <c r="V249" i="16" s="1"/>
  <c r="W246" i="16"/>
  <c r="Y246" i="16"/>
  <c r="W238" i="16"/>
  <c r="X238" i="16"/>
  <c r="Y238" i="16"/>
  <c r="Y236" i="16"/>
  <c r="O225" i="16"/>
  <c r="EE95" i="670" s="1"/>
  <c r="S216" i="16"/>
  <c r="T216" i="16" s="1"/>
  <c r="Y209" i="16"/>
  <c r="AB209" i="16"/>
  <c r="X209" i="16"/>
  <c r="S200" i="16"/>
  <c r="T200" i="16" s="1"/>
  <c r="Y193" i="16"/>
  <c r="AB193" i="16"/>
  <c r="X193" i="16"/>
  <c r="O185" i="16"/>
  <c r="HO148" i="670" s="1"/>
  <c r="W174" i="16"/>
  <c r="O168" i="16"/>
  <c r="FE163" i="670" s="1"/>
  <c r="AB165" i="16"/>
  <c r="Y165" i="16"/>
  <c r="W160" i="16"/>
  <c r="X160" i="16"/>
  <c r="Y160" i="16"/>
  <c r="W157" i="16"/>
  <c r="Y142" i="16"/>
  <c r="AB142" i="16"/>
  <c r="X138" i="16"/>
  <c r="Y129" i="16"/>
  <c r="AB129" i="16"/>
  <c r="W129" i="16"/>
  <c r="X129" i="16"/>
  <c r="W122" i="16"/>
  <c r="W117" i="16"/>
  <c r="O114" i="16"/>
  <c r="DG177" i="670" s="1"/>
  <c r="X96" i="16"/>
  <c r="Y96" i="16"/>
  <c r="AB96" i="16"/>
  <c r="X82" i="16"/>
  <c r="Y82" i="16"/>
  <c r="AB82" i="16"/>
  <c r="S76" i="16"/>
  <c r="T76" i="16" s="1"/>
  <c r="O72" i="16"/>
  <c r="EB168" i="670" s="1"/>
  <c r="AB41" i="16"/>
  <c r="U39" i="16"/>
  <c r="V39" i="16" s="1"/>
  <c r="Y39" i="16"/>
  <c r="AB39" i="16"/>
  <c r="W27" i="16"/>
  <c r="X27" i="16"/>
  <c r="Y27" i="16"/>
  <c r="AB27" i="16"/>
  <c r="U241" i="16"/>
  <c r="V241" i="16" s="1"/>
  <c r="U237" i="16"/>
  <c r="V237" i="16" s="1"/>
  <c r="W176" i="16"/>
  <c r="X176" i="16"/>
  <c r="Y176" i="16"/>
  <c r="W164" i="16"/>
  <c r="X164" i="16"/>
  <c r="Y164" i="16"/>
  <c r="W152" i="16"/>
  <c r="X152" i="16"/>
  <c r="Y152" i="16"/>
  <c r="U146" i="16"/>
  <c r="V146" i="16" s="1"/>
  <c r="X94" i="16"/>
  <c r="AB94" i="16"/>
  <c r="U59" i="16"/>
  <c r="V59" i="16" s="1"/>
  <c r="W59" i="16"/>
  <c r="X59" i="16"/>
  <c r="Y59" i="16"/>
  <c r="W51" i="16"/>
  <c r="X51" i="16"/>
  <c r="Y51" i="16"/>
  <c r="AB51" i="16"/>
  <c r="Y35" i="16"/>
  <c r="AB35" i="16"/>
  <c r="O89" i="26"/>
  <c r="O81" i="26"/>
  <c r="O73" i="26"/>
  <c r="U144" i="16"/>
  <c r="V144" i="16" s="1"/>
  <c r="W144" i="16"/>
  <c r="X144" i="16"/>
  <c r="Y144" i="16"/>
  <c r="Y141" i="16"/>
  <c r="AB141" i="16"/>
  <c r="O94" i="16"/>
  <c r="AY177" i="670" s="1"/>
  <c r="O86" i="16"/>
  <c r="O59" i="16"/>
  <c r="BO160" i="670" s="1"/>
  <c r="O51" i="16"/>
  <c r="AU156" i="670" s="1"/>
  <c r="O35" i="16"/>
  <c r="I162" i="670" s="1"/>
  <c r="W29" i="16"/>
  <c r="X29" i="16"/>
  <c r="Y29" i="16"/>
  <c r="AB29" i="16"/>
  <c r="O144" i="16"/>
  <c r="CO192" i="670" s="1"/>
  <c r="O141" i="16"/>
  <c r="CK200" i="670" s="1"/>
  <c r="U124" i="16"/>
  <c r="V124" i="16" s="1"/>
  <c r="W124" i="16"/>
  <c r="X124" i="16"/>
  <c r="Y124" i="16"/>
  <c r="Y121" i="16"/>
  <c r="AB121" i="16"/>
  <c r="Y116" i="16"/>
  <c r="AB80" i="16"/>
  <c r="W78" i="16"/>
  <c r="Y47" i="16"/>
  <c r="W45" i="16"/>
  <c r="X23" i="16"/>
  <c r="X21" i="16"/>
  <c r="X19" i="16"/>
  <c r="X17" i="16"/>
  <c r="O129" i="26"/>
  <c r="O121" i="26"/>
  <c r="O113" i="26"/>
  <c r="O105" i="26"/>
  <c r="O97" i="26"/>
  <c r="X116" i="16"/>
  <c r="Y80" i="16"/>
  <c r="AB64" i="16"/>
  <c r="X47" i="16"/>
  <c r="W23" i="16"/>
  <c r="W21" i="16"/>
  <c r="W19" i="16"/>
  <c r="W17" i="16"/>
  <c r="W80" i="16"/>
  <c r="O78" i="16"/>
  <c r="EF164" i="670" s="1"/>
  <c r="W47" i="16"/>
  <c r="O45" i="16"/>
  <c r="AI164" i="670" s="1"/>
  <c r="W263" i="16"/>
  <c r="Y261" i="16"/>
  <c r="W261" i="16"/>
  <c r="O263" i="16"/>
  <c r="AB262" i="16"/>
  <c r="W262" i="16"/>
  <c r="AB263" i="16"/>
  <c r="O93" i="26"/>
  <c r="O33" i="26"/>
  <c r="CH250" i="670"/>
  <c r="O65" i="26"/>
  <c r="O53" i="26"/>
  <c r="HO166" i="670"/>
  <c r="V114" i="16"/>
  <c r="T39" i="16"/>
  <c r="AE177" i="670"/>
  <c r="CR156" i="670"/>
  <c r="T37" i="16"/>
  <c r="GT174" i="670"/>
  <c r="T148" i="16"/>
  <c r="N91" i="670"/>
  <c r="T234" i="16"/>
  <c r="T230" i="16"/>
  <c r="T198" i="16"/>
  <c r="T33" i="16"/>
  <c r="V116" i="16"/>
  <c r="V21" i="16"/>
  <c r="V19" i="16"/>
  <c r="V17" i="16"/>
  <c r="V47" i="16"/>
  <c r="V29" i="16"/>
  <c r="V27" i="16"/>
  <c r="V309" i="16"/>
  <c r="V305" i="16"/>
  <c r="V289" i="16"/>
  <c r="FZ174" i="670"/>
  <c r="V100" i="16"/>
  <c r="T51" i="16"/>
  <c r="T62" i="16"/>
  <c r="T57" i="16"/>
  <c r="V210" i="16"/>
  <c r="O245" i="670"/>
  <c r="T112" i="16"/>
  <c r="V302" i="16"/>
  <c r="V282" i="16"/>
  <c r="T179" i="16"/>
  <c r="T175" i="16"/>
  <c r="T171" i="16"/>
  <c r="T167" i="16"/>
  <c r="T135" i="16"/>
  <c r="T107" i="16"/>
  <c r="GL46" i="670"/>
  <c r="V225" i="16"/>
  <c r="V213" i="16"/>
  <c r="T212" i="16"/>
  <c r="T229" i="16"/>
  <c r="T221" i="16"/>
  <c r="AD263" i="670"/>
  <c r="AY160" i="670"/>
  <c r="V261" i="16"/>
  <c r="HC148" i="670"/>
  <c r="T174" i="16"/>
  <c r="T166" i="16"/>
  <c r="T154" i="16"/>
  <c r="T146" i="16"/>
  <c r="T110" i="16"/>
  <c r="AO218" i="670"/>
  <c r="T283" i="16"/>
  <c r="CW255" i="670"/>
  <c r="Y218" i="670"/>
  <c r="FE186" i="670"/>
  <c r="EB200" i="670"/>
  <c r="CX200" i="670"/>
  <c r="CK192" i="670"/>
  <c r="T66" i="16"/>
  <c r="V45" i="16"/>
  <c r="V284" i="16"/>
  <c r="T164" i="16"/>
  <c r="T308" i="16"/>
  <c r="T304" i="16"/>
  <c r="T300" i="16"/>
  <c r="T288" i="16"/>
  <c r="CP83" i="670"/>
  <c r="CT91" i="670"/>
  <c r="T205" i="16"/>
  <c r="GU148" i="670"/>
  <c r="GE148" i="670"/>
  <c r="FF144" i="670"/>
  <c r="CB200" i="670"/>
  <c r="BM177" i="670"/>
  <c r="BG250" i="670"/>
  <c r="T277" i="16"/>
  <c r="T263" i="16"/>
  <c r="V238" i="16"/>
  <c r="V190" i="16"/>
  <c r="V177" i="16"/>
  <c r="V153" i="16"/>
  <c r="V141" i="16"/>
  <c r="V129" i="16"/>
  <c r="T173" i="16"/>
  <c r="T161" i="16"/>
  <c r="T133" i="16"/>
  <c r="T261" i="16"/>
  <c r="T259" i="16"/>
  <c r="T257" i="16"/>
  <c r="BE87" i="670"/>
  <c r="EI95" i="670"/>
  <c r="EM91" i="670"/>
  <c r="HO174" i="670"/>
  <c r="T206" i="16"/>
  <c r="CO196" i="670"/>
  <c r="AK200" i="670"/>
  <c r="CA177" i="670"/>
  <c r="CS177" i="670"/>
  <c r="GG59" i="670"/>
  <c r="Z263" i="670"/>
  <c r="AG239" i="670"/>
  <c r="CH241" i="670"/>
  <c r="BT270" i="670"/>
  <c r="V91" i="670"/>
  <c r="V219" i="16"/>
  <c r="T319" i="16"/>
  <c r="T310" i="16"/>
  <c r="T298" i="16"/>
  <c r="T275" i="16"/>
  <c r="DH95" i="670"/>
  <c r="EI91" i="670"/>
  <c r="GM148" i="670"/>
  <c r="FE171" i="670"/>
  <c r="BO200" i="670"/>
  <c r="BK196" i="670"/>
  <c r="AO200" i="670"/>
  <c r="CO177" i="670"/>
  <c r="V41" i="16"/>
  <c r="BP270" i="670"/>
  <c r="HK166" i="670"/>
  <c r="GT170" i="670"/>
  <c r="V98" i="16"/>
  <c r="T252" i="16"/>
  <c r="T232" i="16"/>
  <c r="T224" i="16"/>
  <c r="T220" i="16"/>
  <c r="O318" i="26"/>
  <c r="O310" i="26"/>
  <c r="O302" i="26"/>
  <c r="O294" i="26"/>
  <c r="O286" i="26"/>
  <c r="O278" i="26"/>
  <c r="O246" i="26"/>
  <c r="O321" i="26"/>
  <c r="O313" i="26"/>
  <c r="O305" i="26"/>
  <c r="O297" i="26"/>
  <c r="O289" i="26"/>
  <c r="O281" i="26"/>
  <c r="O273" i="26"/>
  <c r="O265" i="26"/>
  <c r="O257" i="26"/>
  <c r="O249" i="26"/>
  <c r="O241" i="26"/>
  <c r="O233" i="26"/>
  <c r="O225" i="26"/>
  <c r="O217" i="26"/>
  <c r="O209" i="26"/>
  <c r="O201" i="26"/>
  <c r="O193" i="26"/>
  <c r="O185" i="26"/>
  <c r="O177" i="26"/>
  <c r="O169" i="26"/>
  <c r="O161" i="26"/>
  <c r="O153" i="26"/>
  <c r="O145" i="26"/>
  <c r="O137" i="26"/>
  <c r="O172" i="26"/>
  <c r="O164" i="26"/>
  <c r="O156" i="26"/>
  <c r="O148" i="26"/>
  <c r="O140" i="26"/>
  <c r="O132" i="26"/>
  <c r="O124" i="26"/>
  <c r="O116" i="26"/>
  <c r="O108" i="26"/>
  <c r="O100" i="26"/>
  <c r="O92" i="26"/>
  <c r="O84" i="26"/>
  <c r="O76" i="26"/>
  <c r="O68" i="26"/>
  <c r="O60" i="26"/>
  <c r="O52" i="26"/>
  <c r="O44" i="26"/>
  <c r="O36" i="26"/>
  <c r="O28" i="26"/>
  <c r="O20" i="26"/>
  <c r="O12" i="26"/>
  <c r="O317" i="26"/>
  <c r="O309" i="26"/>
  <c r="O301" i="26"/>
  <c r="O293" i="26"/>
  <c r="O285" i="26"/>
  <c r="O277" i="26"/>
  <c r="O269" i="26"/>
  <c r="O261" i="26"/>
  <c r="O253" i="26"/>
  <c r="O245" i="26"/>
  <c r="O237" i="26"/>
  <c r="O229" i="26"/>
  <c r="O221" i="26"/>
  <c r="O213" i="26"/>
  <c r="O205" i="26"/>
  <c r="O197" i="26"/>
  <c r="O189" i="26"/>
  <c r="O181" i="26"/>
  <c r="O173" i="26"/>
  <c r="O165" i="26"/>
  <c r="O157" i="26"/>
  <c r="O149" i="26"/>
  <c r="O141" i="26"/>
  <c r="O133" i="26"/>
  <c r="V119" i="16"/>
  <c r="T188" i="16"/>
  <c r="V181" i="16"/>
  <c r="V312" i="16"/>
  <c r="V280" i="16"/>
  <c r="U274" i="16"/>
  <c r="V274" i="16" s="1"/>
  <c r="U272" i="16"/>
  <c r="V272" i="16" s="1"/>
  <c r="U270" i="16"/>
  <c r="V270" i="16" s="1"/>
  <c r="U268" i="16"/>
  <c r="V268" i="16" s="1"/>
  <c r="U266" i="16"/>
  <c r="V266" i="16" s="1"/>
  <c r="U264" i="16"/>
  <c r="V264" i="16" s="1"/>
  <c r="U262" i="16"/>
  <c r="V262" i="16" s="1"/>
  <c r="U260" i="16"/>
  <c r="V260" i="16" s="1"/>
  <c r="U258" i="16"/>
  <c r="V258" i="16" s="1"/>
  <c r="U256" i="16"/>
  <c r="V256" i="16" s="1"/>
  <c r="S268" i="16"/>
  <c r="T268" i="16" s="1"/>
  <c r="S266" i="16"/>
  <c r="T266" i="16" s="1"/>
  <c r="S264" i="16"/>
  <c r="T264" i="16" s="1"/>
  <c r="S262" i="16"/>
  <c r="T262" i="16" s="1"/>
  <c r="S260" i="16"/>
  <c r="T260" i="16" s="1"/>
  <c r="S258" i="16"/>
  <c r="T258" i="16" s="1"/>
  <c r="S256" i="16"/>
  <c r="T256" i="16" s="1"/>
  <c r="X259" i="16"/>
  <c r="X257" i="16"/>
  <c r="V250" i="16"/>
  <c r="O274" i="16"/>
  <c r="BW222" i="670" s="1"/>
  <c r="O272" i="16"/>
  <c r="BS218" i="670" s="1"/>
  <c r="O270" i="16"/>
  <c r="AK218" i="670" s="1"/>
  <c r="O268" i="16"/>
  <c r="AC218" i="670" s="1"/>
  <c r="O266" i="16"/>
  <c r="U218" i="670" s="1"/>
  <c r="O264" i="16"/>
  <c r="H91" i="670" s="1"/>
  <c r="O262" i="16"/>
  <c r="R91" i="670" s="1"/>
  <c r="O260" i="16"/>
  <c r="AC87" i="670" s="1"/>
  <c r="O258" i="16"/>
  <c r="AO83" i="670" s="1"/>
  <c r="O256" i="16"/>
  <c r="AO91" i="670" s="1"/>
  <c r="U109" i="16"/>
  <c r="V109" i="16" s="1"/>
  <c r="W109" i="16"/>
  <c r="X109" i="16"/>
  <c r="O109" i="16"/>
  <c r="EB185" i="670" s="1"/>
  <c r="T109" i="16"/>
  <c r="Y109" i="16"/>
  <c r="AB109" i="16"/>
  <c r="U101" i="16"/>
  <c r="V101" i="16" s="1"/>
  <c r="W101" i="16"/>
  <c r="X101" i="16"/>
  <c r="O101" i="16"/>
  <c r="CO172" i="670" s="1"/>
  <c r="T101" i="16"/>
  <c r="Y101" i="16"/>
  <c r="AB101" i="16"/>
  <c r="Y189" i="16"/>
  <c r="Y187" i="16"/>
  <c r="S186" i="16"/>
  <c r="T186" i="16" s="1"/>
  <c r="Y185" i="16"/>
  <c r="S184" i="16"/>
  <c r="T184" i="16" s="1"/>
  <c r="Y183" i="16"/>
  <c r="S182" i="16"/>
  <c r="T182" i="16" s="1"/>
  <c r="X191" i="16"/>
  <c r="X189" i="16"/>
  <c r="X187" i="16"/>
  <c r="X185" i="16"/>
  <c r="X183" i="16"/>
  <c r="W183" i="16"/>
  <c r="V191" i="16"/>
  <c r="V189" i="16"/>
  <c r="U185" i="16"/>
  <c r="V185" i="16" s="1"/>
  <c r="U183" i="16"/>
  <c r="V183" i="16" s="1"/>
  <c r="W116" i="16"/>
  <c r="AB113" i="16"/>
  <c r="T111" i="16"/>
  <c r="T103" i="16"/>
  <c r="AB97" i="16"/>
  <c r="S91" i="16"/>
  <c r="T91" i="16" s="1"/>
  <c r="U91" i="16"/>
  <c r="V91" i="16" s="1"/>
  <c r="W91" i="16"/>
  <c r="X91" i="16"/>
  <c r="Y91" i="16"/>
  <c r="O91" i="16"/>
  <c r="AU185" i="670" s="1"/>
  <c r="S83" i="16"/>
  <c r="T83" i="16" s="1"/>
  <c r="U83" i="16"/>
  <c r="V83" i="16" s="1"/>
  <c r="W83" i="16"/>
  <c r="X83" i="16"/>
  <c r="Y83" i="16"/>
  <c r="O83" i="16"/>
  <c r="Q185" i="670" s="1"/>
  <c r="Y113" i="16"/>
  <c r="AB105" i="16"/>
  <c r="S75" i="16"/>
  <c r="T75" i="16" s="1"/>
  <c r="U75" i="16"/>
  <c r="V75" i="16" s="1"/>
  <c r="W75" i="16"/>
  <c r="X75" i="16"/>
  <c r="Y75" i="16"/>
  <c r="O75" i="16"/>
  <c r="EB156" i="670" s="1"/>
  <c r="U111" i="16"/>
  <c r="V111" i="16" s="1"/>
  <c r="W111" i="16"/>
  <c r="X111" i="16"/>
  <c r="O111" i="16"/>
  <c r="EF181" i="670" s="1"/>
  <c r="U103" i="16"/>
  <c r="V103" i="16" s="1"/>
  <c r="W103" i="16"/>
  <c r="X103" i="16"/>
  <c r="O103" i="16"/>
  <c r="CW172" i="670" s="1"/>
  <c r="S97" i="16"/>
  <c r="T97" i="16" s="1"/>
  <c r="U97" i="16"/>
  <c r="V97" i="16" s="1"/>
  <c r="W97" i="16"/>
  <c r="X97" i="16"/>
  <c r="O97" i="16"/>
  <c r="BU172" i="670" s="1"/>
  <c r="V61" i="16"/>
  <c r="S46" i="16"/>
  <c r="T46" i="16" s="1"/>
  <c r="U46" i="16"/>
  <c r="V46" i="16" s="1"/>
  <c r="W46" i="16"/>
  <c r="X46" i="16"/>
  <c r="Y46" i="16"/>
  <c r="O46" i="16"/>
  <c r="AE164" i="670" s="1"/>
  <c r="AB46" i="16"/>
  <c r="T113" i="16"/>
  <c r="T105" i="16"/>
  <c r="S89" i="16"/>
  <c r="T89" i="16" s="1"/>
  <c r="U89" i="16"/>
  <c r="V89" i="16" s="1"/>
  <c r="W89" i="16"/>
  <c r="X89" i="16"/>
  <c r="Y89" i="16"/>
  <c r="O89" i="16"/>
  <c r="AU177" i="670" s="1"/>
  <c r="S81" i="16"/>
  <c r="T81" i="16" s="1"/>
  <c r="U81" i="16"/>
  <c r="V81" i="16" s="1"/>
  <c r="W81" i="16"/>
  <c r="X81" i="16"/>
  <c r="Y81" i="16"/>
  <c r="O81" i="16"/>
  <c r="Q193" i="670" s="1"/>
  <c r="V67" i="16"/>
  <c r="S52" i="16"/>
  <c r="T52" i="16" s="1"/>
  <c r="U52" i="16"/>
  <c r="V52" i="16" s="1"/>
  <c r="W52" i="16"/>
  <c r="X52" i="16"/>
  <c r="Y52" i="16"/>
  <c r="O52" i="16"/>
  <c r="AY156" i="670" s="1"/>
  <c r="AB52" i="16"/>
  <c r="AB107" i="16"/>
  <c r="AB95" i="16"/>
  <c r="U113" i="16"/>
  <c r="V113" i="16" s="1"/>
  <c r="X113" i="16"/>
  <c r="O113" i="16"/>
  <c r="DK177" i="670" s="1"/>
  <c r="U105" i="16"/>
  <c r="V105" i="16" s="1"/>
  <c r="W105" i="16"/>
  <c r="X105" i="16"/>
  <c r="O105" i="16"/>
  <c r="DG172" i="670" s="1"/>
  <c r="S73" i="16"/>
  <c r="T73" i="16" s="1"/>
  <c r="U73" i="16"/>
  <c r="V73" i="16" s="1"/>
  <c r="W73" i="16"/>
  <c r="X73" i="16"/>
  <c r="Y73" i="16"/>
  <c r="O73" i="16"/>
  <c r="EB164" i="670" s="1"/>
  <c r="S36" i="16"/>
  <c r="T36" i="16" s="1"/>
  <c r="U36" i="16"/>
  <c r="V36" i="16" s="1"/>
  <c r="W36" i="16"/>
  <c r="X36" i="16"/>
  <c r="Y36" i="16"/>
  <c r="O36" i="16"/>
  <c r="M160" i="670" s="1"/>
  <c r="AB36" i="16"/>
  <c r="S95" i="16"/>
  <c r="T95" i="16" s="1"/>
  <c r="U95" i="16"/>
  <c r="V95" i="16" s="1"/>
  <c r="W95" i="16"/>
  <c r="X95" i="16"/>
  <c r="O95" i="16"/>
  <c r="BM172" i="670" s="1"/>
  <c r="S87" i="16"/>
  <c r="T87" i="16" s="1"/>
  <c r="U87" i="16"/>
  <c r="V87" i="16" s="1"/>
  <c r="W87" i="16"/>
  <c r="X87" i="16"/>
  <c r="Y87" i="16"/>
  <c r="O87" i="16"/>
  <c r="AE181" i="670" s="1"/>
  <c r="S79" i="16"/>
  <c r="T79" i="16" s="1"/>
  <c r="U79" i="16"/>
  <c r="V79" i="16" s="1"/>
  <c r="W79" i="16"/>
  <c r="X79" i="16"/>
  <c r="Y79" i="16"/>
  <c r="O79" i="16"/>
  <c r="EF168" i="670" s="1"/>
  <c r="S71" i="16"/>
  <c r="T71" i="16" s="1"/>
  <c r="U71" i="16"/>
  <c r="V71" i="16" s="1"/>
  <c r="W71" i="16"/>
  <c r="X71" i="16"/>
  <c r="Y71" i="16"/>
  <c r="O71" i="16"/>
  <c r="DL160" i="670" s="1"/>
  <c r="S16" i="16"/>
  <c r="T16" i="16" s="1"/>
  <c r="U16" i="16"/>
  <c r="V16" i="16" s="1"/>
  <c r="W16" i="16"/>
  <c r="X16" i="16"/>
  <c r="Y16" i="16"/>
  <c r="O16" i="16"/>
  <c r="GX46" i="670" s="1"/>
  <c r="AB16" i="16"/>
  <c r="T106" i="16"/>
  <c r="S99" i="16"/>
  <c r="T99" i="16" s="1"/>
  <c r="U99" i="16"/>
  <c r="V99" i="16" s="1"/>
  <c r="W99" i="16"/>
  <c r="X99" i="16"/>
  <c r="O99" i="16"/>
  <c r="CE172" i="670" s="1"/>
  <c r="S69" i="16"/>
  <c r="T69" i="16" s="1"/>
  <c r="U69" i="16"/>
  <c r="V69" i="16" s="1"/>
  <c r="W69" i="16"/>
  <c r="X69" i="16"/>
  <c r="Y69" i="16"/>
  <c r="O69" i="16"/>
  <c r="DH156" i="670" s="1"/>
  <c r="S30" i="16"/>
  <c r="T30" i="16" s="1"/>
  <c r="U30" i="16"/>
  <c r="V30" i="16" s="1"/>
  <c r="W30" i="16"/>
  <c r="X30" i="16"/>
  <c r="Y30" i="16"/>
  <c r="O30" i="16"/>
  <c r="GG63" i="670" s="1"/>
  <c r="AB30" i="16"/>
  <c r="U107" i="16"/>
  <c r="V107" i="16" s="1"/>
  <c r="W107" i="16"/>
  <c r="X107" i="16"/>
  <c r="O107" i="16"/>
  <c r="EB177" i="670" s="1"/>
  <c r="S93" i="16"/>
  <c r="T93" i="16" s="1"/>
  <c r="U93" i="16"/>
  <c r="V93" i="16" s="1"/>
  <c r="W93" i="16"/>
  <c r="X93" i="16"/>
  <c r="Y93" i="16"/>
  <c r="O93" i="16"/>
  <c r="AY181" i="670" s="1"/>
  <c r="S85" i="16"/>
  <c r="T85" i="16" s="1"/>
  <c r="U85" i="16"/>
  <c r="V85" i="16" s="1"/>
  <c r="W85" i="16"/>
  <c r="X85" i="16"/>
  <c r="Y85" i="16"/>
  <c r="O85" i="16"/>
  <c r="AI177" i="670" s="1"/>
  <c r="S77" i="16"/>
  <c r="T77" i="16" s="1"/>
  <c r="U77" i="16"/>
  <c r="V77" i="16" s="1"/>
  <c r="W77" i="16"/>
  <c r="X77" i="16"/>
  <c r="Y77" i="16"/>
  <c r="O77" i="16"/>
  <c r="EF160" i="670" s="1"/>
  <c r="S24" i="16"/>
  <c r="T24" i="16" s="1"/>
  <c r="U24" i="16"/>
  <c r="V24" i="16" s="1"/>
  <c r="W24" i="16"/>
  <c r="X24" i="16"/>
  <c r="Y24" i="16"/>
  <c r="O24" i="16"/>
  <c r="HC63" i="670" s="1"/>
  <c r="AB24" i="16"/>
  <c r="U96" i="16"/>
  <c r="V96" i="16" s="1"/>
  <c r="U94" i="16"/>
  <c r="V94" i="16" s="1"/>
  <c r="U92" i="16"/>
  <c r="V92" i="16" s="1"/>
  <c r="U90" i="16"/>
  <c r="V90" i="16" s="1"/>
  <c r="U88" i="16"/>
  <c r="V88" i="16" s="1"/>
  <c r="U86" i="16"/>
  <c r="V86" i="16" s="1"/>
  <c r="U84" i="16"/>
  <c r="V84" i="16" s="1"/>
  <c r="U82" i="16"/>
  <c r="V82" i="16" s="1"/>
  <c r="U80" i="16"/>
  <c r="V80" i="16" s="1"/>
  <c r="U78" i="16"/>
  <c r="V78" i="16" s="1"/>
  <c r="U76" i="16"/>
  <c r="V76" i="16" s="1"/>
  <c r="U74" i="16"/>
  <c r="V74" i="16" s="1"/>
  <c r="U72" i="16"/>
  <c r="V72" i="16" s="1"/>
  <c r="U70" i="16"/>
  <c r="V70" i="16" s="1"/>
  <c r="U68" i="16"/>
  <c r="V68" i="16" s="1"/>
  <c r="Y54" i="16"/>
  <c r="S42" i="16"/>
  <c r="T42" i="16" s="1"/>
  <c r="U42" i="16"/>
  <c r="V42" i="16" s="1"/>
  <c r="W42" i="16"/>
  <c r="X42" i="16"/>
  <c r="Y42" i="16"/>
  <c r="O42" i="16"/>
  <c r="AA160" i="670" s="1"/>
  <c r="AB38" i="16"/>
  <c r="AB32" i="16"/>
  <c r="AB26" i="16"/>
  <c r="T94" i="16"/>
  <c r="T92" i="16"/>
  <c r="T84" i="16"/>
  <c r="T74" i="16"/>
  <c r="T72" i="16"/>
  <c r="AB56" i="16"/>
  <c r="S18" i="16"/>
  <c r="T18" i="16" s="1"/>
  <c r="U18" i="16"/>
  <c r="V18" i="16" s="1"/>
  <c r="W18" i="16"/>
  <c r="X18" i="16"/>
  <c r="Y18" i="16"/>
  <c r="O18" i="16"/>
  <c r="HF46" i="670" s="1"/>
  <c r="S38" i="16"/>
  <c r="T38" i="16" s="1"/>
  <c r="U38" i="16"/>
  <c r="V38" i="16" s="1"/>
  <c r="W38" i="16"/>
  <c r="X38" i="16"/>
  <c r="Y38" i="16"/>
  <c r="O38" i="16"/>
  <c r="U160" i="670" s="1"/>
  <c r="S32" i="16"/>
  <c r="T32" i="16" s="1"/>
  <c r="U32" i="16"/>
  <c r="V32" i="16" s="1"/>
  <c r="W32" i="16"/>
  <c r="X32" i="16"/>
  <c r="Y32" i="16"/>
  <c r="O32" i="16"/>
  <c r="GC59" i="670" s="1"/>
  <c r="S26" i="16"/>
  <c r="T26" i="16" s="1"/>
  <c r="U26" i="16"/>
  <c r="V26" i="16" s="1"/>
  <c r="W26" i="16"/>
  <c r="X26" i="16"/>
  <c r="Y26" i="16"/>
  <c r="O26" i="16"/>
  <c r="GY59" i="670" s="1"/>
  <c r="S54" i="16"/>
  <c r="T54" i="16" s="1"/>
  <c r="U54" i="16"/>
  <c r="V54" i="16" s="1"/>
  <c r="W54" i="16"/>
  <c r="X54" i="16"/>
  <c r="O54" i="16"/>
  <c r="AY164" i="670" s="1"/>
  <c r="S48" i="16"/>
  <c r="T48" i="16" s="1"/>
  <c r="U48" i="16"/>
  <c r="V48" i="16" s="1"/>
  <c r="W48" i="16"/>
  <c r="X48" i="16"/>
  <c r="Y48" i="16"/>
  <c r="O48" i="16"/>
  <c r="AU168" i="670" s="1"/>
  <c r="AB44" i="16"/>
  <c r="T55" i="16"/>
  <c r="S20" i="16"/>
  <c r="T20" i="16" s="1"/>
  <c r="U20" i="16"/>
  <c r="V20" i="16" s="1"/>
  <c r="W20" i="16"/>
  <c r="X20" i="16"/>
  <c r="Y20" i="16"/>
  <c r="O20" i="16"/>
  <c r="HW54" i="670" s="1"/>
  <c r="S12" i="16"/>
  <c r="T12" i="16" s="1"/>
  <c r="U12" i="16"/>
  <c r="V12" i="16" s="1"/>
  <c r="W12" i="16"/>
  <c r="X12" i="16"/>
  <c r="Y12" i="16"/>
  <c r="O12" i="16"/>
  <c r="GH46" i="670" s="1"/>
  <c r="S56" i="16"/>
  <c r="T56" i="16" s="1"/>
  <c r="U56" i="16"/>
  <c r="V56" i="16" s="1"/>
  <c r="W56" i="16"/>
  <c r="X56" i="16"/>
  <c r="O56" i="16"/>
  <c r="BK160" i="670" s="1"/>
  <c r="S44" i="16"/>
  <c r="T44" i="16" s="1"/>
  <c r="U44" i="16"/>
  <c r="V44" i="16" s="1"/>
  <c r="W44" i="16"/>
  <c r="X44" i="16"/>
  <c r="Y44" i="16"/>
  <c r="O44" i="16"/>
  <c r="AI160" i="670" s="1"/>
  <c r="S34" i="16"/>
  <c r="T34" i="16" s="1"/>
  <c r="U34" i="16"/>
  <c r="V34" i="16" s="1"/>
  <c r="W34" i="16"/>
  <c r="X34" i="16"/>
  <c r="Y34" i="16"/>
  <c r="O34" i="16"/>
  <c r="GC67" i="670" s="1"/>
  <c r="S28" i="16"/>
  <c r="T28" i="16" s="1"/>
  <c r="U28" i="16"/>
  <c r="V28" i="16" s="1"/>
  <c r="W28" i="16"/>
  <c r="X28" i="16"/>
  <c r="Y28" i="16"/>
  <c r="O28" i="16"/>
  <c r="GY67" i="670" s="1"/>
  <c r="T59" i="16"/>
  <c r="U58" i="16"/>
  <c r="V58" i="16" s="1"/>
  <c r="W58" i="16"/>
  <c r="X58" i="16"/>
  <c r="O58" i="16"/>
  <c r="BO156" i="670" s="1"/>
  <c r="S50" i="16"/>
  <c r="T50" i="16" s="1"/>
  <c r="U50" i="16"/>
  <c r="V50" i="16" s="1"/>
  <c r="W50" i="16"/>
  <c r="X50" i="16"/>
  <c r="Y50" i="16"/>
  <c r="O50" i="16"/>
  <c r="AU160" i="670" s="1"/>
  <c r="S40" i="16"/>
  <c r="T40" i="16" s="1"/>
  <c r="U40" i="16"/>
  <c r="V40" i="16" s="1"/>
  <c r="W40" i="16"/>
  <c r="X40" i="16"/>
  <c r="Y40" i="16"/>
  <c r="O40" i="16"/>
  <c r="Q164" i="670" s="1"/>
  <c r="S22" i="16"/>
  <c r="T22" i="16" s="1"/>
  <c r="U22" i="16"/>
  <c r="V22" i="16" s="1"/>
  <c r="W22" i="16"/>
  <c r="X22" i="16"/>
  <c r="Y22" i="16"/>
  <c r="O22" i="16"/>
  <c r="HW62" i="670" s="1"/>
  <c r="S14" i="16"/>
  <c r="T14" i="16" s="1"/>
  <c r="U14" i="16"/>
  <c r="V14" i="16" s="1"/>
  <c r="W14" i="16"/>
  <c r="X14" i="16"/>
  <c r="Y14" i="16"/>
  <c r="O14" i="16"/>
  <c r="GP46" i="670" s="1"/>
  <c r="Y72" i="16"/>
  <c r="Y70" i="16"/>
  <c r="Y68" i="16"/>
  <c r="U66" i="16"/>
  <c r="V66" i="16" s="1"/>
  <c r="X66" i="16"/>
  <c r="O66" i="16"/>
  <c r="CV156" i="670" s="1"/>
  <c r="U60" i="16"/>
  <c r="V60" i="16" s="1"/>
  <c r="W60" i="16"/>
  <c r="X60" i="16"/>
  <c r="O60" i="16"/>
  <c r="CV160" i="670"/>
  <c r="U64" i="16"/>
  <c r="V64" i="16" s="1"/>
  <c r="X64" i="16"/>
  <c r="O64" i="16"/>
  <c r="CR160" i="670" s="1"/>
  <c r="U62" i="16"/>
  <c r="V62" i="16" s="1"/>
  <c r="W62" i="16"/>
  <c r="X62" i="16"/>
  <c r="O62" i="16"/>
  <c r="BL4" i="670"/>
  <c r="BL5" i="670"/>
  <c r="BL6" i="670"/>
  <c r="BL7" i="670"/>
  <c r="BL8" i="670"/>
  <c r="BL9" i="670"/>
  <c r="BL3" i="670"/>
  <c r="CR5" i="670"/>
  <c r="CR6" i="670"/>
  <c r="CR7" i="670"/>
  <c r="CR8" i="670"/>
  <c r="CR10" i="670"/>
  <c r="CR11" i="670"/>
  <c r="CR13" i="670"/>
  <c r="CR14" i="670"/>
  <c r="CR15" i="670"/>
  <c r="CR3" i="670"/>
  <c r="CR4" i="670"/>
  <c r="J331" i="26"/>
  <c r="I331" i="26"/>
  <c r="H331" i="26"/>
  <c r="F331" i="26"/>
  <c r="E331" i="26"/>
  <c r="D331" i="26"/>
  <c r="C331" i="26"/>
  <c r="O320" i="16" s="1"/>
  <c r="O253" i="670" s="1"/>
  <c r="F334" i="26"/>
  <c r="AD323" i="16" l="1"/>
  <c r="FE182" i="670"/>
  <c r="U320" i="16"/>
  <c r="V320" i="16" s="1"/>
  <c r="W320" i="16"/>
  <c r="X320" i="16"/>
  <c r="Y320" i="16"/>
  <c r="S320" i="16"/>
  <c r="T320" i="16" s="1"/>
  <c r="B3" i="16" l="1"/>
  <c r="BL16" i="670"/>
  <c r="BL13" i="670"/>
  <c r="BL14" i="670"/>
  <c r="BL15" i="670"/>
  <c r="B10" i="16" l="1"/>
  <c r="AF32" i="16" l="1"/>
  <c r="AF14" i="16" l="1"/>
  <c r="AG14" i="16"/>
  <c r="AH14" i="16"/>
  <c r="AJ14" i="16"/>
  <c r="AM14" i="16"/>
  <c r="AO14" i="16"/>
  <c r="AF15" i="16"/>
  <c r="AG15" i="16"/>
  <c r="AH15" i="16"/>
  <c r="AJ15" i="16"/>
  <c r="AM15" i="16"/>
  <c r="AO15" i="16"/>
  <c r="AF16" i="16"/>
  <c r="AG16" i="16"/>
  <c r="AH16" i="16"/>
  <c r="AJ16" i="16"/>
  <c r="AM16" i="16"/>
  <c r="AO16" i="16"/>
  <c r="AF17" i="16"/>
  <c r="AG17" i="16"/>
  <c r="AH17" i="16"/>
  <c r="AJ17" i="16"/>
  <c r="AM17" i="16"/>
  <c r="AO17" i="16"/>
  <c r="AF18" i="16"/>
  <c r="AG18" i="16"/>
  <c r="AH18" i="16"/>
  <c r="AJ18" i="16"/>
  <c r="AM18" i="16"/>
  <c r="AO18" i="16"/>
  <c r="AF19" i="16"/>
  <c r="AG19" i="16"/>
  <c r="AH19" i="16"/>
  <c r="AJ19" i="16"/>
  <c r="AM19" i="16"/>
  <c r="AO19" i="16"/>
  <c r="AF20" i="16"/>
  <c r="AG20" i="16"/>
  <c r="AH20" i="16"/>
  <c r="AJ20" i="16"/>
  <c r="AM20" i="16"/>
  <c r="AO20" i="16"/>
  <c r="AF21" i="16"/>
  <c r="AG21" i="16"/>
  <c r="AH21" i="16"/>
  <c r="AJ21" i="16"/>
  <c r="AM21" i="16"/>
  <c r="AO21" i="16"/>
  <c r="AF22" i="16"/>
  <c r="AG22" i="16"/>
  <c r="AH22" i="16"/>
  <c r="AJ22" i="16"/>
  <c r="AM22" i="16"/>
  <c r="AO22" i="16"/>
  <c r="AF23" i="16"/>
  <c r="AG23" i="16"/>
  <c r="AH23" i="16"/>
  <c r="AJ23" i="16"/>
  <c r="AM23" i="16"/>
  <c r="AO23" i="16"/>
  <c r="AF10" i="16"/>
  <c r="AG10" i="16"/>
  <c r="AH10" i="16"/>
  <c r="AJ10" i="16"/>
  <c r="AM10" i="16"/>
  <c r="AO10" i="16"/>
  <c r="AF11" i="16"/>
  <c r="AG11" i="16"/>
  <c r="AH11" i="16"/>
  <c r="AJ11" i="16"/>
  <c r="AM11" i="16"/>
  <c r="AO11" i="16"/>
  <c r="AF12" i="16"/>
  <c r="AG12" i="16"/>
  <c r="AH12" i="16"/>
  <c r="AJ12" i="16"/>
  <c r="AM12" i="16"/>
  <c r="AO12" i="16"/>
  <c r="AO13" i="16"/>
  <c r="AM13" i="16"/>
  <c r="AJ13" i="16"/>
  <c r="AF13" i="16"/>
  <c r="AH13" i="16"/>
  <c r="AO32" i="16"/>
  <c r="AM32" i="16"/>
  <c r="AG32" i="16"/>
  <c r="AG13" i="16"/>
  <c r="U30" i="26"/>
  <c r="S30" i="26"/>
  <c r="AK14" i="16" l="1"/>
  <c r="AL14" i="16"/>
  <c r="AI14" i="16"/>
  <c r="AL19" i="16"/>
  <c r="AK12" i="16"/>
  <c r="AK22" i="16"/>
  <c r="AK20" i="16"/>
  <c r="AK18" i="16"/>
  <c r="AL16" i="16"/>
  <c r="AI22" i="16"/>
  <c r="AI20" i="16"/>
  <c r="AK13" i="16"/>
  <c r="AK23" i="16"/>
  <c r="AI18" i="16"/>
  <c r="AL23" i="16"/>
  <c r="AN23" i="16" s="1"/>
  <c r="AK17" i="16"/>
  <c r="AI17" i="16"/>
  <c r="AK15" i="16"/>
  <c r="AI15" i="16"/>
  <c r="AI11" i="16"/>
  <c r="AI10" i="16"/>
  <c r="AI19" i="16"/>
  <c r="AI16" i="16"/>
  <c r="AL15" i="16"/>
  <c r="AK21" i="16"/>
  <c r="AK11" i="16"/>
  <c r="AI21" i="16"/>
  <c r="AK19" i="16"/>
  <c r="AL17" i="16"/>
  <c r="AK16" i="16"/>
  <c r="AL13" i="16"/>
  <c r="AL11" i="16"/>
  <c r="AK10" i="16"/>
  <c r="AI13" i="16"/>
  <c r="AI12" i="16"/>
  <c r="AI23" i="16"/>
  <c r="AL21" i="16"/>
  <c r="AL22" i="16"/>
  <c r="AL20" i="16"/>
  <c r="AL18" i="16"/>
  <c r="AL12" i="16"/>
  <c r="AL10" i="16"/>
  <c r="AN17" i="16" l="1"/>
  <c r="AN18" i="16"/>
  <c r="AN22" i="16"/>
  <c r="AN15" i="16"/>
  <c r="AN19" i="16"/>
  <c r="AN13" i="16"/>
  <c r="AN16" i="16"/>
  <c r="AN21" i="16"/>
  <c r="AN11" i="16"/>
  <c r="AN10" i="16"/>
  <c r="AN14" i="16"/>
  <c r="AN20" i="16"/>
  <c r="AN12" i="16"/>
  <c r="W31" i="26"/>
  <c r="W30" i="26"/>
  <c r="R26" i="26" l="1"/>
  <c r="R24" i="26"/>
  <c r="R23" i="26"/>
  <c r="R22" i="26"/>
  <c r="R21" i="26"/>
  <c r="R20" i="26"/>
  <c r="R19" i="26"/>
  <c r="R18" i="26"/>
  <c r="R17" i="26"/>
  <c r="R16" i="26"/>
  <c r="R15" i="26"/>
  <c r="R14" i="26"/>
  <c r="R13" i="26"/>
  <c r="R12" i="26"/>
  <c r="R11" i="26"/>
  <c r="R26" i="683"/>
  <c r="R24" i="683"/>
  <c r="R23" i="683"/>
  <c r="R22" i="683"/>
  <c r="R21" i="683"/>
  <c r="R20" i="683"/>
  <c r="R19" i="683"/>
  <c r="R18" i="683"/>
  <c r="R17" i="683"/>
  <c r="R16" i="683"/>
  <c r="R15" i="683"/>
  <c r="R14" i="683"/>
  <c r="R13" i="683"/>
  <c r="R12" i="683"/>
  <c r="R11" i="683"/>
  <c r="R24" i="682"/>
  <c r="R22" i="682"/>
  <c r="R23" i="682"/>
  <c r="R26" i="682"/>
  <c r="R16" i="682"/>
  <c r="R17" i="682"/>
  <c r="R18" i="682"/>
  <c r="R19" i="682"/>
  <c r="R20" i="682"/>
  <c r="R21" i="682"/>
  <c r="R11" i="682"/>
  <c r="R12" i="682"/>
  <c r="R13" i="682"/>
  <c r="R14" i="682"/>
  <c r="R15" i="682"/>
  <c r="DX9" i="670"/>
  <c r="DX5" i="670"/>
  <c r="V18" i="682" l="1"/>
  <c r="U18" i="682"/>
  <c r="W18" i="682" s="1"/>
  <c r="U20" i="683"/>
  <c r="W20" i="683" s="1"/>
  <c r="V20" i="683"/>
  <c r="V21" i="26"/>
  <c r="U21" i="26"/>
  <c r="W21" i="26" s="1"/>
  <c r="U13" i="682"/>
  <c r="W13" i="682" s="1"/>
  <c r="V13" i="682"/>
  <c r="U16" i="682"/>
  <c r="W16" i="682" s="1"/>
  <c r="V16" i="682"/>
  <c r="U14" i="683"/>
  <c r="W14" i="683" s="1"/>
  <c r="V14" i="683"/>
  <c r="V22" i="683"/>
  <c r="U22" i="683"/>
  <c r="W22" i="683" s="1"/>
  <c r="V15" i="26"/>
  <c r="U15" i="26"/>
  <c r="W15" i="26" s="1"/>
  <c r="U23" i="26"/>
  <c r="W23" i="26" s="1"/>
  <c r="V23" i="26"/>
  <c r="V12" i="682"/>
  <c r="U12" i="682"/>
  <c r="W12" i="682" s="1"/>
  <c r="V15" i="683"/>
  <c r="U15" i="683"/>
  <c r="W15" i="683" s="1"/>
  <c r="V23" i="683"/>
  <c r="U23" i="683"/>
  <c r="W23" i="683" s="1"/>
  <c r="U16" i="26"/>
  <c r="W16" i="26" s="1"/>
  <c r="V16" i="26"/>
  <c r="V24" i="26"/>
  <c r="U24" i="26"/>
  <c r="W24" i="26" s="1"/>
  <c r="U22" i="682"/>
  <c r="W22" i="682" s="1"/>
  <c r="V22" i="682"/>
  <c r="U17" i="683"/>
  <c r="W17" i="683" s="1"/>
  <c r="V17" i="683"/>
  <c r="V18" i="26"/>
  <c r="U18" i="26"/>
  <c r="W18" i="26" s="1"/>
  <c r="U20" i="682"/>
  <c r="W20" i="682" s="1"/>
  <c r="V20" i="682"/>
  <c r="U24" i="682"/>
  <c r="W24" i="682" s="1"/>
  <c r="V24" i="682"/>
  <c r="U18" i="683"/>
  <c r="W18" i="683" s="1"/>
  <c r="V18" i="683"/>
  <c r="V19" i="682"/>
  <c r="U19" i="682"/>
  <c r="W19" i="682" s="1"/>
  <c r="U11" i="683"/>
  <c r="W11" i="683" s="1"/>
  <c r="V11" i="683"/>
  <c r="V19" i="683"/>
  <c r="U19" i="683"/>
  <c r="W19" i="683" s="1"/>
  <c r="U12" i="26"/>
  <c r="W12" i="26" s="1"/>
  <c r="V12" i="26"/>
  <c r="V20" i="26"/>
  <c r="U20" i="26"/>
  <c r="W20" i="26" s="1"/>
  <c r="V15" i="682"/>
  <c r="U15" i="682"/>
  <c r="W15" i="682" s="1"/>
  <c r="U12" i="683"/>
  <c r="W12" i="683" s="1"/>
  <c r="V12" i="683"/>
  <c r="V13" i="26"/>
  <c r="U13" i="26"/>
  <c r="W13" i="26" s="1"/>
  <c r="V26" i="682"/>
  <c r="U26" i="682"/>
  <c r="W26" i="682" s="1"/>
  <c r="V11" i="682"/>
  <c r="U11" i="682"/>
  <c r="W11" i="682" s="1"/>
  <c r="V23" i="682"/>
  <c r="U23" i="682"/>
  <c r="W23" i="682" s="1"/>
  <c r="V16" i="683"/>
  <c r="U16" i="683"/>
  <c r="W16" i="683" s="1"/>
  <c r="V24" i="683"/>
  <c r="U24" i="683"/>
  <c r="W24" i="683" s="1"/>
  <c r="U17" i="26"/>
  <c r="W17" i="26" s="1"/>
  <c r="V17" i="26"/>
  <c r="V26" i="26"/>
  <c r="U26" i="26"/>
  <c r="W26" i="26" s="1"/>
  <c r="V26" i="683"/>
  <c r="U26" i="683"/>
  <c r="W26" i="683" s="1"/>
  <c r="U21" i="682"/>
  <c r="W21" i="682" s="1"/>
  <c r="V21" i="682"/>
  <c r="V11" i="26"/>
  <c r="U11" i="26"/>
  <c r="W11" i="26" s="1"/>
  <c r="U19" i="26"/>
  <c r="W19" i="26" s="1"/>
  <c r="V19" i="26"/>
  <c r="V14" i="682"/>
  <c r="U14" i="682"/>
  <c r="W14" i="682" s="1"/>
  <c r="V17" i="682"/>
  <c r="U17" i="682"/>
  <c r="W17" i="682" s="1"/>
  <c r="V13" i="683"/>
  <c r="U13" i="683"/>
  <c r="W13" i="683" s="1"/>
  <c r="U21" i="683"/>
  <c r="W21" i="683" s="1"/>
  <c r="V21" i="683"/>
  <c r="V14" i="26"/>
  <c r="U14" i="26"/>
  <c r="W14" i="26" s="1"/>
  <c r="V22" i="26"/>
  <c r="U22" i="26"/>
  <c r="W22" i="26" s="1"/>
  <c r="P11" i="26"/>
  <c r="M11" i="26"/>
  <c r="L11" i="26"/>
  <c r="N11" i="26" s="1"/>
  <c r="K11" i="26"/>
  <c r="G11" i="26"/>
  <c r="B11" i="26"/>
  <c r="A11" i="26"/>
  <c r="W32" i="26"/>
  <c r="P11" i="683"/>
  <c r="O11" i="683"/>
  <c r="L11" i="683"/>
  <c r="N11" i="683" s="1"/>
  <c r="K11" i="683"/>
  <c r="G11" i="683"/>
  <c r="A11" i="683"/>
  <c r="P11" i="682"/>
  <c r="O11" i="682"/>
  <c r="L11" i="682"/>
  <c r="N11" i="682" s="1"/>
  <c r="K11" i="682"/>
  <c r="G11" i="682"/>
  <c r="A11" i="682"/>
  <c r="O11" i="26" l="1"/>
  <c r="CR17" i="670"/>
  <c r="CR16" i="670"/>
  <c r="Z33" i="16" l="1"/>
  <c r="Q33" i="16"/>
  <c r="R33" i="16" s="1"/>
  <c r="Z32" i="16"/>
  <c r="Q32" i="16"/>
  <c r="R32" i="16" s="1"/>
  <c r="Z31" i="16"/>
  <c r="Q31" i="16"/>
  <c r="R31" i="16" s="1"/>
  <c r="Z30" i="16"/>
  <c r="Q30" i="16"/>
  <c r="R30" i="16" s="1"/>
  <c r="Z29" i="16"/>
  <c r="Q29" i="16"/>
  <c r="R29" i="16" s="1"/>
  <c r="Z28" i="16"/>
  <c r="Q28" i="16"/>
  <c r="R28" i="16" s="1"/>
  <c r="Z27" i="16"/>
  <c r="Q27" i="16"/>
  <c r="R27" i="16" s="1"/>
  <c r="Z26" i="16"/>
  <c r="Q26" i="16"/>
  <c r="R26" i="16" s="1"/>
  <c r="Z25" i="16"/>
  <c r="Q25" i="16"/>
  <c r="R25" i="16" s="1"/>
  <c r="Z24" i="16"/>
  <c r="Q24" i="16"/>
  <c r="R24" i="16" s="1"/>
  <c r="AC32" i="16" l="1"/>
  <c r="AD32" i="16" s="1"/>
  <c r="AA32" i="16"/>
  <c r="AC28" i="16"/>
  <c r="AD28" i="16" s="1"/>
  <c r="AA28" i="16"/>
  <c r="AC26" i="16"/>
  <c r="AD26" i="16" s="1"/>
  <c r="AA26" i="16"/>
  <c r="AA24" i="16"/>
  <c r="AC24" i="16"/>
  <c r="AD24" i="16" s="1"/>
  <c r="AA30" i="16"/>
  <c r="AC30" i="16"/>
  <c r="AD30" i="16" s="1"/>
  <c r="AA31" i="16"/>
  <c r="AC31" i="16"/>
  <c r="AD31" i="16" s="1"/>
  <c r="AA25" i="16"/>
  <c r="AC25" i="16"/>
  <c r="AD25" i="16" s="1"/>
  <c r="AA29" i="16"/>
  <c r="AC29" i="16"/>
  <c r="AD29" i="16" s="1"/>
  <c r="AA33" i="16"/>
  <c r="AC33" i="16"/>
  <c r="AD33" i="16" s="1"/>
  <c r="AA27" i="16"/>
  <c r="AC27" i="16"/>
  <c r="AD27" i="16" s="1"/>
  <c r="BL10" i="670"/>
  <c r="BN33" i="670" l="1"/>
  <c r="B23" i="449"/>
  <c r="B22" i="449"/>
  <c r="Q21" i="26" s="1"/>
  <c r="B21" i="449"/>
  <c r="B20" i="449"/>
  <c r="B19" i="449"/>
  <c r="B18" i="449"/>
  <c r="B17" i="449"/>
  <c r="B16" i="449"/>
  <c r="B15" i="449"/>
  <c r="B14" i="449"/>
  <c r="B13" i="449"/>
  <c r="B12" i="449"/>
  <c r="DX14" i="670"/>
  <c r="DX13" i="670"/>
  <c r="DX12" i="670"/>
  <c r="D10" i="16"/>
  <c r="O10" i="16" s="1"/>
  <c r="I354" i="683"/>
  <c r="F350" i="683"/>
  <c r="J347" i="683"/>
  <c r="Y314" i="16" s="1"/>
  <c r="I347" i="683"/>
  <c r="X314" i="16" s="1"/>
  <c r="H347" i="683"/>
  <c r="W314" i="16" s="1"/>
  <c r="F347" i="683"/>
  <c r="U314" i="16" s="1"/>
  <c r="V314" i="16" s="1"/>
  <c r="E347" i="683"/>
  <c r="D347" i="683"/>
  <c r="S314" i="16" s="1"/>
  <c r="T314" i="16" s="1"/>
  <c r="C347" i="683"/>
  <c r="O314" i="16" s="1"/>
  <c r="AG243" i="670" s="1"/>
  <c r="Q296" i="16"/>
  <c r="R296" i="16" s="1"/>
  <c r="Q291" i="16"/>
  <c r="R291" i="16" s="1"/>
  <c r="Q284" i="16"/>
  <c r="R284" i="16" s="1"/>
  <c r="Q279" i="16"/>
  <c r="R279" i="16" s="1"/>
  <c r="Q272" i="16"/>
  <c r="R272" i="16" s="1"/>
  <c r="Q267" i="16"/>
  <c r="R267" i="16" s="1"/>
  <c r="Q265" i="16"/>
  <c r="R265" i="16" s="1"/>
  <c r="Q260" i="16"/>
  <c r="R260" i="16" s="1"/>
  <c r="Q255" i="16"/>
  <c r="R255" i="16" s="1"/>
  <c r="Q253" i="16"/>
  <c r="R253" i="16" s="1"/>
  <c r="Q248" i="16"/>
  <c r="R248" i="16" s="1"/>
  <c r="Q243" i="16"/>
  <c r="R243" i="16" s="1"/>
  <c r="Q241" i="16"/>
  <c r="R241" i="16" s="1"/>
  <c r="Q115" i="16"/>
  <c r="R115" i="16" s="1"/>
  <c r="U34" i="683"/>
  <c r="S30" i="683"/>
  <c r="S32" i="683" s="1"/>
  <c r="S30" i="682"/>
  <c r="S32" i="682" s="1"/>
  <c r="W31" i="683"/>
  <c r="AJ32" i="16" s="1"/>
  <c r="AK32" i="16" s="1"/>
  <c r="W30" i="683"/>
  <c r="U30" i="683"/>
  <c r="U32" i="683" s="1"/>
  <c r="I345" i="682"/>
  <c r="F341" i="682"/>
  <c r="F343" i="682" s="1"/>
  <c r="J338" i="682"/>
  <c r="I338" i="682"/>
  <c r="H338" i="682"/>
  <c r="F338" i="682"/>
  <c r="E338" i="682"/>
  <c r="D338" i="682"/>
  <c r="C338" i="682"/>
  <c r="U34" i="682"/>
  <c r="U30" i="682"/>
  <c r="U32" i="682" s="1"/>
  <c r="W31" i="682"/>
  <c r="W30" i="682"/>
  <c r="W32" i="682" s="1"/>
  <c r="F370" i="682"/>
  <c r="F364" i="682"/>
  <c r="F358" i="682"/>
  <c r="F353" i="682"/>
  <c r="F368" i="682"/>
  <c r="F355" i="682"/>
  <c r="M338" i="682"/>
  <c r="F378" i="683"/>
  <c r="F374" i="683"/>
  <c r="F369" i="683"/>
  <c r="F365" i="683"/>
  <c r="F379" i="683"/>
  <c r="F373" i="683"/>
  <c r="F367" i="683"/>
  <c r="F362" i="683"/>
  <c r="F376" i="683"/>
  <c r="F364" i="683"/>
  <c r="F377" i="683"/>
  <c r="F366" i="683"/>
  <c r="F375" i="683"/>
  <c r="F363" i="683"/>
  <c r="M347" i="683"/>
  <c r="F357" i="682"/>
  <c r="F363" i="682"/>
  <c r="F368" i="683"/>
  <c r="F369" i="682"/>
  <c r="F365" i="682"/>
  <c r="F366" i="682"/>
  <c r="F360" i="682"/>
  <c r="F356" i="682"/>
  <c r="F354" i="682"/>
  <c r="F359" i="682"/>
  <c r="F367" i="682"/>
  <c r="F372" i="683"/>
  <c r="DX4" i="670"/>
  <c r="DX6" i="670"/>
  <c r="DX7" i="670"/>
  <c r="DX8" i="670"/>
  <c r="DX10" i="670"/>
  <c r="DX11" i="670"/>
  <c r="EG11" i="670" s="1"/>
  <c r="BL17" i="670"/>
  <c r="BU17" i="670" s="1"/>
  <c r="BU7" i="670"/>
  <c r="DX3" i="670"/>
  <c r="Q190" i="16"/>
  <c r="R190" i="16" s="1"/>
  <c r="Q191" i="16"/>
  <c r="R191" i="16" s="1"/>
  <c r="Q192" i="16"/>
  <c r="R192" i="16" s="1"/>
  <c r="Q193" i="16"/>
  <c r="R193" i="16" s="1"/>
  <c r="Q194" i="16"/>
  <c r="R194" i="16" s="1"/>
  <c r="Q195" i="16"/>
  <c r="R195" i="16" s="1"/>
  <c r="Q196" i="16"/>
  <c r="R196" i="16" s="1"/>
  <c r="Q197" i="16"/>
  <c r="R197" i="16" s="1"/>
  <c r="Q198" i="16"/>
  <c r="R198" i="16" s="1"/>
  <c r="Q199" i="16"/>
  <c r="R199" i="16" s="1"/>
  <c r="Q200" i="16"/>
  <c r="R200" i="16" s="1"/>
  <c r="Q201" i="16"/>
  <c r="R201" i="16" s="1"/>
  <c r="Q202" i="16"/>
  <c r="R202" i="16" s="1"/>
  <c r="Q203" i="16"/>
  <c r="R203" i="16" s="1"/>
  <c r="Q204" i="16"/>
  <c r="R204" i="16" s="1"/>
  <c r="Q205" i="16"/>
  <c r="R205" i="16" s="1"/>
  <c r="Q206" i="16"/>
  <c r="R206" i="16" s="1"/>
  <c r="Q207" i="16"/>
  <c r="R207" i="16" s="1"/>
  <c r="Q208" i="16"/>
  <c r="R208" i="16" s="1"/>
  <c r="Q209" i="16"/>
  <c r="R209" i="16" s="1"/>
  <c r="Q210" i="16"/>
  <c r="R210" i="16" s="1"/>
  <c r="Q211" i="16"/>
  <c r="R211" i="16" s="1"/>
  <c r="Q212" i="16"/>
  <c r="R212" i="16" s="1"/>
  <c r="Q213" i="16"/>
  <c r="R213" i="16" s="1"/>
  <c r="Q214" i="16"/>
  <c r="R214" i="16" s="1"/>
  <c r="Q215" i="16"/>
  <c r="R215" i="16" s="1"/>
  <c r="Q216" i="16"/>
  <c r="R216" i="16" s="1"/>
  <c r="Q217" i="16"/>
  <c r="R217" i="16" s="1"/>
  <c r="Q218" i="16"/>
  <c r="R218" i="16" s="1"/>
  <c r="Q219" i="16"/>
  <c r="R219" i="16" s="1"/>
  <c r="Q220" i="16"/>
  <c r="R220" i="16" s="1"/>
  <c r="Q221" i="16"/>
  <c r="R221" i="16" s="1"/>
  <c r="Q222" i="16"/>
  <c r="R222" i="16" s="1"/>
  <c r="Q223" i="16"/>
  <c r="R223" i="16" s="1"/>
  <c r="Q224" i="16"/>
  <c r="R224" i="16" s="1"/>
  <c r="Q225" i="16"/>
  <c r="R225" i="16" s="1"/>
  <c r="Q226" i="16"/>
  <c r="R226" i="16" s="1"/>
  <c r="Q227" i="16"/>
  <c r="R227" i="16" s="1"/>
  <c r="Q228" i="16"/>
  <c r="R228" i="16" s="1"/>
  <c r="Q229" i="16"/>
  <c r="R229" i="16" s="1"/>
  <c r="Q230" i="16"/>
  <c r="R230" i="16" s="1"/>
  <c r="Q231" i="16"/>
  <c r="R231" i="16" s="1"/>
  <c r="Q232" i="16"/>
  <c r="R232" i="16" s="1"/>
  <c r="Q233" i="16"/>
  <c r="R233" i="16" s="1"/>
  <c r="Q234" i="16"/>
  <c r="R234" i="16" s="1"/>
  <c r="Q235" i="16"/>
  <c r="R235" i="16" s="1"/>
  <c r="Q236" i="16"/>
  <c r="R236" i="16" s="1"/>
  <c r="Z236" i="16"/>
  <c r="Q237" i="16"/>
  <c r="R237" i="16" s="1"/>
  <c r="Q238" i="16"/>
  <c r="R238" i="16" s="1"/>
  <c r="Q239" i="16"/>
  <c r="R239" i="16" s="1"/>
  <c r="Q240" i="16"/>
  <c r="R240" i="16" s="1"/>
  <c r="Q242" i="16"/>
  <c r="R242" i="16" s="1"/>
  <c r="Q244" i="16"/>
  <c r="R244" i="16" s="1"/>
  <c r="Q245" i="16"/>
  <c r="R245" i="16" s="1"/>
  <c r="Q246" i="16"/>
  <c r="R246" i="16" s="1"/>
  <c r="Q247" i="16"/>
  <c r="R247" i="16" s="1"/>
  <c r="Q249" i="16"/>
  <c r="R249" i="16" s="1"/>
  <c r="Q250" i="16"/>
  <c r="R250" i="16" s="1"/>
  <c r="Q251" i="16"/>
  <c r="R251" i="16" s="1"/>
  <c r="Q252" i="16"/>
  <c r="R252" i="16" s="1"/>
  <c r="Q254" i="16"/>
  <c r="R254" i="16" s="1"/>
  <c r="Q256" i="16"/>
  <c r="R256" i="16" s="1"/>
  <c r="Q257" i="16"/>
  <c r="R257" i="16" s="1"/>
  <c r="Q258" i="16"/>
  <c r="R258" i="16" s="1"/>
  <c r="Q259" i="16"/>
  <c r="R259" i="16" s="1"/>
  <c r="Q261" i="16"/>
  <c r="R261" i="16" s="1"/>
  <c r="Q262" i="16"/>
  <c r="R262" i="16" s="1"/>
  <c r="Q263" i="16"/>
  <c r="R263" i="16" s="1"/>
  <c r="Q264" i="16"/>
  <c r="R264" i="16" s="1"/>
  <c r="Q266" i="16"/>
  <c r="R266" i="16" s="1"/>
  <c r="Q268" i="16"/>
  <c r="R268" i="16" s="1"/>
  <c r="Q269" i="16"/>
  <c r="R269" i="16" s="1"/>
  <c r="Q270" i="16"/>
  <c r="R270" i="16" s="1"/>
  <c r="Q271" i="16"/>
  <c r="R271" i="16" s="1"/>
  <c r="Q273" i="16"/>
  <c r="R273" i="16" s="1"/>
  <c r="Q275" i="16"/>
  <c r="R275" i="16" s="1"/>
  <c r="Q276" i="16"/>
  <c r="R276" i="16" s="1"/>
  <c r="Q278" i="16"/>
  <c r="R278" i="16" s="1"/>
  <c r="Q281" i="16"/>
  <c r="R281" i="16" s="1"/>
  <c r="Q282" i="16"/>
  <c r="R282" i="16" s="1"/>
  <c r="Q283" i="16"/>
  <c r="R283" i="16" s="1"/>
  <c r="Q285" i="16"/>
  <c r="R285" i="16" s="1"/>
  <c r="Q286" i="16"/>
  <c r="R286" i="16" s="1"/>
  <c r="Q287" i="16"/>
  <c r="R287" i="16" s="1"/>
  <c r="Q288" i="16"/>
  <c r="R288" i="16" s="1"/>
  <c r="Q290" i="16"/>
  <c r="R290" i="16" s="1"/>
  <c r="Q293" i="16"/>
  <c r="R293" i="16" s="1"/>
  <c r="Q294" i="16"/>
  <c r="R294" i="16" s="1"/>
  <c r="Q295" i="16"/>
  <c r="R295" i="16" s="1"/>
  <c r="Q297" i="16"/>
  <c r="R297" i="16" s="1"/>
  <c r="Q298" i="16"/>
  <c r="R298" i="16" s="1"/>
  <c r="Q299" i="16"/>
  <c r="R299" i="16" s="1"/>
  <c r="Q300" i="16"/>
  <c r="R300" i="16" s="1"/>
  <c r="Z316" i="16"/>
  <c r="Z317" i="16"/>
  <c r="Q318" i="16"/>
  <c r="R318" i="16" s="1"/>
  <c r="Q319" i="16"/>
  <c r="R319" i="16" s="1"/>
  <c r="Z312" i="16"/>
  <c r="G324" i="26"/>
  <c r="Q321" i="16" s="1"/>
  <c r="R321" i="16" s="1"/>
  <c r="K324" i="26"/>
  <c r="L324" i="26"/>
  <c r="M324" i="26"/>
  <c r="O324" i="26" s="1"/>
  <c r="G325" i="26"/>
  <c r="Q322" i="16" s="1"/>
  <c r="R322" i="16" s="1"/>
  <c r="K325" i="26"/>
  <c r="L325" i="26"/>
  <c r="Z322" i="16" s="1"/>
  <c r="M325" i="26"/>
  <c r="O325" i="26" s="1"/>
  <c r="G326" i="26"/>
  <c r="K326" i="26"/>
  <c r="L326" i="26"/>
  <c r="Z315" i="16" s="1"/>
  <c r="M326" i="26"/>
  <c r="O326" i="26" s="1"/>
  <c r="S32" i="26"/>
  <c r="AQ20" i="670" s="1"/>
  <c r="M10" i="16"/>
  <c r="J10" i="16"/>
  <c r="I10" i="16"/>
  <c r="I338" i="26"/>
  <c r="F336" i="26"/>
  <c r="Z11" i="16"/>
  <c r="Z12" i="16"/>
  <c r="Z13" i="16"/>
  <c r="Z14" i="16"/>
  <c r="Z15" i="16"/>
  <c r="Z16" i="16"/>
  <c r="Z17" i="16"/>
  <c r="Z18" i="16"/>
  <c r="Z19" i="16"/>
  <c r="Z20" i="16"/>
  <c r="Z21" i="16"/>
  <c r="Z22" i="16"/>
  <c r="Z2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P324" i="26"/>
  <c r="P325" i="26"/>
  <c r="Q11" i="16"/>
  <c r="R11" i="16" s="1"/>
  <c r="Q12" i="16"/>
  <c r="R12" i="16" s="1"/>
  <c r="Q13" i="16"/>
  <c r="R13" i="16" s="1"/>
  <c r="Q14" i="16"/>
  <c r="R14" i="16" s="1"/>
  <c r="Q15" i="16"/>
  <c r="R15" i="16" s="1"/>
  <c r="Q16" i="16"/>
  <c r="R16" i="16" s="1"/>
  <c r="Q17" i="16"/>
  <c r="R17" i="16" s="1"/>
  <c r="Q18" i="16"/>
  <c r="R18" i="16" s="1"/>
  <c r="Q19" i="16"/>
  <c r="R19" i="16" s="1"/>
  <c r="Q20" i="16"/>
  <c r="R20" i="16" s="1"/>
  <c r="Q21" i="16"/>
  <c r="R21" i="16" s="1"/>
  <c r="Q22" i="16"/>
  <c r="R22" i="16" s="1"/>
  <c r="Q23" i="16"/>
  <c r="R23" i="16" s="1"/>
  <c r="Q34" i="16"/>
  <c r="R34" i="16" s="1"/>
  <c r="Q35" i="16"/>
  <c r="R35" i="16" s="1"/>
  <c r="Q36" i="16"/>
  <c r="R36" i="16" s="1"/>
  <c r="Q37" i="16"/>
  <c r="R37" i="16" s="1"/>
  <c r="Q38" i="16"/>
  <c r="R38" i="16" s="1"/>
  <c r="Q39" i="16"/>
  <c r="R39" i="16" s="1"/>
  <c r="Q40" i="16"/>
  <c r="R40" i="16" s="1"/>
  <c r="Q41" i="16"/>
  <c r="R41" i="16" s="1"/>
  <c r="Q42" i="16"/>
  <c r="R42" i="16" s="1"/>
  <c r="Q43" i="16"/>
  <c r="R43" i="16" s="1"/>
  <c r="Q44" i="16"/>
  <c r="R44" i="16" s="1"/>
  <c r="Q45" i="16"/>
  <c r="R45" i="16" s="1"/>
  <c r="Q46" i="16"/>
  <c r="R46" i="16" s="1"/>
  <c r="Q47" i="16"/>
  <c r="R47" i="16" s="1"/>
  <c r="Q48" i="16"/>
  <c r="R48" i="16" s="1"/>
  <c r="Q49" i="16"/>
  <c r="R49" i="16" s="1"/>
  <c r="Q50" i="16"/>
  <c r="R50" i="16" s="1"/>
  <c r="Q51" i="16"/>
  <c r="R51" i="16" s="1"/>
  <c r="Q52" i="16"/>
  <c r="R52" i="16" s="1"/>
  <c r="Q53" i="16"/>
  <c r="R53" i="16" s="1"/>
  <c r="Q54" i="16"/>
  <c r="R54" i="16" s="1"/>
  <c r="Q55" i="16"/>
  <c r="R55" i="16" s="1"/>
  <c r="Q56" i="16"/>
  <c r="R56" i="16" s="1"/>
  <c r="Q57" i="16"/>
  <c r="R57" i="16" s="1"/>
  <c r="Q58" i="16"/>
  <c r="R58" i="16" s="1"/>
  <c r="Q59" i="16"/>
  <c r="R59" i="16" s="1"/>
  <c r="Q60" i="16"/>
  <c r="R60" i="16" s="1"/>
  <c r="Q61" i="16"/>
  <c r="R61" i="16" s="1"/>
  <c r="Q62" i="16"/>
  <c r="R62" i="16" s="1"/>
  <c r="Q63" i="16"/>
  <c r="R63" i="16" s="1"/>
  <c r="Q64" i="16"/>
  <c r="R64" i="16" s="1"/>
  <c r="Q65" i="16"/>
  <c r="R65" i="16" s="1"/>
  <c r="Q66" i="16"/>
  <c r="R66" i="16" s="1"/>
  <c r="Q67" i="16"/>
  <c r="R67" i="16" s="1"/>
  <c r="Q68" i="16"/>
  <c r="R68" i="16" s="1"/>
  <c r="Q69" i="16"/>
  <c r="R69" i="16" s="1"/>
  <c r="Q70" i="16"/>
  <c r="R70" i="16" s="1"/>
  <c r="Q71" i="16"/>
  <c r="R71" i="16" s="1"/>
  <c r="Q72" i="16"/>
  <c r="R72" i="16" s="1"/>
  <c r="Q73" i="16"/>
  <c r="R73" i="16" s="1"/>
  <c r="Q74" i="16"/>
  <c r="R74" i="16" s="1"/>
  <c r="Q75" i="16"/>
  <c r="R75" i="16" s="1"/>
  <c r="Q76" i="16"/>
  <c r="R76" i="16" s="1"/>
  <c r="Q77" i="16"/>
  <c r="R77" i="16" s="1"/>
  <c r="Q78" i="16"/>
  <c r="R78" i="16" s="1"/>
  <c r="Q79" i="16"/>
  <c r="R79" i="16" s="1"/>
  <c r="Q80" i="16"/>
  <c r="R80" i="16" s="1"/>
  <c r="Q81" i="16"/>
  <c r="R81" i="16" s="1"/>
  <c r="Q82" i="16"/>
  <c r="R82" i="16" s="1"/>
  <c r="Q83" i="16"/>
  <c r="R83" i="16" s="1"/>
  <c r="Q84" i="16"/>
  <c r="R84" i="16" s="1"/>
  <c r="Q85" i="16"/>
  <c r="R85" i="16" s="1"/>
  <c r="Q86" i="16"/>
  <c r="R86" i="16" s="1"/>
  <c r="Q87" i="16"/>
  <c r="R87" i="16" s="1"/>
  <c r="Q88" i="16"/>
  <c r="R88" i="16" s="1"/>
  <c r="Q89" i="16"/>
  <c r="R89" i="16" s="1"/>
  <c r="Q90" i="16"/>
  <c r="R90" i="16" s="1"/>
  <c r="Q91" i="16"/>
  <c r="R91" i="16" s="1"/>
  <c r="Q92" i="16"/>
  <c r="R92" i="16" s="1"/>
  <c r="Q93" i="16"/>
  <c r="R93" i="16" s="1"/>
  <c r="Q94" i="16"/>
  <c r="R94" i="16" s="1"/>
  <c r="Q95" i="16"/>
  <c r="R95" i="16" s="1"/>
  <c r="Q96" i="16"/>
  <c r="R96" i="16" s="1"/>
  <c r="Q97" i="16"/>
  <c r="R97" i="16" s="1"/>
  <c r="Q98" i="16"/>
  <c r="R98" i="16" s="1"/>
  <c r="Q99" i="16"/>
  <c r="R99" i="16" s="1"/>
  <c r="Q100" i="16"/>
  <c r="R100" i="16" s="1"/>
  <c r="Q101" i="16"/>
  <c r="R101" i="16" s="1"/>
  <c r="Q102" i="16"/>
  <c r="R102" i="16" s="1"/>
  <c r="Q103" i="16"/>
  <c r="R103" i="16" s="1"/>
  <c r="Q104" i="16"/>
  <c r="R104" i="16" s="1"/>
  <c r="Q105" i="16"/>
  <c r="R105" i="16" s="1"/>
  <c r="Q106" i="16"/>
  <c r="R106" i="16" s="1"/>
  <c r="Q107" i="16"/>
  <c r="R107" i="16" s="1"/>
  <c r="Q108" i="16"/>
  <c r="R108" i="16" s="1"/>
  <c r="Q109" i="16"/>
  <c r="R109" i="16" s="1"/>
  <c r="Q110" i="16"/>
  <c r="R110" i="16" s="1"/>
  <c r="Q111" i="16"/>
  <c r="R111" i="16" s="1"/>
  <c r="Q112" i="16"/>
  <c r="R112" i="16" s="1"/>
  <c r="Q113" i="16"/>
  <c r="R113" i="16" s="1"/>
  <c r="Q114" i="16"/>
  <c r="R114" i="16" s="1"/>
  <c r="Q116" i="16"/>
  <c r="R116" i="16" s="1"/>
  <c r="Q117" i="16"/>
  <c r="R117" i="16" s="1"/>
  <c r="Q118" i="16"/>
  <c r="R118" i="16" s="1"/>
  <c r="Q119" i="16"/>
  <c r="R119" i="16" s="1"/>
  <c r="Q120" i="16"/>
  <c r="R120" i="16" s="1"/>
  <c r="Q121" i="16"/>
  <c r="R121" i="16" s="1"/>
  <c r="Q122" i="16"/>
  <c r="R122" i="16" s="1"/>
  <c r="Q123" i="16"/>
  <c r="R123" i="16" s="1"/>
  <c r="Q124" i="16"/>
  <c r="R124" i="16" s="1"/>
  <c r="Q125" i="16"/>
  <c r="R125" i="16" s="1"/>
  <c r="Q126" i="16"/>
  <c r="R126" i="16" s="1"/>
  <c r="Q127" i="16"/>
  <c r="R127" i="16" s="1"/>
  <c r="Q128" i="16"/>
  <c r="R128" i="16" s="1"/>
  <c r="Q129" i="16"/>
  <c r="R129" i="16" s="1"/>
  <c r="Q130" i="16"/>
  <c r="R130" i="16" s="1"/>
  <c r="Q131" i="16"/>
  <c r="R131" i="16" s="1"/>
  <c r="Q132" i="16"/>
  <c r="R132" i="16" s="1"/>
  <c r="Q133" i="16"/>
  <c r="R133" i="16" s="1"/>
  <c r="Q134" i="16"/>
  <c r="R134" i="16" s="1"/>
  <c r="Q135" i="16"/>
  <c r="R135" i="16" s="1"/>
  <c r="Q136" i="16"/>
  <c r="R136" i="16" s="1"/>
  <c r="Q137" i="16"/>
  <c r="R137" i="16" s="1"/>
  <c r="Q138" i="16"/>
  <c r="R138" i="16" s="1"/>
  <c r="Q139" i="16"/>
  <c r="R139" i="16" s="1"/>
  <c r="Q140" i="16"/>
  <c r="R140" i="16" s="1"/>
  <c r="Q141" i="16"/>
  <c r="R141" i="16" s="1"/>
  <c r="Q142" i="16"/>
  <c r="R142" i="16" s="1"/>
  <c r="Q143" i="16"/>
  <c r="R143" i="16" s="1"/>
  <c r="Q144" i="16"/>
  <c r="R144" i="16" s="1"/>
  <c r="Q145" i="16"/>
  <c r="R145" i="16" s="1"/>
  <c r="Q146" i="16"/>
  <c r="R146" i="16" s="1"/>
  <c r="Q147" i="16"/>
  <c r="R147" i="16" s="1"/>
  <c r="Q148" i="16"/>
  <c r="R148" i="16" s="1"/>
  <c r="Q149" i="16"/>
  <c r="R149" i="16" s="1"/>
  <c r="Q150" i="16"/>
  <c r="R150" i="16" s="1"/>
  <c r="Q151" i="16"/>
  <c r="R151" i="16" s="1"/>
  <c r="Q152" i="16"/>
  <c r="R152" i="16" s="1"/>
  <c r="Q153" i="16"/>
  <c r="R153" i="16" s="1"/>
  <c r="Q154" i="16"/>
  <c r="R154" i="16" s="1"/>
  <c r="Q155" i="16"/>
  <c r="R155" i="16" s="1"/>
  <c r="Q156" i="16"/>
  <c r="R156" i="16" s="1"/>
  <c r="Q157" i="16"/>
  <c r="R157" i="16" s="1"/>
  <c r="Q158" i="16"/>
  <c r="R158" i="16" s="1"/>
  <c r="Q159" i="16"/>
  <c r="R159" i="16" s="1"/>
  <c r="Q160" i="16"/>
  <c r="R160" i="16" s="1"/>
  <c r="Q161" i="16"/>
  <c r="R161" i="16" s="1"/>
  <c r="Q162" i="16"/>
  <c r="R162" i="16" s="1"/>
  <c r="Q163" i="16"/>
  <c r="R163" i="16" s="1"/>
  <c r="Q164" i="16"/>
  <c r="R164" i="16" s="1"/>
  <c r="Q165" i="16"/>
  <c r="R165" i="16" s="1"/>
  <c r="Q166" i="16"/>
  <c r="R166" i="16" s="1"/>
  <c r="Q167" i="16"/>
  <c r="R167" i="16" s="1"/>
  <c r="Q168" i="16"/>
  <c r="R168" i="16" s="1"/>
  <c r="Q169" i="16"/>
  <c r="R169" i="16" s="1"/>
  <c r="Q170" i="16"/>
  <c r="R170" i="16" s="1"/>
  <c r="Q171" i="16"/>
  <c r="R171" i="16" s="1"/>
  <c r="Q172" i="16"/>
  <c r="R172" i="16" s="1"/>
  <c r="Q173" i="16"/>
  <c r="R173" i="16" s="1"/>
  <c r="Q174" i="16"/>
  <c r="R174" i="16" s="1"/>
  <c r="Q175" i="16"/>
  <c r="R175" i="16" s="1"/>
  <c r="Q176" i="16"/>
  <c r="R176" i="16" s="1"/>
  <c r="Q177" i="16"/>
  <c r="R177" i="16" s="1"/>
  <c r="Q178" i="16"/>
  <c r="R178" i="16" s="1"/>
  <c r="Q179" i="16"/>
  <c r="R179" i="16" s="1"/>
  <c r="Q180" i="16"/>
  <c r="R180" i="16" s="1"/>
  <c r="Q181" i="16"/>
  <c r="R181" i="16" s="1"/>
  <c r="Q182" i="16"/>
  <c r="R182" i="16" s="1"/>
  <c r="Q183" i="16"/>
  <c r="R183" i="16" s="1"/>
  <c r="Q184" i="16"/>
  <c r="R184" i="16" s="1"/>
  <c r="Q185" i="16"/>
  <c r="R185" i="16" s="1"/>
  <c r="Q186" i="16"/>
  <c r="R186" i="16" s="1"/>
  <c r="Q187" i="16"/>
  <c r="R187" i="16" s="1"/>
  <c r="Q188" i="16"/>
  <c r="R188" i="16" s="1"/>
  <c r="Q189" i="16"/>
  <c r="R189" i="16" s="1"/>
  <c r="B326" i="26"/>
  <c r="B324" i="26"/>
  <c r="B325" i="26"/>
  <c r="N10" i="16"/>
  <c r="L10" i="16"/>
  <c r="AH3" i="19"/>
  <c r="D2" i="19"/>
  <c r="K10" i="16"/>
  <c r="H10" i="16"/>
  <c r="G10" i="16"/>
  <c r="F10" i="16"/>
  <c r="E10" i="16"/>
  <c r="C10" i="16"/>
  <c r="AG3" i="16"/>
  <c r="E2" i="16"/>
  <c r="P326" i="26"/>
  <c r="U34" i="26"/>
  <c r="U32" i="26"/>
  <c r="S3" i="26"/>
  <c r="E2" i="26"/>
  <c r="C3" i="449"/>
  <c r="C3" i="1"/>
  <c r="X10" i="16" l="1"/>
  <c r="Q277" i="16"/>
  <c r="R277" i="16" s="1"/>
  <c r="Q289" i="16"/>
  <c r="R289" i="16" s="1"/>
  <c r="Q301" i="16"/>
  <c r="R301" i="16" s="1"/>
  <c r="Q280" i="16"/>
  <c r="R280" i="16" s="1"/>
  <c r="Q292" i="16"/>
  <c r="R292" i="16" s="1"/>
  <c r="F352" i="683"/>
  <c r="U319" i="16" s="1"/>
  <c r="V319" i="16" s="1"/>
  <c r="U317" i="16"/>
  <c r="V317" i="16" s="1"/>
  <c r="AA322" i="16"/>
  <c r="AC322" i="16"/>
  <c r="AD322" i="16" s="1"/>
  <c r="Z311" i="16"/>
  <c r="AA311" i="16" s="1"/>
  <c r="Z319" i="16"/>
  <c r="AA316" i="16"/>
  <c r="AC316" i="16"/>
  <c r="AD316" i="16" s="1"/>
  <c r="Q302" i="16"/>
  <c r="R302" i="16" s="1"/>
  <c r="Q316" i="16"/>
  <c r="R316" i="16" s="1"/>
  <c r="Z313" i="16"/>
  <c r="AA313" i="16" s="1"/>
  <c r="Z321" i="16"/>
  <c r="Z310" i="16"/>
  <c r="AA310" i="16" s="1"/>
  <c r="Z318" i="16"/>
  <c r="Q303" i="16"/>
  <c r="R303" i="16" s="1"/>
  <c r="Q317" i="16"/>
  <c r="R317" i="16" s="1"/>
  <c r="AA317" i="16"/>
  <c r="AC317" i="16"/>
  <c r="AD317" i="16" s="1"/>
  <c r="AA138" i="16"/>
  <c r="AC138" i="16"/>
  <c r="AD138" i="16" s="1"/>
  <c r="AA129" i="16"/>
  <c r="AC129" i="16"/>
  <c r="AD129" i="16" s="1"/>
  <c r="AA114" i="16"/>
  <c r="AC114" i="16"/>
  <c r="AD114" i="16" s="1"/>
  <c r="AA96" i="16"/>
  <c r="AC96" i="16"/>
  <c r="AD96" i="16" s="1"/>
  <c r="AA23" i="16"/>
  <c r="AC23" i="16"/>
  <c r="AD23" i="16" s="1"/>
  <c r="Z186" i="16"/>
  <c r="Z183" i="16"/>
  <c r="Z180" i="16"/>
  <c r="Z177" i="16"/>
  <c r="Z251" i="16"/>
  <c r="Z248" i="16"/>
  <c r="Z245" i="16"/>
  <c r="Z242" i="16"/>
  <c r="Z239" i="16"/>
  <c r="AA236" i="16"/>
  <c r="AC236" i="16"/>
  <c r="AD236" i="16" s="1"/>
  <c r="Z233" i="16"/>
  <c r="Z230" i="16"/>
  <c r="Z227" i="16"/>
  <c r="Z224" i="16"/>
  <c r="Z221" i="16"/>
  <c r="Z218" i="16"/>
  <c r="Z215" i="16"/>
  <c r="Z212" i="16"/>
  <c r="Z209" i="16"/>
  <c r="Z206" i="16"/>
  <c r="Z203" i="16"/>
  <c r="Z200" i="16"/>
  <c r="Z197" i="16"/>
  <c r="Z194" i="16"/>
  <c r="Z191" i="16"/>
  <c r="AA63" i="16"/>
  <c r="AC63" i="16"/>
  <c r="AD63" i="16" s="1"/>
  <c r="AA36" i="16"/>
  <c r="AC36" i="16"/>
  <c r="AD36" i="16" s="1"/>
  <c r="Z174" i="16"/>
  <c r="Z150" i="16"/>
  <c r="AA135" i="16"/>
  <c r="AC135" i="16"/>
  <c r="AD135" i="16" s="1"/>
  <c r="AA78" i="16"/>
  <c r="AC78" i="16"/>
  <c r="AD78" i="16" s="1"/>
  <c r="AA51" i="16"/>
  <c r="AC51" i="16"/>
  <c r="AD51" i="16" s="1"/>
  <c r="AA17" i="16"/>
  <c r="AC17" i="16"/>
  <c r="AD17" i="16" s="1"/>
  <c r="Q308" i="16"/>
  <c r="R308" i="16" s="1"/>
  <c r="Q305" i="16"/>
  <c r="R305" i="16" s="1"/>
  <c r="Q311" i="16"/>
  <c r="R311" i="16" s="1"/>
  <c r="AA140" i="16"/>
  <c r="AC140" i="16"/>
  <c r="AD140" i="16" s="1"/>
  <c r="AA134" i="16"/>
  <c r="AC134" i="16"/>
  <c r="AD134" i="16" s="1"/>
  <c r="AA131" i="16"/>
  <c r="AC131" i="16"/>
  <c r="AD131" i="16" s="1"/>
  <c r="AC122" i="16"/>
  <c r="AD122" i="16" s="1"/>
  <c r="AA122" i="16"/>
  <c r="AC119" i="16"/>
  <c r="AD119" i="16" s="1"/>
  <c r="AA119" i="16"/>
  <c r="AA116" i="16"/>
  <c r="AC116" i="16"/>
  <c r="AD116" i="16" s="1"/>
  <c r="AC113" i="16"/>
  <c r="AD113" i="16" s="1"/>
  <c r="AA113" i="16"/>
  <c r="AA110" i="16"/>
  <c r="AC110" i="16"/>
  <c r="AD110" i="16" s="1"/>
  <c r="AC107" i="16"/>
  <c r="AD107" i="16" s="1"/>
  <c r="AA107" i="16"/>
  <c r="AA104" i="16"/>
  <c r="AC104" i="16"/>
  <c r="AD104" i="16" s="1"/>
  <c r="AA101" i="16"/>
  <c r="AC101" i="16"/>
  <c r="AD101" i="16" s="1"/>
  <c r="AA98" i="16"/>
  <c r="AC98" i="16"/>
  <c r="AD98" i="16" s="1"/>
  <c r="AA95" i="16"/>
  <c r="AC95" i="16"/>
  <c r="AD95" i="16" s="1"/>
  <c r="AA92" i="16"/>
  <c r="AC92" i="16"/>
  <c r="AD92" i="16" s="1"/>
  <c r="AC89" i="16"/>
  <c r="AD89" i="16" s="1"/>
  <c r="AA89" i="16"/>
  <c r="AA86" i="16"/>
  <c r="AC86" i="16"/>
  <c r="AD86" i="16" s="1"/>
  <c r="AA83" i="16"/>
  <c r="AC83" i="16"/>
  <c r="AD83" i="16" s="1"/>
  <c r="AA80" i="16"/>
  <c r="AC80" i="16"/>
  <c r="AD80" i="16" s="1"/>
  <c r="AA77" i="16"/>
  <c r="AC77" i="16"/>
  <c r="AD77" i="16" s="1"/>
  <c r="AA74" i="16"/>
  <c r="AC74" i="16"/>
  <c r="AD74" i="16" s="1"/>
  <c r="AC71" i="16"/>
  <c r="AD71" i="16" s="1"/>
  <c r="AA71" i="16"/>
  <c r="AA68" i="16"/>
  <c r="AC68" i="16"/>
  <c r="AD68" i="16" s="1"/>
  <c r="AA65" i="16"/>
  <c r="AC65" i="16"/>
  <c r="AD65" i="16" s="1"/>
  <c r="AA62" i="16"/>
  <c r="AC62" i="16"/>
  <c r="AD62" i="16" s="1"/>
  <c r="AA59" i="16"/>
  <c r="AC59" i="16"/>
  <c r="AD59" i="16" s="1"/>
  <c r="AC56" i="16"/>
  <c r="AD56" i="16" s="1"/>
  <c r="AA56" i="16"/>
  <c r="AA53" i="16"/>
  <c r="AC53" i="16"/>
  <c r="AD53" i="16" s="1"/>
  <c r="AA50" i="16"/>
  <c r="AC50" i="16"/>
  <c r="AD50" i="16" s="1"/>
  <c r="AA47" i="16"/>
  <c r="AC47" i="16"/>
  <c r="AD47" i="16" s="1"/>
  <c r="AC44" i="16"/>
  <c r="AD44" i="16" s="1"/>
  <c r="AA44" i="16"/>
  <c r="AA41" i="16"/>
  <c r="AC41" i="16"/>
  <c r="AD41" i="16" s="1"/>
  <c r="AA38" i="16"/>
  <c r="AC38" i="16"/>
  <c r="AD38" i="16" s="1"/>
  <c r="AA35" i="16"/>
  <c r="AC35" i="16"/>
  <c r="AD35" i="16" s="1"/>
  <c r="AC22" i="16"/>
  <c r="AD22" i="16" s="1"/>
  <c r="AA22" i="16"/>
  <c r="AA19" i="16"/>
  <c r="AC19" i="16"/>
  <c r="AD19" i="16" s="1"/>
  <c r="AC16" i="16"/>
  <c r="AD16" i="16" s="1"/>
  <c r="AA16" i="16"/>
  <c r="AA13" i="16"/>
  <c r="AC13" i="16"/>
  <c r="AD13" i="16" s="1"/>
  <c r="Z168" i="16"/>
  <c r="Z153" i="16"/>
  <c r="AA117" i="16"/>
  <c r="AC117" i="16"/>
  <c r="AD117" i="16" s="1"/>
  <c r="AA93" i="16"/>
  <c r="AC93" i="16"/>
  <c r="AD93" i="16" s="1"/>
  <c r="AA69" i="16"/>
  <c r="AC69" i="16"/>
  <c r="AD69" i="16" s="1"/>
  <c r="AC14" i="16"/>
  <c r="AD14" i="16" s="1"/>
  <c r="AA14" i="16"/>
  <c r="Z170" i="16"/>
  <c r="Z164" i="16"/>
  <c r="Z161" i="16"/>
  <c r="Z155" i="16"/>
  <c r="Z152" i="16"/>
  <c r="Z146" i="16"/>
  <c r="Z143" i="16"/>
  <c r="AC125" i="16"/>
  <c r="AD125" i="16" s="1"/>
  <c r="AA125" i="16"/>
  <c r="Z185" i="16"/>
  <c r="Z182" i="16"/>
  <c r="Z179" i="16"/>
  <c r="Z176" i="16"/>
  <c r="Z253" i="16"/>
  <c r="Z250" i="16"/>
  <c r="Z247" i="16"/>
  <c r="Z244" i="16"/>
  <c r="Z241" i="16"/>
  <c r="Z238" i="16"/>
  <c r="Z235" i="16"/>
  <c r="Z232" i="16"/>
  <c r="Z229" i="16"/>
  <c r="Z226" i="16"/>
  <c r="Z223" i="16"/>
  <c r="Z220" i="16"/>
  <c r="Z217" i="16"/>
  <c r="Z214" i="16"/>
  <c r="Z211" i="16"/>
  <c r="Z208" i="16"/>
  <c r="Z205" i="16"/>
  <c r="Z202" i="16"/>
  <c r="Z199" i="16"/>
  <c r="Z196" i="16"/>
  <c r="Z193" i="16"/>
  <c r="Z190" i="16"/>
  <c r="Z162" i="16"/>
  <c r="Z144" i="16"/>
  <c r="AA90" i="16"/>
  <c r="AC90" i="16"/>
  <c r="AD90" i="16" s="1"/>
  <c r="AC75" i="16"/>
  <c r="AD75" i="16" s="1"/>
  <c r="AA75" i="16"/>
  <c r="AC60" i="16"/>
  <c r="AD60" i="16" s="1"/>
  <c r="AA60" i="16"/>
  <c r="AA45" i="16"/>
  <c r="AC45" i="16"/>
  <c r="AD45" i="16" s="1"/>
  <c r="Z173" i="16"/>
  <c r="Z167" i="16"/>
  <c r="Z158" i="16"/>
  <c r="Z149" i="16"/>
  <c r="AA137" i="16"/>
  <c r="AC137" i="16"/>
  <c r="AD137" i="16" s="1"/>
  <c r="AA128" i="16"/>
  <c r="AC128" i="16"/>
  <c r="AD128" i="16" s="1"/>
  <c r="Z188" i="16"/>
  <c r="K331" i="26"/>
  <c r="Z156" i="16"/>
  <c r="AA99" i="16"/>
  <c r="AC99" i="16"/>
  <c r="AD99" i="16" s="1"/>
  <c r="AC81" i="16"/>
  <c r="AD81" i="16" s="1"/>
  <c r="AA81" i="16"/>
  <c r="AA39" i="16"/>
  <c r="AC39" i="16"/>
  <c r="AD39" i="16" s="1"/>
  <c r="Q307" i="16"/>
  <c r="R307" i="16" s="1"/>
  <c r="Q313" i="16"/>
  <c r="R313" i="16" s="1"/>
  <c r="Q304" i="16"/>
  <c r="R304" i="16" s="1"/>
  <c r="Q310" i="16"/>
  <c r="R310" i="16" s="1"/>
  <c r="Z141" i="16"/>
  <c r="AC123" i="16"/>
  <c r="AD123" i="16" s="1"/>
  <c r="AA123" i="16"/>
  <c r="AA111" i="16"/>
  <c r="AC111" i="16"/>
  <c r="AD111" i="16" s="1"/>
  <c r="AA102" i="16"/>
  <c r="AC102" i="16"/>
  <c r="AD102" i="16" s="1"/>
  <c r="AA84" i="16"/>
  <c r="AC84" i="16"/>
  <c r="AD84" i="16" s="1"/>
  <c r="AA57" i="16"/>
  <c r="AC57" i="16"/>
  <c r="AD57" i="16" s="1"/>
  <c r="AA11" i="16"/>
  <c r="AC11" i="16"/>
  <c r="AD11" i="16" s="1"/>
  <c r="Z169" i="16"/>
  <c r="Z160" i="16"/>
  <c r="Z154" i="16"/>
  <c r="Z145" i="16"/>
  <c r="AA136" i="16"/>
  <c r="AC136" i="16"/>
  <c r="AD136" i="16" s="1"/>
  <c r="AA124" i="16"/>
  <c r="AC124" i="16"/>
  <c r="AD124" i="16" s="1"/>
  <c r="AC121" i="16"/>
  <c r="AD121" i="16" s="1"/>
  <c r="AA121" i="16"/>
  <c r="Z115" i="16"/>
  <c r="AA112" i="16"/>
  <c r="AC112" i="16"/>
  <c r="AD112" i="16" s="1"/>
  <c r="AC109" i="16"/>
  <c r="AD109" i="16" s="1"/>
  <c r="AA109" i="16"/>
  <c r="AA106" i="16"/>
  <c r="AC106" i="16"/>
  <c r="AD106" i="16" s="1"/>
  <c r="AC103" i="16"/>
  <c r="AD103" i="16" s="1"/>
  <c r="AA103" i="16"/>
  <c r="AA100" i="16"/>
  <c r="AC100" i="16"/>
  <c r="AD100" i="16" s="1"/>
  <c r="AC97" i="16"/>
  <c r="AD97" i="16" s="1"/>
  <c r="AA97" i="16"/>
  <c r="AA94" i="16"/>
  <c r="AC94" i="16"/>
  <c r="AD94" i="16" s="1"/>
  <c r="AC91" i="16"/>
  <c r="AD91" i="16" s="1"/>
  <c r="AA91" i="16"/>
  <c r="AA88" i="16"/>
  <c r="AC88" i="16"/>
  <c r="AD88" i="16" s="1"/>
  <c r="AC85" i="16"/>
  <c r="AD85" i="16" s="1"/>
  <c r="AA85" i="16"/>
  <c r="AA82" i="16"/>
  <c r="AC82" i="16"/>
  <c r="AD82" i="16" s="1"/>
  <c r="AA79" i="16"/>
  <c r="AC79" i="16"/>
  <c r="AD79" i="16" s="1"/>
  <c r="AA76" i="16"/>
  <c r="AC76" i="16"/>
  <c r="AD76" i="16" s="1"/>
  <c r="AC73" i="16"/>
  <c r="AD73" i="16" s="1"/>
  <c r="AA73" i="16"/>
  <c r="AA70" i="16"/>
  <c r="AC70" i="16"/>
  <c r="AD70" i="16" s="1"/>
  <c r="AC67" i="16"/>
  <c r="AD67" i="16" s="1"/>
  <c r="AA67" i="16"/>
  <c r="AC64" i="16"/>
  <c r="AD64" i="16" s="1"/>
  <c r="AA64" i="16"/>
  <c r="AC61" i="16"/>
  <c r="AD61" i="16" s="1"/>
  <c r="AA61" i="16"/>
  <c r="AC58" i="16"/>
  <c r="AD58" i="16" s="1"/>
  <c r="AA58" i="16"/>
  <c r="AA55" i="16"/>
  <c r="AC55" i="16"/>
  <c r="AD55" i="16" s="1"/>
  <c r="AA52" i="16"/>
  <c r="AC52" i="16"/>
  <c r="AD52" i="16" s="1"/>
  <c r="AA49" i="16"/>
  <c r="AC49" i="16"/>
  <c r="AD49" i="16" s="1"/>
  <c r="AA46" i="16"/>
  <c r="AC46" i="16"/>
  <c r="AD46" i="16" s="1"/>
  <c r="AA43" i="16"/>
  <c r="AC43" i="16"/>
  <c r="AD43" i="16" s="1"/>
  <c r="AC40" i="16"/>
  <c r="AD40" i="16" s="1"/>
  <c r="AA40" i="16"/>
  <c r="AA37" i="16"/>
  <c r="AC37" i="16"/>
  <c r="AD37" i="16" s="1"/>
  <c r="AC34" i="16"/>
  <c r="AD34" i="16" s="1"/>
  <c r="AA34" i="16"/>
  <c r="AA21" i="16"/>
  <c r="AC21" i="16"/>
  <c r="AD21" i="16" s="1"/>
  <c r="AA18" i="16"/>
  <c r="AC18" i="16"/>
  <c r="AD18" i="16" s="1"/>
  <c r="AA15" i="16"/>
  <c r="AC15" i="16"/>
  <c r="AD15" i="16" s="1"/>
  <c r="AC12" i="16"/>
  <c r="AD12" i="16" s="1"/>
  <c r="AA12" i="16"/>
  <c r="Z165" i="16"/>
  <c r="AC66" i="16"/>
  <c r="AD66" i="16" s="1"/>
  <c r="AA66" i="16"/>
  <c r="AC54" i="16"/>
  <c r="AD54" i="16" s="1"/>
  <c r="AA54" i="16"/>
  <c r="AA20" i="16"/>
  <c r="AC20" i="16"/>
  <c r="AD20" i="16" s="1"/>
  <c r="Z172" i="16"/>
  <c r="Z166" i="16"/>
  <c r="Z157" i="16"/>
  <c r="Z148" i="16"/>
  <c r="Z142" i="16"/>
  <c r="AA130" i="16"/>
  <c r="AC130" i="16"/>
  <c r="AD130" i="16" s="1"/>
  <c r="AA118" i="16"/>
  <c r="AC118" i="16"/>
  <c r="AD118" i="16" s="1"/>
  <c r="Z184" i="16"/>
  <c r="Z181" i="16"/>
  <c r="Z178" i="16"/>
  <c r="Z175" i="16"/>
  <c r="AA315" i="16"/>
  <c r="AC315" i="16"/>
  <c r="AD315" i="16" s="1"/>
  <c r="AA312" i="16"/>
  <c r="AC312" i="16"/>
  <c r="AD312" i="16" s="1"/>
  <c r="Z252" i="16"/>
  <c r="Z249" i="16"/>
  <c r="Z246" i="16"/>
  <c r="Z243" i="16"/>
  <c r="Z240" i="16"/>
  <c r="Z237" i="16"/>
  <c r="Z234" i="16"/>
  <c r="Z231" i="16"/>
  <c r="Z228" i="16"/>
  <c r="Z225" i="16"/>
  <c r="Z222" i="16"/>
  <c r="Z219" i="16"/>
  <c r="Z216" i="16"/>
  <c r="Z213" i="16"/>
  <c r="Z210" i="16"/>
  <c r="Z207" i="16"/>
  <c r="Z204" i="16"/>
  <c r="Z201" i="16"/>
  <c r="Z198" i="16"/>
  <c r="Z195" i="16"/>
  <c r="Z192" i="16"/>
  <c r="Z171" i="16"/>
  <c r="Z159" i="16"/>
  <c r="Z147" i="16"/>
  <c r="AA132" i="16"/>
  <c r="AC132" i="16"/>
  <c r="AD132" i="16" s="1"/>
  <c r="AC120" i="16"/>
  <c r="AD120" i="16" s="1"/>
  <c r="AA120" i="16"/>
  <c r="AC108" i="16"/>
  <c r="AD108" i="16" s="1"/>
  <c r="AA108" i="16"/>
  <c r="AA87" i="16"/>
  <c r="AC87" i="16"/>
  <c r="AD87" i="16" s="1"/>
  <c r="AA72" i="16"/>
  <c r="AC72" i="16"/>
  <c r="AD72" i="16" s="1"/>
  <c r="AA42" i="16"/>
  <c r="AC42" i="16"/>
  <c r="AD42" i="16" s="1"/>
  <c r="Z163" i="16"/>
  <c r="Z151" i="16"/>
  <c r="AA139" i="16"/>
  <c r="AC139" i="16"/>
  <c r="AD139" i="16" s="1"/>
  <c r="AA133" i="16"/>
  <c r="AC133" i="16"/>
  <c r="AD133" i="16" s="1"/>
  <c r="AA127" i="16"/>
  <c r="AC127" i="16"/>
  <c r="AD127" i="16" s="1"/>
  <c r="Z187" i="16"/>
  <c r="AC126" i="16"/>
  <c r="AD126" i="16" s="1"/>
  <c r="AA126" i="16"/>
  <c r="AA105" i="16"/>
  <c r="AC105" i="16"/>
  <c r="AD105" i="16" s="1"/>
  <c r="AA48" i="16"/>
  <c r="AC48" i="16"/>
  <c r="AD48" i="16" s="1"/>
  <c r="Z189" i="16"/>
  <c r="Q309" i="16"/>
  <c r="R309" i="16" s="1"/>
  <c r="Q315" i="16"/>
  <c r="R315" i="16" s="1"/>
  <c r="Q306" i="16"/>
  <c r="R306" i="16" s="1"/>
  <c r="Q312" i="16"/>
  <c r="R312" i="16" s="1"/>
  <c r="N325" i="26"/>
  <c r="Z308" i="16"/>
  <c r="Z305" i="16"/>
  <c r="Z302" i="16"/>
  <c r="Z299" i="16"/>
  <c r="Z296" i="16"/>
  <c r="Z293" i="16"/>
  <c r="Z290" i="16"/>
  <c r="Z287" i="16"/>
  <c r="Z284" i="16"/>
  <c r="Z281" i="16"/>
  <c r="Z278" i="16"/>
  <c r="Z275" i="16"/>
  <c r="Z272" i="16"/>
  <c r="Z269" i="16"/>
  <c r="Z266" i="16"/>
  <c r="Z263" i="16"/>
  <c r="Z260" i="16"/>
  <c r="Z257" i="16"/>
  <c r="Z254" i="16"/>
  <c r="I334" i="26"/>
  <c r="L331" i="26"/>
  <c r="Z320" i="16" s="1"/>
  <c r="N324" i="26"/>
  <c r="Z307" i="16"/>
  <c r="Z304" i="16"/>
  <c r="Z301" i="16"/>
  <c r="Z298" i="16"/>
  <c r="Z295" i="16"/>
  <c r="Z292" i="16"/>
  <c r="Z289" i="16"/>
  <c r="Z286" i="16"/>
  <c r="Z283" i="16"/>
  <c r="Z280" i="16"/>
  <c r="Z277" i="16"/>
  <c r="Z274" i="16"/>
  <c r="Z271" i="16"/>
  <c r="Z268" i="16"/>
  <c r="Z265" i="16"/>
  <c r="Z262" i="16"/>
  <c r="Z259" i="16"/>
  <c r="Z256" i="16"/>
  <c r="G331" i="26"/>
  <c r="Q274" i="16"/>
  <c r="R274" i="16" s="1"/>
  <c r="N326" i="26"/>
  <c r="Z309" i="16"/>
  <c r="Z306" i="16"/>
  <c r="Z303" i="16"/>
  <c r="Z300" i="16"/>
  <c r="Z297" i="16"/>
  <c r="Z294" i="16"/>
  <c r="Z291" i="16"/>
  <c r="Z288" i="16"/>
  <c r="Z285" i="16"/>
  <c r="Z282" i="16"/>
  <c r="Z279" i="16"/>
  <c r="Z276" i="16"/>
  <c r="Z273" i="16"/>
  <c r="Z270" i="16"/>
  <c r="Z267" i="16"/>
  <c r="Z264" i="16"/>
  <c r="Z261" i="16"/>
  <c r="Z258" i="16"/>
  <c r="Z255" i="16"/>
  <c r="M331" i="26"/>
  <c r="F353" i="26"/>
  <c r="F346" i="26"/>
  <c r="F350" i="26"/>
  <c r="F351" i="26"/>
  <c r="F348" i="26"/>
  <c r="F349" i="26"/>
  <c r="F352" i="26"/>
  <c r="F347" i="26"/>
  <c r="Y10" i="16"/>
  <c r="S10" i="16"/>
  <c r="T10" i="16" s="1"/>
  <c r="W10" i="16"/>
  <c r="W32" i="683"/>
  <c r="AH32" i="16"/>
  <c r="Q18" i="26"/>
  <c r="Q14" i="26"/>
  <c r="AH27" i="16"/>
  <c r="AM27" i="16"/>
  <c r="AJ27" i="16"/>
  <c r="CU20" i="670"/>
  <c r="EG13" i="670"/>
  <c r="Q12" i="26"/>
  <c r="Q16" i="26"/>
  <c r="Q20" i="26"/>
  <c r="Q13" i="26"/>
  <c r="Q17" i="26"/>
  <c r="F363" i="26"/>
  <c r="Q10" i="16"/>
  <c r="AB10" i="16"/>
  <c r="U10" i="16"/>
  <c r="EG12" i="670"/>
  <c r="EG14" i="670"/>
  <c r="Q25" i="26"/>
  <c r="Q33" i="26"/>
  <c r="Q30" i="26"/>
  <c r="Q34" i="26"/>
  <c r="Q23" i="26"/>
  <c r="Q27" i="26"/>
  <c r="Q31" i="26"/>
  <c r="Q29" i="26"/>
  <c r="Q26" i="26"/>
  <c r="Q24" i="26"/>
  <c r="Q28" i="26"/>
  <c r="Q32" i="26"/>
  <c r="Q22" i="26"/>
  <c r="Q11" i="26"/>
  <c r="Q15" i="26"/>
  <c r="Q19" i="26"/>
  <c r="H5" i="683"/>
  <c r="DX15" i="670"/>
  <c r="EG9" i="670" s="1"/>
  <c r="DA16" i="670"/>
  <c r="BU3" i="670"/>
  <c r="FC20" i="670"/>
  <c r="AP33" i="670"/>
  <c r="H5" i="26"/>
  <c r="H3" i="26"/>
  <c r="H4" i="26"/>
  <c r="F356" i="26"/>
  <c r="F357" i="26"/>
  <c r="F362" i="26"/>
  <c r="F360" i="26"/>
  <c r="F361" i="26"/>
  <c r="F359" i="26"/>
  <c r="F358" i="26"/>
  <c r="F4" i="26"/>
  <c r="I341" i="682"/>
  <c r="I343" i="682" s="1"/>
  <c r="DA17" i="670"/>
  <c r="F370" i="683"/>
  <c r="G347" i="683"/>
  <c r="F4" i="683"/>
  <c r="K347" i="683"/>
  <c r="BL20" i="670"/>
  <c r="Z10" i="16"/>
  <c r="BU6" i="670"/>
  <c r="BL18" i="670"/>
  <c r="BU8" i="670"/>
  <c r="O347" i="683"/>
  <c r="N347" i="683"/>
  <c r="F361" i="682"/>
  <c r="F4" i="682"/>
  <c r="H4" i="682"/>
  <c r="H3" i="682"/>
  <c r="H5" i="682"/>
  <c r="K338" i="682"/>
  <c r="L338" i="682"/>
  <c r="G338" i="682"/>
  <c r="I350" i="683"/>
  <c r="I352" i="683" s="1"/>
  <c r="L347" i="683"/>
  <c r="Z314" i="16" s="1"/>
  <c r="H4" i="683"/>
  <c r="H3" i="683"/>
  <c r="DQ20" i="670"/>
  <c r="FZ46" i="670" l="1"/>
  <c r="AC314" i="16"/>
  <c r="AD314" i="16" s="1"/>
  <c r="AA314" i="16"/>
  <c r="X317" i="16"/>
  <c r="AC313" i="16"/>
  <c r="AD313" i="16" s="1"/>
  <c r="AC310" i="16"/>
  <c r="AD310" i="16" s="1"/>
  <c r="AC311" i="16"/>
  <c r="AD311" i="16" s="1"/>
  <c r="AA318" i="16"/>
  <c r="AC318" i="16"/>
  <c r="AD318" i="16" s="1"/>
  <c r="AA321" i="16"/>
  <c r="AC321" i="16"/>
  <c r="AD321" i="16" s="1"/>
  <c r="I336" i="26"/>
  <c r="X319" i="16" s="1"/>
  <c r="AA319" i="16"/>
  <c r="AC319" i="16"/>
  <c r="AD319" i="16" s="1"/>
  <c r="AA171" i="16"/>
  <c r="AC171" i="16"/>
  <c r="AD171" i="16" s="1"/>
  <c r="AA146" i="16"/>
  <c r="AC146" i="16"/>
  <c r="AD146" i="16" s="1"/>
  <c r="AA168" i="16"/>
  <c r="AC168" i="16"/>
  <c r="AD168" i="16" s="1"/>
  <c r="AA203" i="16"/>
  <c r="AC203" i="16"/>
  <c r="AD203" i="16" s="1"/>
  <c r="AA221" i="16"/>
  <c r="AC221" i="16"/>
  <c r="AD221" i="16" s="1"/>
  <c r="AA239" i="16"/>
  <c r="AC239" i="16"/>
  <c r="AD239" i="16" s="1"/>
  <c r="AA177" i="16"/>
  <c r="AC177" i="16"/>
  <c r="AD177" i="16" s="1"/>
  <c r="Q314" i="16"/>
  <c r="R314" i="16" s="1"/>
  <c r="Q320" i="16"/>
  <c r="R320" i="16" s="1"/>
  <c r="AA151" i="16"/>
  <c r="AC151" i="16"/>
  <c r="AD151" i="16" s="1"/>
  <c r="AA207" i="16"/>
  <c r="AC207" i="16"/>
  <c r="AD207" i="16" s="1"/>
  <c r="AA225" i="16"/>
  <c r="AC225" i="16"/>
  <c r="AD225" i="16" s="1"/>
  <c r="AA243" i="16"/>
  <c r="AC243" i="16"/>
  <c r="AD243" i="16" s="1"/>
  <c r="AA175" i="16"/>
  <c r="AC175" i="16"/>
  <c r="AD175" i="16" s="1"/>
  <c r="AA145" i="16"/>
  <c r="AC145" i="16"/>
  <c r="AD145" i="16" s="1"/>
  <c r="AA158" i="16"/>
  <c r="AC158" i="16"/>
  <c r="AD158" i="16" s="1"/>
  <c r="AA193" i="16"/>
  <c r="AC193" i="16"/>
  <c r="AD193" i="16" s="1"/>
  <c r="AA211" i="16"/>
  <c r="AC211" i="16"/>
  <c r="AD211" i="16" s="1"/>
  <c r="AA229" i="16"/>
  <c r="AC229" i="16"/>
  <c r="AD229" i="16" s="1"/>
  <c r="AA247" i="16"/>
  <c r="AC247" i="16"/>
  <c r="AD247" i="16" s="1"/>
  <c r="AA179" i="16"/>
  <c r="AC179" i="16"/>
  <c r="AD179" i="16" s="1"/>
  <c r="AA150" i="16"/>
  <c r="AC150" i="16"/>
  <c r="AD150" i="16" s="1"/>
  <c r="AA141" i="16"/>
  <c r="AC141" i="16"/>
  <c r="AD141" i="16" s="1"/>
  <c r="AA190" i="16"/>
  <c r="AC190" i="16"/>
  <c r="AD190" i="16" s="1"/>
  <c r="AC320" i="16"/>
  <c r="AD320" i="16" s="1"/>
  <c r="AA320" i="16"/>
  <c r="AA142" i="16"/>
  <c r="AC142" i="16"/>
  <c r="AD142" i="16" s="1"/>
  <c r="AA156" i="16"/>
  <c r="AC156" i="16"/>
  <c r="AD156" i="16" s="1"/>
  <c r="AA152" i="16"/>
  <c r="AC152" i="16"/>
  <c r="AD152" i="16" s="1"/>
  <c r="AA206" i="16"/>
  <c r="AC206" i="16"/>
  <c r="AD206" i="16" s="1"/>
  <c r="AA224" i="16"/>
  <c r="AC224" i="16"/>
  <c r="AD224" i="16" s="1"/>
  <c r="AA242" i="16"/>
  <c r="AC242" i="16"/>
  <c r="AD242" i="16" s="1"/>
  <c r="AA180" i="16"/>
  <c r="AC180" i="16"/>
  <c r="AD180" i="16" s="1"/>
  <c r="N331" i="26"/>
  <c r="AA163" i="16"/>
  <c r="AC163" i="16"/>
  <c r="AD163" i="16" s="1"/>
  <c r="AA192" i="16"/>
  <c r="AC192" i="16"/>
  <c r="AD192" i="16" s="1"/>
  <c r="AA210" i="16"/>
  <c r="AC210" i="16"/>
  <c r="AD210" i="16" s="1"/>
  <c r="AA228" i="16"/>
  <c r="AC228" i="16"/>
  <c r="AD228" i="16" s="1"/>
  <c r="AA246" i="16"/>
  <c r="AC246" i="16"/>
  <c r="AD246" i="16" s="1"/>
  <c r="AA178" i="16"/>
  <c r="AC178" i="16"/>
  <c r="AD178" i="16" s="1"/>
  <c r="AA154" i="16"/>
  <c r="AC154" i="16"/>
  <c r="AD154" i="16" s="1"/>
  <c r="AA167" i="16"/>
  <c r="AC167" i="16"/>
  <c r="AD167" i="16" s="1"/>
  <c r="AA196" i="16"/>
  <c r="AC196" i="16"/>
  <c r="AD196" i="16" s="1"/>
  <c r="AA214" i="16"/>
  <c r="AC214" i="16"/>
  <c r="AD214" i="16" s="1"/>
  <c r="AA232" i="16"/>
  <c r="AC232" i="16"/>
  <c r="AD232" i="16" s="1"/>
  <c r="AA250" i="16"/>
  <c r="AC250" i="16"/>
  <c r="AD250" i="16" s="1"/>
  <c r="AC182" i="16"/>
  <c r="AD182" i="16" s="1"/>
  <c r="AA182" i="16"/>
  <c r="AA222" i="16"/>
  <c r="AC222" i="16"/>
  <c r="AD222" i="16" s="1"/>
  <c r="AA226" i="16"/>
  <c r="AC226" i="16"/>
  <c r="AD226" i="16" s="1"/>
  <c r="AA148" i="16"/>
  <c r="AC148" i="16"/>
  <c r="AD148" i="16" s="1"/>
  <c r="AA155" i="16"/>
  <c r="AC155" i="16"/>
  <c r="AD155" i="16" s="1"/>
  <c r="AA191" i="16"/>
  <c r="AC191" i="16"/>
  <c r="AD191" i="16" s="1"/>
  <c r="AA209" i="16"/>
  <c r="AC209" i="16"/>
  <c r="AD209" i="16" s="1"/>
  <c r="AA227" i="16"/>
  <c r="AC227" i="16"/>
  <c r="AD227" i="16" s="1"/>
  <c r="AA245" i="16"/>
  <c r="AC245" i="16"/>
  <c r="AD245" i="16" s="1"/>
  <c r="AA183" i="16"/>
  <c r="AC183" i="16"/>
  <c r="AD183" i="16" s="1"/>
  <c r="AA187" i="16"/>
  <c r="AC187" i="16"/>
  <c r="AD187" i="16" s="1"/>
  <c r="AA195" i="16"/>
  <c r="AC195" i="16"/>
  <c r="AD195" i="16" s="1"/>
  <c r="AA213" i="16"/>
  <c r="AC213" i="16"/>
  <c r="AD213" i="16" s="1"/>
  <c r="AA231" i="16"/>
  <c r="AC231" i="16"/>
  <c r="AD231" i="16" s="1"/>
  <c r="AA249" i="16"/>
  <c r="AC249" i="16"/>
  <c r="AD249" i="16" s="1"/>
  <c r="AA181" i="16"/>
  <c r="AC181" i="16"/>
  <c r="AD181" i="16" s="1"/>
  <c r="AA115" i="16"/>
  <c r="AC115" i="16"/>
  <c r="AD115" i="16" s="1"/>
  <c r="AA160" i="16"/>
  <c r="AC160" i="16"/>
  <c r="AD160" i="16" s="1"/>
  <c r="AA188" i="16"/>
  <c r="AC188" i="16"/>
  <c r="AD188" i="16" s="1"/>
  <c r="AA173" i="16"/>
  <c r="AC173" i="16"/>
  <c r="AD173" i="16" s="1"/>
  <c r="AA199" i="16"/>
  <c r="AC199" i="16"/>
  <c r="AD199" i="16" s="1"/>
  <c r="AA217" i="16"/>
  <c r="AC217" i="16"/>
  <c r="AD217" i="16" s="1"/>
  <c r="AA235" i="16"/>
  <c r="AC235" i="16"/>
  <c r="AD235" i="16" s="1"/>
  <c r="AA253" i="16"/>
  <c r="AC253" i="16"/>
  <c r="AD253" i="16" s="1"/>
  <c r="AA185" i="16"/>
  <c r="AC185" i="16"/>
  <c r="AD185" i="16" s="1"/>
  <c r="AA174" i="16"/>
  <c r="AC174" i="16"/>
  <c r="AD174" i="16" s="1"/>
  <c r="AA208" i="16"/>
  <c r="AC208" i="16"/>
  <c r="AD208" i="16" s="1"/>
  <c r="AA157" i="16"/>
  <c r="AC157" i="16"/>
  <c r="AD157" i="16" s="1"/>
  <c r="AA144" i="16"/>
  <c r="AC144" i="16"/>
  <c r="AD144" i="16" s="1"/>
  <c r="AA161" i="16"/>
  <c r="AC161" i="16"/>
  <c r="AD161" i="16" s="1"/>
  <c r="AA194" i="16"/>
  <c r="AC194" i="16"/>
  <c r="AD194" i="16" s="1"/>
  <c r="AA212" i="16"/>
  <c r="AC212" i="16"/>
  <c r="AD212" i="16" s="1"/>
  <c r="AA230" i="16"/>
  <c r="AC230" i="16"/>
  <c r="AD230" i="16" s="1"/>
  <c r="AA248" i="16"/>
  <c r="AC248" i="16"/>
  <c r="AD248" i="16" s="1"/>
  <c r="AC186" i="16"/>
  <c r="AD186" i="16" s="1"/>
  <c r="AA186" i="16"/>
  <c r="AA204" i="16"/>
  <c r="AC204" i="16"/>
  <c r="AD204" i="16" s="1"/>
  <c r="AA244" i="16"/>
  <c r="AC244" i="16"/>
  <c r="AD244" i="16" s="1"/>
  <c r="AA198" i="16"/>
  <c r="AC198" i="16"/>
  <c r="AD198" i="16" s="1"/>
  <c r="AA216" i="16"/>
  <c r="AC216" i="16"/>
  <c r="AD216" i="16" s="1"/>
  <c r="AA234" i="16"/>
  <c r="AC234" i="16"/>
  <c r="AD234" i="16" s="1"/>
  <c r="AA252" i="16"/>
  <c r="AC252" i="16"/>
  <c r="AD252" i="16" s="1"/>
  <c r="AC184" i="16"/>
  <c r="AD184" i="16" s="1"/>
  <c r="AA184" i="16"/>
  <c r="AA169" i="16"/>
  <c r="AC169" i="16"/>
  <c r="AD169" i="16" s="1"/>
  <c r="AA202" i="16"/>
  <c r="AC202" i="16"/>
  <c r="AD202" i="16" s="1"/>
  <c r="AA220" i="16"/>
  <c r="AC220" i="16"/>
  <c r="AD220" i="16" s="1"/>
  <c r="AA238" i="16"/>
  <c r="AC238" i="16"/>
  <c r="AD238" i="16" s="1"/>
  <c r="AA176" i="16"/>
  <c r="AC176" i="16"/>
  <c r="AD176" i="16" s="1"/>
  <c r="AA147" i="16"/>
  <c r="AC147" i="16"/>
  <c r="AD147" i="16" s="1"/>
  <c r="AA166" i="16"/>
  <c r="AC166" i="16"/>
  <c r="AD166" i="16" s="1"/>
  <c r="AA165" i="16"/>
  <c r="AC165" i="16"/>
  <c r="AD165" i="16" s="1"/>
  <c r="AA162" i="16"/>
  <c r="AC162" i="16"/>
  <c r="AD162" i="16" s="1"/>
  <c r="AA164" i="16"/>
  <c r="AC164" i="16"/>
  <c r="AD164" i="16" s="1"/>
  <c r="AA197" i="16"/>
  <c r="AC197" i="16"/>
  <c r="AD197" i="16" s="1"/>
  <c r="AA215" i="16"/>
  <c r="AC215" i="16"/>
  <c r="AD215" i="16" s="1"/>
  <c r="AA233" i="16"/>
  <c r="AC233" i="16"/>
  <c r="AD233" i="16" s="1"/>
  <c r="AA251" i="16"/>
  <c r="AC251" i="16"/>
  <c r="AD251" i="16" s="1"/>
  <c r="AA189" i="16"/>
  <c r="AC189" i="16"/>
  <c r="AD189" i="16" s="1"/>
  <c r="AA201" i="16"/>
  <c r="AC201" i="16"/>
  <c r="AD201" i="16" s="1"/>
  <c r="AA219" i="16"/>
  <c r="AC219" i="16"/>
  <c r="AD219" i="16" s="1"/>
  <c r="AA237" i="16"/>
  <c r="AC237" i="16"/>
  <c r="AD237" i="16" s="1"/>
  <c r="AA205" i="16"/>
  <c r="AC205" i="16"/>
  <c r="AD205" i="16" s="1"/>
  <c r="AA223" i="16"/>
  <c r="AC223" i="16"/>
  <c r="AD223" i="16" s="1"/>
  <c r="AA241" i="16"/>
  <c r="AC241" i="16"/>
  <c r="AD241" i="16" s="1"/>
  <c r="AA240" i="16"/>
  <c r="AC240" i="16"/>
  <c r="AD240" i="16" s="1"/>
  <c r="AA149" i="16"/>
  <c r="AC149" i="16"/>
  <c r="AD149" i="16" s="1"/>
  <c r="AA159" i="16"/>
  <c r="AC159" i="16"/>
  <c r="AD159" i="16" s="1"/>
  <c r="AA172" i="16"/>
  <c r="AC172" i="16"/>
  <c r="AD172" i="16" s="1"/>
  <c r="AA143" i="16"/>
  <c r="AC143" i="16"/>
  <c r="AD143" i="16" s="1"/>
  <c r="AA170" i="16"/>
  <c r="AC170" i="16"/>
  <c r="AD170" i="16" s="1"/>
  <c r="AA153" i="16"/>
  <c r="AC153" i="16"/>
  <c r="AD153" i="16" s="1"/>
  <c r="AA200" i="16"/>
  <c r="AC200" i="16"/>
  <c r="AD200" i="16" s="1"/>
  <c r="AA218" i="16"/>
  <c r="AC218" i="16"/>
  <c r="AD218" i="16" s="1"/>
  <c r="AA267" i="16"/>
  <c r="AC267" i="16"/>
  <c r="AD267" i="16" s="1"/>
  <c r="AA285" i="16"/>
  <c r="AC285" i="16"/>
  <c r="AD285" i="16" s="1"/>
  <c r="AA303" i="16"/>
  <c r="AC303" i="16"/>
  <c r="AD303" i="16" s="1"/>
  <c r="AC262" i="16"/>
  <c r="AD262" i="16" s="1"/>
  <c r="AA262" i="16"/>
  <c r="AA280" i="16"/>
  <c r="AC280" i="16"/>
  <c r="AD280" i="16" s="1"/>
  <c r="AA298" i="16"/>
  <c r="AC298" i="16"/>
  <c r="AD298" i="16" s="1"/>
  <c r="AA257" i="16"/>
  <c r="AC257" i="16"/>
  <c r="AD257" i="16" s="1"/>
  <c r="AA275" i="16"/>
  <c r="AC275" i="16"/>
  <c r="AD275" i="16" s="1"/>
  <c r="AA293" i="16"/>
  <c r="AC293" i="16"/>
  <c r="AD293" i="16" s="1"/>
  <c r="AA270" i="16"/>
  <c r="AC270" i="16"/>
  <c r="AD270" i="16" s="1"/>
  <c r="AA288" i="16"/>
  <c r="AC288" i="16"/>
  <c r="AD288" i="16" s="1"/>
  <c r="AA306" i="16"/>
  <c r="AC306" i="16"/>
  <c r="AD306" i="16" s="1"/>
  <c r="AA265" i="16"/>
  <c r="AC265" i="16"/>
  <c r="AD265" i="16" s="1"/>
  <c r="AA283" i="16"/>
  <c r="AC283" i="16"/>
  <c r="AD283" i="16" s="1"/>
  <c r="AA301" i="16"/>
  <c r="AC301" i="16"/>
  <c r="AD301" i="16" s="1"/>
  <c r="AC260" i="16"/>
  <c r="AD260" i="16" s="1"/>
  <c r="AA260" i="16"/>
  <c r="AC278" i="16"/>
  <c r="AD278" i="16" s="1"/>
  <c r="AA278" i="16"/>
  <c r="AA296" i="16"/>
  <c r="AC296" i="16"/>
  <c r="AD296" i="16" s="1"/>
  <c r="AA273" i="16"/>
  <c r="AC273" i="16"/>
  <c r="AD273" i="16" s="1"/>
  <c r="AA291" i="16"/>
  <c r="AC291" i="16"/>
  <c r="AD291" i="16" s="1"/>
  <c r="AA309" i="16"/>
  <c r="AC309" i="16"/>
  <c r="AD309" i="16" s="1"/>
  <c r="AA286" i="16"/>
  <c r="AC286" i="16"/>
  <c r="AD286" i="16" s="1"/>
  <c r="AA304" i="16"/>
  <c r="AC304" i="16"/>
  <c r="AD304" i="16" s="1"/>
  <c r="AA263" i="16"/>
  <c r="AC263" i="16"/>
  <c r="AD263" i="16" s="1"/>
  <c r="AA281" i="16"/>
  <c r="AC281" i="16"/>
  <c r="AD281" i="16" s="1"/>
  <c r="AA299" i="16"/>
  <c r="AC299" i="16"/>
  <c r="AD299" i="16" s="1"/>
  <c r="AA255" i="16"/>
  <c r="AC255" i="16"/>
  <c r="AD255" i="16" s="1"/>
  <c r="AA268" i="16"/>
  <c r="AC268" i="16"/>
  <c r="AD268" i="16" s="1"/>
  <c r="AC258" i="16"/>
  <c r="AD258" i="16" s="1"/>
  <c r="AA258" i="16"/>
  <c r="AC276" i="16"/>
  <c r="AD276" i="16" s="1"/>
  <c r="AA276" i="16"/>
  <c r="AA294" i="16"/>
  <c r="AC294" i="16"/>
  <c r="AD294" i="16" s="1"/>
  <c r="AA271" i="16"/>
  <c r="AC271" i="16"/>
  <c r="AD271" i="16" s="1"/>
  <c r="AA289" i="16"/>
  <c r="AC289" i="16"/>
  <c r="AD289" i="16" s="1"/>
  <c r="AA307" i="16"/>
  <c r="AC307" i="16"/>
  <c r="AD307" i="16" s="1"/>
  <c r="AC266" i="16"/>
  <c r="AD266" i="16" s="1"/>
  <c r="AA266" i="16"/>
  <c r="AA284" i="16"/>
  <c r="AC284" i="16"/>
  <c r="AD284" i="16" s="1"/>
  <c r="AA302" i="16"/>
  <c r="AC302" i="16"/>
  <c r="AD302" i="16" s="1"/>
  <c r="AA261" i="16"/>
  <c r="AC261" i="16"/>
  <c r="AD261" i="16" s="1"/>
  <c r="AA279" i="16"/>
  <c r="AC279" i="16"/>
  <c r="AD279" i="16" s="1"/>
  <c r="AA297" i="16"/>
  <c r="AC297" i="16"/>
  <c r="AD297" i="16" s="1"/>
  <c r="AA256" i="16"/>
  <c r="AC256" i="16"/>
  <c r="AD256" i="16" s="1"/>
  <c r="AA274" i="16"/>
  <c r="AC274" i="16"/>
  <c r="AD274" i="16" s="1"/>
  <c r="AA292" i="16"/>
  <c r="AC292" i="16"/>
  <c r="AD292" i="16" s="1"/>
  <c r="AA269" i="16"/>
  <c r="AC269" i="16"/>
  <c r="AD269" i="16" s="1"/>
  <c r="AA287" i="16"/>
  <c r="AC287" i="16"/>
  <c r="AD287" i="16" s="1"/>
  <c r="AA305" i="16"/>
  <c r="AC305" i="16"/>
  <c r="AD305" i="16" s="1"/>
  <c r="AC264" i="16"/>
  <c r="AD264" i="16" s="1"/>
  <c r="AA264" i="16"/>
  <c r="AA282" i="16"/>
  <c r="AC282" i="16"/>
  <c r="AD282" i="16" s="1"/>
  <c r="AA300" i="16"/>
  <c r="AC300" i="16"/>
  <c r="AD300" i="16" s="1"/>
  <c r="AA259" i="16"/>
  <c r="AC259" i="16"/>
  <c r="AD259" i="16" s="1"/>
  <c r="AA277" i="16"/>
  <c r="AC277" i="16"/>
  <c r="AD277" i="16" s="1"/>
  <c r="AA295" i="16"/>
  <c r="AC295" i="16"/>
  <c r="AD295" i="16" s="1"/>
  <c r="AA272" i="16"/>
  <c r="AC272" i="16"/>
  <c r="AD272" i="16" s="1"/>
  <c r="AA290" i="16"/>
  <c r="AC290" i="16"/>
  <c r="AD290" i="16" s="1"/>
  <c r="AA308" i="16"/>
  <c r="AC308" i="16"/>
  <c r="AD308" i="16" s="1"/>
  <c r="AA254" i="16"/>
  <c r="AC254" i="16"/>
  <c r="AD254" i="16" s="1"/>
  <c r="DA15" i="670"/>
  <c r="O328" i="16"/>
  <c r="O331" i="26"/>
  <c r="P328" i="16"/>
  <c r="BU14" i="670"/>
  <c r="BU16" i="670"/>
  <c r="BU15" i="670"/>
  <c r="AI32" i="16"/>
  <c r="AL32" i="16"/>
  <c r="AN32" i="16" s="1"/>
  <c r="Z328" i="16"/>
  <c r="T328" i="16"/>
  <c r="V10" i="16"/>
  <c r="V328" i="16" s="1"/>
  <c r="U328" i="16"/>
  <c r="R10" i="16"/>
  <c r="S328" i="16"/>
  <c r="AB328" i="16"/>
  <c r="BU9" i="670"/>
  <c r="BU5" i="670"/>
  <c r="EG7" i="670"/>
  <c r="EG5" i="670"/>
  <c r="DA10" i="670"/>
  <c r="AL27" i="16"/>
  <c r="AI27" i="16"/>
  <c r="AK27" i="16"/>
  <c r="AC10" i="16"/>
  <c r="EG6" i="670"/>
  <c r="EG4" i="670"/>
  <c r="EG3" i="670"/>
  <c r="EG10" i="670"/>
  <c r="EG8" i="670"/>
  <c r="DA13" i="670"/>
  <c r="W328" i="16"/>
  <c r="Y328" i="16"/>
  <c r="F354" i="26"/>
  <c r="AN27" i="16"/>
  <c r="F5" i="26"/>
  <c r="F5" i="682"/>
  <c r="AA10" i="16"/>
  <c r="BU13" i="670"/>
  <c r="BU4" i="670"/>
  <c r="F5" i="683"/>
  <c r="O338" i="682"/>
  <c r="N338" i="682"/>
  <c r="X328" i="16" l="1"/>
  <c r="Q328" i="16"/>
  <c r="R328" i="16"/>
  <c r="AA328" i="16"/>
  <c r="AD10" i="16"/>
  <c r="AC328" i="16"/>
  <c r="BU10" i="670"/>
  <c r="BU18" i="670"/>
  <c r="EG15" i="670"/>
  <c r="AD328" i="16" l="1"/>
  <c r="A10" i="16" l="1"/>
  <c r="CR18" i="670"/>
  <c r="DA14" i="670" s="1"/>
  <c r="DA6" i="670" l="1"/>
  <c r="DA11" i="670"/>
  <c r="DA8" i="670"/>
  <c r="DA5" i="670"/>
  <c r="DA7" i="670"/>
  <c r="DA4" i="670"/>
  <c r="DA3" i="670"/>
  <c r="DA18" i="67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nappa</author>
  </authors>
  <commentList>
    <comment ref="FZ46" authorId="0" shapeId="0" xr:uid="{A0D3C1FD-4878-4234-8659-EFF2C19D04A5}">
      <text>
        <r>
          <rPr>
            <b/>
            <sz val="9"/>
            <color indexed="81"/>
            <rFont val="Tahoma"/>
            <family val="2"/>
          </rPr>
          <t>Position: 1
ON FLOOR DATE: 2025-09-04 00:00:00
CCCD ASSET #: 409816561
REVENUE GROUP: 5
MANUFACTURER: EVERI
GAME DESCRIPTION: BLACK DIAMOND DELUXE SIGNATURE {$5.00/$10.00/$25.00} (9CR)
GAME CONFIG: 3R9L1-9CR
MIN BET: 1
MAX BET: 9
GAME TYPE: STEPPER REEL
MC MODEL: PLAYER_CLASSIC_SIGNA
DAILY LEASE FEE: 0
THEOR MC PAY %: 13.20%
PROGRESSIVE: Standalone
TOP BOX: 27" SQUARE (LCD)
MANUFACTURE DATE: 2024-11-22 00:00:00</t>
        </r>
      </text>
    </comment>
    <comment ref="GD46" authorId="0" shapeId="0" xr:uid="{98932E38-AB81-4C51-94E2-B18057E68AAB}">
      <text>
        <r>
          <rPr>
            <b/>
            <sz val="9"/>
            <color indexed="81"/>
            <rFont val="Tahoma"/>
            <family val="2"/>
          </rPr>
          <t>Position: 2
ON FLOOR DATE: 2025-08-28 00:00:00
CCCD ASSET #: 409824655
REVENUE GROUP: 5
MANUFACTURER: EVERI
GAME DESCRIPTION: BLAZIN' GEMS DELUXE {$5.00/$10.00/$25.00} (9 CR)
GAME CONFIG: 3R9L1-9CR
MIN BET: 1
MAX BET: 9
GAME TYPE: STEPPER REEL
MC MODEL: PLAYER_CLASSIC_SIGNA
DAILY LEASE FEE: 0
THEOR MC PAY %: 13.20%
PROGRESSIVE: Standalone
TOP BOX: 27" SQUARE (LCD)
MANUFACTURE DATE: 2024-11-22 00:00:00</t>
        </r>
      </text>
    </comment>
    <comment ref="GH46" authorId="0" shapeId="0" xr:uid="{C1ECA18B-8220-44BF-85DC-A45EF8313267}">
      <text>
        <r>
          <rPr>
            <b/>
            <sz val="9"/>
            <color indexed="81"/>
            <rFont val="Tahoma"/>
            <family val="2"/>
          </rPr>
          <t>Position: 3
ON FLOOR DATE: 2025-09-04 00:00:00
CCCD ASSET #: 409832922
REVENUE GROUP: 5
MANUFACTURER: EVERI
GAME DESCRIPTION: CRYSTAL STAR DELUXE SIGNATURE {$5.00/$10.00/$25.00} (9CR)
GAME CONFIG: 3R1L1-9CR
MIN BET: 1
MAX BET: 9
GAME TYPE: STEPPER REEL
MC MODEL: PLAYER_CLASSIC_SIGNA
DAILY LEASE FEE: 0
THEOR MC PAY %: 13.20%
PROGRESSIVE: Standalone
TOP BOX: 27" SQUARE (LCD)
MANUFACTURE DATE: 2024-11-22 00:00:00</t>
        </r>
      </text>
    </comment>
    <comment ref="GL46" authorId="0" shapeId="0" xr:uid="{B9ED3EA3-B457-4521-AA16-717C069146F2}">
      <text>
        <r>
          <rPr>
            <b/>
            <sz val="9"/>
            <color indexed="81"/>
            <rFont val="Tahoma"/>
            <family val="2"/>
          </rPr>
          <t>Position: 4
ON FLOOR DATE: 2025-08-28 00:00:00
CCCD ASSET #: 409844044
REVENUE GROUP: 1
MANUFACTURER: IGT
GAME DESCRIPTION: DOUBLE TOP DOLLAR DIAMOND RS {$1.00/$2.00/$5.00/$10.00} (10CR)
GAME CONFIG: 3R1L1-10CR
MIN BET: 1
MAX BET: 10
GAME TYPE: STEPPER REEL
MC MODEL: DIAMOND_RS
DAILY LEASE FEE: 0
THEOR MC PAY %: 10.70%
PROGRESSIVE: No
TOP BOX: NONE
MANUFACTURE DATE: 2024-11-01 00:00:00</t>
        </r>
      </text>
    </comment>
    <comment ref="GP46" authorId="0" shapeId="0" xr:uid="{7AA0F6D3-3E0A-42E1-B484-87037CB0A30D}">
      <text>
        <r>
          <rPr>
            <b/>
            <sz val="9"/>
            <color indexed="81"/>
            <rFont val="Tahoma"/>
            <family val="2"/>
          </rPr>
          <t>Position: 5
ON FLOOR DATE: 2025-09-07 00:00:00
CCCD ASSET #: 409855657
REVENUE GROUP: 1
MANUFACTURER: IGT
GAME DESCRIPTION: TOP DOLLAR GRAND {$1.00/$2.00/$5.00/$10.00} (10CR)
GAME CONFIG: 3R1L1-10CR
MIN BET: 1
MAX BET: 10
GAME TYPE: STEPPER REEL
MC MODEL: DIAMOND_RS
DAILY LEASE FEE: 0
THEOR MC PAY %: 10.70%
PROGRESSIVE: Standalone
TOP BOX: NONE
MANUFACTURE DATE: 2024-11-01 00:00:00</t>
        </r>
      </text>
    </comment>
    <comment ref="GT46" authorId="0" shapeId="0" xr:uid="{32BFE17F-BCEA-4904-96C7-DFA0178C3FB9}">
      <text>
        <r>
          <rPr>
            <b/>
            <sz val="9"/>
            <color indexed="81"/>
            <rFont val="Tahoma"/>
            <family val="2"/>
          </rPr>
          <t>Position: 6
ON FLOOR DATE: 2025-08-29 00:00:00
CCCD ASSET #: 409861159
REVENUE GROUP: 1
MANUFACTURER: IGT
GAME DESCRIPTION: PINBALL DOUBLE GOLD DIAMOND RS {$1.00/$2.00/$5.00/$10.00} (10CR)
GAME CONFIG: 3R1L1-10CR
MIN BET: 1
MAX BET: 10
GAME TYPE: STEPPER REEL
MC MODEL: DIAMOND_RS
DAILY LEASE FEE: 0
THEOR MC PAY %: 10.83%
PROGRESSIVE: Standalone
TOP BOX: NONE
MANUFACTURE DATE: 2024-11-01 00:00:00</t>
        </r>
      </text>
    </comment>
    <comment ref="GX46" authorId="0" shapeId="0" xr:uid="{46EFBE21-6400-4C27-BF29-F9506B455AAD}">
      <text>
        <r>
          <rPr>
            <b/>
            <sz val="9"/>
            <color indexed="81"/>
            <rFont val="Tahoma"/>
            <family val="2"/>
          </rPr>
          <t>Position: 7
ON FLOOR DATE: 2025-09-15 00:00:00
CCCD ASSET #: 409876946
REVENUE GROUP: 5
MANUFACTURER: LIGHT AND WONDER
GAME DESCRIPTION: BLAZING 777 TRIPLE DOUBLE JACKPOT WILD NUDGE {$5.00/$10.00/$25.00} {9CR}
GAME CONFIG: 3R1L1-9CR
MIN BET: 1
MAX BET: 9
GAME TYPE: STEPPER REEL
MC MODEL: LANDMARK_7000
DAILY LEASE FEE: 0
THEOR MC PAY %: 12.41%
PROGRESSIVE: Standalone
TOP BOX: 19" SQUARE (LCD)
MANUFACTURE DATE: 2024-12-01 00:00:00</t>
        </r>
      </text>
    </comment>
    <comment ref="HB46" authorId="0" shapeId="0" xr:uid="{5010ED04-AC65-4337-9516-3D5D23E71FA9}">
      <text>
        <r>
          <rPr>
            <b/>
            <sz val="9"/>
            <color indexed="81"/>
            <rFont val="Tahoma"/>
            <family val="2"/>
          </rPr>
          <t>Position: 8
ON FLOOR DATE: 2025-09-18 00:00:00
CCCD ASSET #: 409883291
REVENUE GROUP: 5
MANUFACTURER: LIGHT AND WONDER
GAME DESCRIPTION: BLAZING 777 TRIPLE DOUBLE JACKPOT WILD {$5.00/$10.00/$25.00} (9 CR)
GAME CONFIG: 3R1L1-9CR
MIN BET: 1
MAX BET: 9
GAME TYPE: STEPPER REEL
MC MODEL: LANDMARK_7000
DAILY LEASE FEE: 0
THEOR MC PAY %: 12.42%
PROGRESSIVE: Standalone
TOP BOX: NONE
MANUFACTURE DATE: 2024-12-01 00:00:00</t>
        </r>
      </text>
    </comment>
    <comment ref="HF46" authorId="0" shapeId="0" xr:uid="{4DE5D8E9-FA9C-4642-A936-8F9853ABB2B2}">
      <text>
        <r>
          <rPr>
            <b/>
            <sz val="9"/>
            <color indexed="81"/>
            <rFont val="Tahoma"/>
            <family val="2"/>
          </rPr>
          <t>Position: 9
ON FLOOR DATE: 2025-08-30 00:00:00
CCCD ASSET #: 409890174
REVENUE GROUP: 5
MANUFACTURER: LIGHT AND WONDER
GAME DESCRIPTION: BLAZING 777 TRIPLE DOUBLE JACKPOT WILD NUDGE {$5.00/$10.00/$25.00} {9CR}
GAME CONFIG: 3R1L1-9CR
MIN BET: 1
MAX BET: 9
GAME TYPE: STEPPER REEL
MC MODEL: LANDMARK_7000
DAILY LEASE FEE: 0
THEOR MC PAY %: 12.41%
PROGRESSIVE: Standalone
TOP BOX: NONE
MANUFACTURE DATE: 2024-12-01 00:00:00</t>
        </r>
      </text>
    </comment>
    <comment ref="HW50" authorId="0" shapeId="0" xr:uid="{564CBCF4-9BF2-424A-B4D1-45057A5B140F}">
      <text>
        <r>
          <rPr>
            <b/>
            <sz val="9"/>
            <color indexed="81"/>
            <rFont val="Tahoma"/>
            <family val="2"/>
          </rPr>
          <t>Position: 10
ON FLOOR DATE: 2025-08-30 00:00:00
CCCD ASSET #: 409905232
REVENUE GROUP: 0.25
MANUFACTURER: IGT
GAME DESCRIPTION: GAME KING X-SINGLE HAND POKER {$0.25/$0.50/$1.00/$2.00/$5.00} (10CR)
GAME CONFIG: PK1H1-10CR
MIN BET: 1
MAX BET: 10
GAME TYPE: VIDEO POKER
MC MODEL: COBALT23
DAILY LEASE FEE: 0
THEOR MC PAY %: 5.31%
PROGRESSIVE: No
TOP BOX: 23IN WIDE LCD
MANUFACTURE DATE: 2024-11-01 00:00:00</t>
        </r>
      </text>
    </comment>
    <comment ref="HW54" authorId="0" shapeId="0" xr:uid="{3909FF4D-1156-49D6-B6B3-581538BE4DBE}">
      <text>
        <r>
          <rPr>
            <b/>
            <sz val="9"/>
            <color indexed="81"/>
            <rFont val="Tahoma"/>
            <family val="2"/>
          </rPr>
          <t>Position: 11
ON FLOOR DATE: 2025-08-30 00:00:00
CCCD ASSET #: 409919973
REVENUE GROUP: 0.25
MANUFACTURER: IGT
GAME DESCRIPTION: GAME KING X-SINGLE HAND POKER {$0.25/$0.50/$1.00/$2.00/$5.00} (10CR)
GAME CONFIG: PK1H1-10CR
MIN BET: 1
MAX BET: 10
GAME TYPE: VIDEO POKER
MC MODEL: COBALT23
DAILY LEASE FEE: 0
THEOR MC PAY %: 5.31%
PROGRESSIVE: No
TOP BOX: 23IN WIDE LCD
MANUFACTURE DATE: 2024-11-01 00:00:00</t>
        </r>
      </text>
    </comment>
    <comment ref="HW58" authorId="0" shapeId="0" xr:uid="{85422354-BAF4-4568-9BF7-20DFC2B02F86}">
      <text>
        <r>
          <rPr>
            <b/>
            <sz val="9"/>
            <color indexed="81"/>
            <rFont val="Tahoma"/>
            <family val="2"/>
          </rPr>
          <t>Position: 12
ON FLOOR DATE: 2025-11-22 00:00:00
CCCD ASSET #: 409924098
REVENUE GROUP: 0.25
MANUFACTURER: IGT
GAME DESCRIPTION: SUPER STAR II SINGLE HAND POKER MG {$0.25/$0.50/$1.00/$2.00/$5.00/$10.00} (50CR/25CR)-HIGH LIMIT
GAME CONFIG: PK1H1-50CR
MIN BET: 1
MAX BET: 50
GAME TYPE: VIDEO POKER
MC MODEL: COBALT23
DAILY LEASE FEE: 7
THEOR MC PAY %: 4.07%
PROGRESSIVE: No
TOP BOX: 23IN WIDE LCD
MANUFACTURE DATE: 2024-11-01 00:00:00</t>
        </r>
      </text>
    </comment>
    <comment ref="GC59" authorId="0" shapeId="0" xr:uid="{3168FAAC-02C7-4C16-B1BE-322D779D2374}">
      <text>
        <r>
          <rPr>
            <b/>
            <sz val="9"/>
            <color indexed="81"/>
            <rFont val="Tahoma"/>
            <family val="2"/>
          </rPr>
          <t>Position: 23
ON FLOOR DATE: 2025-11-07 00:00:00
CCCD ASSET #: 410038515
REVENUE GROUP: 0.05
MANUFACTURER: ARISTOCRAT
GAME DESCRIPTION: GOLDEN CENTURY - DRAGON LINK ($0.05,$0.10,$0.25,$0.50,$1.00,$2.00) {500/250/125CR}
GAME CONFIG: 5R50L50-500CR
MIN BET: 50
MAX BET: 500
GAME TYPE: VIDEO REEL
MC MODEL: MARSX_UPRIGHT
DAILY LEASE FEE: 0
THEOR MC PAY %: 11.10%
PROGRESSIVE: No
TOP BOX: 27IN WIDE LCD
MANUFACTURE DATE: 2024-12-01 00:00:00</t>
        </r>
      </text>
    </comment>
    <comment ref="GG59" authorId="0" shapeId="0" xr:uid="{5403A6E5-D555-4C6A-9D9E-C793F3D7D161}">
      <text>
        <r>
          <rPr>
            <b/>
            <sz val="9"/>
            <color indexed="81"/>
            <rFont val="Tahoma"/>
            <family val="2"/>
          </rPr>
          <t>Position: 22
ON FLOOR DATE: 2025-09-01 00:00:00
CCCD ASSET #: 410020342
REVENUE GROUP: 0.05
MANUFACTURER: ARISTOCRAT
GAME DESCRIPTION: MIGHTY PYRAMID MO MUMMY ($0.05/$0.10/$0.25/$0.50){375CR/375CR/250CR/250CR}
GAME CONFIG: 5R75L75-375CR
MIN BET: 75
MAX BET: 375
GAME TYPE: VIDEO REEL
MC MODEL: MARSX_UPRIGHT
DAILY LEASE FEE: 0
THEOR MC PAY %: 13.31%
PROGRESSIVE: Link
TOP BOX: 27IN WIDE LCD
MANUFACTURE DATE: 2024-12-01 00:00:00</t>
        </r>
      </text>
    </comment>
    <comment ref="GY59" authorId="0" shapeId="0" xr:uid="{679679DE-E697-4EEF-8B04-F3394B3E6514}">
      <text>
        <r>
          <rPr>
            <b/>
            <sz val="9"/>
            <color indexed="81"/>
            <rFont val="Tahoma"/>
            <family val="2"/>
          </rPr>
          <t>Position: 17
ON FLOOR DATE: 2025-09-19 00:00:00
CCCD ASSET #: 409979152
REVENUE GROUP: 0.05
MANUFACTURER: LIGHT AND WONDER
GAME DESCRIPTION: ISLAND RISING SUNSET SHORE {$0.05/$0.10/$0.25/$0.50} (800CR/800CR/240CR/240CR)
GAME CONFIG: 5R80L80-800CR
MIN BET: 80
MAX BET: 800
GAME TYPE: VIDEO REEL
MC MODEL: KASCADA_DUAL_SCREEN
DAILY LEASE FEE: 0
THEOR MC PAY %: 13.46%
PROGRESSIVE: Link
TOP BOX: 27IN WIDE LCD
MANUFACTURE DATE: 2024-12-01 00:00:00</t>
        </r>
      </text>
    </comment>
    <comment ref="HC59" authorId="0" shapeId="0" xr:uid="{8B7653A9-7B9E-4263-85D6-781B1EA53AF9}">
      <text>
        <r>
          <rPr>
            <b/>
            <sz val="9"/>
            <color indexed="81"/>
            <rFont val="Tahoma"/>
            <family val="2"/>
          </rPr>
          <t>Position: 16
ON FLOOR DATE: 2025-09-01 00:00:00
CCCD ASSET #: 409966965
REVENUE GROUP: 0.05
MANUFACTURER: LIGHT AND WONDER
GAME DESCRIPTION: LION LINK PROSPEROUS ROOSTER {$0.05,$0.10,$0.25,$0.50,$5.00} (750CR/750CR/400CR/400CR/50CR)
GAME CONFIG: 5R75L75-750CR
MIN BET: 75
MAX BET: 750
GAME TYPE: VIDEO REEL
MC MODEL: KASCADA_DUAL_SCREEN
DAILY LEASE FEE: 0
THEOR MC PAY %: 13.98%
PROGRESSIVE: Link
TOP BOX: 27IN WIDE LCD
MANUFACTURE DATE: 2024-12-01 00:00:00</t>
        </r>
      </text>
    </comment>
    <comment ref="HW62" authorId="0" shapeId="0" xr:uid="{0DAC1529-2451-4002-A6EF-513E17950C3B}">
      <text>
        <r>
          <rPr>
            <b/>
            <sz val="9"/>
            <color indexed="81"/>
            <rFont val="Tahoma"/>
            <family val="2"/>
          </rPr>
          <t>Position: 13
ON FLOOR DATE: 2025-11-22 00:00:00
CCCD ASSET #: 409930775
REVENUE GROUP: 0.25
MANUFACTURER: IGT
GAME DESCRIPTION: SUPER STAR II SINGLE HAND POKER MG {$0.25/$0.50/$1.00/$2.00/$5.00/$10.00} (50CR/25CR)-HIGH LIMIT
GAME CONFIG: PK1H1-50CR
MIN BET: 1
MAX BET: 50
GAME TYPE: VIDEO POKER
MC MODEL: COBALT23
DAILY LEASE FEE: 7
THEOR MC PAY %: 4.07%
PROGRESSIVE: No
TOP BOX: 23IN WIDE LCD
MANUFACTURE DATE: 2024-11-01 00:00:00</t>
        </r>
      </text>
    </comment>
    <comment ref="GC63" authorId="0" shapeId="0" xr:uid="{6C3B4023-4077-4C74-8C72-4B23901F5B7A}">
      <text>
        <r>
          <rPr>
            <b/>
            <sz val="9"/>
            <color indexed="81"/>
            <rFont val="Tahoma"/>
            <family val="2"/>
          </rPr>
          <t>Position: 24
ON FLOOR DATE: 2025-11-07 00:00:00
CCCD ASSET #: 410043290
REVENUE GROUP: 0.05
MANUFACTURER: ARISTOCRAT
GAME DESCRIPTION: GOLDEN CENTURY - DRAGON LINK ($0.05,$0.10,$0.25,$0.50,$1.00,$2.00) {500/250/125CR}
GAME CONFIG: 5R50L50-500CR
MIN BET: 50
MAX BET: 500
GAME TYPE: VIDEO REEL
MC MODEL: MARSX_UPRIGHT
DAILY LEASE FEE: 0
THEOR MC PAY %: 11.10%
PROGRESSIVE: No
TOP BOX: 27IN WIDE LCD
MANUFACTURE DATE: 2024-12-01 00:00:00</t>
        </r>
      </text>
    </comment>
    <comment ref="GG63" authorId="0" shapeId="0" xr:uid="{72830291-437E-40E9-905E-50AAEEA4C516}">
      <text>
        <r>
          <rPr>
            <b/>
            <sz val="9"/>
            <color indexed="81"/>
            <rFont val="Tahoma"/>
            <family val="2"/>
          </rPr>
          <t>Position: 21
ON FLOOR DATE: 2025-09-01 00:00:00
CCCD ASSET #: 410015496
REVENUE GROUP: 0.05
MANUFACTURER: ARISTOCRAT
GAME DESCRIPTION: VALLEY OF RICHES MO MUMMY ($0.05/$0.10/$0.25/$0.50){375CR/375CR/250CR/250CR}
GAME CONFIG: 5R75L75-375CR
MIN BET: 75
MAX BET: 375
GAME TYPE: VIDEO REEL
MC MODEL: MARSX_UPRIGHT
DAILY LEASE FEE: 0
THEOR MC PAY %: 13.31%
PROGRESSIVE: Link
TOP BOX: 27IN WIDE LCD
MANUFACTURE DATE: 2024-12-01 00:00:00</t>
        </r>
      </text>
    </comment>
    <comment ref="GY63" authorId="0" shapeId="0" xr:uid="{CA330838-46CE-4C78-8D95-F8B40DE0C331}">
      <text>
        <r>
          <rPr>
            <b/>
            <sz val="9"/>
            <color indexed="81"/>
            <rFont val="Tahoma"/>
            <family val="2"/>
          </rPr>
          <t>Position: 18
ON FLOOR DATE: 2025-09-19 00:00:00
CCCD ASSET #: 409980478
REVENUE GROUP: 0.05
MANUFACTURER: LIGHT AND WONDER
GAME DESCRIPTION: ISLAND RISING TWILIGHT SHORE {$0.05/$0.10/$0.25/$0.50} (800CR/800CR/240CR/240CR)
GAME CONFIG: 5R80L80-800CR
MIN BET: 80
MAX BET: 800
GAME TYPE: VIDEO REEL
MC MODEL: KASCADA_DUAL_SCREEN
DAILY LEASE FEE: 0
THEOR MC PAY %: 12.46%
PROGRESSIVE: Link
TOP BOX: 27IN WIDE LCD
MANUFACTURE DATE: 2024-12-01 00:00:00</t>
        </r>
      </text>
    </comment>
    <comment ref="HC63" authorId="0" shapeId="0" xr:uid="{546DD314-F6EB-4E92-8A31-F2E0E120BC32}">
      <text>
        <r>
          <rPr>
            <b/>
            <sz val="9"/>
            <color indexed="81"/>
            <rFont val="Tahoma"/>
            <family val="2"/>
          </rPr>
          <t>Position: 15
ON FLOOR DATE: 2025-08-30 00:00:00
CCCD ASSET #: 409952668
REVENUE GROUP: 0.05
MANUFACTURER: LIGHT AND WONDER
GAME DESCRIPTION: LION LINK PROSPEROUS ROOSTER {$0.05,$0.10,$0.25,$0.50,$5.00} (750CR/750CR/400CR/400CR/50CR)
GAME CONFIG: 5R75L75-750CR
MIN BET: 75
MAX BET: 750
GAME TYPE: VIDEO REEL
MC MODEL: KASCADA_DUAL_SCREEN
DAILY LEASE FEE: 0
THEOR MC PAY %: 13.98%
PROGRESSIVE: Link
TOP BOX: 27IN WIDE LCD
MANUFACTURE DATE: 2024-12-01 00:00:00</t>
        </r>
      </text>
    </comment>
    <comment ref="GC67" authorId="0" shapeId="0" xr:uid="{DB518901-54FF-4220-A2FF-9ED0F58AE699}">
      <text>
        <r>
          <rPr>
            <b/>
            <sz val="9"/>
            <color indexed="81"/>
            <rFont val="Tahoma"/>
            <family val="2"/>
          </rPr>
          <t>Position: 25
ON FLOOR DATE: 2025-11-07 00:00:00
CCCD ASSET #: 410053199
REVENUE GROUP: 0.05
MANUFACTURER: ARISTOCRAT
GAME DESCRIPTION: GOLDEN CENTURY - DRAGON LINK ($0.05,$0.10,$0.25,$0.50,$1.00,$2.00) {500/250/125CR}
GAME CONFIG: 5R50L50-500CR
MIN BET: 50
MAX BET: 500
GAME TYPE: VIDEO REEL
MC MODEL: MARSX_UPRIGHT
DAILY LEASE FEE: 0
THEOR MC PAY %: 11.10%
PROGRESSIVE: No
TOP BOX: 27IN WIDE LCD
MANUFACTURE DATE: 2024-12-01 00:00:00</t>
        </r>
      </text>
    </comment>
    <comment ref="GG67" authorId="0" shapeId="0" xr:uid="{B50B26EF-FAE7-48F2-8F02-C1F6618D89BD}">
      <text>
        <r>
          <rPr>
            <b/>
            <sz val="9"/>
            <color indexed="81"/>
            <rFont val="Tahoma"/>
            <family val="2"/>
          </rPr>
          <t>Position: 20
ON FLOOR DATE: 2025-09-01 00:00:00
CCCD ASSET #: 410004061
REVENUE GROUP: 0.05
MANUFACTURER: ARISTOCRAT
GAME DESCRIPTION: MIGHTY PYRAMID MO MUMMY ($0.05/$0.10/$0.25/$0.50){375CR/375CR/250CR/250CR}
GAME CONFIG: 5R75L75-375CR
MIN BET: 75
MAX BET: 375
GAME TYPE: VIDEO REEL
MC MODEL: MARSX_UPRIGHT
DAILY LEASE FEE: 0
THEOR MC PAY %: 13.31%
PROGRESSIVE: Link
TOP BOX: 27IN WIDE LCD
MANUFACTURE DATE: 2024-12-01 00:00:00</t>
        </r>
      </text>
    </comment>
    <comment ref="GY67" authorId="0" shapeId="0" xr:uid="{D99A3295-288B-405A-8494-8EDA316BEE80}">
      <text>
        <r>
          <rPr>
            <b/>
            <sz val="9"/>
            <color indexed="81"/>
            <rFont val="Tahoma"/>
            <family val="2"/>
          </rPr>
          <t>Position: 19
ON FLOOR DATE: 2025-09-19 00:00:00
CCCD ASSET #: 409998491
REVENUE GROUP: 0.05
MANUFACTURER: LIGHT AND WONDER
GAME DESCRIPTION: ISLAND RISING SUNSET SHORE {$0.05/$0.10/$0.25/$0.50} (800CR/800CR/240CR/240CR)
GAME CONFIG: 5R80L80-800CR
MIN BET: 80
MAX BET: 800
GAME TYPE: VIDEO REEL
MC MODEL: KASCADA_DUAL_SCREEN
DAILY LEASE FEE: 0
THEOR MC PAY %: 13.46%
PROGRESSIVE: Link
TOP BOX: 27IN WIDE LCD
MANUFACTURE DATE: 2024-12-01 00:00:00</t>
        </r>
      </text>
    </comment>
    <comment ref="HC67" authorId="0" shapeId="0" xr:uid="{21CF3179-F115-455D-90AC-5D6835FF0C82}">
      <text>
        <r>
          <rPr>
            <b/>
            <sz val="9"/>
            <color indexed="81"/>
            <rFont val="Tahoma"/>
            <family val="2"/>
          </rPr>
          <t>Position: 14
ON FLOOR DATE: 2025-08-30 00:00:00
CCCD ASSET #: 409943849
REVENUE GROUP: 0.05
MANUFACTURER: LIGHT AND WONDER
GAME DESCRIPTION: LION LINK PROSPEROUS ROOSTER {$0.05,$0.10,$0.25,$0.50,$5.00} (750CR/750CR/400CR/400CR/50CR)
GAME CONFIG: 5R75L75-750CR
MIN BET: 75
MAX BET: 750
GAME TYPE: VIDEO REEL
MC MODEL: KASCADA_DUAL_SCREEN
DAILY LEASE FEE: 0
THEOR MC PAY %: 13.98%
PROGRESSIVE: Link
TOP BOX: 27IN WIDE LCD
MANUFACTURE DATE: 2024-12-01 00:00:00</t>
        </r>
      </text>
    </comment>
    <comment ref="FA78" authorId="0" shapeId="0" xr:uid="{E41A4AE6-3692-45B7-BB1A-A331F91E66DE}">
      <text>
        <r>
          <rPr>
            <b/>
            <sz val="9"/>
            <color indexed="81"/>
            <rFont val="Tahoma"/>
            <family val="2"/>
          </rPr>
          <t>Position: 255
ON FLOOR DATE: 2025-09-02 00:00:00
CCCD ASSET #: 410100726
REVENUE GROUP: 0.01
MANUFACTURER: AGS
GAME DESCRIPTION: LONG BAO BAO {$0.01/$0.02/$0.05/$0.10} (800/400 CR)
GAME CONFIG: 5R40L40-800CR
MIN BET: 40
MAX BET: 800
GAME TYPE: VIDEO REEL
MC MODEL: SPECTRA_UR43
DAILY LEASE FEE: 0
THEOR MC PAY %: 15.97%
PROGRESSIVE: Standalone
TOP BOX: 21" SQUARE (LCD)
MANUFACTURE DATE: 2024-12-01 00:00:00</t>
        </r>
      </text>
    </comment>
    <comment ref="FE78" authorId="0" shapeId="0" xr:uid="{FB4FA4AC-5286-4CB1-8032-97095037DC08}">
      <text>
        <r>
          <rPr>
            <b/>
            <sz val="9"/>
            <color indexed="81"/>
            <rFont val="Tahoma"/>
            <family val="2"/>
          </rPr>
          <t>Position: 254
ON FLOOR DATE: 2025-09-02 00:00:00
CCCD ASSET #: 410094280
REVENUE GROUP: 0.01
MANUFACTURER: AGS
GAME DESCRIPTION: LONG BAO BAO {$0.01/$0.02/$0.05/$0.10} (800/400 CR)
GAME CONFIG: 5R40L40-800CR
MIN BET: 40
MAX BET: 800
GAME TYPE: VIDEO REEL
MC MODEL: SPECTRA_UR43
DAILY LEASE FEE: 0
THEOR MC PAY %: 15.97%
PROGRESSIVE: Standalone
TOP BOX: 21" SQUARE (LCD)
MANUFACTURE DATE: 2024-12-01 00:00:00</t>
        </r>
      </text>
    </comment>
    <comment ref="FI78" authorId="0" shapeId="0" xr:uid="{D6748B43-6E98-4A30-A729-65374DE332C6}">
      <text>
        <r>
          <rPr>
            <b/>
            <sz val="9"/>
            <color indexed="81"/>
            <rFont val="Tahoma"/>
            <family val="2"/>
          </rPr>
          <t>Position: 253
ON FLOOR DATE: 2025-09-02 00:00:00
CCCD ASSET #: 410086509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FM78" authorId="0" shapeId="0" xr:uid="{470CE151-0387-41E8-89FD-EAD85C77E6D1}">
      <text>
        <r>
          <rPr>
            <b/>
            <sz val="9"/>
            <color indexed="81"/>
            <rFont val="Tahoma"/>
            <family val="2"/>
          </rPr>
          <t>Position: 252
ON FLOOR DATE: 2025-09-02 00:00:00
CCCD ASSET #: 410079060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FQ78" authorId="0" shapeId="0" xr:uid="{C3152CF2-3D57-4F51-8BE0-2A3F3A6F6985}">
      <text>
        <r>
          <rPr>
            <b/>
            <sz val="9"/>
            <color indexed="81"/>
            <rFont val="Tahoma"/>
            <family val="2"/>
          </rPr>
          <t>Position: 251
ON FLOOR DATE: 2025-09-02 00:00:00
CCCD ASSET #: 410067921
REVENUE GROUP: 0.01
MANUFACTURER: AGS
GAME DESCRIPTION: SHAMROCK FORTUNES {$0.01/$0.02/$0.05/$0.10} (800/400 CR)
GAME CONFIG: 5R40L40-800CR
MIN BET: 40
MAX BET: 800
GAME TYPE: VIDEO REEL
MC MODEL: SPECTRA_UR43
DAILY LEASE FEE: 0
THEOR MC PAY %: 15.97%
PROGRESSIVE: Standalone
TOP BOX: 21" SQUARE (LCD)
MANUFACTURE DATE: 2024-12-01 00:00:00</t>
        </r>
      </text>
    </comment>
    <comment ref="AC83" authorId="0" shapeId="0" xr:uid="{DC091067-D55C-4FD5-9A5D-F33AC76336CE}">
      <text>
        <r>
          <rPr>
            <b/>
            <sz val="9"/>
            <color indexed="81"/>
            <rFont val="Tahoma"/>
            <family val="2"/>
          </rPr>
          <t>Position: 293
ON FLOOR DATE: 2025-09-06 00:00:00
CCCD ASSET #: 410483713
REVENUE GROUP: 0.01
MANUFACTURER: ARISTOCRAT
GAME DESCRIPTION: TIGER &amp; DRAGON - FORTUNE HARMONY {$0.01,$0.02,$0.05}(880CR)
GAME CONFIG: 5R720W88-880CR
MIN BET: 88
MAX BET: 880
GAME TYPE: VIDEO REEL
MC MODEL: MARSX
DAILY LEASE FEE: 0
THEOR MC PAY %: 14.76%
PROGRESSIVE: Link
TOP BOX: 27IN WIDE LCD
MANUFACTURE DATE: 2024-12-01 00:00:00</t>
        </r>
      </text>
    </comment>
    <comment ref="AO83" authorId="0" shapeId="0" xr:uid="{ECB42CEC-B220-4656-AEDA-DBC341A95C5B}">
      <text>
        <r>
          <rPr>
            <b/>
            <sz val="9"/>
            <color indexed="81"/>
            <rFont val="Tahoma"/>
            <family val="2"/>
          </rPr>
          <t>Position: 292
ON FLOOR DATE: 2025-09-07 00:00:00
CCCD ASSET #: 410475303
REVENUE GROUP: 0.01
MANUFACTURER: IGT
GAME DESCRIPTION: WOLF RUN WILD MOON {$0.01/$0.02/$0.05/$0.10} (800CR/800CR/400CR/400CR)
GAME CONFIG: 5R243W80800CR
MIN BET: 80
MAX BET: 800
GAME TYPE: VIDEO REEL
MC MODEL: PEAK_CURVE_49
DAILY LEASE FEE: 0
THEOR MC PAY %: 11.01%
PROGRESSIVE: Standalone
TOP BOX: NONE</t>
        </r>
      </text>
    </comment>
    <comment ref="AS83" authorId="0" shapeId="0" xr:uid="{E72B0D9C-7796-4195-B4F1-FBCBC7BF2170}">
      <text>
        <r>
          <rPr>
            <b/>
            <sz val="9"/>
            <color indexed="81"/>
            <rFont val="Tahoma"/>
            <family val="2"/>
          </rPr>
          <t>Position: 286
ON FLOOR DATE: 2025-09-06 00:00:00
CCCD ASSET #: 410413691
REVENUE GROUP: 0.01
MANUFACTURER: IGT
GAME DESCRIPTION: MAGIC TREASURE TIGER{$0.01,$0.02,$0.05,$0.10}(400CR/400CR/400CR/400CR)
GAME CONFIG: 5R243W80-400CR
MIN BET: 80
MAX BET: 400
GAME TYPE: VIDEO REEL
MC MODEL: PEAK_CURVE_49
DAILY LEASE FEE: 0
THEOR MC PAY %: 11.79%
PROGRESSIVE: Standalone
TOP BOX: 27IN WIDE LCD
MANUFACTURE DATE: 2024-11-01 00:00:00</t>
        </r>
      </text>
    </comment>
    <comment ref="BE83" authorId="0" shapeId="0" xr:uid="{5F21CBE5-476C-454A-BFB4-3738171955D8}">
      <text>
        <r>
          <rPr>
            <b/>
            <sz val="9"/>
            <color indexed="81"/>
            <rFont val="Tahoma"/>
            <family val="2"/>
          </rPr>
          <t>Position: 285
ON FLOOR DATE: 2025-09-05 00:00:00
CCCD ASSET #: 410405598
REVENUE GROUP: 0.01
MANUFACTURER: LIGHT AND WONDER
GAME DESCRIPTION: NEW YEARS PARADE MYSTERIOUS SNAKE {$0.01/$0.02/$0.05/$0.10/$1.00/$2.00} (500/300/50 CR)
GAME CONFIG: 5R243W88-500CR
MIN BET: 88
MAX BET: 500
GAME TYPE: VIDEO REEL
MC MODEL: KASCADA
DAILY LEASE FEE: 0
THEOR MC PAY %: 10.52%
PROGRESSIVE: Link
TOP BOX: 27IN WIDE LCD
MANUFACTURE DATE: 2024-12-01 00:00:00</t>
        </r>
      </text>
    </comment>
    <comment ref="BI83" authorId="0" shapeId="0" xr:uid="{71EEE95D-E916-4E34-9A24-29996620320C}">
      <text>
        <r>
          <rPr>
            <b/>
            <sz val="9"/>
            <color indexed="81"/>
            <rFont val="Tahoma"/>
            <family val="2"/>
          </rPr>
          <t>Position: 279
ON FLOOR DATE: 2025-09-18 00:00:00
CCCD ASSET #: 410346341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83" authorId="0" shapeId="0" xr:uid="{D7131AB5-DB21-41BD-A31C-709013A9D584}">
      <text>
        <r>
          <rPr>
            <b/>
            <sz val="9"/>
            <color indexed="81"/>
            <rFont val="Tahoma"/>
            <family val="2"/>
          </rPr>
          <t>Position: 275
ON FLOOR DATE: 2025-09-07 00:00:00
CCCD ASSET #: 410300237
REVENUE GROUP: 0.01
MANUFACTURER: LIGHT AND WONDER
GAME DESCRIPTION: BANG BAM BOOM {$0.01/$0.02/$0.05/$0.10} (880CR/880CR/500CR/500CR)
GAME CONFIG: 3R27W88-880CR
MIN BET: 88
MAX BET: 880
GAME TYPE: STEPPER REEL
MC MODEL: LANDMARK_7000
DAILY LEASE FEE: 0
THEOR MC PAY %: 12.83%
PROGRESSIVE: Link
TOP BOX: 21" SQUARE (LCD)
MANUFACTURE DATE: 2024-12-01 00:00:00</t>
        </r>
      </text>
    </comment>
    <comment ref="CT83" authorId="0" shapeId="0" xr:uid="{0375E366-CCCD-487B-A305-FD480F592CA7}">
      <text>
        <r>
          <rPr>
            <b/>
            <sz val="9"/>
            <color indexed="81"/>
            <rFont val="Tahoma"/>
            <family val="2"/>
          </rPr>
          <t>Position: 269
ON FLOOR DATE: 2025-09-04 00:00:00
CCCD ASSET #: 410241697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83" authorId="0" shapeId="0" xr:uid="{4A7763DD-CFF6-4A6F-A1C9-3976A7F76D3B}">
      <text>
        <r>
          <rPr>
            <b/>
            <sz val="9"/>
            <color indexed="81"/>
            <rFont val="Tahoma"/>
            <family val="2"/>
          </rPr>
          <t>Position: 268
ON FLOOR DATE: 2025-09-04 00:00:00
CCCD ASSET #: 410236731
REVENUE GROUP: 0.01
MANUFACTURER: BLUBERI
GAME DESCRIPTION: SHARKS LOCK {$0.01/$0.02/$0.05/$0.10/$0.25} (660/330 CR)
GAME CONFIG: 5R40L66-660CR
MIN BET: 66
MAX BET: 660
GAME TYPE: VIDEO REEL
MC MODEL: NOVUS-B49-002
DAILY LEASE FEE: 0
THEOR MC PAY %: 12.00%
PROGRESSIVE: Standalone
TOP BOX: NONE
MANUFACTURE DATE: 2024-09-01 00:00:00</t>
        </r>
      </text>
    </comment>
    <comment ref="DJ83" authorId="0" shapeId="0" xr:uid="{114D87F8-6AAD-4F3B-B883-2B26784AFB84}">
      <text>
        <r>
          <rPr>
            <b/>
            <sz val="9"/>
            <color indexed="81"/>
            <rFont val="Tahoma"/>
            <family val="2"/>
          </rPr>
          <t>Position: 262
ON FLOOR DATE: 2025-09-03 00:00:00
CCCD ASSET #: 410179543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AC87" authorId="0" shapeId="0" xr:uid="{806E1681-27C7-402A-B2DF-DE2380FF66DD}">
      <text>
        <r>
          <rPr>
            <b/>
            <sz val="9"/>
            <color indexed="81"/>
            <rFont val="Tahoma"/>
            <family val="2"/>
          </rPr>
          <t>Position: 294
ON FLOOR DATE: 2025-09-06 00:00:00
CCCD ASSET #: 410498148
REVENUE GROUP: 0.01
MANUFACTURER: ARISTOCRAT
GAME DESCRIPTION: PHOENIX &amp; DRAGON - FORTUNE HARMONY{$0.01,$0.02,$0.05}(880CR)
GAME CONFIG: 5R243W88-880CR
MIN BET: 88
MAX BET: 880
GAME TYPE: VIDEO REEL
MC MODEL: MARSX
DAILY LEASE FEE: 0
THEOR MC PAY %: 14.76%
PROGRESSIVE: Link
TOP BOX: 27IN WIDE LCD
MANUFACTURE DATE: 2024-12-01 00:00:00</t>
        </r>
      </text>
    </comment>
    <comment ref="AO87" authorId="0" shapeId="0" xr:uid="{66749F32-709C-4680-BAC8-D8EF7126A3DE}">
      <text>
        <r>
          <rPr>
            <b/>
            <sz val="9"/>
            <color indexed="81"/>
            <rFont val="Tahoma"/>
            <family val="2"/>
          </rPr>
          <t>Position: 291
ON FLOOR DATE: 2025-09-07 00:00:00
CCCD ASSET #: 410460754
REVENUE GROUP: 0.01
MANUFACTURER: IGT
GAME DESCRIPTION: COYOTE MOON DESERT NIGHTS {$0.01/$0.02/$0.05/$0.10} (800CR/800CR/400CR/400CR)
GAME CONFIG: 5R243W80800CR
MIN BET: 80
MAX BET: 800
GAME TYPE: VIDEO REEL
MC MODEL: PEAK_CURVE_49
DAILY LEASE FEE: 0
THEOR MC PAY %: 11.01%
PROGRESSIVE: Standalone
TOP BOX: NONE</t>
        </r>
      </text>
    </comment>
    <comment ref="AS87" authorId="0" shapeId="0" xr:uid="{5F1D277E-0D35-46C3-A508-CF4959E3EA4C}">
      <text>
        <r>
          <rPr>
            <b/>
            <sz val="9"/>
            <color indexed="81"/>
            <rFont val="Tahoma"/>
            <family val="2"/>
          </rPr>
          <t>Position: 287
ON FLOOR DATE: 2025-09-06 00:00:00
CCCD ASSET #: 410421813
REVENUE GROUP: 0.01
MANUFACTURER: IGT
GAME DESCRIPTION: MAGIC TREASURES DRAGON{$0.01,$0.02,$0.05,$0.10} (400CR/400CR/400CR/400CR)
GAME CONFIG: 5R243W80-400CR
MIN BET: 80
MAX BET: 400
GAME TYPE: VIDEO REEL
MC MODEL: PEAK_CURVE_49
DAILY LEASE FEE: 0
THEOR MC PAY %: 11.79%
PROGRESSIVE: Standalone
TOP BOX: 27IN WIDE LCD
MANUFACTURE DATE: 2024-11-01 00:00:00</t>
        </r>
      </text>
    </comment>
    <comment ref="BE87" authorId="0" shapeId="0" xr:uid="{0BD5251A-FA70-44C4-8955-EE76209C7DE0}">
      <text>
        <r>
          <rPr>
            <b/>
            <sz val="9"/>
            <color indexed="81"/>
            <rFont val="Tahoma"/>
            <family val="2"/>
          </rPr>
          <t>Position: 284
ON FLOOR DATE: 2025-09-05 00:00:00
CCCD ASSET #: 410392679
REVENUE GROUP: 0.01
MANUFACTURER: LIGHT AND WONDER
GAME DESCRIPTION: NEW YEARS PARADE NOBLE TIGER {$0.01/$0.02/$0.05/$0.10/$1/$2} (500/300/50 CR)
GAME CONFIG: 5R243W88-500CR
MIN BET: 88
MAX BET: 500
GAME TYPE: VIDEO REEL
MC MODEL: KASCADA
DAILY LEASE FEE: 0
THEOR MC PAY %: 10.52%
PROGRESSIVE: Link
TOP BOX: 27IN WIDE LCD
MANUFACTURE DATE: 2024-12-02 00:00:00</t>
        </r>
      </text>
    </comment>
    <comment ref="BI87" authorId="0" shapeId="0" xr:uid="{7B6B3B84-6D3E-4492-8C0B-66C89313DF47}">
      <text>
        <r>
          <rPr>
            <b/>
            <sz val="9"/>
            <color indexed="81"/>
            <rFont val="Tahoma"/>
            <family val="2"/>
          </rPr>
          <t>Position: 280
ON FLOOR DATE: 2025-09-18 00:00:00
CCCD ASSET #: 410359728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87" authorId="0" shapeId="0" xr:uid="{566024D5-1248-4885-9345-25A6978330D9}">
      <text>
        <r>
          <rPr>
            <b/>
            <sz val="9"/>
            <color indexed="81"/>
            <rFont val="Tahoma"/>
            <family val="2"/>
          </rPr>
          <t>Position: 274
ON FLOOR DATE: 2025-09-07 00:00:00
CCCD ASSET #: 410298867
REVENUE GROUP: 0.01
MANUFACTURER: LIGHT AND WONDER
GAME DESCRIPTION: BANG BAM BOOM {$0.01/$0.02/$0.05/$0.10} (880CR/880CR/500CR/500CR)
GAME CONFIG: 3R27W88-880CR
MIN BET: 88
MAX BET: 880
GAME TYPE: STEPPER REEL
MC MODEL: LANDMARK_7000
DAILY LEASE FEE: 0
THEOR MC PAY %: 12.83%
PROGRESSIVE: Link
TOP BOX: 21" SQUARE (LCD)
MANUFACTURE DATE: 2024-12-01 00:00:00</t>
        </r>
      </text>
    </comment>
    <comment ref="CT87" authorId="0" shapeId="0" xr:uid="{4615CE71-FB01-468B-9BD4-5F34EFD08087}">
      <text>
        <r>
          <rPr>
            <b/>
            <sz val="9"/>
            <color indexed="81"/>
            <rFont val="Tahoma"/>
            <family val="2"/>
          </rPr>
          <t>Position: 270
ON FLOOR DATE: 2025-09-04 00:00:00
CCCD ASSET #: 410258052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87" authorId="0" shapeId="0" xr:uid="{EA75F22E-ABF9-4879-ABFA-3351200CFF94}">
      <text>
        <r>
          <rPr>
            <b/>
            <sz val="9"/>
            <color indexed="81"/>
            <rFont val="Tahoma"/>
            <family val="2"/>
          </rPr>
          <t>Position: 267
ON FLOOR DATE: 2025-09-04 00:00:00
CCCD ASSET #: 410224878
REVENUE GROUP: 0.01
MANUFACTURER: BLUBERI
GAME DESCRIPTION: SHARKS LOCK {$0.01/$0.02/$0.05/$0.10/$0.25} (660/330 CR)
GAME CONFIG: 5R40L66-660CR
MIN BET: 66
MAX BET: 660
GAME TYPE: VIDEO REEL
MC MODEL: NOVUS-B49-002
DAILY LEASE FEE: 0
THEOR MC PAY %: 12.00%
PROGRESSIVE: Standalone
TOP BOX: 27IN WIDE LCD
MANUFACTURE DATE: 2024-09-01 00:00:00</t>
        </r>
      </text>
    </comment>
    <comment ref="DJ87" authorId="0" shapeId="0" xr:uid="{3E15001A-1D61-477C-BA78-6C907178F896}">
      <text>
        <r>
          <rPr>
            <b/>
            <sz val="9"/>
            <color indexed="81"/>
            <rFont val="Tahoma"/>
            <family val="2"/>
          </rPr>
          <t>Position: 263
ON FLOOR DATE: 2025-09-04 00:00:00
CCCD ASSET #: 410183977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D91" authorId="0" shapeId="0" xr:uid="{B409610C-911B-4C4A-9965-E8FA96B46366}">
      <text>
        <r>
          <rPr>
            <b/>
            <sz val="9"/>
            <color indexed="81"/>
            <rFont val="Tahoma"/>
            <family val="2"/>
          </rPr>
          <t>Position: 299
ON FLOOR DATE: 2025-09-06 00:00:00
CCCD ASSET #: 410544381
REVENUE GROUP: 0.01
MANUFACTURER: ARISTOCRAT
GAME DESCRIPTION: TIGER &amp; DRAGON - FORTUNE HARMONY {$0.01,$0.02,$0.05}(880CR)
GAME CONFIG: 5R243W88-880CR
MIN BET: 88
MAX BET: 880
GAME TYPE: VIDEO REEL
MC MODEL: MARSX
DAILY LEASE FEE: 0
THEOR MC PAY %: 14.76%
PROGRESSIVE: Link
TOP BOX: NONE</t>
        </r>
      </text>
    </comment>
    <comment ref="H91" authorId="0" shapeId="0" xr:uid="{822F16BB-2CBF-4B1F-94FD-18E64611CBF0}">
      <text>
        <r>
          <rPr>
            <b/>
            <sz val="9"/>
            <color indexed="81"/>
            <rFont val="Tahoma"/>
            <family val="2"/>
          </rPr>
          <t>Position: 298
ON FLOOR DATE: 2025-09-06 00:00:00
CCCD ASSET #: 410538227
REVENUE GROUP: 0.01
MANUFACTURER: ARISTOCRAT
GAME DESCRIPTION: PHOENIX &amp; DRAGON - FORTUNE HARMONY{$0.01,$0.02,$0.05}(880CR)
GAME CONFIG: 5R243W88-880CR
MIN BET: 88
MAX BET: 880
GAME TYPE: VIDEO REEL
MC MODEL: MARSX
DAILY LEASE FEE: 0
THEOR MC PAY %: 14.76%
PROGRESSIVE: Link
TOP BOX: NONE</t>
        </r>
      </text>
    </comment>
    <comment ref="AO91" authorId="0" shapeId="0" xr:uid="{356D47A7-84B4-4CF9-A532-293186A7B5B7}">
      <text>
        <r>
          <rPr>
            <b/>
            <sz val="9"/>
            <color indexed="81"/>
            <rFont val="Tahoma"/>
            <family val="2"/>
          </rPr>
          <t>Position: 290
ON FLOOR DATE: 2025-09-07 00:00:00
CCCD ASSET #: 410454204
REVENUE GROUP: 0.01
MANUFACTURER: IGT
GAME DESCRIPTION: WOLF RUN WILD MOON {$0.01/$0.02/$0.05/$0.10} (800CR/800CR/400CR/400CR)
GAME CONFIG: 5R243W80800CR
MIN BET: 80
MAX BET: 800
GAME TYPE: VIDEO REEL
MC MODEL: PEAK_CURVE_49
DAILY LEASE FEE: 0
THEOR MC PAY %: 11.01%
PROGRESSIVE: Standalone
TOP BOX: NONE</t>
        </r>
      </text>
    </comment>
    <comment ref="AS91" authorId="0" shapeId="0" xr:uid="{E732DC07-C26A-4ED8-9F43-4494CE126EC6}">
      <text>
        <r>
          <rPr>
            <b/>
            <sz val="9"/>
            <color indexed="81"/>
            <rFont val="Tahoma"/>
            <family val="2"/>
          </rPr>
          <t>Position: 288
ON FLOOR DATE: 2025-09-06 00:00:00
CCCD ASSET #: 410437632
REVENUE GROUP: 0.01
MANUFACTURER: IGT
GAME DESCRIPTION: MAGIC TREASURE TIGER{$0.01,$0.02,$0.05,$0.10}(400CR/400CR/400CR/400CR)
GAME CONFIG: 5R243W80-400CR
MIN BET: 80
MAX BET: 400
GAME TYPE: VIDEO REEL
MC MODEL: PEAK_CURVE_49
DAILY LEASE FEE: 0
THEOR MC PAY %: 11.79%
PROGRESSIVE: Standalone
TOP BOX: 27IN WIDE LCD
MANUFACTURE DATE: 2024-11-01 00:00:00</t>
        </r>
      </text>
    </comment>
    <comment ref="BE91" authorId="0" shapeId="0" xr:uid="{782A0E2C-6E39-4371-ADC9-691F7E0500FE}">
      <text>
        <r>
          <rPr>
            <b/>
            <sz val="9"/>
            <color indexed="81"/>
            <rFont val="Tahoma"/>
            <family val="2"/>
          </rPr>
          <t>Position: 283
ON FLOOR DATE: 2025-09-05 00:00:00
CCCD ASSET #: 410387090
REVENUE GROUP: 0.01
MANUFACTURER: LIGHT AND WONDER
GAME DESCRIPTION: NEW YEARS PARADE MYSTERIOUS SNAKE {$0.01/$0.02/$0.05/$0.10/$1.00/$2.00} (500/300/50 CR)
GAME CONFIG: 5R243W88-500CR
MIN BET: 88
MAX BET: 500
GAME TYPE: VIDEO REEL
MC MODEL: KASCADA
DAILY LEASE FEE: 0
THEOR MC PAY %: 10.52%
PROGRESSIVE: Link
TOP BOX: 27IN WIDE LCD
MANUFACTURE DATE: 2024-12-01 00:00:00</t>
        </r>
      </text>
    </comment>
    <comment ref="BI91" authorId="0" shapeId="0" xr:uid="{99B26A31-D8AC-4F9F-9CDA-E6A2A5824817}">
      <text>
        <r>
          <rPr>
            <b/>
            <sz val="9"/>
            <color indexed="81"/>
            <rFont val="Tahoma"/>
            <family val="2"/>
          </rPr>
          <t>Position: 281
ON FLOOR DATE: 2025-09-18 00:00:00
CCCD ASSET #: 410368105
REVENUE GROUP: 0.01
MANUFACTURER: LIGHT AND WONDER
GAME DESCRIPTION: DANCING DRUMS PROSPERITY {$0.01} (1000 CR)
GAME CONFIG: 5R243W88-1000CR
MIN BET: 88
MAX BET: 1000
GAME TYPE: VIDEO REEL
MC MODEL: KASCADA
DAILY LEASE FEE: 0
THEOR MC PAY %: 11.27%
PROGRESSIVE: Link
TOP BOX: 27IN WIDE LCD
MANUFACTURE DATE: 2024-12-01 00:00:00</t>
        </r>
      </text>
    </comment>
    <comment ref="CP91" authorId="0" shapeId="0" xr:uid="{AA0E75D0-4C3B-4CD6-B529-E4A997D344F6}">
      <text>
        <r>
          <rPr>
            <b/>
            <sz val="9"/>
            <color indexed="81"/>
            <rFont val="Tahoma"/>
            <family val="2"/>
          </rPr>
          <t>Position: 273
ON FLOOR DATE: 2025-09-07 00:00:00
CCCD ASSET #: 410282374
REVENUE GROUP: 0.01
MANUFACTURER: LIGHT AND WONDER
GAME DESCRIPTION: BANG BAM BOOM {$0.01/$0.02/$0.05/$0.10} (880CR/880CR/500CR/500CR)
GAME CONFIG: 3R27W88-880CR
MIN BET: 88
MAX BET: 880
GAME TYPE: VIDEO REEL
MC MODEL: LANDMARK_7000
DAILY LEASE FEE: 0
THEOR MC PAY %: 12.83%
PROGRESSIVE: Link
TOP BOX: 21" SQUARE (LCD)
MANUFACTURE DATE: 2024-12-01 00:00:00</t>
        </r>
      </text>
    </comment>
    <comment ref="CT91" authorId="0" shapeId="0" xr:uid="{188A25A0-BDC0-4DE9-BFCA-B87B0715E86D}">
      <text>
        <r>
          <rPr>
            <b/>
            <sz val="9"/>
            <color indexed="81"/>
            <rFont val="Tahoma"/>
            <family val="2"/>
          </rPr>
          <t>Position: 271
ON FLOOR DATE: 2025-09-04 00:00:00
CCCD ASSET #: 410267914
REVENUE GROUP: 0.01
MANUFACTURER: LIGHT AND WONDER
GAME DESCRIPTION: HUFF N XTRA PUFF {$0.01/$0.02/$0.05/$0.10} (750/250 CR)
GAME CONFIG: 3R30L50-250CR
MIN BET: 50
MAX BET: 250
GAME TYPE: STEPPER REEL
MC MODEL: LANDMARK_7000
DAILY LEASE FEE: 0
THEOR MC PAY %: 11.76%
PROGRESSIVE: Link
TOP BOX: NONE
MANUFACTURE DATE: 2025-09-01 00:00:00</t>
        </r>
      </text>
    </comment>
    <comment ref="DF91" authorId="0" shapeId="0" xr:uid="{8823A014-CD29-4051-9937-47E5A004C79B}">
      <text>
        <r>
          <rPr>
            <b/>
            <sz val="9"/>
            <color indexed="81"/>
            <rFont val="Tahoma"/>
            <family val="2"/>
          </rPr>
          <t>Position: 266
ON FLOOR DATE: 2025-09-04 00:00:00
CCCD ASSET #: 410217472
REVENUE GROUP: 0.01
MANUFACTURER: BLUBERI
GAME DESCRIPTION: SHARKS LOCK {$0.01/$0.02/$0.05/$0.10/$0.25} (660/330 CR)
GAME CONFIG: 5R40L66-660CR
MIN BET: 66
MAX BET: 660
GAME TYPE: VIDEO REEL
MC MODEL: NOVUS-B49-002
DAILY LEASE FEE: 0
THEOR MC PAY %: 12.00%
PROGRESSIVE: Standalone
TOP BOX: 27IN WIDE LCD
MANUFACTURE DATE: 2024-09-01 00:00:00</t>
        </r>
      </text>
    </comment>
    <comment ref="DJ91" authorId="0" shapeId="0" xr:uid="{4650FD31-FF7A-4550-931E-260C9AC77382}">
      <text>
        <r>
          <rPr>
            <b/>
            <sz val="9"/>
            <color indexed="81"/>
            <rFont val="Tahoma"/>
            <family val="2"/>
          </rPr>
          <t>Position: 264
ON FLOOR DATE: 2025-09-04 00:00:00
CCCD ASSET #: 410195948
REVENUE GROUP: 0.01
MANUFACTURER: BLUBERI
GAME DESCRIPTION: DEVIL'S LOCK {$0.01/$0.02/$0.05/$0.10/$0.25/$1.00} (660/396/132 CR)
GAME CONFIG: 5R40L66-660CR
MIN BET: 66
MAX BET: 660
GAME TYPE: VIDEO REEL
MC MODEL: NOVUS-B49-002
DAILY LEASE FEE: 0
THEOR MC PAY %: 14.00%
PROGRESSIVE: Standalone
TOP BOX: 27IN WIDE LCD
MANUFACTURE DATE: 2024-09-01 00:00:00</t>
        </r>
      </text>
    </comment>
    <comment ref="EE91" authorId="0" shapeId="0" xr:uid="{A04D044B-F6A7-4E75-9FD3-F152BE084128}">
      <text>
        <r>
          <rPr>
            <b/>
            <sz val="9"/>
            <color indexed="81"/>
            <rFont val="Tahoma"/>
            <family val="2"/>
          </rPr>
          <t>Position: 258
ON FLOOR DATE: 2025-09-03 00:00:00
CCCD ASSET #: 410132911
REVENUE GROUP: 0.01
MANUFACTURER: IGT
GAME DESCRIPTION: MYSTERY OF THE LAMP TREASURE OASIS {$0.01/$0.02/$0.05/$0.10/$1.00/$2.00} (400/200/40 CR)
GAME CONFIG: 5R40L40-400CR
MIN BET: 40
MAX BET: 400
GAME TYPE: VIDEO REEL
MC MODEL: PEAK_CURVE_49
DAILY LEASE FEE: 0
THEOR MC PAY %: 9.84%
PROGRESSIVE: Link
TOP BOX: NONE
MANUFACTURE DATE: 2025-08-01 00:00:00</t>
        </r>
      </text>
    </comment>
    <comment ref="EI91" authorId="0" shapeId="0" xr:uid="{675F6370-AFF1-4373-AC83-6A6EC132570F}">
      <text>
        <r>
          <rPr>
            <b/>
            <sz val="9"/>
            <color indexed="81"/>
            <rFont val="Tahoma"/>
            <family val="2"/>
          </rPr>
          <t>Position: 257
ON FLOOR DATE: 2025-09-03 00:00:00
CCCD ASSET #: 410122682
REVENUE GROUP: 0.01
MANUFACTURER: IGT
GAME DESCRIPTION: MYSTERY OF THE LAMP SECRET BAZAAR {$0.01/$0.02/$0.05/$0.10/$1.00/$2.00} (400/200/40 CR)
GAME CONFIG: 5R40L40-400CR
MIN BET: 40
MAX BET: 400
GAME TYPE: VIDEO REEL
MC MODEL: PEAK_CURVE_49
DAILY LEASE FEE: 0
THEOR MC PAY %: 9.74%
PROGRESSIVE: Link
TOP BOX: NONE
MANUFACTURE DATE: 2025-08-01 00:00:00</t>
        </r>
      </text>
    </comment>
    <comment ref="EM91" authorId="0" shapeId="0" xr:uid="{5FA3511F-B9B7-4F85-9C91-72B8A0F8EC24}">
      <text>
        <r>
          <rPr>
            <b/>
            <sz val="9"/>
            <color indexed="81"/>
            <rFont val="Tahoma"/>
            <family val="2"/>
          </rPr>
          <t>Position: 256
ON FLOOR DATE: 2025-09-03 00:00:00
CCCD ASSET #: 410119027
REVENUE GROUP: 0.01
MANUFACTURER: IGT
GAME DESCRIPTION: MYSTERY OF THE LAMP TREASURE OASIS {$0.01/$0.02/$0.05/$0.10/$1.00/$2.00} (400/200/40 CR)
GAME CONFIG: 5R40L40-400CR
MIN BET: 40
MAX BET: 400
GAME TYPE: VIDEO REEL
MC MODEL: PEAK_CURVE_49
DAILY LEASE FEE: 0
THEOR MC PAY %: 9.84%
PROGRESSIVE: Link
TOP BOX: NONE
MANUFACTURE DATE: 2025-08-01 00:00:00</t>
        </r>
      </text>
    </comment>
    <comment ref="AQ95" authorId="0" shapeId="0" xr:uid="{6E23812A-B03F-4B7C-BC74-B6E42246EF15}">
      <text>
        <r>
          <rPr>
            <b/>
            <sz val="9"/>
            <color indexed="81"/>
            <rFont val="Tahoma"/>
            <family val="2"/>
          </rPr>
          <t>Position: 289
ON FLOOR DATE: 2025-09-20 00:00:00
CCCD ASSET #: 410442889
REVENUE GROUP: 1
MANUFACTURER: EVERI
GAME DESCRIPTION: CASH MACHINE JACKPOTS-$25/DAY LEASE {$1.00} (10 CR)
GAME CONFIG: 3R1L1-10CR
MIN BET: 1
MAX BET: 10
GAME TYPE: STEPPER REEL
MC MODEL: SKYLINE
DAILY LEASE FEE: 25
THEOR MC PAY %: 11.20%
PROGRESSIVE: Standalone
TOP BOX: 26" ROUND (WHEEL)
MANUFACTURE DATE: 2024-11-27 00:00:00</t>
        </r>
      </text>
    </comment>
    <comment ref="BG95" authorId="0" shapeId="0" xr:uid="{DF30BD33-DA32-4996-8927-3FB978CB5460}">
      <text>
        <r>
          <rPr>
            <b/>
            <sz val="9"/>
            <color indexed="81"/>
            <rFont val="Tahoma"/>
            <family val="2"/>
          </rPr>
          <t>Position: 282
ON FLOOR DATE: 2025-10-27 00:00:00
CCCD ASSET #: 410372364
REVENUE GROUP: 1
MANUFACTURER: LIGHT AND WONDER
GAME DESCRIPTION: WOF (CRYSTAL STEPPER) DIAMOND SPINS TRIPLE RED HOT 7S 3R9L - $52/DAY LEASE {$1.00} (27 CR)
GAME CONFIG: 3R9L1-27CR
MIN BET: 1
MAX BET: 27
GAME TYPE: STEPPER REEL
MC MODEL: CRYSTALWHEELSTEPPER
DAILY LEASE FEE: 52
THEOR MC PAY %: 12.95%
PROGRESSIVE: Standalone
TOP BOX: 31" ROUND (REELTOUCH)
MANUFACTURE DATE: 2024-11-01 00:00:00</t>
        </r>
      </text>
    </comment>
    <comment ref="BU95" authorId="0" shapeId="0" xr:uid="{173A9BD2-A30B-4D2A-BC1A-47C3AE0B9CB4}">
      <text>
        <r>
          <rPr>
            <b/>
            <sz val="9"/>
            <color indexed="81"/>
            <rFont val="Tahoma"/>
            <family val="2"/>
          </rPr>
          <t>Position: 278
ON FLOOR DATE: 2025-09-05 00:00:00
CCCD ASSET #: 410331979
REVENUE GROUP: 0.01
MANUFACTURER: ARISTOCRAT
GAME DESCRIPTION: DRAGON JU CAI JIN GUI {$0.01/$0.02/$0.05/$0.10} (880/528/264 CR)
GAME CONFIG: 5R50L88-880CR
MIN BET: 88
MAX BET: 880
GAME TYPE: VIDEO REEL
MC MODEL: BARON_PORTRAIT
DAILY LEASE FEE: 0
THEOR MC PAY %: 13.47%
PROGRESSIVE: Standalone
TOP BOX: 27IN WIDE LCD
MANUFACTURE DATE: 2024-12-01 00:00:00</t>
        </r>
      </text>
    </comment>
    <comment ref="BY95" authorId="0" shapeId="0" xr:uid="{EC4681E5-B0B5-4C96-9DCD-C0579A8D4F4C}">
      <text>
        <r>
          <rPr>
            <b/>
            <sz val="9"/>
            <color indexed="81"/>
            <rFont val="Tahoma"/>
            <family val="2"/>
          </rPr>
          <t>Position: 277
ON FLOOR DATE: 2025-09-05 00:00:00
CCCD ASSET #: 410323598
REVENUE GROUP: 0.01
MANUFACTURER: ARISTOCRAT
GAME DESCRIPTION: INGOT JU CAI JIN GUI {$0.01/$0.02/$0.05/$0.10} (880CR/880CR/528CR/264 CR)
GAME CONFIG: 5R50L88-880CR
MIN BET: 88
MAX BET: 880
GAME TYPE: VIDEO REEL
MC MODEL: BARON_PORTRAIT
DAILY LEASE FEE: 0
THEOR MC PAY %: 13.48%
PROGRESSIVE: Standalone
TOP BOX: 27IN WIDE LCD
MANUFACTURE DATE: 2024-12-01 00:00:00</t>
        </r>
      </text>
    </comment>
    <comment ref="CC95" authorId="0" shapeId="0" xr:uid="{0C1968D7-43A8-411B-8101-719A8D871AA9}">
      <text>
        <r>
          <rPr>
            <b/>
            <sz val="9"/>
            <color indexed="81"/>
            <rFont val="Tahoma"/>
            <family val="2"/>
          </rPr>
          <t>Position: 276
ON FLOOR DATE: 2025-09-05 00:00:00
CCCD ASSET #: 410312648
REVENUE GROUP: 0.01
MANUFACTURER: ARISTOCRAT
GAME DESCRIPTION: DRAGON JU CAI JIN GUI {$0.01/$0.02/$0.05/$0.10} (880/528/264 CR)
GAME CONFIG: 5R50L88-880CR
MIN BET: 88
MAX BET: 880
GAME TYPE: VIDEO REEL
MC MODEL: BARON_PORTRAIT
DAILY LEASE FEE: 0
THEOR MC PAY %: 13.47%
PROGRESSIVE: Standalone
TOP BOX: 27IN WIDE LCD
MANUFACTURE DATE: 2024-12-01 00:00:00</t>
        </r>
      </text>
    </comment>
    <comment ref="CR95" authorId="0" shapeId="0" xr:uid="{608B72DC-133D-4BB4-B330-3BFC12ADA542}">
      <text>
        <r>
          <rPr>
            <b/>
            <sz val="9"/>
            <color indexed="81"/>
            <rFont val="Tahoma"/>
            <family val="2"/>
          </rPr>
          <t>Position: 272
ON FLOOR DATE: 2025-09-07 00:00:00
CCCD ASSET #: 410274687
REVENUE GROUP: 1
MANUFACTURER: IGT
GAME DESCRIPTION: WOF (CRYSTAL STEPPER) DIA SPINS PINK DIA 3R9L {$1.00} (27 CR)-52$/ DAY LEASE
GAME CONFIG: 3R1L1-10CR
MIN BET: 1
MAX BET: 10
GAME TYPE: STEPPER REEL
MC MODEL: CRYSTALWHEELSTEPPER
DAILY LEASE FEE: 52
THEOR MC PAY %: 12.77%
PROGRESSIVE: Standalone
TOP BOX: 31" ROUND (REELTOUCH)
MANUFACTURE DATE: 2025-09-01 00:00:00</t>
        </r>
      </text>
    </comment>
    <comment ref="DH95" authorId="0" shapeId="0" xr:uid="{A739F5BD-0EF9-4921-8508-120859467220}">
      <text>
        <r>
          <rPr>
            <b/>
            <sz val="9"/>
            <color indexed="81"/>
            <rFont val="Tahoma"/>
            <family val="2"/>
          </rPr>
          <t>Position: 265
ON FLOOR DATE: 2025-09-05 00:00:00
CCCD ASSET #: 410205237
REVENUE GROUP: 1
MANUFACTURER: EVERI
GAME DESCRIPTION: GOLD STANDARD JACKPOTS {$1.00} (10 CR)-$25/DAY LEASE
GAME CONFIG: 3R1L1-10CR
MIN BET: 1
MAX BET: 10
GAME TYPE: STEPPER REEL
MC MODEL: SKYLINE
DAILY LEASE FEE: 25
THEOR MC PAY %: 13.20%
PROGRESSIVE: Standalone
TOP BOX: NONE
MANUFACTURE DATE: 2024-11-01 00:00:00</t>
        </r>
      </text>
    </comment>
    <comment ref="EE95" authorId="0" shapeId="0" xr:uid="{99C16A69-7EF7-40CA-B743-46D818732119}">
      <text>
        <r>
          <rPr>
            <b/>
            <sz val="9"/>
            <color indexed="81"/>
            <rFont val="Tahoma"/>
            <family val="2"/>
          </rPr>
          <t>Position: 259
ON FLOOR DATE: 2025-09-03 00:00:00
CCCD ASSET #: 410140657
REVENUE GROUP: 0.01
MANUFACTURER: IGT
GAME DESCRIPTION: MYSTERY OF THE LAMP MYSTICAL GARDEN {$0.01/$0.02/$0.05/$0.10/$1.00/$2.00} (400/200/40 CR)
GAME CONFIG: 5R40L40-400CR
MIN BET: 40
MAX BET: 400
GAME TYPE: VIDEO REEL
MC MODEL: PEAK_CURVE_49
DAILY LEASE FEE: 0
THEOR MC PAY %: 10.20%
PROGRESSIVE: Link
TOP BOX: NONE
MANUFACTURE DATE: 2025-08-01 00:00:00</t>
        </r>
      </text>
    </comment>
    <comment ref="EI95" authorId="0" shapeId="0" xr:uid="{5B1F01CA-169C-4612-BC21-66F23C5AADEB}">
      <text>
        <r>
          <rPr>
            <b/>
            <sz val="9"/>
            <color indexed="81"/>
            <rFont val="Tahoma"/>
            <family val="2"/>
          </rPr>
          <t>Position: 260
ON FLOOR DATE: 2025-09-03 00:00:00
CCCD ASSET #: 410155092
REVENUE GROUP: 0.01
MANUFACTURER: IGT
GAME DESCRIPTION: MYSTERY OF THE LAMP ENCHANTED PALACE {$0.01/$0.02/$0.05/$0.10/$1.00/$2.00} (400/200/40 CR)
GAME CONFIG: 5R40L40-400CR
MIN BET: 40
MAX BET: 400
GAME TYPE: VIDEO REEL
MC MODEL: PEAK_CURVE_49
DAILY LEASE FEE: 0
THEOR MC PAY %: 10.15%
PROGRESSIVE: Link
TOP BOX: NONE
MANUFACTURE DATE: 2025-08-01 00:00:00</t>
        </r>
      </text>
    </comment>
    <comment ref="EM95" authorId="0" shapeId="0" xr:uid="{A4ED09EC-B0E1-4708-B1D2-7A2C691F7345}">
      <text>
        <r>
          <rPr>
            <b/>
            <sz val="9"/>
            <color indexed="81"/>
            <rFont val="Tahoma"/>
            <family val="2"/>
          </rPr>
          <t>Position: 261
ON FLOOR DATE: 2025-09-03 00:00:00
CCCD ASSET #: 410162690
REVENUE GROUP: 0.01
MANUFACTURER: IGT
GAME DESCRIPTION: MYSTERY OF THE LAMP MYSTICAL GARDEN {$0.01/$0.02/$0.05/$0.10/$1.00/$2.00} (400/200/40 CR)
GAME CONFIG: 5R40L40-400CR
MIN BET: 40
MAX BET: 400
GAME TYPE: VIDEO REEL
MC MODEL: PEAK_CURVE_49
DAILY LEASE FEE: 0
THEOR MC PAY %: 10.20%
PROGRESSIVE: Link
TOP BOX: NONE
MANUFACTURE DATE: 2025-08-01 00:00:00</t>
        </r>
      </text>
    </comment>
    <comment ref="FB144" authorId="0" shapeId="0" xr:uid="{24C8898C-3EE2-407A-93E3-3DC1AEFD49EA}">
      <text>
        <r>
          <rPr>
            <b/>
            <sz val="9"/>
            <color indexed="81"/>
            <rFont val="Tahoma"/>
            <family val="2"/>
          </rPr>
          <t>Position: 162
ON FLOOR DATE: 2025-09-16 00:00:00
CCCD ASSET #: 411915501
REVENUE GROUP: 0.01
MANUFACTURER: ARISTOCRAT
GAME DESCRIPTION: WONDER 4 BOOST GOLD {$0.01} (1200 CR)
GAME CONFIG: MG50L50-1000CR
MIN BET: 50
MAX BET: 1000
GAME TYPE: VIDEO REEL
MC MODEL: MARSX
DAILY LEASE FEE: 0
THEOR MC PAY %: 12.95%
TOP BOX: NONE</t>
        </r>
      </text>
    </comment>
    <comment ref="FF144" authorId="0" shapeId="0" xr:uid="{96F809E3-E490-4CB7-B6E3-E90ADD0909F3}">
      <text>
        <r>
          <rPr>
            <b/>
            <sz val="9"/>
            <color indexed="81"/>
            <rFont val="Tahoma"/>
            <family val="2"/>
          </rPr>
          <t>Position: 163
ON FLOOR DATE: 2025-09-16 00:00:00
CCCD ASSET #: 411923483
REVENUE GROUP: 0.01
MANUFACTURER: ARISTOCRAT
GAME DESCRIPTION: WONDER 4 BOOST GOLD {$0.01} (1200 CR)
GAME CONFIG: MG60L50-1200CR
MIN BET: 50
MAX BET: 1200
GAME TYPE: VIDEO REEL
MC MODEL: MARSX
DAILY LEASE FEE: 0
THEOR MC PAY %: 12.95%
TOP BOX: NONE</t>
        </r>
      </text>
    </comment>
    <comment ref="FJ144" authorId="0" shapeId="0" xr:uid="{42E81C97-C009-48EA-B74B-0C6E8BD35924}">
      <text>
        <r>
          <rPr>
            <b/>
            <sz val="9"/>
            <color indexed="81"/>
            <rFont val="Tahoma"/>
            <family val="2"/>
          </rPr>
          <t>Position: 164
ON FLOOR DATE: 2025-09-16 00:00:00
CCCD ASSET #: 411930174
REVENUE GROUP: 0.01
MANUFACTURER: ARISTOCRAT
GAME DESCRIPTION: WONDER 4 BOOST GOLD {$0.01} (1200 CR)
GAME CONFIG: MG60L50-1200CR
MIN BET: 50
MAX BET: 1200
GAME TYPE: VIDEO REEL
MC MODEL: MARSX
DAILY LEASE FEE: 0
THEOR MC PAY %: 12.95%
TOP BOX: NONE</t>
        </r>
      </text>
    </comment>
    <comment ref="FN144" authorId="0" shapeId="0" xr:uid="{893AD2A2-C2DA-45F9-AEFF-3807F81F6AE2}">
      <text>
        <r>
          <rPr>
            <b/>
            <sz val="9"/>
            <color indexed="81"/>
            <rFont val="Tahoma"/>
            <family val="2"/>
          </rPr>
          <t>Position: 165
ON FLOOR DATE: 2025-09-16 00:00:00
CCCD ASSET #: 411944176
REVENUE GROUP: 0.01
MANUFACTURER: ARISTOCRAT
GAME DESCRIPTION: BAO BAO RICHES FIREWORKS {$0.01/$0.02/$0.05/$0.10} (880CR/440CR)
GAME CONFIG: MG60L50-1200CR
MIN BET: 50
MAX BET: 1200
GAME TYPE: VIDEO REEL
MC MODEL: MARSX
DAILY LEASE FEE: 0
THEOR MC PAY %: 14.54%
TOP BOX: NONE</t>
        </r>
      </text>
    </comment>
    <comment ref="FR144" authorId="0" shapeId="0" xr:uid="{D45A996A-84A0-4EC6-BF73-5BE32D2DCC01}">
      <text>
        <r>
          <rPr>
            <b/>
            <sz val="9"/>
            <color indexed="81"/>
            <rFont val="Tahoma"/>
            <family val="2"/>
          </rPr>
          <t>Position: 166
ON FLOOR DATE: 2025-09-16 00:00:00
CCCD ASSET #: 411959637
REVENUE GROUP: 0.01
MANUFACTURER: ARISTOCRAT
GAME DESCRIPTION: BAO BAO RICHES ENVELOPE {$0.01/$0.02/$0.05/$0.10} (880CR/440CR)
GAME CONFIG: MG60L50-1200CR
MIN BET: 50
MAX BET: 1200
GAME TYPE: VIDEO REEL
MC MODEL: MARSX
DAILY LEASE FEE: 0
THEOR MC PAY %: 14.54%
TOP BOX: NONE</t>
        </r>
      </text>
    </comment>
    <comment ref="GE148" authorId="0" shapeId="0" xr:uid="{320064D5-1A27-4D4F-8CBD-1CD3F6C3CD29}">
      <text>
        <r>
          <rPr>
            <b/>
            <sz val="9"/>
            <color indexed="81"/>
            <rFont val="Tahoma"/>
            <family val="2"/>
          </rPr>
          <t>Position: 167
ON FLOOR DATE: 2025-09-16 00:00:00
CCCD ASSET #: 411968460
REVENUE GROUP: 0.01
MANUFACTURER: IGT
GAME DESCRIPTION: RISING ROCKETS EMPRESS {$0.01/$0.02/$0.05/$0.10} (528/288 CR)
GAME CONFIG: 5R243W88-528CR
MIN BET: 88
MAX BET: 528
GAME TYPE: VIDEO REEL
MC MODEL: PEAKSLANT_49
DAILY LEASE FEE: 0
THEOR MC PAY %: 11.13%
TOP BOX: NONE</t>
        </r>
      </text>
    </comment>
    <comment ref="GI148" authorId="0" shapeId="0" xr:uid="{8D05AFC2-FC67-498A-AE0E-43E3687F4811}">
      <text>
        <r>
          <rPr>
            <b/>
            <sz val="9"/>
            <color indexed="81"/>
            <rFont val="Tahoma"/>
            <family val="2"/>
          </rPr>
          <t>Position: 168
ON FLOOR DATE: 2025-09-16 00:00:00
CCCD ASSET #: 411971561
REVENUE GROUP: 0.01
MANUFACTURER: IGT
GAME DESCRIPTION: RISING ROCKETS EMPRESS {$0.01/$0.02/$0.05/$0.10} (528/288 CR)
GAME CONFIG: 5R243W88-528CR
MIN BET: 88
MAX BET: 528
GAME TYPE: VIDEO REEL
MC MODEL: PEAKSLANT_49
DAILY LEASE FEE: 0
THEOR MC PAY %: 11.13%
TOP BOX: NONE</t>
        </r>
      </text>
    </comment>
    <comment ref="GM148" authorId="0" shapeId="0" xr:uid="{1CB2FD1D-4BB8-4B63-94BA-3D8F02DFAA3E}">
      <text>
        <r>
          <rPr>
            <b/>
            <sz val="9"/>
            <color indexed="81"/>
            <rFont val="Tahoma"/>
            <family val="2"/>
          </rPr>
          <t>Position: 169
ON FLOOR DATE: 2025-09-16 00:00:00
CCCD ASSET #: 411986311
REVENUE GROUP: 0.01
MANUFACTURER: IGT
GAME DESCRIPTION: RISING ROCKETS EMPRESS {$0.01/$0.02/$0.05/$0.10} (528/288 CR)
GAME CONFIG: 5R243W88-528CR
MIN BET: 88
MAX BET: 528
GAME TYPE: VIDEO REEL
MC MODEL: PEAKSLANT_49
DAILY LEASE FEE: 0
THEOR MC PAY %: 11.13%
TOP BOX: NONE</t>
        </r>
      </text>
    </comment>
    <comment ref="GQ148" authorId="0" shapeId="0" xr:uid="{5C4029E8-855C-436A-859D-619A27387AD0}">
      <text>
        <r>
          <rPr>
            <b/>
            <sz val="9"/>
            <color indexed="81"/>
            <rFont val="Tahoma"/>
            <family val="2"/>
          </rPr>
          <t>Position: 170
ON FLOOR DATE: 2025-09-16 00:00:00
CCCD ASSET #: 411992674
REVENUE GROUP: 0.01
MANUFACTURER: IGT
GAME DESCRIPTION: RISING ROCKETS EMPRESS {$0.01/$0.02/$0.05/$0.10} (528/288 CR)
GAME CONFIG: 5R243W88-528CR
MIN BET: 88
MAX BET: 528
GAME TYPE: VIDEO REEL
MC MODEL: PEAKSLANT_49
DAILY LEASE FEE: 0
THEOR MC PAY %: 11.13%
TOP BOX: NONE</t>
        </r>
      </text>
    </comment>
    <comment ref="GU148" authorId="0" shapeId="0" xr:uid="{8F7F976A-ECB6-4558-A221-A30AE0458B81}">
      <text>
        <r>
          <rPr>
            <b/>
            <sz val="9"/>
            <color indexed="81"/>
            <rFont val="Tahoma"/>
            <family val="2"/>
          </rPr>
          <t>Position: 171
ON FLOOR DATE: 2025-09-16 00:00:00
CCCD ASSET #: 412005563
REVENUE GROUP: 0.01
MANUFACTURER: IGT
GAME DESCRIPTION: RISING ROCKETS EMPEROR {$0.01/$0.02/$0.05/$0.10} (528/288 CR)
GAME CONFIG: 5R243W88-528CR
MIN BET: 88
MAX BET: 528
GAME TYPE: VIDEO REEL
MC MODEL: PEAKSLANT_49
DAILY LEASE FEE: 0
THEOR MC PAY %: 11.13%
TOP BOX: NONE</t>
        </r>
      </text>
    </comment>
    <comment ref="GY148" authorId="0" shapeId="0" xr:uid="{4622BA55-5C40-4C46-B20E-05513F0276EF}">
      <text>
        <r>
          <rPr>
            <b/>
            <sz val="9"/>
            <color indexed="81"/>
            <rFont val="Tahoma"/>
            <family val="2"/>
          </rPr>
          <t>Position: 172
ON FLOOR DATE: 2025-09-16 00:00:00
CCCD ASSET #: 412014446
REVENUE GROUP: 0.01
MANUFACTURER: IGT
GAME DESCRIPTION: RISING ROCKETS EMPEROR {$0.01/$0.02/$0.05/$0.10} (528/288 CR)
GAME CONFIG: 5R243W88-528CR
MIN BET: 88
MAX BET: 528
GAME TYPE: VIDEO REEL
MC MODEL: PEAKSLANT_49
DAILY LEASE FEE: 0
THEOR MC PAY %: 11.13%
TOP BOX: NONE</t>
        </r>
      </text>
    </comment>
    <comment ref="HC148" authorId="0" shapeId="0" xr:uid="{62DD6402-4884-4E45-B9C2-73B78401AE5E}">
      <text>
        <r>
          <rPr>
            <b/>
            <sz val="9"/>
            <color indexed="81"/>
            <rFont val="Tahoma"/>
            <family val="2"/>
          </rPr>
          <t>Position: 173
ON FLOOR DATE: 2025-09-16 00:00:00
CCCD ASSET #: 412022912
REVENUE GROUP: 0.01
MANUFACTURER: IGT
GAME DESCRIPTION: RISING ROCKETS EMPEROR {$0.01/$0.02/$0.05/$0.10} (528/288 CR)
GAME CONFIG: 5R243W88-528CR
MIN BET: 88
MAX BET: 528
GAME TYPE: VIDEO REEL
MC MODEL: PEAKSLANT_49
DAILY LEASE FEE: 0
THEOR MC PAY %: 11.13%
TOP BOX: NONE</t>
        </r>
      </text>
    </comment>
    <comment ref="HG148" authorId="0" shapeId="0" xr:uid="{12EF781E-C035-4C2B-9EDF-C1F7D3C945AA}">
      <text>
        <r>
          <rPr>
            <b/>
            <sz val="9"/>
            <color indexed="81"/>
            <rFont val="Tahoma"/>
            <family val="2"/>
          </rPr>
          <t>Position: 174
ON FLOOR DATE: 2025-09-16 00:00:00
CCCD ASSET #: 412037589
REVENUE GROUP: 0.01
MANUFACTURER: IGT
GAME DESCRIPTION: ZHAO CAI ZHU GETTING PIGGY WITH IT {$0.01} (888 CR)
GAME CONFIG: 5R25L88-888CR
MIN BET: 88
MAX BET: 888
GAME TYPE: VIDEO REEL
MC MODEL: PEAKSLANT_49
DAILY LEASE FEE: 0
THEOR MC PAY %: 12.09%
TOP BOX: NONE</t>
        </r>
      </text>
    </comment>
    <comment ref="HK148" authorId="0" shapeId="0" xr:uid="{B4E2FEC2-DF34-44BB-8787-0FB5AE66DB32}">
      <text>
        <r>
          <rPr>
            <b/>
            <sz val="9"/>
            <color indexed="81"/>
            <rFont val="Tahoma"/>
            <family val="2"/>
          </rPr>
          <t>Position: 175
ON FLOOR DATE: 2025-09-16 00:00:00
CCCD ASSET #: 412049980
REVENUE GROUP: 0.01
MANUFACTURER: IGT
GAME DESCRIPTION: ZHAO CAI ZHU GETTING PIGGY WITH IT {$0.01} (888 CR)
GAME CONFIG: 5R25L88-888CR
MIN BET: 88
MAX BET: 888
GAME TYPE: VIDEO REEL
MC MODEL: PEAKSLANT_49
DAILY LEASE FEE: 0
THEOR MC PAY %: 12.09%
TOP BOX: NONE</t>
        </r>
      </text>
    </comment>
    <comment ref="HO148" authorId="0" shapeId="0" xr:uid="{247F34B3-6BD9-4FBF-817E-B137091EC91F}">
      <text>
        <r>
          <rPr>
            <b/>
            <sz val="9"/>
            <color indexed="81"/>
            <rFont val="Tahoma"/>
            <family val="2"/>
          </rPr>
          <t>Position: 176
ON FLOOR DATE: 2025-09-16 00:00:00
CCCD ASSET #: 412053353
REVENUE GROUP: 0.01
MANUFACTURER: IGT
GAME DESCRIPTION: ZHAO CAI ZHU GETTING PIGGY WITH IT {$0.01} (888 CR)
GAME CONFIG: 5R25L88-888CR
MIN BET: 88
MAX BET: 888
GAME TYPE: VIDEO REEL
MC MODEL: PEAKSLANT_49
DAILY LEASE FEE: 0
THEOR MC PAY %: 12.09%
TOP BOX: NONE</t>
        </r>
      </text>
    </comment>
    <comment ref="HS148" authorId="0" shapeId="0" xr:uid="{1FEE21FC-D708-4F0A-ABB0-2C78F32F6780}">
      <text>
        <r>
          <rPr>
            <b/>
            <sz val="9"/>
            <color indexed="81"/>
            <rFont val="Tahoma"/>
            <family val="2"/>
          </rPr>
          <t>Position: 177
ON FLOOR DATE: 2025-09-16 00:00:00
CCCD ASSET #: 412069895
REVENUE GROUP: 0.01
MANUFACTURER: IGT
GAME DESCRIPTION: ZHAO CAI ZHU GETTING PIGGY WITH IT {$0.01} (888 CR)
GAME CONFIG: 5R25L88-888CR
MIN BET: 88
MAX BET: 888
GAME TYPE: VIDEO REEL
MC MODEL: PEAKSLANT_49
DAILY LEASE FEE: 0
THEOR MC PAY %: 12.09%
TOP BOX: NONE</t>
        </r>
      </text>
    </comment>
    <comment ref="AU156" authorId="0" shapeId="0" xr:uid="{99AE5CA8-2C39-400D-ACC6-D16FF65F3C70}">
      <text>
        <r>
          <rPr>
            <b/>
            <sz val="9"/>
            <color indexed="81"/>
            <rFont val="Tahoma"/>
            <family val="2"/>
          </rPr>
          <t>Position: 42
ON FLOOR DATE: 2025-09-23 00:00:00
CCCD ASSET #: 410714233
REVENUE GROUP: 0.01
MANUFACTURER: ARISTOCRAT
GAME DESCRIPTION: FORTUNE TRAILS - COIN TRIO {$0.01/$0.02/$0.05/$0.10} (30000/25000/10000/5000 CR)
GAME CONFIG: 5R60L88-880CR
MIN BET: 88
MAX BET: 880
GAME TYPE: VIDEO REEL
MC MODEL: NEP_SINGLE
DAILY LEASE FEE: 0
THEOR MC PAY %: 9.18%
PROGRESSIVE: Link
TOP BOX: 27IN WIDE LCD
MANUFACTURE DATE: 2024-12-01 00:00:00</t>
        </r>
      </text>
    </comment>
    <comment ref="AY156" authorId="0" shapeId="0" xr:uid="{1D2F1429-322F-416E-BD1C-FF687E8EA4CB}">
      <text>
        <r>
          <rPr>
            <b/>
            <sz val="9"/>
            <color indexed="81"/>
            <rFont val="Tahoma"/>
            <family val="2"/>
          </rPr>
          <t>Position: 43
ON FLOOR DATE: 2025-11-10 00:00:00
CCCD ASSET #: 410726288
REVENUE GROUP: 0.01
MANUFACTURER: ARISTOCRAT
GAME DESCRIPTION: MIDNIGHT TREASURES MO MO MO MUMMY {$0.01/$0.02/$0.05/$0.10/$1.00/$2.00} (800/400/100 CR)
GAME CONFIG: 5R40L80-800CR
MIN BET: 80
MAX BET: 800
GAME TYPE: VIDEO REEL
MC MODEL: NEP_SINGLE
DAILY LEASE FEE: 0
THEOR MC PAY %: 12.76%
PROGRESSIVE: Link
TOP BOX: 27IN WIDE LCD
MANUFACTURE DATE: 2024-12-01 00:00:00</t>
        </r>
      </text>
    </comment>
    <comment ref="BK156" authorId="0" shapeId="0" xr:uid="{FF1D7498-02DC-45C4-B5DB-F39011321F01}">
      <text>
        <r>
          <rPr>
            <b/>
            <sz val="9"/>
            <color indexed="81"/>
            <rFont val="Tahoma"/>
            <family val="2"/>
          </rPr>
          <t>Position: 48
ON FLOOR DATE: 2025-09-11 00:00:00
CCCD ASSET #: 410770850
REVENUE GROUP: 0.01
MANUFACTURER: IGT
GAME DESCRIPTION: IGT MULTIGAME 25 {$0.01} (400CR/500CR/400CR)
GAME CONFIG: MG40L1-400CR
MIN BET: 40
MAX BET: 400
GAME TYPE: VIDEO REEL
MC MODEL: PEAKSLANT_49
DAILY LEASE FEE: 0
THEOR MC PAY %: 13.12%
PROGRESSIVE: No
TOP BOX: 32IN WIDE LCD
MANUFACTURE DATE: 2024-11-01 00:00:00</t>
        </r>
      </text>
    </comment>
    <comment ref="BO156" authorId="0" shapeId="0" xr:uid="{D62AFE7B-42D9-427C-AFEF-4749FDC5EABE}">
      <text>
        <r>
          <rPr>
            <b/>
            <sz val="9"/>
            <color indexed="81"/>
            <rFont val="Tahoma"/>
            <family val="2"/>
          </rPr>
          <t>Position: 49
ON FLOOR DATE: 2025-09-12 00:00:00
CCCD ASSET #: 410781116
REVENUE GROUP: 0.01
MANUFACTURER: IGT
GAME DESCRIPTION: EGYPTIAN LINK RAMOSIS TREASURES FREE GAMES {$0.01/$0.02/$0.05/$0.10} (750CR/300CR)
GAME CONFIG: 5R30L75-750CR
MIN BET: 75
MAX BET: 750
GAME TYPE: VIDEO REEL
MC MODEL: PEAKSLANT_49
DAILY LEASE FEE: 0
THEOR MC PAY %: 14.16%
PROGRESSIVE: Link
TOP BOX: 32IN WIDE LCD
MANUFACTURE DATE: 2024-11-01 00:00:00</t>
        </r>
      </text>
    </comment>
    <comment ref="CB156" authorId="0" shapeId="0" xr:uid="{8A489B60-16D1-4E95-94C3-8B5856B40BC6}">
      <text>
        <r>
          <rPr>
            <b/>
            <sz val="9"/>
            <color indexed="81"/>
            <rFont val="Tahoma"/>
            <family val="2"/>
          </rPr>
          <t>Position: 52
ON FLOOR DATE: 2025-09-10 00:00:00
CCCD ASSET #: 410816314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CF156" authorId="0" shapeId="0" xr:uid="{F6840779-A9E4-4AF3-AAE3-7E80FE8984DF}">
      <text>
        <r>
          <rPr>
            <b/>
            <sz val="9"/>
            <color indexed="81"/>
            <rFont val="Tahoma"/>
            <family val="2"/>
          </rPr>
          <t>Position: 53
ON FLOOR DATE: 2025-09-11 00:00:00
CCCD ASSET #: 410820068
REVENUE GROUP: 0.01
MANUFACTURER: ARISTOCRAT
GAME DESCRIPTION: JIN CAI HAO YUN 5 DRAGONS RED EDITION {$0.01/$0.02/$0.05/$0.10} (880CR/528CR/352CR/176CR)
GAME CONFIG: 5R243W88-880CR
MIN BET: 88
MAX BET: 880
GAME TYPE: VIDEO REEL
MC MODEL: MARSX
DAILY LEASE FEE: 0
THEOR MC PAY %: 11.44%
PROGRESSIVE: Link
TOP BOX: 27IN WIDE LCD
MANUFACTURE DATE: 2024-12-01 00:00:00</t>
        </r>
      </text>
    </comment>
    <comment ref="CR156" authorId="0" shapeId="0" xr:uid="{B626D5C3-E17E-4047-BEBB-94057D17CFB9}">
      <text>
        <r>
          <rPr>
            <b/>
            <sz val="9"/>
            <color indexed="81"/>
            <rFont val="Tahoma"/>
            <family val="2"/>
          </rPr>
          <t>Position: 56
ON FLOOR DATE: 2025-11-10 00:00:00
CCCD ASSET #: 410855293
REVENUE GROUP: 0.01
MANUFACTURER: ARISTOCRAT
GAME DESCRIPTION: BUFFALO AND FRIENDS {$0.01/$0.02/$0.05/$0.10} (800 CR)
GAME CONFIG: 5R1024W80-800CR
MIN BET: 80
MAX BET: 800
GAME TYPE: VIDEO REEL
MC MODEL: MARSX
DAILY LEASE FEE: 0
THEOR MC PAY %: 12.00%
PROGRESSIVE: Standalone
TOP BOX: 27IN WIDE LCD
MANUFACTURE DATE: 2024-12-01 00:00:00</t>
        </r>
      </text>
    </comment>
    <comment ref="CV156" authorId="0" shapeId="0" xr:uid="{782B82CD-81FC-4F33-9AA0-B96AD2F35873}">
      <text>
        <r>
          <rPr>
            <b/>
            <sz val="9"/>
            <color indexed="81"/>
            <rFont val="Tahoma"/>
            <family val="2"/>
          </rPr>
          <t>Position: 57
ON FLOOR DATE: 2025-11-10 00:00:00
CCCD ASSET #: 410869731
REVENUE GROUP: 0.01
MANUFACTURER: ARISTOCRAT
GAME DESCRIPTION: DEVIL LUCKY LOOTERS {$0.01/$0.02/$0.05/$0.10} (800/400 CR)
GAME CONFIG: 5R576W80-800CR
MIN BET: 80
MAX BET: 800
GAME TYPE: VIDEO REEL
MC MODEL: MARSX
DAILY LEASE FEE: 0
THEOR MC PAY %: 11.93%
PROGRESSIVE: Standalone
TOP BOX: 27IN WIDE LCD
MANUFACTURE DATE: 2024-12-01 00:00:00</t>
        </r>
      </text>
    </comment>
    <comment ref="DH156" authorId="0" shapeId="0" xr:uid="{C30D5F4B-1078-4977-B325-B62400C0B599}">
      <text>
        <r>
          <rPr>
            <b/>
            <sz val="9"/>
            <color indexed="81"/>
            <rFont val="Tahoma"/>
            <family val="2"/>
          </rPr>
          <t>Position: 60
ON FLOOR DATE: 2025-09-11 00:00:00
CCCD ASSET #: 410890962
REVENUE GROUP: 0.01
MANUFACTURER: IGT
GAME DESCRIPTION: SPLIT N WIN LINK CATS FREE GAME {$0.01/0.02/0.05/0.10} (500CR)
GAME CONFIG: 5R30L80-400CR
MIN BET: 80
MAX BET: 400
GAME TYPE: VIDEO REEL
MC MODEL: PEAKSLANT_49
DAILY LEASE FEE: 0
THEOR MC PAY %: 11.46%
PROGRESSIVE: Standalone
TOP BOX: 32IN WIDE LCD
MANUFACTURE DATE: 2024-11-01 00:00:00</t>
        </r>
      </text>
    </comment>
    <comment ref="DL156" authorId="0" shapeId="0" xr:uid="{4E836A03-97FE-4CBF-9F78-6C1371A312A6}">
      <text>
        <r>
          <rPr>
            <b/>
            <sz val="9"/>
            <color indexed="81"/>
            <rFont val="Tahoma"/>
            <family val="2"/>
          </rPr>
          <t>Position: 61
ON FLOOR DATE: 2025-09-11 00:00:00
CCCD ASSET #: 410900860
REVENUE GROUP: 0.01
MANUFACTURER: IGT
GAME DESCRIPTION: SPLIT N WIN LINK FORTUNE FREE GAME {$0.01/0.02/0.05/0.10} (500CR)
GAME CONFIG: 5R30L80-400CR
MIN BET: 80
MAX BET: 400
GAME TYPE: VIDEO REEL
MC MODEL: PEAKSLANT_49
DAILY LEASE FEE: 0
THEOR MC PAY %: 11.46%
PROGRESSIVE: Standalone
TOP BOX: 32IN WIDE LCD
MANUFACTURE DATE: 2024-11-01 00:00:00</t>
        </r>
      </text>
    </comment>
    <comment ref="EB156" authorId="0" shapeId="0" xr:uid="{91ACCB3B-67FB-4F5E-BBC3-4E20AD5B3116}">
      <text>
        <r>
          <rPr>
            <b/>
            <sz val="9"/>
            <color indexed="81"/>
            <rFont val="Tahoma"/>
            <family val="2"/>
          </rPr>
          <t>Position: 66
ON FLOOR DATE: 2025-09-11 00:00:00
CCCD ASSET #: 410950110
REVENUE GROUP: 0.01
MANUFACTURER: ARISTOCRAT
GAME DESCRIPTION: KARMA KAT WHISKER WHEELS {$0.01/$0.02/$0.05/$0.10} (800/800/800/400 CR)
GAME CONFIG: 5R243W80-800CR
MIN BET: 80
MAX BET: 800
GAME TYPE: VIDEO REEL
MC MODEL: NEP_SINGLE
DAILY LEASE FEE: 0
THEOR MC PAY %: 13.99%
PROGRESSIVE: Link
TOP BOX: 27IN WIDE LCD
MANUFACTURE DATE: 2024-12-01 00:00:00</t>
        </r>
      </text>
    </comment>
    <comment ref="EF156" authorId="0" shapeId="0" xr:uid="{F77DE7BB-088A-44C3-87FB-3B186339CF5A}">
      <text>
        <r>
          <rPr>
            <b/>
            <sz val="9"/>
            <color indexed="81"/>
            <rFont val="Tahoma"/>
            <family val="2"/>
          </rPr>
          <t>Position: 67
ON FLOOR DATE: 2025-09-11 00:00:00
CCCD ASSET #: 410965288
REVENUE GROUP: 0.01
MANUFACTURER: ARISTOCRAT
GAME DESCRIPTION: RED TREASURES - BZZFB {$0.01/$0.02/$0.05/$0.10/$1.00/$2.00} (1000/500/50 CR)
GAME CONFIG: 5R243W1-600CR
MIN BET: 1
MAX BET: 600
GAME TYPE: VIDEO REEL
MC MODEL: NEP_SINGLE
DAILY LEASE FEE: 0
THEOR MC PAY %: 11.00%
PROGRESSIVE: Link
TOP BOX: 27IN WIDE LCD
MANUFACTURE DATE: 2024-12-01 00:00:00</t>
        </r>
      </text>
    </comment>
    <comment ref="M160" authorId="0" shapeId="0" xr:uid="{E8D3903A-20FB-4E9B-94F5-A199F819B988}">
      <text>
        <r>
          <rPr>
            <b/>
            <sz val="9"/>
            <color indexed="81"/>
            <rFont val="Tahoma"/>
            <family val="2"/>
          </rPr>
          <t>Position: 27
ON FLOOR DATE: 2025-09-08 00:00:00
CCCD ASSET #: 410561135
REVENUE GROUP: 0.01
MANUFACTURER: LIGHT AND WONDER
GAME DESCRIPTION: JEWEL OF THE DRAGON VALLEY OF THE TIGER {$0.01/$0.02/$0.05/$0.10/$1.00/$2.00} (600/300/60/30CR)
GAME CONFIG: 5R50L60-600CR
MIN BET: 60
MAX BET: 600
GAME TYPE: VIDEO REEL
MC MODEL: KASCADA
DAILY LEASE FEE: 0
THEOR MC PAY %: 9.68%
PROGRESSIVE: Link
TOP BOX: 27IN WIDE LCD
MANUFACTURE DATE: 2024-12-01 00:00:00</t>
        </r>
      </text>
    </comment>
    <comment ref="Q160" authorId="0" shapeId="0" xr:uid="{6106150D-0636-44AB-8239-512718A43026}">
      <text>
        <r>
          <rPr>
            <b/>
            <sz val="9"/>
            <color indexed="81"/>
            <rFont val="Tahoma"/>
            <family val="2"/>
          </rPr>
          <t>Position: 28
ON FLOOR DATE: 2025-09-08 00:00:00
CCCD ASSET #: 410571178
REVENUE GROUP: 0.01
MANUFACTURER: LIGHT AND WONDER
GAME DESCRIPTION: JEWEL OF THE DRAGON PROSPERITY TORTOISE {$0.01/$0.02/$0.05/$0.10/$1.00/$2.00} (600/300/60/30 CR)
GAME CONFIG: 5R50L60-600CR
MIN BET: 60
MAX BET: 600
GAME TYPE: VIDEO REEL
MC MODEL: KASCADA
DAILY LEASE FEE: 0
THEOR MC PAY %: 9.68%
PROGRESSIVE: Link
TOP BOX: 27IN WIDE LCD
MANUFACTURE DATE: 2024-12-01 00:00:00</t>
        </r>
      </text>
    </comment>
    <comment ref="U160" authorId="0" shapeId="0" xr:uid="{856A2B16-6200-419F-8790-436A8763471D}">
      <text>
        <r>
          <rPr>
            <b/>
            <sz val="9"/>
            <color indexed="81"/>
            <rFont val="Tahoma"/>
            <family val="2"/>
          </rPr>
          <t>Position: 29
ON FLOOR DATE: 2025-09-08 00:00:00
CCCD ASSET #: 410581492
REVENUE GROUP: 0.01
MANUFACTURER: LIGHT AND WONDER
GAME DESCRIPTION: JEWEL OF THE DRAGON A THOUSAND WARRIORS{$.01,$0.02,$0.05,$0.10,$1.00,$2.00}(600CR,300CR,60CR,30CR)
GAME CONFIG: 5R50L60-600CR
MIN BET: 60
MAX BET: 600
GAME TYPE: VIDEO REEL
MC MODEL: KASCADA
DAILY LEASE FEE: 0
THEOR MC PAY %: 9.68%
PROGRESSIVE: Link
TOP BOX: 27IN WIDE LCD
MANUFACTURE DATE: 2024-12-01 00:00:00</t>
        </r>
      </text>
    </comment>
    <comment ref="AA160" authorId="0" shapeId="0" xr:uid="{3699968B-E7CC-43DA-A9F2-631FF7A486F2}">
      <text>
        <r>
          <rPr>
            <b/>
            <sz val="9"/>
            <color indexed="81"/>
            <rFont val="Tahoma"/>
            <family val="2"/>
          </rPr>
          <t>Position: 33
ON FLOOR DATE: 2025-09-19 00:00:00
CCCD ASSET #: 410626163
REVENUE GROUP: 0.01
MANUFACTURER: LIGHT AND WONDER
GAME DESCRIPTION: ISLAND RISING TWILIGHT SHORE [$0.01,$0.02,$0.05,$0.10} (800CR,800CR,240CR,240CR)
GAME CONFIG: 5R50L80-800CR
MIN BET: 80
MAX BET: 800
GAME TYPE: VIDEO REEL
MC MODEL: KASCADA
DAILY LEASE FEE: 0
THEOR MC PAY %: 12.46%
PROGRESSIVE: Standalone
TOP BOX: 27IN WIDE LCD
MANUFACTURE DATE: 2024-12-01 00:00:00</t>
        </r>
      </text>
    </comment>
    <comment ref="AE160" authorId="0" shapeId="0" xr:uid="{5A7EFFA4-88A7-4B04-9190-5680494E1A56}">
      <text>
        <r>
          <rPr>
            <b/>
            <sz val="9"/>
            <color indexed="81"/>
            <rFont val="Tahoma"/>
            <family val="2"/>
          </rPr>
          <t>Position: 34
ON FLOOR DATE: 2025-09-20 00:00:00
CCCD ASSET #: 410633094
REVENUE GROUP: 0.01
MANUFACTURER: LIGHT AND WONDER
GAME DESCRIPTION: ISLAND RISING SUNSET SHORE [$0.01,$0.02,$0.05,$0.10} (800CR,800CR,240CR,240CR)
GAME CONFIG: 5R50L80-800CR
MIN BET: 80
MAX BET: 800
GAME TYPE: VIDEO REEL
MC MODEL: KASCADA
DAILY LEASE FEE: 0
THEOR MC PAY %: 13.46%
PROGRESSIVE: Standalone
TOP BOX: 27IN WIDE LCD
MANUFACTURE DATE: 2024-12-01 00:00:00</t>
        </r>
      </text>
    </comment>
    <comment ref="AI160" authorId="0" shapeId="0" xr:uid="{417D15EF-666D-4C69-8A0F-4A1F1C64062E}">
      <text>
        <r>
          <rPr>
            <b/>
            <sz val="9"/>
            <color indexed="81"/>
            <rFont val="Tahoma"/>
            <family val="2"/>
          </rPr>
          <t>Position: 35
ON FLOOR DATE: 2025-09-19 00:00:00
CCCD ASSET #: 410640512
REVENUE GROUP: 0.01
MANUFACTURER: LIGHT AND WONDER
GAME DESCRIPTION: ISLAND RISING TWILIGHT SHORE [$0.01,$0.02,$0.05,$0.10} (800CR,800CR,240CR,240CR)
GAME CONFIG: 5R50L80-800CR
MIN BET: 80
MAX BET: 800
GAME TYPE: VIDEO REEL
MC MODEL: KASCADA
DAILY LEASE FEE: 0
THEOR MC PAY %: 12.46%
PROGRESSIVE: Standalone
TOP BOX: 27IN WIDE LCD
MANUFACTURE DATE: 2024-12-01 00:00:00</t>
        </r>
      </text>
    </comment>
    <comment ref="AU160" authorId="0" shapeId="0" xr:uid="{369E8777-39C4-4495-B52B-0428CAB21D91}">
      <text>
        <r>
          <rPr>
            <b/>
            <sz val="9"/>
            <color indexed="81"/>
            <rFont val="Tahoma"/>
            <family val="2"/>
          </rPr>
          <t>Position: 41
ON FLOOR DATE: 2025-09-23 00:00:00
CCCD ASSET #: 410703740
REVENUE GROUP: 0.01
MANUFACTURER: ARISTOCRAT
GAME DESCRIPTION: PIGGY BURST - COIN TRIO {$0.01/$0.02/$0.05/$0.10} (21000/17500/7000/3500 CR)
GAME CONFIG: 5R243W100-1000CR
MIN BET: 100
MAX BET: 1000
GAME TYPE: VIDEO REEL
MC MODEL: NEP_SINGLE
DAILY LEASE FEE: 0
THEOR MC PAY %: 9.18%
PROGRESSIVE: Link
TOP BOX: 27IN WIDE LCD
MANUFACTURE DATE: 2024-12-01 00:00:00</t>
        </r>
      </text>
    </comment>
    <comment ref="AY160" authorId="0" shapeId="0" xr:uid="{B41A494D-6AB2-4171-BB75-1FD5B3C2DD52}">
      <text>
        <r>
          <rPr>
            <b/>
            <sz val="9"/>
            <color indexed="81"/>
            <rFont val="Tahoma"/>
            <family val="2"/>
          </rPr>
          <t>Position: 44
ON FLOOR DATE: 2025-11-10 00:00:00
CCCD ASSET #: 410735461
REVENUE GROUP: 0.01
MANUFACTURER: ARISTOCRAT
GAME DESCRIPTION: MIDNIGHT TREASURES MO MO MO MUMMY {$0.01/$0.02/$0.05/$0.10/$1.00/$2.00} (800/400/100 CR)
GAME CONFIG: 5R40L80-800CR
MIN BET: 80
MAX BET: 800
GAME TYPE: VIDEO REEL
MC MODEL: NEP_SINGLE
DAILY LEASE FEE: 0
THEOR MC PAY %: 12.76%
PROGRESSIVE: Link
TOP BOX: 27IN WIDE LCD
MANUFACTURE DATE: 2024-12-01 00:00:00</t>
        </r>
      </text>
    </comment>
    <comment ref="BK160" authorId="0" shapeId="0" xr:uid="{BC30E3C3-8D06-4D0A-BA75-FD801FDCA2D9}">
      <text>
        <r>
          <rPr>
            <b/>
            <sz val="9"/>
            <color indexed="81"/>
            <rFont val="Tahoma"/>
            <family val="2"/>
          </rPr>
          <t>Position: 47
ON FLOOR DATE: 2025-09-10 00:00:00
CCCD ASSET #: 410765559
REVENUE GROUP: 0.01
MANUFACTURER: IGT
GAME DESCRIPTION: IGT MULTIGAME 24 {$0.01} (400CR/400CR/400CR)
GAME CONFIG: MG1L40-400CR
MIN BET: 40
MAX BET: 400
GAME TYPE: VIDEO REEL
MC MODEL: PEAKSLANT_49
DAILY LEASE FEE: 0
THEOR MC PAY %: 8.32%
PROGRESSIVE: No
TOP BOX: 27IN WIDE LCD
MANUFACTURE DATE: 2024-11-01 00:00:00</t>
        </r>
      </text>
    </comment>
    <comment ref="BO160" authorId="0" shapeId="0" xr:uid="{7B3E6728-5B34-4F5B-B043-D56D3D9CAC91}">
      <text>
        <r>
          <rPr>
            <b/>
            <sz val="9"/>
            <color indexed="81"/>
            <rFont val="Tahoma"/>
            <family val="2"/>
          </rPr>
          <t>Position: 50
ON FLOOR DATE: 2025-09-12 00:00:00
CCCD ASSET #: 410791401
REVENUE GROUP: 0.01
MANUFACTURER: IGT
GAME DESCRIPTION: EGYPT LINK NEFTURIS TREASURE FREE GAMES {$0.01/$0.02/$0.05/$0.10} (750CR/300CR)
GAME CONFIG: 5R40L75-750CR
MIN BET: 75
MAX BET: 750
GAME TYPE: VIDEO REEL
MC MODEL: PEAKSLANT_49
DAILY LEASE FEE: 0
THEOR MC PAY %: 14.16%
PROGRESSIVE: Link
TOP BOX: 32IN WIDE LCD
MANUFACTURE DATE: 2024-11-01 00:00:00</t>
        </r>
      </text>
    </comment>
    <comment ref="CB160" authorId="0" shapeId="0" xr:uid="{F2BBF30D-110F-4871-9E32-3AB58C07144A}">
      <text>
        <r>
          <rPr>
            <b/>
            <sz val="9"/>
            <color indexed="81"/>
            <rFont val="Tahoma"/>
            <family val="2"/>
          </rPr>
          <t>Position: 51
ON FLOOR DATE: 2025-09-10 00:00:00
CCCD ASSET #: 410806239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CF160" authorId="0" shapeId="0" xr:uid="{5650933C-B77D-4E07-90C7-E76F3B38C66D}">
      <text>
        <r>
          <rPr>
            <b/>
            <sz val="9"/>
            <color indexed="81"/>
            <rFont val="Tahoma"/>
            <family val="2"/>
          </rPr>
          <t>Position: 54
ON FLOOR DATE: 2025-09-11 00:00:00
CCCD ASSET #: 410834225
REVENUE GROUP: 0.01
MANUFACTURER: ARISTOCRAT
GAME DESCRIPTION: JIN CAI HAO YUN 5 DRAGONS YELLOW EDITION {$0.01/$0.02/$0.05/$0.10} (880CR/528CR/352CR/176CR)
GAME CONFIG: 5R243W88-880CR
MIN BET: 88
MAX BET: 880
GAME TYPE: VIDEO REEL
MC MODEL: MARSX
DAILY LEASE FEE: 0
THEOR MC PAY %: 11.44%
PROGRESSIVE: Link
TOP BOX: 27IN WIDE LCD
MANUFACTURE DATE: 2024-12-01 00:00:00</t>
        </r>
      </text>
    </comment>
    <comment ref="CR160" authorId="0" shapeId="0" xr:uid="{110B6A4D-F34C-4DEB-B514-0CE3BD2BAE39}">
      <text>
        <r>
          <rPr>
            <b/>
            <sz val="9"/>
            <color indexed="81"/>
            <rFont val="Tahoma"/>
            <family val="2"/>
          </rPr>
          <t>Position: 55
ON FLOOR DATE: 2025-11-10 00:00:00
CCCD ASSET #: 410845320
REVENUE GROUP: 0.01
MANUFACTURER: ARISTOCRAT
GAME DESCRIPTION: BUFFALO AND FRIENDS {$0.01/$0.02/$0.05/$0.10} (800 CR)
GAME CONFIG: 5R1024W80-800CR
MIN BET: 80
MAX BET: 800
GAME TYPE: VIDEO REEL
MC MODEL: MARSX
DAILY LEASE FEE: 0
THEOR MC PAY %: 12.00%
PROGRESSIVE: Standalone
TOP BOX: 27IN WIDE LCD
MANUFACTURE DATE: 2024-12-01 00:00:00</t>
        </r>
      </text>
    </comment>
    <comment ref="CV160" authorId="0" shapeId="0" xr:uid="{57460A0B-2FE5-4694-AB72-E48F6084965C}">
      <text>
        <r>
          <rPr>
            <b/>
            <sz val="9"/>
            <color indexed="81"/>
            <rFont val="Tahoma"/>
            <family val="2"/>
          </rPr>
          <t>Position: 58
ON FLOOR DATE: 2025-11-10 00:00:00
CCCD ASSET #: 410879286
REVENUE GROUP: 0.01
MANUFACTURER: ARISTOCRAT
GAME DESCRIPTION: DEVIL LUCKY LOOTERS {$0.01/$0.02/$0.05/$0.10} (800/400 CR)
GAME CONFIG: 5R576W80-800CR
MIN BET: 80
MAX BET: 800
GAME TYPE: VIDEO REEL
MC MODEL: MARSX
DAILY LEASE FEE: 0
THEOR MC PAY %: 11.93%
PROGRESSIVE: Standalone
TOP BOX: 27IN WIDE LCD
MANUFACTURE DATE: 2024-12-01 00:00:00</t>
        </r>
      </text>
    </comment>
    <comment ref="DH160" authorId="0" shapeId="0" xr:uid="{4A85F1F7-FBBC-40D5-85D2-4DC21E46E946}">
      <text>
        <r>
          <rPr>
            <b/>
            <sz val="9"/>
            <color indexed="81"/>
            <rFont val="Tahoma"/>
            <family val="2"/>
          </rPr>
          <t>Position: 59
ON FLOOR DATE: 2025-09-11 00:00:00
CCCD ASSET #: 410884055
REVENUE GROUP: 0.01
MANUFACTURER: IGT
GAME DESCRIPTION: SPLIT N WIN LINK CATS FREE GAME {$0.01/0.02/0.05/0.10} (500CR)
GAME CONFIG: 5R30L80-400CR
MIN BET: 80
MAX BET: 400
GAME TYPE: VIDEO REEL
MC MODEL: PEAKSLANT_49
DAILY LEASE FEE: 0
THEOR MC PAY %: 11.46%
PROGRESSIVE: Standalone
TOP BOX: 32IN WIDE LCD
MANUFACTURE DATE: 2024-11-01 00:00:00</t>
        </r>
      </text>
    </comment>
    <comment ref="DL160" authorId="0" shapeId="0" xr:uid="{41167CB5-DEC1-4F4B-A525-4A2A65355A05}">
      <text>
        <r>
          <rPr>
            <b/>
            <sz val="9"/>
            <color indexed="81"/>
            <rFont val="Tahoma"/>
            <family val="2"/>
          </rPr>
          <t>Position: 62
ON FLOOR DATE: 2025-09-11 00:00:00
CCCD ASSET #: 410911849
REVENUE GROUP: 0.01
MANUFACTURER: IGT
GAME DESCRIPTION: SPLIT N WIN LINK FORTUNE FREE GAME {$0.01/0.02/0.05/0.10} (500CR)
GAME CONFIG: 5R30L80-400CR
MIN BET: 80
MAX BET: 400
GAME TYPE: VIDEO REEL
MC MODEL: PEAKSLANT_49
DAILY LEASE FEE: 0
THEOR MC PAY %: 11.46%
PROGRESSIVE: Standalone
TOP BOX: 32IN WIDE LCD
MANUFACTURE DATE: 2024-11-01 00:00:00</t>
        </r>
      </text>
    </comment>
    <comment ref="EB160" authorId="0" shapeId="0" xr:uid="{E8F1F215-E87D-4BFE-BF92-7DA8358930FB}">
      <text>
        <r>
          <rPr>
            <b/>
            <sz val="9"/>
            <color indexed="81"/>
            <rFont val="Tahoma"/>
            <family val="2"/>
          </rPr>
          <t>Position: 65
ON FLOOR DATE: 2025-09-11 00:00:00
CCCD ASSET #: 410941419
REVENUE GROUP: 0.01
MANUFACTURER: ARISTOCRAT
GAME DESCRIPTION: KARMA KAT WHISKER WHEELS {$0.01/$0.02/$0.05/$0.10} (800/800/800/400 CR)
GAME CONFIG: 5R243W80-800CR
MIN BET: 80
MAX BET: 800
GAME TYPE: VIDEO REEL
MC MODEL: NEP_SINGLE
DAILY LEASE FEE: 0
THEOR MC PAY %: 13.99%
PROGRESSIVE: Link
TOP BOX: 27IN WIDE LCD
MANUFACTURE DATE: 2024-12-01 00:00:00</t>
        </r>
      </text>
    </comment>
    <comment ref="EF160" authorId="0" shapeId="0" xr:uid="{FC775433-73E7-459D-9600-41CD7179DB76}">
      <text>
        <r>
          <rPr>
            <b/>
            <sz val="9"/>
            <color indexed="81"/>
            <rFont val="Tahoma"/>
            <family val="2"/>
          </rPr>
          <t>Position: 68
ON FLOOR DATE: 2025-09-11 00:00:00
CCCD ASSET #: 410975581
REVENUE GROUP: 0.01
MANUFACTURER: ARISTOCRAT
GAME DESCRIPTION: RED TREASURES - BZZFB {$0.01/$0.02/$0.05/$0.10/$1.00/$2.00} (1000/500/50 CR)
GAME CONFIG: 5R243W10 100CR
MIN BET: 10
MAX BET: 100
GAME TYPE: VIDEO REEL
MC MODEL: NEP_SINGLE
DAILY LEASE FEE: 0
THEOR MC PAY %: 11.00%
PROGRESSIVE: Link
TOP BOX: 27IN WIDE LCD
MANUFACTURE DATE: 2024-12-01 00:00:00</t>
        </r>
      </text>
    </comment>
    <comment ref="I162" authorId="0" shapeId="0" xr:uid="{81BBF60B-ECE1-4283-869B-F91DBA40190B}">
      <text>
        <r>
          <rPr>
            <b/>
            <sz val="9"/>
            <color indexed="81"/>
            <rFont val="Tahoma"/>
            <family val="2"/>
          </rPr>
          <t>Position: 26
ON FLOOR DATE: 2025-09-07 00:00:00
CCCD ASSET #: 410556392
REVENUE GROUP: 1
MANUFACTURER: IGT
GAME DESCRIPTION: WOF (CRYSTAL STEPPER) DIAMOND SPINS 2X WILDS - $52/DAY LEASE {$1.00} (27 CR)
GAME CONFIG: 3R9L1-27CR
MIN BET: 1
MAX BET: 27
GAME TYPE: STEPPER REEL
MC MODEL: CRYSTAL_WHEEL
DAILY LEASE FEE: 52
THEOR MC PAY %: 12.90%
PROGRESSIVE: Standalone
TOP BOX: 26" ROUND (WHEEL)
MANUFACTURE DATE: 2024-10-01 00:00:00</t>
        </r>
      </text>
    </comment>
    <comment ref="FA163" authorId="0" shapeId="0" xr:uid="{C8AE41C7-6B05-49E3-81DD-3E379CDEF9FB}">
      <text>
        <r>
          <rPr>
            <b/>
            <sz val="9"/>
            <color indexed="81"/>
            <rFont val="Tahoma"/>
            <family val="2"/>
          </rPr>
          <t>Position: 158
ON FLOOR DATE: 2025-09-15 00:00:00
CCCD ASSET #: 411872634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63" authorId="0" shapeId="0" xr:uid="{6F0BF934-B540-47E7-B637-0F5FCAC94D5B}">
      <text>
        <r>
          <rPr>
            <b/>
            <sz val="9"/>
            <color indexed="81"/>
            <rFont val="Tahoma"/>
            <family val="2"/>
          </rPr>
          <t>Position: 159
ON FLOOR DATE: 2025-09-15 00:00:00
CCCD ASSET #: 411885987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M164" authorId="0" shapeId="0" xr:uid="{FCE23D8F-32CB-40BC-86F7-CECE076E3D4A}">
      <text>
        <r>
          <rPr>
            <b/>
            <sz val="9"/>
            <color indexed="81"/>
            <rFont val="Tahoma"/>
            <family val="2"/>
          </rPr>
          <t>Position: 32
ON FLOOR DATE: 2025-09-08 00:00:00
CCCD ASSET #: 410619885
REVENUE GROUP: 0.01
MANUFACTURER: LIGHT AND WONDER
GAME DESCRIPTION: JEWEL OF THE DRAGON VALLEY OF THE TIGER {$0.01/0.02/0.05/0.10/1.00/2.00} (600/300/60/30CR)
GAME CONFIG: 5R50L60-600CR
MIN BET: 60
MAX BET: 600
GAME TYPE: VIDEO REEL
MC MODEL: KASCADA
DAILY LEASE FEE: 0
THEOR MC PAY %: 9.68%
PROGRESSIVE: Standalone
TOP BOX: 27IN WIDE LCD
MANUFACTURE DATE: 2024-12-01 00:00:00</t>
        </r>
      </text>
    </comment>
    <comment ref="Q164" authorId="0" shapeId="0" xr:uid="{DBDD9CE2-1BA1-457B-BD74-7993325B4D82}">
      <text>
        <r>
          <rPr>
            <b/>
            <sz val="9"/>
            <color indexed="81"/>
            <rFont val="Tahoma"/>
            <family val="2"/>
          </rPr>
          <t>Position: 31
ON FLOOR DATE: 2025-09-08 00:00:00
CCCD ASSET #: 410600632
REVENUE GROUP: 0.01
MANUFACTURER: LIGHT AND WONDER
GAME DESCRIPTION: JEWEL OF THE DRAGON RED PHOENIX {$0.01/$0.02/$0.05/$0.10/$1.00/$2.00} (600CR/300CR/60CR/30CR)
GAME CONFIG: 5R50L60-600CR
MIN BET: 60
MAX BET: 600
GAME TYPE: VIDEO REEL
MC MODEL: KASCADA
DAILY LEASE FEE: 0
THEOR MC PAY %: 9.68%
PROGRESSIVE: Standalone
TOP BOX: 27IN WIDE LCD
MANUFACTURE DATE: 2024-12-01 00:00:00</t>
        </r>
      </text>
    </comment>
    <comment ref="U164" authorId="0" shapeId="0" xr:uid="{B46CFFCA-5E96-48BA-A973-49896E946DB5}">
      <text>
        <r>
          <rPr>
            <b/>
            <sz val="9"/>
            <color indexed="81"/>
            <rFont val="Tahoma"/>
            <family val="2"/>
          </rPr>
          <t>Position: 30
ON FLOOR DATE: 2025-09-08 00:00:00
CCCD ASSET #: 410592897
REVENUE GROUP: 0.01
MANUFACTURER: LIGHT AND WONDER
GAME DESCRIPTION: JEWEL OF THE DRAGON A THOUSAND WARRIORS{$.01,$0.02,$0.05,$0.10,$1.00,$2.00}(600CR,300CR,60CR,30CR)
GAME CONFIG: 5R50L60-600CR
MIN BET: 60
MAX BET: 600
GAME TYPE: VIDEO REEL
MC MODEL: KASCADA
DAILY LEASE FEE: 0
THEOR MC PAY %: 9.68%
PROGRESSIVE: Standalone
TOP BOX: 27IN WIDE LCD
MANUFACTURE DATE: 2024-12-01 00:00:00</t>
        </r>
      </text>
    </comment>
    <comment ref="AA164" authorId="0" shapeId="0" xr:uid="{C6B5EABC-252C-4757-B6F1-003B6003D2EE}">
      <text>
        <r>
          <rPr>
            <b/>
            <sz val="9"/>
            <color indexed="81"/>
            <rFont val="Tahoma"/>
            <family val="2"/>
          </rPr>
          <t>Position: 38
ON FLOOR DATE: 2025-09-11 00:00:00
CCCD ASSET #: 410675870
REVENUE GROUP: 0.01
MANUFACTURER: LIGHT AND WONDER
GAME DESCRIPTION: DUO FU DUO CAI 88 FORTUNES {$0.01} (880CR)
GAME CONFIG: 5R243W8-880CR
MIN BET: 8
MAX BET: 800
GAME TYPE: VIDEO REEL
MC MODEL: KASCADA
DAILY LEASE FEE: 0
THEOR MC PAY %: 12.86%
PROGRESSIVE: Link
TOP BOX: 22" WIDE LCD
MANUFACTURE DATE: 2024-12-01 00:00:00</t>
        </r>
      </text>
    </comment>
    <comment ref="AE164" authorId="0" shapeId="0" xr:uid="{B90C1DB9-E64A-42A4-8B7F-FF097912D45B}">
      <text>
        <r>
          <rPr>
            <b/>
            <sz val="9"/>
            <color indexed="81"/>
            <rFont val="Tahoma"/>
            <family val="2"/>
          </rPr>
          <t>Position: 37
ON FLOOR DATE: 2025-09-11 00:00:00
CCCD ASSET #: 410663835
REVENUE GROUP: 0.01
MANUFACTURER: LIGHT AND WONDER
GAME DESCRIPTION: DUO FU DUO CAI 5 TREASURES {$0.01} (880CR)
GAME CONFIG: 5R243W8-880CR
MIN BET: 8
MAX BET: 800
GAME TYPE: VIDEO REEL
MC MODEL: KASCADA
DAILY LEASE FEE: 0
THEOR MC PAY %: 13.20%
PROGRESSIVE: Link
TOP BOX: 22" WIDE LCD
MANUFACTURE DATE: 2024-12-01 00:00:00</t>
        </r>
      </text>
    </comment>
    <comment ref="AI164" authorId="0" shapeId="0" xr:uid="{410D712C-5BE7-4293-8E7B-A77F8A903B8F}">
      <text>
        <r>
          <rPr>
            <b/>
            <sz val="9"/>
            <color indexed="81"/>
            <rFont val="Tahoma"/>
            <family val="2"/>
          </rPr>
          <t>Position: 36
ON FLOOR DATE: 2025-09-11 00:00:00
CCCD ASSET #: 410655781
REVENUE GROUP: 0.01
MANUFACTURER: LIGHT AND WONDER
GAME DESCRIPTION: DUO FU DUO CAI 88 FORTUNES {$0.01} (880CR)
GAME CONFIG: 5R243W8-880CR
MIN BET: 8
MAX BET: 800
GAME TYPE: VIDEO REEL
MC MODEL: KASCADA
DAILY LEASE FEE: 0
THEOR MC PAY %: 12.86%
PROGRESSIVE: Link
TOP BOX: 27IN WIDE LCD
MANUFACTURE DATE: 2024-12-01 00:00:00</t>
        </r>
      </text>
    </comment>
    <comment ref="AU164" authorId="0" shapeId="0" xr:uid="{6FCCD9BE-C313-4D6C-8E24-B77CEE6AE37A}">
      <text>
        <r>
          <rPr>
            <b/>
            <sz val="9"/>
            <color indexed="81"/>
            <rFont val="Tahoma"/>
            <family val="2"/>
          </rPr>
          <t>Position: 40
ON FLOOR DATE: 2025-09-18 00:00:00
CCCD ASSET #: 410698066
REVENUE GROUP: 0.01
MANUFACTURER: ARISTOCRAT
GAME DESCRIPTION: FORTUNE TRAILS - COIN TRIO {$0.01/$0.02/$0.05/$0.10} (30000/25000/10000/5000 CR)
GAME CONFIG: 5R60L88-880CR
MIN BET: 88
MAX BET: 880
GAME TYPE: VIDEO REEL
MC MODEL: NEP_SINGLE
DAILY LEASE FEE: 0
THEOR MC PAY %: 9.18%
PROGRESSIVE: Link
TOP BOX: 27IN WIDE LCD
MANUFACTURE DATE: 2024-12-01 00:00:00</t>
        </r>
      </text>
    </comment>
    <comment ref="AY164" authorId="0" shapeId="0" xr:uid="{D8BADAFE-E87A-4909-8A10-6D2224EC9E6C}">
      <text>
        <r>
          <rPr>
            <b/>
            <sz val="9"/>
            <color indexed="81"/>
            <rFont val="Tahoma"/>
            <family val="2"/>
          </rPr>
          <t>Position: 45
ON FLOOR DATE: 2025-11-10 00:00:00
CCCD ASSET #: 410746683
REVENUE GROUP: 0.01
MANUFACTURER: ARISTOCRAT
GAME DESCRIPTION: SUNLIGHT RICHES MO MO MO MUMMY {$0.01/$0.02/$0.05/$0.10/$1.00/$2.00} (800/400/100 CR)
GAME CONFIG: 5R40L80-800CR
MIN BET: 80
MAX BET: 800
GAME TYPE: VIDEO REEL
MC MODEL: NEP_SINGLE
DAILY LEASE FEE: 0
THEOR MC PAY %: 12.76%
PROGRESSIVE: Link
TOP BOX: 27IN WIDE LCD
MANUFACTURE DATE: 2024-12-01 00:00:00</t>
        </r>
      </text>
    </comment>
    <comment ref="EB164" authorId="0" shapeId="0" xr:uid="{6DB5A31D-062A-4536-906E-F53B63A4ADE4}">
      <text>
        <r>
          <rPr>
            <b/>
            <sz val="9"/>
            <color indexed="81"/>
            <rFont val="Tahoma"/>
            <family val="2"/>
          </rPr>
          <t>Position: 64
ON FLOOR DATE: 2025-09-11 00:00:00
CCCD ASSET #: 410930869
REVENUE GROUP: 0.01
MANUFACTURER: ARISTOCRAT
GAME DESCRIPTION: KISMET KAT WHISKER WHEELS {$0.01/$0.02/$0.05/$0.10} (800/800/800/400 CR)
GAME CONFIG: 5R243W80-800CR
MIN BET: 80
MAX BET: 800
GAME TYPE: VIDEO REEL
MC MODEL: NEP_SINGLE
DAILY LEASE FEE: 0
THEOR MC PAY %: 13.99%
PROGRESSIVE: Link
TOP BOX: 27IN WIDE LCD
MANUFACTURE DATE: 2024-12-01 00:00:00</t>
        </r>
      </text>
    </comment>
    <comment ref="EF164" authorId="0" shapeId="0" xr:uid="{F890B7E1-3A26-4EB6-83C5-507C6E2183AF}">
      <text>
        <r>
          <rPr>
            <b/>
            <sz val="9"/>
            <color indexed="81"/>
            <rFont val="Tahoma"/>
            <family val="2"/>
          </rPr>
          <t>Position: 69
ON FLOOR DATE: 2025-09-11 00:00:00
CCCD ASSET #: 410980435
REVENUE GROUP: 0.01
MANUFACTURER: ARISTOCRAT
GAME DESCRIPTION: BLUE TREASURES - BZZFB {$0.01/$0.02/$0.05/$0.10/$1.00/$2.00} (1000/500/50 CR)
GAME CONFIG: 5R50L10-1000CR
MIN BET: 10
MAX BET: 1000
GAME TYPE: VIDEO REEL
MC MODEL: NEP_SINGLE
DAILY LEASE FEE: 0
THEOR MC PAY %: 11.00%
PROGRESSIVE: Link
TOP BOX: 27IN WIDE LCD
MANUFACTURE DATE: 2024-12-01 00:00:00</t>
        </r>
      </text>
    </comment>
    <comment ref="FV166" authorId="0" shapeId="0" xr:uid="{2AE78B21-6C81-40FD-9822-A364451FB4A7}">
      <text>
        <r>
          <rPr>
            <b/>
            <sz val="9"/>
            <color indexed="81"/>
            <rFont val="Tahoma"/>
            <family val="2"/>
          </rPr>
          <t>Position: 182
ON FLOOR DATE: 2025-09-17 00:00:00
CCCD ASSET #: 412118362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66" authorId="0" shapeId="0" xr:uid="{98AFE181-1590-4EAA-A480-EDA51F9A67E2}">
      <text>
        <r>
          <rPr>
            <b/>
            <sz val="9"/>
            <color indexed="81"/>
            <rFont val="Tahoma"/>
            <family val="2"/>
          </rPr>
          <t>Position: 183
ON FLOOR DATE: 2025-09-17 00:00:00
CCCD ASSET #: 412121379
REVENUE GROUP: 0.25
MANUFACTURER: IGT
GAME DESCRIPTION: GAME KING X-SINGLE HAND POKER {$0.25/$0.50/$1.00/$2.00/$5.00} (10CR)
GAME CONFIG: PK1H1-10CR
MIN BET: 1
MAX BET: 10
GAME TYPE: VIDEO POKER
MC MODEL: CRYSTALSLANT
DAILY LEASE FEE: 0
THEOR MC PAY %: 5.31%
TOP BOX: NONE</t>
        </r>
      </text>
    </comment>
    <comment ref="GP166" authorId="0" shapeId="0" xr:uid="{C621A433-326C-4A9E-9F62-24BFA8DCD53D}">
      <text>
        <r>
          <rPr>
            <b/>
            <sz val="9"/>
            <color indexed="81"/>
            <rFont val="Tahoma"/>
            <family val="2"/>
          </rPr>
          <t>Position: 192
ON FLOOR DATE: 2025-09-17 00:00:00
CCCD ASSET #: 412219913
REVENUE GROUP: 0.01
MANUFACTURER: LIGHT AND WONDER
GAME DESCRIPTION: ZODIAC LANTERN RABBIT{$0.01/$0.02/$0.05/$0.10/$1.00/$2.00} (500/250/50 CR)
GAME CONFIG: 5R50L50-500CR
MIN BET: 50
MAX BET: 500
GAME TYPE: VIDEO REEL
MC MODEL: KASCADA
DAILY LEASE FEE: 0
THEOR MC PAY %: 11.68%
TOP BOX: NONE</t>
        </r>
      </text>
    </comment>
    <comment ref="GT166" authorId="0" shapeId="0" xr:uid="{4272AFB1-18FA-4FFB-A3CF-868BEA0A99FC}">
      <text>
        <r>
          <rPr>
            <b/>
            <sz val="9"/>
            <color indexed="81"/>
            <rFont val="Tahoma"/>
            <family val="2"/>
          </rPr>
          <t>Position: 193
ON FLOOR DATE: 2025-09-17 00:00:00
CCCD ASSET #: 412229383
REVENUE GROUP: 0.01
MANUFACTURER: LIGHT AND WONDER
GAME DESCRIPTION: DANCING DRUMS PROSPERITY {$0.01} (1000 CR)
GAME CONFIG: 5R243W88-1000CR
MIN BET: 88
MAX BET: 1000
GAME TYPE: VIDEO REEL
MC MODEL: KASCADA
DAILY LEASE FEE: 0
THEOR MC PAY %: 11.27%
TOP BOX: NONE</t>
        </r>
      </text>
    </comment>
    <comment ref="HK166" authorId="0" shapeId="0" xr:uid="{69C30E4B-2BE5-4219-B2A6-F012C413FA54}">
      <text>
        <r>
          <rPr>
            <b/>
            <sz val="9"/>
            <color indexed="81"/>
            <rFont val="Tahoma"/>
            <family val="2"/>
          </rPr>
          <t>Position: 202
ON FLOOR DATE: 2025-09-17 00:00:00
CCCD ASSET #: 412314445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66" authorId="0" shapeId="0" xr:uid="{A0A06B77-36A8-4C5A-9C5A-2239DBCCBAB6}">
      <text>
        <r>
          <rPr>
            <b/>
            <sz val="9"/>
            <color indexed="81"/>
            <rFont val="Tahoma"/>
            <family val="2"/>
          </rPr>
          <t>Position: 203
ON FLOOR DATE: 2025-09-17 00:00:00
CCCD ASSET #: 412327428
REVENUE GROUP: 0.01
MANUFACTURER: INCREDIBLE TECHNOLOGIES
GAME DESCRIPTION: STACK UP PAYS: SAKURA RICHES {$0.01,$0.02,$0.05,$0.10}(600CR/600CR/360CR/360CR)
GAME CONFIG: 15R30L75-750CR
MIN BET: 75
MAX BET: 600
GAME TYPE: VIDEO REEL
MC MODEL: PRISM_ELEMENT
DAILY LEASE FEE: 0
THEOR MC PAY %: 13.87%
TOP BOX: NONE</t>
        </r>
      </text>
    </comment>
    <comment ref="FA167" authorId="0" shapeId="0" xr:uid="{F95A63E1-1CFA-4A25-9D73-A23E6A9BB9C7}">
      <text>
        <r>
          <rPr>
            <b/>
            <sz val="9"/>
            <color indexed="81"/>
            <rFont val="Tahoma"/>
            <family val="2"/>
          </rPr>
          <t>Position: 157
ON FLOOR DATE: 2025-09-15 00:00:00
CCCD ASSET #: 411865199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67" authorId="0" shapeId="0" xr:uid="{F0E44F10-98DF-4F7A-B592-FF7DD94E31E0}">
      <text>
        <r>
          <rPr>
            <b/>
            <sz val="9"/>
            <color indexed="81"/>
            <rFont val="Tahoma"/>
            <family val="2"/>
          </rPr>
          <t>Position: 160
ON FLOOR DATE: 2025-09-15 00:00:00
CCCD ASSET #: 411892726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AU168" authorId="0" shapeId="0" xr:uid="{AC6050E2-6AD1-4D1E-AD7C-5F3ED9C62BA8}">
      <text>
        <r>
          <rPr>
            <b/>
            <sz val="9"/>
            <color indexed="81"/>
            <rFont val="Tahoma"/>
            <family val="2"/>
          </rPr>
          <t>Position: 39
ON FLOOR DATE: 2025-09-18 00:00:00
CCCD ASSET #: 410689847
REVENUE GROUP: 0.01
MANUFACTURER: ARISTOCRAT
GAME DESCRIPTION: PIGGY BURST - COIN TRIO {$0.01/$0.02/$0.05/$0.10} (21000/17500/7000/3500 CR)
GAME CONFIG: 5R243W100-1000CR
MIN BET: 100
MAX BET: 1000
GAME TYPE: VIDEO REEL
MC MODEL: NEP_SINGLE
DAILY LEASE FEE: 0
THEOR MC PAY %: 9.18%
PROGRESSIVE: Link
TOP BOX: 27IN WIDE LCD
MANUFACTURE DATE: 2024-12-01 00:00:00</t>
        </r>
      </text>
    </comment>
    <comment ref="AY168" authorId="0" shapeId="0" xr:uid="{D8492B9C-B952-4E03-B3AE-5EE3870414A7}">
      <text>
        <r>
          <rPr>
            <b/>
            <sz val="9"/>
            <color indexed="81"/>
            <rFont val="Tahoma"/>
            <family val="2"/>
          </rPr>
          <t>Position: 46
ON FLOOR DATE: 2025-11-10 00:00:00
CCCD ASSET #: 410754526
REVENUE GROUP: 0.01
MANUFACTURER: ARISTOCRAT
GAME DESCRIPTION: SUNLIGHT RICHES MO MO MO MUMMY {$0.01/$0.02/$0.05/$0.10/$1.00/$2.00} (800/400/100 CR)
GAME CONFIG: 5R40L80-800CR
MIN BET: 80
MAX BET: 800
GAME TYPE: VIDEO REEL
MC MODEL: NEP_SINGLE
DAILY LEASE FEE: 0
THEOR MC PAY %: 12.76%
PROGRESSIVE: Link
TOP BOX: 27IN WIDE LCD
MANUFACTURE DATE: 2024-12-01 00:00:00</t>
        </r>
      </text>
    </comment>
    <comment ref="EB168" authorId="0" shapeId="0" xr:uid="{F9FDFC34-E796-44A0-87D1-2D123F35DEC1}">
      <text>
        <r>
          <rPr>
            <b/>
            <sz val="9"/>
            <color indexed="81"/>
            <rFont val="Tahoma"/>
            <family val="2"/>
          </rPr>
          <t>Position: 63
ON FLOOR DATE: 2025-09-11 00:00:00
CCCD ASSET #: 410921760
REVENUE GROUP: 0.01
MANUFACTURER: ARISTOCRAT
GAME DESCRIPTION: KISMET KAT WHISKER WHEELS {$0.01/$0.02/$0.05/$0.10} (800/800/800/400 CR)
GAME CONFIG: 5R243W80-800CR
MIN BET: 80
MAX BET: 800
GAME TYPE: VIDEO REEL
MC MODEL: NEP_SINGLE
DAILY LEASE FEE: 0
THEOR MC PAY %: 13.99%
PROGRESSIVE: Link
TOP BOX: 27IN WIDE LCD
MANUFACTURE DATE: 2024-12-01 00:00:00</t>
        </r>
      </text>
    </comment>
    <comment ref="EF168" authorId="0" shapeId="0" xr:uid="{338E6DB0-3A67-442A-AF25-3C0187367423}">
      <text>
        <r>
          <rPr>
            <b/>
            <sz val="9"/>
            <color indexed="81"/>
            <rFont val="Tahoma"/>
            <family val="2"/>
          </rPr>
          <t>Position: 70
ON FLOOR DATE: 2025-09-11 00:00:00
CCCD ASSET #: 410999398
REVENUE GROUP: 0.01
MANUFACTURER: ARISTOCRAT
GAME DESCRIPTION: BLUE TREASURES - BZZFB {$0.01/$0.02/$0.05/$0.10/$1.00/$2.00} (1000/500/50 CR)
GAME CONFIG: 5R50L10-1000CR
MIN BET: 10
MAX BET: 1000
GAME TYPE: VIDEO REEL
MC MODEL: NEP_SINGLE
DAILY LEASE FEE: 0
THEOR MC PAY %: 11.00%
PROGRESSIVE: Link
TOP BOX: 27IN WIDE LCD
MANUFACTURE DATE: 2024-12-01 00:00:00</t>
        </r>
      </text>
    </comment>
    <comment ref="FV170" authorId="0" shapeId="0" xr:uid="{7F1986DA-3527-4130-89D3-55FBF40891C3}">
      <text>
        <r>
          <rPr>
            <b/>
            <sz val="9"/>
            <color indexed="81"/>
            <rFont val="Tahoma"/>
            <family val="2"/>
          </rPr>
          <t>Position: 181
ON FLOOR DATE: 2025-09-17 00:00:00
CCCD ASSET #: 412101375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0" authorId="0" shapeId="0" xr:uid="{EA4D277D-02B2-45B3-B5E6-376AE79C32EA}">
      <text>
        <r>
          <rPr>
            <b/>
            <sz val="9"/>
            <color indexed="81"/>
            <rFont val="Tahoma"/>
            <family val="2"/>
          </rPr>
          <t>Position: 184
ON FLOOR DATE: 2025-09-17 00:00:00
CCCD ASSET #: 412135430
REVENUE GROUP: 0.25
MANUFACTURER: IGT
GAME DESCRIPTION: GAME KING X-SINGLE HAND POKER {$0.25/$0.50/$1.00/$2.00/$5.00} (10CR)
GAME CONFIG: PK1H1-10CR
MIN BET: 1
MAX BET: 10
GAME TYPE: VIDEO POKER
MC MODEL: CRYSTALSLANT
DAILY LEASE FEE: 0
THEOR MC PAY %: 5.31%
TOP BOX: NONE</t>
        </r>
      </text>
    </comment>
    <comment ref="GP170" authorId="0" shapeId="0" xr:uid="{C8773B4B-8B7D-48F2-A423-11DDE7E2E1C4}">
      <text>
        <r>
          <rPr>
            <b/>
            <sz val="9"/>
            <color indexed="81"/>
            <rFont val="Tahoma"/>
            <family val="2"/>
          </rPr>
          <t>Position: 191
ON FLOOR DATE: 2025-09-17 00:00:00
CCCD ASSET #: 412207644
REVENUE GROUP: 0.01
MANUFACTURER: LIGHT AND WONDER
GAME DESCRIPTION: ZODIAC LANTERN TIGER{$0.01/$0.02/$0.05/$0.10/$1.00/$2.00} (500/250/50 CR)
GAME CONFIG: 5R50L50-500CR
MIN BET: 50
MAX BET: 500
GAME TYPE: VIDEO REEL
MC MODEL: KASCADA
DAILY LEASE FEE: 0
THEOR MC PAY %: 11.68%
TOP BOX: NONE</t>
        </r>
      </text>
    </comment>
    <comment ref="GT170" authorId="0" shapeId="0" xr:uid="{C7CCD6C1-2994-43C3-9E94-CB44E558E8FC}">
      <text>
        <r>
          <rPr>
            <b/>
            <sz val="9"/>
            <color indexed="81"/>
            <rFont val="Tahoma"/>
            <family val="2"/>
          </rPr>
          <t>Position: 194
ON FLOOR DATE: 2025-09-17 00:00:00
CCCD ASSET #: 412232066
REVENUE GROUP: 0.01
MANUFACTURER: LIGHT AND WONDER
GAME DESCRIPTION: DANCING DRUMS PROSPERITY {$0.01} (1000 CR)
GAME CONFIG: 5R243W88-1000CR
MIN BET: 88
MAX BET: 1000
GAME TYPE: VIDEO REEL
MC MODEL: KASCADA
DAILY LEASE FEE: 0
THEOR MC PAY %: 11.27%
TOP BOX: NONE</t>
        </r>
      </text>
    </comment>
    <comment ref="HK170" authorId="0" shapeId="0" xr:uid="{B858DE37-E04B-400E-AE18-9E4D85790A34}">
      <text>
        <r>
          <rPr>
            <b/>
            <sz val="9"/>
            <color indexed="81"/>
            <rFont val="Tahoma"/>
            <family val="2"/>
          </rPr>
          <t>Position: 201
ON FLOOR DATE: 2025-09-17 00:00:00
CCCD ASSET #: 412303912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70" authorId="0" shapeId="0" xr:uid="{D0FBE270-8856-43D7-B0C6-4456FDC26A71}">
      <text>
        <r>
          <rPr>
            <b/>
            <sz val="9"/>
            <color indexed="81"/>
            <rFont val="Tahoma"/>
            <family val="2"/>
          </rPr>
          <t>Position: 204
ON FLOOR DATE: 2025-09-17 00:00:00
CCCD ASSET #: 412331921
REVENUE GROUP: 0.01
MANUFACTURER: INCREDIBLE TECHNOLOGIES
GAME DESCRIPTION: STACK UP PAYS: SAKURA RICHES {$0.01,$0.02,$0.05,$0.10}(600CR/600CR/360CR/360CR)
GAME CONFIG: 5R25L75-750CR
MIN BET: 75
MAX BET: 600
GAME TYPE: VIDEO REEL
MC MODEL: PRISM_ELEMENT
DAILY LEASE FEE: 0
THEOR MC PAY %: 13.87%
TOP BOX: NONE</t>
        </r>
      </text>
    </comment>
    <comment ref="FA171" authorId="0" shapeId="0" xr:uid="{C04158B1-E581-42A8-856C-5FE008951D78}">
      <text>
        <r>
          <rPr>
            <b/>
            <sz val="9"/>
            <color indexed="81"/>
            <rFont val="Tahoma"/>
            <family val="2"/>
          </rPr>
          <t>Position: 156
ON FLOOR DATE: 2025-09-15 00:00:00
CCCD ASSET #: 411856097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FE171" authorId="0" shapeId="0" xr:uid="{A86B9E35-C36B-4DC4-9789-B41FCD2D0E91}">
      <text>
        <r>
          <rPr>
            <b/>
            <sz val="9"/>
            <color indexed="81"/>
            <rFont val="Tahoma"/>
            <family val="2"/>
          </rPr>
          <t>Position: 161
ON FLOOR DATE: 2025-09-15 00:00:00
CCCD ASSET #: 411900904
REVENUE GROUP: 0.01
MANUFACTURER: ARISTOCRAT
GAME DESCRIPTION: BUFFALLO ULTIMATE STAMPEDE {$0.01/$0.02/$0.05/$0.10} (800CR/800CR/800CR/500CR)-LEASE
GAME CONFIG: 5R1024W75-800CR
MIN BET: 75
MAX BET: 800
GAME TYPE: VIDEO REEL
MC MODEL: MARSX_FLEX
DAILY LEASE FEE: 46.67
THEOR MC PAY %: 11.33%
TOP BOX: NONE</t>
        </r>
      </text>
    </comment>
    <comment ref="BM172" authorId="0" shapeId="0" xr:uid="{A4696AA7-C644-4E56-A1BB-84CE6724E617}">
      <text>
        <r>
          <rPr>
            <b/>
            <sz val="9"/>
            <color indexed="81"/>
            <rFont val="Tahoma"/>
            <family val="2"/>
          </rPr>
          <t>Position: 86
ON FLOOR DATE: 2025-09-12 00:00:00
CCCD ASSET #: 411154121
REVENUE GROUP: 0.01
MANUFACTURER: LIGHT AND WONDER
GAME DESCRIPTION: HUFF N MORE PUFF POWER 4 {$0.01/0.02/0.05/0.10} (800CR)
GAME CONFIG: 5R243W200-800CR
MIN BET: 200
MAX BET: 800
GAME TYPE: VIDEO REEL
MC MODEL: KASCADA_DUAL_SCREEN
DAILY LEASE FEE: 0
THEOR MC PAY %: 10.93%
PROGRESSIVE: Link
TOP BOX: 27IN WIDE LCD
MANUFACTURE DATE: 2024-12-01 00:00:00</t>
        </r>
      </text>
    </comment>
    <comment ref="BQ172" authorId="0" shapeId="0" xr:uid="{4AA71673-76EA-427B-8AC8-D483FF3166F5}">
      <text>
        <r>
          <rPr>
            <b/>
            <sz val="9"/>
            <color indexed="81"/>
            <rFont val="Tahoma"/>
            <family val="2"/>
          </rPr>
          <t>Position: 87
ON FLOOR DATE: 2025-09-12 00:00:00
CCCD ASSET #: 411165776
REVENUE GROUP: 0.01
MANUFACTURER: LIGHT AND WONDER
GAME DESCRIPTION: HUFF N MORE PUFF POWER 4 {$0.01/0.02/0.05/0.10} (800CR)
GAME CONFIG: 5R243W100-800CR
MIN BET: 100
MAX BET: 800
GAME TYPE: VIDEO REEL
MC MODEL: KASCADA_DUAL_SCREEN
DAILY LEASE FEE: 0
THEOR MC PAY %: 10.93%
PROGRESSIVE: Link
TOP BOX: 27IN WIDE LCD
MANUFACTURE DATE: 2024-12-01 00:00:00</t>
        </r>
      </text>
    </comment>
    <comment ref="BU172" authorId="0" shapeId="0" xr:uid="{CEB3C3F2-2441-4E92-8603-980AE211ACF8}">
      <text>
        <r>
          <rPr>
            <b/>
            <sz val="9"/>
            <color indexed="81"/>
            <rFont val="Tahoma"/>
            <family val="2"/>
          </rPr>
          <t>Position: 88
ON FLOOR DATE: 2025-09-12 00:00:00
CCCD ASSET #: 411170197
REVENUE GROUP: 0.01
MANUFACTURER: LIGHT AND WONDER
GAME DESCRIPTION: HUFF N MORE PUFF POWER 4 {$0.01/0.02/0.05/0.10} (800CR)
GAME CONFIG: 5R75L75-750CR
MIN BET: 75
MAX BET: 750
GAME TYPE: VIDEO REEL
MC MODEL: KASCADA_DUAL_SCREEN
DAILY LEASE FEE: 0
THEOR MC PAY %: 10.93%
PROGRESSIVE: Link
TOP BOX: 27IN WIDE LCD
MANUFACTURE DATE: 2024-12-01 00:00:00</t>
        </r>
      </text>
    </comment>
    <comment ref="CA172" authorId="0" shapeId="0" xr:uid="{2AA71CFC-0A00-4957-BA9D-1E092C3359EC}">
      <text>
        <r>
          <rPr>
            <b/>
            <sz val="9"/>
            <color indexed="81"/>
            <rFont val="Tahoma"/>
            <family val="2"/>
          </rPr>
          <t>Position: 89
ON FLOOR DATE: 2025-09-18 00:00:00
CCCD ASSET #: 411188363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E172" authorId="0" shapeId="0" xr:uid="{934AB16E-48C2-4B80-B79D-1318F19646D4}">
      <text>
        <r>
          <rPr>
            <b/>
            <sz val="9"/>
            <color indexed="81"/>
            <rFont val="Tahoma"/>
            <family val="2"/>
          </rPr>
          <t>Position: 90
ON FLOOR DATE: 2025-09-12 00:00:00
CCCD ASSET #: 411190462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I172" authorId="0" shapeId="0" xr:uid="{9E16429C-296E-4DEE-96BA-4E856B3B6C00}">
      <text>
        <r>
          <rPr>
            <b/>
            <sz val="9"/>
            <color indexed="81"/>
            <rFont val="Tahoma"/>
            <family val="2"/>
          </rPr>
          <t>Position: 91
ON FLOOR DATE: 2025-09-12 00:00:00
CCCD ASSET #: 411207529
REVENUE GROUP: 0.01
MANUFACTURER: LIGHT AND WONDER
GAME DESCRIPTION: HUFF N EVEN MORE PUFF {$0.01/$0.02/$0.05/$0.10/$1.00/$2.00} (800/600/360/50 CR)
GAME CONFIG: 5R243W100-800CR
MIN BET: 100
MAX BET: 800
GAME TYPE: VIDEO REEL
MC MODEL: COSMIC
DAILY LEASE FEE: 0
THEOR MC PAY %: 11.79%
PROGRESSIVE: Link
TOP BOX: 27IN WIDE LCD
MANUFACTURE DATE: 2024-12-01 00:00:00</t>
        </r>
      </text>
    </comment>
    <comment ref="CO172" authorId="0" shapeId="0" xr:uid="{9B31C25E-70AC-4247-A5CE-05D4DEE400E6}">
      <text>
        <r>
          <rPr>
            <b/>
            <sz val="9"/>
            <color indexed="81"/>
            <rFont val="Tahoma"/>
            <family val="2"/>
          </rPr>
          <t>Position: 92
ON FLOOR DATE: 2025-09-12 00:00:00
CCCD ASSET #: 411219308
REVENUE GROUP: 0.01
MANUFACTURER: LIGHT AND WONDER
GAME DESCRIPTION: HUFF N PUFF MONEY MANSION {$0.01/$0.02/$0.05/$0.10} (500/300 CR)
GAME CONFIG: 5R243W100-5000CR
MIN BET: 100
MAX BET: 5000
GAME TYPE: VIDEO REEL
MC MODEL: COSMIC
DAILY LEASE FEE: 65
THEOR MC PAY %: 11.75%
PROGRESSIVE: Link
TOP BOX: 27IN WIDE LCD
MANUFACTURE DATE: 2024-12-01 00:00:00</t>
        </r>
      </text>
    </comment>
    <comment ref="CS172" authorId="0" shapeId="0" xr:uid="{3D387F9F-10C1-46D4-96E4-157EB8847FF5}">
      <text>
        <r>
          <rPr>
            <b/>
            <sz val="9"/>
            <color indexed="81"/>
            <rFont val="Tahoma"/>
            <family val="2"/>
          </rPr>
          <t>Position: 93
ON FLOOR DATE: 2025-09-12 00:00:00
CCCD ASSET #: 411225570
REVENUE GROUP: 0.01
MANUFACTURER: LIGHT AND WONDER
GAME DESCRIPTION: HUFF N PUFF MONEY MANSION {$0.01/$0.02/$0.05/$0.10} (500/300 CR)
GAME CONFIG: 5R243W100-5000CR
MIN BET: 100
MAX BET: 5000
GAME TYPE: VIDEO REEL
MC MODEL: COSMIC
DAILY LEASE FEE: 70
THEOR MC PAY %: 11.75%
PROGRESSIVE: Link
TOP BOX: 27IN WIDE LCD
MANUFACTURE DATE: 2024-12-01 00:00:00</t>
        </r>
      </text>
    </comment>
    <comment ref="CW172" authorId="0" shapeId="0" xr:uid="{17737FB2-E93D-42FE-B0A0-F7AAFEAB4B97}">
      <text>
        <r>
          <rPr>
            <b/>
            <sz val="9"/>
            <color indexed="81"/>
            <rFont val="Tahoma"/>
            <family val="2"/>
          </rPr>
          <t>Position: 94
ON FLOOR DATE: 2025-09-12 00:00:00
CCCD ASSET #: 411239671
REVENUE GROUP: 0.01
MANUFACTURER: LIGHT AND WONDER
GAME DESCRIPTION: HUFF N PUFF MONEY MANSION {$0.01/$0.02/$0.05/$0.10} (500/300 CR)
GAME CONFIG: 5R243W100-5000CR
MIN BET: 100
MAX BET: 5000
GAME TYPE: VIDEO REEL
MC MODEL: COSMIC
DAILY LEASE FEE: 70
THEOR MC PAY %: 11.75%
PROGRESSIVE: Link
TOP BOX: 27IN WIDE LCD
MANUFACTURE DATE: 2024-12-01 00:00:00</t>
        </r>
      </text>
    </comment>
    <comment ref="DC172" authorId="0" shapeId="0" xr:uid="{C391A7B6-A7C8-45EE-8656-81C089BF8988}">
      <text>
        <r>
          <rPr>
            <b/>
            <sz val="9"/>
            <color indexed="81"/>
            <rFont val="Tahoma"/>
            <family val="2"/>
          </rPr>
          <t>Position: 95
ON FLOOR DATE: 2025-09-12 00:00:00
CCCD ASSET #: 411245054
REVENUE GROUP: 0.01
MANUFACTURER: LIGHT AND WONDER
GAME DESCRIPTION: HUFF N' MORE PUFF ($0.01/$0.02/$0.05/$0.10)(750/450/250/250CR)
GAME CONFIG: 5R75L75-750CR
MIN BET: 75
MAX BET: 750
GAME TYPE: VIDEO REEL
MC MODEL: KASCADA_DUAL_SCREEN
DAILY LEASE FEE: 0
THEOR MC PAY %: 11.65%
PROGRESSIVE: Link
TOP BOX: 27IN WIDE LCD
MANUFACTURE DATE: 2024-12-01 00:00:00</t>
        </r>
      </text>
    </comment>
    <comment ref="DG172" authorId="0" shapeId="0" xr:uid="{55D037CF-7196-40F6-B114-675191DB3E28}">
      <text>
        <r>
          <rPr>
            <b/>
            <sz val="9"/>
            <color indexed="81"/>
            <rFont val="Tahoma"/>
            <family val="2"/>
          </rPr>
          <t>Position: 96
ON FLOOR DATE: 2025-09-12 00:00:00
CCCD ASSET #: 411253979
REVENUE GROUP: 0.01
MANUFACTURER: LIGHT AND WONDER
GAME DESCRIPTION: HUFF N' MORE PUFF ($0.01/$0.02/$0.05/$0.10)(750/450/250/250CR)
GAME CONFIG: 5R243W200-800CR
MIN BET: 200
MAX BET: 800
GAME TYPE: VIDEO REEL
MC MODEL: KASCADA_DUAL_SCREEN
DAILY LEASE FEE: 0
THEOR MC PAY %: 11.65%
PROGRESSIVE: Link
TOP BOX: 27IN WIDE LCD
MANUFACTURE DATE: 2024-12-01 00:00:00</t>
        </r>
      </text>
    </comment>
    <comment ref="DK172" authorId="0" shapeId="0" xr:uid="{4E097AF8-130B-4CE2-9FF1-F374E5B56B23}">
      <text>
        <r>
          <rPr>
            <b/>
            <sz val="9"/>
            <color indexed="81"/>
            <rFont val="Tahoma"/>
            <family val="2"/>
          </rPr>
          <t>Position: 97
ON FLOOR DATE: 2025-09-12 00:00:00
CCCD ASSET #: 411261605
REVENUE GROUP: 0.01
MANUFACTURER: LIGHT AND WONDER
GAME DESCRIPTION: HUFF N' MORE PUFF ($0.01/$0.02/$0.05/$0.10)(750/450/250/250CR)
GAME CONFIG: 5R243W200-800CR
MIN BET: 200
MAX BET: 800
GAME TYPE: VIDEO REEL
MC MODEL: KASCADA_DUAL_SCREEN
DAILY LEASE FEE: 0
THEOR MC PAY %: 11.65%
PROGRESSIVE: Link
TOP BOX: 27IN WIDE LCD
MANUFACTURE DATE: 2024-12-01 00:00:00</t>
        </r>
      </text>
    </comment>
    <comment ref="FV174" authorId="0" shapeId="0" xr:uid="{58262629-D4DE-4FDE-B456-F5652B6A368B}">
      <text>
        <r>
          <rPr>
            <b/>
            <sz val="9"/>
            <color indexed="81"/>
            <rFont val="Tahoma"/>
            <family val="2"/>
          </rPr>
          <t>Position: 180
ON FLOOR DATE: 2025-09-17 00:00:00
CCCD ASSET #: 412091745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4" authorId="0" shapeId="0" xr:uid="{7A0CC00E-6E27-4DF5-8532-DC878FE27158}">
      <text>
        <r>
          <rPr>
            <b/>
            <sz val="9"/>
            <color indexed="81"/>
            <rFont val="Tahoma"/>
            <family val="2"/>
          </rPr>
          <t>Position: 185
ON FLOOR DATE: 2025-09-17 00:00:00
CCCD ASSET #: 412144760
REVENUE GROUP: 0.25
MANUFACTURER: IGT
GAME DESCRIPTION: GAME KING X-SINGLE HAND POKER {$0.25/$0.50/$1.00/$2.00/$5.00} (10CR)
GAME CONFIG: PK1H1-10CR
MIN BET: 1
MAX BET: 10
GAME TYPE: VIDEO POKER
MC MODEL: CRYSTALSLANT
DAILY LEASE FEE: 0
THEOR MC PAY %: 5.31%
TOP BOX: NONE</t>
        </r>
      </text>
    </comment>
    <comment ref="GP174" authorId="0" shapeId="0" xr:uid="{A9E09D22-25CC-4E16-A424-7DF2053E0537}">
      <text>
        <r>
          <rPr>
            <b/>
            <sz val="9"/>
            <color indexed="81"/>
            <rFont val="Tahoma"/>
            <family val="2"/>
          </rPr>
          <t>Position: 190
ON FLOOR DATE: 2025-09-17 00:00:00
CCCD ASSET #: 412199301
REVENUE GROUP: 0.01
MANUFACTURER: LIGHT AND WONDER
GAME DESCRIPTION: ZODIAC LANTERN RABBIT{$0.01/$0.02/$0.05/$0.10/$1.00/$2.00} (500/250/50 CR)
GAME CONFIG: 5R50L50-500CR
MIN BET: 50
MAX BET: 500
GAME TYPE: VIDEO REEL
MC MODEL: KASCADA
DAILY LEASE FEE: 0
THEOR MC PAY %: 11.68%
TOP BOX: NONE</t>
        </r>
      </text>
    </comment>
    <comment ref="GT174" authorId="0" shapeId="0" xr:uid="{487B8561-84ED-4B46-9097-5A0B168E5F31}">
      <text>
        <r>
          <rPr>
            <b/>
            <sz val="9"/>
            <color indexed="81"/>
            <rFont val="Tahoma"/>
            <family val="2"/>
          </rPr>
          <t>Position: 195
ON FLOOR DATE: 2025-09-17 00:00:00
CCCD ASSET #: 412241940
REVENUE GROUP: 0.01
MANUFACTURER: LIGHT AND WONDER
GAME DESCRIPTION: DANCING DRUMS PROSPERITY {$0.01} (1000 CR)
GAME CONFIG: 5R243W88-1000CR
MIN BET: 88
MAX BET: 1000
GAME TYPE: VIDEO REEL
MC MODEL: KASCADA
DAILY LEASE FEE: 0
THEOR MC PAY %: 11.27%
TOP BOX: NONE</t>
        </r>
      </text>
    </comment>
    <comment ref="HK174" authorId="0" shapeId="0" xr:uid="{3503BA78-6E73-4223-8276-FE1BEBA5943B}">
      <text>
        <r>
          <rPr>
            <b/>
            <sz val="9"/>
            <color indexed="81"/>
            <rFont val="Tahoma"/>
            <family val="2"/>
          </rPr>
          <t>Position: 200
ON FLOOR DATE: 2025-09-17 00:00:00
CCCD ASSET #: 412291142
REVENUE GROUP: 0.01
MANUFACTURER: INCREDIBLE TECHNOLOGIES
GAME DESCRIPTION: TREASURE LOCK: ROYAL TIGER {$0.01,$0.02,$0.05,$0.10}(600CR/600CR/360CR/360CR)
GAME CONFIG: 5R25L60-600CR
MIN BET: 60
MAX BET: 600
GAME TYPE: VIDEO REEL
MC MODEL: PRISM_ELEMENT
DAILY LEASE FEE: 0
THEOR MC PAY %: 13.78%
TOP BOX: NONE</t>
        </r>
      </text>
    </comment>
    <comment ref="HO174" authorId="0" shapeId="0" xr:uid="{B38272D0-A7C5-42DB-8B95-70D2BF2C6B9E}">
      <text>
        <r>
          <rPr>
            <b/>
            <sz val="9"/>
            <color indexed="81"/>
            <rFont val="Tahoma"/>
            <family val="2"/>
          </rPr>
          <t>Position: 205
ON FLOOR DATE: 2025-09-17 00:00:00
CCCD ASSET #: 412349775
REVENUE GROUP: 0.01
MANUFACTURER: INCREDIBLE TECHNOLOGIES
GAME DESCRIPTION: STACK UP PAYS: SAKURA RICHES {$0.01,$0.02,$0.05,$0.10}(600CR/600CR/360CR/360CR)
GAME CONFIG: 5R30L75-600CR
MIN BET: 75
MAX BET: 600
GAME TYPE: VIDEO REEL
MC MODEL: PRISM_ELEMENT
DAILY LEASE FEE: 0
THEOR MC PAY %: 13.87%
TOP BOX: NONE</t>
        </r>
      </text>
    </comment>
    <comment ref="AE177" authorId="0" shapeId="0" xr:uid="{AD032C16-CE9E-4793-9549-C09226F74146}">
      <text>
        <r>
          <rPr>
            <b/>
            <sz val="9"/>
            <color indexed="81"/>
            <rFont val="Tahoma"/>
            <family val="2"/>
          </rPr>
          <t>Position: 77
ON FLOOR DATE: 2025-09-11 00:00:00
CCCD ASSET #: 411066195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I177" authorId="0" shapeId="0" xr:uid="{45E37B25-D2EC-4EE2-B48E-59AE63EC3FA3}">
      <text>
        <r>
          <rPr>
            <b/>
            <sz val="9"/>
            <color indexed="81"/>
            <rFont val="Tahoma"/>
            <family val="2"/>
          </rPr>
          <t>Position: 76
ON FLOOR DATE: 2025-09-11 00:00:00
CCCD ASSET #: 411059773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U177" authorId="0" shapeId="0" xr:uid="{CDDBE64B-CCC5-4F29-AA24-185B33E664F5}">
      <text>
        <r>
          <rPr>
            <b/>
            <sz val="9"/>
            <color indexed="81"/>
            <rFont val="Tahoma"/>
            <family val="2"/>
          </rPr>
          <t>Position: 80
ON FLOOR DATE: 2025-09-11 00:00:00
CCCD ASSET #: 411097322
REVENUE GROUP: 0.01
MANUFACTURER: ARISTOCRAT
GAME DESCRIPTION: BUFFALO GOLD COLLECTION {$0.01} (600CR)
GAME CONFIG: 5R243W60-600CR
MIN BET: 60
MAX BET: 600
GAME TYPE: VIDEO REEL
MC MODEL: MARSX
DAILY LEASE FEE: 0
THEOR MC PAY %: 10.18%
PROGRESSIVE: No
TOP BOX: 27IN WIDE LCD
MANUFACTURE DATE: 2024-12-01 00:00:00</t>
        </r>
      </text>
    </comment>
    <comment ref="AY177" authorId="0" shapeId="0" xr:uid="{0172A9C1-2713-40F0-B5E3-B56B712C5C6B}">
      <text>
        <r>
          <rPr>
            <b/>
            <sz val="9"/>
            <color indexed="81"/>
            <rFont val="Tahoma"/>
            <family val="2"/>
          </rPr>
          <t>Position: 85
ON FLOOR DATE: 2025-09-06 00:00:00
CCCD ASSET #: 411145244
REVENUE GROUP: 0.01
MANUFACTURER: ARISTOCRAT
GAME DESCRIPTION: BAO BAO RICHES FIREWORKS {$0.01/$0.02/$0.05/$0.10} (880CR/440CR)
GAME CONFIG: 5R243W88-880CR
MIN BET: 88
MAX BET: 880
GAME TYPE: VIDEO REEL
MC MODEL: MARSX
DAILY LEASE FEE: 0
THEOR MC PAY %: 14.54%
PROGRESSIVE: Standalone
TOP BOX: 27IN WIDE LCD
MANUFACTURE DATE: 2024-12-01 00:00:00</t>
        </r>
      </text>
    </comment>
    <comment ref="BM177" authorId="0" shapeId="0" xr:uid="{DEA79CEC-4A8A-4C4B-A083-8A0B2FA32889}">
      <text>
        <r>
          <rPr>
            <b/>
            <sz val="9"/>
            <color indexed="81"/>
            <rFont val="Tahoma"/>
            <family val="2"/>
          </rPr>
          <t>Position: 115
ON FLOOR DATE: 2025-09-13 00:00:00
CCCD ASSET #: 411443289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BQ177" authorId="0" shapeId="0" xr:uid="{51585E7F-CDCF-4E09-8F8D-00725BF1940C}">
      <text>
        <r>
          <rPr>
            <b/>
            <sz val="9"/>
            <color indexed="81"/>
            <rFont val="Tahoma"/>
            <family val="2"/>
          </rPr>
          <t>Position: 114
ON FLOOR DATE: 2025-09-13 00:00:00
CCCD ASSET #: 411435487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BU177" authorId="0" shapeId="0" xr:uid="{EAB13919-31C9-49F0-B3B1-F6406924C9C8}">
      <text>
        <r>
          <rPr>
            <b/>
            <sz val="9"/>
            <color indexed="81"/>
            <rFont val="Tahoma"/>
            <family val="2"/>
          </rPr>
          <t>Position: 113
ON FLOOR DATE: 2025-09-13 00:00:00
CCCD ASSET #: 411427994
REVENUE GROUP: 0.01
MANUFACTURER: LIGHT AND WONDER
GAME DESCRIPTION: HUFF N MORE PUFF POWER 4 {$0.01/0.02/0.05/0.10} (800CR)
GAME CONFIG: 5R243W200-800CR
MIN BET: 200
MAX BET: 800
GAME TYPE: VIDEO REEL
MC MODEL: KASCADA_DUAL_SCREEN
DAILY LEASE FEE: 0
THEOR MC PAY %: 10.93%
PROGRESSIVE: Link
TOP BOX: NONE</t>
        </r>
      </text>
    </comment>
    <comment ref="CA177" authorId="0" shapeId="0" xr:uid="{8760B8C1-1DAA-4A4E-83D1-5BBEB88BF6E0}">
      <text>
        <r>
          <rPr>
            <b/>
            <sz val="9"/>
            <color indexed="81"/>
            <rFont val="Tahoma"/>
            <family val="2"/>
          </rPr>
          <t>Position: 112
ON FLOOR DATE: 2025-09-13 00:00:00
CCCD ASSET #: 411418116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E177" authorId="0" shapeId="0" xr:uid="{925D2F9F-3218-40D4-A8DB-CB9599CBEC25}">
      <text>
        <r>
          <rPr>
            <b/>
            <sz val="9"/>
            <color indexed="81"/>
            <rFont val="Tahoma"/>
            <family val="2"/>
          </rPr>
          <t>Position: 111
ON FLOOR DATE: 2025-09-13 00:00:00
CCCD ASSET #: 411401953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I177" authorId="0" shapeId="0" xr:uid="{B8EEE4B6-50A2-4861-B87E-DFDCA50A750C}">
      <text>
        <r>
          <rPr>
            <b/>
            <sz val="9"/>
            <color indexed="81"/>
            <rFont val="Tahoma"/>
            <family val="2"/>
          </rPr>
          <t>Position: 110
ON FLOOR DATE: 2025-09-13 00:00:00
CCCD ASSET #: 411397240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CO177" authorId="0" shapeId="0" xr:uid="{12072D4F-6111-4303-B475-3B079E490F6D}">
      <text>
        <r>
          <rPr>
            <b/>
            <sz val="9"/>
            <color indexed="81"/>
            <rFont val="Tahoma"/>
            <family val="2"/>
          </rPr>
          <t>Position: 109
ON FLOOR DATE: 2025-09-13 00:00:00
CCCD ASSET #: 411384253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CS177" authorId="0" shapeId="0" xr:uid="{0DE5C252-D36D-4CC9-B24E-E214DFC29DBF}">
      <text>
        <r>
          <rPr>
            <b/>
            <sz val="9"/>
            <color indexed="81"/>
            <rFont val="Tahoma"/>
            <family val="2"/>
          </rPr>
          <t>Position: 108
ON FLOOR DATE: 2025-09-13 00:00:00
CCCD ASSET #: 411374707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CW177" authorId="0" shapeId="0" xr:uid="{DCDFD6B8-2B63-48D1-8CF1-0811C0D14AC2}">
      <text>
        <r>
          <rPr>
            <b/>
            <sz val="9"/>
            <color indexed="81"/>
            <rFont val="Tahoma"/>
            <family val="2"/>
          </rPr>
          <t>Position: 107
ON FLOOR DATE: 2025-09-13 00:00:00
CCCD ASSET #: 411366726
REVENUE GROUP: 0.01
MANUFACTURER: LIGHT AND WONDER
GAME DESCRIPTION: HUFF N PUFF MONEY MANSION {$0.01/$0.02/$0.05/$0.10} (500/300 CR)
GAME CONFIG: 5R243W100-500CR
MIN BET: 100
MAX BET: 500
GAME TYPE: VIDEO REEL
MC MODEL: COSMIC
DAILY LEASE FEE: 70
THEOR MC PAY %: 11.75%
PROGRESSIVE: Link
TOP BOX: NONE</t>
        </r>
      </text>
    </comment>
    <comment ref="DC177" authorId="0" shapeId="0" xr:uid="{BF44BB4E-D8DD-4D83-933F-AC315F3F44D1}">
      <text>
        <r>
          <rPr>
            <b/>
            <sz val="9"/>
            <color indexed="81"/>
            <rFont val="Tahoma"/>
            <family val="2"/>
          </rPr>
          <t>Position: 106
ON FLOOR DATE: 2025-09-13 00:00:00
CCCD ASSET #: 411353695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DG177" authorId="0" shapeId="0" xr:uid="{03DE6DB8-839B-4AD2-8E4F-9B19273536BC}">
      <text>
        <r>
          <rPr>
            <b/>
            <sz val="9"/>
            <color indexed="81"/>
            <rFont val="Tahoma"/>
            <family val="2"/>
          </rPr>
          <t>Position: 105
ON FLOOR DATE: 2025-09-13 00:00:00
CCCD ASSET #: 411346746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DK177" authorId="0" shapeId="0" xr:uid="{9EDD2BA7-BFC0-44A6-9EA0-5D0A5338A344}">
      <text>
        <r>
          <rPr>
            <b/>
            <sz val="9"/>
            <color indexed="81"/>
            <rFont val="Tahoma"/>
            <family val="2"/>
          </rPr>
          <t>Position: 104
ON FLOOR DATE: 2025-09-13 00:00:00
CCCD ASSET #: 411337348
REVENUE GROUP: 0.01
MANUFACTURER: LIGHT AND WONDER
GAME DESCRIPTION: HUFF N XTRA PUFF {$0.01/$0.02/$0.05/$0.10} (750/250 CR)
GAME CONFIG: 3R27W75-600CR
MIN BET: 75
MAX BET: 600
GAME TYPE: STEPPER REEL
MC MODEL: LANDMARK_7000
DAILY LEASE FEE: 0
THEOR MC PAY %: 11.76%
PROGRESSIVE: Link
TOP BOX: NONE</t>
        </r>
      </text>
    </comment>
    <comment ref="EB177" authorId="0" shapeId="0" xr:uid="{EFE350E8-3117-4959-8440-EA57CF5B38DB}">
      <text>
        <r>
          <rPr>
            <b/>
            <sz val="9"/>
            <color indexed="81"/>
            <rFont val="Tahoma"/>
            <family val="2"/>
          </rPr>
          <t>Position: 98
ON FLOOR DATE: 2025-09-12 00:00:00
CCCD ASSET #: 411279168
REVENUE GROUP: 0.01
MANUFACTURER: IGT
GAME DESCRIPTION: SAMURAI 888 SPIN SAKURA {$0.01}(958 CR)
GAME CONFIG: 5R50L98-958CR
MIN BET: 98
MAX BET: 958
GAME TYPE: VIDEO REEL
MC MODEL: PEAKSLANT_49
DAILY LEASE FEE: 0
THEOR MC PAY %: 11.82%
PROGRESSIVE: Link
TOP BOX: NONE</t>
        </r>
      </text>
    </comment>
    <comment ref="EF177" authorId="0" shapeId="0" xr:uid="{3436B93B-A6C2-442C-AF1E-E2D813C148CE}">
      <text>
        <r>
          <rPr>
            <b/>
            <sz val="9"/>
            <color indexed="81"/>
            <rFont val="Tahoma"/>
            <family val="2"/>
          </rPr>
          <t>Position: 103
ON FLOOR DATE: 2025-09-12 00:00:00
CCCD ASSET #: 411323633
REVENUE GROUP: 0.01
MANUFACTURER: IGT
GAME DESCRIPTION: SAMURAI 888 SPIN KENJI{$0.01}(958CR)
GAME CONFIG: 5R50L98-958CR
MIN BET: 98
MAX BET: 958
GAME TYPE: VIDEO REEL
MC MODEL: PEAKSLANT_49
DAILY LEASE FEE: 0
THEOR MC PAY %: 11.82%
PROGRESSIVE: Link
TOP BOX: NONE</t>
        </r>
      </text>
    </comment>
    <comment ref="FV178" authorId="0" shapeId="0" xr:uid="{1B597677-90DF-4A13-9731-5C5BEAC3637A}">
      <text>
        <r>
          <rPr>
            <b/>
            <sz val="9"/>
            <color indexed="81"/>
            <rFont val="Tahoma"/>
            <family val="2"/>
          </rPr>
          <t>Position: 179
ON FLOOR DATE: 2025-09-17 00:00:00
CCCD ASSET #: 412085140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78" authorId="0" shapeId="0" xr:uid="{23EF041F-0BC7-40E8-A464-0CBCED5AA0D7}">
      <text>
        <r>
          <rPr>
            <b/>
            <sz val="9"/>
            <color indexed="81"/>
            <rFont val="Tahoma"/>
            <family val="2"/>
          </rPr>
          <t>Position: 186
ON FLOOR DATE: 2025-09-17 00:00:00
CCCD ASSET #: 412153693
REVENUE GROUP: 0.25
MANUFACTURER: IGT
GAME DESCRIPTION: GAME KING X-SINGLE HAND POKER {$0.25/$0.50/$1.00/$2.00/$5.00} (10CR)
GAME CONFIG: PK1H1-10CR
MIN BET: 1
MAX BET: 10
GAME TYPE: VIDEO POKER
MC MODEL: CRYSTALSLANT
DAILY LEASE FEE: 0
THEOR MC PAY %: 5.31%
TOP BOX: NONE</t>
        </r>
      </text>
    </comment>
    <comment ref="GP178" authorId="0" shapeId="0" xr:uid="{CDDEAE66-E103-4916-929E-8EEAD2E1D258}">
      <text>
        <r>
          <rPr>
            <b/>
            <sz val="9"/>
            <color indexed="81"/>
            <rFont val="Tahoma"/>
            <family val="2"/>
          </rPr>
          <t>Position: 189
ON FLOOR DATE: 2025-09-17 00:00:00
CCCD ASSET #: 412184704
REVENUE GROUP: 0.01
MANUFACTURER: IGT
GAME DESCRIPTION: ZHAO CAI ZHU YO HO HOG {$0.01} (888 CR)
GAME CONFIG: 5R25L88-888CR
MIN BET: 88
MAX BET: 888
GAME TYPE: VIDEO REEL
MC MODEL: PEAKSLANT_49
DAILY LEASE FEE: 0
THEOR MC PAY %: 12.09%
TOP BOX: NONE</t>
        </r>
      </text>
    </comment>
    <comment ref="GT178" authorId="0" shapeId="0" xr:uid="{6FB4F6B2-1BA7-4229-80FD-3E5927EFA54C}">
      <text>
        <r>
          <rPr>
            <b/>
            <sz val="9"/>
            <color indexed="81"/>
            <rFont val="Tahoma"/>
            <family val="2"/>
          </rPr>
          <t>Position: 196
ON FLOOR DATE: 2025-09-17 00:00:00
CCCD ASSET #: 412257313
REVENUE GROUP: 0.01
MANUFACTURER: IGT
GAME DESCRIPTION: EVERLASTING TURTLE {$0.01/$0.02/$0.05/$0.10/$1.00/$2.00} (880/408/204/38 CR)
GAME CONFIG: 5R30L88-888CR
MIN BET: 88
MAX BET: 888
GAME TYPE: VIDEO REEL
MC MODEL: PEAKSLANT_49
DAILY LEASE FEE: 0
THEOR MC PAY %: 10.18%
TOP BOX: NONE</t>
        </r>
      </text>
    </comment>
    <comment ref="HK178" authorId="0" shapeId="0" xr:uid="{E604622B-5D79-4246-B1C2-9DB26A87EFDE}">
      <text>
        <r>
          <rPr>
            <b/>
            <sz val="9"/>
            <color indexed="81"/>
            <rFont val="Tahoma"/>
            <family val="2"/>
          </rPr>
          <t>Position: 199
ON FLOOR DATE: 2025-09-17 00:00:00
CCCD ASSET #: 412285619
REVENUE GROUP: 0.01
MANUFACTURER: ARISTOCRAT
GAME DESCRIPTION: BUFFALO GOLD WHEELS OF REWARD {$0.01} (375 CR)
GAME CONFIG: 5R1024W75-375CR
MIN BET: 75
MAX BET: 375
GAME TYPE: VIDEO REEL
MC MODEL: NEP_SINGLE
DAILY LEASE FEE: 0
THEOR MC PAY %: 11.70%
TOP BOX: NONE</t>
        </r>
      </text>
    </comment>
    <comment ref="HO178" authorId="0" shapeId="0" xr:uid="{5E8440AF-CCEE-48F8-BC78-C13933D9F537}">
      <text>
        <r>
          <rPr>
            <b/>
            <sz val="9"/>
            <color indexed="81"/>
            <rFont val="Tahoma"/>
            <family val="2"/>
          </rPr>
          <t>Position: 206
ON FLOOR DATE: 2025-11-10 00:00:00
CCCD ASSET #: 412357498
REVENUE GROUP: 0.01
MANUFACTURER: ARISTOCRAT
GAME DESCRIPTION: SUNLIGHT RICHES MO MO MO MUMMY {$0.01/$0.02/$0.05/$0.10/$1.00/$2.00} (800/400/100 CR)
GAME CONFIG: 5R40L80-800CR
MIN BET: 80
MAX BET: 800
GAME TYPE: VIDEO REEL
MC MODEL: NEP_SINGLE
DAILY LEASE FEE: 0
THEOR MC PAY %: 12.76%
PROGRESSIVE: Link
TOP BOX: NONE</t>
        </r>
      </text>
    </comment>
    <comment ref="Q181" authorId="0" shapeId="0" xr:uid="{0A12F1C1-47D1-4066-AE68-57F894E783A9}">
      <text>
        <r>
          <rPr>
            <b/>
            <sz val="9"/>
            <color indexed="81"/>
            <rFont val="Tahoma"/>
            <family val="2"/>
          </rPr>
          <t>Position: 75
ON FLOOR DATE: 2025-09-19 00:00:00
CCCD ASSET #: 411049928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E181" authorId="0" shapeId="0" xr:uid="{C1DDF267-0E88-4BF5-BA6C-A0BAB269FF07}">
      <text>
        <r>
          <rPr>
            <b/>
            <sz val="9"/>
            <color indexed="81"/>
            <rFont val="Tahoma"/>
            <family val="2"/>
          </rPr>
          <t>Position: 78
ON FLOOR DATE: 2025-09-15 00:00:00
CCCD ASSET #: 411072806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I181" authorId="0" shapeId="0" xr:uid="{A1DF5B17-D0EE-417F-84F2-F6255D2011BC}">
      <text>
        <r>
          <rPr>
            <b/>
            <sz val="9"/>
            <color indexed="81"/>
            <rFont val="Tahoma"/>
            <family val="2"/>
          </rPr>
          <t>Position: 79
ON FLOOR DATE: 2025-09-12 00:00:00
CCCD ASSET #: 411086319
REVENUE GROUP: 0.01
MANUFACTURER: LIGHT AND WONDER
GAME DESCRIPTION: HUFF N EVEN MORE PUFF {$0.01/$0.02/$0.05/$0.10/$1.00/$2.00} (800/600/360/50 CR)
GAME CONFIG: 5R243W100-800CR
MIN BET: 100
MAX BET: 800
GAME TYPE: VIDEO REEL
MC MODEL: COSMIC
DAILY LEASE FEE: 0
THEOR MC PAY %: 11.79%
PROGRESSIVE: Link
TOP BOX: NONE</t>
        </r>
      </text>
    </comment>
    <comment ref="AU181" authorId="0" shapeId="0" xr:uid="{46D77B25-111C-4F8E-9632-994C1F99D1B4}">
      <text>
        <r>
          <rPr>
            <b/>
            <sz val="9"/>
            <color indexed="81"/>
            <rFont val="Tahoma"/>
            <family val="2"/>
          </rPr>
          <t>Position: 81
ON FLOOR DATE: 2025-09-12 00:00:00
CCCD ASSET #: 411105428
REVENUE GROUP: 0.01
MANUFACTURER: ARISTOCRAT
GAME DESCRIPTION: TIMBER WOLF GOLD {$0.01} (600CR)
GAME CONFIG: 5R243W60-600CR
MIN BET: 60
MAX BET: 600
GAME TYPE: VIDEO REEL
MC MODEL: MARSX
DAILY LEASE FEE: 0
THEOR MC PAY %: 14.91%
PROGRESSIVE: No
TOP BOX: NONE
MANUFACTURE DATE: 2024-12-01 00:00:00</t>
        </r>
      </text>
    </comment>
    <comment ref="AY181" authorId="0" shapeId="0" xr:uid="{C3657352-A363-470E-B4F8-5B617D6B8ABB}">
      <text>
        <r>
          <rPr>
            <b/>
            <sz val="9"/>
            <color indexed="81"/>
            <rFont val="Tahoma"/>
            <family val="2"/>
          </rPr>
          <t>Position: 84
ON FLOOR DATE: 2025-09-06 00:00:00
CCCD ASSET #: 411137618
REVENUE GROUP: 0.01
MANUFACTURER: ARISTOCRAT
GAME DESCRIPTION: BAO BAO RICHES ENVELOPE {$0.01/$0.02/$0.05/$0.10} (880CR/440CR)
GAME CONFIG: 5R243W88-880CR
MIN BET: 88
MAX BET: 880
GAME TYPE: VIDEO REEL
MC MODEL: MARSX
DAILY LEASE FEE: 0
THEOR MC PAY %: 14.54%
PROGRESSIVE: Standalone
TOP BOX: 27IN WIDE LCD
MANUFACTURE DATE: 2024-12-01 00:00:00</t>
        </r>
      </text>
    </comment>
    <comment ref="EB181" authorId="0" shapeId="0" xr:uid="{6CEC4A12-9267-44E3-A4C6-A46F914DF621}">
      <text>
        <r>
          <rPr>
            <b/>
            <sz val="9"/>
            <color indexed="81"/>
            <rFont val="Tahoma"/>
            <family val="2"/>
          </rPr>
          <t>Position: 99
ON FLOOR DATE: 2025-09-12 00:00:00
CCCD ASSET #: 411280838
REVENUE GROUP: 0.01
MANUFACTURER: IGT
GAME DESCRIPTION: SAMURAI 888 SPIN SAKURA {$0.01}(958 CR)
GAME CONFIG: 5R50L98-958CR
MIN BET: 98
MAX BET: 958
GAME TYPE: VIDEO REEL
MC MODEL: PEAKSLANT_49
DAILY LEASE FEE: 0
THEOR MC PAY %: 11.82%
PROGRESSIVE: Link
TOP BOX: NONE</t>
        </r>
      </text>
    </comment>
    <comment ref="EF181" authorId="0" shapeId="0" xr:uid="{5C951CF4-0F6D-4E77-97C8-AB1089503C90}">
      <text>
        <r>
          <rPr>
            <b/>
            <sz val="9"/>
            <color indexed="81"/>
            <rFont val="Tahoma"/>
            <family val="2"/>
          </rPr>
          <t>Position: 102
ON FLOOR DATE: 2025-09-12 00:00:00
CCCD ASSET #: 411310552
REVENUE GROUP: 0.01
MANUFACTURER: IGT
GAME DESCRIPTION: SAMURAI 888 SPIN KENJI{$0.01}(958CR)
GAME CONFIG: 5R50L98-958CR
MIN BET: 98
MAX BET: 958
GAME TYPE: VIDEO REEL
MC MODEL: PEAKSLANT_49
DAILY LEASE FEE: 0
THEOR MC PAY %: 11.82%
PROGRESSIVE: Link
TOP BOX: NONE</t>
        </r>
      </text>
    </comment>
    <comment ref="FA182" authorId="0" shapeId="0" xr:uid="{2677552C-470C-4DD2-B1C3-7B5FEFD63795}">
      <text>
        <r>
          <rPr>
            <b/>
            <sz val="9"/>
            <color indexed="81"/>
            <rFont val="Tahoma"/>
            <family val="2"/>
          </rPr>
          <t>Position: 152
ON FLOOR DATE: 2025-09-19 00:00:00
CCCD ASSET #: 411816744
REVENUE GROUP: 0.01
MANUFACTURER: IGT
GAME DESCRIPTION: GRAND BUDDHA LINK {$0.01/$0.02/$0.05/$0.10/$1.00/$2.00} (888/288/88 CR)
GAME CONFIG: 5R38L88-888CR
MIN BET: 88
MAX BET: 888
GAME TYPE: VIDEO REEL
MC MODEL: PEAKSLANT_49
DAILY LEASE FEE: 0
THEOR MC PAY %: 11.01%
TOP BOX: NONE</t>
        </r>
      </text>
    </comment>
    <comment ref="FV182" authorId="0" shapeId="0" xr:uid="{E1077F98-ABB6-4950-A62E-F1BBD5970829}">
      <text>
        <r>
          <rPr>
            <b/>
            <sz val="9"/>
            <color indexed="81"/>
            <rFont val="Tahoma"/>
            <family val="2"/>
          </rPr>
          <t>Position: 178
ON FLOOR DATE: 2025-09-17 00:00:00
CCCD ASSET #: 412072738
REVENUE GROUP: 0.1
MANUFACTURER: IGT
GAME DESCRIPTION: SUPER STAR II SINGLE HAND POKER MG {$0.10/$0.25/$0.50/$1.00} (50CR/50CR/50CR/50CR)
GAME CONFIG: PK1H1-50CR
MIN BET: 1
MAX BET: 50
GAME TYPE: VIDEO POKER
MC MODEL: CRYSTALSLANT
DAILY LEASE FEE: 7
THEOR MC PAY %: 4.07%
TOP BOX: NONE</t>
        </r>
      </text>
    </comment>
    <comment ref="FZ182" authorId="0" shapeId="0" xr:uid="{8B8ED29B-34DF-4ACB-9D57-1EE90DD59F28}">
      <text>
        <r>
          <rPr>
            <b/>
            <sz val="9"/>
            <color indexed="81"/>
            <rFont val="Tahoma"/>
            <family val="2"/>
          </rPr>
          <t>Position: 187
ON FLOOR DATE: 2025-09-17 00:00:00
CCCD ASSET #: 412162395
REVENUE GROUP: 0.25
MANUFACTURER: IGT
GAME DESCRIPTION: GAME KING X-SINGLE HAND POKER {$0.25/$0.50/$1.00/$2.00/$5.00} (10CR)
GAME CONFIG: PK1H1-10CR
MIN BET: 1
MAX BET: 10
GAME TYPE: VIDEO POKER
MC MODEL: CRYSTALSLANT
DAILY LEASE FEE: 0
THEOR MC PAY %: 5.31%
TOP BOX: NONE</t>
        </r>
      </text>
    </comment>
    <comment ref="GP182" authorId="0" shapeId="0" xr:uid="{B6CC4938-E3E3-40CE-BBC1-8C59A78DF406}">
      <text>
        <r>
          <rPr>
            <b/>
            <sz val="9"/>
            <color indexed="81"/>
            <rFont val="Tahoma"/>
            <family val="2"/>
          </rPr>
          <t>Position: 188
ON FLOOR DATE: 2025-09-17 00:00:00
CCCD ASSET #: 412171070
REVENUE GROUP: 0.01
MANUFACTURER: IGT
GAME DESCRIPTION: ZHAO CAI ZHU YO HO HOG {$0.01} (888 CR)
GAME CONFIG: 5R25L88-888CR
MIN BET: 88
MAX BET: 888
GAME TYPE: VIDEO REEL
MC MODEL: PEAKSLANT_49
DAILY LEASE FEE: 0
THEOR MC PAY %: 12.09%
TOP BOX: NONE</t>
        </r>
      </text>
    </comment>
    <comment ref="GT182" authorId="0" shapeId="0" xr:uid="{E9390FF4-B68B-4D3A-91C4-CE9A1ED4A8E8}">
      <text>
        <r>
          <rPr>
            <b/>
            <sz val="9"/>
            <color indexed="81"/>
            <rFont val="Tahoma"/>
            <family val="2"/>
          </rPr>
          <t>Position: 197
ON FLOOR DATE: 2025-09-17 00:00:00
CCCD ASSET #: 412265407
REVENUE GROUP: 0.01
MANUFACTURER: IGT
GAME DESCRIPTION: MAGNIFICENT PHOENIX {$0.01/$0.02/$0.05/$0.10/$1.00/$2.00} (880/408/204/38 CR)
GAME CONFIG: 5R243W88-880CR
MIN BET: 88
MAX BET: 888
GAME TYPE: VIDEO REEL
MC MODEL: PEAKSLANT_49
DAILY LEASE FEE: 0
THEOR MC PAY %: 10.19%
TOP BOX: NONE</t>
        </r>
      </text>
    </comment>
    <comment ref="HK182" authorId="0" shapeId="0" xr:uid="{C20C843D-3ABE-4654-A123-82AD15BC9868}">
      <text>
        <r>
          <rPr>
            <b/>
            <sz val="9"/>
            <color indexed="81"/>
            <rFont val="Tahoma"/>
            <family val="2"/>
          </rPr>
          <t>Position: 198
ON FLOOR DATE: 2025-09-17 00:00:00
CCCD ASSET #: 412272106
REVENUE GROUP: 0.01
MANUFACTURER: ARISTOCRAT
GAME DESCRIPTION: BUFFALO GOLD WHEELS OF REWARD {$0.01} (375 CR)
GAME CONFIG: 5R1024W75–375CR
MIN BET: 75
MAX BET: 375
GAME TYPE: VIDEO REEL
MC MODEL: NEP_SINGLE
DAILY LEASE FEE: 0
THEOR MC PAY %: 11.70%
TOP BOX: NONE</t>
        </r>
      </text>
    </comment>
    <comment ref="HO182" authorId="0" shapeId="0" xr:uid="{896C9316-49ED-4A7C-A099-07091F2705D8}">
      <text>
        <r>
          <rPr>
            <b/>
            <sz val="9"/>
            <color indexed="81"/>
            <rFont val="Tahoma"/>
            <family val="2"/>
          </rPr>
          <t>Position: 207
ON FLOOR DATE: 2025-11-10 00:00:00
CCCD ASSET #: 412360867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t>
        </r>
      </text>
    </comment>
    <comment ref="Q185" authorId="0" shapeId="0" xr:uid="{983351E3-EB6B-4F40-B530-C4A44E9DB9DC}">
      <text>
        <r>
          <rPr>
            <b/>
            <sz val="9"/>
            <color indexed="81"/>
            <rFont val="Tahoma"/>
            <family val="2"/>
          </rPr>
          <t>Position: 74
ON FLOOR DATE: 2025-09-11 00:00:00
CCCD ASSET #: 411038081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U185" authorId="0" shapeId="0" xr:uid="{8D5EBB24-BD63-40FA-BA3B-C1DF148A7C1E}">
      <text>
        <r>
          <rPr>
            <b/>
            <sz val="9"/>
            <color indexed="81"/>
            <rFont val="Tahoma"/>
            <family val="2"/>
          </rPr>
          <t>Position: 82
ON FLOOR DATE: 2025-09-11 00:00:00
CCCD ASSET #: 411118705
REVENUE GROUP: 0.01
MANUFACTURER: ARISTOCRAT
GAME DESCRIPTION: BUFFALO GOLD COLLECTION {$0.01} (600CR)
GAME CONFIG: 5R243W60-600CR
MIN BET: 60
MAX BET: 600
GAME TYPE: VIDEO REEL
MC MODEL: MARSX
DAILY LEASE FEE: 0
THEOR MC PAY %: 10.18%
PROGRESSIVE: No
TOP BOX: 27IN WIDE LCD
MANUFACTURE DATE: 2024-12-01 00:00:00</t>
        </r>
      </text>
    </comment>
    <comment ref="AY185" authorId="0" shapeId="0" xr:uid="{7A51F007-73B1-41DE-A636-796AC5EC3050}">
      <text>
        <r>
          <rPr>
            <b/>
            <sz val="9"/>
            <color indexed="81"/>
            <rFont val="Tahoma"/>
            <family val="2"/>
          </rPr>
          <t>Position: 83
ON FLOOR DATE: 2025-09-06 00:00:00
CCCD ASSET #: 411120103
REVENUE GROUP: 0.01
MANUFACTURER: ARISTOCRAT
GAME DESCRIPTION: BAO BAO RICHES FIREWORKS {$0.01/$0.02/$0.05/$0.10} (880CR/440CR)
GAME CONFIG: 5R243W88-880CR
MIN BET: 88
MAX BET: 880
GAME TYPE: VIDEO REEL
MC MODEL: MARSX
DAILY LEASE FEE: 0
THEOR MC PAY %: 14.54%
PROGRESSIVE: Standalone
TOP BOX: 27IN WIDE LCD
MANUFACTURE DATE: 2024-12-01 00:00:00</t>
        </r>
      </text>
    </comment>
    <comment ref="EB185" authorId="0" shapeId="0" xr:uid="{66A4F7B8-F477-44FB-9323-FB87B88E0BF4}">
      <text>
        <r>
          <rPr>
            <b/>
            <sz val="9"/>
            <color indexed="81"/>
            <rFont val="Tahoma"/>
            <family val="2"/>
          </rPr>
          <t>Position: 100
ON FLOOR DATE: 2025-09-12 00:00:00
CCCD ASSET #: 411293635
REVENUE GROUP: 0.01
MANUFACTURER: IGT
GAME DESCRIPTION: SAMURAI 888 SPIN KENJI{$0.01}(958CR)
GAME CONFIG: 5R50L98-958CR
MIN BET: 98
MAX BET: 958
GAME TYPE: VIDEO REEL
MC MODEL: PEAKSLANT_49
DAILY LEASE FEE: 0
THEOR MC PAY %: 11.82%
PROGRESSIVE: Link
TOP BOX: NONE</t>
        </r>
      </text>
    </comment>
    <comment ref="EF185" authorId="0" shapeId="0" xr:uid="{4DF86154-802F-4932-8325-FAEC3655EA48}">
      <text>
        <r>
          <rPr>
            <b/>
            <sz val="9"/>
            <color indexed="81"/>
            <rFont val="Tahoma"/>
            <family val="2"/>
          </rPr>
          <t>Position: 101
ON FLOOR DATE: 2025-09-12 00:00:00
CCCD ASSET #: 411300029
REVENUE GROUP: 0.01
MANUFACTURER: IGT
GAME DESCRIPTION: SAMURAI 888 SPIN KENJI{$0.01}(958CR)
GAME CONFIG: 5R50L98-958CR
MIN BET: 98
MAX BET: 958
GAME TYPE: VIDEO REEL
MC MODEL: PEAKSLANT_49
DAILY LEASE FEE: 0
THEOR MC PAY %: 11.82%
PROGRESSIVE: Link
TOP BOX: NONE</t>
        </r>
      </text>
    </comment>
    <comment ref="FA186" authorId="0" shapeId="0" xr:uid="{D1881CE5-90B9-4C7D-BE3E-CD51F168DBC0}">
      <text>
        <r>
          <rPr>
            <b/>
            <sz val="9"/>
            <color indexed="81"/>
            <rFont val="Tahoma"/>
            <family val="2"/>
          </rPr>
          <t>Position: 151
ON FLOOR DATE: 2025-09-19 00:00:00
CCCD ASSET #: 411803693
REVENUE GROUP: 0.01
MANUFACTURER: IGT
GAME DESCRIPTION: GRAND CAT LINK {$0.01/$0.02/$0.05/$0.10/$1.00/$2.00} (888/288/88 CR)
GAME CONFIG: 5R38L88-888CR
MIN BET: 88
MAX BET: 888
GAME TYPE: VIDEO REEL
MC MODEL: PEAKSLANT_49
DAILY LEASE FEE: 0
THEOR MC PAY %: 11.01%
TOP BOX: NONE</t>
        </r>
      </text>
    </comment>
    <comment ref="FE186" authorId="0" shapeId="0" xr:uid="{BDAA5CB0-F4B5-4C5C-9B87-88EC8D5FE995}">
      <text>
        <r>
          <rPr>
            <b/>
            <sz val="9"/>
            <color indexed="81"/>
            <rFont val="Tahoma"/>
            <family val="2"/>
          </rPr>
          <t>Position: 154
ON FLOOR DATE: 2025-09-15 00:00:00
CCCD ASSET #: 411839027
REVENUE GROUP: 0.01
MANUFACTURER: IGT
GAME DESCRIPTION: REGAL LINK LION {$0.01/$0.02/$0.05/0.10/$1.00/$2.00}(400CR/200CR/40CR)
GAME CONFIG: 5R20L40-400CR
MIN BET: 40
MAX BET: 400
GAME TYPE: VIDEO REEL
MC MODEL: PEAKSLANT_49
DAILY LEASE FEE: 0
THEOR MC PAY %: 11.35%
TOP BOX: NONE</t>
        </r>
      </text>
    </comment>
    <comment ref="Q189" authorId="0" shapeId="0" xr:uid="{4EB85579-E47B-49FB-819C-24746A265699}">
      <text>
        <r>
          <rPr>
            <b/>
            <sz val="9"/>
            <color indexed="81"/>
            <rFont val="Tahoma"/>
            <family val="2"/>
          </rPr>
          <t>Position: 73
ON FLOOR DATE: 2025-09-11 00:00:00
CCCD ASSET #: 411024884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FA190" authorId="0" shapeId="0" xr:uid="{5D4CE5BD-5ED6-4971-97EA-1EE249C24121}">
      <text>
        <r>
          <rPr>
            <b/>
            <sz val="9"/>
            <color indexed="81"/>
            <rFont val="Tahoma"/>
            <family val="2"/>
          </rPr>
          <t>Position: 150
ON FLOOR DATE: 2025-09-19 00:00:00
CCCD ASSET #: 411794580
REVENUE GROUP: 0.01
MANUFACTURER: IGT
GAME DESCRIPTION: GRAND BUDDHA LINK {$0.01/$0.02/$0.05/$0.10/$1.00/$2.00} (888/288/88 CR)
GAME CONFIG: 5R38L88-888CR
MIN BET: 88
MAX BET: 888
GAME TYPE: VIDEO REEL
MC MODEL: PEAKSLANT_49
DAILY LEASE FEE: 0
THEOR MC PAY %: 11.01%
TOP BOX: NONE</t>
        </r>
      </text>
    </comment>
    <comment ref="FE190" authorId="0" shapeId="0" xr:uid="{64AD6CCC-0A65-40C8-B6AC-A968F87E0516}">
      <text>
        <r>
          <rPr>
            <b/>
            <sz val="9"/>
            <color indexed="81"/>
            <rFont val="Tahoma"/>
            <family val="2"/>
          </rPr>
          <t>Position: 155
ON FLOOR DATE: 2025-09-15 00:00:00
CCCD ASSET #: 411842836
REVENUE GROUP: 0.01
MANUFACTURER: IGT
GAME DESCRIPTION: REGAL LINK RAVEN {$0.01/$0.02/$0.05/$0.10/$1.00/$2.00}(400CR/200CR/40CR)
GAME CONFIG: 5R20L40-400CR
MIN BET: 40
MAX BET: 400
GAME TYPE: VIDEO REEL
MC MODEL: PEAKSLANT_49
DAILY LEASE FEE: 0
THEOR MC PAY %: 11.35%
TOP BOX: NONE</t>
        </r>
      </text>
    </comment>
    <comment ref="AK192" authorId="0" shapeId="0" xr:uid="{9A90F0C2-E514-4A58-A097-A8FD636364DC}">
      <text>
        <r>
          <rPr>
            <b/>
            <sz val="9"/>
            <color indexed="81"/>
            <rFont val="Tahoma"/>
            <family val="2"/>
          </rPr>
          <t>Position: 118
ON FLOOR DATE: 2025-09-13 00:00:00
CCCD ASSET #: 411477575
REVENUE GROUP: 0.01
MANUFACTURER: BLUBERI
GAME DESCRIPTION: DEVILS LOCK ALL IN {$0.01/$0.02/$0.05/$0.10/$0.25/$1.00} (660/396/330/264/99 CR)
GAME CONFIG: 5R30L66-660CR
MIN BET: 66
MAX BET: 660
GAME TYPE: VIDEO REEL
MC MODEL: BEACON_PLUS
DAILY LEASE FEE: 0
THEOR MC PAY %: 11.99%
TOP BOX: NONE</t>
        </r>
      </text>
    </comment>
    <comment ref="AO192" authorId="0" shapeId="0" xr:uid="{78A1808A-3215-4850-A5A9-2A5A61DBD580}">
      <text>
        <r>
          <rPr>
            <b/>
            <sz val="9"/>
            <color indexed="81"/>
            <rFont val="Tahoma"/>
            <family val="2"/>
          </rPr>
          <t>Position: 119
ON FLOOR DATE: 2025-09-13 00:00:00
CCCD ASSET #: 411483806
REVENUE GROUP: 0.01
MANUFACTURER: BLUBERI
GAME DESCRIPTION: HONEY BOMB {$0.01/$0.02/$0.05/$0.10/$1.00/$2.00} (600/400/50/30 CR)
GAME CONFIG: 15R30L66-660CR
MIN BET: 66
MAX BET: 660
GAME TYPE: VIDEO REEL
MC MODEL: BEACON_PLUS
DAILY LEASE FEE: 0
THEOR MC PAY %: 12.50%
TOP BOX: NONE</t>
        </r>
      </text>
    </comment>
    <comment ref="BK192" authorId="0" shapeId="0" xr:uid="{03FA2F78-013C-4EBB-A02A-B713E04D2C5C}">
      <text>
        <r>
          <rPr>
            <b/>
            <sz val="9"/>
            <color indexed="81"/>
            <rFont val="Tahoma"/>
            <family val="2"/>
          </rPr>
          <t>Position: 126
ON FLOOR DATE: 2025-09-17 00:00:00
CCCD ASSET #: 411550820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192" authorId="0" shapeId="0" xr:uid="{74208B1E-A53A-444B-BC9B-1989B15B4D91}">
      <text>
        <r>
          <rPr>
            <b/>
            <sz val="9"/>
            <color indexed="81"/>
            <rFont val="Tahoma"/>
            <family val="2"/>
          </rPr>
          <t>Position: 127
ON FLOOR DATE: 2025-09-17 00:00:00
CCCD ASSET #: 411566701
REVENUE GROUP: 0.01
MANUFACTURER: LIGHT AND WONDER
GAME DESCRIPTION: QUICK HIT BLITZ FEVER BLAZING 777 {$0.01/$0.02/$0.05/$0.10} (600CR/600CR/300CR/300CR)
GAME CONFIG: 3R27L60-600CR 
MIN BET: 60
MAX BET: 600
GAME TYPE: STEPPER REEL
MC MODEL: LANDMARK_7000
DAILY LEASE FEE: 0
THEOR MC PAY %: 12.00%
TOP BOX: NONE</t>
        </r>
      </text>
    </comment>
    <comment ref="CK192" authorId="0" shapeId="0" xr:uid="{0A65466F-2DA4-4951-9EE2-70910D040155}">
      <text>
        <r>
          <rPr>
            <b/>
            <sz val="9"/>
            <color indexed="81"/>
            <rFont val="Tahoma"/>
            <family val="2"/>
          </rPr>
          <t>Position: 134
ON FLOOR DATE: 2025-09-14 00:00:00
CCCD ASSET #: 411632539
REVENUE GROUP: 0.01
MANUFACTURER: ARISTOCRAT
GAME DESCRIPTION: BUFFALO TRIPLE POWER LINK {$0.01/$0.02/$0.05/$0.10} (800CR)
GAME CONFIG: 5R243W80-800CR
MIN BET: 88
MAX BET: 880
GAME TYPE: VIDEO REEL
MC MODEL: MARSX_PORTRAIT
DAILY LEASE FEE: 0
THEOR MC PAY %: 13.47%
TOP BOX: NONE</t>
        </r>
      </text>
    </comment>
    <comment ref="CO192" authorId="0" shapeId="0" xr:uid="{CDCEB749-9785-4FAF-9A65-AF4A19E685AD}">
      <text>
        <r>
          <rPr>
            <b/>
            <sz val="9"/>
            <color indexed="81"/>
            <rFont val="Tahoma"/>
            <family val="2"/>
          </rPr>
          <t>Position: 135
ON FLOOR DATE: 2025-09-14 00:00:00
CCCD ASSET #: 411643058
REVENUE GROUP: 0.01
MANUFACTURER: ARISTOCRAT
GAME DESCRIPTION: CRAZY CHICKENS {$0.01/$0.02/$0.05/$0.10} (750/600/375 CR)
GAME CONFIG: 5R75L75-750CR
MIN BET: 75
MAX BET: 750
GAME TYPE: VIDEO REEL
MC MODEL: MARSX_PORTRAIT
DAILY LEASE FEE: 0
THEOR MC PAY %: 12.40%
TOP BOX: NONE</t>
        </r>
      </text>
    </comment>
    <comment ref="DK192" authorId="0" shapeId="0" xr:uid="{17BBD3A9-AAF9-47D5-BEA7-149D1465246E}">
      <text>
        <r>
          <rPr>
            <b/>
            <sz val="9"/>
            <color indexed="81"/>
            <rFont val="Tahoma"/>
            <family val="2"/>
          </rPr>
          <t>Position: 142
ON FLOOR DATE: 2025-09-14 00:00:00
CCCD ASSET #: 411713419
REVENUE GROUP: 0.01
MANUFACTURER: BLUBERI
GAME DESCRIPTION: TIMBER JACK GOING WILDER {$0.01/$0.02/$0.05/$0.10} (750/450 CR)
GAME CONFIG: 5R75L75-750CR
MIN BET: 75
MAX BET: 750
GAME TYPE: VIDEO REEL
MC MODEL: NOVUS-B49-002
DAILY LEASE FEE: 0
THEOR MC PAY %: 12.00%
TOP BOX: NONE</t>
        </r>
      </text>
    </comment>
    <comment ref="DO192" authorId="0" shapeId="0" xr:uid="{BFF9C3AC-95C0-47D5-A2F2-4B38060CAFBF}">
      <text>
        <r>
          <rPr>
            <b/>
            <sz val="9"/>
            <color indexed="81"/>
            <rFont val="Tahoma"/>
            <family val="2"/>
          </rPr>
          <t>Position: 143
ON FLOOR DATE: 2025-09-14 00:00:00
CCCD ASSET #: 411724066
REVENUE GROUP: 0.01
MANUFACTURER: BLUBERI
GAME DESCRIPTION: JACKPOT SHOT {$0.01/$0.02/$0.05/$0.10} (750CR/500CR/500CR/500 CR)
GAME CONFIG: 5R75L75-750CR
MIN BET: 75
MAX BET: 750
GAME TYPE: VIDEO REEL
MC MODEL: NOVUS-B49-002
DAILY LEASE FEE: 0
THEOR MC PAY %: 11.00%
TOP BOX: NONE</t>
        </r>
      </text>
    </comment>
    <comment ref="Q193" authorId="0" shapeId="0" xr:uid="{F9D7BED6-61F5-47FF-AE04-ECFEF600F277}">
      <text>
        <r>
          <rPr>
            <b/>
            <sz val="9"/>
            <color indexed="81"/>
            <rFont val="Tahoma"/>
            <family val="2"/>
          </rPr>
          <t>Position: 72
ON FLOOR DATE: 2025-09-11 00:00:00
CCCD ASSET #: 411010506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K196" authorId="0" shapeId="0" xr:uid="{C107D88C-46BD-4F9E-A47D-F6557B1921F9}">
      <text>
        <r>
          <rPr>
            <b/>
            <sz val="9"/>
            <color indexed="81"/>
            <rFont val="Tahoma"/>
            <family val="2"/>
          </rPr>
          <t>Position: 117
ON FLOOR DATE: 2025-09-15 00:00:00
CCCD ASSET #: 411462450
REVENUE GROUP: 0.01
MANUFACTURER: BLUBERI
GAME DESCRIPTION: HONEY BOMB {$0.01/$0.02/$0.05/$0.10/$1.00/$2.00} (600/400/50/30 CR)
GAME CONFIG: 5R30L66-660CR
MIN BET: 66
MAX BET: 660
GAME TYPE: VIDEO REEL
MC MODEL: BEACON_PLUS
DAILY LEASE FEE: 0
THEOR MC PAY %: 12.50%
TOP BOX: NONE</t>
        </r>
      </text>
    </comment>
    <comment ref="AO196" authorId="0" shapeId="0" xr:uid="{AAF89A55-FFE8-4D15-9FE6-6D9757DA22CF}">
      <text>
        <r>
          <rPr>
            <b/>
            <sz val="9"/>
            <color indexed="81"/>
            <rFont val="Tahoma"/>
            <family val="2"/>
          </rPr>
          <t>Position: 120
ON FLOOR DATE: 2025-09-13 00:00:00
CCCD ASSET #: 411490443
REVENUE GROUP: 0.01
MANUFACTURER: BLUBERI
GAME DESCRIPTION: DEVILS LOCK ALL IN {$0.01/$0.02/$0.05/$0.10/$0.25/$1.00} (660/396/330/264/99 CR)
GAME CONFIG: 5R30L66-660CR
MIN BET: 66
MAX BET: 660
GAME TYPE: VIDEO REEL
MC MODEL: BEACON_PLUS
DAILY LEASE FEE: 0
THEOR MC PAY %: 11.99%
TOP BOX: NONE</t>
        </r>
      </text>
    </comment>
    <comment ref="BK196" authorId="0" shapeId="0" xr:uid="{927FC816-28A6-4B47-8BFA-DF5AB2A78409}">
      <text>
        <r>
          <rPr>
            <b/>
            <sz val="9"/>
            <color indexed="81"/>
            <rFont val="Tahoma"/>
            <family val="2"/>
          </rPr>
          <t>Position: 125
ON FLOOR DATE: 2025-09-17 00:00:00
CCCD ASSET #: 411546321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196" authorId="0" shapeId="0" xr:uid="{3D1C92A0-0DC0-439D-BEC6-C2BFB00BEC83}">
      <text>
        <r>
          <rPr>
            <b/>
            <sz val="9"/>
            <color indexed="81"/>
            <rFont val="Tahoma"/>
            <family val="2"/>
          </rPr>
          <t>Position: 128
ON FLOOR DATE: 2025-09-17 00:00:00
CCCD ASSET #: 411573768
REVENUE GROUP: 0.01
MANUFACTURER: LIGHT AND WONDER
GAME DESCRIPTION: QUICK HIT BLITZ FEVER BLACK &amp; WHITE {$0.01/$0.02/$0.05/$0.10} (600CR/600CR/300CR/300CR)
GAME CONFIG: 3R27L60-600CR 
MIN BET: 60
MAX BET: 600
GAME TYPE: STEPPER REEL
MC MODEL: LANDMARK_7000
DAILY LEASE FEE: 0
THEOR MC PAY %: 12.00%
TOP BOX: NONE</t>
        </r>
      </text>
    </comment>
    <comment ref="CK196" authorId="0" shapeId="0" xr:uid="{6636FA3E-E924-4E95-BA5E-1AE3C9C6F12A}">
      <text>
        <r>
          <rPr>
            <b/>
            <sz val="9"/>
            <color indexed="81"/>
            <rFont val="Tahoma"/>
            <family val="2"/>
          </rPr>
          <t>Position: 133
ON FLOOR DATE: 2025-09-16 00:00:00
CCCD ASSET #: 411628814
REVENUE GROUP: 0.01
MANUFACTURER: ARISTOCRAT
GAME DESCRIPTION: TIMBERWOLF TRIPLE POWER - TRIPLE POWER LINK {$0.01,$0.02,$0.05,$0.10}(800CR)
GAME CONFIG: 5R243W88-880CR
MIN BET: 88
MAX BET: 880
GAME TYPE: VIDEO REEL
MC MODEL: MARSX_PORTRAIT
DAILY LEASE FEE: 0
THEOR MC PAY %: 13.47%
TOP BOX: NONE</t>
        </r>
      </text>
    </comment>
    <comment ref="CO196" authorId="0" shapeId="0" xr:uid="{04962C3B-7EC3-4993-80FF-49B0FFBDF7C4}">
      <text>
        <r>
          <rPr>
            <b/>
            <sz val="9"/>
            <color indexed="81"/>
            <rFont val="Tahoma"/>
            <family val="2"/>
          </rPr>
          <t>Position: 136
ON FLOOR DATE: 2025-09-14 00:00:00
CCCD ASSET #: 411650503
REVENUE GROUP: 0.01
MANUFACTURER: ARISTOCRAT
GAME DESCRIPTION: CRAZY CHICKENS {$0.01/$0.02/$0.05/$0.10} (750/600/375 CR)
GAME CONFIG: 5R75L75-750CR
MIN BET: 75
MAX BET: 750
GAME TYPE: VIDEO REEL
MC MODEL: MARSX_PORTRAIT
DAILY LEASE FEE: 0
THEOR MC PAY %: 12.40%
TOP BOX: NONE</t>
        </r>
      </text>
    </comment>
    <comment ref="DK196" authorId="0" shapeId="0" xr:uid="{944E43D0-8A37-4881-A509-4945FF80E57E}">
      <text>
        <r>
          <rPr>
            <b/>
            <sz val="9"/>
            <color indexed="81"/>
            <rFont val="Tahoma"/>
            <family val="2"/>
          </rPr>
          <t>Position: 141
ON FLOOR DATE: 2025-09-14 00:00:00
CCCD ASSET #: 411706366
REVENUE GROUP: 0.01
MANUFACTURER: BLUBERI
GAME DESCRIPTION: TIMBER JACK GOING WILDER {$0.01/$0.02/$0.05/$0.10} (750/450 CR)
GAME CONFIG: 5R75L75-750CR
MIN BET: 75
MAX BET: 750
GAME TYPE: VIDEO REEL
MC MODEL: NOVUS-B49-002
DAILY LEASE FEE: 0
THEOR MC PAY %: 12.00%
TOP BOX: NONE</t>
        </r>
      </text>
    </comment>
    <comment ref="DO196" authorId="0" shapeId="0" xr:uid="{0685DB59-18BA-4F99-A936-BCD151E15189}">
      <text>
        <r>
          <rPr>
            <b/>
            <sz val="9"/>
            <color indexed="81"/>
            <rFont val="Tahoma"/>
            <family val="2"/>
          </rPr>
          <t>Position: 144
ON FLOOR DATE: 2025-09-16 00:00:00
CCCD ASSET #: 411731063
REVENUE GROUP: 0.01
MANUFACTURER: BLUBERI
GAME DESCRIPTION: JACKPOT SHOT {$0.01/$0.02/$0.05/$0.10} (750CR/500CR/500CR/500 CR)
GAME CONFIG: 5R75L75-750CR
MIN BET: 75
MAX BET: 750
GAME TYPE: VIDEO REEL
MC MODEL: NOVUS-B49-002
DAILY LEASE FEE: 0
THEOR MC PAY %: 11.00%
TOP BOX: NONE</t>
        </r>
      </text>
    </comment>
    <comment ref="EB196" authorId="0" shapeId="0" xr:uid="{8E41EC36-3074-4268-BB28-CED4E2D2B08B}">
      <text>
        <r>
          <rPr>
            <b/>
            <sz val="9"/>
            <color indexed="81"/>
            <rFont val="Tahoma"/>
            <family val="2"/>
          </rPr>
          <t>Position: 147
ON FLOOR DATE: 2025-09-15 00:00:00
CCCD ASSET #: 411767626
REVENUE GROUP: 0.01
MANUFACTURER: INCREDIBLE TECHNOLOGIES
GAME DESCRIPTION: ASCENDING FORTUNES: PAGODA RISING {$0.01/$0.02/$0.05/$0.10} (600CR/600CR/360CR/360CR)
GAME CONFIG: 5R243W60-600CR
MIN BET: 60
MAX BET: 600
GAME TYPE: VIDEO REEL
MC MODEL: PRISM
DAILY LEASE FEE: 0
THEOR MC PAY %: 13.87%
TOP BOX: NONE</t>
        </r>
      </text>
    </comment>
    <comment ref="EF196" authorId="0" shapeId="0" xr:uid="{2FFA0E69-9A0F-423A-8CED-FF4382CA19FD}">
      <text>
        <r>
          <rPr>
            <b/>
            <sz val="9"/>
            <color indexed="81"/>
            <rFont val="Tahoma"/>
            <family val="2"/>
          </rPr>
          <t>Position: 148
ON FLOOR DATE: 2025-09-15 00:00:00
CCCD ASSET #: 411777471
REVENUE GROUP: 0.01
MANUFACTURER: INCREDIBLE TECHNOLOGIES
GAME DESCRIPTION: ASCENDING FORTUNES: JEWEL OASIS {$0.01/$0.02/$0.05/$0.10} (600CR/600CR/360CR/360CR)
GAME CONFIG: 5R243W75-600
MIN BET: 75
MAX BET: 600
GAME TYPE: VIDEO REEL
MC MODEL: PRISM
DAILY LEASE FEE: 0
THEOR MC PAY %: 13.87%
TOP BOX: NONE</t>
        </r>
      </text>
    </comment>
    <comment ref="Q197" authorId="0" shapeId="0" xr:uid="{5EEF5A8E-E94A-44DA-8E19-E65ADCA9234E}">
      <text>
        <r>
          <rPr>
            <b/>
            <sz val="9"/>
            <color indexed="81"/>
            <rFont val="Tahoma"/>
            <family val="2"/>
          </rPr>
          <t>Position: 71
ON FLOOR DATE: 2025-09-11 00:00:00
CCCD ASSET #: 411002303
REVENUE GROUP: 0.25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AK200" authorId="0" shapeId="0" xr:uid="{2F4D4150-DFFA-4CB9-BF08-D7FE4ABB9482}">
      <text>
        <r>
          <rPr>
            <b/>
            <sz val="9"/>
            <color indexed="81"/>
            <rFont val="Tahoma"/>
            <family val="2"/>
          </rPr>
          <t>Position: 116
ON FLOOR DATE: 2025-09-13 00:00:00
CCCD ASSET #: 411457996
REVENUE GROUP: 0.01
MANUFACTURER: BLUBERI
GAME DESCRIPTION: DEVILS LOCK ALL IN {$0.01/$0.02/$0.05/$0.10/$0.25/$1.00} (660/396/330/264/99 CR)
GAME CONFIG: 5R40L66-660CR
MIN BET: 66
MAX BET: 660
GAME TYPE: VIDEO REEL
MC MODEL: BEACON_PLUS
DAILY LEASE FEE: 0
THEOR MC PAY %: 11.99%
TOP BOX: NONE</t>
        </r>
      </text>
    </comment>
    <comment ref="AO200" authorId="0" shapeId="0" xr:uid="{2E6AFF12-9299-4720-BC0F-33634927CCE0}">
      <text>
        <r>
          <rPr>
            <b/>
            <sz val="9"/>
            <color indexed="81"/>
            <rFont val="Tahoma"/>
            <family val="2"/>
          </rPr>
          <t>Position: 121
ON FLOOR DATE: 2025-09-13 00:00:00
CCCD ASSET #: 411506885
REVENUE GROUP: 0.01
MANUFACTURER: BLUBERI
GAME DESCRIPTION: HONEY BOMB {$0.01/$0.02/$0.05/$0.10/$1.00/$2.00} (600/400/50/30 CR)
GAME CONFIG: 5R30L66-660CR
MIN BET: 66
MAX BET: 660
GAME TYPE: VIDEO REEL
MC MODEL: BEACON_PLUS
DAILY LEASE FEE: 0
THEOR MC PAY %: 12.50%
TOP BOX: NONE</t>
        </r>
      </text>
    </comment>
    <comment ref="AX200" authorId="0" shapeId="0" xr:uid="{71D77598-5576-445F-9C84-39A54942B61E}">
      <text>
        <r>
          <rPr>
            <b/>
            <sz val="9"/>
            <color indexed="81"/>
            <rFont val="Tahoma"/>
            <family val="2"/>
          </rPr>
          <t>Position: 122
ON FLOOR DATE: 2025-09-13 00:00:00
CCCD ASSET #: 411519440
REVENUE GROUP: 0.01
MANUFACTURER: LIGHT AND WONDER
GAME DESCRIPTION: QUICK HIT LINK FIRE {$0.01/$0.02/$0.05/$0.10/$1.00/$2.00} (600/240/40CR)
GAME CONFIG: 5R30L75-600CR
MIN BET: 75
MAX BET: 600
GAME TYPE: VIDEO REEL
MC MODEL: COSMIC
DAILY LEASE FEE: 0
THEOR MC PAY %: 10.77%
TOP BOX: NONE</t>
        </r>
      </text>
    </comment>
    <comment ref="BB200" authorId="0" shapeId="0" xr:uid="{1AF49FBD-6815-48A2-88C5-DA68EA8DF28F}">
      <text>
        <r>
          <rPr>
            <b/>
            <sz val="9"/>
            <color indexed="81"/>
            <rFont val="Tahoma"/>
            <family val="2"/>
          </rPr>
          <t>Position: 123
ON FLOOR DATE: 2025-09-13 00:00:00
CCCD ASSET #: 411528010
REVENUE GROUP: 0.01
MANUFACTURER: LIGHT AND WONDER
GAME DESCRIPTION: QUICK HIT LINK GEMS {$0.01/0.02/0.05/0.10/1.00/2.00} (600/240/40CR)
GAME CONFIG: 5R30L75-600CR
MIN BET: 75
MAX BET: 600
GAME TYPE: VIDEO REEL
MC MODEL: COSMIC
DAILY LEASE FEE: 0
THEOR MC PAY %: 10.77%
TOP BOX: NONE</t>
        </r>
      </text>
    </comment>
    <comment ref="BK200" authorId="0" shapeId="0" xr:uid="{C213544D-C29B-4997-BC81-A05FD99743BD}">
      <text>
        <r>
          <rPr>
            <b/>
            <sz val="9"/>
            <color indexed="81"/>
            <rFont val="Tahoma"/>
            <family val="2"/>
          </rPr>
          <t>Position: 124
ON FLOOR DATE: 2025-09-17 00:00:00
CCCD ASSET #: 411537391
REVENUE GROUP: 0.01
MANUFACTURER: LIGHT AND WONDER
GAME DESCRIPTION: SUPER 88 FORTUNES {$0.01/$0.02/$0.05/$0.10} (880CR/880CR/528CR/528CR)
GAME CONFIG: 3R27W88-880CR
MIN BET: 88
MAX BET: 880
GAME TYPE: STEPPER REEL
MC MODEL: LANDMARK_7000
DAILY LEASE FEE: 0
THEOR MC PAY %: 13.69%
TOP BOX: NONE</t>
        </r>
      </text>
    </comment>
    <comment ref="BO200" authorId="0" shapeId="0" xr:uid="{58C07EA3-85B0-490B-A4D1-D3AA7D9D4A02}">
      <text>
        <r>
          <rPr>
            <b/>
            <sz val="9"/>
            <color indexed="81"/>
            <rFont val="Tahoma"/>
            <family val="2"/>
          </rPr>
          <t>Position: 129
ON FLOOR DATE: 2025-09-17 00:00:00
CCCD ASSET #: 411581094
REVENUE GROUP: 0.01
MANUFACTURER: LIGHT AND WONDER
GAME DESCRIPTION: QUICK HIT BLITZ FEVER BLAZING 777 {$0.01/$0.02/$0.05/$0.10} (600CR/600CR/300CR/300CR)
GAME CONFIG: 3R27L60-600CR 
MIN BET: 60
MAX BET: 600
GAME TYPE: STEPPER REEL
MC MODEL: LANDMARK_7000
DAILY LEASE FEE: 0
THEOR MC PAY %: 12.00%
TOP BOX: NONE</t>
        </r>
      </text>
    </comment>
    <comment ref="BX200" authorId="0" shapeId="0" xr:uid="{44DCCFBD-6A02-48BA-8B88-BF77DE3C745E}">
      <text>
        <r>
          <rPr>
            <b/>
            <sz val="9"/>
            <color indexed="81"/>
            <rFont val="Tahoma"/>
            <family val="2"/>
          </rPr>
          <t>Position: 130
ON FLOOR DATE: 2025-09-13 00:00:00
CCCD ASSET #: 411597779
REVENUE GROUP: 0.01
MANUFACTURER: LIGHT AND WONDER
GAME DESCRIPTION: DANCING DRUMS GOLDEN DRUMS {$0.01/$0.02/$0.05/$0.10} (1000/500 CR)
GAME CONFIG: 5R243W88-880CR
MIN BET: 88
MAX BET: 880
GAME TYPE: VIDEO REEL
MC MODEL: COSMIC
DAILY LEASE FEE: 0
THEOR MC PAY %: 11.03%
TOP BOX: NONE</t>
        </r>
      </text>
    </comment>
    <comment ref="CB200" authorId="0" shapeId="0" xr:uid="{2DB35C9A-C094-4F87-A0A2-F41D57304564}">
      <text>
        <r>
          <rPr>
            <b/>
            <sz val="9"/>
            <color indexed="81"/>
            <rFont val="Tahoma"/>
            <family val="2"/>
          </rPr>
          <t>Position: 131
ON FLOOR DATE: 2025-09-13 00:00:00
CCCD ASSET #: 411609349
REVENUE GROUP: 0.01
MANUFACTURER: LIGHT AND WONDER
GAME DESCRIPTION: DANCING DRUMS GOLDEN DRUMS {$0.01/$0.02/$0.05/$0.10} (1000/500 CR)
GAME CONFIG: 5R243W88-880CR
MIN BET: 88
MAX BET: 880
GAME TYPE: VIDEO REEL
MC MODEL: COSMIC
DAILY LEASE FEE: 0
THEOR MC PAY %: 11.03%
TOP BOX: NONE</t>
        </r>
      </text>
    </comment>
    <comment ref="CK200" authorId="0" shapeId="0" xr:uid="{9D92D6E2-394F-4119-991A-2E5255F8EF42}">
      <text>
        <r>
          <rPr>
            <b/>
            <sz val="9"/>
            <color indexed="81"/>
            <rFont val="Tahoma"/>
            <family val="2"/>
          </rPr>
          <t>Position: 132
ON FLOOR DATE: 2025-09-14 00:00:00
CCCD ASSET #: 411612544
REVENUE GROUP: 0.01
MANUFACTURER: ARISTOCRAT
GAME DESCRIPTION: BUFFALO TRIPLE POWER LINK {$0.01/$0.02/$0.05/$0.10} (800CR)
GAME CONFIG: 5R243W80-800CR
MIN BET: 88
MAX BET: 880
GAME TYPE: VIDEO REEL
MC MODEL: MARSX_PORTRAIT
DAILY LEASE FEE: 0
THEOR MC PAY %: 13.47%
TOP BOX: NONE</t>
        </r>
      </text>
    </comment>
    <comment ref="CO200" authorId="0" shapeId="0" xr:uid="{D555A5C8-D43B-4ED0-8C26-49CFE2160A3D}">
      <text>
        <r>
          <rPr>
            <b/>
            <sz val="9"/>
            <color indexed="81"/>
            <rFont val="Tahoma"/>
            <family val="2"/>
          </rPr>
          <t>Position: 137
ON FLOOR DATE: 2025-09-14 00:00:00
CCCD ASSET #: 411664009
REVENUE GROUP: 0.01
MANUFACTURER: ARISTOCRAT
GAME DESCRIPTION: CRAZY CHICKENS {$0.01/$0.02/$0.05/$0.10} (750/600/375 CR)
GAME CONFIG: 5R75L75-750CR
MIN BET: 75
MAX BET: 750
GAME TYPE: VIDEO REEL
MC MODEL: MARSX_PORTRAIT
DAILY LEASE FEE: 0
THEOR MC PAY %: 12.40%
TOP BOX: NONE</t>
        </r>
      </text>
    </comment>
    <comment ref="CX200" authorId="0" shapeId="0" xr:uid="{EEECAB1E-5CE1-4344-9316-67EB15E86175}">
      <text>
        <r>
          <rPr>
            <b/>
            <sz val="9"/>
            <color indexed="81"/>
            <rFont val="Tahoma"/>
            <family val="2"/>
          </rPr>
          <t>Position: 138
ON FLOOR DATE: 2025-09-20 00:00:00
CCCD ASSET #: 411675660
REVENUE GROUP: 0.01
MANUFACTURER: LIGHT AND WONDER
GAME DESCRIPTION: S MORE MONEY {$0.01/$0.02/$0.05/$0.10} (600CR)
GAME CONFIG: 5R243W100-1000CR
MIN BET: 100
MAX BET: 1000
GAME TYPE: VIDEO REEL
MC MODEL: COSMIC
DAILY LEASE FEE: 0
THEOR MC PAY %: 11.78%
TOP BOX: NONE</t>
        </r>
      </text>
    </comment>
    <comment ref="DB200" authorId="0" shapeId="0" xr:uid="{72FA2217-F2B8-44B7-B1A7-C14D3A852A3D}">
      <text>
        <r>
          <rPr>
            <b/>
            <sz val="9"/>
            <color indexed="81"/>
            <rFont val="Tahoma"/>
            <family val="2"/>
          </rPr>
          <t>Position: 139
ON FLOOR DATE: 2025-09-20 00:00:00
CCCD ASSET #: 411683029
REVENUE GROUP: 0.01
MANUFACTURER: LIGHT AND WONDER
GAME DESCRIPTION: S MORE MONEY {$0.01/$0.02/$0.05/$0.10} (600CR)
GAME CONFIG: 5R30L75-600CR
MIN BET: 75
MAX BET: 600
GAME TYPE: VIDEO REEL
MC MODEL: COSMIC
DAILY LEASE FEE: 0
THEOR MC PAY %: 11.78%
TOP BOX: NONE</t>
        </r>
      </text>
    </comment>
    <comment ref="DK200" authorId="0" shapeId="0" xr:uid="{8C7BCF3A-2F51-43E4-A6D8-DA3EF7EB7F2D}">
      <text>
        <r>
          <rPr>
            <b/>
            <sz val="9"/>
            <color indexed="81"/>
            <rFont val="Tahoma"/>
            <family val="2"/>
          </rPr>
          <t>Position: 140
ON FLOOR DATE: 2025-09-14 00:00:00
CCCD ASSET #: 411693344
REVENUE GROUP: 0.01
MANUFACTURER: BLUBERI
GAME DESCRIPTION: TIMBER JACK GOING WILDER {$0.01/$0.02/$0.05/$0.10} (750/450 CR)
GAME CONFIG: 5R50L75-750CR 
MIN BET: 75
MAX BET: 750
GAME TYPE: VIDEO REEL
MC MODEL: NOVUS-B49-002
DAILY LEASE FEE: 0
THEOR MC PAY %: 12.00%
TOP BOX: NONE</t>
        </r>
      </text>
    </comment>
    <comment ref="DO200" authorId="0" shapeId="0" xr:uid="{54EBBCF2-289B-482A-B049-C0346C32B873}">
      <text>
        <r>
          <rPr>
            <b/>
            <sz val="9"/>
            <color indexed="81"/>
            <rFont val="Tahoma"/>
            <family val="2"/>
          </rPr>
          <t>Position: 145
ON FLOOR DATE: 2025-09-14 00:00:00
CCCD ASSET #: 411743481
REVENUE GROUP: 0.01
MANUFACTURER: BLUBERI
GAME DESCRIPTION: JACKPOT SHOT {$0.01/$0.02/$0.05/$0.10} (750CR/500CR/500CR/500 CR)
GAME CONFIG: 5R75L75-750CR
MIN BET: 75
MAX BET: 750
GAME TYPE: VIDEO REEL
MC MODEL: NOVUS-B49-002
DAILY LEASE FEE: 0
THEOR MC PAY %: 11.00%
TOP BOX: NONE</t>
        </r>
      </text>
    </comment>
    <comment ref="EB200" authorId="0" shapeId="0" xr:uid="{CE0501BA-9FD3-4D28-A544-648B58F43F11}">
      <text>
        <r>
          <rPr>
            <b/>
            <sz val="9"/>
            <color indexed="81"/>
            <rFont val="Tahoma"/>
            <family val="2"/>
          </rPr>
          <t>Position: 146
ON FLOOR DATE: 2025-09-15 00:00:00
CCCD ASSET #: 411751708
REVENUE GROUP: 0.01
MANUFACTURER: INCREDIBLE TECHNOLOGIES
GAME DESCRIPTION: ASCENDING FORTUNES: PAGODA RISING {$0.01/$0.02/$0.05/$0.10} (600CR/600CR/360CR/360CR)
GAME CONFIG: 5R243W60-600CR
MIN BET: 60
MAX BET: 600
GAME TYPE: VIDEO REEL
MC MODEL: PRISM
DAILY LEASE FEE: 0
THEOR MC PAY %: 13.87%
TOP BOX: NONE</t>
        </r>
      </text>
    </comment>
    <comment ref="EF200" authorId="0" shapeId="0" xr:uid="{4217930F-55B9-4FD2-9C8F-4A9342651D07}">
      <text>
        <r>
          <rPr>
            <b/>
            <sz val="9"/>
            <color indexed="81"/>
            <rFont val="Tahoma"/>
            <family val="2"/>
          </rPr>
          <t>Position: 149
ON FLOOR DATE: 2025-09-16 00:00:00
CCCD ASSET #: 411782593
REVENUE GROUP: 0.01
MANUFACTURER: INCREDIBLE TECHNOLOGIES
GAME DESCRIPTION: ASCENDING FORTUNES: JEWEL OASIS {$0.01/$0.02/$0.05/$0.10} (600CR/600CR/360CR/360CR)
GAME CONFIG: 5R243W75-600
MIN BET: 75
MAX BET: 600
GAME TYPE: VIDEO REEL
MC MODEL: PRIZM
DAILY LEASE FEE: 0
THEOR MC PAY %: 13.87%
TOP BOX: NONE</t>
        </r>
      </text>
    </comment>
    <comment ref="U218" authorId="0" shapeId="0" xr:uid="{9E165FD5-9A87-42C1-9879-A466D47A4782}">
      <text>
        <r>
          <rPr>
            <b/>
            <sz val="9"/>
            <color indexed="81"/>
            <rFont val="Tahoma"/>
            <family val="2"/>
          </rPr>
          <t>Position: 500
ON FLOOR DATE: 2025-09-18 00:00:00
CCCD ASSET #: 412376134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Y218" authorId="0" shapeId="0" xr:uid="{1FC73CED-9FC1-4B13-90E5-B066C9740495}">
      <text>
        <r>
          <rPr>
            <b/>
            <sz val="9"/>
            <color indexed="81"/>
            <rFont val="Tahoma"/>
            <family val="2"/>
          </rPr>
          <t>Position: 501
ON FLOOR DATE: 2025-09-18 00:00:00
CCCD ASSET #: 412382632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2025-12-01 00:00:00</t>
        </r>
      </text>
    </comment>
    <comment ref="AC218" authorId="0" shapeId="0" xr:uid="{156763F3-3FF4-4CAB-B9B6-B07B6667B308}">
      <text>
        <r>
          <rPr>
            <b/>
            <sz val="9"/>
            <color indexed="81"/>
            <rFont val="Tahoma"/>
            <family val="2"/>
          </rPr>
          <t>Position: 502
ON FLOOR DATE: 2025-09-18 00:00:00
CCCD ASSET #: 412395629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G218" authorId="0" shapeId="0" xr:uid="{757479CB-7A1F-47FA-BC5D-168C867B03F5}">
      <text>
        <r>
          <rPr>
            <b/>
            <sz val="9"/>
            <color indexed="81"/>
            <rFont val="Tahoma"/>
            <family val="2"/>
          </rPr>
          <t>Position: 503
ON FLOOR DATE: 2025-09-18 00:00:00
CCCD ASSET #: 412407531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K218" authorId="0" shapeId="0" xr:uid="{8E3F4CCE-6498-4770-AE48-46558D8C1704}">
      <text>
        <r>
          <rPr>
            <b/>
            <sz val="9"/>
            <color indexed="81"/>
            <rFont val="Tahoma"/>
            <family val="2"/>
          </rPr>
          <t>Position: 504
ON FLOOR DATE: 2025-09-18 00:00:00
CCCD ASSET #: 412414430
REVENUE GROUP: 0.01
MANUFACTURER: LIGHT AND WONDER
GAME DESCRIPTION: HUFF N EVEN MORE PUFF {$0.01/$0.02/$0.05/$0.10/$1.00/$2.00} (800/600/360/50 CR)
GAME CONFIG: 5R243W100-800CR
MIN BET: 100
MAX BET: 800
GAME TYPE: VIDEO REEL
MC MODEL: COSMIC
DAILY LEASE FEE: 0
THEOR MC PAY %: 11.79%
PROGRESSIVE: Link
TOP BOX: NONE
MANUFACTURE DATE: 2024-12-01 00:00:00</t>
        </r>
      </text>
    </comment>
    <comment ref="AO218" authorId="0" shapeId="0" xr:uid="{38B6CCF8-BCC4-4121-AA72-4487EA2CE0AD}">
      <text>
        <r>
          <rPr>
            <b/>
            <sz val="9"/>
            <color indexed="81"/>
            <rFont val="Tahoma"/>
            <family val="2"/>
          </rPr>
          <t>Position: 505
ON FLOOR DATE: 2025-09-18 00:00:00
CCCD ASSET #: 412421504
REVENUE GROUP: 0.01
MANUFACTURER: LIGHT AND WONDER
GAME DESCRIPTION: HUFF N EVEN MORE PUFF {$0.01/$0.02/$0.05/$0.10/$1.00/$2.00} (800/600/360/50 CR)
GAME CONFIG: 5R243W100-800CR
MIN BET: 100
MAX BET: 800
GAME TYPE: VIDEO REEL
MC MODEL: COSMIC_UPRIGHT
DAILY LEASE FEE: 0
THEOR MC PAY %: 11.79%
PROGRESSIVE: Link
TOP BOX: NONE
MANUFACTURE DATE: 2024-12-01 00:00:00</t>
        </r>
      </text>
    </comment>
    <comment ref="BS218" authorId="0" shapeId="0" xr:uid="{7B1ECD3D-F074-4B48-B5DF-CCA8B20C02C7}">
      <text>
        <r>
          <rPr>
            <b/>
            <sz val="9"/>
            <color indexed="81"/>
            <rFont val="Tahoma"/>
            <family val="2"/>
          </rPr>
          <t>Position: 506
ON FLOOR DATE: 2025-09-18 00:00:00
CCCD ASSET #: 412437045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BW218" authorId="0" shapeId="0" xr:uid="{B9318ED0-B270-484E-9309-AB7007683C90}">
      <text>
        <r>
          <rPr>
            <b/>
            <sz val="9"/>
            <color indexed="81"/>
            <rFont val="Tahoma"/>
            <family val="2"/>
          </rPr>
          <t>Position: 509
ON FLOOR DATE: 2025-09-19 00:00:00
CCCD ASSET #: 412468215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BS222" authorId="0" shapeId="0" xr:uid="{262B94CE-0154-4B4E-AD39-31702F11DD42}">
      <text>
        <r>
          <rPr>
            <b/>
            <sz val="9"/>
            <color indexed="81"/>
            <rFont val="Tahoma"/>
            <family val="2"/>
          </rPr>
          <t>Position: 507
ON FLOOR DATE: 2025-09-18 00:00:00
CCCD ASSET #: 412449404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BW222" authorId="0" shapeId="0" xr:uid="{FAFFD871-CF99-4377-9216-2DB0E90EB393}">
      <text>
        <r>
          <rPr>
            <b/>
            <sz val="9"/>
            <color indexed="81"/>
            <rFont val="Tahoma"/>
            <family val="2"/>
          </rPr>
          <t>Position: 508
ON FLOOR DATE: 2025-09-18 00:00:00
CCCD ASSET #: 412453609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BG237" authorId="0" shapeId="0" xr:uid="{3C2A9A53-DE46-429E-AD93-BDBB44BB388C}">
      <text>
        <r>
          <rPr>
            <b/>
            <sz val="9"/>
            <color indexed="81"/>
            <rFont val="Tahoma"/>
            <family val="2"/>
          </rPr>
          <t>Position: 535
ON FLOOR DATE: 2025-09-20 00:00:00
CCCD ASSET #: 412723397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37" authorId="0" shapeId="0" xr:uid="{3C6B6102-BD39-42E1-8556-291E75868213}">
      <text>
        <r>
          <rPr>
            <b/>
            <sz val="9"/>
            <color indexed="81"/>
            <rFont val="Tahoma"/>
            <family val="2"/>
          </rPr>
          <t>Position: 534
ON FLOOR DATE: 2025-09-20 00:00:00
CCCD ASSET #: 412719363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37" authorId="0" shapeId="0" xr:uid="{B50E1515-6C20-45BF-9648-D1EB3C450C41}">
      <text>
        <r>
          <rPr>
            <b/>
            <sz val="9"/>
            <color indexed="81"/>
            <rFont val="Tahoma"/>
            <family val="2"/>
          </rPr>
          <t>Position: 529
ON FLOOR DATE: 2025-09-19 00:00:00
CCCD ASSET #: 412669521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37" authorId="0" shapeId="0" xr:uid="{4E88A1CE-23EA-4676-B4B6-03669CB9BF6D}">
      <text>
        <r>
          <rPr>
            <b/>
            <sz val="9"/>
            <color indexed="81"/>
            <rFont val="Tahoma"/>
            <family val="2"/>
          </rPr>
          <t>Position: 528
ON FLOOR DATE: 2025-09-19 00:00:00
CCCD ASSET #: 412659119
REVENUE GROUP: 0.01
MANUFACTURER: LIGHT AND WONDER
GAME DESCRIPTION: LION LINK - WEALTH OF THE DRAGON {$0.01/$0.02/$0.05/$0.10/$1.00/$2.00} (750/400/50 CR)
GAME CONFIG: 5R40L75-750CR
MIN BET: 75
MAX BET: 750
GAME TYPE: VIDEO REEL
MC MODEL: KASCADA
DAILY LEASE FEE: 0
THEOR MC PAY %: 13.31%
PROGRESSIVE: Link
TOP BOX: 27IN WIDE LCD
MANUFACTURE DATE: 2024-12-01 00:00:00</t>
        </r>
      </text>
    </comment>
    <comment ref="AG239" authorId="0" shapeId="0" xr:uid="{5BD846AE-2067-478E-A592-8654E1A019E3}">
      <text>
        <r>
          <rPr>
            <b/>
            <sz val="9"/>
            <color indexed="81"/>
            <rFont val="Tahoma"/>
            <family val="2"/>
          </rPr>
          <t>Position: 547
ON FLOOR DATE: 2025-09-20 00:00:00
CCCD ASSET #: 412843105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39" authorId="0" shapeId="0" xr:uid="{0A2B6D0B-CD68-4893-8418-5B97D341C2AF}">
      <text>
        <r>
          <rPr>
            <b/>
            <sz val="9"/>
            <color indexed="81"/>
            <rFont val="Tahoma"/>
            <family val="2"/>
          </rPr>
          <t>Position: 546
ON FLOOR DATE: 2025-09-20 00:00:00
CCCD ASSET #: 412832200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CW239" authorId="0" shapeId="0" xr:uid="{238E63F2-F9AB-4781-B5F8-97E3EF7F3FCF}">
      <text>
        <r>
          <rPr>
            <b/>
            <sz val="9"/>
            <color indexed="81"/>
            <rFont val="Tahoma"/>
            <family val="2"/>
          </rPr>
          <t>Position: 510
ON FLOOR DATE: 2025-09-22 00:00:00
CCCD ASSET #: 412474738
REVENUE GROUP: 0.01
MANUFACTURER: EVERI
GAME DESCRIPTION: DYNAMITE POP RED RUSH {$0.01/0.02/0.05/0.10} (500CR/250CR)
GAME CONFIG: 5R243W50-500CR
MIN BET: 50
MAX BET: 500
GAME TYPE: VIDEO REEL
MC MODEL: DYNASTY_SOL
DAILY LEASE FEE: 0
THEOR MC PAY %: 13.20%
PROGRESSIVE: Standalone
TOP BOX: NONE
MANUFACTURE DATE: 2024-11-21 00:00:00</t>
        </r>
      </text>
    </comment>
    <comment ref="BG241" authorId="0" shapeId="0" xr:uid="{3E8696D7-A3F0-46C7-A08A-BD19ACD45DFC}">
      <text>
        <r>
          <rPr>
            <b/>
            <sz val="9"/>
            <color indexed="81"/>
            <rFont val="Tahoma"/>
            <family val="2"/>
          </rPr>
          <t>Position: 536
ON FLOOR DATE: 2025-09-20 00:00:00
CCCD ASSET #: 412734928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41" authorId="0" shapeId="0" xr:uid="{951A0394-0306-4BFD-81DC-6292C735903F}">
      <text>
        <r>
          <rPr>
            <b/>
            <sz val="9"/>
            <color indexed="81"/>
            <rFont val="Tahoma"/>
            <family val="2"/>
          </rPr>
          <t>Position: 533
ON FLOOR DATE: 2025-09-20 00:00:00
CCCD ASSET #: 412709622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41" authorId="0" shapeId="0" xr:uid="{020EBC8A-9071-4136-9CB3-AC1DF04F56A7}">
      <text>
        <r>
          <rPr>
            <b/>
            <sz val="9"/>
            <color indexed="81"/>
            <rFont val="Tahoma"/>
            <family val="2"/>
          </rPr>
          <t>Position: 530
ON FLOOR DATE: 2025-09-19 00:00:00
CCCD ASSET #: 412675188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41" authorId="0" shapeId="0" xr:uid="{FFC2D440-9C39-4880-85CB-BF9DC79FC4EA}">
      <text>
        <r>
          <rPr>
            <b/>
            <sz val="9"/>
            <color indexed="81"/>
            <rFont val="Tahoma"/>
            <family val="2"/>
          </rPr>
          <t>Position: 527
ON FLOOR DATE: 2025-09-19 00:00:00
CCCD ASSET #: 412648442
REVENUE GROUP: 0.01
MANUFACTURER: LIGHT AND WONDER
GAME DESCRIPTION: LION LINK PROSPEROUS ROOSTER {$0.01/0.02/0.05/0.10/1.00/2.00} (750/400/50CR)
GAME CONFIG: 5R40L75-750CR
MIN BET: 75
MAX BET: 750
GAME TYPE: VIDEO REEL
MC MODEL: KASCADA
DAILY LEASE FEE: 0
THEOR MC PAY %: 13.64%
PROGRESSIVE: Link
TOP BOX: 27IN WIDE LCD
MANUFACTURE DATE: 2024-12-01 00:00:00</t>
        </r>
      </text>
    </comment>
    <comment ref="AG243" authorId="0" shapeId="0" xr:uid="{6A61856A-476C-44F6-B283-6AFC5B21566D}">
      <text>
        <r>
          <rPr>
            <b/>
            <sz val="9"/>
            <color indexed="81"/>
            <rFont val="Tahoma"/>
            <family val="2"/>
          </rPr>
          <t>Position: 548
ON FLOOR DATE: 2025-09-20 00:00:00
CCCD ASSET #: 412857684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43" authorId="0" shapeId="0" xr:uid="{3FEE2A11-2525-40E7-AD0E-27A8975C6059}">
      <text>
        <r>
          <rPr>
            <b/>
            <sz val="9"/>
            <color indexed="81"/>
            <rFont val="Tahoma"/>
            <family val="2"/>
          </rPr>
          <t>Position: 545
ON FLOOR DATE: 2025-09-20 00:00:00
CCCD ASSET #: 412820845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CW243" authorId="0" shapeId="0" xr:uid="{7A6659EE-5718-4A9B-B124-E3A0292A7DF3}">
      <text>
        <r>
          <rPr>
            <b/>
            <sz val="9"/>
            <color indexed="81"/>
            <rFont val="Tahoma"/>
            <family val="2"/>
          </rPr>
          <t>Position: 511
ON FLOOR DATE: 2025-09-22 00:00:00
CCCD ASSET #: 412489861
REVENUE GROUP: 0.01
MANUFACTURER: EVERI
GAME DESCRIPTION: DYNAMITE POP RED RUSH {$0.01/0.02/0.05/0.10} (500CR/250CR)
GAME CONFIG: 5R243W50-500CR
MIN BET: 50
MAX BET: 500
GAME TYPE: VIDEO REEL
MC MODEL: DYNASTY_SOL
DAILY LEASE FEE: 0
THEOR MC PAY %: 13.20%
PROGRESSIVE: Standalone
TOP BOX: NONE
MANUFACTURE DATE: 2024-11-21 00:00:00</t>
        </r>
      </text>
    </comment>
    <comment ref="O245" authorId="0" shapeId="0" xr:uid="{4BE96185-6F16-4550-8995-A0CFCC168952}">
      <text>
        <r>
          <rPr>
            <b/>
            <sz val="9"/>
            <color indexed="81"/>
            <rFont val="Tahoma"/>
            <family val="2"/>
          </rPr>
          <t>Position: 556
ON FLOOR DATE: 2025-09-20 00:00:00
CCCD ASSET #: 412934507
REVENUE GROUP: 0.01
MANUFACTURER: LIGHT AND WONDER
GAME DESCRIPTION: BANG BAM BOOM {$0.01/$0.02/$0.05/$0.10} (880CR/880CR/500CR/500CR)
GAME CONFIG: 3R9L88-880CR
MIN BET: 88
MAX BET: 880
GAME TYPE: STEPPER REEL
MC MODEL: LANDMARK_7000
DAILY LEASE FEE: 0
THEOR MC PAY %: 12.83%
PROGRESSIVE: Link
TOP BOX: 27" SQUARE (LCD)
MANUFACTURE DATE: 2024-12-01 00:00:00</t>
        </r>
      </text>
    </comment>
    <comment ref="BG245" authorId="0" shapeId="0" xr:uid="{1C889844-6BC1-4F3C-A426-DC56D784A091}">
      <text>
        <r>
          <rPr>
            <b/>
            <sz val="9"/>
            <color indexed="81"/>
            <rFont val="Tahoma"/>
            <family val="2"/>
          </rPr>
          <t>Position: 537
ON FLOOR DATE: 2025-09-20 00:00:00
CCCD ASSET #: 412743358
REVENUE GROUP: 0.01
MANUFACTURER: INCREDIBLE TECHNOLOGIES
GAME DESCRIPTION: LOTUS LINK SPIRIT OF PROSPERITY {$0.01,$0.02,$0.05,$0.10}(600CR/600CR/360CR/360CR)
GAME CONFIG: 5R25L60-600CR
MIN BET: 60
MAX BET: 600
GAME TYPE: VIDEO REEL
MC MODEL: PRISM_ELEMENT
DAILY LEASE FEE: 0
THEOR MC PAY %: 13.84%
PROGRESSIVE: Link
TOP BOX: NONE
MANUFACTURE DATE: 2024-10-30 00:00:00</t>
        </r>
      </text>
    </comment>
    <comment ref="BK245" authorId="0" shapeId="0" xr:uid="{F5912D97-E77D-4C46-B27F-897B94C2A11D}">
      <text>
        <r>
          <rPr>
            <b/>
            <sz val="9"/>
            <color indexed="81"/>
            <rFont val="Tahoma"/>
            <family val="2"/>
          </rPr>
          <t>Position: 532
ON FLOOR DATE: 2025-09-20 00:00:00
CCCD ASSET #: 412695848
REVENUE GROUP: 0.01
MANUFACTURER: INCREDIBLE TECHNOLOGIES
GAME DESCRIPTION: STACK UP PAYS: ISLAND RICHES {$0.01,$0.02,$0.05,$0.10}600CR/600CR/360CR/360CR)
GAME CONFIG: 5R243W75-750CR
MIN BET: 75
MAX BET: 750
GAME TYPE: VIDEO REEL
MC MODEL: PRISM_ELEMENT
DAILY LEASE FEE: 0
THEOR MC PAY %: 13.95%
PROGRESSIVE: No
TOP BOX: NONE
MANUFACTURE DATE: 2024-10-30 00:00:00</t>
        </r>
      </text>
    </comment>
    <comment ref="CD245" authorId="0" shapeId="0" xr:uid="{1F80C05A-01F1-4A6C-8765-A5F173A413B9}">
      <text>
        <r>
          <rPr>
            <b/>
            <sz val="9"/>
            <color indexed="81"/>
            <rFont val="Tahoma"/>
            <family val="2"/>
          </rPr>
          <t>Position: 531
ON FLOOR DATE: 2025-09-19 00:00:00
CCCD ASSET #: 412684781
REVENUE GROUP: 0.01
MANUFACTURER: LIGHT AND WONDER
GAME DESCRIPTION: HUFF N MORE PUFF POWER 4 {$0.01/0.02/0.05/0.10} (800CR)
GAME CONFIG: 5R243W200-800CR
MIN BET: 200
MAX BET: 800
GAME TYPE: VIDEO REEL
MC MODEL: KASCADA
DAILY LEASE FEE: 0
THEOR MC PAY %: 10.93%
PROGRESSIVE: Link
TOP BOX: 27IN WIDE LCD
MANUFACTURE DATE: 2024-12-01 00:00:00</t>
        </r>
      </text>
    </comment>
    <comment ref="CH245" authorId="0" shapeId="0" xr:uid="{2B67896A-5195-4BA2-8109-023EC76ECE69}">
      <text>
        <r>
          <rPr>
            <b/>
            <sz val="9"/>
            <color indexed="81"/>
            <rFont val="Tahoma"/>
            <family val="2"/>
          </rPr>
          <t>Position: 526
ON FLOOR DATE: 2025-09-19 00:00:00
CCCD ASSET #: 412638323
REVENUE GROUP: 0.01
MANUFACTURER: LIGHT AND WONDER
GAME DESCRIPTION: LION LINK - WEALTH OF THE DRAGON {$0.01/$0.02/$0.05/$0.10/$1.00/$2.00} (750/400/50 CR)
GAME CONFIG: 5R40L75-750CR
MIN BET: 75
MAX BET: 750
GAME TYPE: VIDEO REEL
MC MODEL: KASCADA
DAILY LEASE FEE: 0
THEOR MC PAY %: 13.31%
PROGRESSIVE: Link
TOP BOX: 27IN WIDE LCD
MANUFACTURE DATE: 2024-12-01 00:00:00</t>
        </r>
      </text>
    </comment>
    <comment ref="AG247" authorId="0" shapeId="0" xr:uid="{2DF53DB4-02CC-4C1D-9D55-F693C5DB3FEE}">
      <text>
        <r>
          <rPr>
            <b/>
            <sz val="9"/>
            <color indexed="81"/>
            <rFont val="Tahoma"/>
            <family val="2"/>
          </rPr>
          <t>Position: 549
ON FLOOR DATE: 2025-09-20 00:00:00
CCCD ASSET #: 412867834
REVENUE GROUP: 0.01
MANUFACTURER: BLUBERI
GAME DESCRIPTION: HONEY BOMB {$0.01/$0.02/$0.05/$0.10/$1.00/$2.00} (600/400/50/30 CR)
GAME CONFIG: 5R50L60-600CR
MIN BET: 66
MAX BET: 600
GAME TYPE: VIDEO REEL
MC MODEL: BEACON_PLUS
DAILY LEASE FEE: 0
THEOR MC PAY %: 12.50%
PROGRESSIVE: Standalone
TOP BOX: NONE
MANUFACTURE DATE: 2024-11-01 00:00:00</t>
        </r>
      </text>
    </comment>
    <comment ref="AK247" authorId="0" shapeId="0" xr:uid="{614D8ED9-5CCC-4C8C-B450-324F0C10252C}">
      <text>
        <r>
          <rPr>
            <b/>
            <sz val="9"/>
            <color indexed="81"/>
            <rFont val="Tahoma"/>
            <family val="2"/>
          </rPr>
          <t>Position: 544
ON FLOOR DATE: 2025-09-20 00:00:00
CCCD ASSET #: 412814243
REVENUE GROUP: 0.01
MANUFACTURER: BLUBERI
GAME DESCRIPTION: DEVILS LOCK ALL IN {$0.01/$0.02/$0.05/$0.10/$0.25/$1.00} (660/396/330/264/99 CR)
GAME CONFIG: 5R30L66-660CR
MIN BET: 66
MAX BET: 660
GAME TYPE: VIDEO REEL
MC MODEL: BEACON_PLUS
DAILY LEASE FEE: 0
THEOR MC PAY %: 11.99%
PROGRESSIVE: Standalone
TOP BOX: NONE
MANUFACTURE DATE: 2024-11-01 00:00:00</t>
        </r>
      </text>
    </comment>
    <comment ref="O249" authorId="0" shapeId="0" xr:uid="{F1CBA842-F31B-4103-85FD-076FE02525FD}">
      <text>
        <r>
          <rPr>
            <b/>
            <sz val="9"/>
            <color indexed="81"/>
            <rFont val="Tahoma"/>
            <family val="2"/>
          </rPr>
          <t>Position: 555
ON FLOOR DATE: 2025-09-21 00:00:00
CCCD ASSET #: 412924846
REVENUE GROUP: 0.01
MANUFACTURER: LIGHT AND WONDER
GAME DESCRIPTION: BANG BAM BOOM {$0.01/$0.02/$0.05/$0.10} (880CR/880CR/500CR/500CR)
GAME CONFIG: 3R9L88-880CR
MIN BET: 88
MAX BET: 880
GAME TYPE: STEPPER REEL
MC MODEL: LANDMARK_7001
DAILY LEASE FEE: 0
THEOR MC PAY %: 12.83%
PROGRESSIVE: Link
TOP BOX: 27" SQUARE (LCD)</t>
        </r>
      </text>
    </comment>
    <comment ref="BG250" authorId="0" shapeId="0" xr:uid="{EC7CBDD5-D810-4257-9586-FA72B2525336}">
      <text>
        <r>
          <rPr>
            <b/>
            <sz val="9"/>
            <color indexed="81"/>
            <rFont val="Tahoma"/>
            <family val="2"/>
          </rPr>
          <t>Position: 538
ON FLOOR DATE: 2025-09-21 00:00:00
CCCD ASSET #: 412754475
REVENUE GROUP: 0.01
MANUFACTURER: IGT
GAME DESCRIPTION: MAGIC TREASURES DRAGON{$0.01,$0.02,$0.05,$0.10} (400CR/400CR/400CR/400CR)
GAME CONFIG: 5R40L80-400CR
MIN BET: 80
MAX BET: 400
GAME TYPE: VIDEO REEL
MC MODEL: PEAK_CURVE_49
DAILY LEASE FEE: 0
THEOR MC PAY %: 11.79%
PROGRESSIVE: Standalone
TOP BOX: NONE
MANUFACTURE DATE: 2024-11-01 00:00:00</t>
        </r>
      </text>
    </comment>
    <comment ref="BK250" authorId="0" shapeId="0" xr:uid="{ABCC97AA-C0A6-4593-8681-7D02B17D9C40}">
      <text>
        <r>
          <rPr>
            <b/>
            <sz val="9"/>
            <color indexed="81"/>
            <rFont val="Tahoma"/>
            <family val="2"/>
          </rPr>
          <t>Position: 541
ON FLOOR DATE: 2025-09-20 00:00:00
CCCD ASSET #: 412783273
REVENUE GROUP: 0.01
MANUFACTURER: IGT
GAME DESCRIPTION: GOLDEN PHOENIX {$0.01, $0.02, $0.05, $0.10} (520CR)
GAME CONFIG: 5R40L65-520CR
MIN BET: 65
MAX BET: 520
GAME TYPE: VIDEO REEL
MC MODEL: PEAK_CURVE_49
DAILY LEASE FEE: 0
THEOR MC PAY %: 12.50%
PROGRESSIVE: Standalone
TOP BOX: NONE
MANUFACTURE DATE: 2024-11-01 00:00:00</t>
        </r>
      </text>
    </comment>
    <comment ref="CD250" authorId="0" shapeId="0" xr:uid="{6B0581A3-C249-46F2-B2BD-E0BD1DE09FBC}">
      <text>
        <r>
          <rPr>
            <b/>
            <sz val="9"/>
            <color indexed="81"/>
            <rFont val="Tahoma"/>
            <family val="2"/>
          </rPr>
          <t>Position: 522
ON FLOOR DATE: 2025-11-10 00:00:00
CCCD ASSET #: 412598820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
MANUFACTURE DATE: 2024-12-01 00:00:00</t>
        </r>
      </text>
    </comment>
    <comment ref="CH250" authorId="0" shapeId="0" xr:uid="{A425DF46-AFFB-4747-9189-301D5A4DD0B2}">
      <text>
        <r>
          <rPr>
            <b/>
            <sz val="9"/>
            <color indexed="81"/>
            <rFont val="Tahoma"/>
            <family val="2"/>
          </rPr>
          <t>Position: 525
ON FLOOR DATE: 2025-11-10 00:00:00
CCCD ASSET #: 412622502
REVENUE GROUP: 0.01
MANUFACTURER: ARISTOCRAT
GAME DESCRIPTION: SUNLIGHT RICHES MO MO MO MUMMY {$0.01/$0.02/$0.05/$0.10/$1.00/$2.00} (800/400/100 CR)
GAME CONFIG: 5R40L80-800CR
MIN BET: 80
MAX BET: 800
GAME TYPE: VIDEO REEL
MC MODEL: NEP_SINGLE
DAILY LEASE FEE: 0
THEOR MC PAY %: 12.76%
PROGRESSIVE: Link
TOP BOX: NONE
MANUFACTURE DATE: 2024-12-01 00:00:00</t>
        </r>
      </text>
    </comment>
    <comment ref="CW251" authorId="0" shapeId="0" xr:uid="{05C0BF26-BFA8-484E-92F9-24770625318F}">
      <text>
        <r>
          <rPr>
            <b/>
            <sz val="9"/>
            <color indexed="81"/>
            <rFont val="Tahoma"/>
            <family val="2"/>
          </rPr>
          <t>Position: 512
ON FLOOR DATE: 2025-09-22 00:00:00
CCCD ASSET #: 412491840
REVENUE GROUP: 0.01
MANUFACTURER: IGT
GAME DESCRIPTION: GAME KING X-SINGLE HAND POKER {$0.25/$0.50/$1.00/$2.00/$5.00} (10CR)
GAME CONFIG: PK1H1-10CR
MIN BET: 1
MAX BET: 10
GAME TYPE: VIDEO POKER
MC MODEL: COBALT23
DAILY LEASE FEE: 0
THEOR MC PAY %: 5.31%
PROGRESSIVE: No
TOP BOX: 27IN WIDE LCD
MANUFACTURE DATE: 2024-11-01 00:00:00</t>
        </r>
      </text>
    </comment>
    <comment ref="O253" authorId="0" shapeId="0" xr:uid="{A0928239-BB4D-4182-B1F0-90A3E9B7E4CC}">
      <text>
        <r>
          <rPr>
            <b/>
            <sz val="9"/>
            <color indexed="81"/>
            <rFont val="Tahoma"/>
            <family val="2"/>
          </rPr>
          <t>Position: 554
ON FLOOR DATE: 2025-09-20 00:00:00
CCCD ASSET #: 412911255
REVENUE GROUP: 0.01
MANUFACTURER: LIGHT AND WONDER
GAME DESCRIPTION: BANG BAM BOOM {$0.01/$0.02/$0.05/$0.10} (880CR/880CR/500CR/500CR)
GAME CONFIG: 3R9L88-880CR
MIN BET: 88
MAX BET: 880
GAME TYPE: STEPPER REEL
MC MODEL: LANDMARK_7000
DAILY LEASE FEE: 0
THEOR MC PAY %: 12.83%
PROGRESSIVE: Link
TOP BOX: 27" SQUARE (LCD)
MANUFACTURE DATE: 2024-12-01 00:00:00</t>
        </r>
      </text>
    </comment>
    <comment ref="BG254" authorId="0" shapeId="0" xr:uid="{660DD707-B29C-498D-B044-6F4E5B0F8AA1}">
      <text>
        <r>
          <rPr>
            <b/>
            <sz val="9"/>
            <color indexed="81"/>
            <rFont val="Tahoma"/>
            <family val="2"/>
          </rPr>
          <t>Position: 539
ON FLOOR DATE: 2025-09-21 00:00:00
CCCD ASSET #: 412764962
REVENUE GROUP: 0.01
MANUFACTURER: IGT
GAME DESCRIPTION: MAGIC TREASURE TIGER{$0.01,$0.02,$0.05,$0.10}(400CR/400CR/400CR/400CR)
GAME CONFIG: 5R50L80-400CR
MIN BET: 80
MAX BET: 400
GAME TYPE: VIDEO REEL
MC MODEL: PEAK_CURVE_49
DAILY LEASE FEE: 0
THEOR MC PAY %: 11.79%
PROGRESSIVE: Standalone
TOP BOX: NONE
MANUFACTURE DATE: 2024-11-01 00:00:00</t>
        </r>
      </text>
    </comment>
    <comment ref="BK254" authorId="0" shapeId="0" xr:uid="{38746389-5973-4327-B94C-07A5738B8607}">
      <text>
        <r>
          <rPr>
            <b/>
            <sz val="9"/>
            <color indexed="81"/>
            <rFont val="Tahoma"/>
            <family val="2"/>
          </rPr>
          <t>Position: 540
ON FLOOR DATE: 2025-09-20 00:00:00
CCCD ASSET #: 412779847
REVENUE GROUP: 0.01
MANUFACTURER: IGT
GAME DESCRIPTION: GOLDEN PHOENIX {$0.01, $0.02, $0.05, $0.10} (520CR)
GAME CONFIG: 5R40L65-520CR
MIN BET: 65
MAX BET: 520
GAME TYPE: VIDEO REEL
MC MODEL: PEAK_CURVE_49
DAILY LEASE FEE: 0
THEOR MC PAY %: 12.50%
PROGRESSIVE: Standalone
TOP BOX: NONE
MANUFACTURE DATE: 2024-11-01 00:00:00</t>
        </r>
      </text>
    </comment>
    <comment ref="CD254" authorId="0" shapeId="0" xr:uid="{1F9A264C-0096-4682-92D0-49ECE3A00D8E}">
      <text>
        <r>
          <rPr>
            <b/>
            <sz val="9"/>
            <color indexed="81"/>
            <rFont val="Tahoma"/>
            <family val="2"/>
          </rPr>
          <t>Position: 523
ON FLOOR DATE: 2025-11-10 00:00:00
CCCD ASSET #: 412604733
REVENUE GROUP: 0.01
MANUFACTURER: ARISTOCRAT
GAME DESCRIPTION: MIDNIGHT TREASURES MO MO MO MUMMY {$0.01/$0.02/$0.05/$0.10/$1.00/$2.00} (800/400/100 CR)
GAME CONFIG: 5R40L80-800CR
MIN BET: 80
MAX BET: 800
GAME TYPE: VIDEO REEL
MC MODEL: NEP_SINGLE
DAILY LEASE FEE: 0
THEOR MC PAY %: 12.76%
PROGRESSIVE: Link
TOP BOX: NONE
MANUFACTURE DATE: 2024-12-01 00:00:00</t>
        </r>
      </text>
    </comment>
    <comment ref="CH254" authorId="0" shapeId="0" xr:uid="{C7336C1B-2F31-4843-9FBB-F8F995A5A5C1}">
      <text>
        <r>
          <rPr>
            <b/>
            <sz val="9"/>
            <color indexed="81"/>
            <rFont val="Tahoma"/>
            <family val="2"/>
          </rPr>
          <t>Position: 524
ON FLOOR DATE: 2025-11-10 00:00:00
CCCD ASSET #: 412613784
REVENUE GROUP: 0.01
MANUFACTURER: ARISTOCRAT
GAME DESCRIPTION: SUNLIGHT RICHES MO MO MO MUMMY {$0.01/$0.02/$0.05/$0.10/$1.00/$2.00} (800/400/100 CR)
GAME CONFIG: 5R40L80-800CR
MIN BET: 80
MAX BET: 800
GAME TYPE: VIDEO REEL
MC MODEL: NEP_SINGLE
DAILY LEASE FEE: 0
THEOR MC PAY %: 12.76%
PROGRESSIVE: Link
TOP BOX: NONE
MANUFACTURE DATE: 2024-12-01 00:00:00</t>
        </r>
      </text>
    </comment>
    <comment ref="CW255" authorId="0" shapeId="0" xr:uid="{1EF38045-5FA6-48EA-AB41-3197888F412A}">
      <text>
        <r>
          <rPr>
            <b/>
            <sz val="9"/>
            <color indexed="81"/>
            <rFont val="Tahoma"/>
            <family val="2"/>
          </rPr>
          <t>Position: 513
ON FLOOR DATE: 2025-09-22 00:00:00
CCCD ASSET #: 412500942
REVENUE GROUP: 0.01
MANUFACTURER: IGT
GAME DESCRIPTION: GAME KING X-SINGLE HAND POKER {$0.25/$0.50/$1.00/$2.00/$5.00} (10CR)
GAME CONFIG: PK1H1-10CR
MIN BET: 1
MAX BET: 10
GAME TYPE: VIDEO POKER
MC MODEL: COBALT23
DAILY LEASE FEE: 0
THEOR MC PAY %: 5.31%
PROGRESSIVE: No
TOP BOX: 27" SQUARE (LCD)
MANUFACTURE DATE: 2024-11-01 00:00:00</t>
        </r>
      </text>
    </comment>
    <comment ref="CW259" authorId="0" shapeId="0" xr:uid="{8F9EB742-CEFF-4D84-BEC0-3B5DF9289F8D}">
      <text>
        <r>
          <rPr>
            <b/>
            <sz val="9"/>
            <color indexed="81"/>
            <rFont val="Tahoma"/>
            <family val="2"/>
          </rPr>
          <t>Position: 514
ON FLOOR DATE: 2025-09-22 00:00:00
CCCD ASSET #: 412510603
REVENUE GROUP: 0.01
MANUFACTURER: IGT
GAME DESCRIPTION: SUPER STAR II SINGLE HAND POKER MG {$0.10/$0.25/$0.50/$1.00} (50CR/50CR/50CR/50CR)
GAME CONFIG: PK1H1-50CR
MIN BET: 1
MAX BET: 50
GAME TYPE: VIDEO POKER
MC MODEL: COBALT23
DAILY LEASE FEE: 7
THEOR MC PAY %: 4.07%
PROGRESSIVE: No
TOP BOX: 27IN WIDE LCD
MANUFACTURE DATE: 2024-11-01 00:00:00</t>
        </r>
      </text>
    </comment>
    <comment ref="V263" authorId="0" shapeId="0" xr:uid="{12FB7374-A535-4DEF-A1D5-9E28CD7B97BD}">
      <text>
        <r>
          <rPr>
            <b/>
            <sz val="9"/>
            <color indexed="81"/>
            <rFont val="Tahoma"/>
            <family val="2"/>
          </rPr>
          <t>Position: 553
ON FLOOR DATE: 2025-11-15 00:00:00
CCCD ASSET #: 412905938
REVENUE GROUP: 0.01
MANUFACTURER: GAMING ARTS
GAME DESCRIPTION: WILD TEMPLE PANDA {$0.01/$0.02/$0.05/$0.10} (880/440 CR)
GAME CONFIG: 5R50L88-880CR
MIN BET: 88
MAX BET: 880
GAME TYPE: VIDEO REEL
MC MODEL: PHOCUS_S104
DAILY LEASE FEE: 0
THEOR MC PAY %: 13.83%
PROGRESSIVE: No
TOP BOX: 27IN WIDE LCD
MANUFACTURE DATE: 2024-12-01 00:00:00</t>
        </r>
      </text>
    </comment>
    <comment ref="Z263" authorId="0" shapeId="0" xr:uid="{2E9BBACD-9F17-4B9E-8AE6-90764D40D30D}">
      <text>
        <r>
          <rPr>
            <b/>
            <sz val="9"/>
            <color indexed="81"/>
            <rFont val="Tahoma"/>
            <family val="2"/>
          </rPr>
          <t>Position: 552
ON FLOOR DATE: 2025-11-15 00:00:00
CCCD ASSET #: 412890364
REVENUE GROUP: 0.01
MANUFACTURER: GAMING ARTS
GAME DESCRIPTION: WILD TEMPLE PANDA {$0.01/$0.02/$0.05/$0.10} (880/440 CR)
GAME CONFIG: 5R50L88-880CR
MIN BET: 88
MAX BET: 880
GAME TYPE: VIDEO REEL
MC MODEL: PHOCUS_S104
DAILY LEASE FEE: 0
THEOR MC PAY %: 13.83%
PROGRESSIVE: No
TOP BOX: 27IN WIDE LCD
MANUFACTURE DATE: 2024-12-01 00:00:00</t>
        </r>
      </text>
    </comment>
    <comment ref="AD263" authorId="0" shapeId="0" xr:uid="{3559111D-DA99-4033-9662-8464BE2265E0}">
      <text>
        <r>
          <rPr>
            <b/>
            <sz val="9"/>
            <color indexed="81"/>
            <rFont val="Tahoma"/>
            <family val="2"/>
          </rPr>
          <t>Position: 551
ON FLOOR DATE: 2025-11-15 00:00:00
CCCD ASSET #: 412884521
REVENUE GROUP: 0.01
MANUFACTURER: GAMING ARTS
GAME DESCRIPTION: WILD TEMPLE TIGER {$0.01/$0.02/$0.05/$0.10} (880/440 CR)
GAME CONFIG: 5R50L88-880CR
MIN BET: 88
MAX BET: 880
GAME TYPE: VIDEO REEL
MC MODEL: PHOCUS_S104
DAILY LEASE FEE: 0
THEOR MC PAY %: 13.87%
PROGRESSIVE: No
TOP BOX: 27IN WIDE LCD
MANUFACTURE DATE: 2024-12-01 00:00:00</t>
        </r>
      </text>
    </comment>
    <comment ref="AH263" authorId="0" shapeId="0" xr:uid="{73F0EE45-17D6-4AAD-85B1-68B53C6EEC01}">
      <text>
        <r>
          <rPr>
            <b/>
            <sz val="9"/>
            <color indexed="81"/>
            <rFont val="Tahoma"/>
            <family val="2"/>
          </rPr>
          <t>Position: 550
ON FLOOR DATE: 2025-11-15 00:00:00
CCCD ASSET #: 412872799
REVENUE GROUP: 0.01
MANUFACTURER: GAMING ARTS
GAME DESCRIPTION: WILD TEMPLE TIGER {$0.01/$0.02/$0.05/$0.10} (880/440 CR)
GAME CONFIG: 5R50L88-880CR
MIN BET: 88
MAX BET: 880
GAME TYPE: VIDEO REEL
MC MODEL: PHOCUS_S104
DAILY LEASE FEE: 0
THEOR MC PAY %: 13.87%
PROGRESSIVE: No
TOP BOX: 27IN WIDE LCD
MANUFACTURE DATE: 2024-12-01 00:00:00</t>
        </r>
      </text>
    </comment>
    <comment ref="CW263" authorId="0" shapeId="0" xr:uid="{F0D272E4-1438-40A6-BBE2-D7D8404ED36B}">
      <text>
        <r>
          <rPr>
            <b/>
            <sz val="9"/>
            <color indexed="81"/>
            <rFont val="Tahoma"/>
            <family val="2"/>
          </rPr>
          <t>Position: 515
ON FLOOR DATE: 2025-09-22 00:00:00
CCCD ASSET #: 412520770
REVENUE GROUP: 0.01
MANUFACTURER: IGT
GAME DESCRIPTION: SUPER STAR II SINGLE HAND POKER MG {$0.10/$0.25/$0.50/$1.00} (50CR/50CR/50CR/50CR)
GAME CONFIG: PK1H1-50CR
MIN BET: 1
MAX BET: 50
GAME TYPE: VIDEO POKER
MC MODEL: COBALT23
DAILY LEASE FEE: 7
THEOR MC PAY %: 4.07%
PROGRESSIVE: No
TOP BOX: NONE
MANUFACTURE DATE: 2024-11-01 00:00:00</t>
        </r>
      </text>
    </comment>
    <comment ref="AN270" authorId="0" shapeId="0" xr:uid="{20F3699B-34D8-485C-9901-3C9FD257799E}">
      <text>
        <r>
          <rPr>
            <b/>
            <sz val="9"/>
            <color indexed="81"/>
            <rFont val="Tahoma"/>
            <family val="2"/>
          </rPr>
          <t>Position: 543
ON FLOOR DATE: 2025-09-22 00:00:00
CCCD ASSET #: 412807766
REVENUE GROUP: 0.01
MANUFACTURER: ARISTOCRAT
GAME DESCRIPTION: BUFFALO GOLD CASH COLLECTION {$0.01/$0.02/$0.05/$0.10} (1000/300 CR)
GAME CONFIG: 5R1024W100-1000CR
MIN BET: 100
MAX BET: 1000
GAME TYPE: VIDEO REEL
MC MODEL: BARON_PORTRAIT
DAILY LEASE FEE: 0
THEOR MC PAY %: 12.19%
PROGRESSIVE: Link
TOP BOX: 27IN WIDE LCD
MANUFACTURE DATE: 2024-12-01 00:00:00</t>
        </r>
      </text>
    </comment>
    <comment ref="AR270" authorId="0" shapeId="0" xr:uid="{2DB95690-5436-40A2-BC4B-16BD170347F0}">
      <text>
        <r>
          <rPr>
            <b/>
            <sz val="9"/>
            <color indexed="81"/>
            <rFont val="Tahoma"/>
            <family val="2"/>
          </rPr>
          <t>Position: 542
ON FLOOR DATE: 2025-09-22 00:00:00
CCCD ASSET #: 412792236
REVENUE GROUP: 0.01
MANUFACTURER: ARISTOCRAT
GAME DESCRIPTION: BUFFALO GOLD CASH COLLECTION {$0.01/$0.02/$0.05/$0.10} (1000/300 CR)
GAME CONFIG: 5R1024W100-1000CR
MIN BET: 100
MAX BET: 1000
GAME TYPE: VIDEO REEL
MC MODEL: BARON_PORTRAIT
DAILY LEASE FEE: 0
THEOR MC PAY %: 12.19%
PROGRESSIVE: Link
TOP BOX: 27IN WIDE LCD
MANUFACTURE DATE: 2024-12-01 00:00:00</t>
        </r>
      </text>
    </comment>
    <comment ref="BP270" authorId="0" shapeId="0" xr:uid="{2999C59C-371F-495C-8AE7-66D7F0024668}">
      <text>
        <r>
          <rPr>
            <b/>
            <sz val="9"/>
            <color indexed="81"/>
            <rFont val="Tahoma"/>
            <family val="2"/>
          </rPr>
          <t>Position: 520
ON FLOOR DATE: 2025-09-20 00:00:00
CCCD ASSET #: 412577135
REVENUE GROUP: 1
MANUFACTURER: LIGHT AND WONDER
GAME DESCRIPTION: EASY MONEY DELUXE {$1/$2/$5} (9CR)
GAME CONFIG: 3R9L1-9CR
MIN BET: 1
MAX BET: 9
GAME TYPE: STEPPER REEL
MC MODEL: LANDMARK_7000
DAILY LEASE FEE: 0
THEOR MC PAY %: 12.40%
PROGRESSIVE: No
TOP BOX: 27" SQUARE (LCD)
MANUFACTURE DATE: 2024-12-01 00:00:00</t>
        </r>
      </text>
    </comment>
    <comment ref="BT270" authorId="0" shapeId="0" xr:uid="{CF97E361-6349-46D6-B1CB-C111104F0B93}">
      <text>
        <r>
          <rPr>
            <b/>
            <sz val="9"/>
            <color indexed="81"/>
            <rFont val="Tahoma"/>
            <family val="2"/>
          </rPr>
          <t>Position: 519
ON FLOOR DATE: 2025-09-19 00:00:00
CCCD ASSET #: 412568586
REVENUE GROUP: 1
MANUFACTURER: LIGHT AND WONDER
GAME DESCRIPTION: BLAZING 777 TRIPLE DOUBLE JACKPOT WILD NUDGE {$1.00/$2.00/$5.00} {9CR}
GAME CONFIG: 3R9L1-9CR
MIN BET: 1
MAX BET: 9
GAME TYPE: STEPPER REEL
MC MODEL: LANDMARK_7000
DAILY LEASE FEE: 0
THEOR MC PAY %: 12.41%
PROGRESSIVE: Link
TOP BOX: 27" SQUARE (LCD)
MANUFACTURE DATE: 2024-12-01 00:00:00</t>
        </r>
      </text>
    </comment>
    <comment ref="CA270" authorId="0" shapeId="0" xr:uid="{814CF634-0A35-4774-BB85-A3F517AE2C05}">
      <text>
        <r>
          <rPr>
            <b/>
            <sz val="9"/>
            <color indexed="81"/>
            <rFont val="Tahoma"/>
            <family val="2"/>
          </rPr>
          <t>Position: 518
ON FLOOR DATE: 2025-09-19 00:00:00
CCCD ASSET #: 412556524
REVENUE GROUP: 1
MANUFACTURER: LIGHT AND WONDER
GAME DESCRIPTION: BLAZING 777 TRIPLE DOUBLE JACKPOT WILD {$1.00/$2.00/$5.00} (9 CR)
GAME CONFIG: 3R9L1-9CR
MIN BET: 1
MAX BET: 9
GAME TYPE: STEPPER REEL
MC MODEL: LANDMARK_7000
DAILY LEASE FEE: 0
THEOR MC PAY %: 12.42%
PROGRESSIVE: Link
TOP BOX: 27" SQUARE (LCD)
MANUFACTURE DATE: 2024-12-01 00:00:00</t>
        </r>
      </text>
    </comment>
    <comment ref="CE270" authorId="0" shapeId="0" xr:uid="{AE6660E0-866F-4EB0-84F7-42666E774AC5}">
      <text>
        <r>
          <rPr>
            <b/>
            <sz val="9"/>
            <color indexed="81"/>
            <rFont val="Tahoma"/>
            <family val="2"/>
          </rPr>
          <t>Position: 517
ON FLOOR DATE: 2025-09-20 00:00:00
CCCD ASSET #: 412545609
REVENUE GROUP: 1
MANUFACTURER: LIGHT AND WONDER
GAME DESCRIPTION: EASY MONEY DELUXE {$1/$2/$5} (9CR)
GAME CONFIG: 3R9L1-9CR
MIN BET: 1
MAX BET: 9
GAME TYPE: STEPPER REEL
MC MODEL: LANDMARK_7000
DAILY LEASE FEE: 0
THEOR MC PAY %: 12.40%
PROGRESSIVE: No
TOP BOX: 27" SQUARE (LCD)
MANUFACTURE DATE: 2024-12-01 00:00:00</t>
        </r>
      </text>
    </comment>
    <comment ref="CI270" authorId="0" shapeId="0" xr:uid="{992BEE60-99D3-4CCC-98D7-00B148AFD69D}">
      <text>
        <r>
          <rPr>
            <b/>
            <sz val="9"/>
            <color indexed="81"/>
            <rFont val="Tahoma"/>
            <family val="2"/>
          </rPr>
          <t>Position: 516
ON FLOOR DATE: 2025-09-19 00:00:00
CCCD ASSET #: 412530327
REVENUE GROUP: 1
MANUFACTURER: LIGHT AND WONDER
GAME DESCRIPTION: BLAZING 777 TRIPLE DOUBLE JACKPOT WILD {$1.00/$2.00/$5.00} (9 CR)
GAME CONFIG: 3R9L1-9CR
MIN BET: 1
MAX BET: 9
GAME TYPE: STEPPER REEL
MC MODEL: LANDMARK_7000
DAILY LEASE FEE: 0
THEOR MC PAY %: 12.42%
PROGRESSIVE: Link
TOP BOX: 27" SQUARE (LCD)
MANUFACTURE DATE: 2024-12-01 00:00:00</t>
        </r>
      </text>
    </comment>
  </commentList>
</comments>
</file>

<file path=xl/sharedStrings.xml><?xml version="1.0" encoding="utf-8"?>
<sst xmlns="http://schemas.openxmlformats.org/spreadsheetml/2006/main" count="4773" uniqueCount="890">
  <si>
    <t xml:space="preserve"> SLOT &amp; TABLE ANALYSIS FILE (STAF)</t>
  </si>
  <si>
    <t>File Setup</t>
  </si>
  <si>
    <t>1b.</t>
  </si>
  <si>
    <t>Slot Data Entry - Non Slot Master Ships</t>
  </si>
  <si>
    <t>2a.</t>
  </si>
  <si>
    <t>At the end of the voyage or when ever the counts are performed, the coin drop, bill readings and coin in meter readings should be taken. These are used to generate the SLOT WIN REPORT.</t>
  </si>
  <si>
    <t>The Slot Manager, Technician or Manager, from the SLOT WIN REPORT , inputs these figures ( drop, jackpot and hopper ) into the SAHF ( Slot Analysis Help File ) ( For instructions on how to use this SAHF, click on instructions when opening the file.).</t>
  </si>
  <si>
    <r>
      <t>Note</t>
    </r>
    <r>
      <rPr>
        <sz val="10"/>
        <rFont val="Century Gothic"/>
        <family val="2"/>
      </rPr>
      <t>: The SAHF file is a tool to assist you in sorting the data from MACHINE order to DENOM order and vice versa, to ease data entry. Small Ships like Wind Star etc do not need this file and will enter the figures directly into the appropriate cells in the STAF.</t>
    </r>
  </si>
  <si>
    <t>2b.</t>
  </si>
  <si>
    <t>Once the figures are ready for transfer from the SAHF to the STAF, you will need to add a new voyage to the STAF. To do this, go to the HOME sheet and click on the "ADD A VOYAGE" button.</t>
  </si>
  <si>
    <t>2c.</t>
  </si>
  <si>
    <r>
      <t xml:space="preserve">(FYI, the ADD A VOYAGE button copies a hidden sheet called "Template" in order to add a new voyage. The Template sheet, retrieves the machine details from the Machine Info sheet. If for any reason you need to add or remove machines, or update this file in any way, you are to contact your operations manager who will then forward it to be corrected by the appropriate Slot Manager. </t>
    </r>
    <r>
      <rPr>
        <b/>
        <sz val="10"/>
        <color indexed="10"/>
        <rFont val="Century Gothic"/>
        <family val="2"/>
      </rPr>
      <t>Under no circumstances is this file to be altered on board unless by the express permission of your operations manager.).</t>
    </r>
  </si>
  <si>
    <t>2d.</t>
  </si>
  <si>
    <r>
      <t xml:space="preserve">You will now have a blank sheet with five columns and several individual cells highlighted in </t>
    </r>
    <r>
      <rPr>
        <b/>
        <sz val="10"/>
        <color indexed="41"/>
        <rFont val="Century Gothic"/>
        <family val="2"/>
      </rPr>
      <t>aqua</t>
    </r>
    <r>
      <rPr>
        <sz val="10"/>
        <rFont val="Century Gothic"/>
        <family val="2"/>
      </rPr>
      <t xml:space="preserve">. These are the only area's where data needs to be entered. As with the Bill Acceptor, Coin In files etc, the present figure becomes the previous figure for the following voyage. As such, once the new voyage has been added, you will need to go into the previous voyage and copy the figures from the column PRESENT COIN IN. You then go back the sheet that you have just created and paste the figures in the column PREVIOUS COIN IN by using the paste special - values option.           
</t>
    </r>
  </si>
  <si>
    <t>2e.</t>
  </si>
  <si>
    <r>
      <t>Note:</t>
    </r>
    <r>
      <rPr>
        <sz val="10"/>
        <rFont val="Century Gothic"/>
        <family val="2"/>
      </rPr>
      <t xml:space="preserve"> 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</si>
  <si>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2f.</t>
  </si>
  <si>
    <t>At the top of the sheet there is a cell highlighted in aqua labeled VOYAGE NUMBER. You need to type in the voyage number for the cruise into this cell. The voyage number should be in the following format SSXXXMMDDYYYY where SS is the ships code, XXX is the number of days in the voyage, and MMDDYYYY is the date of the first day of the voyage. No other numbering systems should be used.</t>
  </si>
  <si>
    <t>2g.</t>
  </si>
  <si>
    <t>Now you will need to enter the COIN IN figures recorded at the end of the voyage or at the time of the count. They are entered into the column PRESENT COIN IN. Once this is done you will see figures in the TOTAL COIN IN column.</t>
  </si>
  <si>
    <t>2h.</t>
  </si>
  <si>
    <r>
      <t>Note</t>
    </r>
    <r>
      <rPr>
        <b/>
        <sz val="10"/>
        <rFont val="Century Gothic"/>
        <family val="2"/>
      </rPr>
      <t xml:space="preserve">: </t>
    </r>
    <r>
      <rPr>
        <sz val="10"/>
        <rFont val="Century Gothic"/>
        <family val="2"/>
      </rPr>
      <t>If your Present coin in readings are less than the previous it will ask you to RE-ENTER.</t>
    </r>
  </si>
  <si>
    <t>2i.</t>
  </si>
  <si>
    <r>
      <t>Note</t>
    </r>
    <r>
      <rPr>
        <b/>
        <sz val="10"/>
        <rFont val="Century Gothic"/>
        <family val="2"/>
      </rPr>
      <t xml:space="preserve">: </t>
    </r>
    <r>
      <rPr>
        <sz val="10"/>
        <rFont val="Century Gothic"/>
        <family val="2"/>
      </rPr>
      <t xml:space="preserve">If a Coin in meter rolls over, for example 999999 to 000200, during a voyage, you must add a "1" to the present reading. The readings will now become 999999 to 1000200 for the total coin in formula to work. However, you must remove the "1" when you </t>
    </r>
  </si>
  <si>
    <t>2j.</t>
  </si>
  <si>
    <t>You are now ready to copy the values from the SAHF into the STAF. To do this, copy the appropriate values from the SAHF, having checked that they are in the MACHINE order and NOT DENOM order, and as you did for the PRESENT COIN IN values paste them into the corresponding columns in the STAF highlighted in aqua using the PASTE SPECIAL - VALUES option.</t>
  </si>
  <si>
    <t>2k.</t>
  </si>
  <si>
    <t xml:space="preserve">At the bottom of the sheet there are 4 cells which are highlighted. You must enter the correct data into these cells. The value SLOT WIN REPORT DROP is the value of the drop as given by the SLOT WIN REPORT. The same for the SLOT WIN REPORT NET WIN value. </t>
  </si>
  <si>
    <t>2l.</t>
  </si>
  <si>
    <t>2m.</t>
  </si>
  <si>
    <t>The BUDGETED NET WIN value is the value that comes from the budget figures provided by Operations Manager.</t>
  </si>
  <si>
    <t>Slot Data Entry - Slot Master Ships</t>
  </si>
  <si>
    <t>3b.</t>
  </si>
  <si>
    <t>3c.</t>
  </si>
  <si>
    <t>3d.</t>
  </si>
  <si>
    <r>
      <t xml:space="preserve">You will now have a blank sheet with seven columns and several individual cells highlighted in </t>
    </r>
    <r>
      <rPr>
        <b/>
        <sz val="10"/>
        <color indexed="15"/>
        <rFont val="Century Gothic"/>
        <family val="2"/>
      </rPr>
      <t>aqua</t>
    </r>
    <r>
      <rPr>
        <sz val="10"/>
        <rFont val="Century Gothic"/>
        <family val="2"/>
      </rPr>
      <t>. These are the only area's where data needs to be entered.</t>
    </r>
  </si>
  <si>
    <r>
      <t xml:space="preserve">Note: </t>
    </r>
    <r>
      <rPr>
        <sz val="10"/>
        <rFont val="Century Gothic"/>
        <family val="2"/>
      </rPr>
      <t>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</si>
  <si>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3e.</t>
  </si>
  <si>
    <t>3f.</t>
  </si>
  <si>
    <t>You are now ready to copy the values from Excel file generated from the "Coin In Report" into the STAF. To do this, copy the appropriate values from Excel file generated from the "Coin In Report" and paste them into the corresponding columns in the STAF highlighted in aqua using the PASTE SPECIAL - VALUES option.</t>
  </si>
  <si>
    <t>3g.</t>
  </si>
  <si>
    <t>The BUDGETED NET WIN value is the value that comes from the budget figures provided by your Operations Manager</t>
  </si>
  <si>
    <t>Table Data Entry - All Ships</t>
  </si>
  <si>
    <t>4b.</t>
  </si>
  <si>
    <t>Once the monthly STAF has been consolidated, click on the "View Tables" button at the top of the sheet. This will automatically scroll right to the table data entry section. Open the MTD and select the appropriate monthly tab. Scroll right to the monthly totals section and copy the total drop and total win cells. paste special values into the appropriate columns in the STAF.</t>
  </si>
  <si>
    <t>Data Verification - All Ships</t>
  </si>
  <si>
    <t>5a.</t>
  </si>
  <si>
    <t>At the top of the sheet, there are two figures that indicate the number of machines that have problems. One figure refers to the COIN IN  while the other refers to the Bill Acceptor. You can find out exactly which machines have problems by checking the column titled COMMENTS/PROBLEMS.</t>
  </si>
  <si>
    <t>5b.</t>
  </si>
  <si>
    <t xml:space="preserve">If you have Drop on a machine, but your coin in shows zero, the COMMENTS/PROBLEMS column will state "DROP BUT NO COIN IN"? At which point you need to check your coin in reading, or possibly the coin in meter itself (Non Slot Master Ships only). The same will need to be done if the column states "ZERO COIN IN?" or "MINUS COIN IN?".  </t>
  </si>
  <si>
    <t>5c.</t>
  </si>
  <si>
    <t xml:space="preserve">As well as obvious faults with the meters which the file will pick up, you must also manually check that all the figures are sensible. For example, the coin in figure should be approximately 2 to 8 times the drop value. </t>
  </si>
  <si>
    <t>TOTALS SHEET</t>
  </si>
  <si>
    <r>
      <t xml:space="preserve">The TOTALS sheet is a READ ONLY sheet, however you must do one important thing on this sheet. As you add voyages to the file, you must update the LTD date, to reflect the amount of voyages you have entered. This is so the Daily Columns can calculate the daily values of Coin in, Drop and Net Win. </t>
    </r>
    <r>
      <rPr>
        <b/>
        <sz val="10"/>
        <color indexed="10"/>
        <rFont val="Century Gothic"/>
        <family val="2"/>
      </rPr>
      <t>Please remember to always do this as this is the most common mistake made by everyone who uses this file and the biggest reason for incorrect information!</t>
    </r>
  </si>
  <si>
    <t>REPORTS SHEET</t>
  </si>
  <si>
    <t xml:space="preserve">The Report sheet, is for you to analyze your slot floor, by printing REPORTS. To run a report, click on "Clear Report" and then click on the "Run REPORTS" button. This copies the total sheet and pastes it as "values", so the formulas are removed. This will allow you to use the "Sort buttons" to view and print the REPORTS you want. </t>
  </si>
  <si>
    <t>SORT MACROS</t>
  </si>
  <si>
    <t>The data within the REPORTS page can be sorted by using the sort buttons at the top of the sheet. These will sort in Descending order (best performing machines will be shown at the top) except the "MACH PAY% VAR" which sorts in Ascending order so that the most negative variances are shown at the top of the page.</t>
  </si>
  <si>
    <t>Sort by Mach Pay% Var</t>
  </si>
  <si>
    <r>
      <t xml:space="preserve">Sorting  by Mach Pay% Var will sort the slot data based on variances between actual payback% and theoretical payback%. Most negative variances (actual payback higher than theoretical payback) will be at the top of the list. </t>
    </r>
    <r>
      <rPr>
        <b/>
        <sz val="10"/>
        <color indexed="10"/>
        <rFont val="Century Gothic"/>
        <family val="2"/>
      </rPr>
      <t>Variances of (-5%) or more need to be investigated by onboard management and comments provided in the comments section at the bottom of the "Reports" page. These comments can be cleared individually without being affected by the 'Clear Report" macro.</t>
    </r>
  </si>
  <si>
    <r>
      <t>Note:</t>
    </r>
    <r>
      <rPr>
        <sz val="10"/>
        <rFont val="Century Gothic"/>
        <family val="2"/>
      </rPr>
      <t xml:space="preserve"> Events that can negatively affect the LTD machine payback% include but are not limited to: Top Award hit recently, Progressive Incrementation set wrongly, Theoretical Payback on the Machine Info page entered wrongly, wrong coin in (too high), volatility due to recent installation, machine failure to attain expected payback, etc. These are events that the onboard management should look for when investigating negative payback variances. If a valid explanation regarding negative payback variances cannot be found, operations manager will decide on next step: addressing the problem with the manufacturer or additional measures.</t>
    </r>
  </si>
  <si>
    <t>FLOOR PLAN (Not on small ships)</t>
  </si>
  <si>
    <t>Administration</t>
  </si>
  <si>
    <t>9a.</t>
  </si>
  <si>
    <t>Voyage sheets will be combined into months and monthly files will be combined into YTD sheets to keep the file size manageable.</t>
  </si>
  <si>
    <t>9b.</t>
  </si>
  <si>
    <t>9c.</t>
  </si>
  <si>
    <t>SS STAF MMM YY where SS is the ships code i.e. TP for Star Princess, MMM is the month in written form i.e SEP for September and YY is the year i.e 04 for 2004. Therefore, the file for the month of June for the Star Princess would be named as follows: TP SA</t>
  </si>
  <si>
    <t>9d</t>
  </si>
  <si>
    <t>For those ships required to send their file in on a voyage basis, you will name your file in the following manner:</t>
  </si>
  <si>
    <t xml:space="preserve">SS STAF MMDDYY where SS is the ships code i.e. TP for Star Princess, MMDDYY is the date of the first day of the voyage in numerical form i.e. a voyage for the Star Princess starting on the first of June 2004 would be TP STAF 060104.                         </t>
  </si>
  <si>
    <t>9e.</t>
  </si>
  <si>
    <t>For email's sent voyage by voyage or monthly, the subject heading should be the same as that of the file being sent in i.e. TP STAF JUN 04</t>
  </si>
  <si>
    <t>9f.</t>
  </si>
  <si>
    <t>TABLE DETAILS SHEET</t>
  </si>
  <si>
    <t>TABLE</t>
  </si>
  <si>
    <t>THEORETICAL</t>
  </si>
  <si>
    <t>BUDGETED</t>
  </si>
  <si>
    <t>NO</t>
  </si>
  <si>
    <t>HOLD %</t>
  </si>
  <si>
    <t>V0YAGE TABLE DATA ENTRY SHEET</t>
  </si>
  <si>
    <t>Table</t>
  </si>
  <si>
    <t>Total Drop</t>
  </si>
  <si>
    <t>Total Win</t>
  </si>
  <si>
    <t>Actual Hold</t>
  </si>
  <si>
    <t>Budgeted Hold</t>
  </si>
  <si>
    <t>Variance %</t>
  </si>
  <si>
    <t>TOTAL DROP</t>
  </si>
  <si>
    <t>STAF NET WIN</t>
  </si>
  <si>
    <t>PK TOTAL DROP</t>
  </si>
  <si>
    <t>BUDGETTED DROP</t>
  </si>
  <si>
    <t>VS NET WIN</t>
  </si>
  <si>
    <t>PK TOTAL WIN</t>
  </si>
  <si>
    <t>PK HOLD</t>
  </si>
  <si>
    <t>Management Observations</t>
  </si>
  <si>
    <t xml:space="preserve">ACTUAL </t>
  </si>
  <si>
    <t>DAILY DROP</t>
  </si>
  <si>
    <t>WIN</t>
  </si>
  <si>
    <t>DAILY NET WIN</t>
  </si>
  <si>
    <t>VARIANCE %</t>
  </si>
  <si>
    <t>POKER TABLE TOTAL  SHEET</t>
  </si>
  <si>
    <t>TOTAL</t>
  </si>
  <si>
    <t>ACTUAL</t>
  </si>
  <si>
    <t>MC PAY %</t>
  </si>
  <si>
    <t>GAME DESCRIPTION</t>
  </si>
  <si>
    <t>MANUF</t>
  </si>
  <si>
    <t>COIN IN</t>
  </si>
  <si>
    <t>DROP</t>
  </si>
  <si>
    <t>NET WIN</t>
  </si>
  <si>
    <t>M/C PAY %</t>
  </si>
  <si>
    <t>VARIANCE</t>
  </si>
  <si>
    <t>JACKPOTS</t>
  </si>
  <si>
    <t>HOPPER FILLS</t>
  </si>
  <si>
    <t>PAY %</t>
  </si>
  <si>
    <t>AVG DAILY</t>
  </si>
  <si>
    <t>AVG ACTUAL</t>
  </si>
  <si>
    <t>AVG THEO</t>
  </si>
  <si>
    <t>AVG %</t>
  </si>
  <si>
    <t>DATE</t>
  </si>
  <si>
    <t>THEOR</t>
  </si>
  <si>
    <t>AVG THEOR</t>
  </si>
  <si>
    <t>Voyage Number:</t>
  </si>
  <si>
    <t xml:space="preserve"> LTD FROM:</t>
  </si>
  <si>
    <t xml:space="preserve">       LTD TO:</t>
  </si>
  <si>
    <t>AVERAGE</t>
  </si>
  <si>
    <t>FILLS</t>
  </si>
  <si>
    <t>HOPPER</t>
  </si>
  <si>
    <t>AVG LTD</t>
  </si>
  <si>
    <t>Last Updated:</t>
  </si>
  <si>
    <t>BASIC POINTS ON HOW TO USE THIS SHEET</t>
  </si>
  <si>
    <t>COMMENTS /</t>
  </si>
  <si>
    <t>PROBLEMS</t>
  </si>
  <si>
    <t>START</t>
  </si>
  <si>
    <t>SAF NET WIN</t>
  </si>
  <si>
    <t>DISCREPANCY</t>
  </si>
  <si>
    <t>BUDGETED NET WIN</t>
  </si>
  <si>
    <t>BUDGET 'V' ACTUAL</t>
  </si>
  <si>
    <t>CHECK TOTAL DROP &amp; TOTAL NET WIN FIGURES AGAINST SLOT WIN REPORT, TO ENSURE THAT ALL DATA ENTERED IS CORRECT</t>
  </si>
  <si>
    <t>Coin In Meters To Check</t>
  </si>
  <si>
    <t>3a.</t>
  </si>
  <si>
    <t>4a.</t>
  </si>
  <si>
    <t>If the column states "NO DROP?" then the Bill Acceptor needs to be tested to make sure it is accepting bills.</t>
  </si>
  <si>
    <t>On smaller ships, this may not be the case if the machine receives very little action. The same can be said for the high end denoms on bigger ships where the coin in may even equal the drop.</t>
  </si>
  <si>
    <t>The WEEKLY MEGACASH JACKPOTS value is the total amount of Megacash Jackpots expensed during the voyage for which the data is being entered. For ships that do not have Megacash, this value will always be zero.</t>
  </si>
  <si>
    <t>At the end of the month or whenever you have been requested to submit this file, it must be named in the following manner:</t>
  </si>
  <si>
    <t>If there is a problem with the machine or meter, a note needs to be made of this in the COMMENTS/PROBLEMS column and the action taken to correct it. Do not worry about overwriting the formula in this cell as the file will correct this on every new sheet added.</t>
  </si>
  <si>
    <t>This sheet will enable you to visually scan machine performances without reference to the TOTALS sheet. The FLOOR PLAN will automatically be updated each time the TOTALS sheet is completed. The LTD TO date should be changed only on the TOTALS page. This needs to be updated at the end of every voyage, and or month entered.</t>
  </si>
  <si>
    <t xml:space="preserve">NOTES:  </t>
  </si>
  <si>
    <t>1.  Check far RIGHT column to see if there any problems or mistakes with data</t>
  </si>
  <si>
    <t>V0YAGE DATA ENTRY SHEET</t>
  </si>
  <si>
    <r>
      <t xml:space="preserve">    entry. </t>
    </r>
    <r>
      <rPr>
        <b/>
        <sz val="11"/>
        <rFont val="Century Gothic"/>
        <family val="2"/>
      </rPr>
      <t xml:space="preserve">Note: </t>
    </r>
    <r>
      <rPr>
        <sz val="11"/>
        <rFont val="Century Gothic"/>
        <family val="2"/>
      </rPr>
      <t>This is only a basic help column, it does not find all problems!</t>
    </r>
  </si>
  <si>
    <t>Bill Acceptors To Check</t>
  </si>
  <si>
    <t>2.  Check the Total Drop and Total Net win on each Voyage sheet against</t>
  </si>
  <si>
    <r>
      <t xml:space="preserve">     the Slot Win Report for that Voyage. </t>
    </r>
    <r>
      <rPr>
        <b/>
        <sz val="11"/>
        <rFont val="Century Gothic"/>
        <family val="2"/>
      </rPr>
      <t>Note:</t>
    </r>
    <r>
      <rPr>
        <sz val="11"/>
        <rFont val="Century Gothic"/>
        <family val="2"/>
      </rPr>
      <t xml:space="preserve"> They must be identical!</t>
    </r>
  </si>
  <si>
    <t xml:space="preserve">SLOT WIN REPORT NET WIN </t>
  </si>
  <si>
    <t>LTD TO date must be updated after each voyage has been entered for the daily totals to work.</t>
  </si>
  <si>
    <t>IGT</t>
  </si>
  <si>
    <t>Total CI</t>
  </si>
  <si>
    <t>Denom</t>
  </si>
  <si>
    <t>By Denom</t>
  </si>
  <si>
    <t>% of Floor</t>
  </si>
  <si>
    <t>POS #</t>
  </si>
  <si>
    <t>Manuf</t>
  </si>
  <si>
    <t>COIN</t>
  </si>
  <si>
    <t>BILL</t>
  </si>
  <si>
    <t>ELECTRONIC</t>
  </si>
  <si>
    <t>EXPENSES</t>
  </si>
  <si>
    <t>E EXPENSES</t>
  </si>
  <si>
    <t>COIN DROP</t>
  </si>
  <si>
    <t>BILL DROP</t>
  </si>
  <si>
    <t>E DROP</t>
  </si>
  <si>
    <t>EXPENSE</t>
  </si>
  <si>
    <t>PHYSICAL DROP</t>
  </si>
  <si>
    <t>E - DROP</t>
  </si>
  <si>
    <t>ASSET #</t>
  </si>
  <si>
    <t>Qty</t>
  </si>
  <si>
    <t>7a.</t>
  </si>
  <si>
    <t>7b.</t>
  </si>
  <si>
    <t>1a.</t>
  </si>
  <si>
    <t>REVENUE</t>
  </si>
  <si>
    <t>GROUP</t>
  </si>
  <si>
    <t>Model type</t>
  </si>
  <si>
    <t>TOTAL COIN IN</t>
  </si>
  <si>
    <t>BUDGETTED COIN IN</t>
  </si>
  <si>
    <t>Reason for SAF/ Slot Win Descrepancy</t>
  </si>
  <si>
    <t>Casino Management Observations</t>
  </si>
  <si>
    <t>E - EXPENSES</t>
  </si>
  <si>
    <t xml:space="preserve"> YTD FROM:</t>
  </si>
  <si>
    <t xml:space="preserve">       YTD TO:</t>
  </si>
  <si>
    <t xml:space="preserve"> TABLE TOTAL  SHEET</t>
  </si>
  <si>
    <t>BY TABLE NUMBER</t>
  </si>
  <si>
    <t xml:space="preserve"> TABLE</t>
  </si>
  <si>
    <t>REVENUE GROUP</t>
  </si>
  <si>
    <t>GAME CONFIG</t>
  </si>
  <si>
    <t>MODEL TYPE</t>
  </si>
  <si>
    <t>THEOR MC PAY %</t>
  </si>
  <si>
    <t>SHIP CODE</t>
  </si>
  <si>
    <t>DAILY LEASE FEE</t>
  </si>
  <si>
    <t>GAME TYPE</t>
  </si>
  <si>
    <t>MC MODEL</t>
  </si>
  <si>
    <t>ON FLOOR DATE</t>
  </si>
  <si>
    <t xml:space="preserve"> DAILY DROP</t>
  </si>
  <si>
    <t>TOTAL PHYSICAL DROP</t>
  </si>
  <si>
    <t>DAILY PHYSICAL DROP</t>
  </si>
  <si>
    <t>TOTAL E - EXPENSES</t>
  </si>
  <si>
    <t>MC PAY % VARIANCE</t>
  </si>
  <si>
    <t>TOTAL WIN</t>
  </si>
  <si>
    <t>Version 5.0</t>
  </si>
  <si>
    <t>ROULETTE</t>
  </si>
  <si>
    <t>TOTAL 
COIN IN</t>
  </si>
  <si>
    <t xml:space="preserve">DAILY 
COIN IN </t>
  </si>
  <si>
    <t>ACTUAL 
HOLD %</t>
  </si>
  <si>
    <t>THEOR 
HOLD %</t>
  </si>
  <si>
    <t>THEOR 
MC PAY %</t>
  </si>
  <si>
    <t>ACTUAL 
M/C PAY %</t>
  </si>
  <si>
    <t>DAILY 
NET WIN</t>
  </si>
  <si>
    <t>TOTAL 
NET WIN</t>
  </si>
  <si>
    <t>DAILY
E - DROP</t>
  </si>
  <si>
    <t>TOTAL 
E - DROP</t>
  </si>
  <si>
    <t>TABLE No</t>
  </si>
  <si>
    <t>PROGRESSIVE</t>
  </si>
  <si>
    <t>Link</t>
  </si>
  <si>
    <t>OPERATIONAL AGE</t>
  </si>
  <si>
    <t>BJ</t>
  </si>
  <si>
    <t>FN</t>
  </si>
  <si>
    <t>RW</t>
  </si>
  <si>
    <t>GAME
TYPE</t>
  </si>
  <si>
    <t>ON FLOOR
DATE</t>
  </si>
  <si>
    <t>ARISTOCRAT</t>
  </si>
  <si>
    <t xml:space="preserve">The Slot Machine and Table details will be entered into the Machine Info sheet and Table Info sheet, respectively. This will then be copied automatically into ALL future "ADDED" sheets. </t>
  </si>
  <si>
    <t>Note: Machine Denomination and "On Floor date" are two of the most important entries in these sheets.                         The machine denomination is the revenue group (e.g. the smallest amount that a player can wager on that machine. For example, the revenue group for a $0.01, $0.02, $0.05 Multi-denomination game is $0.01).</t>
  </si>
  <si>
    <t>Most of the machine details entered in the Machine Info sheet are drop down menus. You may only select one of the options from this list. The data has to be 100% accurate and it has to match the machine details in SlotMaster. If a required entry is missing in the drop downs, the available data can be updated via a file sent by shoreside.  Once the file is received, use the ""Update Drop Down Menus" to complete the update.</t>
  </si>
  <si>
    <t>The Operational age has been determined by Shoreside to better reflect the operational age of the machine, whereby if a refurbished machine was purchased and installed in 2007, but the serial plate shows the cabinet was built in 2004, the operational age is the date the machine was installed on the vessel, in this example 2007. The only time the operational age will change moving forward, is if we invest in a new conversion, at this point we will input a new operational age as we have invested heavily in the machine. Long term, this will help us decide on what machines will be replaced when Capital is available. Note Operational Age differs from On Floor Date.</t>
  </si>
  <si>
    <t>At the end of the voyage, use the Hyperion Report "Slot Performance Report" to export the data for the STAF file.</t>
  </si>
  <si>
    <t>Once the figures are ready for transfered from the excel file you have just generated, you will need to add a new voyage to the STAF. To do this, go to the HOME sheet and click on the "ADD A VOYAGE" button.</t>
  </si>
  <si>
    <t>3j.</t>
  </si>
  <si>
    <t>Table data needs to be  entered into the monthly STAF only. The table drop and Win will be taken from the Monthly Table Drop file (MTD). The Cage Manager will enter the table drop and win on a voyage by voyage basis and the MTD will calculate the monthly totals. Instructions on how to use the MTD will be provided separately.</t>
  </si>
  <si>
    <t>When adding a new sheet, you must name it to that of the voyage for which it is for i.e. 0410 for a voyage starting on April the 10th, or if it is for the month, rename the sheet April '04 for the month of April 2004.</t>
  </si>
  <si>
    <r>
      <t xml:space="preserve">These files are now quite large and will need to be Zipped when sent to the office. </t>
    </r>
    <r>
      <rPr>
        <b/>
        <sz val="10"/>
        <color indexed="10"/>
        <rFont val="Century Gothic"/>
        <family val="2"/>
      </rPr>
      <t/>
    </r>
  </si>
  <si>
    <t>$1.00 ($0.01)</t>
  </si>
  <si>
    <t>$1.00 ($1.00)</t>
  </si>
  <si>
    <t>$0.25 ($1.00)</t>
  </si>
  <si>
    <t>$0.01 ($1.00)</t>
  </si>
  <si>
    <t>$0.25 ($0.01)</t>
  </si>
  <si>
    <t>$5.00 ($1.00)</t>
  </si>
  <si>
    <t>$5.00 ($0.01)</t>
  </si>
  <si>
    <t>$0.10 ($1.00)</t>
  </si>
  <si>
    <t>$0.10 ($0.01)</t>
  </si>
  <si>
    <t>$0.05 ($1.00)</t>
  </si>
  <si>
    <t>$0.05 ($0.01)</t>
  </si>
  <si>
    <t>$0.02 ($1.00)</t>
  </si>
  <si>
    <t>$0.02 ($0.01)</t>
  </si>
  <si>
    <t>MB</t>
  </si>
  <si>
    <t>$0.01 ($0.01)</t>
  </si>
  <si>
    <t>$0.50 ($0.01)</t>
  </si>
  <si>
    <t>$0.50 ($1.00)</t>
  </si>
  <si>
    <t>VIDEO REEL</t>
  </si>
  <si>
    <t>STEPPER REEL</t>
  </si>
  <si>
    <t>BY TOTAL DROP</t>
  </si>
  <si>
    <t>PK1H1-50CR</t>
  </si>
  <si>
    <t>KONAMI</t>
  </si>
  <si>
    <t>ELECTRONIC TABLE</t>
  </si>
  <si>
    <t>HH</t>
  </si>
  <si>
    <t>TC</t>
  </si>
  <si>
    <t xml:space="preserve">Information available includes: Actual M/C Pay  %, M/C Daily Net Win, M/C Daily Drop and Daily Coin In, Table YTD Drop, Table YTD Win, Table Daily Drop, Table Daily Win, Table Actual Hold. Simply click on the button which represents the information required and it will automatically show an up to date figure on the FLOOR PLAN. Also included is quick references to Bank and Denomination AVERAGEs.           
</t>
  </si>
  <si>
    <t>Machines that appear shaded show above bank AVERAGE performance.</t>
  </si>
  <si>
    <t>ISLAND PRINCESS</t>
  </si>
  <si>
    <t>BJ-01</t>
  </si>
  <si>
    <t>MANUFACTURE DATE</t>
  </si>
  <si>
    <t>AGS</t>
  </si>
  <si>
    <t>EVERI</t>
  </si>
  <si>
    <t>INCREDIBLE TECHNOLOGIES</t>
  </si>
  <si>
    <t>VIDEO POKER</t>
  </si>
  <si>
    <t>JB-01</t>
  </si>
  <si>
    <t>Total number of tables: 13</t>
  </si>
  <si>
    <t>DI</t>
  </si>
  <si>
    <t>MIN BET</t>
  </si>
  <si>
    <t>MAX BET</t>
  </si>
  <si>
    <t>BLUBERI</t>
  </si>
  <si>
    <t>CCCD ASSET #</t>
  </si>
  <si>
    <t>MANUFACTURER</t>
  </si>
  <si>
    <t>3R9L1-9CR</t>
  </si>
  <si>
    <t>PLAYER_CLASSIC_SIGNA</t>
  </si>
  <si>
    <t>BJ-02</t>
  </si>
  <si>
    <t>BJ-03</t>
  </si>
  <si>
    <t>BJ-04</t>
  </si>
  <si>
    <t>TC-01</t>
  </si>
  <si>
    <t>HH-01</t>
  </si>
  <si>
    <t>HCF-01</t>
  </si>
  <si>
    <t>RW-01</t>
  </si>
  <si>
    <t>RW-02</t>
  </si>
  <si>
    <t>DI-01</t>
  </si>
  <si>
    <t>HCF</t>
  </si>
  <si>
    <t>HH-02</t>
  </si>
  <si>
    <t>BY DAILY WIN</t>
  </si>
  <si>
    <t>BJ-06</t>
  </si>
  <si>
    <t>BJ-05</t>
  </si>
  <si>
    <t/>
  </si>
  <si>
    <t>BY POSITION</t>
  </si>
  <si>
    <t>YTD TOTALS</t>
  </si>
  <si>
    <t>YTD REPORTS</t>
  </si>
  <si>
    <t>Sega Sammy</t>
  </si>
  <si>
    <t>STAR PRINCESS</t>
  </si>
  <si>
    <t>NO DROP</t>
  </si>
  <si>
    <t>NONE</t>
  </si>
  <si>
    <t>DIAMOND_RS</t>
  </si>
  <si>
    <t>LANDMARK_7000</t>
  </si>
  <si>
    <t>COBALT23</t>
  </si>
  <si>
    <t>KASCADA_DUAL_SCREEN</t>
  </si>
  <si>
    <t>MARSX_UPRIGHT</t>
  </si>
  <si>
    <t>CRYSTAL_WHEEL</t>
  </si>
  <si>
    <t>KASCADA</t>
  </si>
  <si>
    <t>NEP_SINGLE</t>
  </si>
  <si>
    <t>PEAKSLANT_49</t>
  </si>
  <si>
    <t>MARSX</t>
  </si>
  <si>
    <t>COSMIC</t>
  </si>
  <si>
    <t>BEACON_PLUS</t>
  </si>
  <si>
    <t>MARSX_PORTRAIT</t>
  </si>
  <si>
    <t>NOVUS-B49-002</t>
  </si>
  <si>
    <t>PRISM</t>
  </si>
  <si>
    <t>PRIZM</t>
  </si>
  <si>
    <t>MARSX_FLEX</t>
  </si>
  <si>
    <t>CRYSTALSLANT</t>
  </si>
  <si>
    <t>PRISM_ELEMENT</t>
  </si>
  <si>
    <t>SPECTRA_UR43</t>
  </si>
  <si>
    <t>PEAK_CURVE_49</t>
  </si>
  <si>
    <t>SKYLINE</t>
  </si>
  <si>
    <t>CRYSTALWHEELSTEPPER</t>
  </si>
  <si>
    <t>BARON_PORTRAIT</t>
  </si>
  <si>
    <t>COSMIC_UPRIGHT</t>
  </si>
  <si>
    <t>DYNASTY_SOL</t>
  </si>
  <si>
    <t>PHOCUS_S104</t>
  </si>
  <si>
    <t>3R1L1-9CR</t>
  </si>
  <si>
    <t>3R1L1-10CR</t>
  </si>
  <si>
    <t>PK1H1-10CR</t>
  </si>
  <si>
    <t>5R75L75-750CR</t>
  </si>
  <si>
    <t>5R80L80-800CR</t>
  </si>
  <si>
    <t>5R75L75-375CR</t>
  </si>
  <si>
    <t>5R1024W75-375CR</t>
  </si>
  <si>
    <t>5R1024W75-800CR</t>
  </si>
  <si>
    <t>3R9L1-27CR</t>
  </si>
  <si>
    <t>5R50L60-600CR</t>
  </si>
  <si>
    <t>5R50L80-800CR</t>
  </si>
  <si>
    <t>5R243W8-880CR</t>
  </si>
  <si>
    <t>5R243W100-1000CR</t>
  </si>
  <si>
    <t>5R60L88-880CR</t>
  </si>
  <si>
    <t>5R243W80-800CR</t>
  </si>
  <si>
    <t>5R243W80800CR</t>
  </si>
  <si>
    <t>MG1L40-400CR</t>
  </si>
  <si>
    <t>MG40L1-400CR</t>
  </si>
  <si>
    <t>5R30L75-750CR</t>
  </si>
  <si>
    <t>5R40L75-750CR</t>
  </si>
  <si>
    <t>5R243W88-880CR</t>
  </si>
  <si>
    <t>5R25L25-250CR</t>
  </si>
  <si>
    <t>5R25L50-250CR</t>
  </si>
  <si>
    <t>5R30L80-400CR</t>
  </si>
  <si>
    <t>5R243W1-600CR</t>
  </si>
  <si>
    <t>5R243W10 100CR</t>
  </si>
  <si>
    <t>5R50L10-1000CR</t>
  </si>
  <si>
    <t>5R243W100-800CR</t>
  </si>
  <si>
    <t>5R243W60-600CR</t>
  </si>
  <si>
    <t>5R25L25-500CR</t>
  </si>
  <si>
    <t>5R243W200-800CR</t>
  </si>
  <si>
    <t>5R243W100-5000CR</t>
  </si>
  <si>
    <t>5R50L98-958CR</t>
  </si>
  <si>
    <t>3R27W75-600CR</t>
  </si>
  <si>
    <t>5R243W100-500CR</t>
  </si>
  <si>
    <t>5R40L66-660CR</t>
  </si>
  <si>
    <t>5R30L66-660CR</t>
  </si>
  <si>
    <t>15R30L66-660CR</t>
  </si>
  <si>
    <t>5R30L75-600CR</t>
  </si>
  <si>
    <t>3R27W88-880CR</t>
  </si>
  <si>
    <t xml:space="preserve">3R27L60-600CR </t>
  </si>
  <si>
    <t xml:space="preserve">5R50L75-750CR </t>
  </si>
  <si>
    <t>5R243W75-600</t>
  </si>
  <si>
    <t>5R38L88-888CR</t>
  </si>
  <si>
    <t>5R20L40-400CR</t>
  </si>
  <si>
    <t>MG50L50-1000CR</t>
  </si>
  <si>
    <t>MG60L50-1200CR</t>
  </si>
  <si>
    <t>5R243W88-528CR</t>
  </si>
  <si>
    <t>5R25L88-888CR</t>
  </si>
  <si>
    <t>5R50L50-500CR</t>
  </si>
  <si>
    <t>5R243W88-1000CR</t>
  </si>
  <si>
    <t>5R30L88-888CR</t>
  </si>
  <si>
    <t>5R1024W75–375CR</t>
  </si>
  <si>
    <t>5R25L60-600CR</t>
  </si>
  <si>
    <t>15R30L75-750CR</t>
  </si>
  <si>
    <t>5R25L75-750CR</t>
  </si>
  <si>
    <t>5R1024W100-1000CR</t>
  </si>
  <si>
    <t>5R40L40-800CR</t>
  </si>
  <si>
    <t>5R40L40-400CR</t>
  </si>
  <si>
    <t>3R30L50-250CR</t>
  </si>
  <si>
    <t>5R50L88-880CR</t>
  </si>
  <si>
    <t>5R243W88-500CR</t>
  </si>
  <si>
    <t>5R243W80-400CR</t>
  </si>
  <si>
    <t>5R40L65-520CR</t>
  </si>
  <si>
    <t>5R720W88-880CR</t>
  </si>
  <si>
    <t>5R243W50-500CR</t>
  </si>
  <si>
    <t>5R50L100-1000CR</t>
  </si>
  <si>
    <t>5R243W75-750CR</t>
  </si>
  <si>
    <t>5R40L80-400CR</t>
  </si>
  <si>
    <t>5R50L80-400CR</t>
  </si>
  <si>
    <t>ETG-MULTI-GAME</t>
  </si>
  <si>
    <t>MG1H1-2000CR</t>
  </si>
  <si>
    <t>3R9L88-880CR</t>
  </si>
  <si>
    <t>LIGHT AND WONDER</t>
  </si>
  <si>
    <t>GAMING ARTS</t>
  </si>
  <si>
    <t>BLACK DIAMOND DELUXE SIGNATURE {$5.00/$10.00/$25.00} (9CR)</t>
  </si>
  <si>
    <t>BLAZIN' GEMS DELUXE {$5.00/$10.00/$25.00} (9 CR)</t>
  </si>
  <si>
    <t>CRYSTAL STAR DELUXE SIGNATURE {$5.00/$10.00/$25.00} (9CR)</t>
  </si>
  <si>
    <t>DOUBLE TOP DOLLAR DIAMOND RS {$1.00/$2.00/$5.00/$10.00} (10CR)</t>
  </si>
  <si>
    <t>TOP DOLLAR GRAND {$1.00/$2.00/$5.00/$10.00} (10CR)</t>
  </si>
  <si>
    <t>PINBALL DOUBLE GOLD DIAMOND RS {$1.00/$2.00/$5.00/$10.00} (10CR)</t>
  </si>
  <si>
    <t>BLAZING 777 TRIPLE DOUBLE JACKPOT WILD NUDGE {$5.00/$10.00/$25.00} {9CR}</t>
  </si>
  <si>
    <t>BLAZING 777 TRIPLE DOUBLE JACKPOT WILD {$5.00/$10.00/$25.00} (9 CR)</t>
  </si>
  <si>
    <t>GAME KING X-SINGLE HAND POKER {$0.25/$0.50/$1.00/$2.00/$5.00} (10CR)</t>
  </si>
  <si>
    <t>SUPER STAR II SINGLE HAND POKER MG {$0.10/$0.25/$0.50/$1.00} (50CR/50CR/50CR/50CR)</t>
  </si>
  <si>
    <t>LION LINK PROSPEROUS ROOSTER {$0.05,$0.10,$0.25,$0.50,$5.00} (750CR/750CR/400CR/400CR/50CR)</t>
  </si>
  <si>
    <t>ISLAND RISING SUNSET SHORE {$0.05/$0.10/$0.25/$0.50} (800CR/800CR/240CR/240CR)</t>
  </si>
  <si>
    <t>ISLAND RISING TWILIGHT SHORE {$0.05/$0.10/$0.25/$0.50} (800CR/800CR/240CR/240CR)</t>
  </si>
  <si>
    <t>MIGHTY PYRAMID MO MUMMY ($0.05/$0.10/$0.25/$0.50){375CR/375CR/250CR/250CR}</t>
  </si>
  <si>
    <t>VALLEY OF RICHES MO MUMMY ($0.05/$0.10/$0.25/$0.50){375CR/375CR/250CR/250CR}</t>
  </si>
  <si>
    <t>BUFFALO AND FRIENDS {$0.05/$0.10/$0.25/$0.50} (800CR)</t>
  </si>
  <si>
    <t>WOF (CRYSTAL STEPPER) DIAMOND SPINS 2X WILDS - $52/DAY LEASE {$1.00} (27 CR)</t>
  </si>
  <si>
    <t>JEWEL OF THE DRAGON VALLEY OF THE TIGER {$0.01/$0.02/$0.05/$0.10/$1.00/$2.00} (600/300/60/30CR)</t>
  </si>
  <si>
    <t>JEWEL OF THE DRAGON PROSPERITY TORTOISE {$0.01/$0.02/$0.05/$0.10/$1.00/$2.00} (600/300/60/30 CR)</t>
  </si>
  <si>
    <t>JEWEL OF THE DRAGON A THOUSAND WARRIORS{$.01,$0.02,$0.05,$0.10,$1.00,$2.00}(600CR,300CR,60CR,30CR)</t>
  </si>
  <si>
    <t>JEWEL OF THE DRAGON RED PHOENIX {$0.01/$0.02/$0.05/$0.10/$1.00/$2.00} (600CR/300CR/60CR/30CR)</t>
  </si>
  <si>
    <t>JEWEL OF THE DRAGON VALLEY OF THE TIGER {$0.01/0.02/0.05/0.10/1.00/2.00} (600/300/60/30CR)</t>
  </si>
  <si>
    <t>ISLAND RISING TWILIGHT SHORE [$0.01,$0.02,$0.05,$0.10} (800CR,800CR,240CR,240CR)</t>
  </si>
  <si>
    <t>ISLAND RISING SUNSET SHORE [$0.01,$0.02,$0.05,$0.10} (800CR,800CR,240CR,240CR)</t>
  </si>
  <si>
    <t>DUO FU DUO CAI 88 FORTUNES {$0.01} (880CR)</t>
  </si>
  <si>
    <t>DUO FU DUO CAI 5 TREASURES {$0.01} (880CR)</t>
  </si>
  <si>
    <t>PIGGY BURST - COIN TRIO {$0.01/$0.02/$0.05/$0.10} (21000/17500/7000/3500 CR)</t>
  </si>
  <si>
    <t>FORTUNE TRAILS - COIN TRIO {$0.01/$0.02/$0.05/$0.10} (30000/25000/10000/5000 CR)</t>
  </si>
  <si>
    <t>KARMA KAT WHISKER WHEELS {$0.01/$0.02/$0.05/$0.10} (800/800/800/400 CR)</t>
  </si>
  <si>
    <t>KISMET KAT WHISKER WHEELS {$0.01/$0.02/$0.05/$0.10} (800/800/800/400 CR)</t>
  </si>
  <si>
    <t>IGT MULTIGAME 24 {$0.01} (400CR/400CR/400CR)</t>
  </si>
  <si>
    <t>IGT MULTIGAME 25 {$0.01} (400CR/500CR/400CR)</t>
  </si>
  <si>
    <t>EGYPTIAN LINK RAMOSIS TREASURES FREE GAMES {$0.01/$0.02/$0.05/$0.10} (750CR/300CR)</t>
  </si>
  <si>
    <t>EGYPT LINK NEFTURIS TREASURE FREE GAMES {$0.01/$0.02/$0.05/$0.10} (750CR/300CR)</t>
  </si>
  <si>
    <t>VALLEY OF RICHES MO MUMMY {$0.01/$0.02/$0.05/$0.10} (750/500 CR)</t>
  </si>
  <si>
    <t>MIGHTY PYRAMID MO MUMMY {$0.01/$0.02/$0.05/$0.10} (750/500 CR)</t>
  </si>
  <si>
    <t>JIN CAI HAO YUN 5 DRAGONS RED EDITION {$0.01/$0.02/$0.05/$0.10} (880CR/528CR/352CR/176CR)</t>
  </si>
  <si>
    <t>JIN CAI HAO YUN 5 DRAGONS YELLOW EDITION {$0.01/$0.02/$0.05/$0.10} (880CR/528CR/352CR/176CR)</t>
  </si>
  <si>
    <t>BONUS BOOST 888 PHOENIX {$0.01/$0.02/$0.05/$0.10/$1.00} (880CR/880CR/480CR/480CR/80CR)</t>
  </si>
  <si>
    <t>BONUS BOOST 888 DRAGON {$0.01/$0.02/$0.05/$0.10/$1.00} (880CR/880CR/480CR/480CR/80CR)</t>
  </si>
  <si>
    <t>FAT RHINO MIDNIGHT EXPRESS {$0.01/$0.02/$0.05/$0.10/$1.00} (250/50 CR)</t>
  </si>
  <si>
    <t>JUNGLE BEAT MIDNIGHT EXPRESS {$0.01/$0.02/$0.05/$0.10/$1.00} (250/50 CR)</t>
  </si>
  <si>
    <t>SPLIT N WIN LINK CATS FREE GAME {$0.01/0.02/0.05/0.10} (500CR)</t>
  </si>
  <si>
    <t>SPLIT N WIN LINK FORTUNE FREE GAME {$0.01/0.02/0.05/0.10} (500CR)</t>
  </si>
  <si>
    <t>RED TREASURES - BZZFB {$0.01/$0.02/$0.05/$0.10/$1.00/$2.00} (1000/500/50 CR)</t>
  </si>
  <si>
    <t>BLUE TREASURES - BZZFB {$0.01/$0.02/$0.05/$0.10/$1.00/$2.00} (1000/500/50 CR)</t>
  </si>
  <si>
    <t>HUFF N EVEN MORE PUFF {$0.01/$0.02/$0.05/$0.10/$1.00/$2.00} (800/600/360/50 CR)</t>
  </si>
  <si>
    <t>BUFFALO GOLD COLLECTION {$0.01} (600CR)</t>
  </si>
  <si>
    <t>TIMBER WOLF GOLD {$0.01} (600CR)</t>
  </si>
  <si>
    <t>MR BIG MIDNIGHT EXPRESS {$0.01/$0.02/$0.05/$0.10/$1.00} (250/50 CR)</t>
  </si>
  <si>
    <t>HUFF N MORE PUFF POWER 4 {$0.01/0.02/0.05/0.10} (800CR)</t>
  </si>
  <si>
    <t>HUFF N PUFF MONEY MANSION {$0.01/$0.02/$0.05/$0.10} (500/300 CR)</t>
  </si>
  <si>
    <t>HUFF N' MORE PUFF ($0.01/$0.02/$0.05/$0.10)(750/450/250/250CR)</t>
  </si>
  <si>
    <t>SAMURAI 888 SPIN SAKURA {$0.01}(958 CR)</t>
  </si>
  <si>
    <t>SAMURAI 888 SPIN KENJI{$0.01}(958CR)</t>
  </si>
  <si>
    <t>HUFF N XTRA PUFF {$0.01/$0.02/$0.05/$0.10} (750/250 CR)</t>
  </si>
  <si>
    <t>DEVILS LOCK ALL IN {$0.01/$0.02/$0.05/$0.10/$0.25/$1.00} (660/396/330/264/99 CR)</t>
  </si>
  <si>
    <t>HONEY BOMB {$0.01/$0.02/$0.05/$0.10/$1.00/$2.00} (600/400/50/30 CR)</t>
  </si>
  <si>
    <t>QUICK HIT LINK FIRE {$0.01/$0.02/$0.05/$0.10/$1.00/$2.00} (600/240/40CR)</t>
  </si>
  <si>
    <t>SUPER 88 FORTUNES {$0.01/$0.02/$0.05/$0.10} (880CR/880CR/528CR/528CR)</t>
  </si>
  <si>
    <t>QUICK HIT BLITZ FEVER BLAZING 777 {$0.01/$0.02/$0.05/$0.10} (600CR/600CR/300CR/300CR)</t>
  </si>
  <si>
    <t>QUICK HIT BLITZ FEVER BLACK &amp; WHITE {$0.01/$0.02/$0.05/$0.10} (600CR/600CR/300CR/300CR)</t>
  </si>
  <si>
    <t>DANCING DRUMS GOLDEN DRUMS {$0.01/$0.02/$0.05/$0.10} (1000/500 CR)</t>
  </si>
  <si>
    <t>BUFFALO TRIPLE POWER LINK {$0.01/$0.02/$0.05/$0.10} (800CR)</t>
  </si>
  <si>
    <t>TIMBERWOLF TRIPLE POWER - TRIPLE POWER LINK {$0.01,$0.02,$0.05,$0.10}(800CR)</t>
  </si>
  <si>
    <t>CRAZY CHICKENS {$0.01/$0.02/$0.05/$0.10} (750/600/375 CR)</t>
  </si>
  <si>
    <t>S MORE MONEY {$0.01/$0.02/$0.05/$0.10} (600CR)</t>
  </si>
  <si>
    <t>TIMBER JACK GOING WILDER {$0.01/$0.02/$0.05/$0.10} (750/450 CR)</t>
  </si>
  <si>
    <t>JACKPOT SHOT {$0.01/$0.02/$0.05/$0.10} (750CR/500CR/500CR/500 CR)</t>
  </si>
  <si>
    <t>ASCENDING FORTUNES: PAGODA RISING {$0.01/$0.02/$0.05/$0.10} (600CR/600CR/360CR/360CR)</t>
  </si>
  <si>
    <t>ASCENDING FORTUNES: JEWEL OASIS {$0.01/$0.02/$0.05/$0.10} (600CR/600CR/360CR/360CR)</t>
  </si>
  <si>
    <t>GRAND BUDDHA LINK {$0.01/$0.02/$0.05/$0.10/$1.00/$2.00} (888/288/88 CR)</t>
  </si>
  <si>
    <t>GRAND CAT LINK {$0.01/$0.02/$0.05/$0.10/$1.00/$2.00} (888/288/88 CR)</t>
  </si>
  <si>
    <t>REGAL LINK RAVEN {$0.01/$0.02/$0.05/$0.10/$1.00/$2.00}(400CR/200CR/40CR)</t>
  </si>
  <si>
    <t>REGAL LINK LION {$0.01/$0.02/$0.05/0.10/$1.00/$2.00}(400CR/200CR/40CR)</t>
  </si>
  <si>
    <t>BUFFALLO ULTIMATE STAMPEDE {$0.01/$0.02/$0.05/$0.10} (800CR/800CR/800CR/500CR)-LEASE</t>
  </si>
  <si>
    <t>WONDER 4 BOOST GOLD {$0.01} (1200 CR)</t>
  </si>
  <si>
    <t>BAO BAO RICHES FIREWORKS {$0.01/$0.02/$0.05/$0.10} (880CR/440CR)</t>
  </si>
  <si>
    <t>BAO BAO RICHES ENVELOPE {$0.01/$0.02/$0.05/$0.10} (880CR/440CR)</t>
  </si>
  <si>
    <t>RISING ROCKETS EMPRESS {$0.01/$0.02/$0.05/$0.10} (528/288 CR)</t>
  </si>
  <si>
    <t>RISING ROCKETS EMPEROR {$0.01/$0.02/$0.05/$0.10} (528/288 CR)</t>
  </si>
  <si>
    <t>ZHAO CAI ZHU GETTING PIGGY WITH IT {$0.01} (888 CR)</t>
  </si>
  <si>
    <t>ZHAO CAI ZHU YO HO HOG {$0.01} (888 CR)</t>
  </si>
  <si>
    <t>ZODIAC LANTERN RABBIT{$0.01/$0.02/$0.05/$0.10/$1.00/$2.00} (500/250/50 CR)</t>
  </si>
  <si>
    <t>ZODIAC LANTERN TIGER{$0.01/$0.02/$0.05/$0.10/$1.00/$2.00} (500/250/50 CR)</t>
  </si>
  <si>
    <t>DANCING DRUMS PROSPERITY {$0.01} (1000 CR)</t>
  </si>
  <si>
    <t>EVERLASTING TURTLE {$0.01/$0.02/$0.05/$0.10/$1.00/$2.00} (880/408/204/38 CR)</t>
  </si>
  <si>
    <t>MAGNIFICENT PHOENIX {$0.01/$0.02/$0.05/$0.10/$1.00/$2.00} (880/408/204/38 CR)</t>
  </si>
  <si>
    <t>BUFFALO GOLD WHEELS OF REWARD {$0.01} (375 CR)</t>
  </si>
  <si>
    <t>TREASURE LOCK: ROYAL TIGER {$0.01,$0.02,$0.05,$0.10}(600CR/600CR/360CR/360CR)</t>
  </si>
  <si>
    <t>STACK UP PAYS: SAKURA RICHES {$0.01,$0.02,$0.05,$0.10}(600CR/600CR/360CR/360CR)</t>
  </si>
  <si>
    <t>PIGGY BURST - COIN TRIO ROYAL {$0.01,$0.02,$0.05,$0.10} (880CR/528CR)</t>
  </si>
  <si>
    <t>FORTUNE TRAILS - COIN TRIO ROYAL{$0.01,$0.02,$0.05,$0.10} (1000CR/500CR)</t>
  </si>
  <si>
    <t>SHAMROCK FORTUNES {$0.01/$0.02/$0.05/$0.10} (800/400 CR)</t>
  </si>
  <si>
    <t>LONG BAO BAO {$0.01/$0.02/$0.05/$0.10} (800/400 CR)</t>
  </si>
  <si>
    <t>MYSTERY OF THE LAMP TREASURE OASIS {$0.01/$0.02/$0.05/$0.10/$1.00/$2.00} (400/200/40 CR)</t>
  </si>
  <si>
    <t>MYSTERY OF THE LAMP SECRET BAZAAR {$0.01/$0.02/$0.05/$0.10/$1.00/$2.00} (400/200/40 CR)</t>
  </si>
  <si>
    <t>MYSTERY OF THE LAMP MYSTICAL GARDEN {$0.01/$0.02/$0.05/$0.10/$1.00/$2.00} (400/200/40 CR)</t>
  </si>
  <si>
    <t>MYSTERY OF THE LAMP ENCHANTED PALACE {$0.01/$0.02/$0.05/$0.10/$1.00/$2.00} (400/200/40 CR)</t>
  </si>
  <si>
    <t>DEVIL'S LOCK {$0.01/$0.02/$0.05/$0.10/$0.25/$1.00} (660/396/132 CR)</t>
  </si>
  <si>
    <t>GOLD STANDARD JACKPOTS {$1.00} (10 CR)-$25/DAY LEASE</t>
  </si>
  <si>
    <t>SHARKS LOCK {$0.01/$0.02/$0.05/$0.10/$0.25} (660/330 CR)</t>
  </si>
  <si>
    <t>WOF (CRYSTAL STEPPER) DIA SPINS PINK DIA 3R9L {$1.00} (27 CR)-52$/ DAY LEASE</t>
  </si>
  <si>
    <t>BANG BAM BOOM {$0.01/$0.02/$0.05/$0.10} (880CR/880CR/500CR/500CR)</t>
  </si>
  <si>
    <t>DRAGON JU CAI JIN GUI {$0.01/$0.02/$0.05/$0.10} (880/528/264 CR)</t>
  </si>
  <si>
    <t>INGOT JU CAI JIN GUI {$0.01/$0.02/$0.05/$0.10} (880CR/880CR/528CR/264 CR)</t>
  </si>
  <si>
    <t>NEW YEARS PARADE MYSTERIOUS SNAKE {$0.01/$0.02/$0.05/$0.10/$1.00/$2.00} (500/300/50 CR)</t>
  </si>
  <si>
    <t>NEW YEARS PARADE NOBLE TIGER {$0.01/$0.02/$0.05/$0.10/$1/$2} (500/300/50 CR)</t>
  </si>
  <si>
    <t>MAGIC TREASURE TIGER{$0.01,$0.02,$0.05,$0.10}(400CR/400CR/400CR/400CR)</t>
  </si>
  <si>
    <t>MAGIC TREASURES DRAGON{$0.01,$0.02,$0.05,$0.10} (400CR/400CR/400CR/400CR)</t>
  </si>
  <si>
    <t>CASH MACHINE JACKPOTS-$25/DAY LEASE {$1.00} (10 CR)</t>
  </si>
  <si>
    <t>WOLF RUN WILD MOON {$0.01/$0.02/$0.05/$0.10} (800CR/800CR/400CR/400CR)</t>
  </si>
  <si>
    <t>COYOTE MOON DESERT NIGHTS {$0.01/$0.02/$0.05/$0.10} (800CR/800CR/400CR/400CR)</t>
  </si>
  <si>
    <t>TIGER &amp; DRAGON - FORTUNE HARMONY {$0.01,$0.02,$0.05}(880CR)</t>
  </si>
  <si>
    <t>PHOENIX &amp; DRAGON - FORTUNE HARMONY{$0.01,$0.02,$0.05}(880CR)</t>
  </si>
  <si>
    <t>DYNAMITE POP RED RUSH {$0.01/0.02/0.05/0.10} (500CR/250CR)</t>
  </si>
  <si>
    <t>BLAZING 777 TRIPLE DOUBLE JACKPOT WILD {$1.00/$2.00/$5.00} (9 CR)</t>
  </si>
  <si>
    <t>EASY MONEY DELUXE {$1/$2/$5} (9CR)</t>
  </si>
  <si>
    <t>BLAZING 777 TRIPLE DOUBLE JACKPOT WILD NUDGE {$1.00/$2.00/$5.00} {9CR}</t>
  </si>
  <si>
    <t>RED TREASURES - BAO ZHU ZHAO FU BLAST {$0.01,$0.02,$0.05,$0.10,$1.00,$2.00} (1000CR/500CR/50CR)</t>
  </si>
  <si>
    <t>BLUE TREASURES - BAO ZHU ZHAO FU BLAST{$0.01,$0.02,$0.05,$0.10,$1.00,$2.00} (1000CR/500CR/50CR)</t>
  </si>
  <si>
    <t>LION LINK - WEALTH OF THE DRAGON {$0.01/$0.02/$0.05/$0.10/$1.00/$2.00} (750/400/50 CR)</t>
  </si>
  <si>
    <t>LION LINK PROSPEROUS ROOSTER {$0.01/0.02/0.05/0.10/1.00/2.00} (750/400/50CR)</t>
  </si>
  <si>
    <t>STACK UP PAYS: ISLAND RICHES {$0.01,$0.02,$0.05,$0.10}600CR/600CR/360CR/360CR)</t>
  </si>
  <si>
    <t>LOTUS LINK SPIRIT OF PROSPERITY {$0.01,$0.02,$0.05,$0.10}(600CR/600CR/360CR/360CR)</t>
  </si>
  <si>
    <t>GOLDEN PHOENIX {$0.01, $0.02, $0.05, $0.10} (520CR)</t>
  </si>
  <si>
    <t>BUFFALO GOLD CASH COLLECTION {$0.01/$0.02/$0.05/$0.10} (1000/300 CR)</t>
  </si>
  <si>
    <t>CASINO WIZARD {$0.25/$1.00/$5.00/$25.00/100.00} (2000CR/500CR/100CR/20CR/5CR)</t>
  </si>
  <si>
    <t>TP</t>
  </si>
  <si>
    <t>QUICK HIT LINK GEMS {$0.01/0.02/0.05/0.10/1.00/2.00} (600/240/40CR)</t>
  </si>
  <si>
    <t>Standalone</t>
  </si>
  <si>
    <t>LANDMARK_7001</t>
  </si>
  <si>
    <t>WOF (CRYSTAL STEPPER) DIAMOND SPINS TRIPLE RED HOT 7S 3R9L - $52/DAY LEASE {$1.00} (27 CR)</t>
  </si>
  <si>
    <t>No</t>
  </si>
  <si>
    <t>5R40L80-800CR</t>
  </si>
  <si>
    <t>5R1024W80-800CR</t>
  </si>
  <si>
    <t>5R576W80-800CR</t>
  </si>
  <si>
    <t>Host Table</t>
  </si>
  <si>
    <t>PEAKSLANT32</t>
  </si>
  <si>
    <t>AREA</t>
  </si>
  <si>
    <t>COMMENTS</t>
  </si>
  <si>
    <t>FLOOR PLAN</t>
  </si>
  <si>
    <t>REEL MACHINE</t>
  </si>
  <si>
    <t>VIDEO MACHINE</t>
  </si>
  <si>
    <t>GAME FORMAT</t>
  </si>
  <si>
    <t>TOPPER</t>
  </si>
  <si>
    <t>SERIAL</t>
  </si>
  <si>
    <t>MC POWER RATING</t>
  </si>
  <si>
    <t>POWER/DATA SOURCE</t>
  </si>
  <si>
    <t>BV Model-Firmware</t>
  </si>
  <si>
    <t>VIDEO</t>
  </si>
  <si>
    <t>iVizion ID028 28632019-07-17</t>
  </si>
  <si>
    <t>STATIC</t>
  </si>
  <si>
    <t>TABLE TOPS AND INSERT</t>
  </si>
  <si>
    <t>TABLE TOP</t>
  </si>
  <si>
    <t>TABLE INSERT</t>
  </si>
  <si>
    <t>1X - BJ</t>
  </si>
  <si>
    <t>CASINO CHAIRS</t>
  </si>
  <si>
    <t>QUANTITY</t>
  </si>
  <si>
    <t>MEASUREMENTS (Inches)</t>
  </si>
  <si>
    <t>TYPE OF CHAIRS</t>
  </si>
  <si>
    <t>IN USE</t>
  </si>
  <si>
    <t>SPARE</t>
  </si>
  <si>
    <t>SEAT HEIGHT</t>
  </si>
  <si>
    <t>BACKREST HEIGHT</t>
  </si>
  <si>
    <t>WIDTH</t>
  </si>
  <si>
    <t>DEPTH</t>
  </si>
  <si>
    <t>SLOTS</t>
  </si>
  <si>
    <t>BJ/PK</t>
  </si>
  <si>
    <t>DICE</t>
  </si>
  <si>
    <t>TAG_1</t>
  </si>
  <si>
    <t>TAG_2</t>
  </si>
  <si>
    <t>TAG_3</t>
  </si>
  <si>
    <t>TAG_4</t>
  </si>
  <si>
    <t>TAG_5</t>
  </si>
  <si>
    <t>TAG_6</t>
  </si>
  <si>
    <t>TAG_7</t>
  </si>
  <si>
    <t>TAG_8</t>
  </si>
  <si>
    <t>TAG_9</t>
  </si>
  <si>
    <t>TAG_10</t>
  </si>
  <si>
    <t>TAG_11</t>
  </si>
  <si>
    <t>TAG_12</t>
  </si>
  <si>
    <t>TAG_13</t>
  </si>
  <si>
    <t>TAG_14</t>
  </si>
  <si>
    <t>TAG_15</t>
  </si>
  <si>
    <t>TAG_16</t>
  </si>
  <si>
    <t>TAG_17</t>
  </si>
  <si>
    <t>TAG_18</t>
  </si>
  <si>
    <t>TAG_19</t>
  </si>
  <si>
    <t>TAG_20</t>
  </si>
  <si>
    <t>TAG_21</t>
  </si>
  <si>
    <t>TAG_22</t>
  </si>
  <si>
    <t>TAG_23</t>
  </si>
  <si>
    <t>TAG_24</t>
  </si>
  <si>
    <t>TAG_25</t>
  </si>
  <si>
    <t>TAG_26</t>
  </si>
  <si>
    <t>TAG_27</t>
  </si>
  <si>
    <t>TAG_28</t>
  </si>
  <si>
    <t>TAG_29</t>
  </si>
  <si>
    <t>TAG_30</t>
  </si>
  <si>
    <t>TAG_31</t>
  </si>
  <si>
    <t>TAG_32</t>
  </si>
  <si>
    <t>TAG_33</t>
  </si>
  <si>
    <t>TAG_34</t>
  </si>
  <si>
    <t>TAG_35</t>
  </si>
  <si>
    <t>TAG_36</t>
  </si>
  <si>
    <t>TAG_37</t>
  </si>
  <si>
    <t>TAG_38</t>
  </si>
  <si>
    <t>TAG_39</t>
  </si>
  <si>
    <t>TAG_40</t>
  </si>
  <si>
    <t>TAG_41</t>
  </si>
  <si>
    <t>TAG_42</t>
  </si>
  <si>
    <t>TAG_43</t>
  </si>
  <si>
    <t>TAG_44</t>
  </si>
  <si>
    <t>TAG_45</t>
  </si>
  <si>
    <t>TAG_46</t>
  </si>
  <si>
    <t>TAG_47</t>
  </si>
  <si>
    <t>TAG_48</t>
  </si>
  <si>
    <t>TAG_49</t>
  </si>
  <si>
    <t>TAG_50</t>
  </si>
  <si>
    <t>TAG_51</t>
  </si>
  <si>
    <t>TAG_52</t>
  </si>
  <si>
    <t>TAG_53</t>
  </si>
  <si>
    <t>TAG_54</t>
  </si>
  <si>
    <t>TAG_55</t>
  </si>
  <si>
    <t>TAG_56</t>
  </si>
  <si>
    <t>TAG_57</t>
  </si>
  <si>
    <t>TAG_58</t>
  </si>
  <si>
    <t>TAG_59</t>
  </si>
  <si>
    <t>TAG_60</t>
  </si>
  <si>
    <t>TAG_61</t>
  </si>
  <si>
    <t>TAG_62</t>
  </si>
  <si>
    <t>TAG_63</t>
  </si>
  <si>
    <t>TAG_64</t>
  </si>
  <si>
    <t>TAG_65</t>
  </si>
  <si>
    <t>TAG_66</t>
  </si>
  <si>
    <t>TAG_67</t>
  </si>
  <si>
    <t>TAG_68</t>
  </si>
  <si>
    <t>TAG_69</t>
  </si>
  <si>
    <t>TAG_70</t>
  </si>
  <si>
    <t>TAG_71</t>
  </si>
  <si>
    <t>TAG_72</t>
  </si>
  <si>
    <t>TAG_73</t>
  </si>
  <si>
    <t>TAG_74</t>
  </si>
  <si>
    <t>TAG_75</t>
  </si>
  <si>
    <t>TAG_76</t>
  </si>
  <si>
    <t>TAG_77</t>
  </si>
  <si>
    <t>TAG_78</t>
  </si>
  <si>
    <t>TAG_79</t>
  </si>
  <si>
    <t>TAG_80</t>
  </si>
  <si>
    <t>TAG_81</t>
  </si>
  <si>
    <t>TAG_82</t>
  </si>
  <si>
    <t>TAG_83</t>
  </si>
  <si>
    <t>TAG_84</t>
  </si>
  <si>
    <t>TAG_85</t>
  </si>
  <si>
    <t>TAG_86</t>
  </si>
  <si>
    <t>TAG_87</t>
  </si>
  <si>
    <t>TAG_88</t>
  </si>
  <si>
    <t>TAG_89</t>
  </si>
  <si>
    <t>TAG_90</t>
  </si>
  <si>
    <t>TAG_91</t>
  </si>
  <si>
    <t>TAG_92</t>
  </si>
  <si>
    <t>TAG_93</t>
  </si>
  <si>
    <t>TAG_94</t>
  </si>
  <si>
    <t>TAG_95</t>
  </si>
  <si>
    <t>TAG_96</t>
  </si>
  <si>
    <t>TAG_97</t>
  </si>
  <si>
    <t>TAG_98</t>
  </si>
  <si>
    <t>TAG_99</t>
  </si>
  <si>
    <t>TAG_100</t>
  </si>
  <si>
    <t>TAG_101</t>
  </si>
  <si>
    <t>TAG_102</t>
  </si>
  <si>
    <t>TAG_103</t>
  </si>
  <si>
    <t>TAG_104</t>
  </si>
  <si>
    <t>TAG_105</t>
  </si>
  <si>
    <t>TAG_106</t>
  </si>
  <si>
    <t>TAG_107</t>
  </si>
  <si>
    <t>TAG_108</t>
  </si>
  <si>
    <t>TAG_109</t>
  </si>
  <si>
    <t>TAG_110</t>
  </si>
  <si>
    <t>TAG_111</t>
  </si>
  <si>
    <t>TAG_112</t>
  </si>
  <si>
    <t>TAG_113</t>
  </si>
  <si>
    <t>TAG_114</t>
  </si>
  <si>
    <t>TAG_115</t>
  </si>
  <si>
    <t>TAG_116</t>
  </si>
  <si>
    <t>TAG_117</t>
  </si>
  <si>
    <t>TAG_118</t>
  </si>
  <si>
    <t>TAG_119</t>
  </si>
  <si>
    <t>TAG_120</t>
  </si>
  <si>
    <t>TAG_121</t>
  </si>
  <si>
    <t>TAG_122</t>
  </si>
  <si>
    <t>TAG_123</t>
  </si>
  <si>
    <t>TAG_124</t>
  </si>
  <si>
    <t>TAG_125</t>
  </si>
  <si>
    <t>TAG_126</t>
  </si>
  <si>
    <t>TAG_127</t>
  </si>
  <si>
    <t>TAG_128</t>
  </si>
  <si>
    <t>TAG_129</t>
  </si>
  <si>
    <t>TAG_130</t>
  </si>
  <si>
    <t>TAG_131</t>
  </si>
  <si>
    <t>TAG_132</t>
  </si>
  <si>
    <t>TAG_133</t>
  </si>
  <si>
    <t>TAG_134</t>
  </si>
  <si>
    <t>TAG_135</t>
  </si>
  <si>
    <t>TAG_136</t>
  </si>
  <si>
    <t>TAG_137</t>
  </si>
  <si>
    <t>TAG_138</t>
  </si>
  <si>
    <t>TAG_139</t>
  </si>
  <si>
    <t>TAG_140</t>
  </si>
  <si>
    <t>TAG_141</t>
  </si>
  <si>
    <t>TAG_142</t>
  </si>
  <si>
    <t>TAG_143</t>
  </si>
  <si>
    <t>TAG_144</t>
  </si>
  <si>
    <t>TAG_145</t>
  </si>
  <si>
    <t>TAG_146</t>
  </si>
  <si>
    <t>TAG_147</t>
  </si>
  <si>
    <t>TAG_148</t>
  </si>
  <si>
    <t>TAG_149</t>
  </si>
  <si>
    <t>TAG_150</t>
  </si>
  <si>
    <t>TAG_151</t>
  </si>
  <si>
    <t>TAG_152</t>
  </si>
  <si>
    <t>TAG_153</t>
  </si>
  <si>
    <t>TAG_154</t>
  </si>
  <si>
    <t>TAG_155</t>
  </si>
  <si>
    <t>TAG_156</t>
  </si>
  <si>
    <t>TAG_157</t>
  </si>
  <si>
    <t>TAG_158</t>
  </si>
  <si>
    <t>TAG_159</t>
  </si>
  <si>
    <t>TAG_160</t>
  </si>
  <si>
    <t>TAG_161</t>
  </si>
  <si>
    <t>TAG_162</t>
  </si>
  <si>
    <t>TAG_163</t>
  </si>
  <si>
    <t>TAG_164</t>
  </si>
  <si>
    <t>TAG_165</t>
  </si>
  <si>
    <t>TAG_166</t>
  </si>
  <si>
    <t>TAG_167</t>
  </si>
  <si>
    <t>TAG_168</t>
  </si>
  <si>
    <t>TAG_169</t>
  </si>
  <si>
    <t>TAG_170</t>
  </si>
  <si>
    <t>TAG_171</t>
  </si>
  <si>
    <t>TAG_172</t>
  </si>
  <si>
    <t>TAG_173</t>
  </si>
  <si>
    <t>TAG_174</t>
  </si>
  <si>
    <t>TAG_175</t>
  </si>
  <si>
    <t>TAG_176</t>
  </si>
  <si>
    <t>TAG_177</t>
  </si>
  <si>
    <t>TAG_178</t>
  </si>
  <si>
    <t>TAG_179</t>
  </si>
  <si>
    <t>TAG_180</t>
  </si>
  <si>
    <t>TAG_181</t>
  </si>
  <si>
    <t>TAG_182</t>
  </si>
  <si>
    <t>TAG_183</t>
  </si>
  <si>
    <t>TAG_184</t>
  </si>
  <si>
    <t>TAG_185</t>
  </si>
  <si>
    <t>TAG_186</t>
  </si>
  <si>
    <t>TAG_187</t>
  </si>
  <si>
    <t>TAG_188</t>
  </si>
  <si>
    <t>TAG_189</t>
  </si>
  <si>
    <t>TAG_190</t>
  </si>
  <si>
    <t>TAG_191</t>
  </si>
  <si>
    <t>TAG_192</t>
  </si>
  <si>
    <t>TAG_193</t>
  </si>
  <si>
    <t>TAG_194</t>
  </si>
  <si>
    <t>TAG_195</t>
  </si>
  <si>
    <t>TAG_196</t>
  </si>
  <si>
    <t>TAG_197</t>
  </si>
  <si>
    <t>TAG_198</t>
  </si>
  <si>
    <t>TAG_199</t>
  </si>
  <si>
    <t>TAG_200</t>
  </si>
  <si>
    <t>TAG_201</t>
  </si>
  <si>
    <t>TAG_202</t>
  </si>
  <si>
    <t>TAG_203</t>
  </si>
  <si>
    <t>TAG_204</t>
  </si>
  <si>
    <t>TAG_205</t>
  </si>
  <si>
    <t>TAG_206</t>
  </si>
  <si>
    <t>TAG_207</t>
  </si>
  <si>
    <t>TAG_251</t>
  </si>
  <si>
    <t>TAG_252</t>
  </si>
  <si>
    <t>TAG_253</t>
  </si>
  <si>
    <t>TAG_254</t>
  </si>
  <si>
    <t>TAG_255</t>
  </si>
  <si>
    <t>TAG_256</t>
  </si>
  <si>
    <t>TAG_257</t>
  </si>
  <si>
    <t>TAG_258</t>
  </si>
  <si>
    <t>TAG_259</t>
  </si>
  <si>
    <t>TAG_260</t>
  </si>
  <si>
    <t>TAG_261</t>
  </si>
  <si>
    <t>TAG_262</t>
  </si>
  <si>
    <t>TAG_263</t>
  </si>
  <si>
    <t>TAG_264</t>
  </si>
  <si>
    <t>TAG_265</t>
  </si>
  <si>
    <t>TAG_266</t>
  </si>
  <si>
    <t>TAG_267</t>
  </si>
  <si>
    <t>TAG_268</t>
  </si>
  <si>
    <t>TAG_269</t>
  </si>
  <si>
    <t>TAG_270</t>
  </si>
  <si>
    <t>TAG_271</t>
  </si>
  <si>
    <t>TAG_272</t>
  </si>
  <si>
    <t>TAG_273</t>
  </si>
  <si>
    <t>TAG_274</t>
  </si>
  <si>
    <t>TAG_275</t>
  </si>
  <si>
    <t>TAG_276</t>
  </si>
  <si>
    <t>TAG_277</t>
  </si>
  <si>
    <t>TAG_278</t>
  </si>
  <si>
    <t>TAG_279</t>
  </si>
  <si>
    <t>TAG_280</t>
  </si>
  <si>
    <t>TAG_281</t>
  </si>
  <si>
    <t>TAG_282</t>
  </si>
  <si>
    <t>TAG_283</t>
  </si>
  <si>
    <t>TAG_284</t>
  </si>
  <si>
    <t>TAG_285</t>
  </si>
  <si>
    <t>TAG_286</t>
  </si>
  <si>
    <t>TAG_287</t>
  </si>
  <si>
    <t>TAG_288</t>
  </si>
  <si>
    <t>TAG_289</t>
  </si>
  <si>
    <t>TAG_290</t>
  </si>
  <si>
    <t>TAG_291</t>
  </si>
  <si>
    <t>TAG_292</t>
  </si>
  <si>
    <t>TAG_293</t>
  </si>
  <si>
    <t>TAG_294</t>
  </si>
  <si>
    <t>TAG_295</t>
  </si>
  <si>
    <t>TAG_296</t>
  </si>
  <si>
    <t>TAG_297</t>
  </si>
  <si>
    <t>TAG_298</t>
  </si>
  <si>
    <t>TAG_299</t>
  </si>
  <si>
    <t>TAG_500</t>
  </si>
  <si>
    <t>TAG_501</t>
  </si>
  <si>
    <t>TAG_502</t>
  </si>
  <si>
    <t>TAG_503</t>
  </si>
  <si>
    <t>TAG_504</t>
  </si>
  <si>
    <t>TAG_505</t>
  </si>
  <si>
    <t>TAG_506</t>
  </si>
  <si>
    <t>TAG_507</t>
  </si>
  <si>
    <t>TAG_508</t>
  </si>
  <si>
    <t>TAG_509</t>
  </si>
  <si>
    <t>TAG_510</t>
  </si>
  <si>
    <t>TAG_511</t>
  </si>
  <si>
    <t>TAG_512</t>
  </si>
  <si>
    <t>TAG_513</t>
  </si>
  <si>
    <t>TAG_514</t>
  </si>
  <si>
    <t>TAG_515</t>
  </si>
  <si>
    <t>TAG_516</t>
  </si>
  <si>
    <t>TAG_517</t>
  </si>
  <si>
    <t>TAG_518</t>
  </si>
  <si>
    <t>TAG_519</t>
  </si>
  <si>
    <t>TAG_520</t>
  </si>
  <si>
    <t>TAG_521</t>
  </si>
  <si>
    <t>TAG_522</t>
  </si>
  <si>
    <t>TAG_523</t>
  </si>
  <si>
    <t>TAG_524</t>
  </si>
  <si>
    <t>TAG_525</t>
  </si>
  <si>
    <t>TAG_526</t>
  </si>
  <si>
    <t>TAG_527</t>
  </si>
  <si>
    <t>TAG_528</t>
  </si>
  <si>
    <t>TAG_529</t>
  </si>
  <si>
    <t>TAG_530</t>
  </si>
  <si>
    <t>TAG_531</t>
  </si>
  <si>
    <t>TAG_532</t>
  </si>
  <si>
    <t>TAG_533</t>
  </si>
  <si>
    <t>TAG_534</t>
  </si>
  <si>
    <t>TAG_535</t>
  </si>
  <si>
    <t>TAG_536</t>
  </si>
  <si>
    <t>TAG_537</t>
  </si>
  <si>
    <t>TAG_538</t>
  </si>
  <si>
    <t>TAG_539</t>
  </si>
  <si>
    <t>TAG_540</t>
  </si>
  <si>
    <t>TAG_541</t>
  </si>
  <si>
    <t>TAG_542</t>
  </si>
  <si>
    <t>TAG_543</t>
  </si>
  <si>
    <t>TAG_544</t>
  </si>
  <si>
    <t>TAG_545</t>
  </si>
  <si>
    <t>TAG_546</t>
  </si>
  <si>
    <t>TAG_547</t>
  </si>
  <si>
    <t>TAG_548</t>
  </si>
  <si>
    <t>TAG_549</t>
  </si>
  <si>
    <t>TAG_550</t>
  </si>
  <si>
    <t>TAG_551</t>
  </si>
  <si>
    <t>TAG_552</t>
  </si>
  <si>
    <t>TAG_553</t>
  </si>
  <si>
    <t>TAG_554</t>
  </si>
  <si>
    <t>TAG_555</t>
  </si>
  <si>
    <t>TAG_556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</si>
</sst>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6" formatCode="&quot;$&quot;#,##0_);[Red]\(&quot;$&quot;#,##0\)"/>
    <numFmt numFmtId="8" formatCode="&quot;$&quot;#,##0.00_);[Red]\(&quot;$&quot;#,##0.00\)"/>
    <numFmt numFmtId="44" formatCode="_(&quot;$&quot;* #,##0.00_);_(&quot;$&quot;* \(#,##0.00\);_(&quot;$&quot;* &quot;-&quot;??_);_(@_)"/>
    <numFmt numFmtId="43" formatCode="_(* #,##0.00_);_(* \(#,##0.00\);_(* &quot;-&quot;??_);_(@_)"/>
    <numFmt numFmtId="164" formatCode="_-&quot;£&quot;* #,##0.00_-;\-&quot;£&quot;* #,##0.00_-;_-&quot;£&quot;* &quot;-&quot;??_-;_-@_-"/>
    <numFmt numFmtId="165" formatCode="General_);[Red]\-General_)"/>
    <numFmt numFmtId="166" formatCode="dd\-mmm\-yy_);[Red]dd\-mmm\-yy_)"/>
    <numFmt numFmtId="167" formatCode="mm/dd/yy_);[Red]mm/dd/yy_)"/>
    <numFmt numFmtId="168" formatCode="0.00%;[Red]\-0.00%"/>
    <numFmt numFmtId="169" formatCode="&quot;$&quot;#,##0.00"/>
    <numFmt numFmtId="170" formatCode="[$L.-410]\ #,##0.00;[Red]\-[$L.-410]\ #,##0.00"/>
    <numFmt numFmtId="171" formatCode="[$L.-410]\ #,##0.00"/>
    <numFmt numFmtId="172" formatCode="[$L.-410]\ #,##0"/>
    <numFmt numFmtId="173" formatCode="&quot;$&quot;#,##0"/>
    <numFmt numFmtId="174" formatCode="mmm\ yyyy"/>
    <numFmt numFmtId="175" formatCode="0.00%;[Red]\(0.00%\)"/>
    <numFmt numFmtId="176" formatCode="&quot;$&quot;#,##0;[Red]\(&quot;$&quot;###0\)"/>
    <numFmt numFmtId="177" formatCode="[$$-409]#,##0.00_);[Red]\([$$-409]#,##0.00\)"/>
    <numFmt numFmtId="178" formatCode="[$-409]d\-mmm\-yy;@"/>
    <numFmt numFmtId="179" formatCode="0.0%;[Red]\(0.0%\)"/>
    <numFmt numFmtId="180" formatCode="[$-409]mmm\-yy;@"/>
    <numFmt numFmtId="181" formatCode="&quot;£&quot;#,##0;[Red]\(&quot;£&quot;###0\)"/>
    <numFmt numFmtId="182" formatCode="_([$€-2]* #,##0.00_);_([$€-2]* \(#,##0.00\);_([$€-2]* &quot;-&quot;??_)"/>
    <numFmt numFmtId="183" formatCode="&quot;$&quot;#,##0;[Red]\(&quot;$&quot;#,##0\)"/>
    <numFmt numFmtId="184" formatCode="&quot;$&quot;#,##0.00;[Red]\(&quot;$&quot;#,##0.00\)"/>
    <numFmt numFmtId="185" formatCode="&quot;$&quot;#,##0;[Red]&quot;$&quot;#,##0"/>
    <numFmt numFmtId="186" formatCode="0000000000"/>
  </numFmts>
  <fonts count="14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Century Gothic"/>
      <family val="2"/>
    </font>
    <font>
      <b/>
      <sz val="10"/>
      <name val="Century Gothic"/>
      <family val="2"/>
    </font>
    <font>
      <sz val="18"/>
      <name val="Century Gothic"/>
      <family val="2"/>
    </font>
    <font>
      <sz val="12"/>
      <name val="Century Gothic"/>
      <family val="2"/>
    </font>
    <font>
      <u/>
      <sz val="12"/>
      <name val="Century Gothic"/>
      <family val="2"/>
    </font>
    <font>
      <sz val="11"/>
      <name val="Century Gothic"/>
      <family val="2"/>
    </font>
    <font>
      <sz val="12"/>
      <color indexed="10"/>
      <name val="Century Gothic"/>
      <family val="2"/>
    </font>
    <font>
      <sz val="24"/>
      <name val="Century Gothic"/>
      <family val="2"/>
    </font>
    <font>
      <sz val="16"/>
      <name val="Century Gothic"/>
      <family val="2"/>
    </font>
    <font>
      <sz val="12"/>
      <color indexed="12"/>
      <name val="Century Gothic"/>
      <family val="2"/>
    </font>
    <font>
      <sz val="12"/>
      <color indexed="48"/>
      <name val="Century Gothic"/>
      <family val="2"/>
    </font>
    <font>
      <sz val="11"/>
      <color indexed="12"/>
      <name val="Century Gothic"/>
      <family val="2"/>
    </font>
    <font>
      <b/>
      <sz val="14"/>
      <name val="Century Gothic"/>
      <family val="2"/>
    </font>
    <font>
      <sz val="11"/>
      <color indexed="10"/>
      <name val="Century Gothic"/>
      <family val="2"/>
    </font>
    <font>
      <sz val="12"/>
      <color indexed="8"/>
      <name val="Century Gothic"/>
      <family val="2"/>
    </font>
    <font>
      <b/>
      <sz val="11"/>
      <name val="Century Gothic"/>
      <family val="2"/>
    </font>
    <font>
      <sz val="14"/>
      <name val="Century Gothic"/>
      <family val="2"/>
    </font>
    <font>
      <u/>
      <sz val="14"/>
      <name val="Century Gothic"/>
      <family val="2"/>
    </font>
    <font>
      <b/>
      <u/>
      <sz val="14"/>
      <name val="Century Gothic"/>
      <family val="2"/>
    </font>
    <font>
      <sz val="20"/>
      <name val="Century Gothic"/>
      <family val="2"/>
    </font>
    <font>
      <sz val="14"/>
      <color indexed="10"/>
      <name val="Century Gothic"/>
      <family val="2"/>
    </font>
    <font>
      <b/>
      <sz val="10"/>
      <color indexed="10"/>
      <name val="Century Gothic"/>
      <family val="2"/>
    </font>
    <font>
      <sz val="22"/>
      <name val="Century Gothic"/>
      <family val="2"/>
    </font>
    <font>
      <b/>
      <sz val="11"/>
      <color indexed="10"/>
      <name val="Century Gothic"/>
      <family val="2"/>
    </font>
    <font>
      <b/>
      <sz val="14"/>
      <color indexed="10"/>
      <name val="Century Gothic"/>
      <family val="2"/>
    </font>
    <font>
      <sz val="14"/>
      <color indexed="9"/>
      <name val="Century Gothic"/>
      <family val="2"/>
    </font>
    <font>
      <b/>
      <sz val="12"/>
      <name val="Century Gothic"/>
      <family val="2"/>
    </font>
    <font>
      <sz val="11"/>
      <color indexed="8"/>
      <name val="Century Gothic"/>
      <family val="2"/>
    </font>
    <font>
      <b/>
      <sz val="8"/>
      <name val="Arial"/>
      <family val="2"/>
    </font>
    <font>
      <sz val="16"/>
      <color indexed="12"/>
      <name val="Century Gothic"/>
      <family val="2"/>
    </font>
    <font>
      <b/>
      <sz val="22"/>
      <name val="Century Gothic"/>
      <family val="2"/>
    </font>
    <font>
      <b/>
      <sz val="16"/>
      <name val="Century Gothic"/>
      <family val="2"/>
    </font>
    <font>
      <u/>
      <sz val="16"/>
      <name val="Century Gothic"/>
      <family val="2"/>
    </font>
    <font>
      <sz val="16"/>
      <color indexed="9"/>
      <name val="Century Gothic"/>
      <family val="2"/>
    </font>
    <font>
      <sz val="11"/>
      <color indexed="9"/>
      <name val="Century Gothic"/>
      <family val="2"/>
    </font>
    <font>
      <b/>
      <u/>
      <sz val="10"/>
      <name val="Arial"/>
      <family val="2"/>
    </font>
    <font>
      <b/>
      <sz val="10"/>
      <name val="Arial"/>
      <family val="2"/>
    </font>
    <font>
      <b/>
      <u/>
      <sz val="10"/>
      <name val="Century Gothic"/>
      <family val="2"/>
    </font>
    <font>
      <b/>
      <sz val="10"/>
      <color indexed="41"/>
      <name val="Century Gothic"/>
      <family val="2"/>
    </font>
    <font>
      <b/>
      <sz val="10"/>
      <color indexed="15"/>
      <name val="Century Gothic"/>
      <family val="2"/>
    </font>
    <font>
      <sz val="10"/>
      <color indexed="10"/>
      <name val="Century Gothic"/>
      <family val="2"/>
    </font>
    <font>
      <sz val="8"/>
      <name val="Arial"/>
      <family val="2"/>
    </font>
    <font>
      <sz val="10"/>
      <color indexed="9"/>
      <name val="Arial"/>
      <family val="2"/>
    </font>
    <font>
      <b/>
      <sz val="18"/>
      <name val="Century Gothic"/>
      <family val="2"/>
    </font>
    <font>
      <b/>
      <sz val="24"/>
      <name val="Century Gothic"/>
      <family val="2"/>
    </font>
    <font>
      <sz val="14"/>
      <color indexed="12"/>
      <name val="Century Gothic"/>
      <family val="2"/>
    </font>
    <font>
      <sz val="10"/>
      <name val="Book Antiqua"/>
      <family val="1"/>
    </font>
    <font>
      <sz val="10"/>
      <name val="Book Antiqua"/>
      <family val="1"/>
    </font>
    <font>
      <sz val="16"/>
      <color indexed="10"/>
      <name val="Century Gothic"/>
      <family val="2"/>
    </font>
    <font>
      <sz val="16"/>
      <color indexed="8"/>
      <name val="Century Gothic"/>
      <family val="2"/>
    </font>
    <font>
      <sz val="10"/>
      <name val="Arial"/>
      <family val="2"/>
    </font>
    <font>
      <sz val="16"/>
      <color rgb="FF800080"/>
      <name val="Century Gothic"/>
      <family val="2"/>
    </font>
    <font>
      <sz val="16"/>
      <color rgb="FF0000FF"/>
      <name val="Century Gothic"/>
      <family val="2"/>
    </font>
    <font>
      <sz val="16"/>
      <color rgb="FFFFFF00"/>
      <name val="Century Gothic"/>
      <family val="2"/>
    </font>
    <font>
      <sz val="16"/>
      <color rgb="FF66CCFF"/>
      <name val="Century Gothic"/>
      <family val="2"/>
    </font>
    <font>
      <sz val="16"/>
      <color rgb="FFFF0000"/>
      <name val="Century Gothic"/>
      <family val="2"/>
    </font>
    <font>
      <sz val="16"/>
      <color rgb="FF008000"/>
      <name val="Century Gothic"/>
      <family val="2"/>
    </font>
    <font>
      <sz val="16"/>
      <color rgb="FFFF99FF"/>
      <name val="Century Gothic"/>
      <family val="2"/>
    </font>
    <font>
      <sz val="10"/>
      <color theme="0"/>
      <name val="Century Gothic"/>
      <family val="2"/>
    </font>
    <font>
      <sz val="10"/>
      <color theme="1"/>
      <name val="Century Gothic"/>
      <family val="2"/>
    </font>
    <font>
      <sz val="16"/>
      <color theme="0"/>
      <name val="Century Gothic"/>
      <family val="2"/>
    </font>
    <font>
      <sz val="10"/>
      <name val="Arial"/>
      <family val="2"/>
    </font>
    <font>
      <sz val="10"/>
      <name val="Times New Roman"/>
      <family val="1"/>
    </font>
    <font>
      <sz val="10"/>
      <color rgb="FFFF0000"/>
      <name val="Century Gothic"/>
      <family val="2"/>
    </font>
    <font>
      <sz val="10"/>
      <color theme="0"/>
      <name val="Arial"/>
      <family val="2"/>
    </font>
    <font>
      <sz val="16"/>
      <name val="Arial"/>
      <family val="2"/>
    </font>
    <font>
      <sz val="14"/>
      <color indexed="8"/>
      <name val="Century Gothic"/>
      <family val="2"/>
    </font>
    <font>
      <sz val="12"/>
      <color theme="0"/>
      <name val="Century Gothic"/>
      <family val="2"/>
    </font>
    <font>
      <sz val="10"/>
      <color indexed="8"/>
      <name val="Arial"/>
      <family val="2"/>
    </font>
    <font>
      <sz val="10"/>
      <name val="Arial"/>
      <family val="2"/>
    </font>
    <font>
      <sz val="10"/>
      <name val="Arial"/>
      <family val="2"/>
    </font>
    <font>
      <sz val="10"/>
      <name val="Arial"/>
      <family val="2"/>
    </font>
    <font>
      <sz val="10"/>
      <name val="Tahoma"/>
      <family val="2"/>
    </font>
    <font>
      <sz val="10"/>
      <name val="Arial"/>
      <family val="2"/>
    </font>
    <font>
      <sz val="10"/>
      <name val="Arial"/>
      <family val="2"/>
    </font>
    <font>
      <sz val="10"/>
      <name val="Arial"/>
      <family val="2"/>
    </font>
    <font>
      <sz val="11"/>
      <color theme="1"/>
      <name val="Century Gothic"/>
      <family val="2"/>
    </font>
    <font>
      <sz val="14"/>
      <color theme="0"/>
      <name val="Century Gothic"/>
      <family val="2"/>
    </font>
    <font>
      <sz val="9"/>
      <color theme="0"/>
      <name val="Century Gothic"/>
      <family val="2"/>
    </font>
    <font>
      <sz val="9"/>
      <name val="Century Gothic"/>
      <family val="2"/>
    </font>
    <font>
      <u/>
      <sz val="10"/>
      <color indexed="12"/>
      <name val="Arial"/>
      <family val="2"/>
    </font>
    <font>
      <sz val="10"/>
      <color indexed="9"/>
      <name val="Century Gothic"/>
      <family val="2"/>
    </font>
    <font>
      <sz val="10"/>
      <name val="Arial"/>
      <family val="2"/>
    </font>
    <font>
      <sz val="12"/>
      <color theme="1"/>
      <name val="Century Gothic"/>
      <family val="2"/>
    </font>
    <font>
      <sz val="16"/>
      <color theme="1"/>
      <name val="Century Gothic"/>
      <family val="2"/>
    </font>
    <font>
      <sz val="10"/>
      <name val="Arial"/>
      <family val="2"/>
    </font>
    <font>
      <b/>
      <sz val="18"/>
      <color theme="1"/>
      <name val="Century Gothic"/>
      <family val="2"/>
    </font>
    <font>
      <sz val="10"/>
      <color indexed="8"/>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Microsoft Sans Serif"/>
      <family val="2"/>
    </font>
    <font>
      <u/>
      <sz val="11"/>
      <color theme="10"/>
      <name val="Calibri"/>
      <family val="2"/>
      <scheme val="minor"/>
    </font>
    <font>
      <b/>
      <sz val="18"/>
      <color theme="3"/>
      <name val="Cambria"/>
      <family val="2"/>
      <scheme val="major"/>
    </font>
    <font>
      <sz val="11"/>
      <color rgb="FF9C6500"/>
      <name val="Calibri"/>
      <family val="2"/>
      <scheme val="minor"/>
    </font>
    <font>
      <sz val="16"/>
      <color theme="1"/>
      <name val="Calibri"/>
      <family val="2"/>
      <scheme val="minor"/>
    </font>
    <font>
      <sz val="12"/>
      <color theme="1"/>
      <name val="Calibri"/>
      <family val="2"/>
      <scheme val="minor"/>
    </font>
    <font>
      <sz val="16"/>
      <color indexed="8"/>
      <name val="Calibri"/>
      <family val="2"/>
    </font>
    <font>
      <u/>
      <sz val="10"/>
      <color theme="10"/>
      <name val="Arial"/>
      <family val="2"/>
    </font>
    <font>
      <sz val="11"/>
      <name val="Calibri"/>
      <family val="2"/>
    </font>
    <font>
      <b/>
      <sz val="9"/>
      <color indexed="81"/>
      <name val="Tahoma"/>
      <family val="2"/>
    </font>
    <font>
      <sz val="14"/>
      <color theme="1"/>
      <name val="Century Gothic"/>
      <family val="2"/>
    </font>
    <font>
      <sz val="13"/>
      <name val="Century Gothic"/>
      <family val="2"/>
    </font>
    <font>
      <sz val="9"/>
      <name val="Arial"/>
      <family val="2"/>
    </font>
  </fonts>
  <fills count="64">
    <fill>
      <patternFill patternType="none"/>
    </fill>
    <fill>
      <patternFill patternType="gray125"/>
    </fill>
    <fill>
      <patternFill patternType="solid">
        <fgColor indexed="44"/>
        <bgColor indexed="64"/>
      </patternFill>
    </fill>
    <fill>
      <patternFill patternType="solid">
        <fgColor indexed="48"/>
        <bgColor indexed="64"/>
      </patternFill>
    </fill>
    <fill>
      <patternFill patternType="solid">
        <fgColor indexed="9"/>
        <bgColor indexed="64"/>
      </patternFill>
    </fill>
    <fill>
      <patternFill patternType="solid">
        <fgColor indexed="9"/>
        <bgColor indexed="9"/>
      </patternFill>
    </fill>
    <fill>
      <patternFill patternType="solid">
        <fgColor indexed="41"/>
        <bgColor indexed="64"/>
      </patternFill>
    </fill>
    <fill>
      <patternFill patternType="solid">
        <fgColor indexed="41"/>
        <bgColor indexed="26"/>
      </patternFill>
    </fill>
    <fill>
      <patternFill patternType="solid">
        <fgColor indexed="13"/>
        <bgColor indexed="64"/>
      </patternFill>
    </fill>
    <fill>
      <patternFill patternType="solid">
        <fgColor indexed="22"/>
        <bgColor indexed="64"/>
      </patternFill>
    </fill>
    <fill>
      <patternFill patternType="solid">
        <fgColor indexed="22"/>
        <bgColor indexed="9"/>
      </patternFill>
    </fill>
    <fill>
      <patternFill patternType="solid">
        <fgColor indexed="12"/>
        <bgColor indexed="64"/>
      </patternFill>
    </fill>
    <fill>
      <patternFill patternType="solid">
        <fgColor indexed="45"/>
        <bgColor indexed="64"/>
      </patternFill>
    </fill>
    <fill>
      <patternFill patternType="solid">
        <fgColor indexed="17"/>
        <bgColor indexed="64"/>
      </patternFill>
    </fill>
    <fill>
      <patternFill patternType="solid">
        <fgColor indexed="10"/>
        <bgColor indexed="64"/>
      </patternFill>
    </fill>
    <fill>
      <patternFill patternType="solid">
        <fgColor indexed="20"/>
        <bgColor indexed="64"/>
      </patternFill>
    </fill>
    <fill>
      <patternFill patternType="solid">
        <fgColor theme="0"/>
        <bgColor indexed="64"/>
      </patternFill>
    </fill>
    <fill>
      <patternFill patternType="solid">
        <fgColor rgb="FF66CCFF"/>
        <bgColor indexed="64"/>
      </patternFill>
    </fill>
    <fill>
      <patternFill patternType="solid">
        <fgColor rgb="FFFF99CC"/>
        <bgColor indexed="64"/>
      </patternFill>
    </fill>
    <fill>
      <patternFill patternType="solid">
        <fgColor rgb="FF0000FF"/>
        <bgColor indexed="64"/>
      </patternFill>
    </fill>
    <fill>
      <patternFill patternType="solid">
        <fgColor theme="0"/>
        <bgColor rgb="FFFF99FF"/>
      </patternFill>
    </fill>
    <fill>
      <patternFill patternType="solid">
        <fgColor theme="0"/>
        <bgColor theme="0"/>
      </patternFill>
    </fill>
    <fill>
      <patternFill patternType="solid">
        <fgColor theme="0"/>
        <bgColor rgb="FF009900"/>
      </patternFill>
    </fill>
    <fill>
      <patternFill patternType="solid">
        <fgColor theme="0"/>
        <bgColor rgb="FFFFFF00"/>
      </patternFill>
    </fill>
    <fill>
      <patternFill patternType="solid">
        <fgColor rgb="FFCCFFCC"/>
        <bgColor indexed="64"/>
      </patternFill>
    </fill>
    <fill>
      <patternFill patternType="solid">
        <fgColor rgb="FFFF000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rgb="FF800080"/>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1" tint="0.14999847407452621"/>
        <bgColor indexed="64"/>
      </patternFill>
    </fill>
    <fill>
      <patternFill patternType="solid">
        <fgColor theme="2" tint="-0.249977111117893"/>
        <bgColor indexed="64"/>
      </patternFill>
    </fill>
  </fills>
  <borders count="175">
    <border>
      <left/>
      <right/>
      <top/>
      <bottom/>
      <diagonal/>
    </border>
    <border>
      <left/>
      <right/>
      <top/>
      <bottom style="thin">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double">
        <color indexed="8"/>
      </left>
      <right style="double">
        <color indexed="8"/>
      </right>
      <top style="double">
        <color indexed="8"/>
      </top>
      <bottom style="double">
        <color indexed="8"/>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double">
        <color indexed="64"/>
      </bottom>
      <diagonal/>
    </border>
    <border>
      <left style="double">
        <color indexed="8"/>
      </left>
      <right style="thin">
        <color indexed="8"/>
      </right>
      <top style="double">
        <color indexed="8"/>
      </top>
      <bottom/>
      <diagonal/>
    </border>
    <border>
      <left style="thin">
        <color indexed="8"/>
      </left>
      <right style="thin">
        <color indexed="8"/>
      </right>
      <top style="double">
        <color indexed="8"/>
      </top>
      <bottom/>
      <diagonal/>
    </border>
    <border>
      <left style="thin">
        <color indexed="8"/>
      </left>
      <right style="double">
        <color indexed="8"/>
      </right>
      <top style="double">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double">
        <color indexed="8"/>
      </left>
      <right style="thin">
        <color indexed="8"/>
      </right>
      <top style="thin">
        <color indexed="8"/>
      </top>
      <bottom style="thin">
        <color indexed="8"/>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8"/>
      </left>
      <right style="double">
        <color indexed="8"/>
      </right>
      <top style="thin">
        <color indexed="8"/>
      </top>
      <bottom style="thin">
        <color indexed="8"/>
      </bottom>
      <diagonal/>
    </border>
    <border>
      <left/>
      <right style="thin">
        <color indexed="64"/>
      </right>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top/>
      <bottom style="double">
        <color indexed="64"/>
      </bottom>
      <diagonal/>
    </border>
    <border>
      <left/>
      <right/>
      <top style="double">
        <color indexed="64"/>
      </top>
      <bottom/>
      <diagonal/>
    </border>
    <border>
      <left/>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bottom style="double">
        <color indexed="64"/>
      </bottom>
      <diagonal/>
    </border>
    <border>
      <left/>
      <right style="thin">
        <color indexed="64"/>
      </right>
      <top style="thin">
        <color indexed="64"/>
      </top>
      <bottom style="double">
        <color indexed="64"/>
      </bottom>
      <diagonal/>
    </border>
    <border>
      <left/>
      <right/>
      <top style="thin">
        <color indexed="8"/>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double">
        <color indexed="64"/>
      </top>
      <bottom style="thin">
        <color indexed="64"/>
      </bottom>
      <diagonal/>
    </border>
    <border>
      <left style="thin">
        <color indexed="64"/>
      </left>
      <right style="thin">
        <color indexed="8"/>
      </right>
      <top/>
      <bottom style="thin">
        <color indexed="8"/>
      </bottom>
      <diagonal/>
    </border>
    <border>
      <left style="thin">
        <color indexed="8"/>
      </left>
      <right style="thin">
        <color indexed="8"/>
      </right>
      <top style="double">
        <color indexed="64"/>
      </top>
      <bottom style="thin">
        <color indexed="64"/>
      </bottom>
      <diagonal/>
    </border>
    <border>
      <left/>
      <right/>
      <top/>
      <bottom style="thin">
        <color indexed="8"/>
      </bottom>
      <diagonal/>
    </border>
    <border>
      <left style="thin">
        <color indexed="8"/>
      </left>
      <right/>
      <top style="double">
        <color indexed="64"/>
      </top>
      <bottom style="thin">
        <color indexed="64"/>
      </bottom>
      <diagonal/>
    </border>
    <border>
      <left style="thin">
        <color indexed="64"/>
      </left>
      <right style="double">
        <color indexed="64"/>
      </right>
      <top style="thin">
        <color indexed="8"/>
      </top>
      <bottom style="thin">
        <color indexed="8"/>
      </bottom>
      <diagonal/>
    </border>
    <border>
      <left style="thin">
        <color indexed="64"/>
      </left>
      <right style="double">
        <color indexed="64"/>
      </right>
      <top style="thin">
        <color indexed="8"/>
      </top>
      <bottom style="double">
        <color indexed="64"/>
      </bottom>
      <diagonal/>
    </border>
    <border>
      <left/>
      <right style="thin">
        <color indexed="8"/>
      </right>
      <top style="double">
        <color indexed="64"/>
      </top>
      <bottom style="thin">
        <color indexed="64"/>
      </bottom>
      <diagonal/>
    </border>
    <border>
      <left/>
      <right style="thin">
        <color indexed="8"/>
      </right>
      <top/>
      <bottom style="thin">
        <color indexed="8"/>
      </bottom>
      <diagonal/>
    </border>
    <border>
      <left style="double">
        <color indexed="64"/>
      </left>
      <right style="thin">
        <color indexed="64"/>
      </right>
      <top/>
      <bottom style="thin">
        <color indexed="8"/>
      </bottom>
      <diagonal/>
    </border>
    <border>
      <left style="double">
        <color indexed="8"/>
      </left>
      <right style="thin">
        <color indexed="8"/>
      </right>
      <top style="double">
        <color indexed="8"/>
      </top>
      <bottom style="thin">
        <color indexed="8"/>
      </bottom>
      <diagonal/>
    </border>
    <border>
      <left style="thin">
        <color indexed="8"/>
      </left>
      <right style="thin">
        <color indexed="8"/>
      </right>
      <top style="double">
        <color indexed="8"/>
      </top>
      <bottom style="thin">
        <color indexed="8"/>
      </bottom>
      <diagonal/>
    </border>
    <border>
      <left/>
      <right/>
      <top style="thin">
        <color indexed="8"/>
      </top>
      <bottom style="thin">
        <color indexed="8"/>
      </bottom>
      <diagonal/>
    </border>
    <border>
      <left/>
      <right/>
      <top style="thin">
        <color indexed="8"/>
      </top>
      <bottom style="double">
        <color indexed="64"/>
      </bottom>
      <diagonal/>
    </border>
    <border>
      <left style="thin">
        <color indexed="64"/>
      </left>
      <right style="thin">
        <color indexed="64"/>
      </right>
      <top/>
      <bottom/>
      <diagonal/>
    </border>
    <border>
      <left style="thin">
        <color indexed="8"/>
      </left>
      <right style="thin">
        <color indexed="64"/>
      </right>
      <top style="thin">
        <color indexed="8"/>
      </top>
      <bottom style="thin">
        <color indexed="8"/>
      </bottom>
      <diagonal/>
    </border>
    <border>
      <left/>
      <right style="thin">
        <color indexed="64"/>
      </right>
      <top style="thin">
        <color indexed="64"/>
      </top>
      <bottom style="thin">
        <color indexed="64"/>
      </bottom>
      <diagonal/>
    </border>
    <border>
      <left style="thin">
        <color indexed="8"/>
      </left>
      <right style="thin">
        <color indexed="64"/>
      </right>
      <top style="thin">
        <color indexed="8"/>
      </top>
      <bottom style="double">
        <color indexed="64"/>
      </bottom>
      <diagonal/>
    </border>
    <border>
      <left style="thin">
        <color indexed="64"/>
      </left>
      <right style="thin">
        <color indexed="8"/>
      </right>
      <top style="thin">
        <color indexed="8"/>
      </top>
      <bottom/>
      <diagonal/>
    </border>
    <border>
      <left style="thin">
        <color indexed="64"/>
      </left>
      <right style="thin">
        <color indexed="8"/>
      </right>
      <top style="thin">
        <color indexed="64"/>
      </top>
      <bottom style="thin">
        <color indexed="64"/>
      </bottom>
      <diagonal/>
    </border>
    <border>
      <left style="thin">
        <color indexed="64"/>
      </left>
      <right/>
      <top style="thin">
        <color indexed="64"/>
      </top>
      <bottom style="double">
        <color indexed="64"/>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style="thin">
        <color auto="1"/>
      </right>
      <top style="thin">
        <color indexed="64"/>
      </top>
      <bottom style="thin">
        <color auto="1"/>
      </bottom>
      <diagonal/>
    </border>
    <border>
      <left style="thin">
        <color indexed="8"/>
      </left>
      <right style="double">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64"/>
      </left>
      <right style="thin">
        <color indexed="8"/>
      </right>
      <top style="thin">
        <color indexed="8"/>
      </top>
      <bottom style="thin">
        <color indexed="64"/>
      </bottom>
      <diagonal/>
    </border>
    <border>
      <left/>
      <right/>
      <top style="thin">
        <color indexed="8"/>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indexed="8"/>
      </left>
      <right style="thin">
        <color indexed="8"/>
      </right>
      <top style="thin">
        <color indexed="8"/>
      </top>
      <bottom style="thin">
        <color indexed="8"/>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8"/>
      </left>
      <right style="double">
        <color indexed="64"/>
      </right>
      <top style="double">
        <color indexed="8"/>
      </top>
      <bottom style="thin">
        <color indexed="8"/>
      </bottom>
      <diagonal/>
    </border>
    <border>
      <left style="thin">
        <color indexed="8"/>
      </left>
      <right style="double">
        <color indexed="64"/>
      </right>
      <top style="thin">
        <color indexed="8"/>
      </top>
      <bottom style="thin">
        <color indexed="8"/>
      </bottom>
      <diagonal/>
    </border>
    <border>
      <left style="thin">
        <color indexed="8"/>
      </left>
      <right style="double">
        <color indexed="64"/>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double">
        <color auto="1"/>
      </top>
      <bottom/>
      <diagonal/>
    </border>
    <border>
      <left/>
      <right style="thin">
        <color indexed="64"/>
      </right>
      <top style="double">
        <color auto="1"/>
      </top>
      <bottom/>
      <diagonal/>
    </border>
    <border>
      <left/>
      <right style="thin">
        <color indexed="64"/>
      </right>
      <top/>
      <bottom style="double">
        <color auto="1"/>
      </bottom>
      <diagonal/>
    </border>
    <border>
      <left style="thin">
        <color indexed="64"/>
      </left>
      <right/>
      <top/>
      <bottom style="double">
        <color indexed="64"/>
      </bottom>
      <diagonal/>
    </border>
    <border>
      <left style="double">
        <color indexed="64"/>
      </left>
      <right/>
      <top style="double">
        <color indexed="64"/>
      </top>
      <bottom/>
      <diagonal/>
    </border>
    <border>
      <left style="thin">
        <color indexed="64"/>
      </left>
      <right style="thin">
        <color indexed="64"/>
      </right>
      <top style="double">
        <color indexed="64"/>
      </top>
      <bottom/>
      <diagonal/>
    </border>
    <border diagonalUp="1">
      <left/>
      <right/>
      <top/>
      <bottom/>
      <diagonal style="double">
        <color auto="1"/>
      </diagonal>
    </border>
    <border diagonalDown="1">
      <left/>
      <right/>
      <top/>
      <bottom/>
      <diagonal style="double">
        <color auto="1"/>
      </diagonal>
    </border>
    <border>
      <left/>
      <right style="double">
        <color indexed="64"/>
      </right>
      <top style="double">
        <color indexed="64"/>
      </top>
      <bottom/>
      <diagonal/>
    </border>
    <border>
      <left style="dashDotDot">
        <color auto="1"/>
      </left>
      <right/>
      <top style="dashDotDot">
        <color auto="1"/>
      </top>
      <bottom/>
      <diagonal/>
    </border>
    <border>
      <left/>
      <right/>
      <top style="dashDotDot">
        <color auto="1"/>
      </top>
      <bottom/>
      <diagonal/>
    </border>
    <border>
      <left style="dashDotDot">
        <color auto="1"/>
      </left>
      <right/>
      <top/>
      <bottom/>
      <diagonal/>
    </border>
    <border>
      <left style="dashDotDot">
        <color auto="1"/>
      </left>
      <right/>
      <top/>
      <bottom style="double">
        <color auto="1"/>
      </bottom>
      <diagonal/>
    </border>
    <border>
      <left/>
      <right style="dashDotDot">
        <color auto="1"/>
      </right>
      <top style="dashDotDot">
        <color auto="1"/>
      </top>
      <bottom/>
      <diagonal/>
    </border>
    <border>
      <left/>
      <right style="dashDotDot">
        <color auto="1"/>
      </right>
      <top/>
      <bottom/>
      <diagonal/>
    </border>
    <border>
      <left/>
      <right style="dashDotDot">
        <color auto="1"/>
      </right>
      <top/>
      <bottom style="double">
        <color auto="1"/>
      </bottom>
      <diagonal/>
    </border>
    <border>
      <left style="dashDot">
        <color auto="1"/>
      </left>
      <right/>
      <top/>
      <bottom style="double">
        <color auto="1"/>
      </bottom>
      <diagonal/>
    </border>
    <border>
      <left style="dashDot">
        <color auto="1"/>
      </left>
      <right/>
      <top/>
      <bottom/>
      <diagonal/>
    </border>
    <border>
      <left/>
      <right style="dashDot">
        <color auto="1"/>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double">
        <color indexed="64"/>
      </left>
      <right style="thin">
        <color indexed="64"/>
      </right>
      <top/>
      <bottom/>
      <diagonal/>
    </border>
    <border>
      <left style="thin">
        <color indexed="8"/>
      </left>
      <right style="thin">
        <color indexed="64"/>
      </right>
      <top style="thin">
        <color indexed="8"/>
      </top>
      <bottom/>
      <diagonal/>
    </border>
    <border>
      <left/>
      <right style="thin">
        <color indexed="64"/>
      </right>
      <top style="thin">
        <color indexed="64"/>
      </top>
      <bottom/>
      <diagonal/>
    </border>
    <border>
      <left style="thin">
        <color indexed="64"/>
      </left>
      <right style="thin">
        <color indexed="8"/>
      </right>
      <top style="thin">
        <color indexed="8"/>
      </top>
      <bottom/>
      <diagonal/>
    </border>
    <border>
      <left/>
      <right/>
      <top style="thin">
        <color indexed="8"/>
      </top>
      <bottom/>
      <diagonal/>
    </border>
    <border>
      <left style="thin">
        <color indexed="64"/>
      </left>
      <right style="double">
        <color indexed="64"/>
      </right>
      <top style="thin">
        <color indexed="8"/>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8"/>
      </bottom>
      <diagonal/>
    </border>
    <border>
      <left style="thin">
        <color indexed="64"/>
      </left>
      <right/>
      <top style="double">
        <color indexed="64"/>
      </top>
      <bottom/>
      <diagonal/>
    </border>
    <border>
      <left/>
      <right style="thin">
        <color indexed="64"/>
      </right>
      <top style="double">
        <color indexed="64"/>
      </top>
      <bottom/>
      <diagonal/>
    </border>
    <border>
      <left style="double">
        <color indexed="64"/>
      </left>
      <right/>
      <top style="mediumDashDotDot">
        <color indexed="64"/>
      </top>
      <bottom/>
      <diagonal/>
    </border>
    <border>
      <left/>
      <right/>
      <top style="mediumDashDotDot">
        <color indexed="64"/>
      </top>
      <bottom/>
      <diagonal/>
    </border>
    <border>
      <left/>
      <right style="double">
        <color indexed="64"/>
      </right>
      <top style="mediumDashDotDot">
        <color indexed="64"/>
      </top>
      <bottom/>
      <diagonal/>
    </border>
    <border>
      <left style="double">
        <color indexed="64"/>
      </left>
      <right/>
      <top/>
      <bottom style="mediumDashDotDot">
        <color indexed="64"/>
      </bottom>
      <diagonal/>
    </border>
    <border>
      <left/>
      <right/>
      <top/>
      <bottom style="mediumDashDotDot">
        <color indexed="64"/>
      </bottom>
      <diagonal/>
    </border>
    <border>
      <left/>
      <right style="double">
        <color indexed="64"/>
      </right>
      <top/>
      <bottom style="mediumDashDotDot">
        <color indexed="64"/>
      </bottom>
      <diagonal/>
    </border>
    <border>
      <left/>
      <right style="dashDotDot">
        <color auto="1"/>
      </right>
      <top style="double">
        <color indexed="64"/>
      </top>
      <bottom/>
      <diagonal/>
    </border>
    <border>
      <left style="thin">
        <color indexed="64"/>
      </left>
      <right/>
      <top/>
      <bottom style="thin">
        <color indexed="8"/>
      </bottom>
      <diagonal/>
    </border>
    <border>
      <left style="thin">
        <color indexed="64"/>
      </left>
      <right/>
      <top style="thin">
        <color indexed="8"/>
      </top>
      <bottom style="thin">
        <color indexed="8"/>
      </bottom>
      <diagonal/>
    </border>
  </borders>
  <cellStyleXfs count="34725">
    <xf numFmtId="0" fontId="0" fillId="0" borderId="0"/>
    <xf numFmtId="0" fontId="73" fillId="0" borderId="0"/>
    <xf numFmtId="0" fontId="54" fillId="0" borderId="0">
      <alignment horizontal="center" vertical="center"/>
    </xf>
    <xf numFmtId="0" fontId="72" fillId="0" borderId="0"/>
    <xf numFmtId="0" fontId="25" fillId="0" borderId="0"/>
    <xf numFmtId="0" fontId="76" fillId="0" borderId="0"/>
    <xf numFmtId="0" fontId="26" fillId="0" borderId="0"/>
    <xf numFmtId="0" fontId="26" fillId="0" borderId="0"/>
    <xf numFmtId="0" fontId="72" fillId="0" borderId="0"/>
    <xf numFmtId="0" fontId="76" fillId="0" borderId="0"/>
    <xf numFmtId="0" fontId="88" fillId="0" borderId="0"/>
    <xf numFmtId="0" fontId="87" fillId="0" borderId="0"/>
    <xf numFmtId="0" fontId="72" fillId="0" borderId="0"/>
    <xf numFmtId="0" fontId="24" fillId="0" borderId="0"/>
    <xf numFmtId="0" fontId="76" fillId="0" borderId="0"/>
    <xf numFmtId="0" fontId="76" fillId="0" borderId="0"/>
    <xf numFmtId="0" fontId="87" fillId="0" borderId="0"/>
    <xf numFmtId="0" fontId="72" fillId="0" borderId="0"/>
    <xf numFmtId="0" fontId="24" fillId="0" borderId="0"/>
    <xf numFmtId="0" fontId="76" fillId="0" borderId="0"/>
    <xf numFmtId="0" fontId="76" fillId="0" borderId="0"/>
    <xf numFmtId="0" fontId="88" fillId="0" borderId="0"/>
    <xf numFmtId="0" fontId="87" fillId="0" borderId="0"/>
    <xf numFmtId="0" fontId="72" fillId="0" borderId="0"/>
    <xf numFmtId="0" fontId="76" fillId="0" borderId="0"/>
    <xf numFmtId="0" fontId="76" fillId="0" borderId="0"/>
    <xf numFmtId="0" fontId="24" fillId="0" borderId="0"/>
    <xf numFmtId="0" fontId="76" fillId="0" borderId="0"/>
    <xf numFmtId="0" fontId="72"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2" fillId="0" borderId="0"/>
    <xf numFmtId="0" fontId="76" fillId="0" borderId="0"/>
    <xf numFmtId="0" fontId="87" fillId="0" borderId="0"/>
    <xf numFmtId="0" fontId="24" fillId="0" borderId="0"/>
    <xf numFmtId="0" fontId="76" fillId="0" borderId="0"/>
    <xf numFmtId="0" fontId="87" fillId="0" borderId="0"/>
    <xf numFmtId="0" fontId="24" fillId="0" borderId="0"/>
    <xf numFmtId="0" fontId="76" fillId="0" borderId="0"/>
    <xf numFmtId="0" fontId="88" fillId="0" borderId="0"/>
    <xf numFmtId="0" fontId="87" fillId="0" borderId="0"/>
    <xf numFmtId="0" fontId="72" fillId="0" borderId="0"/>
    <xf numFmtId="0" fontId="24" fillId="0" borderId="0"/>
    <xf numFmtId="0" fontId="76" fillId="0" borderId="0"/>
    <xf numFmtId="0" fontId="76" fillId="0" borderId="0"/>
    <xf numFmtId="0" fontId="87" fillId="0" borderId="0"/>
    <xf numFmtId="0" fontId="72" fillId="0" borderId="0"/>
    <xf numFmtId="0" fontId="24" fillId="0" borderId="0"/>
    <xf numFmtId="0" fontId="24" fillId="0" borderId="0"/>
    <xf numFmtId="0" fontId="72" fillId="0" borderId="0"/>
    <xf numFmtId="0" fontId="87" fillId="0" borderId="0"/>
    <xf numFmtId="0" fontId="24" fillId="0" borderId="0"/>
    <xf numFmtId="0" fontId="88" fillId="0" borderId="0"/>
    <xf numFmtId="0" fontId="24" fillId="0" borderId="0"/>
    <xf numFmtId="0" fontId="87" fillId="0" borderId="0"/>
    <xf numFmtId="0" fontId="72" fillId="0" borderId="0"/>
    <xf numFmtId="0" fontId="88" fillId="0" borderId="0"/>
    <xf numFmtId="0" fontId="87" fillId="0" borderId="0"/>
    <xf numFmtId="0" fontId="72" fillId="0" borderId="0"/>
    <xf numFmtId="0" fontId="76" fillId="0" borderId="0"/>
    <xf numFmtId="0" fontId="72" fillId="0" borderId="0"/>
    <xf numFmtId="0" fontId="24" fillId="0" borderId="0"/>
    <xf numFmtId="0" fontId="76" fillId="0" borderId="0"/>
    <xf numFmtId="0" fontId="76" fillId="0" borderId="0"/>
    <xf numFmtId="0" fontId="87" fillId="0" borderId="0"/>
    <xf numFmtId="0" fontId="76" fillId="0" borderId="0"/>
    <xf numFmtId="0" fontId="76" fillId="0" borderId="0"/>
    <xf numFmtId="0" fontId="76" fillId="0" borderId="0"/>
    <xf numFmtId="0" fontId="72" fillId="0" borderId="0"/>
    <xf numFmtId="0" fontId="72" fillId="0" borderId="0"/>
    <xf numFmtId="0" fontId="87" fillId="0" borderId="0"/>
    <xf numFmtId="0" fontId="24" fillId="0" borderId="0"/>
    <xf numFmtId="0" fontId="76" fillId="0" borderId="0"/>
    <xf numFmtId="0" fontId="87" fillId="0" borderId="0"/>
    <xf numFmtId="0" fontId="24" fillId="0" borderId="0"/>
    <xf numFmtId="0" fontId="88" fillId="0" borderId="0"/>
    <xf numFmtId="0" fontId="87" fillId="0" borderId="0"/>
    <xf numFmtId="0" fontId="72" fillId="0" borderId="0"/>
    <xf numFmtId="0" fontId="24" fillId="0" borderId="0"/>
    <xf numFmtId="0" fontId="76" fillId="0" borderId="0"/>
    <xf numFmtId="0" fontId="76" fillId="0" borderId="0"/>
    <xf numFmtId="0" fontId="72" fillId="0" borderId="0"/>
    <xf numFmtId="0" fontId="24" fillId="0" borderId="0"/>
    <xf numFmtId="0" fontId="88" fillId="0" borderId="0"/>
    <xf numFmtId="0" fontId="87" fillId="0" borderId="0"/>
    <xf numFmtId="0" fontId="87" fillId="0" borderId="0"/>
    <xf numFmtId="0" fontId="88" fillId="0" borderId="0"/>
    <xf numFmtId="0" fontId="76" fillId="0" borderId="0"/>
    <xf numFmtId="0" fontId="87" fillId="0" borderId="0"/>
    <xf numFmtId="0" fontId="76" fillId="0" borderId="0"/>
    <xf numFmtId="0" fontId="87" fillId="0" borderId="0"/>
    <xf numFmtId="0" fontId="76" fillId="0" borderId="0"/>
    <xf numFmtId="0" fontId="24" fillId="0" borderId="0"/>
    <xf numFmtId="0" fontId="87" fillId="0" borderId="0"/>
    <xf numFmtId="0" fontId="87" fillId="0" borderId="0"/>
    <xf numFmtId="0" fontId="72" fillId="0" borderId="0"/>
    <xf numFmtId="0" fontId="87" fillId="0" borderId="0"/>
    <xf numFmtId="0" fontId="87" fillId="0" borderId="0"/>
    <xf numFmtId="0" fontId="87" fillId="0" borderId="0"/>
    <xf numFmtId="0" fontId="88" fillId="0" borderId="0"/>
    <xf numFmtId="0" fontId="87" fillId="0" borderId="0"/>
    <xf numFmtId="0" fontId="24" fillId="0" borderId="0"/>
    <xf numFmtId="0" fontId="72" fillId="0" borderId="0"/>
    <xf numFmtId="0" fontId="88" fillId="0" borderId="0"/>
    <xf numFmtId="0" fontId="87" fillId="0" borderId="0"/>
    <xf numFmtId="0" fontId="72" fillId="0" borderId="0"/>
    <xf numFmtId="0" fontId="24" fillId="0" borderId="0"/>
    <xf numFmtId="0" fontId="76" fillId="0" borderId="0"/>
    <xf numFmtId="0" fontId="87" fillId="0" borderId="0"/>
    <xf numFmtId="0" fontId="87" fillId="0" borderId="0"/>
    <xf numFmtId="0" fontId="87" fillId="0" borderId="0"/>
    <xf numFmtId="0" fontId="87" fillId="0" borderId="0"/>
    <xf numFmtId="0" fontId="87" fillId="0" borderId="0"/>
    <xf numFmtId="0" fontId="88" fillId="0" borderId="0"/>
    <xf numFmtId="0" fontId="87" fillId="0" borderId="0"/>
    <xf numFmtId="0" fontId="72" fillId="0" borderId="0"/>
    <xf numFmtId="0" fontId="24" fillId="0" borderId="0"/>
    <xf numFmtId="0" fontId="76" fillId="0" borderId="0"/>
    <xf numFmtId="0" fontId="72" fillId="0" borderId="0"/>
    <xf numFmtId="0" fontId="72" fillId="0" borderId="0"/>
    <xf numFmtId="0" fontId="87" fillId="0" borderId="0"/>
    <xf numFmtId="0" fontId="24" fillId="0" borderId="0"/>
    <xf numFmtId="0" fontId="76" fillId="0" borderId="0"/>
    <xf numFmtId="0" fontId="87" fillId="0" borderId="0"/>
    <xf numFmtId="0" fontId="24" fillId="0" borderId="0"/>
    <xf numFmtId="0" fontId="88" fillId="0" borderId="0"/>
    <xf numFmtId="0" fontId="87" fillId="0" borderId="0"/>
    <xf numFmtId="0" fontId="72" fillId="0" borderId="0"/>
    <xf numFmtId="0" fontId="24" fillId="0" borderId="0"/>
    <xf numFmtId="0" fontId="76" fillId="0" borderId="0"/>
    <xf numFmtId="0" fontId="76" fillId="0" borderId="0"/>
    <xf numFmtId="0" fontId="72" fillId="0" borderId="0"/>
    <xf numFmtId="0" fontId="24" fillId="0" borderId="0"/>
    <xf numFmtId="0" fontId="76" fillId="0" borderId="0"/>
    <xf numFmtId="0" fontId="24" fillId="0" borderId="0"/>
    <xf numFmtId="0" fontId="72" fillId="0" borderId="0"/>
    <xf numFmtId="0" fontId="87" fillId="0" borderId="0"/>
    <xf numFmtId="0" fontId="88" fillId="0" borderId="0"/>
    <xf numFmtId="0" fontId="88" fillId="0" borderId="0"/>
    <xf numFmtId="0" fontId="87" fillId="0" borderId="0"/>
    <xf numFmtId="0" fontId="72" fillId="0" borderId="0"/>
    <xf numFmtId="0" fontId="24" fillId="0" borderId="0"/>
    <xf numFmtId="0" fontId="23" fillId="0" borderId="0"/>
    <xf numFmtId="0" fontId="94" fillId="0" borderId="0">
      <alignment vertical="top"/>
    </xf>
    <xf numFmtId="0" fontId="23"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76" fillId="0" borderId="0"/>
    <xf numFmtId="0" fontId="22" fillId="0" borderId="0"/>
    <xf numFmtId="0" fontId="22" fillId="0" borderId="0"/>
    <xf numFmtId="0" fontId="76" fillId="0" borderId="0"/>
    <xf numFmtId="0" fontId="76" fillId="0" borderId="0"/>
    <xf numFmtId="0" fontId="22" fillId="0" borderId="0"/>
    <xf numFmtId="0" fontId="76"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76" fillId="0" borderId="0"/>
    <xf numFmtId="0" fontId="76" fillId="0" borderId="0"/>
    <xf numFmtId="0" fontId="76" fillId="0" borderId="0"/>
    <xf numFmtId="0" fontId="76" fillId="0" borderId="0"/>
    <xf numFmtId="0" fontId="22" fillId="0" borderId="0"/>
    <xf numFmtId="0" fontId="76" fillId="0" borderId="0"/>
    <xf numFmtId="0" fontId="76" fillId="0" borderId="0"/>
    <xf numFmtId="0" fontId="76" fillId="0" borderId="0"/>
    <xf numFmtId="0" fontId="76" fillId="0" borderId="0"/>
    <xf numFmtId="0" fontId="76" fillId="0" borderId="0"/>
    <xf numFmtId="0" fontId="76" fillId="0" borderId="0"/>
    <xf numFmtId="0" fontId="22" fillId="0" borderId="0"/>
    <xf numFmtId="0" fontId="76" fillId="0" borderId="0"/>
    <xf numFmtId="0" fontId="22" fillId="0" borderId="0"/>
    <xf numFmtId="0" fontId="76" fillId="0" borderId="0"/>
    <xf numFmtId="0" fontId="76" fillId="0" borderId="0"/>
    <xf numFmtId="0" fontId="76" fillId="0" borderId="0"/>
    <xf numFmtId="0" fontId="76" fillId="0" borderId="0"/>
    <xf numFmtId="0" fontId="76"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22" fillId="0" borderId="0"/>
    <xf numFmtId="0" fontId="76" fillId="0" borderId="0"/>
    <xf numFmtId="0" fontId="76" fillId="0" borderId="0"/>
    <xf numFmtId="0" fontId="22" fillId="0" borderId="0"/>
    <xf numFmtId="164" fontId="76" fillId="0" borderId="0" applyFont="0" applyFill="0" applyBorder="0" applyAlignment="0" applyProtection="0"/>
    <xf numFmtId="0" fontId="21" fillId="0" borderId="0"/>
    <xf numFmtId="0" fontId="20" fillId="0" borderId="0"/>
    <xf numFmtId="0" fontId="95"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4" fontId="76"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8" fillId="0" borderId="0"/>
    <xf numFmtId="0" fontId="17" fillId="0" borderId="0"/>
    <xf numFmtId="0" fontId="9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64" fontId="76"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5" fillId="0" borderId="0"/>
    <xf numFmtId="0" fontId="97" fillId="0" borderId="0"/>
    <xf numFmtId="43" fontId="98" fillId="0" borderId="0" applyFont="0" applyFill="0" applyBorder="0" applyAlignment="0" applyProtection="0"/>
    <xf numFmtId="44" fontId="97" fillId="0" borderId="0" applyFont="0" applyFill="0" applyBorder="0" applyAlignment="0" applyProtection="0"/>
    <xf numFmtId="44" fontId="76" fillId="0" borderId="0" applyFont="0" applyFill="0" applyBorder="0" applyAlignment="0" applyProtection="0"/>
    <xf numFmtId="44" fontId="76" fillId="0" borderId="0" applyFont="0" applyFill="0" applyBorder="0" applyAlignment="0" applyProtection="0"/>
    <xf numFmtId="182" fontId="97"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0" fontId="15" fillId="0" borderId="0"/>
    <xf numFmtId="0" fontId="15" fillId="0" borderId="0"/>
    <xf numFmtId="0" fontId="98" fillId="0" borderId="0"/>
    <xf numFmtId="9" fontId="97"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0" fontId="97" fillId="0" borderId="0"/>
    <xf numFmtId="0" fontId="15" fillId="0" borderId="0"/>
    <xf numFmtId="0" fontId="72" fillId="0" borderId="0"/>
    <xf numFmtId="0" fontId="97" fillId="0" borderId="0"/>
    <xf numFmtId="0" fontId="76" fillId="0" borderId="0"/>
    <xf numFmtId="0" fontId="72" fillId="0" borderId="0"/>
    <xf numFmtId="0" fontId="15" fillId="0" borderId="0"/>
    <xf numFmtId="0" fontId="15" fillId="0" borderId="0"/>
    <xf numFmtId="0" fontId="88"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7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3" fillId="0" borderId="0"/>
    <xf numFmtId="0" fontId="99"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64" fontId="76"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6" fillId="0" borderId="0"/>
    <xf numFmtId="44" fontId="76" fillId="0" borderId="0" applyFont="0" applyFill="0" applyBorder="0" applyAlignment="0" applyProtection="0"/>
    <xf numFmtId="0" fontId="13" fillId="0" borderId="0"/>
    <xf numFmtId="0" fontId="13" fillId="0" borderId="0"/>
    <xf numFmtId="9" fontId="76" fillId="0" borderId="0" applyFont="0" applyFill="0" applyBorder="0" applyAlignment="0" applyProtection="0"/>
    <xf numFmtId="0" fontId="76" fillId="0" borderId="0"/>
    <xf numFmtId="0" fontId="13" fillId="0" borderId="0"/>
    <xf numFmtId="0" fontId="76"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0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4" fontId="76"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0" fillId="0" borderId="0"/>
    <xf numFmtId="0" fontId="9" fillId="0" borderId="0"/>
    <xf numFmtId="0" fontId="10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4" fontId="76"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7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1" fillId="0" borderId="0"/>
    <xf numFmtId="0" fontId="101" fillId="0" borderId="0"/>
    <xf numFmtId="0" fontId="101" fillId="0" borderId="0"/>
    <xf numFmtId="0" fontId="101" fillId="0" borderId="0"/>
    <xf numFmtId="0" fontId="8" fillId="0" borderId="0"/>
    <xf numFmtId="0" fontId="7" fillId="0" borderId="0"/>
    <xf numFmtId="44" fontId="7" fillId="0" borderId="0" applyFont="0" applyFill="0" applyBorder="0" applyAlignment="0" applyProtection="0"/>
    <xf numFmtId="9" fontId="7" fillId="0" borderId="0" applyFont="0" applyFill="0" applyBorder="0" applyAlignment="0" applyProtection="0"/>
    <xf numFmtId="43" fontId="98" fillId="0" borderId="0" applyFont="0" applyFill="0" applyBorder="0" applyAlignment="0" applyProtection="0"/>
    <xf numFmtId="43" fontId="7"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0" fontId="106" fillId="0" borderId="0" applyNumberFormat="0" applyFill="0" applyBorder="0" applyAlignment="0" applyProtection="0">
      <alignment vertical="top"/>
      <protection locked="0"/>
    </xf>
    <xf numFmtId="0" fontId="72" fillId="0" borderId="0"/>
    <xf numFmtId="9" fontId="76" fillId="0" borderId="0" applyFont="0" applyFill="0" applyBorder="0" applyAlignment="0" applyProtection="0"/>
    <xf numFmtId="9" fontId="76" fillId="0" borderId="0" applyFont="0" applyFill="0" applyBorder="0" applyAlignment="0" applyProtection="0"/>
    <xf numFmtId="0" fontId="6" fillId="0" borderId="0"/>
    <xf numFmtId="0" fontId="10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7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6" fillId="0" borderId="0"/>
    <xf numFmtId="0" fontId="76" fillId="0" borderId="0"/>
    <xf numFmtId="0" fontId="76" fillId="0" borderId="0"/>
    <xf numFmtId="0" fontId="76" fillId="0" borderId="0"/>
    <xf numFmtId="0" fontId="6" fillId="0" borderId="0"/>
    <xf numFmtId="0" fontId="6" fillId="0" borderId="0"/>
    <xf numFmtId="44"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0" fontId="7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76"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7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 fillId="0" borderId="0"/>
    <xf numFmtId="0" fontId="1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76"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3" fillId="0" borderId="0"/>
    <xf numFmtId="0" fontId="113" fillId="0" borderId="0">
      <alignment vertical="top"/>
    </xf>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5" fillId="0" borderId="146" applyNumberFormat="0" applyFill="0" applyAlignment="0" applyProtection="0"/>
    <xf numFmtId="0" fontId="116" fillId="0" borderId="147" applyNumberFormat="0" applyFill="0" applyAlignment="0" applyProtection="0"/>
    <xf numFmtId="0" fontId="117" fillId="0" borderId="148" applyNumberFormat="0" applyFill="0" applyAlignment="0" applyProtection="0"/>
    <xf numFmtId="0" fontId="117" fillId="0" borderId="0" applyNumberFormat="0" applyFill="0" applyBorder="0" applyAlignment="0" applyProtection="0"/>
    <xf numFmtId="0" fontId="118" fillId="27" borderId="0" applyNumberFormat="0" applyBorder="0" applyAlignment="0" applyProtection="0"/>
    <xf numFmtId="0" fontId="119" fillId="28" borderId="0" applyNumberFormat="0" applyBorder="0" applyAlignment="0" applyProtection="0"/>
    <xf numFmtId="0" fontId="121" fillId="30" borderId="149" applyNumberFormat="0" applyAlignment="0" applyProtection="0"/>
    <xf numFmtId="0" fontId="122" fillId="31" borderId="150" applyNumberFormat="0" applyAlignment="0" applyProtection="0"/>
    <xf numFmtId="0" fontId="123" fillId="31" borderId="149" applyNumberFormat="0" applyAlignment="0" applyProtection="0"/>
    <xf numFmtId="0" fontId="124" fillId="0" borderId="151" applyNumberFormat="0" applyFill="0" applyAlignment="0" applyProtection="0"/>
    <xf numFmtId="0" fontId="125" fillId="32" borderId="152" applyNumberFormat="0" applyAlignment="0" applyProtection="0"/>
    <xf numFmtId="0" fontId="126" fillId="0" borderId="0" applyNumberFormat="0" applyFill="0" applyBorder="0" applyAlignment="0" applyProtection="0"/>
    <xf numFmtId="0" fontId="127" fillId="0" borderId="0" applyNumberFormat="0" applyFill="0" applyBorder="0" applyAlignment="0" applyProtection="0"/>
    <xf numFmtId="0" fontId="128" fillId="0" borderId="154" applyNumberFormat="0" applyFill="0" applyAlignment="0" applyProtection="0"/>
    <xf numFmtId="0" fontId="129"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29"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29"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29"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29"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29"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43" fontId="1" fillId="0" borderId="0" applyFont="0" applyFill="0" applyBorder="0" applyAlignment="0" applyProtection="0"/>
    <xf numFmtId="0" fontId="98" fillId="0" borderId="0"/>
    <xf numFmtId="0" fontId="1" fillId="0" borderId="0"/>
    <xf numFmtId="0" fontId="1" fillId="0" borderId="0"/>
    <xf numFmtId="44" fontId="1" fillId="0" borderId="0" applyFont="0" applyFill="0" applyBorder="0" applyAlignment="0" applyProtection="0"/>
    <xf numFmtId="0" fontId="130" fillId="0" borderId="0"/>
    <xf numFmtId="9" fontId="1" fillId="0" borderId="0" applyFont="0" applyFill="0" applyBorder="0" applyAlignment="0" applyProtection="0"/>
    <xf numFmtId="0" fontId="130" fillId="0" borderId="0"/>
    <xf numFmtId="0" fontId="131" fillId="0" borderId="0" applyNumberFormat="0" applyFill="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2" fillId="0" borderId="0" applyNumberFormat="0" applyFill="0" applyBorder="0" applyAlignment="0" applyProtection="0"/>
    <xf numFmtId="0" fontId="133" fillId="29" borderId="0" applyNumberFormat="0" applyBorder="0" applyAlignment="0" applyProtection="0"/>
    <xf numFmtId="0" fontId="1" fillId="33" borderId="153" applyNumberFormat="0" applyFont="0" applyAlignment="0" applyProtection="0"/>
    <xf numFmtId="0" fontId="129" fillId="37" borderId="0" applyNumberFormat="0" applyBorder="0" applyAlignment="0" applyProtection="0"/>
    <xf numFmtId="0" fontId="129" fillId="41" borderId="0" applyNumberFormat="0" applyBorder="0" applyAlignment="0" applyProtection="0"/>
    <xf numFmtId="0" fontId="129" fillId="45" borderId="0" applyNumberFormat="0" applyBorder="0" applyAlignment="0" applyProtection="0"/>
    <xf numFmtId="0" fontId="129" fillId="49" borderId="0" applyNumberFormat="0" applyBorder="0" applyAlignment="0" applyProtection="0"/>
    <xf numFmtId="0" fontId="129" fillId="53" borderId="0" applyNumberFormat="0" applyBorder="0" applyAlignment="0" applyProtection="0"/>
    <xf numFmtId="0" fontId="129" fillId="57" borderId="0" applyNumberFormat="0" applyBorder="0" applyAlignment="0" applyProtection="0"/>
    <xf numFmtId="43" fontId="1" fillId="0" borderId="0" applyFont="0" applyFill="0" applyBorder="0" applyAlignment="0" applyProtection="0"/>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4" fillId="0" borderId="0"/>
    <xf numFmtId="0" fontId="94" fillId="0" borderId="0">
      <alignment vertical="top"/>
    </xf>
    <xf numFmtId="0" fontId="134" fillId="0" borderId="0"/>
    <xf numFmtId="0" fontId="135" fillId="0" borderId="0"/>
    <xf numFmtId="0" fontId="135" fillId="0" borderId="0"/>
    <xf numFmtId="0" fontId="1" fillId="0" borderId="0"/>
    <xf numFmtId="0" fontId="130" fillId="0" borderId="0"/>
    <xf numFmtId="9" fontId="1" fillId="0" borderId="0" applyFont="0" applyFill="0" applyBorder="0" applyAlignment="0" applyProtection="0"/>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76" fillId="0" borderId="0"/>
    <xf numFmtId="0" fontId="94" fillId="0" borderId="0">
      <alignment vertical="top"/>
    </xf>
    <xf numFmtId="44" fontId="1" fillId="0" borderId="0" applyFont="0" applyFill="0" applyBorder="0" applyAlignment="0" applyProtection="0"/>
    <xf numFmtId="0" fontId="94" fillId="0" borderId="0">
      <alignment vertical="top"/>
    </xf>
    <xf numFmtId="0" fontId="94" fillId="0" borderId="0">
      <alignment vertical="top"/>
    </xf>
    <xf numFmtId="0" fontId="94" fillId="0" borderId="0">
      <alignment vertical="top"/>
    </xf>
    <xf numFmtId="0" fontId="136"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76" fillId="0" borderId="0"/>
    <xf numFmtId="0" fontId="94" fillId="0" borderId="0">
      <alignment vertical="top"/>
    </xf>
    <xf numFmtId="0" fontId="94" fillId="0" borderId="0">
      <alignment vertical="top"/>
    </xf>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6"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7" fillId="0" borderId="0" applyNumberFormat="0" applyFill="0" applyBorder="0" applyAlignment="0" applyProtection="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43" fontId="1" fillId="0" borderId="0" applyFont="0" applyFill="0" applyBorder="0" applyAlignment="0" applyProtection="0"/>
    <xf numFmtId="0" fontId="1" fillId="0" borderId="0"/>
    <xf numFmtId="0" fontId="94" fillId="0" borderId="0">
      <alignment vertical="top"/>
    </xf>
    <xf numFmtId="0" fontId="1" fillId="33" borderId="153" applyNumberFormat="0" applyFont="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44" fontId="1" fillId="0" borderId="0" applyFont="0" applyFill="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14" fillId="0" borderId="0" applyNumberFormat="0" applyFill="0" applyBorder="0" applyAlignment="0" applyProtection="0"/>
    <xf numFmtId="0" fontId="120" fillId="29" borderId="0" applyNumberFormat="0" applyBorder="0" applyAlignment="0" applyProtection="0"/>
    <xf numFmtId="0" fontId="1" fillId="37" borderId="0" applyNumberFormat="0" applyBorder="0" applyAlignment="0" applyProtection="0"/>
    <xf numFmtId="0" fontId="1" fillId="41" borderId="0" applyNumberFormat="0" applyBorder="0" applyAlignment="0" applyProtection="0"/>
    <xf numFmtId="0" fontId="1" fillId="45" borderId="0" applyNumberFormat="0" applyBorder="0" applyAlignment="0" applyProtection="0"/>
    <xf numFmtId="0" fontId="1" fillId="49" borderId="0" applyNumberFormat="0" applyBorder="0" applyAlignment="0" applyProtection="0"/>
    <xf numFmtId="0" fontId="1" fillId="53" borderId="0" applyNumberFormat="0" applyBorder="0" applyAlignment="0" applyProtection="0"/>
    <xf numFmtId="0" fontId="1" fillId="57" borderId="0" applyNumberFormat="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94" fillId="0" borderId="0">
      <alignment vertical="top"/>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cellStyleXfs>
  <cellXfs count="1136">
    <xf numFmtId="0" fontId="0" fillId="0" borderId="0" xfId="0"/>
    <xf numFmtId="0" fontId="26" fillId="0" borderId="0" xfId="0" applyFont="1" applyProtection="1">
      <protection hidden="1"/>
    </xf>
    <xf numFmtId="165" fontId="29" fillId="0" borderId="0" xfId="0" applyNumberFormat="1" applyFont="1" applyProtection="1">
      <protection hidden="1"/>
    </xf>
    <xf numFmtId="0" fontId="28" fillId="0" borderId="0" xfId="0" applyFont="1" applyAlignment="1" applyProtection="1">
      <alignment horizontal="center" vertical="center"/>
      <protection hidden="1"/>
    </xf>
    <xf numFmtId="0" fontId="26" fillId="0" borderId="0" xfId="0" applyFont="1" applyAlignment="1" applyProtection="1">
      <alignment horizontal="center" vertical="center"/>
      <protection hidden="1"/>
    </xf>
    <xf numFmtId="165" fontId="26" fillId="0" borderId="0" xfId="0" applyNumberFormat="1" applyFont="1" applyProtection="1">
      <protection hidden="1"/>
    </xf>
    <xf numFmtId="165" fontId="28" fillId="0" borderId="0" xfId="0" applyNumberFormat="1" applyFont="1" applyAlignment="1" applyProtection="1">
      <alignment horizontal="centerContinuous"/>
      <protection hidden="1"/>
    </xf>
    <xf numFmtId="165" fontId="38" fillId="0" borderId="0" xfId="0" applyNumberFormat="1" applyFont="1" applyProtection="1">
      <protection hidden="1"/>
    </xf>
    <xf numFmtId="166" fontId="35" fillId="0" borderId="0" xfId="0" applyNumberFormat="1" applyFont="1" applyAlignment="1" applyProtection="1">
      <alignment horizontal="center"/>
      <protection hidden="1"/>
    </xf>
    <xf numFmtId="166" fontId="29" fillId="0" borderId="0" xfId="0" applyNumberFormat="1" applyFont="1" applyAlignment="1" applyProtection="1">
      <alignment horizontal="center"/>
      <protection hidden="1"/>
    </xf>
    <xf numFmtId="167" fontId="38" fillId="0" borderId="0" xfId="0" applyNumberFormat="1" applyFont="1" applyProtection="1">
      <protection hidden="1"/>
    </xf>
    <xf numFmtId="165" fontId="32" fillId="0" borderId="0" xfId="0" applyNumberFormat="1" applyFont="1" applyProtection="1">
      <protection hidden="1"/>
    </xf>
    <xf numFmtId="8" fontId="35" fillId="0" borderId="0" xfId="0" applyNumberFormat="1" applyFont="1" applyAlignment="1" applyProtection="1">
      <alignment horizontal="center"/>
      <protection hidden="1"/>
    </xf>
    <xf numFmtId="165" fontId="31" fillId="0" borderId="0" xfId="0" applyNumberFormat="1" applyFont="1" applyProtection="1">
      <protection hidden="1"/>
    </xf>
    <xf numFmtId="167" fontId="29" fillId="0" borderId="0" xfId="0" applyNumberFormat="1" applyFont="1" applyProtection="1">
      <protection hidden="1"/>
    </xf>
    <xf numFmtId="165" fontId="39" fillId="0" borderId="0" xfId="0" applyNumberFormat="1" applyFont="1" applyProtection="1">
      <protection hidden="1"/>
    </xf>
    <xf numFmtId="166" fontId="29" fillId="0" borderId="0" xfId="0" applyNumberFormat="1" applyFont="1" applyProtection="1">
      <protection hidden="1"/>
    </xf>
    <xf numFmtId="0" fontId="31" fillId="0" borderId="0" xfId="0" applyFont="1" applyProtection="1">
      <protection hidden="1"/>
    </xf>
    <xf numFmtId="165" fontId="37" fillId="0" borderId="3" xfId="0" applyNumberFormat="1" applyFont="1" applyBorder="1" applyAlignment="1" applyProtection="1">
      <alignment horizontal="center"/>
      <protection hidden="1"/>
    </xf>
    <xf numFmtId="169" fontId="37" fillId="0" borderId="3" xfId="0" applyNumberFormat="1" applyFont="1" applyBorder="1" applyAlignment="1" applyProtection="1">
      <alignment horizontal="center"/>
      <protection hidden="1"/>
    </xf>
    <xf numFmtId="8" fontId="31" fillId="0" borderId="3" xfId="0" applyNumberFormat="1" applyFont="1" applyBorder="1" applyAlignment="1" applyProtection="1">
      <alignment horizontal="center"/>
      <protection hidden="1"/>
    </xf>
    <xf numFmtId="8" fontId="37" fillId="0" borderId="3" xfId="0" applyNumberFormat="1" applyFont="1" applyBorder="1" applyAlignment="1" applyProtection="1">
      <alignment horizontal="center"/>
      <protection hidden="1"/>
    </xf>
    <xf numFmtId="0" fontId="37" fillId="0" borderId="0" xfId="0" applyFont="1" applyProtection="1">
      <protection hidden="1"/>
    </xf>
    <xf numFmtId="0" fontId="31" fillId="0" borderId="0" xfId="0" applyFont="1" applyAlignment="1" applyProtection="1">
      <alignment horizontal="center" vertical="center"/>
      <protection hidden="1"/>
    </xf>
    <xf numFmtId="165" fontId="37" fillId="0" borderId="0" xfId="0" applyNumberFormat="1" applyFont="1" applyAlignment="1" applyProtection="1">
      <alignment horizontal="center"/>
      <protection hidden="1"/>
    </xf>
    <xf numFmtId="168" fontId="37" fillId="0" borderId="0" xfId="0" applyNumberFormat="1" applyFont="1" applyAlignment="1" applyProtection="1">
      <alignment horizontal="center"/>
      <protection hidden="1"/>
    </xf>
    <xf numFmtId="166" fontId="31" fillId="0" borderId="0" xfId="0" applyNumberFormat="1" applyFont="1" applyAlignment="1" applyProtection="1">
      <alignment horizontal="center"/>
      <protection hidden="1"/>
    </xf>
    <xf numFmtId="165" fontId="31" fillId="0" borderId="0" xfId="0" applyNumberFormat="1" applyFont="1" applyAlignment="1" applyProtection="1">
      <alignment horizontal="center"/>
      <protection hidden="1"/>
    </xf>
    <xf numFmtId="171" fontId="29" fillId="0" borderId="0" xfId="0" applyNumberFormat="1" applyFont="1" applyAlignment="1" applyProtection="1">
      <alignment horizontal="center"/>
      <protection hidden="1"/>
    </xf>
    <xf numFmtId="0" fontId="29" fillId="0" borderId="0" xfId="0" applyFont="1" applyAlignment="1" applyProtection="1">
      <alignment horizontal="center"/>
      <protection hidden="1"/>
    </xf>
    <xf numFmtId="0" fontId="31" fillId="0" borderId="0" xfId="0" applyFont="1" applyAlignment="1" applyProtection="1">
      <alignment horizontal="center"/>
      <protection hidden="1"/>
    </xf>
    <xf numFmtId="171" fontId="31" fillId="0" borderId="0" xfId="0" applyNumberFormat="1" applyFont="1" applyAlignment="1" applyProtection="1">
      <alignment horizontal="center"/>
      <protection hidden="1"/>
    </xf>
    <xf numFmtId="170" fontId="31" fillId="0" borderId="0" xfId="0" applyNumberFormat="1" applyFont="1" applyAlignment="1" applyProtection="1">
      <alignment horizontal="center"/>
      <protection hidden="1"/>
    </xf>
    <xf numFmtId="49" fontId="31" fillId="0" borderId="0" xfId="0" applyNumberFormat="1" applyFont="1" applyProtection="1">
      <protection hidden="1"/>
    </xf>
    <xf numFmtId="8" fontId="31" fillId="0" borderId="0" xfId="0" applyNumberFormat="1" applyFont="1" applyAlignment="1" applyProtection="1">
      <alignment horizontal="center"/>
      <protection hidden="1"/>
    </xf>
    <xf numFmtId="10" fontId="31" fillId="0" borderId="0" xfId="0" applyNumberFormat="1" applyFont="1" applyProtection="1">
      <protection hidden="1"/>
    </xf>
    <xf numFmtId="165" fontId="31" fillId="0" borderId="0" xfId="0" applyNumberFormat="1" applyFont="1" applyAlignment="1" applyProtection="1">
      <alignment horizontal="center" vertical="center"/>
      <protection hidden="1"/>
    </xf>
    <xf numFmtId="169" fontId="31" fillId="0" borderId="4" xfId="0" applyNumberFormat="1" applyFont="1" applyBorder="1" applyAlignment="1" applyProtection="1">
      <alignment horizontal="center" vertical="center"/>
      <protection hidden="1"/>
    </xf>
    <xf numFmtId="172" fontId="29" fillId="0" borderId="0" xfId="0" applyNumberFormat="1" applyFont="1" applyProtection="1">
      <protection hidden="1"/>
    </xf>
    <xf numFmtId="10" fontId="29" fillId="0" borderId="0" xfId="0" applyNumberFormat="1" applyFont="1" applyProtection="1">
      <protection hidden="1"/>
    </xf>
    <xf numFmtId="165" fontId="29" fillId="0" borderId="0" xfId="0" applyNumberFormat="1" applyFont="1" applyAlignment="1" applyProtection="1">
      <alignment horizontal="right"/>
      <protection hidden="1"/>
    </xf>
    <xf numFmtId="15" fontId="35" fillId="0" borderId="0" xfId="0" applyNumberFormat="1" applyFont="1" applyAlignment="1" applyProtection="1">
      <alignment horizontal="center"/>
      <protection hidden="1"/>
    </xf>
    <xf numFmtId="172" fontId="26" fillId="0" borderId="0" xfId="0" applyNumberFormat="1" applyFont="1" applyProtection="1">
      <protection hidden="1"/>
    </xf>
    <xf numFmtId="172" fontId="31" fillId="0" borderId="0" xfId="0" applyNumberFormat="1" applyFont="1" applyAlignment="1" applyProtection="1">
      <alignment horizontal="right"/>
      <protection hidden="1"/>
    </xf>
    <xf numFmtId="0" fontId="31" fillId="0" borderId="5" xfId="0" applyFont="1" applyBorder="1" applyAlignment="1" applyProtection="1">
      <alignment horizontal="center"/>
      <protection locked="0"/>
    </xf>
    <xf numFmtId="169" fontId="31" fillId="0" borderId="5" xfId="0" applyNumberFormat="1" applyFont="1" applyBorder="1" applyAlignment="1" applyProtection="1">
      <alignment horizontal="center"/>
      <protection locked="0"/>
    </xf>
    <xf numFmtId="0" fontId="34" fillId="0" borderId="0" xfId="0" applyFont="1" applyAlignment="1" applyProtection="1">
      <alignment horizontal="left" vertical="top"/>
      <protection hidden="1"/>
    </xf>
    <xf numFmtId="0" fontId="28" fillId="0" borderId="0" xfId="0" applyFont="1" applyAlignment="1" applyProtection="1">
      <alignment horizontal="center"/>
      <protection hidden="1"/>
    </xf>
    <xf numFmtId="0" fontId="42" fillId="0" borderId="0" xfId="0" applyFont="1" applyProtection="1">
      <protection hidden="1"/>
    </xf>
    <xf numFmtId="0" fontId="43" fillId="0" borderId="0" xfId="0" applyFont="1" applyAlignment="1" applyProtection="1">
      <alignment horizontal="center"/>
      <protection hidden="1"/>
    </xf>
    <xf numFmtId="0" fontId="44" fillId="0" borderId="0" xfId="0" applyFont="1" applyAlignment="1" applyProtection="1">
      <alignment vertical="top"/>
      <protection hidden="1"/>
    </xf>
    <xf numFmtId="0" fontId="29" fillId="0" borderId="0" xfId="0" applyFont="1" applyProtection="1">
      <protection hidden="1"/>
    </xf>
    <xf numFmtId="0" fontId="29" fillId="0" borderId="0" xfId="0" applyFont="1" applyAlignment="1" applyProtection="1">
      <alignment vertical="top" wrapText="1"/>
      <protection hidden="1"/>
    </xf>
    <xf numFmtId="0" fontId="29" fillId="3" borderId="6" xfId="0" applyFont="1" applyFill="1" applyBorder="1" applyProtection="1">
      <protection hidden="1"/>
    </xf>
    <xf numFmtId="0" fontId="29" fillId="3" borderId="7" xfId="0" applyFont="1" applyFill="1" applyBorder="1" applyProtection="1">
      <protection hidden="1"/>
    </xf>
    <xf numFmtId="0" fontId="29" fillId="3" borderId="8" xfId="0" applyFont="1" applyFill="1" applyBorder="1" applyProtection="1">
      <protection hidden="1"/>
    </xf>
    <xf numFmtId="0" fontId="29" fillId="3" borderId="9" xfId="0" applyFont="1" applyFill="1" applyBorder="1" applyProtection="1">
      <protection hidden="1"/>
    </xf>
    <xf numFmtId="0" fontId="29" fillId="3" borderId="0" xfId="0" applyFont="1" applyFill="1" applyProtection="1">
      <protection hidden="1"/>
    </xf>
    <xf numFmtId="0" fontId="45" fillId="3" borderId="0" xfId="0" applyFont="1" applyFill="1" applyAlignment="1" applyProtection="1">
      <alignment horizontal="center" vertical="center" wrapText="1"/>
      <protection hidden="1"/>
    </xf>
    <xf numFmtId="0" fontId="29" fillId="3" borderId="0" xfId="0" applyFont="1" applyFill="1" applyAlignment="1" applyProtection="1">
      <alignment vertical="center" wrapText="1"/>
      <protection hidden="1"/>
    </xf>
    <xf numFmtId="0" fontId="29" fillId="3" borderId="10" xfId="0" applyFont="1" applyFill="1" applyBorder="1" applyProtection="1">
      <protection hidden="1"/>
    </xf>
    <xf numFmtId="0" fontId="26" fillId="3" borderId="9" xfId="0" applyFont="1" applyFill="1" applyBorder="1" applyProtection="1">
      <protection hidden="1"/>
    </xf>
    <xf numFmtId="0" fontId="26" fillId="3" borderId="0" xfId="0" applyFont="1" applyFill="1" applyProtection="1">
      <protection hidden="1"/>
    </xf>
    <xf numFmtId="0" fontId="28" fillId="4" borderId="0" xfId="0" applyFont="1" applyFill="1" applyAlignment="1" applyProtection="1">
      <alignment horizontal="center" vertical="center"/>
      <protection hidden="1"/>
    </xf>
    <xf numFmtId="0" fontId="29" fillId="0" borderId="0" xfId="0" quotePrefix="1" applyFont="1" applyProtection="1">
      <protection hidden="1"/>
    </xf>
    <xf numFmtId="0" fontId="29" fillId="3" borderId="11" xfId="0" applyFont="1" applyFill="1" applyBorder="1" applyProtection="1">
      <protection hidden="1"/>
    </xf>
    <xf numFmtId="0" fontId="29" fillId="3" borderId="12" xfId="0" applyFont="1" applyFill="1" applyBorder="1" applyProtection="1">
      <protection hidden="1"/>
    </xf>
    <xf numFmtId="0" fontId="29" fillId="3" borderId="13" xfId="0" applyFont="1" applyFill="1" applyBorder="1" applyProtection="1">
      <protection hidden="1"/>
    </xf>
    <xf numFmtId="0" fontId="30" fillId="0" borderId="0" xfId="0" applyFont="1" applyProtection="1">
      <protection hidden="1"/>
    </xf>
    <xf numFmtId="49" fontId="30" fillId="0" borderId="0" xfId="0" applyNumberFormat="1" applyFont="1" applyProtection="1">
      <protection hidden="1"/>
    </xf>
    <xf numFmtId="49" fontId="29" fillId="0" borderId="0" xfId="0" applyNumberFormat="1" applyFont="1" applyProtection="1">
      <protection hidden="1"/>
    </xf>
    <xf numFmtId="0" fontId="26" fillId="0" borderId="0" xfId="0" applyFont="1" applyAlignment="1" applyProtection="1">
      <alignment horizontal="left"/>
      <protection hidden="1"/>
    </xf>
    <xf numFmtId="172" fontId="26" fillId="0" borderId="0" xfId="0" applyNumberFormat="1" applyFont="1" applyAlignment="1" applyProtection="1">
      <alignment vertical="center"/>
      <protection hidden="1"/>
    </xf>
    <xf numFmtId="15" fontId="35" fillId="0" borderId="0" xfId="0" applyNumberFormat="1" applyFont="1" applyProtection="1">
      <protection hidden="1"/>
    </xf>
    <xf numFmtId="0" fontId="33" fillId="0" borderId="0" xfId="0" applyFont="1" applyAlignment="1" applyProtection="1">
      <alignment horizontal="center"/>
      <protection hidden="1"/>
    </xf>
    <xf numFmtId="165" fontId="49" fillId="0" borderId="0" xfId="0" applyNumberFormat="1" applyFont="1" applyAlignment="1" applyProtection="1">
      <alignment horizontal="right"/>
      <protection hidden="1"/>
    </xf>
    <xf numFmtId="1" fontId="51" fillId="0" borderId="0" xfId="0" applyNumberFormat="1" applyFont="1" applyAlignment="1" applyProtection="1">
      <alignment horizontal="center" vertical="center"/>
      <protection hidden="1"/>
    </xf>
    <xf numFmtId="165" fontId="52" fillId="0" borderId="0" xfId="0" applyNumberFormat="1" applyFont="1" applyAlignment="1" applyProtection="1">
      <alignment horizontal="right"/>
      <protection hidden="1"/>
    </xf>
    <xf numFmtId="165" fontId="35" fillId="0" borderId="14" xfId="0" applyNumberFormat="1" applyFont="1" applyBorder="1" applyAlignment="1" applyProtection="1">
      <alignment horizontal="center"/>
      <protection hidden="1"/>
    </xf>
    <xf numFmtId="1" fontId="29" fillId="0" borderId="0" xfId="0" applyNumberFormat="1" applyFont="1" applyProtection="1">
      <protection hidden="1"/>
    </xf>
    <xf numFmtId="0" fontId="35" fillId="0" borderId="0" xfId="0" applyFont="1" applyAlignment="1" applyProtection="1">
      <alignment horizontal="left"/>
      <protection hidden="1"/>
    </xf>
    <xf numFmtId="165" fontId="30" fillId="0" borderId="0" xfId="0" applyNumberFormat="1" applyFont="1" applyProtection="1">
      <protection hidden="1"/>
    </xf>
    <xf numFmtId="15" fontId="39" fillId="0" borderId="0" xfId="0" applyNumberFormat="1" applyFont="1" applyAlignment="1" applyProtection="1">
      <alignment horizontal="left"/>
      <protection hidden="1"/>
    </xf>
    <xf numFmtId="1" fontId="52" fillId="0" borderId="0" xfId="0" applyNumberFormat="1" applyFont="1" applyAlignment="1" applyProtection="1">
      <alignment horizontal="right"/>
      <protection hidden="1"/>
    </xf>
    <xf numFmtId="0" fontId="31" fillId="0" borderId="0" xfId="0" applyFont="1" applyAlignment="1" applyProtection="1">
      <alignment wrapText="1"/>
      <protection hidden="1"/>
    </xf>
    <xf numFmtId="165" fontId="31" fillId="2" borderId="2" xfId="0" applyNumberFormat="1" applyFont="1" applyFill="1" applyBorder="1" applyAlignment="1" applyProtection="1">
      <alignment horizontal="center" wrapText="1"/>
      <protection hidden="1"/>
    </xf>
    <xf numFmtId="165" fontId="31" fillId="2" borderId="2" xfId="0" applyNumberFormat="1" applyFont="1" applyFill="1" applyBorder="1" applyAlignment="1" applyProtection="1">
      <alignment horizontal="centerContinuous" wrapText="1"/>
      <protection hidden="1"/>
    </xf>
    <xf numFmtId="0" fontId="31" fillId="2" borderId="2" xfId="0" applyFont="1" applyFill="1" applyBorder="1" applyAlignment="1" applyProtection="1">
      <alignment horizontal="center" wrapText="1"/>
      <protection hidden="1"/>
    </xf>
    <xf numFmtId="8" fontId="31" fillId="5" borderId="3" xfId="0" applyNumberFormat="1" applyFont="1" applyFill="1" applyBorder="1" applyAlignment="1" applyProtection="1">
      <alignment horizontal="center"/>
      <protection hidden="1"/>
    </xf>
    <xf numFmtId="168" fontId="31" fillId="0" borderId="0" xfId="0" applyNumberFormat="1" applyFont="1" applyAlignment="1" applyProtection="1">
      <alignment horizontal="center"/>
      <protection hidden="1"/>
    </xf>
    <xf numFmtId="169" fontId="31" fillId="0" borderId="0" xfId="0" applyNumberFormat="1" applyFont="1" applyAlignment="1" applyProtection="1">
      <alignment horizontal="center" vertical="center"/>
      <protection hidden="1"/>
    </xf>
    <xf numFmtId="169" fontId="41" fillId="0" borderId="0" xfId="0" applyNumberFormat="1" applyFont="1" applyAlignment="1" applyProtection="1">
      <alignment horizontal="center" vertical="center"/>
      <protection hidden="1"/>
    </xf>
    <xf numFmtId="10" fontId="31" fillId="0" borderId="0" xfId="0" applyNumberFormat="1" applyFont="1" applyAlignment="1" applyProtection="1">
      <alignment horizontal="center" vertical="center"/>
      <protection hidden="1"/>
    </xf>
    <xf numFmtId="168" fontId="31" fillId="0" borderId="0" xfId="0" applyNumberFormat="1" applyFont="1" applyAlignment="1" applyProtection="1">
      <alignment horizontal="center" vertical="center"/>
      <protection hidden="1"/>
    </xf>
    <xf numFmtId="0" fontId="31" fillId="0" borderId="0" xfId="0" applyFont="1" applyAlignment="1" applyProtection="1">
      <alignment horizontal="right"/>
      <protection hidden="1"/>
    </xf>
    <xf numFmtId="169" fontId="26" fillId="0" borderId="0" xfId="0" applyNumberFormat="1" applyFont="1" applyProtection="1">
      <protection hidden="1"/>
    </xf>
    <xf numFmtId="8" fontId="26" fillId="0" borderId="0" xfId="0" applyNumberFormat="1" applyFont="1" applyProtection="1">
      <protection hidden="1"/>
    </xf>
    <xf numFmtId="0" fontId="41" fillId="0" borderId="0" xfId="0" applyFont="1" applyAlignment="1" applyProtection="1">
      <alignment horizontal="right"/>
      <protection hidden="1"/>
    </xf>
    <xf numFmtId="169" fontId="31" fillId="0" borderId="0" xfId="0" applyNumberFormat="1" applyFont="1" applyAlignment="1" applyProtection="1">
      <alignment horizontal="right" vertical="center"/>
      <protection hidden="1"/>
    </xf>
    <xf numFmtId="169" fontId="41" fillId="0" borderId="0" xfId="0" applyNumberFormat="1" applyFont="1" applyAlignment="1" applyProtection="1">
      <alignment horizontal="right" vertical="center"/>
      <protection hidden="1"/>
    </xf>
    <xf numFmtId="169" fontId="41" fillId="0" borderId="0" xfId="0" applyNumberFormat="1" applyFont="1" applyAlignment="1" applyProtection="1">
      <alignment horizontal="center"/>
      <protection hidden="1"/>
    </xf>
    <xf numFmtId="0" fontId="41" fillId="0" borderId="0" xfId="0" applyFont="1" applyAlignment="1" applyProtection="1">
      <alignment horizontal="center"/>
      <protection hidden="1"/>
    </xf>
    <xf numFmtId="0" fontId="41" fillId="0" borderId="0" xfId="0" applyFont="1" applyAlignment="1" applyProtection="1">
      <alignment horizontal="center" wrapText="1"/>
      <protection hidden="1"/>
    </xf>
    <xf numFmtId="177" fontId="37" fillId="0" borderId="3" xfId="0" applyNumberFormat="1" applyFont="1" applyBorder="1" applyAlignment="1" applyProtection="1">
      <alignment horizontal="center"/>
      <protection hidden="1"/>
    </xf>
    <xf numFmtId="177" fontId="31" fillId="0" borderId="4" xfId="0" applyNumberFormat="1" applyFont="1" applyBorder="1" applyAlignment="1" applyProtection="1">
      <alignment horizontal="center" vertical="center"/>
      <protection hidden="1"/>
    </xf>
    <xf numFmtId="177" fontId="41" fillId="0" borderId="14" xfId="0" applyNumberFormat="1" applyFont="1" applyBorder="1" applyAlignment="1" applyProtection="1">
      <alignment horizontal="center" vertical="center" shrinkToFit="1"/>
      <protection hidden="1"/>
    </xf>
    <xf numFmtId="177" fontId="41" fillId="0" borderId="15" xfId="0" applyNumberFormat="1" applyFont="1" applyBorder="1" applyAlignment="1" applyProtection="1">
      <alignment horizontal="center" vertical="center" shrinkToFit="1"/>
      <protection hidden="1"/>
    </xf>
    <xf numFmtId="175" fontId="41" fillId="5" borderId="3" xfId="0" applyNumberFormat="1" applyFont="1" applyFill="1" applyBorder="1" applyAlignment="1" applyProtection="1">
      <alignment horizontal="center"/>
      <protection hidden="1"/>
    </xf>
    <xf numFmtId="175" fontId="37" fillId="5" borderId="3" xfId="0" applyNumberFormat="1" applyFont="1" applyFill="1" applyBorder="1" applyAlignment="1" applyProtection="1">
      <alignment horizontal="center"/>
      <protection hidden="1"/>
    </xf>
    <xf numFmtId="175" fontId="53" fillId="5" borderId="3" xfId="0" applyNumberFormat="1" applyFont="1" applyFill="1" applyBorder="1" applyAlignment="1" applyProtection="1">
      <alignment horizontal="center"/>
      <protection hidden="1"/>
    </xf>
    <xf numFmtId="177" fontId="41" fillId="6" borderId="14" xfId="0" applyNumberFormat="1" applyFont="1" applyFill="1" applyBorder="1" applyAlignment="1" applyProtection="1">
      <alignment horizontal="center" vertical="center" shrinkToFit="1"/>
      <protection locked="0"/>
    </xf>
    <xf numFmtId="177" fontId="41" fillId="6" borderId="15" xfId="0" applyNumberFormat="1" applyFont="1" applyFill="1" applyBorder="1" applyAlignment="1" applyProtection="1">
      <alignment horizontal="center" vertical="center" shrinkToFit="1"/>
      <protection locked="0"/>
    </xf>
    <xf numFmtId="165" fontId="31" fillId="2" borderId="16" xfId="0" applyNumberFormat="1" applyFont="1" applyFill="1" applyBorder="1" applyAlignment="1" applyProtection="1">
      <alignment horizontal="centerContinuous" wrapText="1"/>
      <protection hidden="1"/>
    </xf>
    <xf numFmtId="165" fontId="31" fillId="2" borderId="17" xfId="0" applyNumberFormat="1" applyFont="1" applyFill="1" applyBorder="1" applyAlignment="1" applyProtection="1">
      <alignment horizontal="centerContinuous" wrapText="1"/>
      <protection hidden="1"/>
    </xf>
    <xf numFmtId="165" fontId="31" fillId="2" borderId="17" xfId="0" applyNumberFormat="1" applyFont="1" applyFill="1" applyBorder="1" applyAlignment="1" applyProtection="1">
      <alignment horizontal="center" wrapText="1"/>
      <protection hidden="1"/>
    </xf>
    <xf numFmtId="0" fontId="31" fillId="2" borderId="17" xfId="0" applyFont="1" applyFill="1" applyBorder="1" applyAlignment="1" applyProtection="1">
      <alignment horizontal="center" wrapText="1"/>
      <protection hidden="1"/>
    </xf>
    <xf numFmtId="0" fontId="31" fillId="2" borderId="18" xfId="0" applyFont="1" applyFill="1" applyBorder="1" applyAlignment="1" applyProtection="1">
      <alignment horizontal="center" wrapText="1"/>
      <protection hidden="1"/>
    </xf>
    <xf numFmtId="165" fontId="31" fillId="2" borderId="19" xfId="0" applyNumberFormat="1" applyFont="1" applyFill="1" applyBorder="1" applyAlignment="1" applyProtection="1">
      <alignment horizontal="center" wrapText="1"/>
      <protection hidden="1"/>
    </xf>
    <xf numFmtId="0" fontId="31" fillId="2" borderId="20" xfId="0" applyFont="1" applyFill="1" applyBorder="1" applyAlignment="1" applyProtection="1">
      <alignment horizontal="center" wrapText="1"/>
      <protection hidden="1"/>
    </xf>
    <xf numFmtId="165" fontId="37" fillId="0" borderId="21" xfId="0" applyNumberFormat="1" applyFont="1" applyBorder="1" applyAlignment="1" applyProtection="1">
      <alignment horizontal="center"/>
      <protection hidden="1"/>
    </xf>
    <xf numFmtId="175" fontId="31" fillId="0" borderId="3" xfId="0" applyNumberFormat="1" applyFont="1" applyBorder="1" applyAlignment="1" applyProtection="1">
      <alignment horizontal="center"/>
      <protection hidden="1"/>
    </xf>
    <xf numFmtId="175" fontId="31" fillId="0" borderId="4" xfId="0" applyNumberFormat="1" applyFont="1" applyBorder="1" applyAlignment="1" applyProtection="1">
      <alignment horizontal="center" vertical="center"/>
      <protection hidden="1"/>
    </xf>
    <xf numFmtId="0" fontId="31" fillId="0" borderId="0" xfId="0" applyFont="1" applyAlignment="1" applyProtection="1">
      <alignment horizontal="center" wrapText="1"/>
      <protection hidden="1"/>
    </xf>
    <xf numFmtId="0" fontId="26" fillId="0" borderId="0" xfId="0" applyFont="1" applyAlignment="1" applyProtection="1">
      <alignment horizontal="center" wrapText="1"/>
      <protection hidden="1"/>
    </xf>
    <xf numFmtId="0" fontId="48" fillId="0" borderId="0" xfId="0" applyFont="1" applyProtection="1">
      <protection hidden="1"/>
    </xf>
    <xf numFmtId="0" fontId="34" fillId="0" borderId="0" xfId="0" applyFont="1" applyProtection="1">
      <protection hidden="1"/>
    </xf>
    <xf numFmtId="0" fontId="26" fillId="0" borderId="0" xfId="0" applyFont="1"/>
    <xf numFmtId="0" fontId="29" fillId="0" borderId="0" xfId="0" applyFont="1"/>
    <xf numFmtId="0" fontId="26" fillId="0" borderId="0" xfId="0" applyFont="1" applyAlignment="1">
      <alignment vertical="top" wrapText="1"/>
    </xf>
    <xf numFmtId="0" fontId="31" fillId="0" borderId="22" xfId="0" applyFont="1" applyBorder="1" applyAlignment="1" applyProtection="1">
      <alignment horizontal="center"/>
      <protection locked="0"/>
    </xf>
    <xf numFmtId="169" fontId="31" fillId="0" borderId="22" xfId="0" applyNumberFormat="1" applyFont="1" applyBorder="1" applyAlignment="1" applyProtection="1">
      <alignment horizontal="center"/>
      <protection locked="0"/>
    </xf>
    <xf numFmtId="0" fontId="31" fillId="0" borderId="23" xfId="0" applyFont="1" applyBorder="1" applyAlignment="1" applyProtection="1">
      <alignment horizontal="center"/>
      <protection locked="0"/>
    </xf>
    <xf numFmtId="0" fontId="26" fillId="0" borderId="0" xfId="0" applyFont="1" applyAlignment="1" applyProtection="1">
      <alignment wrapText="1"/>
      <protection hidden="1"/>
    </xf>
    <xf numFmtId="0" fontId="29" fillId="2" borderId="24" xfId="0" applyFont="1" applyFill="1" applyBorder="1" applyAlignment="1" applyProtection="1">
      <alignment horizontal="center" vertical="center"/>
      <protection hidden="1"/>
    </xf>
    <xf numFmtId="0" fontId="29" fillId="2" borderId="23" xfId="0" applyFont="1" applyFill="1" applyBorder="1" applyAlignment="1" applyProtection="1">
      <alignment horizontal="center" vertical="center"/>
      <protection hidden="1"/>
    </xf>
    <xf numFmtId="169" fontId="29" fillId="2" borderId="25" xfId="0" applyNumberFormat="1" applyFont="1" applyFill="1" applyBorder="1" applyAlignment="1" applyProtection="1">
      <alignment horizontal="center"/>
      <protection hidden="1"/>
    </xf>
    <xf numFmtId="0" fontId="26" fillId="0" borderId="0" xfId="0" applyFont="1" applyAlignment="1" applyProtection="1">
      <alignment horizontal="center"/>
      <protection hidden="1"/>
    </xf>
    <xf numFmtId="175" fontId="37" fillId="0" borderId="26" xfId="0" applyNumberFormat="1" applyFont="1" applyBorder="1" applyAlignment="1" applyProtection="1">
      <alignment horizontal="center"/>
      <protection hidden="1"/>
    </xf>
    <xf numFmtId="175" fontId="41" fillId="0" borderId="3" xfId="0" applyNumberFormat="1" applyFont="1" applyBorder="1" applyAlignment="1" applyProtection="1">
      <alignment horizontal="center"/>
      <protection hidden="1"/>
    </xf>
    <xf numFmtId="165" fontId="52" fillId="0" borderId="0" xfId="0" applyNumberFormat="1" applyFont="1" applyAlignment="1" applyProtection="1">
      <alignment horizontal="center"/>
      <protection hidden="1"/>
    </xf>
    <xf numFmtId="0" fontId="29" fillId="0" borderId="0" xfId="0" applyFont="1" applyAlignment="1" applyProtection="1">
      <alignment horizontal="center" vertical="center"/>
      <protection hidden="1"/>
    </xf>
    <xf numFmtId="165" fontId="50" fillId="0" borderId="0" xfId="0" applyNumberFormat="1" applyFont="1" applyAlignment="1" applyProtection="1">
      <alignment horizontal="center"/>
      <protection hidden="1"/>
    </xf>
    <xf numFmtId="165" fontId="35" fillId="0" borderId="0" xfId="0" applyNumberFormat="1" applyFont="1" applyAlignment="1" applyProtection="1">
      <alignment horizontal="center"/>
      <protection hidden="1"/>
    </xf>
    <xf numFmtId="177" fontId="41" fillId="0" borderId="0" xfId="0" applyNumberFormat="1" applyFont="1" applyAlignment="1" applyProtection="1">
      <alignment horizontal="center" vertical="center" shrinkToFit="1"/>
      <protection hidden="1"/>
    </xf>
    <xf numFmtId="8" fontId="26" fillId="0" borderId="0" xfId="0" applyNumberFormat="1" applyFont="1" applyAlignment="1" applyProtection="1">
      <alignment horizontal="center"/>
      <protection hidden="1"/>
    </xf>
    <xf numFmtId="8" fontId="37" fillId="6" borderId="3" xfId="0" applyNumberFormat="1" applyFont="1" applyFill="1" applyBorder="1" applyAlignment="1" applyProtection="1">
      <alignment horizontal="center"/>
      <protection locked="0"/>
    </xf>
    <xf numFmtId="8" fontId="37" fillId="7" borderId="3" xfId="0" applyNumberFormat="1" applyFont="1" applyFill="1" applyBorder="1" applyAlignment="1" applyProtection="1">
      <alignment horizontal="center"/>
      <protection locked="0"/>
    </xf>
    <xf numFmtId="168" fontId="31" fillId="5" borderId="26" xfId="0" applyNumberFormat="1" applyFont="1" applyFill="1" applyBorder="1" applyAlignment="1" applyProtection="1">
      <alignment horizontal="center"/>
      <protection locked="0" hidden="1"/>
    </xf>
    <xf numFmtId="177" fontId="41" fillId="0" borderId="0" xfId="0" applyNumberFormat="1" applyFont="1" applyAlignment="1" applyProtection="1">
      <alignment horizontal="center" vertical="center" shrinkToFit="1"/>
      <protection locked="0"/>
    </xf>
    <xf numFmtId="0" fontId="41" fillId="0" borderId="0" xfId="0" applyFont="1" applyAlignment="1" applyProtection="1">
      <alignment wrapText="1"/>
      <protection hidden="1"/>
    </xf>
    <xf numFmtId="0" fontId="31" fillId="0" borderId="24" xfId="0" applyFont="1" applyBorder="1" applyAlignment="1" applyProtection="1">
      <alignment horizontal="center"/>
      <protection locked="0"/>
    </xf>
    <xf numFmtId="169" fontId="31" fillId="0" borderId="24" xfId="0" applyNumberFormat="1" applyFont="1" applyBorder="1" applyAlignment="1" applyProtection="1">
      <alignment horizontal="center"/>
      <protection locked="0"/>
    </xf>
    <xf numFmtId="0" fontId="34" fillId="0" borderId="0" xfId="2" applyFont="1" applyAlignment="1" applyProtection="1">
      <alignment vertical="center" wrapText="1"/>
      <protection hidden="1"/>
    </xf>
    <xf numFmtId="0" fontId="34" fillId="0" borderId="0" xfId="2" applyFont="1" applyAlignment="1" applyProtection="1">
      <alignment vertical="center"/>
      <protection hidden="1"/>
    </xf>
    <xf numFmtId="10" fontId="34" fillId="0" borderId="0" xfId="2" applyNumberFormat="1" applyFont="1" applyAlignment="1" applyProtection="1">
      <alignment vertical="center"/>
      <protection hidden="1"/>
    </xf>
    <xf numFmtId="172" fontId="33" fillId="0" borderId="0" xfId="0" applyNumberFormat="1" applyFont="1" applyAlignment="1" applyProtection="1">
      <alignment horizontal="center"/>
      <protection hidden="1"/>
    </xf>
    <xf numFmtId="0" fontId="0" fillId="0" borderId="0" xfId="0" applyAlignment="1">
      <alignment horizontal="right"/>
    </xf>
    <xf numFmtId="0" fontId="61" fillId="0" borderId="0" xfId="0" applyFont="1"/>
    <xf numFmtId="0" fontId="62" fillId="0" borderId="0" xfId="0" applyFont="1"/>
    <xf numFmtId="49" fontId="26" fillId="0" borderId="0" xfId="0" applyNumberFormat="1" applyFont="1" applyAlignment="1">
      <alignment horizontal="right"/>
    </xf>
    <xf numFmtId="0" fontId="26" fillId="0" borderId="0" xfId="0" applyFont="1" applyAlignment="1">
      <alignment horizontal="right"/>
    </xf>
    <xf numFmtId="49" fontId="26" fillId="0" borderId="0" xfId="0" quotePrefix="1" applyNumberFormat="1" applyFont="1" applyAlignment="1">
      <alignment horizontal="right"/>
    </xf>
    <xf numFmtId="0" fontId="47" fillId="0" borderId="0" xfId="0" applyFont="1"/>
    <xf numFmtId="0" fontId="63" fillId="0" borderId="0" xfId="0" applyFont="1"/>
    <xf numFmtId="0" fontId="26" fillId="0" borderId="0" xfId="0" applyFont="1" applyAlignment="1">
      <alignment horizontal="center" vertical="top" wrapText="1"/>
    </xf>
    <xf numFmtId="49" fontId="26" fillId="0" borderId="0" xfId="0" applyNumberFormat="1" applyFont="1" applyAlignment="1">
      <alignment horizontal="right" vertical="top"/>
    </xf>
    <xf numFmtId="0" fontId="26" fillId="0" borderId="0" xfId="0" applyFont="1" applyAlignment="1">
      <alignment horizontal="left"/>
    </xf>
    <xf numFmtId="0" fontId="0" fillId="0" borderId="0" xfId="0" applyProtection="1">
      <protection hidden="1"/>
    </xf>
    <xf numFmtId="172" fontId="34" fillId="0" borderId="0" xfId="0" applyNumberFormat="1" applyFont="1" applyProtection="1">
      <protection hidden="1"/>
    </xf>
    <xf numFmtId="172" fontId="31" fillId="0" borderId="0" xfId="0" applyNumberFormat="1" applyFont="1" applyProtection="1">
      <protection hidden="1"/>
    </xf>
    <xf numFmtId="165" fontId="31" fillId="2" borderId="24" xfId="0" applyNumberFormat="1" applyFont="1" applyFill="1" applyBorder="1" applyAlignment="1" applyProtection="1">
      <alignment horizontal="center"/>
      <protection hidden="1"/>
    </xf>
    <xf numFmtId="172" fontId="31" fillId="2" borderId="24" xfId="0" applyNumberFormat="1" applyFont="1" applyFill="1" applyBorder="1" applyAlignment="1" applyProtection="1">
      <alignment horizontal="center"/>
      <protection hidden="1"/>
    </xf>
    <xf numFmtId="165" fontId="31" fillId="2" borderId="23" xfId="0" applyNumberFormat="1" applyFont="1" applyFill="1" applyBorder="1" applyAlignment="1" applyProtection="1">
      <alignment horizontal="center"/>
      <protection hidden="1"/>
    </xf>
    <xf numFmtId="0" fontId="68" fillId="0" borderId="0" xfId="0" applyFont="1" applyProtection="1">
      <protection hidden="1"/>
    </xf>
    <xf numFmtId="178" fontId="37" fillId="0" borderId="5" xfId="0" applyNumberFormat="1" applyFont="1" applyBorder="1" applyAlignment="1" applyProtection="1">
      <alignment horizontal="center"/>
      <protection locked="0" hidden="1"/>
    </xf>
    <xf numFmtId="10" fontId="31" fillId="0" borderId="5" xfId="0" applyNumberFormat="1" applyFont="1" applyBorder="1" applyAlignment="1" applyProtection="1">
      <alignment horizontal="center"/>
      <protection locked="0" hidden="1"/>
    </xf>
    <xf numFmtId="176" fontId="37" fillId="0" borderId="31" xfId="0" applyNumberFormat="1" applyFont="1" applyBorder="1" applyAlignment="1" applyProtection="1">
      <alignment horizontal="center"/>
      <protection hidden="1"/>
    </xf>
    <xf numFmtId="168" fontId="37" fillId="4" borderId="32" xfId="0" applyNumberFormat="1" applyFont="1" applyFill="1" applyBorder="1" applyAlignment="1" applyProtection="1">
      <alignment horizontal="center"/>
      <protection hidden="1"/>
    </xf>
    <xf numFmtId="8" fontId="41" fillId="0" borderId="14" xfId="0" applyNumberFormat="1" applyFont="1" applyBorder="1" applyAlignment="1" applyProtection="1">
      <alignment horizontal="center" vertical="center" shrinkToFit="1"/>
      <protection hidden="1"/>
    </xf>
    <xf numFmtId="0" fontId="31" fillId="0" borderId="0" xfId="0" applyFont="1" applyAlignment="1" applyProtection="1">
      <alignment horizontal="right"/>
      <protection locked="0"/>
    </xf>
    <xf numFmtId="8" fontId="41" fillId="4" borderId="14" xfId="0" applyNumberFormat="1" applyFont="1" applyFill="1" applyBorder="1" applyAlignment="1" applyProtection="1">
      <alignment horizontal="center"/>
      <protection hidden="1"/>
    </xf>
    <xf numFmtId="8" fontId="41" fillId="6" borderId="14" xfId="0" applyNumberFormat="1" applyFont="1" applyFill="1" applyBorder="1" applyAlignment="1" applyProtection="1">
      <alignment horizontal="center" vertical="center" shrinkToFit="1"/>
      <protection locked="0"/>
    </xf>
    <xf numFmtId="8" fontId="41" fillId="0" borderId="15" xfId="0" applyNumberFormat="1" applyFont="1" applyBorder="1" applyAlignment="1" applyProtection="1">
      <alignment horizontal="center" vertical="center" shrinkToFit="1"/>
      <protection hidden="1"/>
    </xf>
    <xf numFmtId="168" fontId="41" fillId="4" borderId="14" xfId="0" applyNumberFormat="1" applyFont="1" applyFill="1" applyBorder="1" applyAlignment="1" applyProtection="1">
      <alignment horizontal="center"/>
      <protection hidden="1"/>
    </xf>
    <xf numFmtId="8" fontId="41" fillId="6" borderId="15" xfId="0" applyNumberFormat="1" applyFont="1" applyFill="1" applyBorder="1" applyAlignment="1" applyProtection="1">
      <alignment horizontal="center" vertical="center" shrinkToFit="1"/>
      <protection locked="0"/>
    </xf>
    <xf numFmtId="176" fontId="60" fillId="0" borderId="0" xfId="0" applyNumberFormat="1" applyFont="1" applyProtection="1">
      <protection hidden="1"/>
    </xf>
    <xf numFmtId="178" fontId="37" fillId="0" borderId="33" xfId="0" applyNumberFormat="1" applyFont="1" applyBorder="1" applyAlignment="1" applyProtection="1">
      <alignment horizontal="center"/>
      <protection hidden="1"/>
    </xf>
    <xf numFmtId="176" fontId="37" fillId="0" borderId="22" xfId="0" applyNumberFormat="1" applyFont="1" applyBorder="1" applyAlignment="1" applyProtection="1">
      <alignment horizontal="center"/>
      <protection hidden="1"/>
    </xf>
    <xf numFmtId="8" fontId="37" fillId="0" borderId="22" xfId="0" applyNumberFormat="1" applyFont="1" applyBorder="1" applyAlignment="1" applyProtection="1">
      <alignment horizontal="center"/>
      <protection hidden="1"/>
    </xf>
    <xf numFmtId="168" fontId="37" fillId="0" borderId="22" xfId="0" applyNumberFormat="1" applyFont="1" applyBorder="1" applyAlignment="1" applyProtection="1">
      <alignment horizontal="center"/>
      <protection hidden="1"/>
    </xf>
    <xf numFmtId="168" fontId="37" fillId="0" borderId="34" xfId="0" applyNumberFormat="1" applyFont="1" applyBorder="1" applyAlignment="1" applyProtection="1">
      <alignment horizontal="center"/>
      <protection hidden="1"/>
    </xf>
    <xf numFmtId="8" fontId="31" fillId="0" borderId="0" xfId="0" applyNumberFormat="1" applyFont="1" applyAlignment="1" applyProtection="1">
      <alignment horizontal="center" vertical="center" wrapText="1"/>
      <protection hidden="1"/>
    </xf>
    <xf numFmtId="0" fontId="31" fillId="0" borderId="0" xfId="0" applyFont="1" applyAlignment="1" applyProtection="1">
      <alignment horizontal="center" vertical="center" wrapText="1"/>
      <protection hidden="1"/>
    </xf>
    <xf numFmtId="8" fontId="31" fillId="0" borderId="35" xfId="0" applyNumberFormat="1" applyFont="1" applyBorder="1" applyAlignment="1" applyProtection="1">
      <alignment horizontal="center" vertical="center" wrapText="1"/>
      <protection hidden="1"/>
    </xf>
    <xf numFmtId="0" fontId="31" fillId="0" borderId="35" xfId="0" applyFont="1" applyBorder="1" applyAlignment="1" applyProtection="1">
      <alignment horizontal="center" vertical="center" wrapText="1"/>
      <protection hidden="1"/>
    </xf>
    <xf numFmtId="10" fontId="31" fillId="0" borderId="0" xfId="0" applyNumberFormat="1" applyFont="1" applyAlignment="1" applyProtection="1">
      <alignment horizontal="center" vertical="center" wrapText="1"/>
      <protection hidden="1"/>
    </xf>
    <xf numFmtId="10" fontId="31" fillId="0" borderId="35" xfId="0" applyNumberFormat="1" applyFont="1" applyBorder="1" applyAlignment="1" applyProtection="1">
      <alignment horizontal="center" vertical="center" wrapText="1"/>
      <protection hidden="1"/>
    </xf>
    <xf numFmtId="10" fontId="31" fillId="0" borderId="22" xfId="0" applyNumberFormat="1" applyFont="1" applyBorder="1" applyAlignment="1" applyProtection="1">
      <alignment horizontal="center"/>
      <protection hidden="1"/>
    </xf>
    <xf numFmtId="15" fontId="26" fillId="0" borderId="0" xfId="0" applyNumberFormat="1" applyFont="1" applyAlignment="1" applyProtection="1">
      <alignment horizontal="left"/>
      <protection hidden="1"/>
    </xf>
    <xf numFmtId="165" fontId="69" fillId="0" borderId="0" xfId="0" applyNumberFormat="1" applyFont="1" applyAlignment="1">
      <alignment horizontal="center"/>
    </xf>
    <xf numFmtId="165" fontId="69" fillId="0" borderId="0" xfId="0" applyNumberFormat="1" applyFont="1" applyProtection="1">
      <protection hidden="1"/>
    </xf>
    <xf numFmtId="15" fontId="35" fillId="0" borderId="0" xfId="0" applyNumberFormat="1" applyFont="1" applyProtection="1">
      <protection locked="0"/>
    </xf>
    <xf numFmtId="165" fontId="41" fillId="0" borderId="0" xfId="0" applyNumberFormat="1" applyFont="1" applyAlignment="1" applyProtection="1">
      <alignment horizontal="right"/>
      <protection hidden="1"/>
    </xf>
    <xf numFmtId="167" fontId="41" fillId="0" borderId="0" xfId="0" applyNumberFormat="1" applyFont="1" applyAlignment="1" applyProtection="1">
      <alignment horizontal="right"/>
      <protection hidden="1"/>
    </xf>
    <xf numFmtId="1" fontId="35" fillId="0" borderId="0" xfId="0" applyNumberFormat="1" applyFont="1" applyAlignment="1" applyProtection="1">
      <alignment shrinkToFit="1" readingOrder="1"/>
      <protection hidden="1"/>
    </xf>
    <xf numFmtId="15" fontId="35" fillId="0" borderId="1" xfId="0" applyNumberFormat="1" applyFont="1" applyBorder="1" applyAlignment="1">
      <alignment shrinkToFit="1" readingOrder="1"/>
    </xf>
    <xf numFmtId="15" fontId="35" fillId="6" borderId="37" xfId="0" applyNumberFormat="1" applyFont="1" applyFill="1" applyBorder="1" applyAlignment="1" applyProtection="1">
      <alignment shrinkToFit="1" readingOrder="1"/>
      <protection locked="0"/>
    </xf>
    <xf numFmtId="165" fontId="69" fillId="0" borderId="0" xfId="0" applyNumberFormat="1" applyFont="1" applyAlignment="1" applyProtection="1">
      <alignment horizontal="center" vertical="center"/>
      <protection hidden="1"/>
    </xf>
    <xf numFmtId="175" fontId="31" fillId="0" borderId="38" xfId="0" applyNumberFormat="1" applyFont="1" applyBorder="1" applyAlignment="1" applyProtection="1">
      <alignment horizontal="center"/>
      <protection locked="0"/>
    </xf>
    <xf numFmtId="175" fontId="31" fillId="0" borderId="39" xfId="0" applyNumberFormat="1" applyFont="1" applyBorder="1" applyAlignment="1" applyProtection="1">
      <alignment horizontal="center"/>
      <protection locked="0"/>
    </xf>
    <xf numFmtId="0" fontId="31" fillId="0" borderId="40" xfId="0" applyFont="1" applyBorder="1" applyAlignment="1" applyProtection="1">
      <alignment horizontal="center"/>
      <protection locked="0"/>
    </xf>
    <xf numFmtId="0" fontId="34" fillId="0" borderId="0" xfId="3" applyFont="1" applyAlignment="1" applyProtection="1">
      <alignment horizontal="center" vertical="center"/>
      <protection hidden="1"/>
    </xf>
    <xf numFmtId="0" fontId="34" fillId="0" borderId="0" xfId="3" applyFont="1" applyAlignment="1" applyProtection="1">
      <alignment vertical="center"/>
      <protection hidden="1"/>
    </xf>
    <xf numFmtId="9" fontId="34" fillId="0" borderId="0" xfId="3" applyNumberFormat="1" applyFont="1" applyAlignment="1" applyProtection="1">
      <alignment vertical="center"/>
      <protection hidden="1"/>
    </xf>
    <xf numFmtId="0" fontId="31" fillId="0" borderId="42" xfId="0" applyFont="1" applyBorder="1" applyAlignment="1" applyProtection="1">
      <alignment horizontal="center"/>
      <protection locked="0"/>
    </xf>
    <xf numFmtId="172" fontId="48" fillId="0" borderId="0" xfId="0" applyNumberFormat="1" applyFont="1" applyAlignment="1" applyProtection="1">
      <alignment horizontal="center"/>
      <protection hidden="1"/>
    </xf>
    <xf numFmtId="172" fontId="34" fillId="0" borderId="0" xfId="0" applyNumberFormat="1" applyFont="1" applyAlignment="1" applyProtection="1">
      <alignment horizontal="center"/>
      <protection hidden="1"/>
    </xf>
    <xf numFmtId="175" fontId="31" fillId="0" borderId="59" xfId="0" applyNumberFormat="1" applyFont="1" applyBorder="1" applyAlignment="1" applyProtection="1">
      <alignment horizontal="center"/>
      <protection locked="0"/>
    </xf>
    <xf numFmtId="165" fontId="31" fillId="2" borderId="60" xfId="0" applyNumberFormat="1" applyFont="1" applyFill="1" applyBorder="1" applyAlignment="1" applyProtection="1">
      <alignment horizontal="center" wrapText="1"/>
      <protection hidden="1"/>
    </xf>
    <xf numFmtId="172" fontId="31" fillId="2" borderId="60" xfId="0" applyNumberFormat="1" applyFont="1" applyFill="1" applyBorder="1" applyAlignment="1" applyProtection="1">
      <alignment horizontal="center" wrapText="1"/>
      <protection hidden="1"/>
    </xf>
    <xf numFmtId="10" fontId="31" fillId="2" borderId="60" xfId="0" applyNumberFormat="1" applyFont="1" applyFill="1" applyBorder="1" applyAlignment="1" applyProtection="1">
      <alignment horizontal="center" wrapText="1"/>
      <protection hidden="1"/>
    </xf>
    <xf numFmtId="0" fontId="31" fillId="4" borderId="0" xfId="0" applyFont="1" applyFill="1" applyAlignment="1" applyProtection="1">
      <alignment horizontal="center"/>
      <protection locked="0"/>
    </xf>
    <xf numFmtId="173" fontId="31" fillId="0" borderId="5" xfId="0" applyNumberFormat="1" applyFont="1" applyBorder="1" applyAlignment="1" applyProtection="1">
      <alignment horizontal="center"/>
      <protection locked="0"/>
    </xf>
    <xf numFmtId="165" fontId="31" fillId="16" borderId="0" xfId="0" applyNumberFormat="1" applyFont="1" applyFill="1" applyAlignment="1" applyProtection="1">
      <alignment horizontal="center" wrapText="1"/>
      <protection hidden="1"/>
    </xf>
    <xf numFmtId="180" fontId="31" fillId="4" borderId="63" xfId="0" applyNumberFormat="1" applyFont="1" applyFill="1" applyBorder="1" applyAlignment="1" applyProtection="1">
      <alignment horizontal="center"/>
      <protection locked="0"/>
    </xf>
    <xf numFmtId="180" fontId="31" fillId="4" borderId="64" xfId="0" applyNumberFormat="1" applyFont="1" applyFill="1" applyBorder="1" applyAlignment="1" applyProtection="1">
      <alignment horizontal="center"/>
      <protection locked="0"/>
    </xf>
    <xf numFmtId="165" fontId="31" fillId="2" borderId="65" xfId="0" applyNumberFormat="1" applyFont="1" applyFill="1" applyBorder="1" applyAlignment="1" applyProtection="1">
      <alignment horizontal="center" wrapText="1"/>
      <protection hidden="1"/>
    </xf>
    <xf numFmtId="166" fontId="37" fillId="0" borderId="66" xfId="0" applyNumberFormat="1" applyFont="1" applyBorder="1" applyAlignment="1" applyProtection="1">
      <alignment horizontal="center"/>
      <protection locked="0"/>
    </xf>
    <xf numFmtId="166" fontId="37" fillId="0" borderId="3" xfId="0" applyNumberFormat="1" applyFont="1" applyBorder="1" applyAlignment="1" applyProtection="1">
      <alignment horizontal="center"/>
      <protection hidden="1"/>
    </xf>
    <xf numFmtId="173" fontId="31" fillId="0" borderId="22" xfId="0" applyNumberFormat="1" applyFont="1" applyBorder="1" applyAlignment="1" applyProtection="1">
      <alignment horizontal="center"/>
      <protection locked="0"/>
    </xf>
    <xf numFmtId="0" fontId="34" fillId="0" borderId="0" xfId="2" applyFont="1" applyAlignment="1" applyProtection="1">
      <alignment horizontal="right" vertical="center" wrapText="1"/>
      <protection hidden="1"/>
    </xf>
    <xf numFmtId="10" fontId="31" fillId="2" borderId="62" xfId="0" applyNumberFormat="1" applyFont="1" applyFill="1" applyBorder="1" applyAlignment="1" applyProtection="1">
      <alignment horizontal="center" wrapText="1"/>
      <protection hidden="1"/>
    </xf>
    <xf numFmtId="175" fontId="31" fillId="0" borderId="61" xfId="0" applyNumberFormat="1" applyFont="1" applyBorder="1" applyAlignment="1" applyProtection="1">
      <alignment horizontal="center"/>
      <protection locked="0"/>
    </xf>
    <xf numFmtId="175" fontId="31" fillId="0" borderId="70" xfId="0" applyNumberFormat="1" applyFont="1" applyBorder="1" applyAlignment="1" applyProtection="1">
      <alignment horizontal="center"/>
      <protection locked="0"/>
    </xf>
    <xf numFmtId="175" fontId="31" fillId="0" borderId="71" xfId="0" applyNumberFormat="1" applyFont="1" applyBorder="1" applyAlignment="1" applyProtection="1">
      <alignment horizontal="center"/>
      <protection locked="0"/>
    </xf>
    <xf numFmtId="180" fontId="37" fillId="0" borderId="3" xfId="0" applyNumberFormat="1" applyFont="1" applyBorder="1" applyAlignment="1" applyProtection="1">
      <alignment horizontal="center"/>
      <protection hidden="1"/>
    </xf>
    <xf numFmtId="0" fontId="58" fillId="0" borderId="0" xfId="2" applyFont="1" applyAlignment="1" applyProtection="1">
      <alignment vertical="center" wrapText="1"/>
      <protection hidden="1"/>
    </xf>
    <xf numFmtId="0" fontId="31" fillId="0" borderId="73" xfId="0" applyFont="1" applyBorder="1" applyAlignment="1" applyProtection="1">
      <alignment horizontal="center"/>
      <protection hidden="1"/>
    </xf>
    <xf numFmtId="0" fontId="31" fillId="0" borderId="75" xfId="0" applyFont="1" applyBorder="1" applyAlignment="1" applyProtection="1">
      <alignment horizontal="center"/>
      <protection hidden="1"/>
    </xf>
    <xf numFmtId="0" fontId="31" fillId="0" borderId="72" xfId="0" applyFont="1" applyBorder="1" applyAlignment="1" applyProtection="1">
      <alignment horizontal="center"/>
      <protection locked="0"/>
    </xf>
    <xf numFmtId="173" fontId="31" fillId="0" borderId="24" xfId="0" applyNumberFormat="1" applyFont="1" applyBorder="1" applyAlignment="1" applyProtection="1">
      <alignment horizontal="center"/>
      <protection locked="0"/>
    </xf>
    <xf numFmtId="175" fontId="31" fillId="0" borderId="76" xfId="0" applyNumberFormat="1" applyFont="1" applyBorder="1" applyAlignment="1" applyProtection="1">
      <alignment horizontal="center"/>
      <protection locked="0"/>
    </xf>
    <xf numFmtId="175" fontId="31" fillId="0" borderId="43" xfId="0" applyNumberFormat="1" applyFont="1" applyBorder="1" applyAlignment="1" applyProtection="1">
      <alignment horizontal="center"/>
      <protection locked="0"/>
    </xf>
    <xf numFmtId="173" fontId="31" fillId="0" borderId="23" xfId="0" applyNumberFormat="1" applyFont="1" applyBorder="1" applyAlignment="1" applyProtection="1">
      <alignment horizontal="center"/>
      <protection locked="0"/>
    </xf>
    <xf numFmtId="0" fontId="31" fillId="0" borderId="74" xfId="0" applyFont="1" applyBorder="1" applyAlignment="1" applyProtection="1">
      <alignment horizontal="center"/>
      <protection locked="0"/>
    </xf>
    <xf numFmtId="175" fontId="31" fillId="0" borderId="77" xfId="0" applyNumberFormat="1" applyFont="1" applyBorder="1" applyAlignment="1" applyProtection="1">
      <alignment horizontal="center"/>
      <protection locked="0"/>
    </xf>
    <xf numFmtId="175" fontId="31" fillId="0" borderId="37" xfId="0" applyNumberFormat="1" applyFont="1" applyBorder="1" applyAlignment="1" applyProtection="1">
      <alignment horizontal="center"/>
      <protection locked="0"/>
    </xf>
    <xf numFmtId="0" fontId="26" fillId="0" borderId="36" xfId="0" applyFont="1" applyBorder="1" applyProtection="1">
      <protection hidden="1"/>
    </xf>
    <xf numFmtId="0" fontId="26" fillId="0" borderId="36" xfId="0" applyFont="1" applyBorder="1" applyAlignment="1" applyProtection="1">
      <alignment horizontal="center" vertical="center"/>
      <protection hidden="1"/>
    </xf>
    <xf numFmtId="15" fontId="36" fillId="0" borderId="0" xfId="0" applyNumberFormat="1" applyFont="1" applyAlignment="1" applyProtection="1">
      <alignment horizontal="center"/>
      <protection locked="0"/>
    </xf>
    <xf numFmtId="172" fontId="31" fillId="2" borderId="23" xfId="0" applyNumberFormat="1" applyFont="1" applyFill="1" applyBorder="1" applyAlignment="1" applyProtection="1">
      <alignment horizontal="center"/>
      <protection hidden="1"/>
    </xf>
    <xf numFmtId="168" fontId="37" fillId="0" borderId="78" xfId="0" applyNumberFormat="1" applyFont="1" applyBorder="1" applyAlignment="1" applyProtection="1">
      <alignment horizontal="center"/>
      <protection hidden="1"/>
    </xf>
    <xf numFmtId="49" fontId="37" fillId="0" borderId="21" xfId="0" applyNumberFormat="1" applyFont="1" applyBorder="1" applyAlignment="1" applyProtection="1">
      <alignment horizontal="center"/>
      <protection hidden="1"/>
    </xf>
    <xf numFmtId="8" fontId="37" fillId="0" borderId="2" xfId="0" applyNumberFormat="1" applyFont="1" applyBorder="1" applyAlignment="1" applyProtection="1">
      <alignment horizontal="center"/>
      <protection hidden="1"/>
    </xf>
    <xf numFmtId="0" fontId="41" fillId="0" borderId="0" xfId="0" applyFont="1" applyProtection="1">
      <protection hidden="1"/>
    </xf>
    <xf numFmtId="0" fontId="26" fillId="0" borderId="0" xfId="0" applyFont="1" applyAlignment="1">
      <alignment horizontal="left" vertical="top" wrapText="1"/>
    </xf>
    <xf numFmtId="0" fontId="47" fillId="0" borderId="0" xfId="0" applyFont="1" applyAlignment="1">
      <alignment horizontal="left" vertical="top" wrapText="1"/>
    </xf>
    <xf numFmtId="0" fontId="63" fillId="0" borderId="0" xfId="0" applyFont="1" applyAlignment="1">
      <alignment horizontal="left" vertical="top" wrapText="1"/>
    </xf>
    <xf numFmtId="0" fontId="26" fillId="0" borderId="0" xfId="0" applyFont="1" applyAlignment="1" applyProtection="1">
      <alignment horizontal="left" vertical="top" wrapText="1"/>
      <protection hidden="1"/>
    </xf>
    <xf numFmtId="0" fontId="27" fillId="0" borderId="0" xfId="0" applyFont="1" applyAlignment="1">
      <alignment horizontal="left" vertical="top" wrapText="1"/>
    </xf>
    <xf numFmtId="0" fontId="27" fillId="0" borderId="0" xfId="0" applyFont="1" applyAlignment="1">
      <alignment horizontal="right" vertical="center"/>
    </xf>
    <xf numFmtId="0" fontId="27" fillId="0" borderId="0" xfId="0" applyFont="1" applyAlignment="1">
      <alignment horizontal="right" vertical="top"/>
    </xf>
    <xf numFmtId="0" fontId="26" fillId="0" borderId="0" xfId="0" applyFont="1" applyAlignment="1">
      <alignment horizontal="right" vertical="top"/>
    </xf>
    <xf numFmtId="49" fontId="26" fillId="0" borderId="0" xfId="0" quotePrefix="1" applyNumberFormat="1" applyFont="1" applyAlignment="1">
      <alignment horizontal="right" vertical="top"/>
    </xf>
    <xf numFmtId="0" fontId="26" fillId="0" borderId="0" xfId="0" applyFont="1" applyAlignment="1">
      <alignment horizontal="right" vertical="center"/>
    </xf>
    <xf numFmtId="49" fontId="31" fillId="0" borderId="0" xfId="0" applyNumberFormat="1" applyFont="1" applyAlignment="1">
      <alignment horizontal="right" vertical="top"/>
    </xf>
    <xf numFmtId="49" fontId="30" fillId="0" borderId="0" xfId="0" applyNumberFormat="1" applyFont="1" applyAlignment="1">
      <alignment horizontal="right" vertical="top"/>
    </xf>
    <xf numFmtId="49" fontId="29" fillId="0" borderId="0" xfId="0" applyNumberFormat="1" applyFont="1" applyAlignment="1">
      <alignment horizontal="right" vertical="top"/>
    </xf>
    <xf numFmtId="15" fontId="35" fillId="6" borderId="1" xfId="0" applyNumberFormat="1" applyFont="1" applyFill="1" applyBorder="1"/>
    <xf numFmtId="49" fontId="37" fillId="0" borderId="19" xfId="0" applyNumberFormat="1" applyFont="1" applyBorder="1" applyAlignment="1" applyProtection="1">
      <alignment horizontal="center"/>
      <protection hidden="1"/>
    </xf>
    <xf numFmtId="166" fontId="37" fillId="0" borderId="2" xfId="0" applyNumberFormat="1" applyFont="1" applyBorder="1" applyAlignment="1" applyProtection="1">
      <alignment horizontal="center"/>
      <protection hidden="1"/>
    </xf>
    <xf numFmtId="165" fontId="37" fillId="0" borderId="2" xfId="0" applyNumberFormat="1" applyFont="1" applyBorder="1" applyAlignment="1" applyProtection="1">
      <alignment horizontal="center"/>
      <protection hidden="1"/>
    </xf>
    <xf numFmtId="169" fontId="37" fillId="0" borderId="2" xfId="0" applyNumberFormat="1" applyFont="1" applyBorder="1" applyAlignment="1" applyProtection="1">
      <alignment horizontal="center"/>
      <protection hidden="1"/>
    </xf>
    <xf numFmtId="180" fontId="37" fillId="0" borderId="2" xfId="0" applyNumberFormat="1" applyFont="1" applyBorder="1" applyAlignment="1" applyProtection="1">
      <alignment horizontal="center"/>
      <protection hidden="1"/>
    </xf>
    <xf numFmtId="8" fontId="31" fillId="0" borderId="2" xfId="0" applyNumberFormat="1" applyFont="1" applyBorder="1" applyAlignment="1" applyProtection="1">
      <alignment horizontal="center"/>
      <protection hidden="1"/>
    </xf>
    <xf numFmtId="175" fontId="31" fillId="0" borderId="2" xfId="0" applyNumberFormat="1" applyFont="1" applyBorder="1" applyAlignment="1" applyProtection="1">
      <alignment horizontal="center"/>
      <protection hidden="1"/>
    </xf>
    <xf numFmtId="175" fontId="41" fillId="0" borderId="2" xfId="0" applyNumberFormat="1" applyFont="1" applyBorder="1" applyAlignment="1" applyProtection="1">
      <alignment horizontal="center"/>
      <protection hidden="1"/>
    </xf>
    <xf numFmtId="0" fontId="26" fillId="0" borderId="0" xfId="5" applyFont="1" applyAlignment="1" applyProtection="1">
      <alignment vertical="center"/>
      <protection hidden="1"/>
    </xf>
    <xf numFmtId="0" fontId="26" fillId="0" borderId="0" xfId="5" applyFont="1" applyAlignment="1" applyProtection="1">
      <alignment horizontal="center" vertical="center"/>
      <protection hidden="1"/>
    </xf>
    <xf numFmtId="0" fontId="34" fillId="0" borderId="0" xfId="5" applyFont="1" applyAlignment="1" applyProtection="1">
      <alignment horizontal="center" vertical="center"/>
      <protection hidden="1"/>
    </xf>
    <xf numFmtId="176" fontId="34" fillId="0" borderId="0" xfId="5" applyNumberFormat="1" applyFont="1" applyAlignment="1" applyProtection="1">
      <alignment vertical="center"/>
      <protection hidden="1"/>
    </xf>
    <xf numFmtId="8" fontId="77" fillId="15" borderId="37" xfId="5" applyNumberFormat="1" applyFont="1" applyFill="1" applyBorder="1" applyAlignment="1" applyProtection="1">
      <alignment vertical="center"/>
      <protection hidden="1"/>
    </xf>
    <xf numFmtId="8" fontId="77" fillId="15" borderId="74" xfId="5" applyNumberFormat="1" applyFont="1" applyFill="1" applyBorder="1" applyAlignment="1" applyProtection="1">
      <alignment vertical="center"/>
      <protection hidden="1"/>
    </xf>
    <xf numFmtId="8" fontId="34" fillId="0" borderId="0" xfId="5" applyNumberFormat="1" applyFont="1" applyAlignment="1" applyProtection="1">
      <alignment vertical="center"/>
      <protection hidden="1"/>
    </xf>
    <xf numFmtId="8" fontId="78" fillId="11" borderId="37" xfId="5" applyNumberFormat="1" applyFont="1" applyFill="1" applyBorder="1" applyAlignment="1" applyProtection="1">
      <alignment vertical="center"/>
      <protection hidden="1"/>
    </xf>
    <xf numFmtId="8" fontId="78" fillId="11" borderId="74" xfId="5" applyNumberFormat="1" applyFont="1" applyFill="1" applyBorder="1" applyAlignment="1" applyProtection="1">
      <alignment vertical="center"/>
      <protection hidden="1"/>
    </xf>
    <xf numFmtId="8" fontId="79" fillId="8" borderId="37" xfId="5" applyNumberFormat="1" applyFont="1" applyFill="1" applyBorder="1" applyAlignment="1" applyProtection="1">
      <alignment vertical="center"/>
      <protection hidden="1"/>
    </xf>
    <xf numFmtId="8" fontId="79" fillId="8" borderId="74" xfId="5" applyNumberFormat="1" applyFont="1" applyFill="1" applyBorder="1" applyAlignment="1" applyProtection="1">
      <alignment vertical="center"/>
      <protection hidden="1"/>
    </xf>
    <xf numFmtId="0" fontId="34" fillId="0" borderId="0" xfId="5" applyFont="1" applyAlignment="1" applyProtection="1">
      <alignment vertical="center"/>
      <protection hidden="1"/>
    </xf>
    <xf numFmtId="8" fontId="80" fillId="17" borderId="37" xfId="5" applyNumberFormat="1" applyFont="1" applyFill="1" applyBorder="1" applyAlignment="1" applyProtection="1">
      <alignment vertical="center"/>
      <protection hidden="1"/>
    </xf>
    <xf numFmtId="8" fontId="80" fillId="17" borderId="74" xfId="5" applyNumberFormat="1" applyFont="1" applyFill="1" applyBorder="1" applyAlignment="1" applyProtection="1">
      <alignment vertical="center"/>
      <protection hidden="1"/>
    </xf>
    <xf numFmtId="8" fontId="81" fillId="14" borderId="37" xfId="5" applyNumberFormat="1" applyFont="1" applyFill="1" applyBorder="1" applyAlignment="1" applyProtection="1">
      <alignment vertical="center"/>
      <protection hidden="1"/>
    </xf>
    <xf numFmtId="8" fontId="81" fillId="14" borderId="74" xfId="5" applyNumberFormat="1" applyFont="1" applyFill="1" applyBorder="1" applyAlignment="1" applyProtection="1">
      <alignment vertical="center"/>
      <protection hidden="1"/>
    </xf>
    <xf numFmtId="169" fontId="34" fillId="0" borderId="0" xfId="5" applyNumberFormat="1" applyFont="1" applyAlignment="1" applyProtection="1">
      <alignment vertical="center"/>
      <protection hidden="1"/>
    </xf>
    <xf numFmtId="10" fontId="34" fillId="0" borderId="0" xfId="5" applyNumberFormat="1" applyFont="1" applyAlignment="1" applyProtection="1">
      <alignment vertical="center"/>
      <protection hidden="1"/>
    </xf>
    <xf numFmtId="8" fontId="82" fillId="13" borderId="37" xfId="5" applyNumberFormat="1" applyFont="1" applyFill="1" applyBorder="1" applyAlignment="1" applyProtection="1">
      <alignment vertical="center"/>
      <protection hidden="1"/>
    </xf>
    <xf numFmtId="8" fontId="82" fillId="13" borderId="74" xfId="5" applyNumberFormat="1" applyFont="1" applyFill="1" applyBorder="1" applyAlignment="1" applyProtection="1">
      <alignment vertical="center"/>
      <protection hidden="1"/>
    </xf>
    <xf numFmtId="9" fontId="34" fillId="0" borderId="0" xfId="5" applyNumberFormat="1" applyFont="1" applyAlignment="1" applyProtection="1">
      <alignment vertical="center"/>
      <protection hidden="1"/>
    </xf>
    <xf numFmtId="8" fontId="83" fillId="12" borderId="37" xfId="5" applyNumberFormat="1" applyFont="1" applyFill="1" applyBorder="1" applyAlignment="1" applyProtection="1">
      <alignment vertical="center"/>
      <protection hidden="1"/>
    </xf>
    <xf numFmtId="8" fontId="83" fillId="12" borderId="74" xfId="5" applyNumberFormat="1" applyFont="1" applyFill="1" applyBorder="1" applyAlignment="1" applyProtection="1">
      <alignment vertical="center"/>
      <protection hidden="1"/>
    </xf>
    <xf numFmtId="176" fontId="55" fillId="0" borderId="0" xfId="5" applyNumberFormat="1" applyFont="1" applyAlignment="1" applyProtection="1">
      <alignment vertical="center"/>
      <protection hidden="1"/>
    </xf>
    <xf numFmtId="0" fontId="55" fillId="0" borderId="0" xfId="5" applyFont="1" applyAlignment="1" applyProtection="1">
      <alignment vertical="center"/>
      <protection hidden="1"/>
    </xf>
    <xf numFmtId="0" fontId="34" fillId="0" borderId="0" xfId="6" applyFont="1" applyAlignment="1">
      <alignment horizontal="center" vertical="center" shrinkToFit="1"/>
    </xf>
    <xf numFmtId="10" fontId="57" fillId="0" borderId="0" xfId="5" applyNumberFormat="1" applyFont="1" applyAlignment="1" applyProtection="1">
      <alignment vertical="center"/>
      <protection hidden="1"/>
    </xf>
    <xf numFmtId="0" fontId="34" fillId="0" borderId="0" xfId="7" applyFont="1" applyAlignment="1">
      <alignment horizontal="center" vertical="center" shrinkToFit="1"/>
    </xf>
    <xf numFmtId="0" fontId="58" fillId="0" borderId="0" xfId="5" applyFont="1" applyAlignment="1" applyProtection="1">
      <alignment horizontal="left" vertical="center"/>
      <protection hidden="1"/>
    </xf>
    <xf numFmtId="0" fontId="34" fillId="0" borderId="0" xfId="7" applyFont="1" applyAlignment="1">
      <alignment vertical="center" wrapText="1"/>
    </xf>
    <xf numFmtId="9" fontId="55" fillId="0" borderId="0" xfId="3" applyNumberFormat="1" applyFont="1" applyAlignment="1" applyProtection="1">
      <alignment vertical="center" shrinkToFit="1"/>
      <protection hidden="1"/>
    </xf>
    <xf numFmtId="0" fontId="85" fillId="0" borderId="0" xfId="0" applyFont="1" applyProtection="1">
      <protection hidden="1"/>
    </xf>
    <xf numFmtId="0" fontId="85" fillId="0" borderId="0" xfId="0" applyFont="1" applyAlignment="1" applyProtection="1">
      <alignment horizontal="center"/>
      <protection hidden="1"/>
    </xf>
    <xf numFmtId="169" fontId="84" fillId="16" borderId="0" xfId="0" applyNumberFormat="1" applyFont="1" applyFill="1" applyProtection="1">
      <protection hidden="1"/>
    </xf>
    <xf numFmtId="169" fontId="84" fillId="0" borderId="0" xfId="0" applyNumberFormat="1" applyFont="1" applyProtection="1">
      <protection hidden="1"/>
    </xf>
    <xf numFmtId="0" fontId="31" fillId="0" borderId="5" xfId="0" applyFont="1" applyBorder="1" applyAlignment="1" applyProtection="1">
      <alignment horizontal="center"/>
      <protection locked="0" hidden="1"/>
    </xf>
    <xf numFmtId="15" fontId="36" fillId="0" borderId="1" xfId="0" applyNumberFormat="1" applyFont="1" applyBorder="1" applyAlignment="1" applyProtection="1">
      <alignment horizontal="center"/>
      <protection locked="0"/>
    </xf>
    <xf numFmtId="10" fontId="31" fillId="0" borderId="4" xfId="0" applyNumberFormat="1" applyFont="1" applyBorder="1" applyAlignment="1" applyProtection="1">
      <alignment horizontal="center" vertical="center"/>
      <protection hidden="1"/>
    </xf>
    <xf numFmtId="169" fontId="26" fillId="0" borderId="5" xfId="0" applyNumberFormat="1" applyFont="1" applyBorder="1" applyAlignment="1" applyProtection="1">
      <alignment horizontal="center"/>
      <protection hidden="1"/>
    </xf>
    <xf numFmtId="0" fontId="89" fillId="0" borderId="0" xfId="0" applyFont="1" applyProtection="1">
      <protection hidden="1"/>
    </xf>
    <xf numFmtId="0" fontId="84" fillId="0" borderId="0" xfId="0" applyFont="1" applyProtection="1">
      <protection hidden="1"/>
    </xf>
    <xf numFmtId="0" fontId="90" fillId="0" borderId="0" xfId="0" applyFont="1" applyProtection="1">
      <protection hidden="1"/>
    </xf>
    <xf numFmtId="0" fontId="55" fillId="0" borderId="0" xfId="7" applyFont="1" applyAlignment="1">
      <alignment vertical="center"/>
    </xf>
    <xf numFmtId="0" fontId="34" fillId="0" borderId="0" xfId="7" applyFont="1" applyAlignment="1">
      <alignment horizontal="center" vertical="center"/>
    </xf>
    <xf numFmtId="0" fontId="42" fillId="0" borderId="0" xfId="6" applyFont="1" applyAlignment="1">
      <alignment horizontal="center"/>
    </xf>
    <xf numFmtId="0" fontId="42" fillId="0" borderId="0" xfId="6" applyFont="1" applyAlignment="1">
      <alignment vertical="center"/>
    </xf>
    <xf numFmtId="0" fontId="34" fillId="16" borderId="0" xfId="6" applyFont="1" applyFill="1" applyAlignment="1">
      <alignment horizontal="center" vertical="center"/>
    </xf>
    <xf numFmtId="0" fontId="34" fillId="0" borderId="0" xfId="6" applyFont="1" applyAlignment="1">
      <alignment vertical="center"/>
    </xf>
    <xf numFmtId="0" fontId="34" fillId="16" borderId="0" xfId="7" applyFont="1" applyFill="1" applyAlignment="1">
      <alignment horizontal="center" vertical="center"/>
    </xf>
    <xf numFmtId="0" fontId="55" fillId="16" borderId="0" xfId="7" applyFont="1" applyFill="1" applyAlignment="1">
      <alignment vertical="center"/>
    </xf>
    <xf numFmtId="0" fontId="34" fillId="16" borderId="0" xfId="7" applyFont="1" applyFill="1" applyAlignment="1">
      <alignment vertical="center"/>
    </xf>
    <xf numFmtId="0" fontId="34" fillId="0" borderId="0" xfId="6" applyFont="1" applyAlignment="1">
      <alignment horizontal="center" vertical="center"/>
    </xf>
    <xf numFmtId="1" fontId="34" fillId="21" borderId="0" xfId="6" applyNumberFormat="1" applyFont="1" applyFill="1" applyAlignment="1" applyProtection="1">
      <alignment vertical="center"/>
      <protection locked="0"/>
    </xf>
    <xf numFmtId="1" fontId="34" fillId="20" borderId="0" xfId="6" applyNumberFormat="1" applyFont="1" applyFill="1" applyAlignment="1" applyProtection="1">
      <alignment vertical="center"/>
      <protection locked="0"/>
    </xf>
    <xf numFmtId="0" fontId="29" fillId="20" borderId="0" xfId="6" applyFont="1" applyFill="1" applyAlignment="1">
      <alignment vertical="center"/>
    </xf>
    <xf numFmtId="0" fontId="29" fillId="16" borderId="0" xfId="6" applyFont="1" applyFill="1" applyAlignment="1">
      <alignment vertical="center"/>
    </xf>
    <xf numFmtId="0" fontId="34" fillId="16" borderId="0" xfId="6" applyFont="1" applyFill="1" applyAlignment="1">
      <alignment vertical="center"/>
    </xf>
    <xf numFmtId="0" fontId="27" fillId="0" borderId="0" xfId="0" applyFont="1" applyProtection="1">
      <protection hidden="1"/>
    </xf>
    <xf numFmtId="0" fontId="31" fillId="0" borderId="79" xfId="0" applyFont="1" applyBorder="1" applyAlignment="1" applyProtection="1">
      <alignment horizontal="center"/>
      <protection locked="0"/>
    </xf>
    <xf numFmtId="165" fontId="37" fillId="0" borderId="85" xfId="0" applyNumberFormat="1" applyFont="1" applyBorder="1" applyAlignment="1" applyProtection="1">
      <alignment horizontal="center"/>
      <protection hidden="1"/>
    </xf>
    <xf numFmtId="0" fontId="34" fillId="0" borderId="0" xfId="6" applyFont="1" applyAlignment="1" applyProtection="1">
      <alignment vertical="center"/>
      <protection hidden="1"/>
    </xf>
    <xf numFmtId="0" fontId="31" fillId="0" borderId="5" xfId="306" applyFont="1" applyBorder="1" applyAlignment="1" applyProtection="1">
      <alignment horizontal="center"/>
      <protection locked="0"/>
    </xf>
    <xf numFmtId="0" fontId="31" fillId="0" borderId="23" xfId="306" applyFont="1" applyBorder="1" applyAlignment="1" applyProtection="1">
      <alignment horizontal="center"/>
      <protection locked="0"/>
    </xf>
    <xf numFmtId="175" fontId="31" fillId="0" borderId="86" xfId="306" applyNumberFormat="1" applyFont="1" applyBorder="1" applyAlignment="1" applyProtection="1">
      <alignment horizontal="center"/>
      <protection locked="0"/>
    </xf>
    <xf numFmtId="173" fontId="31" fillId="0" borderId="5" xfId="306" applyNumberFormat="1" applyFont="1" applyBorder="1" applyAlignment="1" applyProtection="1">
      <alignment horizontal="center"/>
      <protection locked="0"/>
    </xf>
    <xf numFmtId="175" fontId="31" fillId="0" borderId="87" xfId="306" applyNumberFormat="1" applyFont="1" applyBorder="1" applyAlignment="1" applyProtection="1">
      <alignment horizontal="center"/>
      <protection locked="0"/>
    </xf>
    <xf numFmtId="173" fontId="31" fillId="0" borderId="79" xfId="306" applyNumberFormat="1" applyFont="1" applyBorder="1" applyAlignment="1" applyProtection="1">
      <alignment horizontal="center"/>
      <protection locked="0"/>
    </xf>
    <xf numFmtId="8" fontId="31" fillId="0" borderId="90" xfId="0" applyNumberFormat="1" applyFont="1" applyBorder="1" applyAlignment="1" applyProtection="1">
      <alignment horizontal="center"/>
      <protection hidden="1"/>
    </xf>
    <xf numFmtId="8" fontId="37" fillId="0" borderId="90" xfId="0" applyNumberFormat="1" applyFont="1" applyBorder="1" applyAlignment="1" applyProtection="1">
      <alignment horizontal="center"/>
      <protection hidden="1"/>
    </xf>
    <xf numFmtId="175" fontId="31" fillId="0" borderId="90" xfId="0" applyNumberFormat="1" applyFont="1" applyBorder="1" applyAlignment="1" applyProtection="1">
      <alignment horizontal="center"/>
      <protection hidden="1"/>
    </xf>
    <xf numFmtId="175" fontId="41" fillId="0" borderId="90" xfId="0" applyNumberFormat="1" applyFont="1" applyBorder="1" applyAlignment="1" applyProtection="1">
      <alignment horizontal="center"/>
      <protection hidden="1"/>
    </xf>
    <xf numFmtId="175" fontId="37" fillId="0" borderId="89" xfId="0" applyNumberFormat="1" applyFont="1" applyBorder="1" applyAlignment="1" applyProtection="1">
      <alignment horizontal="center"/>
      <protection hidden="1"/>
    </xf>
    <xf numFmtId="0" fontId="31" fillId="0" borderId="23" xfId="2329" applyFont="1" applyBorder="1" applyAlignment="1" applyProtection="1">
      <alignment horizontal="center"/>
      <protection locked="0"/>
    </xf>
    <xf numFmtId="175" fontId="31" fillId="0" borderId="86" xfId="2329" applyNumberFormat="1" applyFont="1" applyBorder="1" applyAlignment="1" applyProtection="1">
      <alignment horizontal="center"/>
      <protection locked="0"/>
    </xf>
    <xf numFmtId="173" fontId="31" fillId="0" borderId="79" xfId="2329" applyNumberFormat="1" applyFont="1" applyBorder="1" applyAlignment="1" applyProtection="1">
      <alignment horizontal="center"/>
      <protection locked="0"/>
    </xf>
    <xf numFmtId="0" fontId="31" fillId="0" borderId="23" xfId="4450" applyFont="1" applyBorder="1" applyAlignment="1" applyProtection="1">
      <alignment horizontal="center"/>
      <protection locked="0"/>
    </xf>
    <xf numFmtId="175" fontId="31" fillId="0" borderId="86" xfId="4450" applyNumberFormat="1" applyFont="1" applyBorder="1" applyAlignment="1" applyProtection="1">
      <alignment horizontal="center"/>
      <protection locked="0"/>
    </xf>
    <xf numFmtId="173" fontId="31" fillId="0" borderId="88" xfId="4450" applyNumberFormat="1" applyFont="1" applyBorder="1" applyAlignment="1" applyProtection="1">
      <alignment horizontal="center"/>
      <protection locked="0"/>
    </xf>
    <xf numFmtId="0" fontId="31" fillId="0" borderId="23" xfId="4451" applyFont="1" applyBorder="1" applyAlignment="1" applyProtection="1">
      <alignment horizontal="center"/>
      <protection locked="0"/>
    </xf>
    <xf numFmtId="175" fontId="31" fillId="0" borderId="86" xfId="4451" applyNumberFormat="1" applyFont="1" applyBorder="1" applyAlignment="1" applyProtection="1">
      <alignment horizontal="center"/>
      <protection locked="0"/>
    </xf>
    <xf numFmtId="173" fontId="31" fillId="0" borderId="79" xfId="4451" applyNumberFormat="1" applyFont="1" applyBorder="1" applyAlignment="1" applyProtection="1">
      <alignment horizontal="center"/>
      <protection locked="0"/>
    </xf>
    <xf numFmtId="0" fontId="31" fillId="0" borderId="79" xfId="4449" applyFont="1" applyBorder="1" applyAlignment="1" applyProtection="1">
      <alignment horizontal="center"/>
      <protection locked="0"/>
    </xf>
    <xf numFmtId="0" fontId="31" fillId="0" borderId="23" xfId="4449" applyFont="1" applyBorder="1" applyAlignment="1" applyProtection="1">
      <alignment horizontal="center"/>
      <protection locked="0"/>
    </xf>
    <xf numFmtId="175" fontId="31" fillId="0" borderId="86" xfId="4449" applyNumberFormat="1" applyFont="1" applyBorder="1" applyAlignment="1" applyProtection="1">
      <alignment horizontal="center"/>
      <protection locked="0"/>
    </xf>
    <xf numFmtId="173" fontId="31" fillId="0" borderId="79" xfId="4449" applyNumberFormat="1" applyFont="1" applyBorder="1" applyAlignment="1" applyProtection="1">
      <alignment horizontal="center"/>
      <protection locked="0"/>
    </xf>
    <xf numFmtId="0" fontId="31" fillId="0" borderId="88" xfId="4450" applyFont="1" applyBorder="1" applyAlignment="1" applyProtection="1">
      <alignment horizontal="center"/>
      <protection locked="0"/>
    </xf>
    <xf numFmtId="0" fontId="31" fillId="0" borderId="79" xfId="4451" applyFont="1" applyBorder="1" applyAlignment="1" applyProtection="1">
      <alignment horizontal="center"/>
      <protection locked="0"/>
    </xf>
    <xf numFmtId="173" fontId="31" fillId="0" borderId="79" xfId="0" applyNumberFormat="1" applyFont="1" applyBorder="1" applyAlignment="1" applyProtection="1">
      <alignment horizontal="center"/>
      <protection locked="0"/>
    </xf>
    <xf numFmtId="175" fontId="31" fillId="0" borderId="92" xfId="0" applyNumberFormat="1" applyFont="1" applyBorder="1" applyAlignment="1" applyProtection="1">
      <alignment horizontal="center"/>
      <protection locked="0"/>
    </xf>
    <xf numFmtId="175" fontId="31" fillId="0" borderId="93" xfId="0" applyNumberFormat="1" applyFont="1" applyBorder="1" applyAlignment="1" applyProtection="1">
      <alignment horizontal="center"/>
      <protection locked="0"/>
    </xf>
    <xf numFmtId="0" fontId="42" fillId="0" borderId="0" xfId="6" applyFont="1" applyAlignment="1">
      <alignment horizontal="center" vertical="center"/>
    </xf>
    <xf numFmtId="1" fontId="34" fillId="16" borderId="0" xfId="6" applyNumberFormat="1" applyFont="1" applyFill="1" applyAlignment="1" applyProtection="1">
      <alignment vertical="center"/>
      <protection hidden="1"/>
    </xf>
    <xf numFmtId="0" fontId="42" fillId="16" borderId="0" xfId="7" applyFont="1" applyFill="1" applyAlignment="1">
      <alignment vertical="center"/>
    </xf>
    <xf numFmtId="0" fontId="42" fillId="20" borderId="0" xfId="6" applyFont="1" applyFill="1" applyAlignment="1">
      <alignment vertical="center"/>
    </xf>
    <xf numFmtId="0" fontId="103" fillId="16" borderId="0" xfId="6" applyFont="1" applyFill="1" applyAlignment="1">
      <alignment horizontal="center"/>
    </xf>
    <xf numFmtId="0" fontId="103" fillId="16" borderId="0" xfId="7" applyFont="1" applyFill="1"/>
    <xf numFmtId="0" fontId="86" fillId="16" borderId="0" xfId="6" applyFont="1" applyFill="1" applyAlignment="1">
      <alignment horizontal="center" vertical="center"/>
    </xf>
    <xf numFmtId="0" fontId="34" fillId="0" borderId="91" xfId="6" applyFont="1" applyBorder="1" applyAlignment="1">
      <alignment horizontal="center" vertical="center"/>
    </xf>
    <xf numFmtId="0" fontId="42" fillId="20" borderId="91" xfId="6" applyFont="1" applyFill="1" applyBorder="1" applyAlignment="1">
      <alignment vertical="center"/>
    </xf>
    <xf numFmtId="0" fontId="42" fillId="0" borderId="91" xfId="6" applyFont="1" applyBorder="1" applyAlignment="1">
      <alignment horizontal="center"/>
    </xf>
    <xf numFmtId="0" fontId="103" fillId="16" borderId="91" xfId="6" applyFont="1" applyFill="1" applyBorder="1" applyAlignment="1">
      <alignment horizontal="center"/>
    </xf>
    <xf numFmtId="0" fontId="103" fillId="16" borderId="91" xfId="7" applyFont="1" applyFill="1" applyBorder="1"/>
    <xf numFmtId="0" fontId="86" fillId="16" borderId="91" xfId="6" applyFont="1" applyFill="1" applyBorder="1" applyAlignment="1">
      <alignment horizontal="center" vertical="center"/>
    </xf>
    <xf numFmtId="0" fontId="93" fillId="16" borderId="0" xfId="7" applyFont="1" applyFill="1" applyAlignment="1">
      <alignment vertical="center"/>
    </xf>
    <xf numFmtId="0" fontId="103" fillId="16" borderId="0" xfId="6" applyFont="1" applyFill="1" applyAlignment="1">
      <alignment horizontal="center" vertical="center"/>
    </xf>
    <xf numFmtId="1" fontId="34" fillId="22" borderId="0" xfId="6" applyNumberFormat="1" applyFont="1" applyFill="1" applyAlignment="1" applyProtection="1">
      <alignment vertical="center"/>
      <protection locked="0"/>
    </xf>
    <xf numFmtId="1" fontId="86" fillId="23" borderId="0" xfId="6" applyNumberFormat="1" applyFont="1" applyFill="1" applyAlignment="1" applyProtection="1">
      <alignment vertical="center"/>
      <protection locked="0"/>
    </xf>
    <xf numFmtId="1" fontId="86" fillId="22" borderId="0" xfId="6" applyNumberFormat="1" applyFont="1" applyFill="1" applyAlignment="1" applyProtection="1">
      <alignment vertical="center"/>
      <protection locked="0"/>
    </xf>
    <xf numFmtId="0" fontId="103" fillId="20" borderId="0" xfId="6" applyFont="1" applyFill="1" applyAlignment="1">
      <alignment vertical="center"/>
    </xf>
    <xf numFmtId="0" fontId="34" fillId="16" borderId="0" xfId="7" applyFont="1" applyFill="1"/>
    <xf numFmtId="0" fontId="104" fillId="20" borderId="0" xfId="6" applyFont="1" applyFill="1" applyAlignment="1">
      <alignment vertical="center"/>
    </xf>
    <xf numFmtId="10" fontId="42" fillId="0" borderId="0" xfId="6" applyNumberFormat="1" applyFont="1" applyAlignment="1">
      <alignment vertical="center"/>
    </xf>
    <xf numFmtId="1" fontId="86" fillId="20" borderId="0" xfId="6" applyNumberFormat="1" applyFont="1" applyFill="1" applyAlignment="1" applyProtection="1">
      <alignment vertical="center"/>
      <protection locked="0"/>
    </xf>
    <xf numFmtId="0" fontId="76" fillId="16" borderId="0" xfId="4454" applyFont="1" applyFill="1"/>
    <xf numFmtId="0" fontId="76" fillId="0" borderId="0" xfId="4454" applyFont="1"/>
    <xf numFmtId="176" fontId="34" fillId="16" borderId="0" xfId="6" applyNumberFormat="1" applyFont="1" applyFill="1" applyAlignment="1" applyProtection="1">
      <alignment vertical="center"/>
      <protection hidden="1"/>
    </xf>
    <xf numFmtId="0" fontId="55" fillId="0" borderId="0" xfId="7" applyFont="1" applyAlignment="1">
      <alignment horizontal="center" vertical="center"/>
    </xf>
    <xf numFmtId="0" fontId="34" fillId="0" borderId="0" xfId="6" applyFont="1" applyAlignment="1" applyProtection="1">
      <alignment horizontal="center" vertical="center"/>
      <protection hidden="1"/>
    </xf>
    <xf numFmtId="176" fontId="55" fillId="0" borderId="0" xfId="6" applyNumberFormat="1" applyFont="1" applyAlignment="1" applyProtection="1">
      <alignment horizontal="center" vertical="center"/>
      <protection hidden="1"/>
    </xf>
    <xf numFmtId="0" fontId="59" fillId="0" borderId="0" xfId="6" applyFont="1" applyAlignment="1" applyProtection="1">
      <alignment vertical="center"/>
      <protection hidden="1"/>
    </xf>
    <xf numFmtId="10" fontId="34" fillId="21" borderId="0" xfId="6" applyNumberFormat="1" applyFont="1" applyFill="1" applyAlignment="1" applyProtection="1">
      <alignment vertical="center"/>
      <protection locked="0"/>
    </xf>
    <xf numFmtId="0" fontId="34" fillId="16" borderId="80" xfId="6" applyFont="1" applyFill="1" applyBorder="1" applyAlignment="1">
      <alignment horizontal="center" vertical="center"/>
    </xf>
    <xf numFmtId="0" fontId="34" fillId="0" borderId="80" xfId="6" applyFont="1" applyBorder="1" applyAlignment="1">
      <alignment horizontal="center" vertical="center"/>
    </xf>
    <xf numFmtId="6" fontId="42" fillId="0" borderId="0" xfId="6" applyNumberFormat="1" applyFont="1" applyAlignment="1">
      <alignment vertical="center"/>
    </xf>
    <xf numFmtId="165" fontId="37" fillId="0" borderId="103" xfId="0" applyNumberFormat="1" applyFont="1" applyBorder="1" applyAlignment="1" applyProtection="1">
      <alignment horizontal="center"/>
      <protection hidden="1"/>
    </xf>
    <xf numFmtId="177" fontId="37" fillId="0" borderId="90" xfId="0" applyNumberFormat="1" applyFont="1" applyBorder="1" applyAlignment="1" applyProtection="1">
      <alignment horizontal="center"/>
      <protection hidden="1"/>
    </xf>
    <xf numFmtId="8" fontId="37" fillId="6" borderId="90" xfId="0" applyNumberFormat="1" applyFont="1" applyFill="1" applyBorder="1" applyAlignment="1" applyProtection="1">
      <alignment horizontal="center"/>
      <protection locked="0"/>
    </xf>
    <xf numFmtId="8" fontId="37" fillId="7" borderId="90" xfId="0" applyNumberFormat="1" applyFont="1" applyFill="1" applyBorder="1" applyAlignment="1" applyProtection="1">
      <alignment horizontal="center"/>
      <protection locked="0"/>
    </xf>
    <xf numFmtId="8" fontId="31" fillId="5" borderId="90" xfId="0" applyNumberFormat="1" applyFont="1" applyFill="1" applyBorder="1" applyAlignment="1" applyProtection="1">
      <alignment horizontal="center"/>
      <protection hidden="1"/>
    </xf>
    <xf numFmtId="175" fontId="53" fillId="5" borderId="90" xfId="0" applyNumberFormat="1" applyFont="1" applyFill="1" applyBorder="1" applyAlignment="1" applyProtection="1">
      <alignment horizontal="center"/>
      <protection hidden="1"/>
    </xf>
    <xf numFmtId="175" fontId="41" fillId="5" borderId="90" xfId="0" applyNumberFormat="1" applyFont="1" applyFill="1" applyBorder="1" applyAlignment="1" applyProtection="1">
      <alignment horizontal="center"/>
      <protection hidden="1"/>
    </xf>
    <xf numFmtId="175" fontId="37" fillId="5" borderId="90" xfId="0" applyNumberFormat="1" applyFont="1" applyFill="1" applyBorder="1" applyAlignment="1" applyProtection="1">
      <alignment horizontal="center"/>
      <protection hidden="1"/>
    </xf>
    <xf numFmtId="168" fontId="31" fillId="5" borderId="89" xfId="0" applyNumberFormat="1" applyFont="1" applyFill="1" applyBorder="1" applyAlignment="1" applyProtection="1">
      <alignment horizontal="center"/>
      <protection locked="0" hidden="1"/>
    </xf>
    <xf numFmtId="8" fontId="37" fillId="6" borderId="5" xfId="0" applyNumberFormat="1" applyFont="1" applyFill="1" applyBorder="1" applyAlignment="1" applyProtection="1">
      <alignment horizontal="center"/>
      <protection locked="0"/>
    </xf>
    <xf numFmtId="179" fontId="37" fillId="4" borderId="5" xfId="0" applyNumberFormat="1" applyFont="1" applyFill="1" applyBorder="1" applyAlignment="1" applyProtection="1">
      <alignment horizontal="center"/>
      <protection hidden="1"/>
    </xf>
    <xf numFmtId="10" fontId="31" fillId="0" borderId="5" xfId="0" applyNumberFormat="1" applyFont="1" applyBorder="1" applyAlignment="1" applyProtection="1">
      <alignment horizontal="center"/>
      <protection hidden="1"/>
    </xf>
    <xf numFmtId="0" fontId="37" fillId="8" borderId="31" xfId="0" applyFont="1" applyFill="1" applyBorder="1" applyAlignment="1" applyProtection="1">
      <alignment horizontal="center"/>
      <protection hidden="1"/>
    </xf>
    <xf numFmtId="8" fontId="37" fillId="8" borderId="5" xfId="0" applyNumberFormat="1" applyFont="1" applyFill="1" applyBorder="1" applyAlignment="1" applyProtection="1">
      <alignment horizontal="center"/>
      <protection locked="0"/>
    </xf>
    <xf numFmtId="168" fontId="37" fillId="8" borderId="5" xfId="0" applyNumberFormat="1" applyFont="1" applyFill="1" applyBorder="1" applyAlignment="1" applyProtection="1">
      <alignment horizontal="center"/>
      <protection hidden="1"/>
    </xf>
    <xf numFmtId="10" fontId="31" fillId="8" borderId="5" xfId="0" applyNumberFormat="1" applyFont="1" applyFill="1" applyBorder="1" applyAlignment="1" applyProtection="1">
      <alignment horizontal="center"/>
      <protection hidden="1"/>
    </xf>
    <xf numFmtId="168" fontId="37" fillId="8" borderId="32" xfId="0" applyNumberFormat="1" applyFont="1" applyFill="1" applyBorder="1" applyAlignment="1" applyProtection="1">
      <alignment horizontal="center"/>
      <protection hidden="1"/>
    </xf>
    <xf numFmtId="0" fontId="37" fillId="8" borderId="33" xfId="0" applyFont="1" applyFill="1" applyBorder="1" applyAlignment="1" applyProtection="1">
      <alignment horizontal="center"/>
      <protection hidden="1"/>
    </xf>
    <xf numFmtId="8" fontId="37" fillId="8" borderId="22" xfId="0" applyNumberFormat="1" applyFont="1" applyFill="1" applyBorder="1" applyAlignment="1" applyProtection="1">
      <alignment horizontal="center"/>
      <protection locked="0"/>
    </xf>
    <xf numFmtId="179" fontId="37" fillId="8" borderId="22" xfId="0" applyNumberFormat="1" applyFont="1" applyFill="1" applyBorder="1" applyAlignment="1" applyProtection="1">
      <alignment horizontal="center"/>
      <protection hidden="1"/>
    </xf>
    <xf numFmtId="10" fontId="31" fillId="8" borderId="22" xfId="0" applyNumberFormat="1" applyFont="1" applyFill="1" applyBorder="1" applyAlignment="1" applyProtection="1">
      <alignment horizontal="center"/>
      <protection hidden="1"/>
    </xf>
    <xf numFmtId="168" fontId="37" fillId="8" borderId="34" xfId="0" applyNumberFormat="1" applyFont="1" applyFill="1" applyBorder="1" applyAlignment="1" applyProtection="1">
      <alignment horizontal="center"/>
      <protection hidden="1"/>
    </xf>
    <xf numFmtId="169" fontId="37" fillId="0" borderId="36" xfId="0" applyNumberFormat="1" applyFont="1" applyBorder="1" applyAlignment="1" applyProtection="1">
      <alignment horizontal="center"/>
      <protection hidden="1"/>
    </xf>
    <xf numFmtId="0" fontId="37" fillId="0" borderId="36" xfId="0" applyFont="1" applyBorder="1" applyAlignment="1" applyProtection="1">
      <alignment horizontal="center"/>
      <protection hidden="1"/>
    </xf>
    <xf numFmtId="169" fontId="31" fillId="0" borderId="36" xfId="0" applyNumberFormat="1" applyFont="1" applyBorder="1" applyAlignment="1" applyProtection="1">
      <alignment horizontal="center"/>
      <protection hidden="1"/>
    </xf>
    <xf numFmtId="10" fontId="40" fillId="0" borderId="36" xfId="0" applyNumberFormat="1" applyFont="1" applyBorder="1" applyAlignment="1" applyProtection="1">
      <alignment horizontal="center"/>
      <protection hidden="1"/>
    </xf>
    <xf numFmtId="168" fontId="41" fillId="0" borderId="36" xfId="0" applyNumberFormat="1" applyFont="1" applyBorder="1" applyAlignment="1" applyProtection="1">
      <alignment horizontal="center"/>
      <protection hidden="1"/>
    </xf>
    <xf numFmtId="168" fontId="37" fillId="0" borderId="36" xfId="0" applyNumberFormat="1" applyFont="1" applyBorder="1" applyAlignment="1" applyProtection="1">
      <alignment horizontal="center"/>
      <protection hidden="1"/>
    </xf>
    <xf numFmtId="168" fontId="31" fillId="0" borderId="36" xfId="0" applyNumberFormat="1" applyFont="1" applyBorder="1" applyAlignment="1" applyProtection="1">
      <alignment horizontal="center"/>
      <protection hidden="1"/>
    </xf>
    <xf numFmtId="0" fontId="29" fillId="2" borderId="102" xfId="0" applyFont="1" applyFill="1" applyBorder="1" applyAlignment="1" applyProtection="1">
      <alignment horizontal="center" vertical="center"/>
      <protection hidden="1"/>
    </xf>
    <xf numFmtId="8" fontId="26" fillId="0" borderId="5" xfId="0" applyNumberFormat="1" applyFont="1" applyBorder="1" applyAlignment="1" applyProtection="1">
      <alignment horizontal="center"/>
      <protection hidden="1"/>
    </xf>
    <xf numFmtId="0" fontId="107" fillId="0" borderId="0" xfId="0" applyFont="1" applyAlignment="1" applyProtection="1">
      <alignment horizontal="center"/>
      <protection hidden="1"/>
    </xf>
    <xf numFmtId="0" fontId="31" fillId="0" borderId="84" xfId="0" applyFont="1" applyBorder="1" applyAlignment="1" applyProtection="1">
      <alignment horizontal="center"/>
      <protection locked="0"/>
    </xf>
    <xf numFmtId="0" fontId="34" fillId="0" borderId="35" xfId="7" applyFont="1" applyBorder="1" applyAlignment="1">
      <alignment vertical="center" wrapText="1"/>
    </xf>
    <xf numFmtId="9" fontId="55" fillId="0" borderId="35" xfId="3" applyNumberFormat="1" applyFont="1" applyBorder="1" applyAlignment="1" applyProtection="1">
      <alignment vertical="center" shrinkToFit="1"/>
      <protection hidden="1"/>
    </xf>
    <xf numFmtId="10" fontId="34" fillId="0" borderId="35" xfId="2" applyNumberFormat="1" applyFont="1" applyBorder="1" applyAlignment="1" applyProtection="1">
      <alignment vertical="center"/>
      <protection hidden="1"/>
    </xf>
    <xf numFmtId="0" fontId="34" fillId="0" borderId="35" xfId="2" applyFont="1" applyBorder="1" applyAlignment="1" applyProtection="1">
      <alignment horizontal="right" vertical="center" wrapText="1"/>
      <protection hidden="1"/>
    </xf>
    <xf numFmtId="0" fontId="34" fillId="0" borderId="35" xfId="8" applyFont="1" applyBorder="1" applyAlignment="1" applyProtection="1">
      <alignment horizontal="center" vertical="center"/>
      <protection hidden="1"/>
    </xf>
    <xf numFmtId="9" fontId="74" fillId="0" borderId="35" xfId="3" applyNumberFormat="1" applyFont="1" applyBorder="1" applyAlignment="1" applyProtection="1">
      <alignment horizontal="center" vertical="center" shrinkToFit="1"/>
      <protection hidden="1"/>
    </xf>
    <xf numFmtId="0" fontId="34" fillId="0" borderId="35" xfId="3" applyFont="1" applyBorder="1" applyAlignment="1" applyProtection="1">
      <alignment horizontal="center" vertical="center"/>
      <protection hidden="1"/>
    </xf>
    <xf numFmtId="9" fontId="34" fillId="0" borderId="35" xfId="3" applyNumberFormat="1" applyFont="1" applyBorder="1" applyAlignment="1" applyProtection="1">
      <alignment vertical="center" wrapText="1"/>
      <protection hidden="1"/>
    </xf>
    <xf numFmtId="0" fontId="34" fillId="0" borderId="35" xfId="7" applyFont="1" applyBorder="1" applyAlignment="1">
      <alignment horizontal="center" vertical="center" shrinkToFit="1"/>
    </xf>
    <xf numFmtId="0" fontId="31" fillId="0" borderId="23" xfId="17203" applyFont="1" applyBorder="1" applyAlignment="1" applyProtection="1">
      <alignment horizontal="center"/>
      <protection locked="0"/>
    </xf>
    <xf numFmtId="183" fontId="105" fillId="0" borderId="0" xfId="6" applyNumberFormat="1" applyFont="1" applyAlignment="1" applyProtection="1">
      <alignment vertical="center"/>
      <protection hidden="1"/>
    </xf>
    <xf numFmtId="1" fontId="105" fillId="0" borderId="0" xfId="6" applyNumberFormat="1" applyFont="1" applyAlignment="1" applyProtection="1">
      <alignment vertical="center"/>
      <protection hidden="1"/>
    </xf>
    <xf numFmtId="0" fontId="42" fillId="0" borderId="0" xfId="7" applyFont="1"/>
    <xf numFmtId="178" fontId="37" fillId="0" borderId="0" xfId="0" applyNumberFormat="1" applyFont="1" applyAlignment="1" applyProtection="1">
      <alignment horizontal="center"/>
      <protection hidden="1"/>
    </xf>
    <xf numFmtId="176" fontId="37" fillId="0" borderId="0" xfId="0" applyNumberFormat="1" applyFont="1" applyAlignment="1" applyProtection="1">
      <alignment horizontal="center"/>
      <protection hidden="1"/>
    </xf>
    <xf numFmtId="183" fontId="37" fillId="0" borderId="0" xfId="0" applyNumberFormat="1" applyFont="1" applyAlignment="1" applyProtection="1">
      <alignment horizontal="center"/>
      <protection hidden="1"/>
    </xf>
    <xf numFmtId="184" fontId="37" fillId="0" borderId="0" xfId="0" applyNumberFormat="1" applyFont="1" applyAlignment="1" applyProtection="1">
      <alignment horizontal="center"/>
      <protection hidden="1"/>
    </xf>
    <xf numFmtId="10" fontId="31" fillId="0" borderId="0" xfId="0" applyNumberFormat="1" applyFont="1" applyAlignment="1" applyProtection="1">
      <alignment horizontal="center"/>
      <protection hidden="1"/>
    </xf>
    <xf numFmtId="176" fontId="37" fillId="0" borderId="5" xfId="0" applyNumberFormat="1" applyFont="1" applyBorder="1" applyAlignment="1" applyProtection="1">
      <alignment horizontal="center"/>
      <protection hidden="1"/>
    </xf>
    <xf numFmtId="183" fontId="37" fillId="0" borderId="5" xfId="0" applyNumberFormat="1" applyFont="1" applyBorder="1" applyAlignment="1" applyProtection="1">
      <alignment horizontal="center"/>
      <protection hidden="1"/>
    </xf>
    <xf numFmtId="184" fontId="37" fillId="0" borderId="5" xfId="0" applyNumberFormat="1" applyFont="1" applyBorder="1" applyAlignment="1" applyProtection="1">
      <alignment horizontal="center"/>
      <protection hidden="1"/>
    </xf>
    <xf numFmtId="168" fontId="37" fillId="0" borderId="5" xfId="0" applyNumberFormat="1" applyFont="1" applyBorder="1" applyAlignment="1" applyProtection="1">
      <alignment horizontal="center"/>
      <protection hidden="1"/>
    </xf>
    <xf numFmtId="183" fontId="37" fillId="0" borderId="14" xfId="0" applyNumberFormat="1" applyFont="1" applyBorder="1" applyAlignment="1" applyProtection="1">
      <alignment horizontal="center"/>
      <protection hidden="1"/>
    </xf>
    <xf numFmtId="184" fontId="37" fillId="0" borderId="14" xfId="0" applyNumberFormat="1" applyFont="1" applyBorder="1" applyAlignment="1" applyProtection="1">
      <alignment horizontal="center"/>
      <protection hidden="1"/>
    </xf>
    <xf numFmtId="168" fontId="37" fillId="0" borderId="14" xfId="0" applyNumberFormat="1" applyFont="1" applyBorder="1" applyAlignment="1" applyProtection="1">
      <alignment horizontal="center"/>
      <protection hidden="1"/>
    </xf>
    <xf numFmtId="178" fontId="37" fillId="0" borderId="31" xfId="0" applyNumberFormat="1" applyFont="1" applyBorder="1" applyAlignment="1" applyProtection="1">
      <alignment horizontal="center"/>
      <protection hidden="1"/>
    </xf>
    <xf numFmtId="168" fontId="37" fillId="0" borderId="32" xfId="0" applyNumberFormat="1" applyFont="1" applyBorder="1" applyAlignment="1" applyProtection="1">
      <alignment horizontal="center"/>
      <protection hidden="1"/>
    </xf>
    <xf numFmtId="183" fontId="37" fillId="0" borderId="22" xfId="0" applyNumberFormat="1" applyFont="1" applyBorder="1" applyAlignment="1" applyProtection="1">
      <alignment horizontal="center"/>
      <protection hidden="1"/>
    </xf>
    <xf numFmtId="184" fontId="37" fillId="0" borderId="22" xfId="0" applyNumberFormat="1" applyFont="1" applyBorder="1" applyAlignment="1" applyProtection="1">
      <alignment horizontal="center"/>
      <protection hidden="1"/>
    </xf>
    <xf numFmtId="176" fontId="37" fillId="0" borderId="101" xfId="0" applyNumberFormat="1" applyFont="1" applyBorder="1" applyAlignment="1" applyProtection="1">
      <alignment horizontal="center"/>
      <protection hidden="1"/>
    </xf>
    <xf numFmtId="8" fontId="37" fillId="6" borderId="102" xfId="0" applyNumberFormat="1" applyFont="1" applyFill="1" applyBorder="1" applyAlignment="1" applyProtection="1">
      <alignment horizontal="center"/>
      <protection locked="0"/>
    </xf>
    <xf numFmtId="179" fontId="37" fillId="4" borderId="102" xfId="0" applyNumberFormat="1" applyFont="1" applyFill="1" applyBorder="1" applyAlignment="1" applyProtection="1">
      <alignment horizontal="center"/>
      <protection hidden="1"/>
    </xf>
    <xf numFmtId="10" fontId="31" fillId="0" borderId="102" xfId="0" applyNumberFormat="1" applyFont="1" applyBorder="1" applyAlignment="1" applyProtection="1">
      <alignment horizontal="center"/>
      <protection hidden="1"/>
    </xf>
    <xf numFmtId="168" fontId="37" fillId="4" borderId="104" xfId="0" applyNumberFormat="1" applyFont="1" applyFill="1" applyBorder="1" applyAlignment="1" applyProtection="1">
      <alignment horizontal="center"/>
      <protection hidden="1"/>
    </xf>
    <xf numFmtId="178" fontId="37" fillId="0" borderId="101" xfId="0" applyNumberFormat="1" applyFont="1" applyBorder="1" applyAlignment="1" applyProtection="1">
      <alignment horizontal="center"/>
      <protection hidden="1"/>
    </xf>
    <xf numFmtId="176" fontId="37" fillId="0" borderId="102" xfId="0" applyNumberFormat="1" applyFont="1" applyBorder="1" applyAlignment="1" applyProtection="1">
      <alignment horizontal="center"/>
      <protection hidden="1"/>
    </xf>
    <xf numFmtId="183" fontId="37" fillId="0" borderId="102" xfId="0" applyNumberFormat="1" applyFont="1" applyBorder="1" applyAlignment="1" applyProtection="1">
      <alignment horizontal="center"/>
      <protection hidden="1"/>
    </xf>
    <xf numFmtId="184" fontId="37" fillId="0" borderId="102" xfId="0" applyNumberFormat="1" applyFont="1" applyBorder="1" applyAlignment="1" applyProtection="1">
      <alignment horizontal="center"/>
      <protection hidden="1"/>
    </xf>
    <xf numFmtId="168" fontId="37" fillId="0" borderId="102" xfId="0" applyNumberFormat="1" applyFont="1" applyBorder="1" applyAlignment="1" applyProtection="1">
      <alignment horizontal="center"/>
      <protection hidden="1"/>
    </xf>
    <xf numFmtId="168" fontId="37" fillId="0" borderId="104" xfId="0" applyNumberFormat="1" applyFont="1" applyBorder="1" applyAlignment="1" applyProtection="1">
      <alignment horizontal="center"/>
      <protection hidden="1"/>
    </xf>
    <xf numFmtId="0" fontId="29" fillId="0" borderId="0" xfId="0" applyFont="1" applyAlignment="1" applyProtection="1">
      <alignment horizontal="left" vertical="top" wrapText="1"/>
      <protection locked="0"/>
    </xf>
    <xf numFmtId="0" fontId="31" fillId="2" borderId="28" xfId="0" applyFont="1" applyFill="1" applyBorder="1" applyAlignment="1" applyProtection="1">
      <alignment horizontal="center" vertical="center" wrapText="1"/>
      <protection hidden="1"/>
    </xf>
    <xf numFmtId="0" fontId="31" fillId="2" borderId="29" xfId="0" applyFont="1" applyFill="1" applyBorder="1" applyAlignment="1" applyProtection="1">
      <alignment horizontal="center" vertical="center" wrapText="1"/>
      <protection hidden="1"/>
    </xf>
    <xf numFmtId="0" fontId="31" fillId="2" borderId="58" xfId="0" applyFont="1" applyFill="1" applyBorder="1" applyAlignment="1" applyProtection="1">
      <alignment horizontal="center" vertical="center" wrapText="1"/>
      <protection hidden="1"/>
    </xf>
    <xf numFmtId="0" fontId="31" fillId="2" borderId="30" xfId="0" applyFont="1" applyFill="1" applyBorder="1" applyAlignment="1" applyProtection="1">
      <alignment horizontal="center" vertical="center" wrapText="1"/>
      <protection hidden="1"/>
    </xf>
    <xf numFmtId="165" fontId="31" fillId="2" borderId="68" xfId="0" applyNumberFormat="1" applyFont="1" applyFill="1" applyBorder="1" applyAlignment="1" applyProtection="1">
      <alignment horizontal="center" vertical="center" wrapText="1"/>
      <protection hidden="1"/>
    </xf>
    <xf numFmtId="165" fontId="31" fillId="2" borderId="69" xfId="0" applyNumberFormat="1" applyFont="1" applyFill="1" applyBorder="1" applyAlignment="1" applyProtection="1">
      <alignment horizontal="center" vertical="center" wrapText="1"/>
      <protection hidden="1"/>
    </xf>
    <xf numFmtId="15" fontId="71" fillId="0" borderId="1" xfId="0" applyNumberFormat="1" applyFont="1" applyBorder="1" applyAlignment="1" applyProtection="1">
      <alignment horizontal="center" vertical="center" shrinkToFit="1" readingOrder="1"/>
      <protection hidden="1"/>
    </xf>
    <xf numFmtId="15" fontId="71" fillId="6" borderId="37" xfId="0" applyNumberFormat="1" applyFont="1" applyFill="1" applyBorder="1" applyAlignment="1" applyProtection="1">
      <alignment horizontal="center" vertical="center" shrinkToFit="1" readingOrder="1"/>
      <protection hidden="1"/>
    </xf>
    <xf numFmtId="10" fontId="102" fillId="0" borderId="0" xfId="0" applyNumberFormat="1" applyFont="1" applyAlignment="1" applyProtection="1">
      <alignment horizontal="center"/>
      <protection hidden="1"/>
    </xf>
    <xf numFmtId="10" fontId="102" fillId="0" borderId="14" xfId="0" applyNumberFormat="1" applyFont="1" applyBorder="1" applyAlignment="1" applyProtection="1">
      <alignment horizontal="center"/>
      <protection hidden="1"/>
    </xf>
    <xf numFmtId="0" fontId="31" fillId="2" borderId="109" xfId="0" applyFont="1" applyFill="1" applyBorder="1" applyAlignment="1" applyProtection="1">
      <alignment horizontal="center" vertical="center" wrapText="1"/>
      <protection hidden="1"/>
    </xf>
    <xf numFmtId="175" fontId="37" fillId="0" borderId="110" xfId="0" applyNumberFormat="1" applyFont="1" applyBorder="1" applyAlignment="1" applyProtection="1">
      <alignment horizontal="center"/>
      <protection hidden="1"/>
    </xf>
    <xf numFmtId="178" fontId="37" fillId="0" borderId="31" xfId="0" applyNumberFormat="1" applyFont="1" applyBorder="1" applyAlignment="1" applyProtection="1">
      <alignment horizontal="center" vertical="center"/>
      <protection hidden="1"/>
    </xf>
    <xf numFmtId="176" fontId="37" fillId="0" borderId="5" xfId="0" applyNumberFormat="1" applyFont="1" applyBorder="1" applyAlignment="1" applyProtection="1">
      <alignment horizontal="center" vertical="center"/>
      <protection hidden="1"/>
    </xf>
    <xf numFmtId="183" fontId="37" fillId="0" borderId="5" xfId="0" applyNumberFormat="1" applyFont="1" applyBorder="1" applyAlignment="1" applyProtection="1">
      <alignment horizontal="center" vertical="center"/>
      <protection hidden="1"/>
    </xf>
    <xf numFmtId="8" fontId="37" fillId="0" borderId="5" xfId="0" applyNumberFormat="1" applyFont="1" applyBorder="1" applyAlignment="1" applyProtection="1">
      <alignment horizontal="center" vertical="center"/>
      <protection hidden="1"/>
    </xf>
    <xf numFmtId="168" fontId="37" fillId="0" borderId="5" xfId="0" applyNumberFormat="1" applyFont="1" applyBorder="1" applyAlignment="1" applyProtection="1">
      <alignment horizontal="center" vertical="center"/>
      <protection hidden="1"/>
    </xf>
    <xf numFmtId="10" fontId="31" fillId="0" borderId="5" xfId="0" applyNumberFormat="1" applyFont="1" applyBorder="1" applyAlignment="1" applyProtection="1">
      <alignment horizontal="center" vertical="center"/>
      <protection hidden="1"/>
    </xf>
    <xf numFmtId="168" fontId="37" fillId="0" borderId="32" xfId="0" applyNumberFormat="1" applyFont="1" applyBorder="1" applyAlignment="1" applyProtection="1">
      <alignment horizontal="center" vertical="center"/>
      <protection hidden="1"/>
    </xf>
    <xf numFmtId="178" fontId="37" fillId="0" borderId="33" xfId="0" applyNumberFormat="1" applyFont="1" applyBorder="1" applyAlignment="1" applyProtection="1">
      <alignment horizontal="center" vertical="center"/>
      <protection hidden="1"/>
    </xf>
    <xf numFmtId="176" fontId="37" fillId="0" borderId="22" xfId="0" applyNumberFormat="1" applyFont="1" applyBorder="1" applyAlignment="1" applyProtection="1">
      <alignment horizontal="center" vertical="center"/>
      <protection hidden="1"/>
    </xf>
    <xf numFmtId="183" fontId="37" fillId="0" borderId="22" xfId="0" applyNumberFormat="1" applyFont="1" applyBorder="1" applyAlignment="1" applyProtection="1">
      <alignment horizontal="center" vertical="center"/>
      <protection hidden="1"/>
    </xf>
    <xf numFmtId="8" fontId="37" fillId="0" borderId="22" xfId="0" applyNumberFormat="1" applyFont="1" applyBorder="1" applyAlignment="1" applyProtection="1">
      <alignment horizontal="center" vertical="center"/>
      <protection hidden="1"/>
    </xf>
    <xf numFmtId="168" fontId="37" fillId="0" borderId="22" xfId="0" applyNumberFormat="1" applyFont="1" applyBorder="1" applyAlignment="1" applyProtection="1">
      <alignment horizontal="center" vertical="center"/>
      <protection hidden="1"/>
    </xf>
    <xf numFmtId="10" fontId="31" fillId="0" borderId="22" xfId="0" applyNumberFormat="1" applyFont="1" applyBorder="1" applyAlignment="1" applyProtection="1">
      <alignment horizontal="center" vertical="center"/>
      <protection hidden="1"/>
    </xf>
    <xf numFmtId="168" fontId="37" fillId="0" borderId="34" xfId="0" applyNumberFormat="1" applyFont="1" applyBorder="1" applyAlignment="1" applyProtection="1">
      <alignment horizontal="center" vertical="center"/>
      <protection hidden="1"/>
    </xf>
    <xf numFmtId="178" fontId="37" fillId="0" borderId="0" xfId="0" applyNumberFormat="1" applyFont="1" applyAlignment="1" applyProtection="1">
      <alignment horizontal="center" vertical="center"/>
      <protection hidden="1"/>
    </xf>
    <xf numFmtId="176" fontId="37" fillId="0" borderId="0" xfId="0" applyNumberFormat="1" applyFont="1" applyAlignment="1" applyProtection="1">
      <alignment horizontal="center" vertical="center"/>
      <protection hidden="1"/>
    </xf>
    <xf numFmtId="183" fontId="37" fillId="0" borderId="0" xfId="0" applyNumberFormat="1" applyFont="1" applyAlignment="1" applyProtection="1">
      <alignment horizontal="center" vertical="center"/>
      <protection hidden="1"/>
    </xf>
    <xf numFmtId="8" fontId="37" fillId="0" borderId="0" xfId="0" applyNumberFormat="1" applyFont="1" applyAlignment="1" applyProtection="1">
      <alignment horizontal="center" vertical="center"/>
      <protection hidden="1"/>
    </xf>
    <xf numFmtId="168" fontId="37" fillId="0" borderId="0" xfId="0" applyNumberFormat="1" applyFont="1" applyAlignment="1" applyProtection="1">
      <alignment horizontal="center" vertical="center"/>
      <protection hidden="1"/>
    </xf>
    <xf numFmtId="8" fontId="31" fillId="0" borderId="14" xfId="0" applyNumberFormat="1" applyFont="1" applyBorder="1" applyAlignment="1" applyProtection="1">
      <alignment horizontal="center" vertical="center"/>
      <protection hidden="1"/>
    </xf>
    <xf numFmtId="168" fontId="31" fillId="0" borderId="14" xfId="0" applyNumberFormat="1" applyFont="1" applyBorder="1" applyAlignment="1" applyProtection="1">
      <alignment horizontal="center" vertical="center"/>
      <protection hidden="1"/>
    </xf>
    <xf numFmtId="10" fontId="31" fillId="0" borderId="14" xfId="0" applyNumberFormat="1" applyFont="1" applyBorder="1" applyAlignment="1" applyProtection="1">
      <alignment horizontal="center" vertical="center"/>
      <protection hidden="1"/>
    </xf>
    <xf numFmtId="0" fontId="37" fillId="0" borderId="0" xfId="0" applyFont="1" applyAlignment="1" applyProtection="1">
      <alignment horizontal="center" vertical="center"/>
      <protection hidden="1"/>
    </xf>
    <xf numFmtId="178" fontId="26" fillId="0" borderId="0" xfId="0" applyNumberFormat="1" applyFont="1" applyAlignment="1" applyProtection="1">
      <alignment horizontal="center" vertical="center"/>
      <protection hidden="1"/>
    </xf>
    <xf numFmtId="165" fontId="28" fillId="0" borderId="0" xfId="0" applyNumberFormat="1" applyFont="1" applyAlignment="1" applyProtection="1">
      <alignment horizontal="center" vertical="center"/>
      <protection hidden="1"/>
    </xf>
    <xf numFmtId="10" fontId="26" fillId="0" borderId="0" xfId="0" applyNumberFormat="1" applyFont="1" applyAlignment="1" applyProtection="1">
      <alignment horizontal="center" vertical="center"/>
      <protection hidden="1"/>
    </xf>
    <xf numFmtId="165" fontId="28" fillId="0" borderId="35" xfId="0" applyNumberFormat="1" applyFont="1" applyBorder="1" applyAlignment="1" applyProtection="1">
      <alignment horizontal="center" vertical="center"/>
      <protection hidden="1"/>
    </xf>
    <xf numFmtId="0" fontId="31" fillId="2" borderId="28" xfId="0" applyFont="1" applyFill="1" applyBorder="1" applyAlignment="1" applyProtection="1">
      <alignment horizontal="center" vertical="center"/>
      <protection hidden="1"/>
    </xf>
    <xf numFmtId="0" fontId="31" fillId="2" borderId="29" xfId="0" applyFont="1" applyFill="1" applyBorder="1" applyAlignment="1" applyProtection="1">
      <alignment horizontal="center" vertical="center"/>
      <protection hidden="1"/>
    </xf>
    <xf numFmtId="0" fontId="31" fillId="2" borderId="58" xfId="0" applyFont="1" applyFill="1" applyBorder="1" applyAlignment="1" applyProtection="1">
      <alignment horizontal="center" vertical="center"/>
      <protection hidden="1"/>
    </xf>
    <xf numFmtId="0" fontId="31" fillId="2" borderId="30" xfId="0" applyFont="1" applyFill="1" applyBorder="1" applyAlignment="1" applyProtection="1">
      <alignment horizontal="center" vertical="center"/>
      <protection hidden="1"/>
    </xf>
    <xf numFmtId="10" fontId="102" fillId="0" borderId="22" xfId="0" applyNumberFormat="1" applyFont="1" applyBorder="1" applyAlignment="1" applyProtection="1">
      <alignment horizontal="center"/>
      <protection hidden="1"/>
    </xf>
    <xf numFmtId="0" fontId="31" fillId="2" borderId="105" xfId="0" applyFont="1" applyFill="1" applyBorder="1" applyAlignment="1" applyProtection="1">
      <alignment horizontal="center" vertical="center"/>
      <protection hidden="1"/>
    </xf>
    <xf numFmtId="184" fontId="102" fillId="0" borderId="0" xfId="0" applyNumberFormat="1" applyFont="1" applyAlignment="1" applyProtection="1">
      <alignment horizontal="center"/>
      <protection hidden="1"/>
    </xf>
    <xf numFmtId="183" fontId="112" fillId="0" borderId="0" xfId="0" applyNumberFormat="1" applyFont="1" applyAlignment="1" applyProtection="1">
      <alignment horizontal="center"/>
      <protection hidden="1"/>
    </xf>
    <xf numFmtId="183" fontId="102" fillId="0" borderId="0" xfId="0" applyNumberFormat="1" applyFont="1" applyAlignment="1" applyProtection="1">
      <alignment horizontal="center"/>
      <protection hidden="1"/>
    </xf>
    <xf numFmtId="168" fontId="102" fillId="0" borderId="0" xfId="0" applyNumberFormat="1" applyFont="1" applyAlignment="1" applyProtection="1">
      <alignment horizontal="center"/>
      <protection hidden="1"/>
    </xf>
    <xf numFmtId="175" fontId="37" fillId="0" borderId="111" xfId="0" applyNumberFormat="1" applyFont="1" applyBorder="1" applyAlignment="1" applyProtection="1">
      <alignment horizontal="center"/>
      <protection hidden="1"/>
    </xf>
    <xf numFmtId="0" fontId="31" fillId="2" borderId="106" xfId="0" applyFont="1" applyFill="1" applyBorder="1" applyAlignment="1" applyProtection="1">
      <alignment horizontal="center" vertical="center"/>
      <protection hidden="1"/>
    </xf>
    <xf numFmtId="0" fontId="43" fillId="0" borderId="0" xfId="0" applyFont="1" applyProtection="1">
      <protection hidden="1"/>
    </xf>
    <xf numFmtId="177" fontId="37" fillId="0" borderId="114" xfId="0" applyNumberFormat="1" applyFont="1" applyBorder="1" applyAlignment="1" applyProtection="1">
      <alignment horizontal="center"/>
      <protection hidden="1"/>
    </xf>
    <xf numFmtId="8" fontId="37" fillId="6" borderId="114" xfId="0" applyNumberFormat="1" applyFont="1" applyFill="1" applyBorder="1" applyAlignment="1" applyProtection="1">
      <alignment horizontal="center"/>
      <protection locked="0"/>
    </xf>
    <xf numFmtId="8" fontId="37" fillId="7" borderId="114" xfId="0" applyNumberFormat="1" applyFont="1" applyFill="1" applyBorder="1" applyAlignment="1" applyProtection="1">
      <alignment horizontal="center"/>
      <protection locked="0"/>
    </xf>
    <xf numFmtId="8" fontId="37" fillId="0" borderId="114" xfId="0" applyNumberFormat="1" applyFont="1" applyBorder="1" applyAlignment="1" applyProtection="1">
      <alignment horizontal="center"/>
      <protection hidden="1"/>
    </xf>
    <xf numFmtId="8" fontId="31" fillId="5" borderId="114" xfId="0" applyNumberFormat="1" applyFont="1" applyFill="1" applyBorder="1" applyAlignment="1" applyProtection="1">
      <alignment horizontal="center"/>
      <protection hidden="1"/>
    </xf>
    <xf numFmtId="175" fontId="53" fillId="5" borderId="114" xfId="0" applyNumberFormat="1" applyFont="1" applyFill="1" applyBorder="1" applyAlignment="1" applyProtection="1">
      <alignment horizontal="center"/>
      <protection hidden="1"/>
    </xf>
    <xf numFmtId="175" fontId="41" fillId="5" borderId="114" xfId="0" applyNumberFormat="1" applyFont="1" applyFill="1" applyBorder="1" applyAlignment="1" applyProtection="1">
      <alignment horizontal="center"/>
      <protection hidden="1"/>
    </xf>
    <xf numFmtId="175" fontId="37" fillId="5" borderId="114" xfId="0" applyNumberFormat="1" applyFont="1" applyFill="1" applyBorder="1" applyAlignment="1" applyProtection="1">
      <alignment horizontal="center"/>
      <protection hidden="1"/>
    </xf>
    <xf numFmtId="165" fontId="37" fillId="0" borderId="113" xfId="0" applyNumberFormat="1" applyFont="1" applyBorder="1" applyAlignment="1" applyProtection="1">
      <alignment horizontal="center"/>
      <protection hidden="1"/>
    </xf>
    <xf numFmtId="8" fontId="37" fillId="0" borderId="113" xfId="0" applyNumberFormat="1" applyFont="1" applyBorder="1" applyAlignment="1" applyProtection="1">
      <alignment horizontal="center"/>
      <protection hidden="1"/>
    </xf>
    <xf numFmtId="0" fontId="26" fillId="0" borderId="113" xfId="0" applyFont="1" applyBorder="1" applyProtection="1">
      <protection hidden="1"/>
    </xf>
    <xf numFmtId="49" fontId="37" fillId="0" borderId="115" xfId="0" applyNumberFormat="1" applyFont="1" applyBorder="1" applyAlignment="1" applyProtection="1">
      <alignment horizontal="center"/>
      <protection hidden="1"/>
    </xf>
    <xf numFmtId="166" fontId="37" fillId="0" borderId="114" xfId="0" applyNumberFormat="1" applyFont="1" applyBorder="1" applyAlignment="1" applyProtection="1">
      <alignment horizontal="center"/>
      <protection hidden="1"/>
    </xf>
    <xf numFmtId="165" fontId="37" fillId="0" borderId="114" xfId="0" applyNumberFormat="1" applyFont="1" applyBorder="1" applyAlignment="1" applyProtection="1">
      <alignment horizontal="center"/>
      <protection hidden="1"/>
    </xf>
    <xf numFmtId="169" fontId="37" fillId="0" borderId="114" xfId="0" applyNumberFormat="1" applyFont="1" applyBorder="1" applyAlignment="1" applyProtection="1">
      <alignment horizontal="center"/>
      <protection hidden="1"/>
    </xf>
    <xf numFmtId="180" fontId="37" fillId="0" borderId="114" xfId="0" applyNumberFormat="1" applyFont="1" applyBorder="1" applyAlignment="1" applyProtection="1">
      <alignment horizontal="center"/>
      <protection hidden="1"/>
    </xf>
    <xf numFmtId="8" fontId="31" fillId="0" borderId="114" xfId="0" applyNumberFormat="1" applyFont="1" applyBorder="1" applyAlignment="1" applyProtection="1">
      <alignment horizontal="center"/>
      <protection hidden="1"/>
    </xf>
    <xf numFmtId="175" fontId="31" fillId="0" borderId="114" xfId="0" applyNumberFormat="1" applyFont="1" applyBorder="1" applyAlignment="1" applyProtection="1">
      <alignment horizontal="center"/>
      <protection hidden="1"/>
    </xf>
    <xf numFmtId="175" fontId="41" fillId="0" borderId="114" xfId="0" applyNumberFormat="1" applyFont="1" applyBorder="1" applyAlignment="1" applyProtection="1">
      <alignment horizontal="center"/>
      <protection hidden="1"/>
    </xf>
    <xf numFmtId="175" fontId="37" fillId="0" borderId="116" xfId="0" applyNumberFormat="1" applyFont="1" applyBorder="1" applyAlignment="1" applyProtection="1">
      <alignment horizontal="center"/>
      <protection hidden="1"/>
    </xf>
    <xf numFmtId="166" fontId="37" fillId="0" borderId="113" xfId="0" applyNumberFormat="1" applyFont="1" applyBorder="1" applyAlignment="1" applyProtection="1">
      <alignment horizontal="center"/>
      <protection hidden="1"/>
    </xf>
    <xf numFmtId="169" fontId="37" fillId="0" borderId="113" xfId="0" applyNumberFormat="1" applyFont="1" applyBorder="1" applyAlignment="1" applyProtection="1">
      <alignment horizontal="center"/>
      <protection hidden="1"/>
    </xf>
    <xf numFmtId="180" fontId="37" fillId="0" borderId="113" xfId="0" applyNumberFormat="1" applyFont="1" applyBorder="1" applyAlignment="1" applyProtection="1">
      <alignment horizontal="center"/>
      <protection hidden="1"/>
    </xf>
    <xf numFmtId="8" fontId="31" fillId="0" borderId="113" xfId="0" applyNumberFormat="1" applyFont="1" applyBorder="1" applyAlignment="1" applyProtection="1">
      <alignment horizontal="center"/>
      <protection hidden="1"/>
    </xf>
    <xf numFmtId="175" fontId="31" fillId="0" borderId="113" xfId="0" applyNumberFormat="1" applyFont="1" applyBorder="1" applyAlignment="1" applyProtection="1">
      <alignment horizontal="center"/>
      <protection hidden="1"/>
    </xf>
    <xf numFmtId="175" fontId="41" fillId="0" borderId="113" xfId="0" applyNumberFormat="1" applyFont="1" applyBorder="1" applyAlignment="1" applyProtection="1">
      <alignment horizontal="center"/>
      <protection hidden="1"/>
    </xf>
    <xf numFmtId="49" fontId="37" fillId="0" borderId="117" xfId="0" applyNumberFormat="1" applyFont="1" applyBorder="1" applyAlignment="1" applyProtection="1">
      <alignment horizontal="center"/>
      <protection hidden="1"/>
    </xf>
    <xf numFmtId="166" fontId="37" fillId="0" borderId="112" xfId="0" applyNumberFormat="1" applyFont="1" applyBorder="1" applyAlignment="1" applyProtection="1">
      <alignment horizontal="center"/>
      <protection hidden="1"/>
    </xf>
    <xf numFmtId="165" fontId="37" fillId="0" borderId="112" xfId="0" applyNumberFormat="1" applyFont="1" applyBorder="1" applyAlignment="1" applyProtection="1">
      <alignment horizontal="center"/>
      <protection hidden="1"/>
    </xf>
    <xf numFmtId="169" fontId="37" fillId="0" borderId="112" xfId="0" applyNumberFormat="1" applyFont="1" applyBorder="1" applyAlignment="1" applyProtection="1">
      <alignment horizontal="center"/>
      <protection hidden="1"/>
    </xf>
    <xf numFmtId="180" fontId="37" fillId="0" borderId="112" xfId="0" applyNumberFormat="1" applyFont="1" applyBorder="1" applyAlignment="1" applyProtection="1">
      <alignment horizontal="center"/>
      <protection hidden="1"/>
    </xf>
    <xf numFmtId="8" fontId="31" fillId="0" borderId="112" xfId="0" applyNumberFormat="1" applyFont="1" applyBorder="1" applyAlignment="1" applyProtection="1">
      <alignment horizontal="center"/>
      <protection hidden="1"/>
    </xf>
    <xf numFmtId="8" fontId="37" fillId="0" borderId="112" xfId="0" applyNumberFormat="1" applyFont="1" applyBorder="1" applyAlignment="1" applyProtection="1">
      <alignment horizontal="center"/>
      <protection hidden="1"/>
    </xf>
    <xf numFmtId="175" fontId="31" fillId="0" borderId="112" xfId="0" applyNumberFormat="1" applyFont="1" applyBorder="1" applyAlignment="1" applyProtection="1">
      <alignment horizontal="center"/>
      <protection hidden="1"/>
    </xf>
    <xf numFmtId="175" fontId="41" fillId="0" borderId="112" xfId="0" applyNumberFormat="1" applyFont="1" applyBorder="1" applyAlignment="1" applyProtection="1">
      <alignment horizontal="center"/>
      <protection hidden="1"/>
    </xf>
    <xf numFmtId="175" fontId="37" fillId="0" borderId="118" xfId="0" applyNumberFormat="1" applyFont="1" applyBorder="1" applyAlignment="1" applyProtection="1">
      <alignment horizontal="center"/>
      <protection hidden="1"/>
    </xf>
    <xf numFmtId="186" fontId="31" fillId="0" borderId="23" xfId="0" applyNumberFormat="1" applyFont="1" applyBorder="1" applyAlignment="1" applyProtection="1">
      <alignment horizontal="center"/>
      <protection locked="0"/>
    </xf>
    <xf numFmtId="186" fontId="31" fillId="0" borderId="5" xfId="0" applyNumberFormat="1" applyFont="1" applyBorder="1" applyAlignment="1" applyProtection="1">
      <alignment horizontal="center"/>
      <protection locked="0"/>
    </xf>
    <xf numFmtId="186" fontId="31" fillId="0" borderId="79" xfId="306" applyNumberFormat="1" applyFont="1" applyBorder="1" applyAlignment="1" applyProtection="1">
      <alignment horizontal="center"/>
      <protection locked="0"/>
    </xf>
    <xf numFmtId="186" fontId="31" fillId="0" borderId="79" xfId="4451" applyNumberFormat="1" applyFont="1" applyBorder="1" applyAlignment="1" applyProtection="1">
      <alignment horizontal="center"/>
      <protection locked="0"/>
    </xf>
    <xf numFmtId="186" fontId="31" fillId="0" borderId="88" xfId="4450" applyNumberFormat="1" applyFont="1" applyBorder="1" applyAlignment="1" applyProtection="1">
      <alignment horizontal="center"/>
      <protection locked="0"/>
    </xf>
    <xf numFmtId="186" fontId="31" fillId="0" borderId="5" xfId="306" applyNumberFormat="1" applyFont="1" applyBorder="1" applyAlignment="1" applyProtection="1">
      <alignment horizontal="center"/>
      <protection locked="0"/>
    </xf>
    <xf numFmtId="186" fontId="31" fillId="0" borderId="79" xfId="2329" applyNumberFormat="1" applyFont="1" applyBorder="1" applyAlignment="1" applyProtection="1">
      <alignment horizontal="center"/>
      <protection locked="0"/>
    </xf>
    <xf numFmtId="186" fontId="31" fillId="0" borderId="79" xfId="4449" applyNumberFormat="1" applyFont="1" applyBorder="1" applyAlignment="1" applyProtection="1">
      <alignment horizontal="center"/>
      <protection locked="0"/>
    </xf>
    <xf numFmtId="186" fontId="31" fillId="0" borderId="24" xfId="0" applyNumberFormat="1" applyFont="1" applyBorder="1" applyAlignment="1" applyProtection="1">
      <alignment horizontal="center"/>
      <protection locked="0"/>
    </xf>
    <xf numFmtId="49" fontId="37" fillId="0" borderId="31" xfId="0" applyNumberFormat="1" applyFont="1" applyBorder="1" applyAlignment="1" applyProtection="1">
      <alignment horizontal="center"/>
      <protection hidden="1"/>
    </xf>
    <xf numFmtId="173" fontId="37" fillId="0" borderId="85" xfId="0" applyNumberFormat="1" applyFont="1" applyBorder="1" applyAlignment="1" applyProtection="1">
      <alignment horizontal="center"/>
      <protection hidden="1"/>
    </xf>
    <xf numFmtId="173" fontId="37" fillId="0" borderId="2" xfId="0" applyNumberFormat="1" applyFont="1" applyBorder="1" applyAlignment="1" applyProtection="1">
      <alignment horizontal="center"/>
      <protection hidden="1"/>
    </xf>
    <xf numFmtId="173" fontId="37" fillId="0" borderId="114" xfId="0" applyNumberFormat="1" applyFont="1" applyBorder="1" applyAlignment="1" applyProtection="1">
      <alignment horizontal="center"/>
      <protection hidden="1"/>
    </xf>
    <xf numFmtId="173" fontId="37" fillId="0" borderId="113" xfId="0" applyNumberFormat="1" applyFont="1" applyBorder="1" applyAlignment="1" applyProtection="1">
      <alignment horizontal="center"/>
      <protection hidden="1"/>
    </xf>
    <xf numFmtId="173" fontId="37" fillId="0" borderId="112" xfId="0" applyNumberFormat="1" applyFont="1" applyBorder="1" applyAlignment="1" applyProtection="1">
      <alignment horizontal="center"/>
      <protection hidden="1"/>
    </xf>
    <xf numFmtId="165" fontId="37" fillId="0" borderId="23" xfId="0" applyNumberFormat="1" applyFont="1" applyBorder="1" applyAlignment="1" applyProtection="1">
      <alignment horizontal="center"/>
      <protection hidden="1"/>
    </xf>
    <xf numFmtId="175" fontId="37" fillId="0" borderId="32" xfId="0" applyNumberFormat="1" applyFont="1" applyBorder="1" applyAlignment="1" applyProtection="1">
      <alignment horizontal="center"/>
      <protection hidden="1"/>
    </xf>
    <xf numFmtId="1" fontId="34" fillId="0" borderId="0" xfId="6" applyNumberFormat="1" applyFont="1" applyAlignment="1" applyProtection="1">
      <alignment vertical="center"/>
      <protection hidden="1"/>
    </xf>
    <xf numFmtId="0" fontId="42" fillId="0" borderId="0" xfId="7" applyFont="1" applyAlignment="1">
      <alignment vertical="center"/>
    </xf>
    <xf numFmtId="0" fontId="34" fillId="0" borderId="0" xfId="7" applyFont="1" applyAlignment="1">
      <alignment vertical="center"/>
    </xf>
    <xf numFmtId="1" fontId="86" fillId="0" borderId="0" xfId="6" applyNumberFormat="1" applyFont="1" applyAlignment="1" applyProtection="1">
      <alignment vertical="center"/>
      <protection locked="0"/>
    </xf>
    <xf numFmtId="0" fontId="29" fillId="0" borderId="0" xfId="6" applyFont="1" applyAlignment="1">
      <alignment horizontal="center" vertical="center"/>
    </xf>
    <xf numFmtId="0" fontId="29" fillId="0" borderId="0" xfId="7" applyFont="1" applyAlignment="1">
      <alignment vertical="center"/>
    </xf>
    <xf numFmtId="0" fontId="86" fillId="0" borderId="0" xfId="6" applyFont="1" applyAlignment="1">
      <alignment horizontal="center" vertical="center"/>
    </xf>
    <xf numFmtId="1" fontId="29" fillId="0" borderId="0" xfId="6" applyNumberFormat="1" applyFont="1" applyAlignment="1" applyProtection="1">
      <alignment vertical="center"/>
      <protection locked="0"/>
    </xf>
    <xf numFmtId="183" fontId="105" fillId="0" borderId="0" xfId="6" applyNumberFormat="1" applyFont="1" applyAlignment="1" applyProtection="1">
      <alignment vertical="center" wrapText="1"/>
      <protection hidden="1"/>
    </xf>
    <xf numFmtId="0" fontId="29" fillId="0" borderId="0" xfId="6" applyFont="1" applyAlignment="1">
      <alignment vertical="center"/>
    </xf>
    <xf numFmtId="183" fontId="105" fillId="0" borderId="0" xfId="4501" applyNumberFormat="1" applyFont="1" applyFill="1" applyBorder="1" applyAlignment="1" applyProtection="1">
      <alignment vertical="center"/>
      <protection hidden="1"/>
    </xf>
    <xf numFmtId="0" fontId="57" fillId="0" borderId="0" xfId="6" applyFont="1" applyAlignment="1">
      <alignment vertical="center"/>
    </xf>
    <xf numFmtId="1" fontId="34" fillId="0" borderId="0" xfId="6" applyNumberFormat="1" applyFont="1" applyAlignment="1" applyProtection="1">
      <alignment vertical="center"/>
      <protection locked="0"/>
    </xf>
    <xf numFmtId="10" fontId="105" fillId="0" borderId="0" xfId="6" applyNumberFormat="1" applyFont="1" applyAlignment="1" applyProtection="1">
      <alignment vertical="center" wrapText="1"/>
      <protection hidden="1"/>
    </xf>
    <xf numFmtId="183" fontId="26" fillId="0" borderId="0" xfId="6" applyNumberFormat="1" applyAlignment="1" applyProtection="1">
      <alignment vertical="center" wrapText="1"/>
      <protection hidden="1"/>
    </xf>
    <xf numFmtId="0" fontId="26" fillId="0" borderId="0" xfId="6" applyAlignment="1">
      <alignment vertical="center" wrapText="1"/>
    </xf>
    <xf numFmtId="173" fontId="34" fillId="0" borderId="0" xfId="6" applyNumberFormat="1" applyFont="1" applyAlignment="1">
      <alignment vertical="center"/>
    </xf>
    <xf numFmtId="0" fontId="105" fillId="0" borderId="0" xfId="6" applyFont="1" applyAlignment="1">
      <alignment vertical="center"/>
    </xf>
    <xf numFmtId="0" fontId="31" fillId="0" borderId="0" xfId="6" applyFont="1" applyAlignment="1">
      <alignment vertical="center"/>
    </xf>
    <xf numFmtId="0" fontId="31" fillId="0" borderId="0" xfId="3" applyFont="1" applyAlignment="1" applyProtection="1">
      <alignment vertical="center"/>
      <protection hidden="1"/>
    </xf>
    <xf numFmtId="183" fontId="42" fillId="0" borderId="0" xfId="9" applyNumberFormat="1" applyFont="1" applyAlignment="1" applyProtection="1">
      <alignment vertical="center" shrinkToFit="1"/>
      <protection hidden="1"/>
    </xf>
    <xf numFmtId="0" fontId="103" fillId="0" borderId="0" xfId="6" applyFont="1" applyAlignment="1">
      <alignment vertical="center"/>
    </xf>
    <xf numFmtId="1" fontId="26" fillId="0" borderId="0" xfId="6" applyNumberFormat="1" applyAlignment="1" applyProtection="1">
      <alignment vertical="center"/>
      <protection locked="0"/>
    </xf>
    <xf numFmtId="0" fontId="29" fillId="0" borderId="0" xfId="9" applyFont="1" applyAlignment="1" applyProtection="1">
      <alignment vertical="center" shrinkToFit="1"/>
      <protection hidden="1"/>
    </xf>
    <xf numFmtId="0" fontId="29" fillId="0" borderId="0" xfId="6" applyFont="1" applyAlignment="1" applyProtection="1">
      <alignment vertical="center"/>
      <protection hidden="1"/>
    </xf>
    <xf numFmtId="0" fontId="29" fillId="0" borderId="0" xfId="6" applyFont="1" applyAlignment="1" applyProtection="1">
      <alignment vertical="center"/>
      <protection locked="0"/>
    </xf>
    <xf numFmtId="1" fontId="26" fillId="0" borderId="0" xfId="6" applyNumberFormat="1" applyAlignment="1" applyProtection="1">
      <alignment vertical="center" wrapText="1"/>
      <protection hidden="1"/>
    </xf>
    <xf numFmtId="0" fontId="109" fillId="0" borderId="0" xfId="6" applyFont="1" applyAlignment="1">
      <alignment vertical="center"/>
    </xf>
    <xf numFmtId="0" fontId="93" fillId="0" borderId="0" xfId="6" applyFont="1" applyAlignment="1" applyProtection="1">
      <alignment vertical="center"/>
      <protection locked="0"/>
    </xf>
    <xf numFmtId="0" fontId="93" fillId="0" borderId="0" xfId="6" applyFont="1" applyAlignment="1">
      <alignment horizontal="center" vertical="center"/>
    </xf>
    <xf numFmtId="1" fontId="105" fillId="0" borderId="0" xfId="6" applyNumberFormat="1" applyFont="1" applyAlignment="1" applyProtection="1">
      <alignment vertical="center" wrapText="1"/>
      <protection hidden="1"/>
    </xf>
    <xf numFmtId="0" fontId="29" fillId="0" borderId="0" xfId="6" applyFont="1" applyAlignment="1" applyProtection="1">
      <alignment vertical="center" wrapText="1"/>
      <protection hidden="1"/>
    </xf>
    <xf numFmtId="0" fontId="48" fillId="0" borderId="0" xfId="7" applyFont="1" applyAlignment="1">
      <alignment vertical="center"/>
    </xf>
    <xf numFmtId="176" fontId="59" fillId="0" borderId="0" xfId="7" applyNumberFormat="1" applyFont="1" applyAlignment="1">
      <alignment horizontal="center" vertical="center"/>
    </xf>
    <xf numFmtId="0" fontId="59" fillId="0" borderId="0" xfId="7" applyFont="1" applyAlignment="1">
      <alignment horizontal="center" vertical="center"/>
    </xf>
    <xf numFmtId="0" fontId="34" fillId="0" borderId="0" xfId="7" applyFont="1"/>
    <xf numFmtId="176" fontId="34" fillId="0" borderId="0" xfId="7" applyNumberFormat="1" applyFont="1" applyAlignment="1">
      <alignment horizontal="center" vertical="center"/>
    </xf>
    <xf numFmtId="0" fontId="109" fillId="0" borderId="0" xfId="7" applyFont="1"/>
    <xf numFmtId="183" fontId="104" fillId="0" borderId="0" xfId="6" applyNumberFormat="1" applyFont="1" applyAlignment="1" applyProtection="1">
      <alignment vertical="center"/>
      <protection hidden="1"/>
    </xf>
    <xf numFmtId="1" fontId="104" fillId="0" borderId="0" xfId="6" applyNumberFormat="1" applyFont="1" applyAlignment="1" applyProtection="1">
      <alignment vertical="center"/>
      <protection hidden="1"/>
    </xf>
    <xf numFmtId="1" fontId="110" fillId="0" borderId="0" xfId="6" applyNumberFormat="1" applyFont="1" applyAlignment="1" applyProtection="1">
      <alignment vertical="center"/>
      <protection locked="0"/>
    </xf>
    <xf numFmtId="183" fontId="29" fillId="0" borderId="0" xfId="6" applyNumberFormat="1" applyFont="1" applyAlignment="1">
      <alignment vertical="center"/>
    </xf>
    <xf numFmtId="0" fontId="55" fillId="0" borderId="0" xfId="4454" applyFont="1" applyAlignment="1">
      <alignment vertical="center"/>
    </xf>
    <xf numFmtId="183" fontId="31" fillId="0" borderId="0" xfId="6" applyNumberFormat="1" applyFont="1" applyAlignment="1" applyProtection="1">
      <alignment vertical="center"/>
      <protection locked="0"/>
    </xf>
    <xf numFmtId="176" fontId="31" fillId="0" borderId="0" xfId="6" applyNumberFormat="1" applyFont="1" applyAlignment="1" applyProtection="1">
      <alignment vertical="center"/>
      <protection locked="0"/>
    </xf>
    <xf numFmtId="183" fontId="105" fillId="0" borderId="0" xfId="6" applyNumberFormat="1" applyFont="1" applyAlignment="1" applyProtection="1">
      <alignment horizontal="center" vertical="center" wrapText="1"/>
      <protection hidden="1"/>
    </xf>
    <xf numFmtId="0" fontId="31" fillId="0" borderId="0" xfId="7" applyFont="1"/>
    <xf numFmtId="183" fontId="31" fillId="0" borderId="0" xfId="7" applyNumberFormat="1" applyFont="1" applyAlignment="1">
      <alignment vertical="center"/>
    </xf>
    <xf numFmtId="0" fontId="31" fillId="0" borderId="0" xfId="7" applyFont="1" applyAlignment="1">
      <alignment vertical="center"/>
    </xf>
    <xf numFmtId="176" fontId="92" fillId="0" borderId="0" xfId="7" applyNumberFormat="1" applyFont="1" applyAlignment="1">
      <alignment vertical="center"/>
    </xf>
    <xf numFmtId="0" fontId="42" fillId="0" borderId="0" xfId="7" applyFont="1" applyAlignment="1">
      <alignment horizontal="center" vertical="center"/>
    </xf>
    <xf numFmtId="0" fontId="109" fillId="0" borderId="0" xfId="7" applyFont="1" applyAlignment="1">
      <alignment vertical="top"/>
    </xf>
    <xf numFmtId="0" fontId="91" fillId="0" borderId="0" xfId="4454" applyFont="1"/>
    <xf numFmtId="183" fontId="42" fillId="0" borderId="0" xfId="9" applyNumberFormat="1" applyFont="1" applyAlignment="1">
      <alignment vertical="center" shrinkToFit="1"/>
    </xf>
    <xf numFmtId="181" fontId="42" fillId="0" borderId="0" xfId="9" applyNumberFormat="1" applyFont="1" applyAlignment="1">
      <alignment vertical="center" shrinkToFit="1"/>
    </xf>
    <xf numFmtId="0" fontId="34" fillId="0" borderId="0" xfId="7" applyFont="1" applyAlignment="1">
      <alignment vertical="top"/>
    </xf>
    <xf numFmtId="0" fontId="74" fillId="0" borderId="0" xfId="7" applyFont="1" applyAlignment="1">
      <alignment horizontal="center" vertical="center"/>
    </xf>
    <xf numFmtId="1" fontId="84" fillId="0" borderId="0" xfId="6" applyNumberFormat="1" applyFont="1" applyAlignment="1" applyProtection="1">
      <alignment vertical="center"/>
      <protection locked="0"/>
    </xf>
    <xf numFmtId="176" fontId="55" fillId="0" borderId="0" xfId="7" applyNumberFormat="1" applyFont="1" applyAlignment="1">
      <alignment horizontal="center" vertical="center"/>
    </xf>
    <xf numFmtId="0" fontId="75" fillId="0" borderId="0" xfId="7" applyFont="1" applyAlignment="1">
      <alignment horizontal="center" vertical="center"/>
    </xf>
    <xf numFmtId="183" fontId="31" fillId="0" borderId="0" xfId="6" applyNumberFormat="1" applyFont="1" applyAlignment="1">
      <alignment vertical="center"/>
    </xf>
    <xf numFmtId="176" fontId="59" fillId="0" borderId="0" xfId="7" applyNumberFormat="1" applyFont="1" applyAlignment="1">
      <alignment vertical="center"/>
    </xf>
    <xf numFmtId="0" fontId="72" fillId="0" borderId="0" xfId="3"/>
    <xf numFmtId="9" fontId="31" fillId="0" borderId="0" xfId="3" applyNumberFormat="1" applyFont="1" applyAlignment="1" applyProtection="1">
      <alignment vertical="center"/>
      <protection hidden="1"/>
    </xf>
    <xf numFmtId="183" fontId="42" fillId="0" borderId="0" xfId="7" applyNumberFormat="1" applyFont="1" applyAlignment="1">
      <alignment vertical="center"/>
    </xf>
    <xf numFmtId="10" fontId="34" fillId="0" borderId="0" xfId="6" applyNumberFormat="1" applyFont="1" applyAlignment="1">
      <alignment vertical="center"/>
    </xf>
    <xf numFmtId="0" fontId="29" fillId="0" borderId="0" xfId="6" applyFont="1" applyAlignment="1">
      <alignment vertical="top"/>
    </xf>
    <xf numFmtId="10" fontId="105" fillId="0" borderId="0" xfId="4501" applyNumberFormat="1" applyFont="1" applyFill="1" applyBorder="1" applyAlignment="1" applyProtection="1">
      <alignment vertical="center"/>
      <protection hidden="1"/>
    </xf>
    <xf numFmtId="183" fontId="105" fillId="0" borderId="0" xfId="6" applyNumberFormat="1" applyFont="1" applyAlignment="1">
      <alignment vertical="center"/>
    </xf>
    <xf numFmtId="176" fontId="42" fillId="0" borderId="0" xfId="215" applyNumberFormat="1" applyFont="1" applyAlignment="1" applyProtection="1">
      <alignment vertical="center" shrinkToFit="1"/>
      <protection hidden="1"/>
    </xf>
    <xf numFmtId="0" fontId="34" fillId="0" borderId="126" xfId="6" applyFont="1" applyBorder="1" applyAlignment="1">
      <alignment horizontal="center" vertical="center"/>
    </xf>
    <xf numFmtId="1" fontId="34" fillId="0" borderId="126" xfId="6" applyNumberFormat="1" applyFont="1" applyBorder="1" applyAlignment="1" applyProtection="1">
      <alignment vertical="center"/>
      <protection hidden="1"/>
    </xf>
    <xf numFmtId="0" fontId="42" fillId="0" borderId="126" xfId="7" applyFont="1" applyBorder="1" applyAlignment="1">
      <alignment vertical="center"/>
    </xf>
    <xf numFmtId="0" fontId="34" fillId="0" borderId="126" xfId="7" applyFont="1" applyBorder="1" applyAlignment="1">
      <alignment vertical="center"/>
    </xf>
    <xf numFmtId="1" fontId="86" fillId="0" borderId="126" xfId="6" applyNumberFormat="1" applyFont="1" applyBorder="1" applyAlignment="1" applyProtection="1">
      <alignment vertical="center"/>
      <protection locked="0"/>
    </xf>
    <xf numFmtId="0" fontId="29" fillId="0" borderId="126" xfId="7" applyFont="1" applyBorder="1" applyAlignment="1">
      <alignment vertical="center"/>
    </xf>
    <xf numFmtId="1" fontId="34" fillId="0" borderId="126" xfId="6" applyNumberFormat="1" applyFont="1" applyBorder="1" applyAlignment="1" applyProtection="1">
      <alignment vertical="center"/>
      <protection locked="0"/>
    </xf>
    <xf numFmtId="0" fontId="34" fillId="0" borderId="127" xfId="6" applyFont="1" applyBorder="1" applyAlignment="1">
      <alignment horizontal="center" vertical="center"/>
    </xf>
    <xf numFmtId="0" fontId="34" fillId="0" borderId="35" xfId="6" applyFont="1" applyBorder="1" applyAlignment="1">
      <alignment horizontal="center" vertical="center"/>
    </xf>
    <xf numFmtId="1" fontId="34" fillId="0" borderId="35" xfId="6" applyNumberFormat="1" applyFont="1" applyBorder="1" applyAlignment="1" applyProtection="1">
      <alignment vertical="center"/>
      <protection hidden="1"/>
    </xf>
    <xf numFmtId="0" fontId="34" fillId="0" borderId="35" xfId="7" applyFont="1" applyBorder="1" applyAlignment="1">
      <alignment horizontal="center" vertical="center"/>
    </xf>
    <xf numFmtId="0" fontId="55" fillId="0" borderId="35" xfId="7" applyFont="1" applyBorder="1" applyAlignment="1">
      <alignment vertical="center"/>
    </xf>
    <xf numFmtId="1" fontId="105" fillId="0" borderId="35" xfId="6" applyNumberFormat="1" applyFont="1" applyBorder="1" applyAlignment="1" applyProtection="1">
      <alignment vertical="center"/>
      <protection hidden="1"/>
    </xf>
    <xf numFmtId="0" fontId="34" fillId="0" borderId="128" xfId="6" applyFont="1" applyBorder="1" applyAlignment="1">
      <alignment horizontal="center" vertical="center"/>
    </xf>
    <xf numFmtId="1" fontId="29" fillId="0" borderId="35" xfId="6" applyNumberFormat="1" applyFont="1" applyBorder="1" applyAlignment="1" applyProtection="1">
      <alignment vertical="center"/>
      <protection locked="0"/>
    </xf>
    <xf numFmtId="183" fontId="105" fillId="0" borderId="35" xfId="6" applyNumberFormat="1" applyFont="1" applyBorder="1" applyAlignment="1" applyProtection="1">
      <alignment vertical="center" wrapText="1"/>
      <protection hidden="1"/>
    </xf>
    <xf numFmtId="183" fontId="105" fillId="0" borderId="0" xfId="6" applyNumberFormat="1" applyFont="1" applyAlignment="1" applyProtection="1">
      <alignment vertical="center" wrapText="1"/>
      <protection locked="0"/>
    </xf>
    <xf numFmtId="183" fontId="105" fillId="0" borderId="54" xfId="6" applyNumberFormat="1" applyFont="1" applyBorder="1" applyAlignment="1" applyProtection="1">
      <alignment vertical="center" wrapText="1"/>
      <protection hidden="1"/>
    </xf>
    <xf numFmtId="0" fontId="29" fillId="0" borderId="54" xfId="6" applyFont="1" applyBorder="1" applyAlignment="1">
      <alignment vertical="center"/>
    </xf>
    <xf numFmtId="0" fontId="29" fillId="0" borderId="56" xfId="6" applyFont="1" applyBorder="1" applyAlignment="1">
      <alignment vertical="center"/>
    </xf>
    <xf numFmtId="0" fontId="29" fillId="0" borderId="35" xfId="6" applyFont="1" applyBorder="1" applyAlignment="1">
      <alignment vertical="center"/>
    </xf>
    <xf numFmtId="0" fontId="29" fillId="0" borderId="35" xfId="6" applyFont="1" applyBorder="1" applyAlignment="1" applyProtection="1">
      <alignment vertical="center" wrapText="1"/>
      <protection hidden="1"/>
    </xf>
    <xf numFmtId="183" fontId="105" fillId="0" borderId="55" xfId="6" applyNumberFormat="1" applyFont="1" applyBorder="1" applyAlignment="1" applyProtection="1">
      <alignment vertical="center" wrapText="1"/>
      <protection hidden="1"/>
    </xf>
    <xf numFmtId="1" fontId="86" fillId="0" borderId="55" xfId="6" applyNumberFormat="1" applyFont="1" applyBorder="1" applyAlignment="1" applyProtection="1">
      <alignment vertical="center"/>
      <protection locked="0"/>
    </xf>
    <xf numFmtId="0" fontId="86" fillId="0" borderId="55" xfId="6" applyFont="1" applyBorder="1" applyAlignment="1">
      <alignment horizontal="center" vertical="center"/>
    </xf>
    <xf numFmtId="0" fontId="103" fillId="0" borderId="55" xfId="6" applyFont="1" applyBorder="1" applyAlignment="1">
      <alignment vertical="center"/>
    </xf>
    <xf numFmtId="0" fontId="29" fillId="0" borderId="55" xfId="6" applyFont="1" applyBorder="1" applyAlignment="1">
      <alignment vertical="center"/>
    </xf>
    <xf numFmtId="0" fontId="29" fillId="0" borderId="57" xfId="6" applyFont="1" applyBorder="1" applyAlignment="1">
      <alignment vertical="center"/>
    </xf>
    <xf numFmtId="183" fontId="105" fillId="0" borderId="0" xfId="6" applyNumberFormat="1" applyFont="1" applyAlignment="1" applyProtection="1">
      <alignment vertical="center"/>
      <protection locked="0"/>
    </xf>
    <xf numFmtId="183" fontId="26" fillId="0" borderId="35" xfId="6" applyNumberFormat="1" applyBorder="1" applyAlignment="1" applyProtection="1">
      <alignment vertical="center" wrapText="1"/>
      <protection hidden="1"/>
    </xf>
    <xf numFmtId="0" fontId="34" fillId="0" borderId="35" xfId="6" applyFont="1" applyBorder="1" applyAlignment="1">
      <alignment vertical="center"/>
    </xf>
    <xf numFmtId="183" fontId="105" fillId="0" borderId="35" xfId="6" applyNumberFormat="1" applyFont="1" applyBorder="1" applyAlignment="1" applyProtection="1">
      <alignment vertical="center"/>
      <protection locked="0"/>
    </xf>
    <xf numFmtId="0" fontId="34" fillId="0" borderId="126" xfId="6" applyFont="1" applyBorder="1" applyAlignment="1">
      <alignment vertical="center"/>
    </xf>
    <xf numFmtId="176" fontId="42" fillId="0" borderId="122" xfId="215" applyNumberFormat="1" applyFont="1" applyBorder="1" applyAlignment="1" applyProtection="1">
      <alignment vertical="center" shrinkToFit="1"/>
      <protection hidden="1"/>
    </xf>
    <xf numFmtId="176" fontId="42" fillId="0" borderId="129" xfId="215" applyNumberFormat="1" applyFont="1" applyBorder="1" applyAlignment="1" applyProtection="1">
      <alignment vertical="center" shrinkToFit="1"/>
      <protection hidden="1"/>
    </xf>
    <xf numFmtId="176" fontId="42" fillId="0" borderId="35" xfId="215" applyNumberFormat="1" applyFont="1" applyBorder="1" applyAlignment="1" applyProtection="1">
      <alignment vertical="center" shrinkToFit="1"/>
      <protection hidden="1"/>
    </xf>
    <xf numFmtId="185" fontId="105" fillId="0" borderId="0" xfId="6" applyNumberFormat="1" applyFont="1" applyAlignment="1" applyProtection="1">
      <alignment vertical="center"/>
      <protection hidden="1"/>
    </xf>
    <xf numFmtId="183" fontId="105" fillId="0" borderId="120" xfId="6" applyNumberFormat="1" applyFont="1" applyBorder="1" applyAlignment="1" applyProtection="1">
      <alignment vertical="center"/>
      <protection hidden="1"/>
    </xf>
    <xf numFmtId="183" fontId="105" fillId="0" borderId="124" xfId="6" applyNumberFormat="1" applyFont="1" applyBorder="1" applyAlignment="1" applyProtection="1">
      <alignment vertical="center"/>
      <protection hidden="1"/>
    </xf>
    <xf numFmtId="1" fontId="29" fillId="0" borderId="0" xfId="6" applyNumberFormat="1" applyFont="1" applyAlignment="1" applyProtection="1">
      <alignment horizontal="center" vertical="center"/>
      <protection locked="0"/>
    </xf>
    <xf numFmtId="183" fontId="42" fillId="0" borderId="0" xfId="6" applyNumberFormat="1" applyFont="1" applyAlignment="1">
      <alignment vertical="center"/>
    </xf>
    <xf numFmtId="0" fontId="57" fillId="0" borderId="0" xfId="6" applyFont="1" applyAlignment="1">
      <alignment vertical="center" wrapText="1"/>
    </xf>
    <xf numFmtId="0" fontId="29" fillId="0" borderId="130" xfId="6" applyFont="1" applyBorder="1" applyAlignment="1" applyProtection="1">
      <alignment vertical="center" wrapText="1"/>
      <protection hidden="1"/>
    </xf>
    <xf numFmtId="176" fontId="42" fillId="0" borderId="132" xfId="215" applyNumberFormat="1" applyFont="1" applyBorder="1" applyAlignment="1" applyProtection="1">
      <alignment vertical="center" shrinkToFit="1"/>
      <protection hidden="1"/>
    </xf>
    <xf numFmtId="176" fontId="42" fillId="0" borderId="126" xfId="215" applyNumberFormat="1" applyFont="1" applyBorder="1" applyAlignment="1" applyProtection="1">
      <alignment vertical="center" shrinkToFit="1"/>
      <protection hidden="1"/>
    </xf>
    <xf numFmtId="0" fontId="34" fillId="0" borderId="54" xfId="6" applyFont="1" applyBorder="1" applyAlignment="1">
      <alignment horizontal="center" vertical="center"/>
    </xf>
    <xf numFmtId="0" fontId="34" fillId="0" borderId="133" xfId="6" applyFont="1" applyBorder="1" applyAlignment="1">
      <alignment horizontal="center" vertical="center"/>
    </xf>
    <xf numFmtId="0" fontId="34" fillId="0" borderId="54" xfId="6" applyFont="1" applyBorder="1" applyAlignment="1">
      <alignment vertical="center"/>
    </xf>
    <xf numFmtId="0" fontId="34" fillId="0" borderId="55" xfId="6" applyFont="1" applyBorder="1" applyAlignment="1">
      <alignment horizontal="center" vertical="center"/>
    </xf>
    <xf numFmtId="173" fontId="34" fillId="0" borderId="54" xfId="6" applyNumberFormat="1" applyFont="1" applyBorder="1" applyAlignment="1">
      <alignment vertical="center"/>
    </xf>
    <xf numFmtId="173" fontId="34" fillId="0" borderId="56" xfId="6" applyNumberFormat="1" applyFont="1" applyBorder="1" applyAlignment="1">
      <alignment vertical="center"/>
    </xf>
    <xf numFmtId="173" fontId="34" fillId="0" borderId="35" xfId="6" applyNumberFormat="1" applyFont="1" applyBorder="1" applyAlignment="1">
      <alignment vertical="center"/>
    </xf>
    <xf numFmtId="0" fontId="34" fillId="0" borderId="57" xfId="6" applyFont="1" applyBorder="1" applyAlignment="1">
      <alignment horizontal="center" vertical="center"/>
    </xf>
    <xf numFmtId="0" fontId="34" fillId="0" borderId="130" xfId="6" applyFont="1" applyBorder="1" applyAlignment="1">
      <alignment vertical="center"/>
    </xf>
    <xf numFmtId="185" fontId="105" fillId="0" borderId="0" xfId="4501" applyNumberFormat="1" applyFont="1" applyFill="1" applyBorder="1" applyAlignment="1" applyProtection="1">
      <alignment vertical="center"/>
      <protection hidden="1"/>
    </xf>
    <xf numFmtId="185" fontId="105" fillId="0" borderId="54" xfId="4501" applyNumberFormat="1" applyFont="1" applyFill="1" applyBorder="1" applyAlignment="1" applyProtection="1">
      <alignment vertical="center"/>
      <protection hidden="1"/>
    </xf>
    <xf numFmtId="0" fontId="34" fillId="0" borderId="56" xfId="6" applyFont="1" applyBorder="1" applyAlignment="1">
      <alignment horizontal="center" vertical="center"/>
    </xf>
    <xf numFmtId="185" fontId="105" fillId="0" borderId="130" xfId="4501" applyNumberFormat="1" applyFont="1" applyFill="1" applyBorder="1" applyAlignment="1" applyProtection="1">
      <alignment vertical="center"/>
      <protection hidden="1"/>
    </xf>
    <xf numFmtId="0" fontId="34" fillId="0" borderId="134" xfId="6" applyFont="1" applyBorder="1" applyAlignment="1">
      <alignment horizontal="center" vertical="center"/>
    </xf>
    <xf numFmtId="0" fontId="34" fillId="16" borderId="35" xfId="6" applyFont="1" applyFill="1" applyBorder="1" applyAlignment="1">
      <alignment vertical="center"/>
    </xf>
    <xf numFmtId="0" fontId="34" fillId="16" borderId="135" xfId="6" applyFont="1" applyFill="1" applyBorder="1" applyAlignment="1">
      <alignment vertical="center"/>
    </xf>
    <xf numFmtId="0" fontId="34" fillId="16" borderId="136" xfId="6" applyFont="1" applyFill="1" applyBorder="1" applyAlignment="1">
      <alignment vertical="center"/>
    </xf>
    <xf numFmtId="0" fontId="34" fillId="16" borderId="137" xfId="6" applyFont="1" applyFill="1" applyBorder="1" applyAlignment="1">
      <alignment vertical="center"/>
    </xf>
    <xf numFmtId="0" fontId="34" fillId="16" borderId="138" xfId="6" applyFont="1" applyFill="1" applyBorder="1" applyAlignment="1">
      <alignment vertical="center"/>
    </xf>
    <xf numFmtId="0" fontId="34" fillId="16" borderId="139" xfId="6" applyFont="1" applyFill="1" applyBorder="1" applyAlignment="1">
      <alignment vertical="center"/>
    </xf>
    <xf numFmtId="0" fontId="34" fillId="16" borderId="140" xfId="6" applyFont="1" applyFill="1" applyBorder="1" applyAlignment="1">
      <alignment vertical="center"/>
    </xf>
    <xf numFmtId="0" fontId="34" fillId="16" borderId="141" xfId="6" applyFont="1" applyFill="1" applyBorder="1" applyAlignment="1">
      <alignment vertical="center"/>
    </xf>
    <xf numFmtId="0" fontId="34" fillId="16" borderId="126" xfId="6" applyFont="1" applyFill="1" applyBorder="1" applyAlignment="1">
      <alignment vertical="center"/>
    </xf>
    <xf numFmtId="1" fontId="105" fillId="0" borderId="126" xfId="6" applyNumberFormat="1" applyFont="1" applyBorder="1" applyAlignment="1" applyProtection="1">
      <alignment vertical="center"/>
      <protection hidden="1"/>
    </xf>
    <xf numFmtId="0" fontId="34" fillId="16" borderId="143" xfId="6" applyFont="1" applyFill="1" applyBorder="1" applyAlignment="1">
      <alignment vertical="center"/>
    </xf>
    <xf numFmtId="0" fontId="34" fillId="16" borderId="142" xfId="6" applyFont="1" applyFill="1" applyBorder="1" applyAlignment="1">
      <alignment vertical="center"/>
    </xf>
    <xf numFmtId="0" fontId="34" fillId="16" borderId="120" xfId="6" applyFont="1" applyFill="1" applyBorder="1" applyAlignment="1">
      <alignment vertical="center"/>
    </xf>
    <xf numFmtId="0" fontId="34" fillId="0" borderId="130" xfId="6" applyFont="1" applyBorder="1" applyAlignment="1">
      <alignment horizontal="center" vertical="center"/>
    </xf>
    <xf numFmtId="0" fontId="34" fillId="16" borderId="54" xfId="6" applyFont="1" applyFill="1" applyBorder="1" applyAlignment="1">
      <alignment vertical="center"/>
    </xf>
    <xf numFmtId="0" fontId="34" fillId="16" borderId="55" xfId="6" applyFont="1" applyFill="1" applyBorder="1" applyAlignment="1">
      <alignment vertical="center"/>
    </xf>
    <xf numFmtId="0" fontId="34" fillId="16" borderId="57" xfId="6" applyFont="1" applyFill="1" applyBorder="1" applyAlignment="1">
      <alignment vertical="center"/>
    </xf>
    <xf numFmtId="0" fontId="34" fillId="0" borderId="126" xfId="7" applyFont="1" applyBorder="1" applyAlignment="1">
      <alignment horizontal="center" vertical="center"/>
    </xf>
    <xf numFmtId="0" fontId="34" fillId="0" borderId="134" xfId="7" applyFont="1" applyBorder="1" applyAlignment="1">
      <alignment horizontal="center" vertical="center"/>
    </xf>
    <xf numFmtId="0" fontId="34" fillId="0" borderId="136" xfId="7" applyFont="1" applyBorder="1" applyAlignment="1">
      <alignment horizontal="center" vertical="center"/>
    </xf>
    <xf numFmtId="0" fontId="55" fillId="0" borderId="136" xfId="7" applyFont="1" applyBorder="1" applyAlignment="1">
      <alignment horizontal="center" vertical="center"/>
    </xf>
    <xf numFmtId="0" fontId="34" fillId="0" borderId="136" xfId="6" applyFont="1" applyBorder="1" applyAlignment="1">
      <alignment horizontal="center" vertical="center"/>
    </xf>
    <xf numFmtId="183" fontId="105" fillId="0" borderId="140" xfId="6" applyNumberFormat="1" applyFont="1" applyBorder="1" applyAlignment="1" applyProtection="1">
      <alignment vertical="center" wrapText="1"/>
      <protection hidden="1"/>
    </xf>
    <xf numFmtId="10" fontId="105" fillId="0" borderId="140" xfId="6" applyNumberFormat="1" applyFont="1" applyBorder="1" applyAlignment="1" applyProtection="1">
      <alignment vertical="center" wrapText="1"/>
      <protection hidden="1"/>
    </xf>
    <xf numFmtId="0" fontId="34" fillId="0" borderId="144" xfId="6" applyFont="1" applyBorder="1" applyAlignment="1">
      <alignment horizontal="center" vertical="center"/>
    </xf>
    <xf numFmtId="0" fontId="2" fillId="0" borderId="5" xfId="34174" applyBorder="1" applyAlignment="1">
      <alignment horizontal="center"/>
    </xf>
    <xf numFmtId="0" fontId="2" fillId="0" borderId="5" xfId="34175" applyBorder="1" applyAlignment="1">
      <alignment horizontal="center" vertical="center"/>
    </xf>
    <xf numFmtId="0" fontId="2" fillId="0" borderId="5" xfId="34176" applyBorder="1" applyAlignment="1">
      <alignment horizontal="center"/>
    </xf>
    <xf numFmtId="0" fontId="31" fillId="0" borderId="23" xfId="0" applyFont="1" applyBorder="1" applyAlignment="1" applyProtection="1">
      <alignment horizontal="center" wrapText="1"/>
      <protection locked="0"/>
    </xf>
    <xf numFmtId="6" fontId="34" fillId="0" borderId="0" xfId="6" applyNumberFormat="1" applyFont="1" applyAlignment="1">
      <alignment vertical="center"/>
    </xf>
    <xf numFmtId="0" fontId="34" fillId="0" borderId="124" xfId="6" applyFont="1" applyBorder="1" applyAlignment="1">
      <alignment vertical="center"/>
    </xf>
    <xf numFmtId="0" fontId="42" fillId="16" borderId="0" xfId="6" applyFont="1" applyFill="1" applyAlignment="1">
      <alignment vertical="center"/>
    </xf>
    <xf numFmtId="0" fontId="55" fillId="16" borderId="0" xfId="4454" applyFont="1" applyFill="1" applyAlignment="1">
      <alignment vertical="center"/>
    </xf>
    <xf numFmtId="1" fontId="84" fillId="16" borderId="0" xfId="6" applyNumberFormat="1" applyFont="1" applyFill="1" applyAlignment="1" applyProtection="1">
      <alignment vertical="center"/>
      <protection locked="0"/>
    </xf>
    <xf numFmtId="176" fontId="75" fillId="16" borderId="0" xfId="7" applyNumberFormat="1" applyFont="1" applyFill="1" applyAlignment="1">
      <alignment horizontal="center" vertical="center"/>
    </xf>
    <xf numFmtId="0" fontId="75" fillId="16" borderId="0" xfId="7" applyFont="1" applyFill="1" applyAlignment="1">
      <alignment horizontal="center" vertical="center"/>
    </xf>
    <xf numFmtId="183" fontId="42" fillId="16" borderId="0" xfId="6" applyNumberFormat="1" applyFont="1" applyFill="1" applyAlignment="1">
      <alignment vertical="center"/>
    </xf>
    <xf numFmtId="0" fontId="31" fillId="0" borderId="157" xfId="0" applyFont="1" applyBorder="1" applyAlignment="1" applyProtection="1">
      <alignment horizontal="center"/>
      <protection hidden="1"/>
    </xf>
    <xf numFmtId="0" fontId="31" fillId="0" borderId="158" xfId="0" applyFont="1" applyBorder="1" applyAlignment="1" applyProtection="1">
      <alignment horizontal="center"/>
      <protection locked="0"/>
    </xf>
    <xf numFmtId="169" fontId="31" fillId="0" borderId="155" xfId="0" applyNumberFormat="1" applyFont="1" applyBorder="1" applyAlignment="1" applyProtection="1">
      <alignment horizontal="center"/>
      <protection locked="0"/>
    </xf>
    <xf numFmtId="0" fontId="31" fillId="0" borderId="155" xfId="0" applyFont="1" applyBorder="1" applyAlignment="1" applyProtection="1">
      <alignment horizontal="center"/>
      <protection locked="0"/>
    </xf>
    <xf numFmtId="173" fontId="31" fillId="0" borderId="155" xfId="0" applyNumberFormat="1" applyFont="1" applyBorder="1" applyAlignment="1" applyProtection="1">
      <alignment horizontal="center"/>
      <protection locked="0"/>
    </xf>
    <xf numFmtId="175" fontId="31" fillId="0" borderId="159" xfId="0" applyNumberFormat="1" applyFont="1" applyBorder="1" applyAlignment="1" applyProtection="1">
      <alignment horizontal="center"/>
      <protection locked="0"/>
    </xf>
    <xf numFmtId="175" fontId="31" fillId="0" borderId="160" xfId="0" applyNumberFormat="1" applyFont="1" applyBorder="1" applyAlignment="1" applyProtection="1">
      <alignment horizontal="center"/>
      <protection locked="0"/>
    </xf>
    <xf numFmtId="180" fontId="31" fillId="4" borderId="161" xfId="0" applyNumberFormat="1" applyFont="1" applyFill="1" applyBorder="1" applyAlignment="1" applyProtection="1">
      <alignment horizontal="center"/>
      <protection locked="0"/>
    </xf>
    <xf numFmtId="180" fontId="31" fillId="4" borderId="113" xfId="0" applyNumberFormat="1" applyFont="1" applyFill="1" applyBorder="1" applyAlignment="1" applyProtection="1">
      <alignment horizontal="center"/>
      <protection locked="0"/>
    </xf>
    <xf numFmtId="180" fontId="31" fillId="4" borderId="113" xfId="306" applyNumberFormat="1" applyFont="1" applyFill="1" applyBorder="1" applyAlignment="1" applyProtection="1">
      <alignment horizontal="center"/>
      <protection locked="0"/>
    </xf>
    <xf numFmtId="180" fontId="31" fillId="4" borderId="113" xfId="4451" applyNumberFormat="1" applyFont="1" applyFill="1" applyBorder="1" applyAlignment="1" applyProtection="1">
      <alignment horizontal="center"/>
      <protection locked="0"/>
    </xf>
    <xf numFmtId="180" fontId="31" fillId="4" borderId="113" xfId="4450" applyNumberFormat="1" applyFont="1" applyFill="1" applyBorder="1" applyAlignment="1" applyProtection="1">
      <alignment horizontal="center"/>
      <protection locked="0"/>
    </xf>
    <xf numFmtId="183" fontId="34" fillId="0" borderId="0" xfId="6" applyNumberFormat="1" applyFont="1" applyAlignment="1">
      <alignment vertical="center"/>
    </xf>
    <xf numFmtId="1" fontId="34" fillId="0" borderId="0" xfId="6" applyNumberFormat="1" applyFont="1" applyAlignment="1">
      <alignment horizontal="center" vertical="center"/>
    </xf>
    <xf numFmtId="166" fontId="37" fillId="0" borderId="126" xfId="0" applyNumberFormat="1" applyFont="1" applyBorder="1" applyAlignment="1" applyProtection="1">
      <alignment horizontal="center"/>
      <protection hidden="1"/>
    </xf>
    <xf numFmtId="165" fontId="37" fillId="0" borderId="126" xfId="0" applyNumberFormat="1" applyFont="1" applyBorder="1" applyAlignment="1" applyProtection="1">
      <alignment horizontal="center"/>
      <protection hidden="1"/>
    </xf>
    <xf numFmtId="169" fontId="37" fillId="0" borderId="126" xfId="0" applyNumberFormat="1" applyFont="1" applyBorder="1" applyAlignment="1" applyProtection="1">
      <alignment horizontal="center"/>
      <protection hidden="1"/>
    </xf>
    <xf numFmtId="169" fontId="31" fillId="0" borderId="126" xfId="0" applyNumberFormat="1" applyFont="1" applyBorder="1" applyAlignment="1" applyProtection="1">
      <alignment horizontal="center"/>
      <protection hidden="1"/>
    </xf>
    <xf numFmtId="10" fontId="40" fillId="0" borderId="126" xfId="0" applyNumberFormat="1" applyFont="1" applyBorder="1" applyAlignment="1" applyProtection="1">
      <alignment horizontal="center"/>
      <protection hidden="1"/>
    </xf>
    <xf numFmtId="168" fontId="41" fillId="0" borderId="126" xfId="0" applyNumberFormat="1" applyFont="1" applyBorder="1" applyAlignment="1" applyProtection="1">
      <alignment horizontal="center"/>
      <protection hidden="1"/>
    </xf>
    <xf numFmtId="168" fontId="37" fillId="0" borderId="126" xfId="0" applyNumberFormat="1" applyFont="1" applyBorder="1" applyAlignment="1" applyProtection="1">
      <alignment horizontal="center"/>
      <protection hidden="1"/>
    </xf>
    <xf numFmtId="0" fontId="26" fillId="0" borderId="126" xfId="0" applyFont="1" applyBorder="1" applyProtection="1">
      <protection hidden="1"/>
    </xf>
    <xf numFmtId="165" fontId="31" fillId="2" borderId="105" xfId="0" applyNumberFormat="1" applyFont="1" applyFill="1" applyBorder="1" applyAlignment="1" applyProtection="1">
      <alignment horizontal="center" wrapText="1"/>
      <protection hidden="1"/>
    </xf>
    <xf numFmtId="0" fontId="31" fillId="0" borderId="23" xfId="0" applyFont="1" applyBorder="1" applyAlignment="1">
      <alignment horizontal="center"/>
    </xf>
    <xf numFmtId="166" fontId="37" fillId="0" borderId="163" xfId="0" applyNumberFormat="1" applyFont="1" applyBorder="1" applyAlignment="1">
      <alignment horizontal="center"/>
    </xf>
    <xf numFmtId="166" fontId="37" fillId="0" borderId="67" xfId="0" applyNumberFormat="1" applyFont="1" applyBorder="1" applyAlignment="1">
      <alignment horizontal="center"/>
    </xf>
    <xf numFmtId="166" fontId="37" fillId="0" borderId="156" xfId="0" applyNumberFormat="1" applyFont="1" applyBorder="1" applyAlignment="1">
      <alignment horizontal="center"/>
    </xf>
    <xf numFmtId="166" fontId="37" fillId="0" borderId="41" xfId="0" applyNumberFormat="1" applyFont="1" applyBorder="1" applyAlignment="1">
      <alignment horizontal="center"/>
    </xf>
    <xf numFmtId="168" fontId="31" fillId="10" borderId="116" xfId="0" applyNumberFormat="1" applyFont="1" applyFill="1" applyBorder="1" applyAlignment="1" applyProtection="1">
      <alignment horizontal="center"/>
      <protection hidden="1"/>
    </xf>
    <xf numFmtId="0" fontId="37" fillId="0" borderId="126" xfId="0" applyFont="1" applyBorder="1" applyAlignment="1" applyProtection="1">
      <alignment horizontal="center"/>
      <protection hidden="1"/>
    </xf>
    <xf numFmtId="168" fontId="31" fillId="0" borderId="126" xfId="0" applyNumberFormat="1" applyFont="1" applyBorder="1" applyAlignment="1" applyProtection="1">
      <alignment horizontal="center"/>
      <protection hidden="1"/>
    </xf>
    <xf numFmtId="186" fontId="102" fillId="0" borderId="0" xfId="34178" applyNumberFormat="1" applyFont="1" applyAlignment="1">
      <alignment horizontal="center"/>
    </xf>
    <xf numFmtId="3" fontId="29" fillId="0" borderId="0" xfId="6" applyNumberFormat="1" applyFont="1" applyAlignment="1">
      <alignment vertical="center"/>
    </xf>
    <xf numFmtId="169" fontId="31" fillId="0" borderId="23" xfId="0" applyNumberFormat="1" applyFont="1" applyBorder="1" applyAlignment="1" applyProtection="1">
      <alignment horizontal="center"/>
      <protection locked="0"/>
    </xf>
    <xf numFmtId="169" fontId="31" fillId="0" borderId="79" xfId="306" applyNumberFormat="1" applyFont="1" applyBorder="1" applyAlignment="1" applyProtection="1">
      <alignment horizontal="center"/>
      <protection locked="0"/>
    </xf>
    <xf numFmtId="169" fontId="31" fillId="0" borderId="79" xfId="4451" applyNumberFormat="1" applyFont="1" applyBorder="1" applyAlignment="1" applyProtection="1">
      <alignment horizontal="center"/>
      <protection locked="0"/>
    </xf>
    <xf numFmtId="169" fontId="31" fillId="0" borderId="88" xfId="4450" applyNumberFormat="1" applyFont="1" applyBorder="1" applyAlignment="1" applyProtection="1">
      <alignment horizontal="center"/>
      <protection locked="0"/>
    </xf>
    <xf numFmtId="169" fontId="31" fillId="0" borderId="5" xfId="306" applyNumberFormat="1" applyFont="1" applyBorder="1" applyAlignment="1" applyProtection="1">
      <alignment horizontal="center"/>
      <protection locked="0"/>
    </xf>
    <xf numFmtId="169" fontId="31" fillId="0" borderId="23" xfId="2329" applyNumberFormat="1" applyFont="1" applyBorder="1" applyAlignment="1" applyProtection="1">
      <alignment horizontal="center"/>
      <protection locked="0"/>
    </xf>
    <xf numFmtId="169" fontId="31" fillId="0" borderId="79" xfId="4449" applyNumberFormat="1" applyFont="1" applyBorder="1" applyAlignment="1" applyProtection="1">
      <alignment horizontal="center"/>
      <protection locked="0"/>
    </xf>
    <xf numFmtId="169" fontId="31" fillId="0" borderId="79" xfId="0" applyNumberFormat="1" applyFont="1" applyBorder="1" applyAlignment="1" applyProtection="1">
      <alignment horizontal="center"/>
      <protection locked="0"/>
    </xf>
    <xf numFmtId="1" fontId="29" fillId="0" borderId="0" xfId="6" applyNumberFormat="1" applyFont="1" applyAlignment="1">
      <alignment vertical="center"/>
    </xf>
    <xf numFmtId="6" fontId="34" fillId="16" borderId="0" xfId="6" applyNumberFormat="1" applyFont="1" applyFill="1" applyAlignment="1">
      <alignment vertical="center"/>
    </xf>
    <xf numFmtId="0" fontId="31" fillId="0" borderId="113" xfId="0" applyFont="1" applyBorder="1" applyAlignment="1" applyProtection="1">
      <alignment horizontal="center"/>
      <protection locked="0"/>
    </xf>
    <xf numFmtId="169" fontId="31" fillId="0" borderId="113" xfId="0" applyNumberFormat="1" applyFont="1" applyBorder="1" applyAlignment="1" applyProtection="1">
      <alignment horizontal="center"/>
      <protection locked="0"/>
    </xf>
    <xf numFmtId="173" fontId="31" fillId="0" borderId="113" xfId="0" applyNumberFormat="1" applyFont="1" applyBorder="1" applyAlignment="1" applyProtection="1">
      <alignment horizontal="center"/>
      <protection locked="0"/>
    </xf>
    <xf numFmtId="175" fontId="31" fillId="0" borderId="86" xfId="0" applyNumberFormat="1" applyFont="1" applyBorder="1" applyAlignment="1" applyProtection="1">
      <alignment horizontal="center"/>
      <protection locked="0"/>
    </xf>
    <xf numFmtId="175" fontId="31" fillId="0" borderId="87" xfId="0" applyNumberFormat="1" applyFont="1" applyBorder="1" applyAlignment="1" applyProtection="1">
      <alignment horizontal="center"/>
      <protection locked="0"/>
    </xf>
    <xf numFmtId="176" fontId="42" fillId="16" borderId="0" xfId="215" applyNumberFormat="1" applyFont="1" applyFill="1" applyAlignment="1" applyProtection="1">
      <alignment vertical="center" shrinkToFit="1"/>
      <protection hidden="1"/>
    </xf>
    <xf numFmtId="183" fontId="42" fillId="16" borderId="0" xfId="215" applyNumberFormat="1" applyFont="1" applyFill="1" applyAlignment="1" applyProtection="1">
      <alignment vertical="center" shrinkToFit="1"/>
      <protection hidden="1"/>
    </xf>
    <xf numFmtId="0" fontId="34" fillId="16" borderId="134" xfId="6" applyFont="1" applyFill="1" applyBorder="1" applyAlignment="1">
      <alignment vertical="center"/>
    </xf>
    <xf numFmtId="0" fontId="34" fillId="0" borderId="54" xfId="7" applyFont="1" applyBorder="1" applyAlignment="1">
      <alignment horizontal="center" vertical="center"/>
    </xf>
    <xf numFmtId="0" fontId="34" fillId="16" borderId="130" xfId="6" applyFont="1" applyFill="1" applyBorder="1" applyAlignment="1">
      <alignment vertical="center"/>
    </xf>
    <xf numFmtId="0" fontId="34" fillId="16" borderId="166" xfId="6" applyFont="1" applyFill="1" applyBorder="1" applyAlignment="1">
      <alignment vertical="center"/>
    </xf>
    <xf numFmtId="0" fontId="34" fillId="16" borderId="167" xfId="6" applyFont="1" applyFill="1" applyBorder="1" applyAlignment="1">
      <alignment vertical="center"/>
    </xf>
    <xf numFmtId="0" fontId="34" fillId="0" borderId="167" xfId="6" applyFont="1" applyBorder="1" applyAlignment="1">
      <alignment horizontal="center" vertical="center"/>
    </xf>
    <xf numFmtId="0" fontId="34" fillId="16" borderId="168" xfId="6" applyFont="1" applyFill="1" applyBorder="1" applyAlignment="1">
      <alignment vertical="center"/>
    </xf>
    <xf numFmtId="0" fontId="34" fillId="0" borderId="169" xfId="6" applyFont="1" applyBorder="1" applyAlignment="1">
      <alignment horizontal="center" vertical="center"/>
    </xf>
    <xf numFmtId="0" fontId="34" fillId="0" borderId="170" xfId="6" applyFont="1" applyBorder="1" applyAlignment="1">
      <alignment horizontal="center" vertical="center"/>
    </xf>
    <xf numFmtId="0" fontId="34" fillId="0" borderId="171" xfId="6" applyFont="1" applyBorder="1" applyAlignment="1">
      <alignment horizontal="center" vertical="center"/>
    </xf>
    <xf numFmtId="0" fontId="34" fillId="0" borderId="172" xfId="6" applyFont="1" applyBorder="1" applyAlignment="1">
      <alignment horizontal="center" vertical="center"/>
    </xf>
    <xf numFmtId="183" fontId="34" fillId="16" borderId="0" xfId="6" applyNumberFormat="1" applyFont="1" applyFill="1" applyAlignment="1">
      <alignment vertical="center"/>
    </xf>
    <xf numFmtId="0" fontId="34" fillId="0" borderId="55" xfId="7" applyFont="1" applyBorder="1" applyAlignment="1">
      <alignment horizontal="center" vertical="center"/>
    </xf>
    <xf numFmtId="176" fontId="55" fillId="0" borderId="55" xfId="6" applyNumberFormat="1" applyFont="1" applyBorder="1" applyAlignment="1" applyProtection="1">
      <alignment horizontal="center" vertical="center"/>
      <protection hidden="1"/>
    </xf>
    <xf numFmtId="176" fontId="55" fillId="0" borderId="80" xfId="6" applyNumberFormat="1" applyFont="1" applyBorder="1" applyAlignment="1" applyProtection="1">
      <alignment horizontal="center" vertical="center"/>
      <protection hidden="1"/>
    </xf>
    <xf numFmtId="0" fontId="34" fillId="58" borderId="0" xfId="6" applyFont="1" applyFill="1" applyAlignment="1">
      <alignment horizontal="center" vertical="center"/>
    </xf>
    <xf numFmtId="49" fontId="37" fillId="0" borderId="103" xfId="0" applyNumberFormat="1" applyFont="1" applyBorder="1" applyAlignment="1" applyProtection="1">
      <alignment horizontal="center"/>
      <protection hidden="1"/>
    </xf>
    <xf numFmtId="166" fontId="37" fillId="0" borderId="90" xfId="0" applyNumberFormat="1" applyFont="1" applyBorder="1" applyAlignment="1" applyProtection="1">
      <alignment horizontal="center"/>
      <protection hidden="1"/>
    </xf>
    <xf numFmtId="165" fontId="37" fillId="0" borderId="90" xfId="0" applyNumberFormat="1" applyFont="1" applyBorder="1" applyAlignment="1" applyProtection="1">
      <alignment horizontal="center"/>
      <protection hidden="1"/>
    </xf>
    <xf numFmtId="169" fontId="37" fillId="0" borderId="90" xfId="0" applyNumberFormat="1" applyFont="1" applyBorder="1" applyAlignment="1" applyProtection="1">
      <alignment horizontal="center"/>
      <protection hidden="1"/>
    </xf>
    <xf numFmtId="180" fontId="37" fillId="0" borderId="90" xfId="0" applyNumberFormat="1" applyFont="1" applyBorder="1" applyAlignment="1" applyProtection="1">
      <alignment horizontal="center"/>
      <protection hidden="1"/>
    </xf>
    <xf numFmtId="10" fontId="31" fillId="0" borderId="0" xfId="0" applyNumberFormat="1" applyFont="1" applyAlignment="1" applyProtection="1">
      <alignment horizontal="center"/>
      <protection locked="0" hidden="1"/>
    </xf>
    <xf numFmtId="10" fontId="31" fillId="0" borderId="113" xfId="0" applyNumberFormat="1" applyFont="1" applyBorder="1" applyAlignment="1" applyProtection="1">
      <alignment horizontal="center"/>
      <protection locked="0" hidden="1"/>
    </xf>
    <xf numFmtId="166" fontId="37" fillId="0" borderId="0" xfId="0" applyNumberFormat="1" applyFont="1" applyAlignment="1" applyProtection="1">
      <alignment horizontal="center"/>
      <protection locked="0"/>
    </xf>
    <xf numFmtId="166" fontId="37" fillId="0" borderId="61" xfId="0" applyNumberFormat="1" applyFont="1" applyBorder="1" applyAlignment="1" applyProtection="1">
      <alignment horizontal="center"/>
      <protection locked="0"/>
    </xf>
    <xf numFmtId="0" fontId="26" fillId="0" borderId="126" xfId="0" applyFont="1" applyBorder="1" applyAlignment="1" applyProtection="1">
      <alignment horizontal="center" vertical="center"/>
      <protection hidden="1"/>
    </xf>
    <xf numFmtId="0" fontId="57" fillId="0" borderId="0" xfId="5" applyFont="1" applyAlignment="1" applyProtection="1">
      <alignment vertical="center"/>
      <protection hidden="1"/>
    </xf>
    <xf numFmtId="15" fontId="55" fillId="0" borderId="0" xfId="5" applyNumberFormat="1" applyFont="1" applyAlignment="1" applyProtection="1">
      <alignment vertical="center"/>
      <protection hidden="1"/>
    </xf>
    <xf numFmtId="0" fontId="34" fillId="16" borderId="0" xfId="5" applyFont="1" applyFill="1" applyAlignment="1" applyProtection="1">
      <alignment horizontal="center" vertical="center"/>
      <protection hidden="1"/>
    </xf>
    <xf numFmtId="0" fontId="2" fillId="0" borderId="23" xfId="34174" applyBorder="1" applyAlignment="1">
      <alignment horizontal="center"/>
    </xf>
    <xf numFmtId="0" fontId="2" fillId="0" borderId="23" xfId="34175" applyBorder="1" applyAlignment="1">
      <alignment horizontal="center" vertical="center"/>
    </xf>
    <xf numFmtId="0" fontId="2" fillId="0" borderId="23" xfId="34176" applyBorder="1" applyAlignment="1">
      <alignment horizontal="center"/>
    </xf>
    <xf numFmtId="180" fontId="31" fillId="4" borderId="0" xfId="0" applyNumberFormat="1" applyFont="1" applyFill="1" applyAlignment="1" applyProtection="1">
      <alignment horizontal="center"/>
      <protection locked="0"/>
    </xf>
    <xf numFmtId="165" fontId="31" fillId="2" borderId="106" xfId="0" applyNumberFormat="1" applyFont="1" applyFill="1" applyBorder="1" applyAlignment="1" applyProtection="1">
      <alignment horizontal="center" wrapText="1"/>
      <protection hidden="1"/>
    </xf>
    <xf numFmtId="180" fontId="31" fillId="4" borderId="96" xfId="0" applyNumberFormat="1" applyFont="1" applyFill="1" applyBorder="1" applyAlignment="1" applyProtection="1">
      <alignment horizontal="center"/>
      <protection locked="0"/>
    </xf>
    <xf numFmtId="180" fontId="31" fillId="4" borderId="96" xfId="306" applyNumberFormat="1" applyFont="1" applyFill="1" applyBorder="1" applyAlignment="1" applyProtection="1">
      <alignment horizontal="center"/>
      <protection locked="0"/>
    </xf>
    <xf numFmtId="180" fontId="31" fillId="4" borderId="96" xfId="4451" applyNumberFormat="1" applyFont="1" applyFill="1" applyBorder="1" applyAlignment="1" applyProtection="1">
      <alignment horizontal="center"/>
      <protection locked="0"/>
    </xf>
    <xf numFmtId="180" fontId="31" fillId="4" borderId="96" xfId="4450" applyNumberFormat="1" applyFont="1" applyFill="1" applyBorder="1" applyAlignment="1" applyProtection="1">
      <alignment horizontal="center"/>
      <protection locked="0"/>
    </xf>
    <xf numFmtId="180" fontId="31" fillId="4" borderId="173" xfId="0" applyNumberFormat="1" applyFont="1" applyFill="1" applyBorder="1" applyAlignment="1" applyProtection="1">
      <alignment horizontal="center"/>
      <protection locked="0"/>
    </xf>
    <xf numFmtId="180" fontId="31" fillId="4" borderId="174" xfId="0" applyNumberFormat="1" applyFont="1" applyFill="1" applyBorder="1" applyAlignment="1" applyProtection="1">
      <alignment horizontal="center"/>
      <protection locked="0"/>
    </xf>
    <xf numFmtId="0" fontId="76" fillId="0" borderId="113" xfId="0" applyFont="1" applyBorder="1" applyAlignment="1" applyProtection="1">
      <alignment horizontal="center"/>
      <protection hidden="1"/>
    </xf>
    <xf numFmtId="0" fontId="0" fillId="0" borderId="113" xfId="0" applyBorder="1" applyAlignment="1" applyProtection="1">
      <alignment horizontal="center"/>
      <protection hidden="1"/>
    </xf>
    <xf numFmtId="0" fontId="0" fillId="0" borderId="113" xfId="0" applyBorder="1" applyProtection="1">
      <protection hidden="1"/>
    </xf>
    <xf numFmtId="0" fontId="0" fillId="63" borderId="113" xfId="0" applyFill="1" applyBorder="1" applyAlignment="1">
      <alignment horizontal="left"/>
    </xf>
    <xf numFmtId="0" fontId="142" fillId="63" borderId="113" xfId="0" applyFont="1" applyFill="1" applyBorder="1" applyAlignment="1">
      <alignment horizontal="center"/>
    </xf>
    <xf numFmtId="0" fontId="0" fillId="0" borderId="113" xfId="0" applyBorder="1"/>
    <xf numFmtId="0" fontId="76" fillId="0" borderId="0" xfId="0" applyFont="1"/>
    <xf numFmtId="0" fontId="0" fillId="0" borderId="113" xfId="0" applyBorder="1" applyAlignment="1">
      <alignment horizontal="center"/>
    </xf>
    <xf numFmtId="0" fontId="76" fillId="0" borderId="113" xfId="0" applyFont="1" applyBorder="1" applyAlignment="1">
      <alignment horizontal="center"/>
    </xf>
    <xf numFmtId="0" fontId="76" fillId="0" borderId="113" xfId="0" applyFont="1" applyBorder="1"/>
    <xf numFmtId="0" fontId="34" fillId="0" borderId="0" xfId="6" applyFont="1" applyAlignment="1" applyProtection="1">
      <alignment vertical="center"/>
      <protection locked="0"/>
    </xf>
    <xf numFmtId="0" fontId="105" fillId="0" borderId="0" xfId="6" applyFont="1" applyAlignment="1" applyProtection="1">
      <alignment vertical="center"/>
      <protection hidden="1"/>
    </xf>
    <xf numFmtId="0" fontId="26" fillId="0" borderId="0" xfId="0" applyFont="1" applyAlignment="1">
      <alignment horizontal="left" vertical="top" wrapText="1"/>
    </xf>
    <xf numFmtId="0" fontId="27" fillId="0" borderId="0" xfId="0" applyFont="1" applyAlignment="1">
      <alignment horizontal="left" vertical="top" wrapText="1"/>
    </xf>
    <xf numFmtId="0" fontId="47" fillId="0" borderId="0" xfId="0" applyFont="1" applyAlignment="1">
      <alignment horizontal="left" vertical="top" wrapText="1"/>
    </xf>
    <xf numFmtId="0" fontId="66" fillId="0" borderId="0" xfId="0" applyFont="1" applyAlignment="1">
      <alignment horizontal="left" vertical="top" wrapText="1"/>
    </xf>
    <xf numFmtId="0" fontId="63" fillId="0" borderId="0" xfId="0" applyFont="1" applyAlignment="1">
      <alignment horizontal="left"/>
    </xf>
    <xf numFmtId="0" fontId="47" fillId="0" borderId="0" xfId="0" applyFont="1" applyAlignment="1" applyProtection="1">
      <alignment horizontal="left" vertical="top" wrapText="1"/>
      <protection hidden="1"/>
    </xf>
    <xf numFmtId="0" fontId="26" fillId="0" borderId="0" xfId="0" applyFont="1" applyAlignment="1" applyProtection="1">
      <alignment horizontal="left" vertical="top" wrapText="1"/>
      <protection hidden="1"/>
    </xf>
    <xf numFmtId="0" fontId="27" fillId="0" borderId="0" xfId="0" applyFont="1" applyAlignment="1" applyProtection="1">
      <alignment horizontal="left" vertical="top" wrapText="1"/>
      <protection hidden="1"/>
    </xf>
    <xf numFmtId="0" fontId="45" fillId="0" borderId="49" xfId="0" applyFont="1" applyBorder="1" applyAlignment="1" applyProtection="1">
      <alignment horizontal="center" vertical="center" wrapText="1"/>
      <protection hidden="1"/>
    </xf>
    <xf numFmtId="0" fontId="45" fillId="0" borderId="50" xfId="0" applyFont="1" applyBorder="1" applyAlignment="1" applyProtection="1">
      <alignment horizontal="center" vertical="center" wrapText="1"/>
      <protection hidden="1"/>
    </xf>
    <xf numFmtId="0" fontId="45" fillId="0" borderId="51" xfId="0" applyFont="1" applyBorder="1" applyAlignment="1" applyProtection="1">
      <alignment horizontal="center" vertical="center" wrapText="1"/>
      <protection hidden="1"/>
    </xf>
    <xf numFmtId="0" fontId="45" fillId="0" borderId="44" xfId="0" applyFont="1" applyBorder="1" applyAlignment="1" applyProtection="1">
      <alignment horizontal="center" vertical="center" wrapText="1"/>
      <protection hidden="1"/>
    </xf>
    <xf numFmtId="0" fontId="45" fillId="0" borderId="0" xfId="0" applyFont="1" applyAlignment="1" applyProtection="1">
      <alignment horizontal="center" vertical="center" wrapText="1"/>
      <protection hidden="1"/>
    </xf>
    <xf numFmtId="0" fontId="45" fillId="0" borderId="45" xfId="0" applyFont="1" applyBorder="1" applyAlignment="1" applyProtection="1">
      <alignment horizontal="center" vertical="center" wrapText="1"/>
      <protection hidden="1"/>
    </xf>
    <xf numFmtId="0" fontId="45" fillId="0" borderId="46" xfId="0" applyFont="1" applyBorder="1" applyAlignment="1" applyProtection="1">
      <alignment horizontal="center" vertical="center" wrapText="1"/>
      <protection hidden="1"/>
    </xf>
    <xf numFmtId="0" fontId="45" fillId="0" borderId="47" xfId="0" applyFont="1" applyBorder="1" applyAlignment="1" applyProtection="1">
      <alignment horizontal="center" vertical="center" wrapText="1"/>
      <protection hidden="1"/>
    </xf>
    <xf numFmtId="0" fontId="45" fillId="0" borderId="48" xfId="0" applyFont="1" applyBorder="1" applyAlignment="1" applyProtection="1">
      <alignment horizontal="center" vertical="center" wrapText="1"/>
      <protection hidden="1"/>
    </xf>
    <xf numFmtId="0" fontId="46" fillId="0" borderId="6" xfId="0" applyFont="1" applyBorder="1" applyAlignment="1" applyProtection="1">
      <alignment horizontal="center" vertical="center"/>
      <protection hidden="1"/>
    </xf>
    <xf numFmtId="0" fontId="46" fillId="0" borderId="7" xfId="0" applyFont="1" applyBorder="1" applyAlignment="1" applyProtection="1">
      <alignment horizontal="center" vertical="center"/>
      <protection hidden="1"/>
    </xf>
    <xf numFmtId="0" fontId="46" fillId="0" borderId="8" xfId="0" applyFont="1" applyBorder="1" applyAlignment="1" applyProtection="1">
      <alignment horizontal="center" vertical="center"/>
      <protection hidden="1"/>
    </xf>
    <xf numFmtId="0" fontId="46" fillId="0" borderId="9"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46" fillId="0" borderId="10" xfId="0" applyFont="1" applyBorder="1" applyAlignment="1" applyProtection="1">
      <alignment horizontal="center" vertical="center"/>
      <protection hidden="1"/>
    </xf>
    <xf numFmtId="174" fontId="46" fillId="0" borderId="9" xfId="0" applyNumberFormat="1" applyFont="1" applyBorder="1" applyAlignment="1" applyProtection="1">
      <alignment horizontal="center" vertical="center"/>
      <protection hidden="1"/>
    </xf>
    <xf numFmtId="174" fontId="46" fillId="0" borderId="0" xfId="0" applyNumberFormat="1" applyFont="1" applyAlignment="1" applyProtection="1">
      <alignment horizontal="center" vertical="center"/>
      <protection hidden="1"/>
    </xf>
    <xf numFmtId="174" fontId="46" fillId="0" borderId="10" xfId="0" applyNumberFormat="1" applyFont="1" applyBorder="1" applyAlignment="1" applyProtection="1">
      <alignment horizontal="center" vertical="center"/>
      <protection hidden="1"/>
    </xf>
    <xf numFmtId="174" fontId="46" fillId="0" borderId="11" xfId="0" applyNumberFormat="1" applyFont="1" applyBorder="1" applyAlignment="1" applyProtection="1">
      <alignment horizontal="center" vertical="center"/>
      <protection hidden="1"/>
    </xf>
    <xf numFmtId="174" fontId="46" fillId="0" borderId="12" xfId="0" applyNumberFormat="1" applyFont="1" applyBorder="1" applyAlignment="1" applyProtection="1">
      <alignment horizontal="center" vertical="center"/>
      <protection hidden="1"/>
    </xf>
    <xf numFmtId="174" fontId="46" fillId="0" borderId="13" xfId="0" applyNumberFormat="1" applyFont="1" applyBorder="1" applyAlignment="1" applyProtection="1">
      <alignment horizontal="center" vertical="center"/>
      <protection hidden="1"/>
    </xf>
    <xf numFmtId="0" fontId="63" fillId="0" borderId="0" xfId="0" applyFont="1" applyAlignment="1">
      <alignment horizontal="left" vertical="center" wrapText="1"/>
    </xf>
    <xf numFmtId="176" fontId="26" fillId="0" borderId="0" xfId="0" applyNumberFormat="1" applyFont="1" applyAlignment="1">
      <alignment horizontal="left" vertical="top" wrapText="1"/>
    </xf>
    <xf numFmtId="0" fontId="63" fillId="0" borderId="0" xfId="0" applyFont="1" applyAlignment="1">
      <alignment horizontal="left" vertical="top" wrapText="1"/>
    </xf>
    <xf numFmtId="172" fontId="48" fillId="0" borderId="0" xfId="0" applyNumberFormat="1" applyFont="1" applyAlignment="1" applyProtection="1">
      <alignment horizontal="center"/>
      <protection hidden="1"/>
    </xf>
    <xf numFmtId="172" fontId="34" fillId="0" borderId="0" xfId="0" applyNumberFormat="1" applyFont="1" applyAlignment="1" applyProtection="1">
      <alignment horizontal="center"/>
      <protection hidden="1"/>
    </xf>
    <xf numFmtId="15" fontId="36" fillId="0" borderId="1" xfId="0" applyNumberFormat="1" applyFont="1" applyBorder="1" applyAlignment="1" applyProtection="1">
      <alignment horizontal="center"/>
      <protection locked="0"/>
    </xf>
    <xf numFmtId="176" fontId="33" fillId="0" borderId="0" xfId="0" applyNumberFormat="1" applyFont="1" applyAlignment="1" applyProtection="1">
      <alignment horizontal="center"/>
      <protection hidden="1"/>
    </xf>
    <xf numFmtId="172" fontId="33" fillId="0" borderId="0" xfId="0" applyNumberFormat="1" applyFont="1" applyAlignment="1" applyProtection="1">
      <alignment horizontal="center"/>
      <protection hidden="1"/>
    </xf>
    <xf numFmtId="0" fontId="31" fillId="0" borderId="0" xfId="0" applyFont="1" applyAlignment="1" applyProtection="1">
      <alignment horizontal="center"/>
      <protection locked="0"/>
    </xf>
    <xf numFmtId="172" fontId="42" fillId="0" borderId="0" xfId="0" applyNumberFormat="1" applyFont="1" applyAlignment="1" applyProtection="1">
      <alignment horizontal="center" wrapText="1"/>
      <protection hidden="1"/>
    </xf>
    <xf numFmtId="172" fontId="42" fillId="0" borderId="145" xfId="0" applyNumberFormat="1" applyFont="1" applyBorder="1" applyAlignment="1" applyProtection="1">
      <alignment horizontal="center" wrapText="1"/>
      <protection hidden="1"/>
    </xf>
    <xf numFmtId="165" fontId="31" fillId="2" borderId="155" xfId="0" applyNumberFormat="1" applyFont="1" applyFill="1" applyBorder="1" applyAlignment="1" applyProtection="1">
      <alignment horizontal="center" vertical="center"/>
      <protection hidden="1"/>
    </xf>
    <xf numFmtId="165" fontId="31" fillId="2" borderId="23" xfId="0" applyNumberFormat="1" applyFont="1" applyFill="1" applyBorder="1" applyAlignment="1" applyProtection="1">
      <alignment horizontal="center" vertical="center"/>
      <protection hidden="1"/>
    </xf>
    <xf numFmtId="172" fontId="31" fillId="2" borderId="155" xfId="0" applyNumberFormat="1" applyFont="1" applyFill="1" applyBorder="1" applyAlignment="1" applyProtection="1">
      <alignment horizontal="center"/>
      <protection hidden="1"/>
    </xf>
    <xf numFmtId="172" fontId="31" fillId="2" borderId="23" xfId="0" applyNumberFormat="1" applyFont="1" applyFill="1" applyBorder="1" applyAlignment="1" applyProtection="1">
      <alignment horizontal="center"/>
      <protection hidden="1"/>
    </xf>
    <xf numFmtId="0" fontId="29" fillId="6" borderId="52" xfId="0" applyFont="1" applyFill="1" applyBorder="1" applyAlignment="1" applyProtection="1">
      <alignment horizontal="left" vertical="top" wrapText="1"/>
      <protection locked="0"/>
    </xf>
    <xf numFmtId="0" fontId="29" fillId="6" borderId="36" xfId="0" applyFont="1" applyFill="1" applyBorder="1" applyAlignment="1" applyProtection="1">
      <alignment horizontal="left" vertical="top" wrapText="1"/>
      <protection locked="0"/>
    </xf>
    <xf numFmtId="0" fontId="29" fillId="6" borderId="53" xfId="0" applyFont="1" applyFill="1" applyBorder="1" applyAlignment="1" applyProtection="1">
      <alignment horizontal="left" vertical="top" wrapText="1"/>
      <protection locked="0"/>
    </xf>
    <xf numFmtId="0" fontId="29" fillId="6" borderId="54" xfId="0" applyFont="1" applyFill="1" applyBorder="1" applyAlignment="1" applyProtection="1">
      <alignment horizontal="left" vertical="top" wrapText="1"/>
      <protection locked="0"/>
    </xf>
    <xf numFmtId="0" fontId="29" fillId="6" borderId="0" xfId="0" applyFont="1" applyFill="1" applyAlignment="1" applyProtection="1">
      <alignment horizontal="left" vertical="top" wrapText="1"/>
      <protection locked="0"/>
    </xf>
    <xf numFmtId="0" fontId="29" fillId="6" borderId="55" xfId="0" applyFont="1" applyFill="1" applyBorder="1" applyAlignment="1" applyProtection="1">
      <alignment horizontal="left" vertical="top" wrapText="1"/>
      <protection locked="0"/>
    </xf>
    <xf numFmtId="0" fontId="29" fillId="6" borderId="56" xfId="0" applyFont="1" applyFill="1" applyBorder="1" applyAlignment="1" applyProtection="1">
      <alignment horizontal="left" vertical="top" wrapText="1"/>
      <protection locked="0"/>
    </xf>
    <xf numFmtId="0" fontId="29" fillId="6" borderId="35" xfId="0" applyFont="1" applyFill="1" applyBorder="1" applyAlignment="1" applyProtection="1">
      <alignment horizontal="left" vertical="top" wrapText="1"/>
      <protection locked="0"/>
    </xf>
    <xf numFmtId="0" fontId="29" fillId="6" borderId="57" xfId="0" applyFont="1" applyFill="1" applyBorder="1" applyAlignment="1" applyProtection="1">
      <alignment horizontal="left" vertical="top" wrapText="1"/>
      <protection locked="0"/>
    </xf>
    <xf numFmtId="0" fontId="31" fillId="2" borderId="30" xfId="0" applyFont="1" applyFill="1" applyBorder="1" applyAlignment="1" applyProtection="1">
      <alignment horizontal="center" vertical="center" wrapText="1"/>
      <protection hidden="1"/>
    </xf>
    <xf numFmtId="0" fontId="31" fillId="2" borderId="104" xfId="0" applyFont="1" applyFill="1" applyBorder="1" applyAlignment="1" applyProtection="1">
      <alignment horizontal="center" vertical="center" wrapText="1"/>
      <protection hidden="1"/>
    </xf>
    <xf numFmtId="0" fontId="29" fillId="6" borderId="52" xfId="0" applyFont="1" applyFill="1" applyBorder="1" applyAlignment="1" applyProtection="1">
      <alignment horizontal="center" vertical="top" wrapText="1"/>
      <protection locked="0"/>
    </xf>
    <xf numFmtId="0" fontId="29" fillId="6" borderId="36" xfId="0" applyFont="1" applyFill="1" applyBorder="1" applyAlignment="1" applyProtection="1">
      <alignment horizontal="center" vertical="top" wrapText="1"/>
      <protection locked="0"/>
    </xf>
    <xf numFmtId="0" fontId="29" fillId="6" borderId="53" xfId="0" applyFont="1" applyFill="1" applyBorder="1" applyAlignment="1" applyProtection="1">
      <alignment horizontal="center" vertical="top" wrapText="1"/>
      <protection locked="0"/>
    </xf>
    <xf numFmtId="0" fontId="29" fillId="6" borderId="54" xfId="0" applyFont="1" applyFill="1" applyBorder="1" applyAlignment="1" applyProtection="1">
      <alignment horizontal="center" vertical="top" wrapText="1"/>
      <protection locked="0"/>
    </xf>
    <xf numFmtId="0" fontId="29" fillId="6" borderId="0" xfId="0" applyFont="1" applyFill="1" applyAlignment="1" applyProtection="1">
      <alignment horizontal="center" vertical="top" wrapText="1"/>
      <protection locked="0"/>
    </xf>
    <xf numFmtId="0" fontId="29" fillId="6" borderId="55" xfId="0" applyFont="1" applyFill="1" applyBorder="1" applyAlignment="1" applyProtection="1">
      <alignment horizontal="center" vertical="top" wrapText="1"/>
      <protection locked="0"/>
    </xf>
    <xf numFmtId="0" fontId="29" fillId="6" borderId="56" xfId="0" applyFont="1" applyFill="1" applyBorder="1" applyAlignment="1" applyProtection="1">
      <alignment horizontal="center" vertical="top" wrapText="1"/>
      <protection locked="0"/>
    </xf>
    <xf numFmtId="0" fontId="29" fillId="6" borderId="35" xfId="0" applyFont="1" applyFill="1" applyBorder="1" applyAlignment="1" applyProtection="1">
      <alignment horizontal="center" vertical="top" wrapText="1"/>
      <protection locked="0"/>
    </xf>
    <xf numFmtId="0" fontId="29" fillId="6" borderId="57" xfId="0" applyFont="1" applyFill="1" applyBorder="1" applyAlignment="1" applyProtection="1">
      <alignment horizontal="center" vertical="top" wrapText="1"/>
      <protection locked="0"/>
    </xf>
    <xf numFmtId="0" fontId="26" fillId="0" borderId="0" xfId="0" applyFont="1" applyAlignment="1" applyProtection="1">
      <alignment horizontal="right"/>
      <protection hidden="1"/>
    </xf>
    <xf numFmtId="0" fontId="41" fillId="0" borderId="0" xfId="0" applyFont="1" applyAlignment="1" applyProtection="1">
      <alignment horizontal="center" wrapText="1"/>
      <protection hidden="1"/>
    </xf>
    <xf numFmtId="165" fontId="42" fillId="0" borderId="0" xfId="0" applyNumberFormat="1" applyFont="1" applyAlignment="1" applyProtection="1">
      <alignment horizontal="center"/>
      <protection hidden="1"/>
    </xf>
    <xf numFmtId="165" fontId="50" fillId="0" borderId="0" xfId="0" applyNumberFormat="1" applyFont="1" applyAlignment="1" applyProtection="1">
      <alignment horizontal="center"/>
      <protection hidden="1"/>
    </xf>
    <xf numFmtId="176" fontId="33" fillId="0" borderId="0" xfId="0" applyNumberFormat="1" applyFont="1" applyAlignment="1" applyProtection="1">
      <alignment horizontal="center" vertical="center"/>
      <protection hidden="1"/>
    </xf>
    <xf numFmtId="0" fontId="33" fillId="0" borderId="0" xfId="0" applyFont="1" applyAlignment="1" applyProtection="1">
      <alignment horizontal="center" vertical="center"/>
      <protection hidden="1"/>
    </xf>
    <xf numFmtId="49" fontId="37" fillId="6" borderId="100" xfId="0" applyNumberFormat="1" applyFont="1" applyFill="1" applyBorder="1" applyAlignment="1" applyProtection="1">
      <alignment horizontal="left"/>
      <protection locked="0"/>
    </xf>
    <xf numFmtId="0" fontId="31" fillId="2" borderId="28" xfId="0" applyFont="1" applyFill="1" applyBorder="1" applyAlignment="1" applyProtection="1">
      <alignment horizontal="center" vertical="center" wrapText="1"/>
      <protection hidden="1"/>
    </xf>
    <xf numFmtId="0" fontId="31" fillId="2" borderId="101" xfId="0" applyFont="1" applyFill="1" applyBorder="1" applyAlignment="1" applyProtection="1">
      <alignment horizontal="center" vertical="center" wrapText="1"/>
      <protection hidden="1"/>
    </xf>
    <xf numFmtId="0" fontId="31" fillId="2" borderId="29" xfId="0" applyFont="1" applyFill="1" applyBorder="1" applyAlignment="1" applyProtection="1">
      <alignment horizontal="center" vertical="center" wrapText="1"/>
      <protection hidden="1"/>
    </xf>
    <xf numFmtId="0" fontId="31" fillId="2" borderId="102" xfId="0" applyFont="1" applyFill="1" applyBorder="1" applyAlignment="1" applyProtection="1">
      <alignment horizontal="center" vertical="center" wrapText="1"/>
      <protection hidden="1"/>
    </xf>
    <xf numFmtId="0" fontId="31" fillId="2" borderId="58" xfId="0" applyFont="1" applyFill="1" applyBorder="1" applyAlignment="1" applyProtection="1">
      <alignment horizontal="center" vertical="center" wrapText="1"/>
      <protection hidden="1"/>
    </xf>
    <xf numFmtId="0" fontId="31" fillId="2" borderId="97" xfId="0" applyFont="1" applyFill="1" applyBorder="1" applyAlignment="1" applyProtection="1">
      <alignment horizontal="center" vertical="center" wrapText="1"/>
      <protection hidden="1"/>
    </xf>
    <xf numFmtId="49" fontId="37" fillId="6" borderId="1" xfId="0" applyNumberFormat="1" applyFont="1" applyFill="1" applyBorder="1" applyAlignment="1" applyProtection="1">
      <alignment horizontal="left"/>
      <protection locked="0"/>
    </xf>
    <xf numFmtId="0" fontId="31" fillId="2" borderId="106" xfId="0" applyFont="1" applyFill="1" applyBorder="1" applyAlignment="1" applyProtection="1">
      <alignment horizontal="center" vertical="center" wrapText="1"/>
      <protection hidden="1"/>
    </xf>
    <xf numFmtId="0" fontId="31" fillId="2" borderId="107" xfId="0" applyFont="1" applyFill="1" applyBorder="1" applyAlignment="1" applyProtection="1">
      <alignment horizontal="center" vertical="center" wrapText="1"/>
      <protection hidden="1"/>
    </xf>
    <xf numFmtId="0" fontId="31" fillId="2" borderId="105" xfId="0" applyFont="1" applyFill="1" applyBorder="1" applyAlignment="1" applyProtection="1">
      <alignment horizontal="center" vertical="center" wrapText="1"/>
      <protection hidden="1"/>
    </xf>
    <xf numFmtId="0" fontId="31" fillId="2" borderId="108" xfId="0" applyFont="1" applyFill="1" applyBorder="1" applyAlignment="1" applyProtection="1">
      <alignment horizontal="center" vertical="center" wrapText="1"/>
      <protection hidden="1"/>
    </xf>
    <xf numFmtId="176" fontId="70" fillId="0" borderId="0" xfId="0" applyNumberFormat="1" applyFont="1" applyAlignment="1" applyProtection="1">
      <alignment horizontal="center" vertical="center"/>
      <protection hidden="1"/>
    </xf>
    <xf numFmtId="172" fontId="70" fillId="0" borderId="0" xfId="0" applyNumberFormat="1" applyFont="1" applyAlignment="1" applyProtection="1">
      <alignment horizontal="center" vertical="center"/>
      <protection hidden="1"/>
    </xf>
    <xf numFmtId="165" fontId="69" fillId="0" borderId="0" xfId="0" applyNumberFormat="1" applyFont="1" applyAlignment="1" applyProtection="1">
      <alignment horizontal="center"/>
      <protection hidden="1"/>
    </xf>
    <xf numFmtId="172" fontId="70" fillId="0" borderId="0" xfId="0" applyNumberFormat="1" applyFont="1" applyAlignment="1" applyProtection="1">
      <alignment horizontal="center"/>
      <protection hidden="1"/>
    </xf>
    <xf numFmtId="0" fontId="27" fillId="0" borderId="0" xfId="0" applyFont="1" applyProtection="1">
      <protection hidden="1"/>
    </xf>
    <xf numFmtId="176" fontId="56" fillId="0" borderId="0" xfId="0" applyNumberFormat="1" applyFont="1" applyAlignment="1" applyProtection="1">
      <alignment horizontal="center" vertical="center"/>
      <protection hidden="1"/>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top"/>
      <protection hidden="1"/>
    </xf>
    <xf numFmtId="0" fontId="56" fillId="0" borderId="0" xfId="0" applyFont="1" applyAlignment="1" applyProtection="1">
      <alignment horizontal="center"/>
      <protection hidden="1"/>
    </xf>
    <xf numFmtId="0" fontId="56" fillId="0" borderId="0" xfId="0" applyFont="1" applyProtection="1">
      <protection hidden="1"/>
    </xf>
    <xf numFmtId="0" fontId="57" fillId="0" borderId="0" xfId="0" applyFont="1" applyAlignment="1" applyProtection="1">
      <alignment horizontal="center"/>
      <protection hidden="1"/>
    </xf>
    <xf numFmtId="0" fontId="57" fillId="0" borderId="0" xfId="0" applyFont="1" applyProtection="1">
      <protection hidden="1"/>
    </xf>
    <xf numFmtId="0" fontId="42" fillId="18" borderId="131" xfId="215" applyFont="1" applyFill="1" applyBorder="1" applyAlignment="1" applyProtection="1">
      <alignment horizontal="center" vertical="center" shrinkToFit="1"/>
      <protection hidden="1"/>
    </xf>
    <xf numFmtId="0" fontId="42" fillId="18" borderId="72" xfId="215" applyFont="1" applyFill="1" applyBorder="1" applyAlignment="1" applyProtection="1">
      <alignment horizontal="center" vertical="center" shrinkToFit="1"/>
      <protection hidden="1"/>
    </xf>
    <xf numFmtId="0" fontId="42" fillId="18" borderId="23" xfId="215" applyFont="1" applyFill="1" applyBorder="1" applyAlignment="1" applyProtection="1">
      <alignment horizontal="center" vertical="center" shrinkToFit="1"/>
      <protection hidden="1"/>
    </xf>
    <xf numFmtId="0" fontId="34" fillId="0" borderId="0" xfId="6" applyFont="1" applyAlignment="1">
      <alignment horizontal="center" vertical="center"/>
    </xf>
    <xf numFmtId="183" fontId="42" fillId="0" borderId="0" xfId="6" applyNumberFormat="1" applyFont="1" applyAlignment="1">
      <alignment horizontal="center" vertical="center"/>
    </xf>
    <xf numFmtId="0" fontId="42" fillId="0" borderId="0" xfId="6" applyFont="1" applyAlignment="1">
      <alignment horizontal="center" vertical="center"/>
    </xf>
    <xf numFmtId="0" fontId="42" fillId="0" borderId="0" xfId="7" applyFont="1" applyAlignment="1">
      <alignment horizontal="center" vertical="center"/>
    </xf>
    <xf numFmtId="183" fontId="29" fillId="0" borderId="0" xfId="6" applyNumberFormat="1" applyFont="1" applyAlignment="1">
      <alignment horizontal="center" vertical="center"/>
    </xf>
    <xf numFmtId="0" fontId="29" fillId="0" borderId="0" xfId="6" applyFont="1" applyAlignment="1">
      <alignment horizontal="center" vertical="center"/>
    </xf>
    <xf numFmtId="183" fontId="42" fillId="16" borderId="0" xfId="6" applyNumberFormat="1" applyFont="1" applyFill="1" applyAlignment="1">
      <alignment horizontal="center" vertical="center"/>
    </xf>
    <xf numFmtId="6" fontId="42" fillId="16" borderId="0" xfId="6" applyNumberFormat="1" applyFont="1" applyFill="1" applyAlignment="1">
      <alignment horizontal="center" vertical="center"/>
    </xf>
    <xf numFmtId="6" fontId="42" fillId="16" borderId="35" xfId="6" applyNumberFormat="1" applyFont="1" applyFill="1" applyBorder="1" applyAlignment="1">
      <alignment horizontal="center" vertical="center"/>
    </xf>
    <xf numFmtId="183" fontId="34" fillId="16" borderId="0" xfId="6" applyNumberFormat="1" applyFont="1" applyFill="1" applyAlignment="1">
      <alignment horizontal="center" vertical="center"/>
    </xf>
    <xf numFmtId="6" fontId="34" fillId="16" borderId="0" xfId="6" applyNumberFormat="1" applyFont="1" applyFill="1" applyAlignment="1">
      <alignment horizontal="center" vertical="center"/>
    </xf>
    <xf numFmtId="6" fontId="34" fillId="16" borderId="35" xfId="6" applyNumberFormat="1" applyFont="1" applyFill="1" applyBorder="1" applyAlignment="1">
      <alignment horizontal="center" vertical="center"/>
    </xf>
    <xf numFmtId="183" fontId="42" fillId="0" borderId="0" xfId="7" applyNumberFormat="1" applyFont="1" applyAlignment="1">
      <alignment horizontal="center" vertical="center"/>
    </xf>
    <xf numFmtId="0" fontId="103" fillId="59" borderId="102" xfId="215" applyFont="1" applyFill="1" applyBorder="1" applyAlignment="1" applyProtection="1">
      <alignment horizontal="center" vertical="center" shrinkToFit="1"/>
      <protection hidden="1"/>
    </xf>
    <xf numFmtId="0" fontId="103" fillId="59" borderId="72" xfId="215" applyFont="1" applyFill="1" applyBorder="1" applyAlignment="1" applyProtection="1">
      <alignment horizontal="center" vertical="center" shrinkToFit="1"/>
      <protection hidden="1"/>
    </xf>
    <xf numFmtId="0" fontId="103" fillId="59" borderId="23" xfId="215" applyFont="1" applyFill="1" applyBorder="1" applyAlignment="1" applyProtection="1">
      <alignment horizontal="center" vertical="center" shrinkToFit="1"/>
      <protection hidden="1"/>
    </xf>
    <xf numFmtId="0" fontId="34" fillId="0" borderId="120" xfId="6" applyFont="1" applyBorder="1" applyAlignment="1">
      <alignment horizontal="center" vertical="center"/>
    </xf>
    <xf numFmtId="0" fontId="103" fillId="25" borderId="102" xfId="215" applyFont="1" applyFill="1" applyBorder="1" applyAlignment="1" applyProtection="1">
      <alignment horizontal="center" vertical="center" shrinkToFit="1"/>
      <protection hidden="1"/>
    </xf>
    <xf numFmtId="0" fontId="103" fillId="25" borderId="72" xfId="215" applyFont="1" applyFill="1" applyBorder="1" applyAlignment="1" applyProtection="1">
      <alignment horizontal="center" vertical="center" shrinkToFit="1"/>
      <protection hidden="1"/>
    </xf>
    <xf numFmtId="0" fontId="103" fillId="25" borderId="23" xfId="215" applyFont="1" applyFill="1" applyBorder="1" applyAlignment="1" applyProtection="1">
      <alignment horizontal="center" vertical="center" shrinkToFit="1"/>
      <protection hidden="1"/>
    </xf>
    <xf numFmtId="0" fontId="103" fillId="19" borderId="102" xfId="215" applyFont="1" applyFill="1" applyBorder="1" applyAlignment="1" applyProtection="1">
      <alignment horizontal="center" vertical="center" shrinkToFit="1"/>
      <protection hidden="1"/>
    </xf>
    <xf numFmtId="0" fontId="103" fillId="19" borderId="72" xfId="215" applyFont="1" applyFill="1" applyBorder="1" applyAlignment="1" applyProtection="1">
      <alignment horizontal="center" vertical="center" shrinkToFit="1"/>
      <protection hidden="1"/>
    </xf>
    <xf numFmtId="0" fontId="103" fillId="19" borderId="23" xfId="215" applyFont="1" applyFill="1" applyBorder="1" applyAlignment="1" applyProtection="1">
      <alignment horizontal="center" vertical="center" shrinkToFit="1"/>
      <protection hidden="1"/>
    </xf>
    <xf numFmtId="38" fontId="57" fillId="0" borderId="5" xfId="5" applyNumberFormat="1" applyFont="1" applyBorder="1" applyAlignment="1" applyProtection="1">
      <alignment horizontal="center" vertical="center"/>
      <protection hidden="1"/>
    </xf>
    <xf numFmtId="9" fontId="57" fillId="0" borderId="5" xfId="5" applyNumberFormat="1" applyFont="1" applyBorder="1" applyAlignment="1" applyProtection="1">
      <alignment horizontal="center" vertical="center"/>
      <protection hidden="1"/>
    </xf>
    <xf numFmtId="10" fontId="34" fillId="0" borderId="5" xfId="5" applyNumberFormat="1" applyFont="1" applyBorder="1" applyAlignment="1" applyProtection="1">
      <alignment horizontal="center" vertical="center"/>
      <protection hidden="1"/>
    </xf>
    <xf numFmtId="38" fontId="34" fillId="0" borderId="5" xfId="5" applyNumberFormat="1" applyFont="1" applyBorder="1" applyAlignment="1" applyProtection="1">
      <alignment horizontal="center" vertical="center"/>
      <protection hidden="1"/>
    </xf>
    <xf numFmtId="10" fontId="29" fillId="16" borderId="0" xfId="6" applyNumberFormat="1" applyFont="1" applyFill="1" applyAlignment="1">
      <alignment horizontal="center" vertical="center"/>
    </xf>
    <xf numFmtId="6" fontId="29" fillId="16" borderId="0" xfId="6" applyNumberFormat="1" applyFont="1" applyFill="1" applyAlignment="1">
      <alignment horizontal="center" vertical="center"/>
    </xf>
    <xf numFmtId="0" fontId="34" fillId="0" borderId="122" xfId="6" applyFont="1" applyBorder="1" applyAlignment="1">
      <alignment horizontal="center" vertical="center"/>
    </xf>
    <xf numFmtId="0" fontId="42" fillId="18" borderId="5" xfId="215" applyFont="1" applyFill="1" applyBorder="1" applyAlignment="1" applyProtection="1">
      <alignment horizontal="center" vertical="center" shrinkToFit="1"/>
      <protection hidden="1"/>
    </xf>
    <xf numFmtId="0" fontId="42" fillId="16" borderId="0" xfId="6" applyFont="1" applyFill="1" applyAlignment="1">
      <alignment horizontal="center" vertical="center"/>
    </xf>
    <xf numFmtId="0" fontId="34" fillId="0" borderId="145" xfId="6" applyFont="1" applyBorder="1" applyAlignment="1">
      <alignment horizontal="center" vertical="center"/>
    </xf>
    <xf numFmtId="0" fontId="34" fillId="16" borderId="0" xfId="6" applyFont="1" applyFill="1" applyAlignment="1">
      <alignment horizontal="center" vertical="center"/>
    </xf>
    <xf numFmtId="0" fontId="34" fillId="0" borderId="80" xfId="6" applyFont="1" applyBorder="1" applyAlignment="1">
      <alignment horizontal="center" vertical="center"/>
    </xf>
    <xf numFmtId="0" fontId="34" fillId="0" borderId="124" xfId="6" applyFont="1" applyBorder="1" applyAlignment="1">
      <alignment horizontal="center" vertical="center"/>
    </xf>
    <xf numFmtId="0" fontId="42" fillId="18" borderId="102" xfId="215" applyFont="1" applyFill="1" applyBorder="1" applyAlignment="1" applyProtection="1">
      <alignment horizontal="center" vertical="center" shrinkToFit="1"/>
      <protection hidden="1"/>
    </xf>
    <xf numFmtId="0" fontId="42" fillId="18" borderId="40" xfId="215" applyFont="1" applyFill="1" applyBorder="1" applyAlignment="1" applyProtection="1">
      <alignment horizontal="center" vertical="center" shrinkToFit="1"/>
      <protection hidden="1"/>
    </xf>
    <xf numFmtId="0" fontId="29" fillId="0" borderId="0" xfId="6" applyFont="1" applyAlignment="1" applyProtection="1">
      <alignment horizontal="center" vertical="center" wrapText="1"/>
      <protection hidden="1"/>
    </xf>
    <xf numFmtId="183" fontId="105" fillId="0" borderId="0" xfId="6" applyNumberFormat="1" applyFont="1" applyAlignment="1" applyProtection="1">
      <alignment horizontal="center" vertical="center" wrapText="1"/>
      <protection hidden="1"/>
    </xf>
    <xf numFmtId="0" fontId="42" fillId="18" borderId="122" xfId="215" applyFont="1" applyFill="1" applyBorder="1" applyAlignment="1" applyProtection="1">
      <alignment horizontal="center" vertical="center" shrinkToFit="1"/>
      <protection hidden="1"/>
    </xf>
    <xf numFmtId="0" fontId="42" fillId="18" borderId="0" xfId="215" applyFont="1" applyFill="1" applyAlignment="1" applyProtection="1">
      <alignment horizontal="center" vertical="center" shrinkToFit="1"/>
      <protection hidden="1"/>
    </xf>
    <xf numFmtId="0" fontId="42" fillId="18" borderId="80" xfId="215" applyFont="1" applyFill="1" applyBorder="1" applyAlignment="1" applyProtection="1">
      <alignment horizontal="center" vertical="center" shrinkToFit="1"/>
      <protection hidden="1"/>
    </xf>
    <xf numFmtId="0" fontId="42" fillId="18" borderId="123" xfId="215" applyFont="1" applyFill="1" applyBorder="1" applyAlignment="1" applyProtection="1">
      <alignment horizontal="center" vertical="center" shrinkToFit="1"/>
      <protection hidden="1"/>
    </xf>
    <xf numFmtId="0" fontId="42" fillId="18" borderId="124" xfId="215" applyFont="1" applyFill="1" applyBorder="1" applyAlignment="1" applyProtection="1">
      <alignment horizontal="center" vertical="center" shrinkToFit="1"/>
      <protection hidden="1"/>
    </xf>
    <xf numFmtId="0" fontId="42" fillId="18" borderId="125" xfId="215" applyFont="1" applyFill="1" applyBorder="1" applyAlignment="1" applyProtection="1">
      <alignment horizontal="center" vertical="center" shrinkToFit="1"/>
      <protection hidden="1"/>
    </xf>
    <xf numFmtId="0" fontId="103" fillId="19" borderId="122" xfId="215" applyFont="1" applyFill="1" applyBorder="1" applyAlignment="1" applyProtection="1">
      <alignment horizontal="center" vertical="center" shrinkToFit="1"/>
      <protection hidden="1"/>
    </xf>
    <xf numFmtId="0" fontId="103" fillId="19" borderId="0" xfId="215" applyFont="1" applyFill="1" applyAlignment="1" applyProtection="1">
      <alignment horizontal="center" vertical="center" shrinkToFit="1"/>
      <protection hidden="1"/>
    </xf>
    <xf numFmtId="0" fontId="103" fillId="19" borderId="80" xfId="215" applyFont="1" applyFill="1" applyBorder="1" applyAlignment="1" applyProtection="1">
      <alignment horizontal="center" vertical="center" shrinkToFit="1"/>
      <protection hidden="1"/>
    </xf>
    <xf numFmtId="0" fontId="103" fillId="19" borderId="123" xfId="215" applyFont="1" applyFill="1" applyBorder="1" applyAlignment="1" applyProtection="1">
      <alignment horizontal="center" vertical="center" shrinkToFit="1"/>
      <protection hidden="1"/>
    </xf>
    <xf numFmtId="0" fontId="103" fillId="19" borderId="124" xfId="215" applyFont="1" applyFill="1" applyBorder="1" applyAlignment="1" applyProtection="1">
      <alignment horizontal="center" vertical="center" shrinkToFit="1"/>
      <protection hidden="1"/>
    </xf>
    <xf numFmtId="0" fontId="103" fillId="19" borderId="125" xfId="215" applyFont="1" applyFill="1" applyBorder="1" applyAlignment="1" applyProtection="1">
      <alignment horizontal="center" vertical="center" shrinkToFit="1"/>
      <protection hidden="1"/>
    </xf>
    <xf numFmtId="0" fontId="34" fillId="0" borderId="0" xfId="6" applyFont="1" applyAlignment="1" applyProtection="1">
      <alignment horizontal="center" vertical="center" wrapText="1"/>
      <protection hidden="1"/>
    </xf>
    <xf numFmtId="0" fontId="34" fillId="0" borderId="80" xfId="6" applyFont="1" applyBorder="1" applyAlignment="1" applyProtection="1">
      <alignment horizontal="center" vertical="center" wrapText="1"/>
      <protection hidden="1"/>
    </xf>
    <xf numFmtId="1" fontId="29" fillId="0" borderId="0" xfId="6" applyNumberFormat="1" applyFont="1" applyAlignment="1" applyProtection="1">
      <alignment horizontal="center" vertical="center" wrapText="1"/>
      <protection hidden="1"/>
    </xf>
    <xf numFmtId="185" fontId="105" fillId="0" borderId="0" xfId="6" applyNumberFormat="1" applyFont="1" applyAlignment="1" applyProtection="1">
      <alignment horizontal="center" vertical="center" wrapText="1"/>
      <protection hidden="1"/>
    </xf>
    <xf numFmtId="0" fontId="42" fillId="18" borderId="162" xfId="215" applyFont="1" applyFill="1" applyBorder="1" applyAlignment="1" applyProtection="1">
      <alignment horizontal="center" vertical="center" shrinkToFit="1"/>
      <protection hidden="1"/>
    </xf>
    <xf numFmtId="0" fontId="103" fillId="19" borderId="119" xfId="215" applyFont="1" applyFill="1" applyBorder="1" applyAlignment="1" applyProtection="1">
      <alignment horizontal="center" vertical="center" shrinkToFit="1"/>
      <protection hidden="1"/>
    </xf>
    <xf numFmtId="0" fontId="103" fillId="19" borderId="120" xfId="215" applyFont="1" applyFill="1" applyBorder="1" applyAlignment="1" applyProtection="1">
      <alignment horizontal="center" vertical="center" shrinkToFit="1"/>
      <protection hidden="1"/>
    </xf>
    <xf numFmtId="0" fontId="103" fillId="19" borderId="145" xfId="215" applyFont="1" applyFill="1" applyBorder="1" applyAlignment="1" applyProtection="1">
      <alignment horizontal="center" vertical="center" shrinkToFit="1"/>
      <protection hidden="1"/>
    </xf>
    <xf numFmtId="1" fontId="38" fillId="0" borderId="0" xfId="6" applyNumberFormat="1" applyFont="1" applyAlignment="1" applyProtection="1">
      <alignment horizontal="center" vertical="center"/>
      <protection locked="0"/>
    </xf>
    <xf numFmtId="183" fontId="42" fillId="24" borderId="82" xfId="6" applyNumberFormat="1" applyFont="1" applyFill="1" applyBorder="1" applyAlignment="1" applyProtection="1">
      <alignment horizontal="center" vertical="center"/>
      <protection hidden="1"/>
    </xf>
    <xf numFmtId="183" fontId="42" fillId="24" borderId="81" xfId="6" applyNumberFormat="1" applyFont="1" applyFill="1" applyBorder="1" applyAlignment="1" applyProtection="1">
      <alignment horizontal="center" vertical="center"/>
      <protection hidden="1"/>
    </xf>
    <xf numFmtId="183" fontId="42" fillId="24" borderId="83" xfId="6" applyNumberFormat="1" applyFont="1" applyFill="1" applyBorder="1" applyAlignment="1" applyProtection="1">
      <alignment horizontal="center" vertical="center"/>
      <protection hidden="1"/>
    </xf>
    <xf numFmtId="183" fontId="42" fillId="24" borderId="98" xfId="6" applyNumberFormat="1" applyFont="1" applyFill="1" applyBorder="1" applyAlignment="1" applyProtection="1">
      <alignment horizontal="center" vertical="center"/>
      <protection hidden="1"/>
    </xf>
    <xf numFmtId="183" fontId="42" fillId="24" borderId="100" xfId="6" applyNumberFormat="1" applyFont="1" applyFill="1" applyBorder="1" applyAlignment="1" applyProtection="1">
      <alignment horizontal="center" vertical="center"/>
      <protection hidden="1"/>
    </xf>
    <xf numFmtId="183" fontId="42" fillId="24" borderId="99" xfId="6" applyNumberFormat="1" applyFont="1" applyFill="1" applyBorder="1" applyAlignment="1" applyProtection="1">
      <alignment horizontal="center" vertical="center"/>
      <protection hidden="1"/>
    </xf>
    <xf numFmtId="8" fontId="34" fillId="0" borderId="5" xfId="5" applyNumberFormat="1" applyFont="1" applyBorder="1" applyAlignment="1" applyProtection="1">
      <alignment horizontal="center" vertical="center" wrapText="1"/>
      <protection hidden="1"/>
    </xf>
    <xf numFmtId="8" fontId="29" fillId="0" borderId="5" xfId="5" applyNumberFormat="1" applyFont="1" applyBorder="1" applyAlignment="1" applyProtection="1">
      <alignment horizontal="center" vertical="center" wrapText="1"/>
      <protection hidden="1"/>
    </xf>
    <xf numFmtId="38" fontId="34" fillId="0" borderId="96" xfId="5" applyNumberFormat="1" applyFont="1" applyBorder="1" applyAlignment="1" applyProtection="1">
      <alignment horizontal="center" vertical="center"/>
      <protection hidden="1"/>
    </xf>
    <xf numFmtId="38" fontId="34" fillId="0" borderId="94" xfId="5" applyNumberFormat="1" applyFont="1" applyBorder="1" applyAlignment="1" applyProtection="1">
      <alignment horizontal="center" vertical="center"/>
      <protection hidden="1"/>
    </xf>
    <xf numFmtId="38" fontId="34" fillId="0" borderId="95" xfId="5" applyNumberFormat="1" applyFont="1" applyBorder="1" applyAlignment="1" applyProtection="1">
      <alignment horizontal="center" vertical="center"/>
      <protection hidden="1"/>
    </xf>
    <xf numFmtId="8" fontId="141" fillId="0" borderId="25" xfId="5" applyNumberFormat="1" applyFont="1" applyBorder="1" applyAlignment="1" applyProtection="1">
      <alignment horizontal="center" vertical="center" wrapText="1"/>
      <protection hidden="1"/>
    </xf>
    <xf numFmtId="8" fontId="141" fillId="0" borderId="37" xfId="5" applyNumberFormat="1" applyFont="1" applyBorder="1" applyAlignment="1" applyProtection="1">
      <alignment horizontal="center" vertical="center" wrapText="1"/>
      <protection hidden="1"/>
    </xf>
    <xf numFmtId="8" fontId="141" fillId="0" borderId="74" xfId="5" applyNumberFormat="1" applyFont="1" applyBorder="1" applyAlignment="1" applyProtection="1">
      <alignment horizontal="center" vertical="center" wrapText="1"/>
      <protection hidden="1"/>
    </xf>
    <xf numFmtId="10" fontId="34" fillId="0" borderId="96" xfId="5" applyNumberFormat="1" applyFont="1" applyBorder="1" applyAlignment="1" applyProtection="1">
      <alignment horizontal="center" vertical="center"/>
      <protection hidden="1"/>
    </xf>
    <xf numFmtId="10" fontId="34" fillId="0" borderId="94" xfId="5" applyNumberFormat="1" applyFont="1" applyBorder="1" applyAlignment="1" applyProtection="1">
      <alignment horizontal="center" vertical="center"/>
      <protection hidden="1"/>
    </xf>
    <xf numFmtId="10" fontId="34" fillId="0" borderId="95" xfId="5" applyNumberFormat="1" applyFont="1" applyBorder="1" applyAlignment="1" applyProtection="1">
      <alignment horizontal="center" vertical="center"/>
      <protection hidden="1"/>
    </xf>
    <xf numFmtId="8" fontId="42" fillId="0" borderId="96" xfId="5" applyNumberFormat="1" applyFont="1" applyBorder="1" applyAlignment="1" applyProtection="1">
      <alignment horizontal="center" vertical="center" wrapText="1"/>
      <protection hidden="1"/>
    </xf>
    <xf numFmtId="8" fontId="42" fillId="0" borderId="94" xfId="5" applyNumberFormat="1" applyFont="1" applyBorder="1" applyAlignment="1" applyProtection="1">
      <alignment horizontal="center" vertical="center" wrapText="1"/>
      <protection hidden="1"/>
    </xf>
    <xf numFmtId="8" fontId="42" fillId="0" borderId="95" xfId="5" applyNumberFormat="1" applyFont="1" applyBorder="1" applyAlignment="1" applyProtection="1">
      <alignment horizontal="center" vertical="center" wrapText="1"/>
      <protection hidden="1"/>
    </xf>
    <xf numFmtId="8" fontId="141" fillId="0" borderId="113" xfId="5" applyNumberFormat="1" applyFont="1" applyBorder="1" applyAlignment="1" applyProtection="1">
      <alignment horizontal="center" vertical="center" wrapText="1"/>
      <protection hidden="1"/>
    </xf>
    <xf numFmtId="38" fontId="34" fillId="0" borderId="113" xfId="5" applyNumberFormat="1" applyFont="1" applyBorder="1" applyAlignment="1" applyProtection="1">
      <alignment horizontal="center" vertical="center"/>
      <protection hidden="1"/>
    </xf>
    <xf numFmtId="10" fontId="34" fillId="0" borderId="113" xfId="5" applyNumberFormat="1" applyFont="1" applyBorder="1" applyAlignment="1" applyProtection="1">
      <alignment horizontal="center" vertical="center"/>
      <protection hidden="1"/>
    </xf>
    <xf numFmtId="8" fontId="34" fillId="9" borderId="5" xfId="5" applyNumberFormat="1" applyFont="1" applyFill="1" applyBorder="1" applyAlignment="1" applyProtection="1">
      <alignment horizontal="center" vertical="center"/>
      <protection hidden="1"/>
    </xf>
    <xf numFmtId="8" fontId="34" fillId="9" borderId="5" xfId="5" applyNumberFormat="1" applyFont="1" applyFill="1" applyBorder="1" applyAlignment="1" applyProtection="1">
      <alignment horizontal="center" vertical="center" wrapText="1"/>
      <protection hidden="1"/>
    </xf>
    <xf numFmtId="10" fontId="34" fillId="0" borderId="25" xfId="5" applyNumberFormat="1" applyFont="1" applyBorder="1" applyAlignment="1" applyProtection="1">
      <alignment horizontal="center" vertical="center"/>
      <protection hidden="1"/>
    </xf>
    <xf numFmtId="10" fontId="34" fillId="0" borderId="37" xfId="5" applyNumberFormat="1" applyFont="1" applyBorder="1" applyAlignment="1" applyProtection="1">
      <alignment horizontal="center" vertical="center"/>
      <protection hidden="1"/>
    </xf>
    <xf numFmtId="10" fontId="34" fillId="0" borderId="74" xfId="5" applyNumberFormat="1" applyFont="1" applyBorder="1" applyAlignment="1" applyProtection="1">
      <alignment horizontal="center" vertical="center"/>
      <protection hidden="1"/>
    </xf>
    <xf numFmtId="8" fontId="42" fillId="0" borderId="5" xfId="5" applyNumberFormat="1" applyFont="1" applyBorder="1" applyAlignment="1" applyProtection="1">
      <alignment horizontal="center" vertical="center" wrapText="1"/>
      <protection hidden="1"/>
    </xf>
    <xf numFmtId="8" fontId="141" fillId="0" borderId="5" xfId="5" applyNumberFormat="1" applyFont="1" applyBorder="1" applyAlignment="1" applyProtection="1">
      <alignment horizontal="center" vertical="center" wrapText="1"/>
      <protection hidden="1"/>
    </xf>
    <xf numFmtId="8" fontId="141" fillId="0" borderId="96" xfId="5" applyNumberFormat="1" applyFont="1" applyBorder="1" applyAlignment="1" applyProtection="1">
      <alignment horizontal="center" vertical="center" wrapText="1"/>
      <protection hidden="1"/>
    </xf>
    <xf numFmtId="8" fontId="141" fillId="0" borderId="94" xfId="5" applyNumberFormat="1" applyFont="1" applyBorder="1" applyAlignment="1" applyProtection="1">
      <alignment horizontal="center" vertical="center" wrapText="1"/>
      <protection hidden="1"/>
    </xf>
    <xf numFmtId="8" fontId="141" fillId="0" borderId="95" xfId="5" applyNumberFormat="1" applyFont="1" applyBorder="1" applyAlignment="1" applyProtection="1">
      <alignment horizontal="center" vertical="center" wrapText="1"/>
      <protection hidden="1"/>
    </xf>
    <xf numFmtId="0" fontId="42" fillId="18" borderId="119" xfId="215" applyFont="1" applyFill="1" applyBorder="1" applyAlignment="1" applyProtection="1">
      <alignment horizontal="center" vertical="center" shrinkToFit="1"/>
      <protection hidden="1"/>
    </xf>
    <xf numFmtId="0" fontId="42" fillId="18" borderId="120" xfId="215" applyFont="1" applyFill="1" applyBorder="1" applyAlignment="1" applyProtection="1">
      <alignment horizontal="center" vertical="center" shrinkToFit="1"/>
      <protection hidden="1"/>
    </xf>
    <xf numFmtId="0" fontId="42" fillId="18" borderId="121" xfId="215" applyFont="1" applyFill="1" applyBorder="1" applyAlignment="1" applyProtection="1">
      <alignment horizontal="center" vertical="center" shrinkToFit="1"/>
      <protection hidden="1"/>
    </xf>
    <xf numFmtId="8" fontId="59" fillId="15" borderId="25" xfId="5" applyNumberFormat="1" applyFont="1" applyFill="1" applyBorder="1" applyAlignment="1" applyProtection="1">
      <alignment horizontal="center" vertical="center"/>
      <protection hidden="1"/>
    </xf>
    <xf numFmtId="8" fontId="59" fillId="15" borderId="37" xfId="5" applyNumberFormat="1" applyFont="1" applyFill="1" applyBorder="1" applyAlignment="1" applyProtection="1">
      <alignment horizontal="center" vertical="center"/>
      <protection hidden="1"/>
    </xf>
    <xf numFmtId="38" fontId="34" fillId="0" borderId="25" xfId="5" applyNumberFormat="1" applyFont="1" applyBorder="1" applyAlignment="1" applyProtection="1">
      <alignment horizontal="center" vertical="center"/>
      <protection hidden="1"/>
    </xf>
    <xf numFmtId="38" fontId="34" fillId="0" borderId="37" xfId="5" applyNumberFormat="1" applyFont="1" applyBorder="1" applyAlignment="1" applyProtection="1">
      <alignment horizontal="center" vertical="center"/>
      <protection hidden="1"/>
    </xf>
    <xf numFmtId="38" fontId="34" fillId="0" borderId="74" xfId="5" applyNumberFormat="1" applyFont="1" applyBorder="1" applyAlignment="1" applyProtection="1">
      <alignment horizontal="center" vertical="center"/>
      <protection hidden="1"/>
    </xf>
    <xf numFmtId="0" fontId="140" fillId="18" borderId="122" xfId="215" applyFont="1" applyFill="1" applyBorder="1" applyAlignment="1" applyProtection="1">
      <alignment horizontal="center" vertical="center" shrinkToFit="1"/>
      <protection hidden="1"/>
    </xf>
    <xf numFmtId="0" fontId="140" fillId="18" borderId="0" xfId="215" applyFont="1" applyFill="1" applyAlignment="1" applyProtection="1">
      <alignment horizontal="center" vertical="center" shrinkToFit="1"/>
      <protection hidden="1"/>
    </xf>
    <xf numFmtId="0" fontId="140" fillId="18" borderId="80" xfId="215" applyFont="1" applyFill="1" applyBorder="1" applyAlignment="1" applyProtection="1">
      <alignment horizontal="center" vertical="center" shrinkToFit="1"/>
      <protection hidden="1"/>
    </xf>
    <xf numFmtId="0" fontId="140" fillId="18" borderId="123" xfId="215" applyFont="1" applyFill="1" applyBorder="1" applyAlignment="1" applyProtection="1">
      <alignment horizontal="center" vertical="center" shrinkToFit="1"/>
      <protection hidden="1"/>
    </xf>
    <xf numFmtId="0" fontId="140" fillId="18" borderId="124" xfId="215" applyFont="1" applyFill="1" applyBorder="1" applyAlignment="1" applyProtection="1">
      <alignment horizontal="center" vertical="center" shrinkToFit="1"/>
      <protection hidden="1"/>
    </xf>
    <xf numFmtId="0" fontId="140" fillId="18" borderId="125" xfId="215" applyFont="1" applyFill="1" applyBorder="1" applyAlignment="1" applyProtection="1">
      <alignment horizontal="center" vertical="center" shrinkToFit="1"/>
      <protection hidden="1"/>
    </xf>
    <xf numFmtId="0" fontId="140" fillId="18" borderId="119" xfId="215" applyFont="1" applyFill="1" applyBorder="1" applyAlignment="1" applyProtection="1">
      <alignment horizontal="center" vertical="center" shrinkToFit="1"/>
      <protection hidden="1"/>
    </xf>
    <xf numFmtId="0" fontId="140" fillId="18" borderId="120" xfId="215" applyFont="1" applyFill="1" applyBorder="1" applyAlignment="1" applyProtection="1">
      <alignment horizontal="center" vertical="center" shrinkToFit="1"/>
      <protection hidden="1"/>
    </xf>
    <xf numFmtId="0" fontId="140" fillId="18" borderId="121" xfId="215" applyFont="1" applyFill="1" applyBorder="1" applyAlignment="1" applyProtection="1">
      <alignment horizontal="center" vertical="center" shrinkToFit="1"/>
      <protection hidden="1"/>
    </xf>
    <xf numFmtId="0" fontId="56" fillId="0" borderId="0" xfId="5" applyFont="1" applyAlignment="1" applyProtection="1">
      <alignment horizontal="center" vertical="center"/>
      <protection hidden="1"/>
    </xf>
    <xf numFmtId="0" fontId="56" fillId="0" borderId="27" xfId="5" applyFont="1" applyBorder="1" applyAlignment="1" applyProtection="1">
      <alignment horizontal="center" vertical="center"/>
      <protection hidden="1"/>
    </xf>
    <xf numFmtId="8" fontId="34" fillId="17" borderId="25" xfId="5" applyNumberFormat="1" applyFont="1" applyFill="1" applyBorder="1" applyAlignment="1" applyProtection="1">
      <alignment horizontal="center" vertical="center"/>
      <protection hidden="1"/>
    </xf>
    <xf numFmtId="8" fontId="34" fillId="17" borderId="37" xfId="5" applyNumberFormat="1" applyFont="1" applyFill="1" applyBorder="1" applyAlignment="1" applyProtection="1">
      <alignment horizontal="center" vertical="center"/>
      <protection hidden="1"/>
    </xf>
    <xf numFmtId="8" fontId="34" fillId="26" borderId="25" xfId="5" applyNumberFormat="1" applyFont="1" applyFill="1" applyBorder="1" applyAlignment="1" applyProtection="1">
      <alignment horizontal="center" vertical="center"/>
      <protection hidden="1"/>
    </xf>
    <xf numFmtId="8" fontId="34" fillId="26" borderId="37" xfId="5" applyNumberFormat="1" applyFont="1" applyFill="1" applyBorder="1" applyAlignment="1" applyProtection="1">
      <alignment horizontal="center" vertical="center"/>
      <protection hidden="1"/>
    </xf>
    <xf numFmtId="8" fontId="59" fillId="19" borderId="25" xfId="5" applyNumberFormat="1" applyFont="1" applyFill="1" applyBorder="1" applyAlignment="1" applyProtection="1">
      <alignment horizontal="center" vertical="center"/>
      <protection hidden="1"/>
    </xf>
    <xf numFmtId="8" fontId="59" fillId="19" borderId="37" xfId="5" applyNumberFormat="1" applyFont="1" applyFill="1" applyBorder="1" applyAlignment="1" applyProtection="1">
      <alignment horizontal="center" vertical="center"/>
      <protection hidden="1"/>
    </xf>
    <xf numFmtId="0" fontId="57" fillId="0" borderId="0" xfId="5" applyFont="1" applyAlignment="1" applyProtection="1">
      <alignment horizontal="center" vertical="center"/>
      <protection hidden="1"/>
    </xf>
    <xf numFmtId="0" fontId="103" fillId="19" borderId="121" xfId="215" applyFont="1" applyFill="1" applyBorder="1" applyAlignment="1" applyProtection="1">
      <alignment horizontal="center" vertical="center" shrinkToFit="1"/>
      <protection hidden="1"/>
    </xf>
    <xf numFmtId="0" fontId="42" fillId="18" borderId="158" xfId="215" applyFont="1" applyFill="1" applyBorder="1" applyAlignment="1" applyProtection="1">
      <alignment horizontal="center" vertical="center" shrinkToFit="1"/>
      <protection hidden="1"/>
    </xf>
    <xf numFmtId="0" fontId="42" fillId="18" borderId="145" xfId="215" applyFont="1" applyFill="1" applyBorder="1" applyAlignment="1" applyProtection="1">
      <alignment horizontal="center" vertical="center" shrinkToFit="1"/>
      <protection hidden="1"/>
    </xf>
    <xf numFmtId="183" fontId="42" fillId="16" borderId="0" xfId="215" applyNumberFormat="1" applyFont="1" applyFill="1" applyAlignment="1" applyProtection="1">
      <alignment horizontal="center" vertical="center" shrinkToFit="1"/>
      <protection hidden="1"/>
    </xf>
    <xf numFmtId="176" fontId="42" fillId="16" borderId="0" xfId="215" applyNumberFormat="1" applyFont="1" applyFill="1" applyAlignment="1" applyProtection="1">
      <alignment horizontal="center" vertical="center" shrinkToFit="1"/>
      <protection hidden="1"/>
    </xf>
    <xf numFmtId="0" fontId="86" fillId="61" borderId="0" xfId="6" applyFont="1" applyFill="1" applyAlignment="1">
      <alignment horizontal="center" vertical="center"/>
    </xf>
    <xf numFmtId="0" fontId="57" fillId="0" borderId="0" xfId="5" applyFont="1" applyAlignment="1" applyProtection="1">
      <alignment horizontal="right" vertical="center"/>
      <protection hidden="1"/>
    </xf>
    <xf numFmtId="0" fontId="34" fillId="0" borderId="0" xfId="5" applyFont="1" applyAlignment="1" applyProtection="1">
      <alignment horizontal="center" vertical="center"/>
      <protection hidden="1"/>
    </xf>
    <xf numFmtId="8" fontId="59" fillId="25" borderId="25" xfId="5" applyNumberFormat="1" applyFont="1" applyFill="1" applyBorder="1" applyAlignment="1" applyProtection="1">
      <alignment horizontal="center" vertical="center"/>
      <protection hidden="1"/>
    </xf>
    <xf numFmtId="8" fontId="59" fillId="25" borderId="37" xfId="5" applyNumberFormat="1" applyFont="1" applyFill="1" applyBorder="1" applyAlignment="1" applyProtection="1">
      <alignment horizontal="center" vertical="center"/>
      <protection hidden="1"/>
    </xf>
    <xf numFmtId="8" fontId="59" fillId="13" borderId="25" xfId="5" applyNumberFormat="1" applyFont="1" applyFill="1" applyBorder="1" applyAlignment="1" applyProtection="1">
      <alignment horizontal="center" vertical="center"/>
      <protection hidden="1"/>
    </xf>
    <xf numFmtId="8" fontId="59" fillId="13" borderId="37" xfId="5" applyNumberFormat="1" applyFont="1" applyFill="1" applyBorder="1" applyAlignment="1" applyProtection="1">
      <alignment horizontal="center" vertical="center"/>
      <protection hidden="1"/>
    </xf>
    <xf numFmtId="8" fontId="34" fillId="18" borderId="25" xfId="5" applyNumberFormat="1" applyFont="1" applyFill="1" applyBorder="1" applyAlignment="1" applyProtection="1">
      <alignment horizontal="center" vertical="center"/>
      <protection hidden="1"/>
    </xf>
    <xf numFmtId="8" fontId="34" fillId="18" borderId="37" xfId="5" applyNumberFormat="1" applyFont="1" applyFill="1" applyBorder="1" applyAlignment="1" applyProtection="1">
      <alignment horizontal="center" vertical="center"/>
      <protection hidden="1"/>
    </xf>
    <xf numFmtId="8" fontId="29" fillId="0" borderId="96" xfId="5" applyNumberFormat="1" applyFont="1" applyBorder="1" applyAlignment="1" applyProtection="1">
      <alignment horizontal="center" vertical="center" wrapText="1"/>
      <protection hidden="1"/>
    </xf>
    <xf numFmtId="8" fontId="29" fillId="0" borderId="94" xfId="5" applyNumberFormat="1" applyFont="1" applyBorder="1" applyAlignment="1" applyProtection="1">
      <alignment horizontal="center" vertical="center" wrapText="1"/>
      <protection hidden="1"/>
    </xf>
    <xf numFmtId="8" fontId="29" fillId="0" borderId="95" xfId="5" applyNumberFormat="1" applyFont="1" applyBorder="1" applyAlignment="1" applyProtection="1">
      <alignment horizontal="center" vertical="center" wrapText="1"/>
      <protection hidden="1"/>
    </xf>
    <xf numFmtId="0" fontId="42" fillId="26" borderId="102" xfId="215" applyFont="1" applyFill="1" applyBorder="1" applyAlignment="1" applyProtection="1">
      <alignment horizontal="center" vertical="center" shrinkToFit="1"/>
      <protection hidden="1"/>
    </xf>
    <xf numFmtId="0" fontId="42" fillId="26" borderId="97" xfId="215" applyFont="1" applyFill="1" applyBorder="1" applyAlignment="1" applyProtection="1">
      <alignment horizontal="center" vertical="center" shrinkToFit="1"/>
      <protection hidden="1"/>
    </xf>
    <xf numFmtId="0" fontId="42" fillId="26" borderId="72" xfId="215" applyFont="1" applyFill="1" applyBorder="1" applyAlignment="1" applyProtection="1">
      <alignment horizontal="center" vertical="center" shrinkToFit="1"/>
      <protection hidden="1"/>
    </xf>
    <xf numFmtId="0" fontId="42" fillId="26" borderId="122" xfId="215" applyFont="1" applyFill="1" applyBorder="1" applyAlignment="1" applyProtection="1">
      <alignment horizontal="center" vertical="center" shrinkToFit="1"/>
      <protection hidden="1"/>
    </xf>
    <xf numFmtId="0" fontId="42" fillId="26" borderId="23" xfId="215" applyFont="1" applyFill="1" applyBorder="1" applyAlignment="1" applyProtection="1">
      <alignment horizontal="center" vertical="center" shrinkToFit="1"/>
      <protection hidden="1"/>
    </xf>
    <xf numFmtId="0" fontId="42" fillId="26" borderId="123" xfId="215" applyFont="1" applyFill="1" applyBorder="1" applyAlignment="1" applyProtection="1">
      <alignment horizontal="center" vertical="center" shrinkToFit="1"/>
      <protection hidden="1"/>
    </xf>
    <xf numFmtId="0" fontId="42" fillId="26" borderId="162" xfId="215" applyFont="1" applyFill="1" applyBorder="1" applyAlignment="1" applyProtection="1">
      <alignment horizontal="center" vertical="center" shrinkToFit="1"/>
      <protection hidden="1"/>
    </xf>
    <xf numFmtId="0" fontId="42" fillId="26" borderId="113" xfId="215" applyFont="1" applyFill="1" applyBorder="1" applyAlignment="1" applyProtection="1">
      <alignment horizontal="center" vertical="center" shrinkToFit="1"/>
      <protection hidden="1"/>
    </xf>
    <xf numFmtId="0" fontId="42" fillId="26" borderId="5" xfId="215" applyFont="1" applyFill="1" applyBorder="1" applyAlignment="1" applyProtection="1">
      <alignment horizontal="center" vertical="center" shrinkToFit="1"/>
      <protection hidden="1"/>
    </xf>
    <xf numFmtId="183" fontId="105" fillId="0" borderId="0" xfId="6" applyNumberFormat="1" applyFont="1" applyAlignment="1" applyProtection="1">
      <alignment horizontal="center" vertical="center"/>
      <protection hidden="1"/>
    </xf>
    <xf numFmtId="185" fontId="105" fillId="0" borderId="0" xfId="6" applyNumberFormat="1" applyFont="1" applyAlignment="1" applyProtection="1">
      <alignment horizontal="center" vertical="center"/>
      <protection hidden="1"/>
    </xf>
    <xf numFmtId="0" fontId="42" fillId="60" borderId="5" xfId="215" applyFont="1" applyFill="1" applyBorder="1" applyAlignment="1" applyProtection="1">
      <alignment horizontal="center" vertical="center" shrinkToFit="1"/>
      <protection hidden="1"/>
    </xf>
    <xf numFmtId="0" fontId="42" fillId="18" borderId="113" xfId="215" applyFont="1" applyFill="1" applyBorder="1" applyAlignment="1" applyProtection="1">
      <alignment horizontal="center" vertical="center" shrinkToFit="1"/>
      <protection hidden="1"/>
    </xf>
    <xf numFmtId="0" fontId="42" fillId="18" borderId="88" xfId="215" applyFont="1" applyFill="1" applyBorder="1" applyAlignment="1" applyProtection="1">
      <alignment horizontal="center" vertical="center" shrinkToFit="1"/>
      <protection hidden="1"/>
    </xf>
    <xf numFmtId="10" fontId="42" fillId="16" borderId="0" xfId="6" applyNumberFormat="1" applyFont="1" applyFill="1" applyAlignment="1">
      <alignment horizontal="center" vertical="center"/>
    </xf>
    <xf numFmtId="1" fontId="34" fillId="0" borderId="0" xfId="6" applyNumberFormat="1" applyFont="1" applyAlignment="1">
      <alignment horizontal="center" vertical="center"/>
    </xf>
    <xf numFmtId="1" fontId="34" fillId="0" borderId="80" xfId="6" applyNumberFormat="1" applyFont="1" applyBorder="1" applyAlignment="1">
      <alignment horizontal="center" vertical="center"/>
    </xf>
    <xf numFmtId="1" fontId="34" fillId="0" borderId="0" xfId="215" applyNumberFormat="1" applyFont="1" applyAlignment="1" applyProtection="1">
      <alignment horizontal="center" vertical="center" shrinkToFit="1"/>
      <protection hidden="1"/>
    </xf>
    <xf numFmtId="1" fontId="42" fillId="16" borderId="0" xfId="215" applyNumberFormat="1" applyFont="1" applyFill="1" applyAlignment="1" applyProtection="1">
      <alignment horizontal="center" vertical="center" shrinkToFit="1"/>
      <protection hidden="1"/>
    </xf>
    <xf numFmtId="183" fontId="42" fillId="0" borderId="0" xfId="215" applyNumberFormat="1" applyFont="1" applyAlignment="1" applyProtection="1">
      <alignment horizontal="center" vertical="center" shrinkToFit="1"/>
      <protection hidden="1"/>
    </xf>
    <xf numFmtId="176" fontId="42" fillId="0" borderId="0" xfId="215" applyNumberFormat="1" applyFont="1" applyAlignment="1" applyProtection="1">
      <alignment horizontal="center" vertical="center" shrinkToFit="1"/>
      <protection hidden="1"/>
    </xf>
    <xf numFmtId="0" fontId="34" fillId="0" borderId="0" xfId="7" applyFont="1" applyAlignment="1">
      <alignment horizontal="center" vertical="center"/>
    </xf>
    <xf numFmtId="0" fontId="34" fillId="0" borderId="80" xfId="7" applyFont="1" applyBorder="1" applyAlignment="1">
      <alignment horizontal="center" vertical="center"/>
    </xf>
    <xf numFmtId="0" fontId="42" fillId="18" borderId="155" xfId="215" applyFont="1" applyFill="1" applyBorder="1" applyAlignment="1" applyProtection="1">
      <alignment horizontal="center" vertical="center" shrinkToFit="1"/>
      <protection hidden="1"/>
    </xf>
    <xf numFmtId="0" fontId="34" fillId="0" borderId="0" xfId="6" applyFont="1" applyAlignment="1">
      <alignment horizontal="center" vertical="center" wrapText="1"/>
    </xf>
    <xf numFmtId="0" fontId="34" fillId="0" borderId="80" xfId="6" applyFont="1" applyBorder="1" applyAlignment="1">
      <alignment horizontal="center" vertical="center" wrapText="1"/>
    </xf>
    <xf numFmtId="0" fontId="34" fillId="0" borderId="122" xfId="6" applyFont="1" applyBorder="1" applyAlignment="1">
      <alignment horizontal="center" vertical="center" wrapText="1"/>
    </xf>
    <xf numFmtId="0" fontId="42" fillId="18" borderId="105" xfId="215" applyFont="1" applyFill="1" applyBorder="1" applyAlignment="1" applyProtection="1">
      <alignment horizontal="center" vertical="center" shrinkToFit="1"/>
      <protection hidden="1"/>
    </xf>
    <xf numFmtId="0" fontId="34" fillId="16" borderId="81" xfId="6" applyFont="1" applyFill="1" applyBorder="1" applyAlignment="1">
      <alignment horizontal="center" vertical="center"/>
    </xf>
    <xf numFmtId="0" fontId="42" fillId="26" borderId="96" xfId="215" applyFont="1" applyFill="1" applyBorder="1" applyAlignment="1" applyProtection="1">
      <alignment horizontal="center" vertical="center" shrinkToFit="1"/>
      <protection hidden="1"/>
    </xf>
    <xf numFmtId="0" fontId="42" fillId="60" borderId="119" xfId="215" applyFont="1" applyFill="1" applyBorder="1" applyAlignment="1" applyProtection="1">
      <alignment horizontal="center" vertical="center" shrinkToFit="1"/>
      <protection hidden="1"/>
    </xf>
    <xf numFmtId="0" fontId="42" fillId="60" borderId="120" xfId="215" applyFont="1" applyFill="1" applyBorder="1" applyAlignment="1" applyProtection="1">
      <alignment horizontal="center" vertical="center" shrinkToFit="1"/>
      <protection hidden="1"/>
    </xf>
    <xf numFmtId="0" fontId="42" fillId="60" borderId="122" xfId="215" applyFont="1" applyFill="1" applyBorder="1" applyAlignment="1" applyProtection="1">
      <alignment horizontal="center" vertical="center" shrinkToFit="1"/>
      <protection hidden="1"/>
    </xf>
    <xf numFmtId="0" fontId="42" fillId="60" borderId="0" xfId="215" applyFont="1" applyFill="1" applyAlignment="1" applyProtection="1">
      <alignment horizontal="center" vertical="center" shrinkToFit="1"/>
      <protection hidden="1"/>
    </xf>
    <xf numFmtId="0" fontId="42" fillId="60" borderId="123" xfId="215" applyFont="1" applyFill="1" applyBorder="1" applyAlignment="1" applyProtection="1">
      <alignment horizontal="center" vertical="center" shrinkToFit="1"/>
      <protection hidden="1"/>
    </xf>
    <xf numFmtId="0" fontId="42" fillId="60" borderId="145" xfId="215" applyFont="1" applyFill="1" applyBorder="1" applyAlignment="1" applyProtection="1">
      <alignment horizontal="center" vertical="center" shrinkToFit="1"/>
      <protection hidden="1"/>
    </xf>
    <xf numFmtId="0" fontId="103" fillId="19" borderId="5" xfId="215" applyFont="1" applyFill="1" applyBorder="1" applyAlignment="1" applyProtection="1">
      <alignment horizontal="center" vertical="center" shrinkToFit="1"/>
      <protection hidden="1"/>
    </xf>
    <xf numFmtId="0" fontId="103" fillId="19" borderId="155" xfId="215" applyFont="1" applyFill="1" applyBorder="1" applyAlignment="1" applyProtection="1">
      <alignment horizontal="center" vertical="center" shrinkToFit="1"/>
      <protection hidden="1"/>
    </xf>
    <xf numFmtId="0" fontId="34" fillId="16" borderId="80" xfId="6" applyFont="1" applyFill="1" applyBorder="1" applyAlignment="1">
      <alignment horizontal="center" vertical="center"/>
    </xf>
    <xf numFmtId="0" fontId="34" fillId="16" borderId="126" xfId="6" applyFont="1" applyFill="1" applyBorder="1" applyAlignment="1">
      <alignment horizontal="center" vertical="center"/>
    </xf>
    <xf numFmtId="0" fontId="34" fillId="16" borderId="165" xfId="6" applyFont="1" applyFill="1" applyBorder="1" applyAlignment="1">
      <alignment horizontal="center" vertical="center"/>
    </xf>
    <xf numFmtId="0" fontId="34" fillId="0" borderId="164" xfId="6" applyFont="1" applyBorder="1" applyAlignment="1">
      <alignment horizontal="center" vertical="center"/>
    </xf>
    <xf numFmtId="0" fontId="34" fillId="0" borderId="126" xfId="6" applyFont="1" applyBorder="1" applyAlignment="1">
      <alignment horizontal="center" vertical="center"/>
    </xf>
    <xf numFmtId="0" fontId="42" fillId="18" borderId="32" xfId="215" applyFont="1" applyFill="1" applyBorder="1" applyAlignment="1" applyProtection="1">
      <alignment horizontal="center" vertical="center" shrinkToFit="1"/>
      <protection hidden="1"/>
    </xf>
    <xf numFmtId="0" fontId="0" fillId="0" borderId="96" xfId="0" applyBorder="1" applyAlignment="1">
      <alignment horizontal="center"/>
    </xf>
    <xf numFmtId="0" fontId="0" fillId="0" borderId="94" xfId="0" applyBorder="1" applyAlignment="1">
      <alignment horizontal="center"/>
    </xf>
    <xf numFmtId="0" fontId="0" fillId="0" borderId="162" xfId="0" applyBorder="1" applyAlignment="1">
      <alignment horizontal="center"/>
    </xf>
    <xf numFmtId="0" fontId="90" fillId="62" borderId="96" xfId="0" applyFont="1" applyFill="1" applyBorder="1" applyAlignment="1">
      <alignment horizontal="center" vertical="center"/>
    </xf>
    <xf numFmtId="0" fontId="90" fillId="62" borderId="162" xfId="0" applyFont="1" applyFill="1" applyBorder="1" applyAlignment="1">
      <alignment horizontal="center" vertical="center"/>
    </xf>
    <xf numFmtId="0" fontId="90" fillId="62" borderId="94" xfId="0" applyFont="1" applyFill="1" applyBorder="1" applyAlignment="1">
      <alignment horizontal="center" vertical="center"/>
    </xf>
    <xf numFmtId="0" fontId="142" fillId="63" borderId="96" xfId="0" applyFont="1" applyFill="1" applyBorder="1" applyAlignment="1">
      <alignment horizontal="center"/>
    </xf>
    <xf numFmtId="0" fontId="142" fillId="63" borderId="94" xfId="0" applyFont="1" applyFill="1" applyBorder="1" applyAlignment="1">
      <alignment horizontal="center"/>
    </xf>
    <xf numFmtId="0" fontId="142" fillId="63" borderId="162" xfId="0" applyFont="1" applyFill="1" applyBorder="1" applyAlignment="1">
      <alignment horizontal="center"/>
    </xf>
    <xf numFmtId="0" fontId="76" fillId="0" borderId="96" xfId="0" applyFont="1" applyBorder="1" applyAlignment="1">
      <alignment horizontal="center"/>
    </xf>
  </cellXfs>
  <cellStyles count="34725">
    <cellStyle name="20% - Accent1" xfId="34197" builtinId="30" customBuiltin="1"/>
    <cellStyle name="20% - Accent2" xfId="34200" builtinId="34" customBuiltin="1"/>
    <cellStyle name="20% - Accent3" xfId="34203" builtinId="38" customBuiltin="1"/>
    <cellStyle name="20% - Accent4" xfId="34206" builtinId="42" customBuiltin="1"/>
    <cellStyle name="20% - Accent5" xfId="34209" builtinId="46" customBuiltin="1"/>
    <cellStyle name="20% - Accent6" xfId="34212" builtinId="50" customBuiltin="1"/>
    <cellStyle name="40% - Accent1" xfId="34198" builtinId="31" customBuiltin="1"/>
    <cellStyle name="40% - Accent2" xfId="34201" builtinId="35" customBuiltin="1"/>
    <cellStyle name="40% - Accent3" xfId="34204" builtinId="39" customBuiltin="1"/>
    <cellStyle name="40% - Accent4" xfId="34207" builtinId="43" customBuiltin="1"/>
    <cellStyle name="40% - Accent5" xfId="34210" builtinId="47" customBuiltin="1"/>
    <cellStyle name="40% - Accent6" xfId="34213" builtinId="51" customBuiltin="1"/>
    <cellStyle name="60% - Accent1 2" xfId="34558" xr:uid="{9D660ADC-6A0F-4847-A1E0-608E5CF8A66C}"/>
    <cellStyle name="60% - Accent1 3" xfId="34232" xr:uid="{4730D8AC-DCE9-4735-9DF1-5409AFC844A2}"/>
    <cellStyle name="60% - Accent2 2" xfId="34559" xr:uid="{4D351E64-57BF-4017-ABA2-D94E1F625246}"/>
    <cellStyle name="60% - Accent2 3" xfId="34233" xr:uid="{14E10901-98FB-4DBE-AF8A-A3525DC34725}"/>
    <cellStyle name="60% - Accent3 2" xfId="34560" xr:uid="{E7871DE4-CAC2-4D39-B755-56B6BB2700C0}"/>
    <cellStyle name="60% - Accent3 3" xfId="34234" xr:uid="{93054090-A124-444D-B7D9-17C37387E8BA}"/>
    <cellStyle name="60% - Accent4 2" xfId="34561" xr:uid="{6EE14800-B02F-4F81-949B-20EE89D09877}"/>
    <cellStyle name="60% - Accent4 3" xfId="34235" xr:uid="{66AA82ED-C941-4ECE-ACC3-2926A3714767}"/>
    <cellStyle name="60% - Accent5 2" xfId="34562" xr:uid="{CB5C65A9-5AC4-4567-8381-E3EF0B19A33A}"/>
    <cellStyle name="60% - Accent5 3" xfId="34236" xr:uid="{1E09C3C7-CE85-4C9F-BC94-4D76A486A865}"/>
    <cellStyle name="60% - Accent6 2" xfId="34563" xr:uid="{A7E611A4-9E3C-4A2F-8A2C-AAF0E25223A7}"/>
    <cellStyle name="60% - Accent6 3" xfId="34237" xr:uid="{24995387-076F-4311-871A-4861D2D7953F}"/>
    <cellStyle name="Accent1" xfId="34196" builtinId="29" customBuiltin="1"/>
    <cellStyle name="Accent2" xfId="34199" builtinId="33" customBuiltin="1"/>
    <cellStyle name="Accent3" xfId="34202" builtinId="37" customBuiltin="1"/>
    <cellStyle name="Accent4" xfId="34205" builtinId="41" customBuiltin="1"/>
    <cellStyle name="Accent5" xfId="34208" builtinId="45" customBuiltin="1"/>
    <cellStyle name="Accent6" xfId="34211" builtinId="49" customBuiltin="1"/>
    <cellStyle name="Bad" xfId="34187" builtinId="27" customBuiltin="1"/>
    <cellStyle name="Calculation" xfId="34190" builtinId="22" customBuiltin="1"/>
    <cellStyle name="Check Cell" xfId="34192" builtinId="23" customBuiltin="1"/>
    <cellStyle name="Comma 2" xfId="442" xr:uid="{00000000-0005-0000-0000-000000000000}"/>
    <cellStyle name="Comma 2 2" xfId="4457" xr:uid="{00000000-0005-0000-0000-000001000000}"/>
    <cellStyle name="Comma 2 3" xfId="4458" xr:uid="{00000000-0005-0000-0000-000002000000}"/>
    <cellStyle name="Comma 2 3 2" xfId="8716" xr:uid="{00000000-0005-0000-0000-000003000000}"/>
    <cellStyle name="Comma 2 3 2 2" xfId="17201" xr:uid="{00000000-0005-0000-0000-000004000000}"/>
    <cellStyle name="Comma 2 3 2 2 2" xfId="34167" xr:uid="{00000000-0005-0000-0000-000005000000}"/>
    <cellStyle name="Comma 2 3 2 3" xfId="25685" xr:uid="{00000000-0005-0000-0000-000006000000}"/>
    <cellStyle name="Comma 2 3 3" xfId="12959" xr:uid="{00000000-0005-0000-0000-000007000000}"/>
    <cellStyle name="Comma 2 3 3 2" xfId="29926" xr:uid="{00000000-0005-0000-0000-000008000000}"/>
    <cellStyle name="Comma 2 3 4" xfId="21444" xr:uid="{00000000-0005-0000-0000-000009000000}"/>
    <cellStyle name="Comma 2 3 5" xfId="34397" xr:uid="{637D0C04-C966-454A-BB55-78E168B6A7CC}"/>
    <cellStyle name="Comma 3" xfId="4459" xr:uid="{00000000-0005-0000-0000-00000A000000}"/>
    <cellStyle name="Comma 3 2" xfId="4460" xr:uid="{00000000-0005-0000-0000-00000B000000}"/>
    <cellStyle name="Comma 3 3" xfId="34216" xr:uid="{A4756A48-D8CC-4AAC-AB16-31CEA0A2D0BA}"/>
    <cellStyle name="Comma 4" xfId="34238" xr:uid="{5E37E76F-259A-4CCD-9FC8-CEDC15DEAAA8}"/>
    <cellStyle name="Currency 10" xfId="4501" xr:uid="{00000000-0005-0000-0000-00000D000000}"/>
    <cellStyle name="Currency 11" xfId="8749" xr:uid="{00000000-0005-0000-0000-00000E000000}"/>
    <cellStyle name="Currency 12" xfId="17234" xr:uid="{00000000-0005-0000-0000-00000F000000}"/>
    <cellStyle name="Currency 2" xfId="235" xr:uid="{00000000-0005-0000-0000-000010000000}"/>
    <cellStyle name="Currency 2 2" xfId="525" xr:uid="{00000000-0005-0000-0000-000011000000}"/>
    <cellStyle name="Currency 2 2 2" xfId="34435" xr:uid="{CA0EEDC7-4444-40CE-B0C5-2CE036DD0346}"/>
    <cellStyle name="Currency 2 3" xfId="444" xr:uid="{00000000-0005-0000-0000-000012000000}"/>
    <cellStyle name="Currency 3" xfId="269" xr:uid="{00000000-0005-0000-0000-000013000000}"/>
    <cellStyle name="Currency 3 2" xfId="558" xr:uid="{00000000-0005-0000-0000-000014000000}"/>
    <cellStyle name="Currency 3 2 2" xfId="34279" xr:uid="{D6C92DFE-4BF6-45B2-8147-4A87FC3B75A5}"/>
    <cellStyle name="Currency 3 3" xfId="445" xr:uid="{00000000-0005-0000-0000-000015000000}"/>
    <cellStyle name="Currency 4" xfId="337" xr:uid="{00000000-0005-0000-0000-000016000000}"/>
    <cellStyle name="Currency 4 2" xfId="626" xr:uid="{00000000-0005-0000-0000-000017000000}"/>
    <cellStyle name="Currency 4 3" xfId="443" xr:uid="{00000000-0005-0000-0000-000018000000}"/>
    <cellStyle name="Currency 4 3 2" xfId="996" xr:uid="{00000000-0005-0000-0000-000019000000}"/>
    <cellStyle name="Currency 4 4" xfId="34220" xr:uid="{8005DED1-21E5-4C77-B282-488B650F1074}"/>
    <cellStyle name="Currency 5" xfId="491" xr:uid="{00000000-0005-0000-0000-00001A000000}"/>
    <cellStyle name="Currency 6" xfId="761" xr:uid="{00000000-0005-0000-0000-00001B000000}"/>
    <cellStyle name="Currency 7" xfId="1297" xr:uid="{00000000-0005-0000-0000-00001C000000}"/>
    <cellStyle name="Currency 8" xfId="2360" xr:uid="{00000000-0005-0000-0000-00001D000000}"/>
    <cellStyle name="Currency 9" xfId="4455" xr:uid="{00000000-0005-0000-0000-00001E000000}"/>
    <cellStyle name="Currency 9 2" xfId="8714" xr:uid="{00000000-0005-0000-0000-00001F000000}"/>
    <cellStyle name="Currency 9 2 2" xfId="17199" xr:uid="{00000000-0005-0000-0000-000020000000}"/>
    <cellStyle name="Currency 9 2 2 2" xfId="34165" xr:uid="{00000000-0005-0000-0000-000021000000}"/>
    <cellStyle name="Currency 9 2 3" xfId="25683" xr:uid="{00000000-0005-0000-0000-000022000000}"/>
    <cellStyle name="Currency 9 3" xfId="12957" xr:uid="{00000000-0005-0000-0000-000023000000}"/>
    <cellStyle name="Currency 9 3 2" xfId="29924" xr:uid="{00000000-0005-0000-0000-000024000000}"/>
    <cellStyle name="Currency 9 4" xfId="21442" xr:uid="{00000000-0005-0000-0000-000025000000}"/>
    <cellStyle name="Euro" xfId="446" xr:uid="{00000000-0005-0000-0000-000026000000}"/>
    <cellStyle name="Euro 2" xfId="447" xr:uid="{00000000-0005-0000-0000-000027000000}"/>
    <cellStyle name="Euro 2 2" xfId="4461" xr:uid="{00000000-0005-0000-0000-000028000000}"/>
    <cellStyle name="Euro 3" xfId="448" xr:uid="{00000000-0005-0000-0000-000029000000}"/>
    <cellStyle name="Euro 3 2" xfId="4462" xr:uid="{00000000-0005-0000-0000-00002A000000}"/>
    <cellStyle name="Euro 4" xfId="4463" xr:uid="{00000000-0005-0000-0000-00002B000000}"/>
    <cellStyle name="Euro 5" xfId="4464" xr:uid="{00000000-0005-0000-0000-00002C000000}"/>
    <cellStyle name="Explanatory Text" xfId="34194" builtinId="53" customBuiltin="1"/>
    <cellStyle name="Good" xfId="34186" builtinId="26" customBuiltin="1"/>
    <cellStyle name="Heading 1" xfId="34182" builtinId="16" customBuiltin="1"/>
    <cellStyle name="Heading 2" xfId="34183" builtinId="17" customBuiltin="1"/>
    <cellStyle name="Heading 3" xfId="34184" builtinId="18" customBuiltin="1"/>
    <cellStyle name="Heading 4" xfId="34185" builtinId="19" customBuiltin="1"/>
    <cellStyle name="Hyperlink 2" xfId="4465" xr:uid="{00000000-0005-0000-0000-00002D000000}"/>
    <cellStyle name="Hyperlink 2 2" xfId="34366" xr:uid="{CB1E9B7B-C761-43F0-B6EC-B3C83156F567}"/>
    <cellStyle name="Hyperlink 3" xfId="34224" xr:uid="{79C70ACB-28E2-43E1-9946-78F670BE643C}"/>
    <cellStyle name="Input" xfId="34188" builtinId="20" customBuiltin="1"/>
    <cellStyle name="Linked Cell" xfId="34191" builtinId="24" customBuiltin="1"/>
    <cellStyle name="Neutral 2" xfId="34557" xr:uid="{2C9B4F4A-7032-44A6-AA63-4F5B26767B76}"/>
    <cellStyle name="Neutral 3" xfId="34230" xr:uid="{F59B8C59-9ADC-420C-B27B-350D2AF98C4B}"/>
    <cellStyle name="Normal" xfId="0" builtinId="0"/>
    <cellStyle name="Normal 10" xfId="47" xr:uid="{00000000-0005-0000-0000-00002F000000}"/>
    <cellStyle name="Normal 10 2" xfId="114" xr:uid="{00000000-0005-0000-0000-000030000000}"/>
    <cellStyle name="Normal 10 2 2" xfId="210" xr:uid="{00000000-0005-0000-0000-000031000000}"/>
    <cellStyle name="Normal 10 2 3" xfId="34249" xr:uid="{0D604FEF-99B1-4623-9320-F22B3B5A3729}"/>
    <cellStyle name="Normal 10 3" xfId="128" xr:uid="{00000000-0005-0000-0000-000032000000}"/>
    <cellStyle name="Normal 10 3 2" xfId="219" xr:uid="{00000000-0005-0000-0000-000033000000}"/>
    <cellStyle name="Normal 10 4" xfId="178" xr:uid="{00000000-0005-0000-0000-000034000000}"/>
    <cellStyle name="Normal 10 5" xfId="34245" xr:uid="{41AA860F-8DBF-489F-B002-8047222CA6A6}"/>
    <cellStyle name="Normal 10_BB_MATRIX" xfId="34283" xr:uid="{7598C1B9-4180-4D5D-AB4E-B4D8BF5CA91B}"/>
    <cellStyle name="Normal 100" xfId="34375" xr:uid="{DEFA116D-A1FE-4A42-81EB-1132977060DB}"/>
    <cellStyle name="Normal 101" xfId="34376" xr:uid="{31E41A5B-CBEC-44C0-ABAE-DD314201A33B}"/>
    <cellStyle name="Normal 101 2" xfId="34394" xr:uid="{F8241727-760B-4327-A45B-C025B5E9A759}"/>
    <cellStyle name="Normal 102" xfId="34396" xr:uid="{907708E9-0CC6-4207-944C-C71E9A8A8293}"/>
    <cellStyle name="Normal 103" xfId="34392" xr:uid="{DC458148-0E20-4A7D-B473-189B1500F007}"/>
    <cellStyle name="Normal 104" xfId="34393" xr:uid="{A3EA1E5A-298B-4E66-9A90-6C956924DC87}"/>
    <cellStyle name="Normal 105" xfId="34395" xr:uid="{728707D9-1FF8-4FE1-A419-A39C408AF95B}"/>
    <cellStyle name="Normal 106" xfId="34399" xr:uid="{D30B60E5-9FE8-4179-95CE-565B6C29EB2A}"/>
    <cellStyle name="Normal 107" xfId="34382" xr:uid="{20C7AEFC-D2CF-4E77-9665-2EA319AFF427}"/>
    <cellStyle name="Normal 108" xfId="34388" xr:uid="{220A5702-37B0-4751-B108-BCEE89A32C42}"/>
    <cellStyle name="Normal 109" xfId="34391" xr:uid="{450E6938-8E1A-4539-A444-BB85EC113A1D}"/>
    <cellStyle name="Normal 11" xfId="51" xr:uid="{00000000-0005-0000-0000-000035000000}"/>
    <cellStyle name="Normal 11 2" xfId="116" xr:uid="{00000000-0005-0000-0000-000036000000}"/>
    <cellStyle name="Normal 11 2 2" xfId="212" xr:uid="{00000000-0005-0000-0000-000037000000}"/>
    <cellStyle name="Normal 11 3" xfId="129" xr:uid="{00000000-0005-0000-0000-000038000000}"/>
    <cellStyle name="Normal 11 3 2" xfId="220" xr:uid="{00000000-0005-0000-0000-000039000000}"/>
    <cellStyle name="Normal 11 4" xfId="180" xr:uid="{00000000-0005-0000-0000-00003A000000}"/>
    <cellStyle name="Normal 11 5" xfId="34248" xr:uid="{607ED33D-9D42-4FC5-9B60-008791CD2DFC}"/>
    <cellStyle name="Normal 110" xfId="34384" xr:uid="{620E8361-A57F-455A-A7B4-80B730E50CDA}"/>
    <cellStyle name="Normal 111" xfId="34386" xr:uid="{7E83330E-830F-4337-80A7-093FA5240ED5}"/>
    <cellStyle name="Normal 112" xfId="34383" xr:uid="{269CFB59-AFB7-4C47-965B-521689C60DED}"/>
    <cellStyle name="Normal 113" xfId="34381" xr:uid="{48CA2F5D-0E96-4EAF-A3BB-CEECDB893E58}"/>
    <cellStyle name="Normal 114" xfId="34387" xr:uid="{C153ADA7-2142-4735-8A26-3D527197CBD2}"/>
    <cellStyle name="Normal 115" xfId="34401" xr:uid="{9AF3B205-A70B-48BA-879D-E11F9D7EBA74}"/>
    <cellStyle name="Normal 116" xfId="34390" xr:uid="{F056E30C-2FEB-40AE-A572-ED9C8E758448}"/>
    <cellStyle name="Normal 117" xfId="34389" xr:uid="{A77F34FA-5DED-495F-85D2-D45BEF26F27F}"/>
    <cellStyle name="Normal 118" xfId="34385" xr:uid="{954FE6B7-F352-4866-93C4-CE220C8814A3}"/>
    <cellStyle name="Normal 119" xfId="34379" xr:uid="{841C966F-D9B1-474F-9513-3119FEBDDB24}"/>
    <cellStyle name="Normal 12" xfId="54" xr:uid="{00000000-0005-0000-0000-00003B000000}"/>
    <cellStyle name="Normal 12 2" xfId="118" xr:uid="{00000000-0005-0000-0000-00003C000000}"/>
    <cellStyle name="Normal 12 2 2" xfId="213" xr:uid="{00000000-0005-0000-0000-00003D000000}"/>
    <cellStyle name="Normal 12 2 2 2" xfId="34403" xr:uid="{930E97DE-7B4B-4585-AB94-47CE51F871AE}"/>
    <cellStyle name="Normal 12 2 3" xfId="34263" xr:uid="{C9041F3A-623F-4C62-8DD2-4EE93E8D0176}"/>
    <cellStyle name="Normal 12 3" xfId="130" xr:uid="{00000000-0005-0000-0000-00003E000000}"/>
    <cellStyle name="Normal 12 3 2" xfId="221" xr:uid="{00000000-0005-0000-0000-00003F000000}"/>
    <cellStyle name="Normal 12 3 3" xfId="34402" xr:uid="{E20DCA2B-7FE9-4DF1-816E-023C96E09099}"/>
    <cellStyle name="Normal 12 4" xfId="182" xr:uid="{00000000-0005-0000-0000-000040000000}"/>
    <cellStyle name="Normal 12 5" xfId="34254" xr:uid="{6CD0DEDB-C4C3-4B33-93C1-9274ECA80103}"/>
    <cellStyle name="Normal 12_BB_MATRIX" xfId="34284" xr:uid="{E4AA309C-1AE3-4B66-A12C-0057054662DB}"/>
    <cellStyle name="Normal 120" xfId="34380" xr:uid="{B7B584BB-B2D1-4721-94DB-F8E7E0D06DDE}"/>
    <cellStyle name="Normal 121" xfId="34377" xr:uid="{2CD660F4-A5A8-4FF2-B2A3-203911921035}"/>
    <cellStyle name="Normal 122" xfId="34378" xr:uid="{99A75DD7-30A7-4EAA-94B2-4182F7AFBFA2}"/>
    <cellStyle name="Normal 123" xfId="34420" xr:uid="{E8EB798A-0E33-4178-A83F-A8A3FA9B7BBA}"/>
    <cellStyle name="Normal 124" xfId="34437" xr:uid="{0A6DA7E0-0AF9-40CB-B58B-A0E31FB50C76}"/>
    <cellStyle name="Normal 125" xfId="34439" xr:uid="{4DB6DB0F-34AB-45B8-91F9-E22D7B5C118B}"/>
    <cellStyle name="Normal 126" xfId="34442" xr:uid="{4EDF107D-9F6A-49F9-9033-4FA7701CA80B}"/>
    <cellStyle name="Normal 127" xfId="34441" xr:uid="{CB2B4C23-946F-4053-9052-848C00778818}"/>
    <cellStyle name="Normal 128" xfId="34438" xr:uid="{A9A4FCE2-BD4E-4308-8F6F-E1F905F27918}"/>
    <cellStyle name="Normal 129" xfId="34440" xr:uid="{FC8872E3-C41A-4E91-B6B8-997FDB643C1C}"/>
    <cellStyle name="Normal 13" xfId="163" xr:uid="{00000000-0005-0000-0000-000041000000}"/>
    <cellStyle name="Normal 13 10" xfId="4504" xr:uid="{00000000-0005-0000-0000-000042000000}"/>
    <cellStyle name="Normal 13 10 2" xfId="12994" xr:uid="{00000000-0005-0000-0000-000043000000}"/>
    <cellStyle name="Normal 13 10 2 2" xfId="29960" xr:uid="{00000000-0005-0000-0000-000044000000}"/>
    <cellStyle name="Normal 13 10 3" xfId="21478" xr:uid="{00000000-0005-0000-0000-000045000000}"/>
    <cellStyle name="Normal 13 11" xfId="8752" xr:uid="{00000000-0005-0000-0000-000046000000}"/>
    <cellStyle name="Normal 13 11 2" xfId="25719" xr:uid="{00000000-0005-0000-0000-000047000000}"/>
    <cellStyle name="Normal 13 12" xfId="17237" xr:uid="{00000000-0005-0000-0000-000048000000}"/>
    <cellStyle name="Normal 13 13" xfId="34255" xr:uid="{F6436FAC-8B24-43B1-932D-8AD4CE359FB9}"/>
    <cellStyle name="Normal 13 2" xfId="88" xr:uid="{00000000-0005-0000-0000-000049000000}"/>
    <cellStyle name="Normal 13 2 2" xfId="196" xr:uid="{00000000-0005-0000-0000-00004A000000}"/>
    <cellStyle name="Normal 13 2 2 2" xfId="34405" xr:uid="{0E691AB0-8D9C-4D0B-B129-E159C161A25F}"/>
    <cellStyle name="Normal 13 2 3" xfId="34264" xr:uid="{C57B1082-47FF-40AA-B00C-92E863F38924}"/>
    <cellStyle name="Normal 13 3" xfId="138" xr:uid="{00000000-0005-0000-0000-00004B000000}"/>
    <cellStyle name="Normal 13 3 2" xfId="224" xr:uid="{00000000-0005-0000-0000-00004C000000}"/>
    <cellStyle name="Normal 13 3 3" xfId="34404" xr:uid="{DE834D62-DCEB-44B9-8795-C68D5A19678E}"/>
    <cellStyle name="Normal 13 4" xfId="272" xr:uid="{00000000-0005-0000-0000-00004D000000}"/>
    <cellStyle name="Normal 13 4 2" xfId="406" xr:uid="{00000000-0005-0000-0000-00004E000000}"/>
    <cellStyle name="Normal 13 4 2 2" xfId="694" xr:uid="{00000000-0005-0000-0000-00004F000000}"/>
    <cellStyle name="Normal 13 4 2 2 2" xfId="1230" xr:uid="{00000000-0005-0000-0000-000050000000}"/>
    <cellStyle name="Normal 13 4 2 2 2 2" xfId="2291" xr:uid="{00000000-0005-0000-0000-000051000000}"/>
    <cellStyle name="Normal 13 4 2 2 2 2 2" xfId="4412" xr:uid="{00000000-0005-0000-0000-000052000000}"/>
    <cellStyle name="Normal 13 4 2 2 2 2 2 2" xfId="8671" xr:uid="{00000000-0005-0000-0000-000053000000}"/>
    <cellStyle name="Normal 13 4 2 2 2 2 2 2 2" xfId="17160" xr:uid="{00000000-0005-0000-0000-000054000000}"/>
    <cellStyle name="Normal 13 4 2 2 2 2 2 2 2 2" xfId="34126" xr:uid="{00000000-0005-0000-0000-000055000000}"/>
    <cellStyle name="Normal 13 4 2 2 2 2 2 2 3" xfId="25644" xr:uid="{00000000-0005-0000-0000-000056000000}"/>
    <cellStyle name="Normal 13 4 2 2 2 2 2 3" xfId="12918" xr:uid="{00000000-0005-0000-0000-000057000000}"/>
    <cellStyle name="Normal 13 4 2 2 2 2 2 3 2" xfId="29885" xr:uid="{00000000-0005-0000-0000-000058000000}"/>
    <cellStyle name="Normal 13 4 2 2 2 2 2 4" xfId="21403" xr:uid="{00000000-0005-0000-0000-000059000000}"/>
    <cellStyle name="Normal 13 4 2 2 2 2 3" xfId="6552" xr:uid="{00000000-0005-0000-0000-00005A000000}"/>
    <cellStyle name="Normal 13 4 2 2 2 2 3 2" xfId="15042" xr:uid="{00000000-0005-0000-0000-00005B000000}"/>
    <cellStyle name="Normal 13 4 2 2 2 2 3 2 2" xfId="32008" xr:uid="{00000000-0005-0000-0000-00005C000000}"/>
    <cellStyle name="Normal 13 4 2 2 2 2 3 3" xfId="23526" xr:uid="{00000000-0005-0000-0000-00005D000000}"/>
    <cellStyle name="Normal 13 4 2 2 2 2 4" xfId="10800" xr:uid="{00000000-0005-0000-0000-00005E000000}"/>
    <cellStyle name="Normal 13 4 2 2 2 2 4 2" xfId="27767" xr:uid="{00000000-0005-0000-0000-00005F000000}"/>
    <cellStyle name="Normal 13 4 2 2 2 2 5" xfId="19285" xr:uid="{00000000-0005-0000-0000-000060000000}"/>
    <cellStyle name="Normal 13 4 2 2 2 3" xfId="3353" xr:uid="{00000000-0005-0000-0000-000061000000}"/>
    <cellStyle name="Normal 13 4 2 2 2 3 2" xfId="7613" xr:uid="{00000000-0005-0000-0000-000062000000}"/>
    <cellStyle name="Normal 13 4 2 2 2 3 2 2" xfId="16102" xr:uid="{00000000-0005-0000-0000-000063000000}"/>
    <cellStyle name="Normal 13 4 2 2 2 3 2 2 2" xfId="33068" xr:uid="{00000000-0005-0000-0000-000064000000}"/>
    <cellStyle name="Normal 13 4 2 2 2 3 2 3" xfId="24586" xr:uid="{00000000-0005-0000-0000-000065000000}"/>
    <cellStyle name="Normal 13 4 2 2 2 3 3" xfId="11860" xr:uid="{00000000-0005-0000-0000-000066000000}"/>
    <cellStyle name="Normal 13 4 2 2 2 3 3 2" xfId="28827" xr:uid="{00000000-0005-0000-0000-000067000000}"/>
    <cellStyle name="Normal 13 4 2 2 2 3 4" xfId="20345" xr:uid="{00000000-0005-0000-0000-000068000000}"/>
    <cellStyle name="Normal 13 4 2 2 2 4" xfId="5494" xr:uid="{00000000-0005-0000-0000-000069000000}"/>
    <cellStyle name="Normal 13 4 2 2 2 4 2" xfId="13984" xr:uid="{00000000-0005-0000-0000-00006A000000}"/>
    <cellStyle name="Normal 13 4 2 2 2 4 2 2" xfId="30950" xr:uid="{00000000-0005-0000-0000-00006B000000}"/>
    <cellStyle name="Normal 13 4 2 2 2 4 3" xfId="22468" xr:uid="{00000000-0005-0000-0000-00006C000000}"/>
    <cellStyle name="Normal 13 4 2 2 2 5" xfId="9742" xr:uid="{00000000-0005-0000-0000-00006D000000}"/>
    <cellStyle name="Normal 13 4 2 2 2 5 2" xfId="26709" xr:uid="{00000000-0005-0000-0000-00006E000000}"/>
    <cellStyle name="Normal 13 4 2 2 2 6" xfId="18227" xr:uid="{00000000-0005-0000-0000-00006F000000}"/>
    <cellStyle name="Normal 13 4 2 2 3" xfId="1761" xr:uid="{00000000-0005-0000-0000-000070000000}"/>
    <cellStyle name="Normal 13 4 2 2 3 2" xfId="3883" xr:uid="{00000000-0005-0000-0000-000071000000}"/>
    <cellStyle name="Normal 13 4 2 2 3 2 2" xfId="8142" xr:uid="{00000000-0005-0000-0000-000072000000}"/>
    <cellStyle name="Normal 13 4 2 2 3 2 2 2" xfId="16631" xr:uid="{00000000-0005-0000-0000-000073000000}"/>
    <cellStyle name="Normal 13 4 2 2 3 2 2 2 2" xfId="33597" xr:uid="{00000000-0005-0000-0000-000074000000}"/>
    <cellStyle name="Normal 13 4 2 2 3 2 2 3" xfId="25115" xr:uid="{00000000-0005-0000-0000-000075000000}"/>
    <cellStyle name="Normal 13 4 2 2 3 2 3" xfId="12389" xr:uid="{00000000-0005-0000-0000-000076000000}"/>
    <cellStyle name="Normal 13 4 2 2 3 2 3 2" xfId="29356" xr:uid="{00000000-0005-0000-0000-000077000000}"/>
    <cellStyle name="Normal 13 4 2 2 3 2 4" xfId="20874" xr:uid="{00000000-0005-0000-0000-000078000000}"/>
    <cellStyle name="Normal 13 4 2 2 3 3" xfId="6023" xr:uid="{00000000-0005-0000-0000-000079000000}"/>
    <cellStyle name="Normal 13 4 2 2 3 3 2" xfId="14513" xr:uid="{00000000-0005-0000-0000-00007A000000}"/>
    <cellStyle name="Normal 13 4 2 2 3 3 2 2" xfId="31479" xr:uid="{00000000-0005-0000-0000-00007B000000}"/>
    <cellStyle name="Normal 13 4 2 2 3 3 3" xfId="22997" xr:uid="{00000000-0005-0000-0000-00007C000000}"/>
    <cellStyle name="Normal 13 4 2 2 3 4" xfId="10271" xr:uid="{00000000-0005-0000-0000-00007D000000}"/>
    <cellStyle name="Normal 13 4 2 2 3 4 2" xfId="27238" xr:uid="{00000000-0005-0000-0000-00007E000000}"/>
    <cellStyle name="Normal 13 4 2 2 3 5" xfId="18756" xr:uid="{00000000-0005-0000-0000-00007F000000}"/>
    <cellStyle name="Normal 13 4 2 2 4" xfId="2824" xr:uid="{00000000-0005-0000-0000-000080000000}"/>
    <cellStyle name="Normal 13 4 2 2 4 2" xfId="7084" xr:uid="{00000000-0005-0000-0000-000081000000}"/>
    <cellStyle name="Normal 13 4 2 2 4 2 2" xfId="15573" xr:uid="{00000000-0005-0000-0000-000082000000}"/>
    <cellStyle name="Normal 13 4 2 2 4 2 2 2" xfId="32539" xr:uid="{00000000-0005-0000-0000-000083000000}"/>
    <cellStyle name="Normal 13 4 2 2 4 2 3" xfId="24057" xr:uid="{00000000-0005-0000-0000-000084000000}"/>
    <cellStyle name="Normal 13 4 2 2 4 3" xfId="11331" xr:uid="{00000000-0005-0000-0000-000085000000}"/>
    <cellStyle name="Normal 13 4 2 2 4 3 2" xfId="28298" xr:uid="{00000000-0005-0000-0000-000086000000}"/>
    <cellStyle name="Normal 13 4 2 2 4 4" xfId="19816" xr:uid="{00000000-0005-0000-0000-000087000000}"/>
    <cellStyle name="Normal 13 4 2 2 5" xfId="4965" xr:uid="{00000000-0005-0000-0000-000088000000}"/>
    <cellStyle name="Normal 13 4 2 2 5 2" xfId="13455" xr:uid="{00000000-0005-0000-0000-000089000000}"/>
    <cellStyle name="Normal 13 4 2 2 5 2 2" xfId="30421" xr:uid="{00000000-0005-0000-0000-00008A000000}"/>
    <cellStyle name="Normal 13 4 2 2 5 3" xfId="21939" xr:uid="{00000000-0005-0000-0000-00008B000000}"/>
    <cellStyle name="Normal 13 4 2 2 6" xfId="9213" xr:uid="{00000000-0005-0000-0000-00008C000000}"/>
    <cellStyle name="Normal 13 4 2 2 6 2" xfId="26180" xr:uid="{00000000-0005-0000-0000-00008D000000}"/>
    <cellStyle name="Normal 13 4 2 2 7" xfId="17698" xr:uid="{00000000-0005-0000-0000-00008E000000}"/>
    <cellStyle name="Normal 13 4 2 3" xfId="960" xr:uid="{00000000-0005-0000-0000-00008F000000}"/>
    <cellStyle name="Normal 13 4 2 3 2" xfId="2026" xr:uid="{00000000-0005-0000-0000-000090000000}"/>
    <cellStyle name="Normal 13 4 2 3 2 2" xfId="4147" xr:uid="{00000000-0005-0000-0000-000091000000}"/>
    <cellStyle name="Normal 13 4 2 3 2 2 2" xfId="8406" xr:uid="{00000000-0005-0000-0000-000092000000}"/>
    <cellStyle name="Normal 13 4 2 3 2 2 2 2" xfId="16895" xr:uid="{00000000-0005-0000-0000-000093000000}"/>
    <cellStyle name="Normal 13 4 2 3 2 2 2 2 2" xfId="33861" xr:uid="{00000000-0005-0000-0000-000094000000}"/>
    <cellStyle name="Normal 13 4 2 3 2 2 2 3" xfId="25379" xr:uid="{00000000-0005-0000-0000-000095000000}"/>
    <cellStyle name="Normal 13 4 2 3 2 2 3" xfId="12653" xr:uid="{00000000-0005-0000-0000-000096000000}"/>
    <cellStyle name="Normal 13 4 2 3 2 2 3 2" xfId="29620" xr:uid="{00000000-0005-0000-0000-000097000000}"/>
    <cellStyle name="Normal 13 4 2 3 2 2 4" xfId="21138" xr:uid="{00000000-0005-0000-0000-000098000000}"/>
    <cellStyle name="Normal 13 4 2 3 2 3" xfId="6287" xr:uid="{00000000-0005-0000-0000-000099000000}"/>
    <cellStyle name="Normal 13 4 2 3 2 3 2" xfId="14777" xr:uid="{00000000-0005-0000-0000-00009A000000}"/>
    <cellStyle name="Normal 13 4 2 3 2 3 2 2" xfId="31743" xr:uid="{00000000-0005-0000-0000-00009B000000}"/>
    <cellStyle name="Normal 13 4 2 3 2 3 3" xfId="23261" xr:uid="{00000000-0005-0000-0000-00009C000000}"/>
    <cellStyle name="Normal 13 4 2 3 2 4" xfId="10535" xr:uid="{00000000-0005-0000-0000-00009D000000}"/>
    <cellStyle name="Normal 13 4 2 3 2 4 2" xfId="27502" xr:uid="{00000000-0005-0000-0000-00009E000000}"/>
    <cellStyle name="Normal 13 4 2 3 2 5" xfId="19020" xr:uid="{00000000-0005-0000-0000-00009F000000}"/>
    <cellStyle name="Normal 13 4 2 3 3" xfId="3088" xr:uid="{00000000-0005-0000-0000-0000A0000000}"/>
    <cellStyle name="Normal 13 4 2 3 3 2" xfId="7348" xr:uid="{00000000-0005-0000-0000-0000A1000000}"/>
    <cellStyle name="Normal 13 4 2 3 3 2 2" xfId="15837" xr:uid="{00000000-0005-0000-0000-0000A2000000}"/>
    <cellStyle name="Normal 13 4 2 3 3 2 2 2" xfId="32803" xr:uid="{00000000-0005-0000-0000-0000A3000000}"/>
    <cellStyle name="Normal 13 4 2 3 3 2 3" xfId="24321" xr:uid="{00000000-0005-0000-0000-0000A4000000}"/>
    <cellStyle name="Normal 13 4 2 3 3 3" xfId="11595" xr:uid="{00000000-0005-0000-0000-0000A5000000}"/>
    <cellStyle name="Normal 13 4 2 3 3 3 2" xfId="28562" xr:uid="{00000000-0005-0000-0000-0000A6000000}"/>
    <cellStyle name="Normal 13 4 2 3 3 4" xfId="20080" xr:uid="{00000000-0005-0000-0000-0000A7000000}"/>
    <cellStyle name="Normal 13 4 2 3 4" xfId="5229" xr:uid="{00000000-0005-0000-0000-0000A8000000}"/>
    <cellStyle name="Normal 13 4 2 3 4 2" xfId="13719" xr:uid="{00000000-0005-0000-0000-0000A9000000}"/>
    <cellStyle name="Normal 13 4 2 3 4 2 2" xfId="30685" xr:uid="{00000000-0005-0000-0000-0000AA000000}"/>
    <cellStyle name="Normal 13 4 2 3 4 3" xfId="22203" xr:uid="{00000000-0005-0000-0000-0000AB000000}"/>
    <cellStyle name="Normal 13 4 2 3 5" xfId="9477" xr:uid="{00000000-0005-0000-0000-0000AC000000}"/>
    <cellStyle name="Normal 13 4 2 3 5 2" xfId="26444" xr:uid="{00000000-0005-0000-0000-0000AD000000}"/>
    <cellStyle name="Normal 13 4 2 3 6" xfId="17962" xr:uid="{00000000-0005-0000-0000-0000AE000000}"/>
    <cellStyle name="Normal 13 4 2 4" xfId="1496" xr:uid="{00000000-0005-0000-0000-0000AF000000}"/>
    <cellStyle name="Normal 13 4 2 4 2" xfId="3618" xr:uid="{00000000-0005-0000-0000-0000B0000000}"/>
    <cellStyle name="Normal 13 4 2 4 2 2" xfId="7877" xr:uid="{00000000-0005-0000-0000-0000B1000000}"/>
    <cellStyle name="Normal 13 4 2 4 2 2 2" xfId="16366" xr:uid="{00000000-0005-0000-0000-0000B2000000}"/>
    <cellStyle name="Normal 13 4 2 4 2 2 2 2" xfId="33332" xr:uid="{00000000-0005-0000-0000-0000B3000000}"/>
    <cellStyle name="Normal 13 4 2 4 2 2 3" xfId="24850" xr:uid="{00000000-0005-0000-0000-0000B4000000}"/>
    <cellStyle name="Normal 13 4 2 4 2 3" xfId="12124" xr:uid="{00000000-0005-0000-0000-0000B5000000}"/>
    <cellStyle name="Normal 13 4 2 4 2 3 2" xfId="29091" xr:uid="{00000000-0005-0000-0000-0000B6000000}"/>
    <cellStyle name="Normal 13 4 2 4 2 4" xfId="20609" xr:uid="{00000000-0005-0000-0000-0000B7000000}"/>
    <cellStyle name="Normal 13 4 2 4 3" xfId="5758" xr:uid="{00000000-0005-0000-0000-0000B8000000}"/>
    <cellStyle name="Normal 13 4 2 4 3 2" xfId="14248" xr:uid="{00000000-0005-0000-0000-0000B9000000}"/>
    <cellStyle name="Normal 13 4 2 4 3 2 2" xfId="31214" xr:uid="{00000000-0005-0000-0000-0000BA000000}"/>
    <cellStyle name="Normal 13 4 2 4 3 3" xfId="22732" xr:uid="{00000000-0005-0000-0000-0000BB000000}"/>
    <cellStyle name="Normal 13 4 2 4 4" xfId="10006" xr:uid="{00000000-0005-0000-0000-0000BC000000}"/>
    <cellStyle name="Normal 13 4 2 4 4 2" xfId="26973" xr:uid="{00000000-0005-0000-0000-0000BD000000}"/>
    <cellStyle name="Normal 13 4 2 4 5" xfId="18491" xr:uid="{00000000-0005-0000-0000-0000BE000000}"/>
    <cellStyle name="Normal 13 4 2 5" xfId="2559" xr:uid="{00000000-0005-0000-0000-0000BF000000}"/>
    <cellStyle name="Normal 13 4 2 5 2" xfId="6819" xr:uid="{00000000-0005-0000-0000-0000C0000000}"/>
    <cellStyle name="Normal 13 4 2 5 2 2" xfId="15308" xr:uid="{00000000-0005-0000-0000-0000C1000000}"/>
    <cellStyle name="Normal 13 4 2 5 2 2 2" xfId="32274" xr:uid="{00000000-0005-0000-0000-0000C2000000}"/>
    <cellStyle name="Normal 13 4 2 5 2 3" xfId="23792" xr:uid="{00000000-0005-0000-0000-0000C3000000}"/>
    <cellStyle name="Normal 13 4 2 5 3" xfId="11066" xr:uid="{00000000-0005-0000-0000-0000C4000000}"/>
    <cellStyle name="Normal 13 4 2 5 3 2" xfId="28033" xr:uid="{00000000-0005-0000-0000-0000C5000000}"/>
    <cellStyle name="Normal 13 4 2 5 4" xfId="19551" xr:uid="{00000000-0005-0000-0000-0000C6000000}"/>
    <cellStyle name="Normal 13 4 2 6" xfId="4700" xr:uid="{00000000-0005-0000-0000-0000C7000000}"/>
    <cellStyle name="Normal 13 4 2 6 2" xfId="13190" xr:uid="{00000000-0005-0000-0000-0000C8000000}"/>
    <cellStyle name="Normal 13 4 2 6 2 2" xfId="30156" xr:uid="{00000000-0005-0000-0000-0000C9000000}"/>
    <cellStyle name="Normal 13 4 2 6 3" xfId="21674" xr:uid="{00000000-0005-0000-0000-0000CA000000}"/>
    <cellStyle name="Normal 13 4 2 7" xfId="8948" xr:uid="{00000000-0005-0000-0000-0000CB000000}"/>
    <cellStyle name="Normal 13 4 2 7 2" xfId="25915" xr:uid="{00000000-0005-0000-0000-0000CC000000}"/>
    <cellStyle name="Normal 13 4 2 8" xfId="17433" xr:uid="{00000000-0005-0000-0000-0000CD000000}"/>
    <cellStyle name="Normal 13 4 3" xfId="561" xr:uid="{00000000-0005-0000-0000-0000CE000000}"/>
    <cellStyle name="Normal 13 4 3 2" xfId="1099" xr:uid="{00000000-0005-0000-0000-0000CF000000}"/>
    <cellStyle name="Normal 13 4 3 2 2" xfId="2160" xr:uid="{00000000-0005-0000-0000-0000D0000000}"/>
    <cellStyle name="Normal 13 4 3 2 2 2" xfId="4281" xr:uid="{00000000-0005-0000-0000-0000D1000000}"/>
    <cellStyle name="Normal 13 4 3 2 2 2 2" xfId="8540" xr:uid="{00000000-0005-0000-0000-0000D2000000}"/>
    <cellStyle name="Normal 13 4 3 2 2 2 2 2" xfId="17029" xr:uid="{00000000-0005-0000-0000-0000D3000000}"/>
    <cellStyle name="Normal 13 4 3 2 2 2 2 2 2" xfId="33995" xr:uid="{00000000-0005-0000-0000-0000D4000000}"/>
    <cellStyle name="Normal 13 4 3 2 2 2 2 3" xfId="25513" xr:uid="{00000000-0005-0000-0000-0000D5000000}"/>
    <cellStyle name="Normal 13 4 3 2 2 2 3" xfId="12787" xr:uid="{00000000-0005-0000-0000-0000D6000000}"/>
    <cellStyle name="Normal 13 4 3 2 2 2 3 2" xfId="29754" xr:uid="{00000000-0005-0000-0000-0000D7000000}"/>
    <cellStyle name="Normal 13 4 3 2 2 2 4" xfId="21272" xr:uid="{00000000-0005-0000-0000-0000D8000000}"/>
    <cellStyle name="Normal 13 4 3 2 2 3" xfId="6421" xr:uid="{00000000-0005-0000-0000-0000D9000000}"/>
    <cellStyle name="Normal 13 4 3 2 2 3 2" xfId="14911" xr:uid="{00000000-0005-0000-0000-0000DA000000}"/>
    <cellStyle name="Normal 13 4 3 2 2 3 2 2" xfId="31877" xr:uid="{00000000-0005-0000-0000-0000DB000000}"/>
    <cellStyle name="Normal 13 4 3 2 2 3 3" xfId="23395" xr:uid="{00000000-0005-0000-0000-0000DC000000}"/>
    <cellStyle name="Normal 13 4 3 2 2 4" xfId="10669" xr:uid="{00000000-0005-0000-0000-0000DD000000}"/>
    <cellStyle name="Normal 13 4 3 2 2 4 2" xfId="27636" xr:uid="{00000000-0005-0000-0000-0000DE000000}"/>
    <cellStyle name="Normal 13 4 3 2 2 5" xfId="19154" xr:uid="{00000000-0005-0000-0000-0000DF000000}"/>
    <cellStyle name="Normal 13 4 3 2 3" xfId="3222" xr:uid="{00000000-0005-0000-0000-0000E0000000}"/>
    <cellStyle name="Normal 13 4 3 2 3 2" xfId="7482" xr:uid="{00000000-0005-0000-0000-0000E1000000}"/>
    <cellStyle name="Normal 13 4 3 2 3 2 2" xfId="15971" xr:uid="{00000000-0005-0000-0000-0000E2000000}"/>
    <cellStyle name="Normal 13 4 3 2 3 2 2 2" xfId="32937" xr:uid="{00000000-0005-0000-0000-0000E3000000}"/>
    <cellStyle name="Normal 13 4 3 2 3 2 3" xfId="24455" xr:uid="{00000000-0005-0000-0000-0000E4000000}"/>
    <cellStyle name="Normal 13 4 3 2 3 3" xfId="11729" xr:uid="{00000000-0005-0000-0000-0000E5000000}"/>
    <cellStyle name="Normal 13 4 3 2 3 3 2" xfId="28696" xr:uid="{00000000-0005-0000-0000-0000E6000000}"/>
    <cellStyle name="Normal 13 4 3 2 3 4" xfId="20214" xr:uid="{00000000-0005-0000-0000-0000E7000000}"/>
    <cellStyle name="Normal 13 4 3 2 4" xfId="5363" xr:uid="{00000000-0005-0000-0000-0000E8000000}"/>
    <cellStyle name="Normal 13 4 3 2 4 2" xfId="13853" xr:uid="{00000000-0005-0000-0000-0000E9000000}"/>
    <cellStyle name="Normal 13 4 3 2 4 2 2" xfId="30819" xr:uid="{00000000-0005-0000-0000-0000EA000000}"/>
    <cellStyle name="Normal 13 4 3 2 4 3" xfId="22337" xr:uid="{00000000-0005-0000-0000-0000EB000000}"/>
    <cellStyle name="Normal 13 4 3 2 5" xfId="9611" xr:uid="{00000000-0005-0000-0000-0000EC000000}"/>
    <cellStyle name="Normal 13 4 3 2 5 2" xfId="26578" xr:uid="{00000000-0005-0000-0000-0000ED000000}"/>
    <cellStyle name="Normal 13 4 3 2 6" xfId="18096" xr:uid="{00000000-0005-0000-0000-0000EE000000}"/>
    <cellStyle name="Normal 13 4 3 3" xfId="1630" xr:uid="{00000000-0005-0000-0000-0000EF000000}"/>
    <cellStyle name="Normal 13 4 3 3 2" xfId="3752" xr:uid="{00000000-0005-0000-0000-0000F0000000}"/>
    <cellStyle name="Normal 13 4 3 3 2 2" xfId="8011" xr:uid="{00000000-0005-0000-0000-0000F1000000}"/>
    <cellStyle name="Normal 13 4 3 3 2 2 2" xfId="16500" xr:uid="{00000000-0005-0000-0000-0000F2000000}"/>
    <cellStyle name="Normal 13 4 3 3 2 2 2 2" xfId="33466" xr:uid="{00000000-0005-0000-0000-0000F3000000}"/>
    <cellStyle name="Normal 13 4 3 3 2 2 3" xfId="24984" xr:uid="{00000000-0005-0000-0000-0000F4000000}"/>
    <cellStyle name="Normal 13 4 3 3 2 3" xfId="12258" xr:uid="{00000000-0005-0000-0000-0000F5000000}"/>
    <cellStyle name="Normal 13 4 3 3 2 3 2" xfId="29225" xr:uid="{00000000-0005-0000-0000-0000F6000000}"/>
    <cellStyle name="Normal 13 4 3 3 2 4" xfId="20743" xr:uid="{00000000-0005-0000-0000-0000F7000000}"/>
    <cellStyle name="Normal 13 4 3 3 3" xfId="5892" xr:uid="{00000000-0005-0000-0000-0000F8000000}"/>
    <cellStyle name="Normal 13 4 3 3 3 2" xfId="14382" xr:uid="{00000000-0005-0000-0000-0000F9000000}"/>
    <cellStyle name="Normal 13 4 3 3 3 2 2" xfId="31348" xr:uid="{00000000-0005-0000-0000-0000FA000000}"/>
    <cellStyle name="Normal 13 4 3 3 3 3" xfId="22866" xr:uid="{00000000-0005-0000-0000-0000FB000000}"/>
    <cellStyle name="Normal 13 4 3 3 4" xfId="10140" xr:uid="{00000000-0005-0000-0000-0000FC000000}"/>
    <cellStyle name="Normal 13 4 3 3 4 2" xfId="27107" xr:uid="{00000000-0005-0000-0000-0000FD000000}"/>
    <cellStyle name="Normal 13 4 3 3 5" xfId="18625" xr:uid="{00000000-0005-0000-0000-0000FE000000}"/>
    <cellStyle name="Normal 13 4 3 4" xfId="2693" xr:uid="{00000000-0005-0000-0000-0000FF000000}"/>
    <cellStyle name="Normal 13 4 3 4 2" xfId="6953" xr:uid="{00000000-0005-0000-0000-000000010000}"/>
    <cellStyle name="Normal 13 4 3 4 2 2" xfId="15442" xr:uid="{00000000-0005-0000-0000-000001010000}"/>
    <cellStyle name="Normal 13 4 3 4 2 2 2" xfId="32408" xr:uid="{00000000-0005-0000-0000-000002010000}"/>
    <cellStyle name="Normal 13 4 3 4 2 3" xfId="23926" xr:uid="{00000000-0005-0000-0000-000003010000}"/>
    <cellStyle name="Normal 13 4 3 4 3" xfId="11200" xr:uid="{00000000-0005-0000-0000-000004010000}"/>
    <cellStyle name="Normal 13 4 3 4 3 2" xfId="28167" xr:uid="{00000000-0005-0000-0000-000005010000}"/>
    <cellStyle name="Normal 13 4 3 4 4" xfId="19685" xr:uid="{00000000-0005-0000-0000-000006010000}"/>
    <cellStyle name="Normal 13 4 3 5" xfId="4834" xr:uid="{00000000-0005-0000-0000-000007010000}"/>
    <cellStyle name="Normal 13 4 3 5 2" xfId="13324" xr:uid="{00000000-0005-0000-0000-000008010000}"/>
    <cellStyle name="Normal 13 4 3 5 2 2" xfId="30290" xr:uid="{00000000-0005-0000-0000-000009010000}"/>
    <cellStyle name="Normal 13 4 3 5 3" xfId="21808" xr:uid="{00000000-0005-0000-0000-00000A010000}"/>
    <cellStyle name="Normal 13 4 3 6" xfId="9082" xr:uid="{00000000-0005-0000-0000-00000B010000}"/>
    <cellStyle name="Normal 13 4 3 6 2" xfId="26049" xr:uid="{00000000-0005-0000-0000-00000C010000}"/>
    <cellStyle name="Normal 13 4 3 7" xfId="17567" xr:uid="{00000000-0005-0000-0000-00000D010000}"/>
    <cellStyle name="Normal 13 4 4" xfId="829" xr:uid="{00000000-0005-0000-0000-00000E010000}"/>
    <cellStyle name="Normal 13 4 4 2" xfId="1895" xr:uid="{00000000-0005-0000-0000-00000F010000}"/>
    <cellStyle name="Normal 13 4 4 2 2" xfId="4016" xr:uid="{00000000-0005-0000-0000-000010010000}"/>
    <cellStyle name="Normal 13 4 4 2 2 2" xfId="8275" xr:uid="{00000000-0005-0000-0000-000011010000}"/>
    <cellStyle name="Normal 13 4 4 2 2 2 2" xfId="16764" xr:uid="{00000000-0005-0000-0000-000012010000}"/>
    <cellStyle name="Normal 13 4 4 2 2 2 2 2" xfId="33730" xr:uid="{00000000-0005-0000-0000-000013010000}"/>
    <cellStyle name="Normal 13 4 4 2 2 2 3" xfId="25248" xr:uid="{00000000-0005-0000-0000-000014010000}"/>
    <cellStyle name="Normal 13 4 4 2 2 3" xfId="12522" xr:uid="{00000000-0005-0000-0000-000015010000}"/>
    <cellStyle name="Normal 13 4 4 2 2 3 2" xfId="29489" xr:uid="{00000000-0005-0000-0000-000016010000}"/>
    <cellStyle name="Normal 13 4 4 2 2 4" xfId="21007" xr:uid="{00000000-0005-0000-0000-000017010000}"/>
    <cellStyle name="Normal 13 4 4 2 3" xfId="6156" xr:uid="{00000000-0005-0000-0000-000018010000}"/>
    <cellStyle name="Normal 13 4 4 2 3 2" xfId="14646" xr:uid="{00000000-0005-0000-0000-000019010000}"/>
    <cellStyle name="Normal 13 4 4 2 3 2 2" xfId="31612" xr:uid="{00000000-0005-0000-0000-00001A010000}"/>
    <cellStyle name="Normal 13 4 4 2 3 3" xfId="23130" xr:uid="{00000000-0005-0000-0000-00001B010000}"/>
    <cellStyle name="Normal 13 4 4 2 4" xfId="10404" xr:uid="{00000000-0005-0000-0000-00001C010000}"/>
    <cellStyle name="Normal 13 4 4 2 4 2" xfId="27371" xr:uid="{00000000-0005-0000-0000-00001D010000}"/>
    <cellStyle name="Normal 13 4 4 2 5" xfId="18889" xr:uid="{00000000-0005-0000-0000-00001E010000}"/>
    <cellStyle name="Normal 13 4 4 3" xfId="2957" xr:uid="{00000000-0005-0000-0000-00001F010000}"/>
    <cellStyle name="Normal 13 4 4 3 2" xfId="7217" xr:uid="{00000000-0005-0000-0000-000020010000}"/>
    <cellStyle name="Normal 13 4 4 3 2 2" xfId="15706" xr:uid="{00000000-0005-0000-0000-000021010000}"/>
    <cellStyle name="Normal 13 4 4 3 2 2 2" xfId="32672" xr:uid="{00000000-0005-0000-0000-000022010000}"/>
    <cellStyle name="Normal 13 4 4 3 2 3" xfId="24190" xr:uid="{00000000-0005-0000-0000-000023010000}"/>
    <cellStyle name="Normal 13 4 4 3 3" xfId="11464" xr:uid="{00000000-0005-0000-0000-000024010000}"/>
    <cellStyle name="Normal 13 4 4 3 3 2" xfId="28431" xr:uid="{00000000-0005-0000-0000-000025010000}"/>
    <cellStyle name="Normal 13 4 4 3 4" xfId="19949" xr:uid="{00000000-0005-0000-0000-000026010000}"/>
    <cellStyle name="Normal 13 4 4 4" xfId="5098" xr:uid="{00000000-0005-0000-0000-000027010000}"/>
    <cellStyle name="Normal 13 4 4 4 2" xfId="13588" xr:uid="{00000000-0005-0000-0000-000028010000}"/>
    <cellStyle name="Normal 13 4 4 4 2 2" xfId="30554" xr:uid="{00000000-0005-0000-0000-000029010000}"/>
    <cellStyle name="Normal 13 4 4 4 3" xfId="22072" xr:uid="{00000000-0005-0000-0000-00002A010000}"/>
    <cellStyle name="Normal 13 4 4 5" xfId="9346" xr:uid="{00000000-0005-0000-0000-00002B010000}"/>
    <cellStyle name="Normal 13 4 4 5 2" xfId="26313" xr:uid="{00000000-0005-0000-0000-00002C010000}"/>
    <cellStyle name="Normal 13 4 4 6" xfId="17831" xr:uid="{00000000-0005-0000-0000-00002D010000}"/>
    <cellStyle name="Normal 13 4 5" xfId="1365" xr:uid="{00000000-0005-0000-0000-00002E010000}"/>
    <cellStyle name="Normal 13 4 5 2" xfId="3487" xr:uid="{00000000-0005-0000-0000-00002F010000}"/>
    <cellStyle name="Normal 13 4 5 2 2" xfId="7746" xr:uid="{00000000-0005-0000-0000-000030010000}"/>
    <cellStyle name="Normal 13 4 5 2 2 2" xfId="16235" xr:uid="{00000000-0005-0000-0000-000031010000}"/>
    <cellStyle name="Normal 13 4 5 2 2 2 2" xfId="33201" xr:uid="{00000000-0005-0000-0000-000032010000}"/>
    <cellStyle name="Normal 13 4 5 2 2 3" xfId="24719" xr:uid="{00000000-0005-0000-0000-000033010000}"/>
    <cellStyle name="Normal 13 4 5 2 3" xfId="11993" xr:uid="{00000000-0005-0000-0000-000034010000}"/>
    <cellStyle name="Normal 13 4 5 2 3 2" xfId="28960" xr:uid="{00000000-0005-0000-0000-000035010000}"/>
    <cellStyle name="Normal 13 4 5 2 4" xfId="20478" xr:uid="{00000000-0005-0000-0000-000036010000}"/>
    <cellStyle name="Normal 13 4 5 3" xfId="5627" xr:uid="{00000000-0005-0000-0000-000037010000}"/>
    <cellStyle name="Normal 13 4 5 3 2" xfId="14117" xr:uid="{00000000-0005-0000-0000-000038010000}"/>
    <cellStyle name="Normal 13 4 5 3 2 2" xfId="31083" xr:uid="{00000000-0005-0000-0000-000039010000}"/>
    <cellStyle name="Normal 13 4 5 3 3" xfId="22601" xr:uid="{00000000-0005-0000-0000-00003A010000}"/>
    <cellStyle name="Normal 13 4 5 4" xfId="9875" xr:uid="{00000000-0005-0000-0000-00003B010000}"/>
    <cellStyle name="Normal 13 4 5 4 2" xfId="26842" xr:uid="{00000000-0005-0000-0000-00003C010000}"/>
    <cellStyle name="Normal 13 4 5 5" xfId="18360" xr:uid="{00000000-0005-0000-0000-00003D010000}"/>
    <cellStyle name="Normal 13 4 6" xfId="2428" xr:uid="{00000000-0005-0000-0000-00003E010000}"/>
    <cellStyle name="Normal 13 4 6 2" xfId="6688" xr:uid="{00000000-0005-0000-0000-00003F010000}"/>
    <cellStyle name="Normal 13 4 6 2 2" xfId="15177" xr:uid="{00000000-0005-0000-0000-000040010000}"/>
    <cellStyle name="Normal 13 4 6 2 2 2" xfId="32143" xr:uid="{00000000-0005-0000-0000-000041010000}"/>
    <cellStyle name="Normal 13 4 6 2 3" xfId="23661" xr:uid="{00000000-0005-0000-0000-000042010000}"/>
    <cellStyle name="Normal 13 4 6 3" xfId="10935" xr:uid="{00000000-0005-0000-0000-000043010000}"/>
    <cellStyle name="Normal 13 4 6 3 2" xfId="27902" xr:uid="{00000000-0005-0000-0000-000044010000}"/>
    <cellStyle name="Normal 13 4 6 4" xfId="19420" xr:uid="{00000000-0005-0000-0000-000045010000}"/>
    <cellStyle name="Normal 13 4 7" xfId="4569" xr:uid="{00000000-0005-0000-0000-000046010000}"/>
    <cellStyle name="Normal 13 4 7 2" xfId="13059" xr:uid="{00000000-0005-0000-0000-000047010000}"/>
    <cellStyle name="Normal 13 4 7 2 2" xfId="30025" xr:uid="{00000000-0005-0000-0000-000048010000}"/>
    <cellStyle name="Normal 13 4 7 3" xfId="21543" xr:uid="{00000000-0005-0000-0000-000049010000}"/>
    <cellStyle name="Normal 13 4 8" xfId="8817" xr:uid="{00000000-0005-0000-0000-00004A010000}"/>
    <cellStyle name="Normal 13 4 8 2" xfId="25784" xr:uid="{00000000-0005-0000-0000-00004B010000}"/>
    <cellStyle name="Normal 13 4 9" xfId="17302" xr:uid="{00000000-0005-0000-0000-00004C010000}"/>
    <cellStyle name="Normal 13 5" xfId="340" xr:uid="{00000000-0005-0000-0000-00004D010000}"/>
    <cellStyle name="Normal 13 5 2" xfId="629" xr:uid="{00000000-0005-0000-0000-00004E010000}"/>
    <cellStyle name="Normal 13 5 2 2" xfId="1165" xr:uid="{00000000-0005-0000-0000-00004F010000}"/>
    <cellStyle name="Normal 13 5 2 2 2" xfId="2226" xr:uid="{00000000-0005-0000-0000-000050010000}"/>
    <cellStyle name="Normal 13 5 2 2 2 2" xfId="4347" xr:uid="{00000000-0005-0000-0000-000051010000}"/>
    <cellStyle name="Normal 13 5 2 2 2 2 2" xfId="8606" xr:uid="{00000000-0005-0000-0000-000052010000}"/>
    <cellStyle name="Normal 13 5 2 2 2 2 2 2" xfId="17095" xr:uid="{00000000-0005-0000-0000-000053010000}"/>
    <cellStyle name="Normal 13 5 2 2 2 2 2 2 2" xfId="34061" xr:uid="{00000000-0005-0000-0000-000054010000}"/>
    <cellStyle name="Normal 13 5 2 2 2 2 2 3" xfId="25579" xr:uid="{00000000-0005-0000-0000-000055010000}"/>
    <cellStyle name="Normal 13 5 2 2 2 2 3" xfId="12853" xr:uid="{00000000-0005-0000-0000-000056010000}"/>
    <cellStyle name="Normal 13 5 2 2 2 2 3 2" xfId="29820" xr:uid="{00000000-0005-0000-0000-000057010000}"/>
    <cellStyle name="Normal 13 5 2 2 2 2 4" xfId="21338" xr:uid="{00000000-0005-0000-0000-000058010000}"/>
    <cellStyle name="Normal 13 5 2 2 2 3" xfId="6487" xr:uid="{00000000-0005-0000-0000-000059010000}"/>
    <cellStyle name="Normal 13 5 2 2 2 3 2" xfId="14977" xr:uid="{00000000-0005-0000-0000-00005A010000}"/>
    <cellStyle name="Normal 13 5 2 2 2 3 2 2" xfId="31943" xr:uid="{00000000-0005-0000-0000-00005B010000}"/>
    <cellStyle name="Normal 13 5 2 2 2 3 3" xfId="23461" xr:uid="{00000000-0005-0000-0000-00005C010000}"/>
    <cellStyle name="Normal 13 5 2 2 2 4" xfId="10735" xr:uid="{00000000-0005-0000-0000-00005D010000}"/>
    <cellStyle name="Normal 13 5 2 2 2 4 2" xfId="27702" xr:uid="{00000000-0005-0000-0000-00005E010000}"/>
    <cellStyle name="Normal 13 5 2 2 2 5" xfId="19220" xr:uid="{00000000-0005-0000-0000-00005F010000}"/>
    <cellStyle name="Normal 13 5 2 2 3" xfId="3288" xr:uid="{00000000-0005-0000-0000-000060010000}"/>
    <cellStyle name="Normal 13 5 2 2 3 2" xfId="7548" xr:uid="{00000000-0005-0000-0000-000061010000}"/>
    <cellStyle name="Normal 13 5 2 2 3 2 2" xfId="16037" xr:uid="{00000000-0005-0000-0000-000062010000}"/>
    <cellStyle name="Normal 13 5 2 2 3 2 2 2" xfId="33003" xr:uid="{00000000-0005-0000-0000-000063010000}"/>
    <cellStyle name="Normal 13 5 2 2 3 2 3" xfId="24521" xr:uid="{00000000-0005-0000-0000-000064010000}"/>
    <cellStyle name="Normal 13 5 2 2 3 3" xfId="11795" xr:uid="{00000000-0005-0000-0000-000065010000}"/>
    <cellStyle name="Normal 13 5 2 2 3 3 2" xfId="28762" xr:uid="{00000000-0005-0000-0000-000066010000}"/>
    <cellStyle name="Normal 13 5 2 2 3 4" xfId="20280" xr:uid="{00000000-0005-0000-0000-000067010000}"/>
    <cellStyle name="Normal 13 5 2 2 4" xfId="5429" xr:uid="{00000000-0005-0000-0000-000068010000}"/>
    <cellStyle name="Normal 13 5 2 2 4 2" xfId="13919" xr:uid="{00000000-0005-0000-0000-000069010000}"/>
    <cellStyle name="Normal 13 5 2 2 4 2 2" xfId="30885" xr:uid="{00000000-0005-0000-0000-00006A010000}"/>
    <cellStyle name="Normal 13 5 2 2 4 3" xfId="22403" xr:uid="{00000000-0005-0000-0000-00006B010000}"/>
    <cellStyle name="Normal 13 5 2 2 5" xfId="9677" xr:uid="{00000000-0005-0000-0000-00006C010000}"/>
    <cellStyle name="Normal 13 5 2 2 5 2" xfId="26644" xr:uid="{00000000-0005-0000-0000-00006D010000}"/>
    <cellStyle name="Normal 13 5 2 2 6" xfId="18162" xr:uid="{00000000-0005-0000-0000-00006E010000}"/>
    <cellStyle name="Normal 13 5 2 3" xfId="1696" xr:uid="{00000000-0005-0000-0000-00006F010000}"/>
    <cellStyle name="Normal 13 5 2 3 2" xfId="3818" xr:uid="{00000000-0005-0000-0000-000070010000}"/>
    <cellStyle name="Normal 13 5 2 3 2 2" xfId="8077" xr:uid="{00000000-0005-0000-0000-000071010000}"/>
    <cellStyle name="Normal 13 5 2 3 2 2 2" xfId="16566" xr:uid="{00000000-0005-0000-0000-000072010000}"/>
    <cellStyle name="Normal 13 5 2 3 2 2 2 2" xfId="33532" xr:uid="{00000000-0005-0000-0000-000073010000}"/>
    <cellStyle name="Normal 13 5 2 3 2 2 3" xfId="25050" xr:uid="{00000000-0005-0000-0000-000074010000}"/>
    <cellStyle name="Normal 13 5 2 3 2 3" xfId="12324" xr:uid="{00000000-0005-0000-0000-000075010000}"/>
    <cellStyle name="Normal 13 5 2 3 2 3 2" xfId="29291" xr:uid="{00000000-0005-0000-0000-000076010000}"/>
    <cellStyle name="Normal 13 5 2 3 2 4" xfId="20809" xr:uid="{00000000-0005-0000-0000-000077010000}"/>
    <cellStyle name="Normal 13 5 2 3 3" xfId="5958" xr:uid="{00000000-0005-0000-0000-000078010000}"/>
    <cellStyle name="Normal 13 5 2 3 3 2" xfId="14448" xr:uid="{00000000-0005-0000-0000-000079010000}"/>
    <cellStyle name="Normal 13 5 2 3 3 2 2" xfId="31414" xr:uid="{00000000-0005-0000-0000-00007A010000}"/>
    <cellStyle name="Normal 13 5 2 3 3 3" xfId="22932" xr:uid="{00000000-0005-0000-0000-00007B010000}"/>
    <cellStyle name="Normal 13 5 2 3 4" xfId="10206" xr:uid="{00000000-0005-0000-0000-00007C010000}"/>
    <cellStyle name="Normal 13 5 2 3 4 2" xfId="27173" xr:uid="{00000000-0005-0000-0000-00007D010000}"/>
    <cellStyle name="Normal 13 5 2 3 5" xfId="18691" xr:uid="{00000000-0005-0000-0000-00007E010000}"/>
    <cellStyle name="Normal 13 5 2 4" xfId="2759" xr:uid="{00000000-0005-0000-0000-00007F010000}"/>
    <cellStyle name="Normal 13 5 2 4 2" xfId="7019" xr:uid="{00000000-0005-0000-0000-000080010000}"/>
    <cellStyle name="Normal 13 5 2 4 2 2" xfId="15508" xr:uid="{00000000-0005-0000-0000-000081010000}"/>
    <cellStyle name="Normal 13 5 2 4 2 2 2" xfId="32474" xr:uid="{00000000-0005-0000-0000-000082010000}"/>
    <cellStyle name="Normal 13 5 2 4 2 3" xfId="23992" xr:uid="{00000000-0005-0000-0000-000083010000}"/>
    <cellStyle name="Normal 13 5 2 4 3" xfId="11266" xr:uid="{00000000-0005-0000-0000-000084010000}"/>
    <cellStyle name="Normal 13 5 2 4 3 2" xfId="28233" xr:uid="{00000000-0005-0000-0000-000085010000}"/>
    <cellStyle name="Normal 13 5 2 4 4" xfId="19751" xr:uid="{00000000-0005-0000-0000-000086010000}"/>
    <cellStyle name="Normal 13 5 2 5" xfId="4900" xr:uid="{00000000-0005-0000-0000-000087010000}"/>
    <cellStyle name="Normal 13 5 2 5 2" xfId="13390" xr:uid="{00000000-0005-0000-0000-000088010000}"/>
    <cellStyle name="Normal 13 5 2 5 2 2" xfId="30356" xr:uid="{00000000-0005-0000-0000-000089010000}"/>
    <cellStyle name="Normal 13 5 2 5 3" xfId="21874" xr:uid="{00000000-0005-0000-0000-00008A010000}"/>
    <cellStyle name="Normal 13 5 2 6" xfId="9148" xr:uid="{00000000-0005-0000-0000-00008B010000}"/>
    <cellStyle name="Normal 13 5 2 6 2" xfId="26115" xr:uid="{00000000-0005-0000-0000-00008C010000}"/>
    <cellStyle name="Normal 13 5 2 7" xfId="17633" xr:uid="{00000000-0005-0000-0000-00008D010000}"/>
    <cellStyle name="Normal 13 5 3" xfId="895" xr:uid="{00000000-0005-0000-0000-00008E010000}"/>
    <cellStyle name="Normal 13 5 3 2" xfId="1961" xr:uid="{00000000-0005-0000-0000-00008F010000}"/>
    <cellStyle name="Normal 13 5 3 2 2" xfId="4082" xr:uid="{00000000-0005-0000-0000-000090010000}"/>
    <cellStyle name="Normal 13 5 3 2 2 2" xfId="8341" xr:uid="{00000000-0005-0000-0000-000091010000}"/>
    <cellStyle name="Normal 13 5 3 2 2 2 2" xfId="16830" xr:uid="{00000000-0005-0000-0000-000092010000}"/>
    <cellStyle name="Normal 13 5 3 2 2 2 2 2" xfId="33796" xr:uid="{00000000-0005-0000-0000-000093010000}"/>
    <cellStyle name="Normal 13 5 3 2 2 2 3" xfId="25314" xr:uid="{00000000-0005-0000-0000-000094010000}"/>
    <cellStyle name="Normal 13 5 3 2 2 3" xfId="12588" xr:uid="{00000000-0005-0000-0000-000095010000}"/>
    <cellStyle name="Normal 13 5 3 2 2 3 2" xfId="29555" xr:uid="{00000000-0005-0000-0000-000096010000}"/>
    <cellStyle name="Normal 13 5 3 2 2 4" xfId="21073" xr:uid="{00000000-0005-0000-0000-000097010000}"/>
    <cellStyle name="Normal 13 5 3 2 3" xfId="6222" xr:uid="{00000000-0005-0000-0000-000098010000}"/>
    <cellStyle name="Normal 13 5 3 2 3 2" xfId="14712" xr:uid="{00000000-0005-0000-0000-000099010000}"/>
    <cellStyle name="Normal 13 5 3 2 3 2 2" xfId="31678" xr:uid="{00000000-0005-0000-0000-00009A010000}"/>
    <cellStyle name="Normal 13 5 3 2 3 3" xfId="23196" xr:uid="{00000000-0005-0000-0000-00009B010000}"/>
    <cellStyle name="Normal 13 5 3 2 4" xfId="10470" xr:uid="{00000000-0005-0000-0000-00009C010000}"/>
    <cellStyle name="Normal 13 5 3 2 4 2" xfId="27437" xr:uid="{00000000-0005-0000-0000-00009D010000}"/>
    <cellStyle name="Normal 13 5 3 2 5" xfId="18955" xr:uid="{00000000-0005-0000-0000-00009E010000}"/>
    <cellStyle name="Normal 13 5 3 3" xfId="3023" xr:uid="{00000000-0005-0000-0000-00009F010000}"/>
    <cellStyle name="Normal 13 5 3 3 2" xfId="7283" xr:uid="{00000000-0005-0000-0000-0000A0010000}"/>
    <cellStyle name="Normal 13 5 3 3 2 2" xfId="15772" xr:uid="{00000000-0005-0000-0000-0000A1010000}"/>
    <cellStyle name="Normal 13 5 3 3 2 2 2" xfId="32738" xr:uid="{00000000-0005-0000-0000-0000A2010000}"/>
    <cellStyle name="Normal 13 5 3 3 2 3" xfId="24256" xr:uid="{00000000-0005-0000-0000-0000A3010000}"/>
    <cellStyle name="Normal 13 5 3 3 3" xfId="11530" xr:uid="{00000000-0005-0000-0000-0000A4010000}"/>
    <cellStyle name="Normal 13 5 3 3 3 2" xfId="28497" xr:uid="{00000000-0005-0000-0000-0000A5010000}"/>
    <cellStyle name="Normal 13 5 3 3 4" xfId="20015" xr:uid="{00000000-0005-0000-0000-0000A6010000}"/>
    <cellStyle name="Normal 13 5 3 4" xfId="5164" xr:uid="{00000000-0005-0000-0000-0000A7010000}"/>
    <cellStyle name="Normal 13 5 3 4 2" xfId="13654" xr:uid="{00000000-0005-0000-0000-0000A8010000}"/>
    <cellStyle name="Normal 13 5 3 4 2 2" xfId="30620" xr:uid="{00000000-0005-0000-0000-0000A9010000}"/>
    <cellStyle name="Normal 13 5 3 4 3" xfId="22138" xr:uid="{00000000-0005-0000-0000-0000AA010000}"/>
    <cellStyle name="Normal 13 5 3 5" xfId="9412" xr:uid="{00000000-0005-0000-0000-0000AB010000}"/>
    <cellStyle name="Normal 13 5 3 5 2" xfId="26379" xr:uid="{00000000-0005-0000-0000-0000AC010000}"/>
    <cellStyle name="Normal 13 5 3 6" xfId="17897" xr:uid="{00000000-0005-0000-0000-0000AD010000}"/>
    <cellStyle name="Normal 13 5 4" xfId="1431" xr:uid="{00000000-0005-0000-0000-0000AE010000}"/>
    <cellStyle name="Normal 13 5 4 2" xfId="3553" xr:uid="{00000000-0005-0000-0000-0000AF010000}"/>
    <cellStyle name="Normal 13 5 4 2 2" xfId="7812" xr:uid="{00000000-0005-0000-0000-0000B0010000}"/>
    <cellStyle name="Normal 13 5 4 2 2 2" xfId="16301" xr:uid="{00000000-0005-0000-0000-0000B1010000}"/>
    <cellStyle name="Normal 13 5 4 2 2 2 2" xfId="33267" xr:uid="{00000000-0005-0000-0000-0000B2010000}"/>
    <cellStyle name="Normal 13 5 4 2 2 3" xfId="24785" xr:uid="{00000000-0005-0000-0000-0000B3010000}"/>
    <cellStyle name="Normal 13 5 4 2 3" xfId="12059" xr:uid="{00000000-0005-0000-0000-0000B4010000}"/>
    <cellStyle name="Normal 13 5 4 2 3 2" xfId="29026" xr:uid="{00000000-0005-0000-0000-0000B5010000}"/>
    <cellStyle name="Normal 13 5 4 2 4" xfId="20544" xr:uid="{00000000-0005-0000-0000-0000B6010000}"/>
    <cellStyle name="Normal 13 5 4 3" xfId="5693" xr:uid="{00000000-0005-0000-0000-0000B7010000}"/>
    <cellStyle name="Normal 13 5 4 3 2" xfId="14183" xr:uid="{00000000-0005-0000-0000-0000B8010000}"/>
    <cellStyle name="Normal 13 5 4 3 2 2" xfId="31149" xr:uid="{00000000-0005-0000-0000-0000B9010000}"/>
    <cellStyle name="Normal 13 5 4 3 3" xfId="22667" xr:uid="{00000000-0005-0000-0000-0000BA010000}"/>
    <cellStyle name="Normal 13 5 4 4" xfId="9941" xr:uid="{00000000-0005-0000-0000-0000BB010000}"/>
    <cellStyle name="Normal 13 5 4 4 2" xfId="26908" xr:uid="{00000000-0005-0000-0000-0000BC010000}"/>
    <cellStyle name="Normal 13 5 4 5" xfId="18426" xr:uid="{00000000-0005-0000-0000-0000BD010000}"/>
    <cellStyle name="Normal 13 5 5" xfId="2494" xr:uid="{00000000-0005-0000-0000-0000BE010000}"/>
    <cellStyle name="Normal 13 5 5 2" xfId="6754" xr:uid="{00000000-0005-0000-0000-0000BF010000}"/>
    <cellStyle name="Normal 13 5 5 2 2" xfId="15243" xr:uid="{00000000-0005-0000-0000-0000C0010000}"/>
    <cellStyle name="Normal 13 5 5 2 2 2" xfId="32209" xr:uid="{00000000-0005-0000-0000-0000C1010000}"/>
    <cellStyle name="Normal 13 5 5 2 3" xfId="23727" xr:uid="{00000000-0005-0000-0000-0000C2010000}"/>
    <cellStyle name="Normal 13 5 5 3" xfId="11001" xr:uid="{00000000-0005-0000-0000-0000C3010000}"/>
    <cellStyle name="Normal 13 5 5 3 2" xfId="27968" xr:uid="{00000000-0005-0000-0000-0000C4010000}"/>
    <cellStyle name="Normal 13 5 5 4" xfId="19486" xr:uid="{00000000-0005-0000-0000-0000C5010000}"/>
    <cellStyle name="Normal 13 5 6" xfId="4635" xr:uid="{00000000-0005-0000-0000-0000C6010000}"/>
    <cellStyle name="Normal 13 5 6 2" xfId="13125" xr:uid="{00000000-0005-0000-0000-0000C7010000}"/>
    <cellStyle name="Normal 13 5 6 2 2" xfId="30091" xr:uid="{00000000-0005-0000-0000-0000C8010000}"/>
    <cellStyle name="Normal 13 5 6 3" xfId="21609" xr:uid="{00000000-0005-0000-0000-0000C9010000}"/>
    <cellStyle name="Normal 13 5 7" xfId="8883" xr:uid="{00000000-0005-0000-0000-0000CA010000}"/>
    <cellStyle name="Normal 13 5 7 2" xfId="25850" xr:uid="{00000000-0005-0000-0000-0000CB010000}"/>
    <cellStyle name="Normal 13 5 8" xfId="17368" xr:uid="{00000000-0005-0000-0000-0000CC010000}"/>
    <cellStyle name="Normal 13 6" xfId="494" xr:uid="{00000000-0005-0000-0000-0000CD010000}"/>
    <cellStyle name="Normal 13 6 2" xfId="1034" xr:uid="{00000000-0005-0000-0000-0000CE010000}"/>
    <cellStyle name="Normal 13 6 2 2" xfId="2095" xr:uid="{00000000-0005-0000-0000-0000CF010000}"/>
    <cellStyle name="Normal 13 6 2 2 2" xfId="4216" xr:uid="{00000000-0005-0000-0000-0000D0010000}"/>
    <cellStyle name="Normal 13 6 2 2 2 2" xfId="8475" xr:uid="{00000000-0005-0000-0000-0000D1010000}"/>
    <cellStyle name="Normal 13 6 2 2 2 2 2" xfId="16964" xr:uid="{00000000-0005-0000-0000-0000D2010000}"/>
    <cellStyle name="Normal 13 6 2 2 2 2 2 2" xfId="33930" xr:uid="{00000000-0005-0000-0000-0000D3010000}"/>
    <cellStyle name="Normal 13 6 2 2 2 2 3" xfId="25448" xr:uid="{00000000-0005-0000-0000-0000D4010000}"/>
    <cellStyle name="Normal 13 6 2 2 2 3" xfId="12722" xr:uid="{00000000-0005-0000-0000-0000D5010000}"/>
    <cellStyle name="Normal 13 6 2 2 2 3 2" xfId="29689" xr:uid="{00000000-0005-0000-0000-0000D6010000}"/>
    <cellStyle name="Normal 13 6 2 2 2 4" xfId="21207" xr:uid="{00000000-0005-0000-0000-0000D7010000}"/>
    <cellStyle name="Normal 13 6 2 2 3" xfId="6356" xr:uid="{00000000-0005-0000-0000-0000D8010000}"/>
    <cellStyle name="Normal 13 6 2 2 3 2" xfId="14846" xr:uid="{00000000-0005-0000-0000-0000D9010000}"/>
    <cellStyle name="Normal 13 6 2 2 3 2 2" xfId="31812" xr:uid="{00000000-0005-0000-0000-0000DA010000}"/>
    <cellStyle name="Normal 13 6 2 2 3 3" xfId="23330" xr:uid="{00000000-0005-0000-0000-0000DB010000}"/>
    <cellStyle name="Normal 13 6 2 2 4" xfId="10604" xr:uid="{00000000-0005-0000-0000-0000DC010000}"/>
    <cellStyle name="Normal 13 6 2 2 4 2" xfId="27571" xr:uid="{00000000-0005-0000-0000-0000DD010000}"/>
    <cellStyle name="Normal 13 6 2 2 5" xfId="19089" xr:uid="{00000000-0005-0000-0000-0000DE010000}"/>
    <cellStyle name="Normal 13 6 2 3" xfId="3157" xr:uid="{00000000-0005-0000-0000-0000DF010000}"/>
    <cellStyle name="Normal 13 6 2 3 2" xfId="7417" xr:uid="{00000000-0005-0000-0000-0000E0010000}"/>
    <cellStyle name="Normal 13 6 2 3 2 2" xfId="15906" xr:uid="{00000000-0005-0000-0000-0000E1010000}"/>
    <cellStyle name="Normal 13 6 2 3 2 2 2" xfId="32872" xr:uid="{00000000-0005-0000-0000-0000E2010000}"/>
    <cellStyle name="Normal 13 6 2 3 2 3" xfId="24390" xr:uid="{00000000-0005-0000-0000-0000E3010000}"/>
    <cellStyle name="Normal 13 6 2 3 3" xfId="11664" xr:uid="{00000000-0005-0000-0000-0000E4010000}"/>
    <cellStyle name="Normal 13 6 2 3 3 2" xfId="28631" xr:uid="{00000000-0005-0000-0000-0000E5010000}"/>
    <cellStyle name="Normal 13 6 2 3 4" xfId="20149" xr:uid="{00000000-0005-0000-0000-0000E6010000}"/>
    <cellStyle name="Normal 13 6 2 4" xfId="5298" xr:uid="{00000000-0005-0000-0000-0000E7010000}"/>
    <cellStyle name="Normal 13 6 2 4 2" xfId="13788" xr:uid="{00000000-0005-0000-0000-0000E8010000}"/>
    <cellStyle name="Normal 13 6 2 4 2 2" xfId="30754" xr:uid="{00000000-0005-0000-0000-0000E9010000}"/>
    <cellStyle name="Normal 13 6 2 4 3" xfId="22272" xr:uid="{00000000-0005-0000-0000-0000EA010000}"/>
    <cellStyle name="Normal 13 6 2 5" xfId="9546" xr:uid="{00000000-0005-0000-0000-0000EB010000}"/>
    <cellStyle name="Normal 13 6 2 5 2" xfId="26513" xr:uid="{00000000-0005-0000-0000-0000EC010000}"/>
    <cellStyle name="Normal 13 6 2 6" xfId="18031" xr:uid="{00000000-0005-0000-0000-0000ED010000}"/>
    <cellStyle name="Normal 13 6 3" xfId="1565" xr:uid="{00000000-0005-0000-0000-0000EE010000}"/>
    <cellStyle name="Normal 13 6 3 2" xfId="3687" xr:uid="{00000000-0005-0000-0000-0000EF010000}"/>
    <cellStyle name="Normal 13 6 3 2 2" xfId="7946" xr:uid="{00000000-0005-0000-0000-0000F0010000}"/>
    <cellStyle name="Normal 13 6 3 2 2 2" xfId="16435" xr:uid="{00000000-0005-0000-0000-0000F1010000}"/>
    <cellStyle name="Normal 13 6 3 2 2 2 2" xfId="33401" xr:uid="{00000000-0005-0000-0000-0000F2010000}"/>
    <cellStyle name="Normal 13 6 3 2 2 3" xfId="24919" xr:uid="{00000000-0005-0000-0000-0000F3010000}"/>
    <cellStyle name="Normal 13 6 3 2 3" xfId="12193" xr:uid="{00000000-0005-0000-0000-0000F4010000}"/>
    <cellStyle name="Normal 13 6 3 2 3 2" xfId="29160" xr:uid="{00000000-0005-0000-0000-0000F5010000}"/>
    <cellStyle name="Normal 13 6 3 2 4" xfId="20678" xr:uid="{00000000-0005-0000-0000-0000F6010000}"/>
    <cellStyle name="Normal 13 6 3 3" xfId="5827" xr:uid="{00000000-0005-0000-0000-0000F7010000}"/>
    <cellStyle name="Normal 13 6 3 3 2" xfId="14317" xr:uid="{00000000-0005-0000-0000-0000F8010000}"/>
    <cellStyle name="Normal 13 6 3 3 2 2" xfId="31283" xr:uid="{00000000-0005-0000-0000-0000F9010000}"/>
    <cellStyle name="Normal 13 6 3 3 3" xfId="22801" xr:uid="{00000000-0005-0000-0000-0000FA010000}"/>
    <cellStyle name="Normal 13 6 3 4" xfId="10075" xr:uid="{00000000-0005-0000-0000-0000FB010000}"/>
    <cellStyle name="Normal 13 6 3 4 2" xfId="27042" xr:uid="{00000000-0005-0000-0000-0000FC010000}"/>
    <cellStyle name="Normal 13 6 3 5" xfId="18560" xr:uid="{00000000-0005-0000-0000-0000FD010000}"/>
    <cellStyle name="Normal 13 6 4" xfId="2628" xr:uid="{00000000-0005-0000-0000-0000FE010000}"/>
    <cellStyle name="Normal 13 6 4 2" xfId="6888" xr:uid="{00000000-0005-0000-0000-0000FF010000}"/>
    <cellStyle name="Normal 13 6 4 2 2" xfId="15377" xr:uid="{00000000-0005-0000-0000-000000020000}"/>
    <cellStyle name="Normal 13 6 4 2 2 2" xfId="32343" xr:uid="{00000000-0005-0000-0000-000001020000}"/>
    <cellStyle name="Normal 13 6 4 2 3" xfId="23861" xr:uid="{00000000-0005-0000-0000-000002020000}"/>
    <cellStyle name="Normal 13 6 4 3" xfId="11135" xr:uid="{00000000-0005-0000-0000-000003020000}"/>
    <cellStyle name="Normal 13 6 4 3 2" xfId="28102" xr:uid="{00000000-0005-0000-0000-000004020000}"/>
    <cellStyle name="Normal 13 6 4 4" xfId="19620" xr:uid="{00000000-0005-0000-0000-000005020000}"/>
    <cellStyle name="Normal 13 6 5" xfId="4769" xr:uid="{00000000-0005-0000-0000-000006020000}"/>
    <cellStyle name="Normal 13 6 5 2" xfId="13259" xr:uid="{00000000-0005-0000-0000-000007020000}"/>
    <cellStyle name="Normal 13 6 5 2 2" xfId="30225" xr:uid="{00000000-0005-0000-0000-000008020000}"/>
    <cellStyle name="Normal 13 6 5 3" xfId="21743" xr:uid="{00000000-0005-0000-0000-000009020000}"/>
    <cellStyle name="Normal 13 6 6" xfId="9017" xr:uid="{00000000-0005-0000-0000-00000A020000}"/>
    <cellStyle name="Normal 13 6 6 2" xfId="25984" xr:uid="{00000000-0005-0000-0000-00000B020000}"/>
    <cellStyle name="Normal 13 6 7" xfId="17502" xr:uid="{00000000-0005-0000-0000-00000C020000}"/>
    <cellStyle name="Normal 13 7" xfId="764" xr:uid="{00000000-0005-0000-0000-00000D020000}"/>
    <cellStyle name="Normal 13 7 2" xfId="1830" xr:uid="{00000000-0005-0000-0000-00000E020000}"/>
    <cellStyle name="Normal 13 7 2 2" xfId="3951" xr:uid="{00000000-0005-0000-0000-00000F020000}"/>
    <cellStyle name="Normal 13 7 2 2 2" xfId="8210" xr:uid="{00000000-0005-0000-0000-000010020000}"/>
    <cellStyle name="Normal 13 7 2 2 2 2" xfId="16699" xr:uid="{00000000-0005-0000-0000-000011020000}"/>
    <cellStyle name="Normal 13 7 2 2 2 2 2" xfId="33665" xr:uid="{00000000-0005-0000-0000-000012020000}"/>
    <cellStyle name="Normal 13 7 2 2 2 3" xfId="25183" xr:uid="{00000000-0005-0000-0000-000013020000}"/>
    <cellStyle name="Normal 13 7 2 2 3" xfId="12457" xr:uid="{00000000-0005-0000-0000-000014020000}"/>
    <cellStyle name="Normal 13 7 2 2 3 2" xfId="29424" xr:uid="{00000000-0005-0000-0000-000015020000}"/>
    <cellStyle name="Normal 13 7 2 2 4" xfId="20942" xr:uid="{00000000-0005-0000-0000-000016020000}"/>
    <cellStyle name="Normal 13 7 2 3" xfId="6091" xr:uid="{00000000-0005-0000-0000-000017020000}"/>
    <cellStyle name="Normal 13 7 2 3 2" xfId="14581" xr:uid="{00000000-0005-0000-0000-000018020000}"/>
    <cellStyle name="Normal 13 7 2 3 2 2" xfId="31547" xr:uid="{00000000-0005-0000-0000-000019020000}"/>
    <cellStyle name="Normal 13 7 2 3 3" xfId="23065" xr:uid="{00000000-0005-0000-0000-00001A020000}"/>
    <cellStyle name="Normal 13 7 2 4" xfId="10339" xr:uid="{00000000-0005-0000-0000-00001B020000}"/>
    <cellStyle name="Normal 13 7 2 4 2" xfId="27306" xr:uid="{00000000-0005-0000-0000-00001C020000}"/>
    <cellStyle name="Normal 13 7 2 5" xfId="18824" xr:uid="{00000000-0005-0000-0000-00001D020000}"/>
    <cellStyle name="Normal 13 7 3" xfId="2892" xr:uid="{00000000-0005-0000-0000-00001E020000}"/>
    <cellStyle name="Normal 13 7 3 2" xfId="7152" xr:uid="{00000000-0005-0000-0000-00001F020000}"/>
    <cellStyle name="Normal 13 7 3 2 2" xfId="15641" xr:uid="{00000000-0005-0000-0000-000020020000}"/>
    <cellStyle name="Normal 13 7 3 2 2 2" xfId="32607" xr:uid="{00000000-0005-0000-0000-000021020000}"/>
    <cellStyle name="Normal 13 7 3 2 3" xfId="24125" xr:uid="{00000000-0005-0000-0000-000022020000}"/>
    <cellStyle name="Normal 13 7 3 3" xfId="11399" xr:uid="{00000000-0005-0000-0000-000023020000}"/>
    <cellStyle name="Normal 13 7 3 3 2" xfId="28366" xr:uid="{00000000-0005-0000-0000-000024020000}"/>
    <cellStyle name="Normal 13 7 3 4" xfId="19884" xr:uid="{00000000-0005-0000-0000-000025020000}"/>
    <cellStyle name="Normal 13 7 4" xfId="5033" xr:uid="{00000000-0005-0000-0000-000026020000}"/>
    <cellStyle name="Normal 13 7 4 2" xfId="13523" xr:uid="{00000000-0005-0000-0000-000027020000}"/>
    <cellStyle name="Normal 13 7 4 2 2" xfId="30489" xr:uid="{00000000-0005-0000-0000-000028020000}"/>
    <cellStyle name="Normal 13 7 4 3" xfId="22007" xr:uid="{00000000-0005-0000-0000-000029020000}"/>
    <cellStyle name="Normal 13 7 5" xfId="9281" xr:uid="{00000000-0005-0000-0000-00002A020000}"/>
    <cellStyle name="Normal 13 7 5 2" xfId="26248" xr:uid="{00000000-0005-0000-0000-00002B020000}"/>
    <cellStyle name="Normal 13 7 6" xfId="17766" xr:uid="{00000000-0005-0000-0000-00002C020000}"/>
    <cellStyle name="Normal 13 8" xfId="1300" xr:uid="{00000000-0005-0000-0000-00002D020000}"/>
    <cellStyle name="Normal 13 8 2" xfId="3422" xr:uid="{00000000-0005-0000-0000-00002E020000}"/>
    <cellStyle name="Normal 13 8 2 2" xfId="7681" xr:uid="{00000000-0005-0000-0000-00002F020000}"/>
    <cellStyle name="Normal 13 8 2 2 2" xfId="16170" xr:uid="{00000000-0005-0000-0000-000030020000}"/>
    <cellStyle name="Normal 13 8 2 2 2 2" xfId="33136" xr:uid="{00000000-0005-0000-0000-000031020000}"/>
    <cellStyle name="Normal 13 8 2 2 3" xfId="24654" xr:uid="{00000000-0005-0000-0000-000032020000}"/>
    <cellStyle name="Normal 13 8 2 3" xfId="11928" xr:uid="{00000000-0005-0000-0000-000033020000}"/>
    <cellStyle name="Normal 13 8 2 3 2" xfId="28895" xr:uid="{00000000-0005-0000-0000-000034020000}"/>
    <cellStyle name="Normal 13 8 2 4" xfId="20413" xr:uid="{00000000-0005-0000-0000-000035020000}"/>
    <cellStyle name="Normal 13 8 3" xfId="5562" xr:uid="{00000000-0005-0000-0000-000036020000}"/>
    <cellStyle name="Normal 13 8 3 2" xfId="14052" xr:uid="{00000000-0005-0000-0000-000037020000}"/>
    <cellStyle name="Normal 13 8 3 2 2" xfId="31018" xr:uid="{00000000-0005-0000-0000-000038020000}"/>
    <cellStyle name="Normal 13 8 3 3" xfId="22536" xr:uid="{00000000-0005-0000-0000-000039020000}"/>
    <cellStyle name="Normal 13 8 4" xfId="9810" xr:uid="{00000000-0005-0000-0000-00003A020000}"/>
    <cellStyle name="Normal 13 8 4 2" xfId="26777" xr:uid="{00000000-0005-0000-0000-00003B020000}"/>
    <cellStyle name="Normal 13 8 5" xfId="18295" xr:uid="{00000000-0005-0000-0000-00003C020000}"/>
    <cellStyle name="Normal 13 9" xfId="2363" xr:uid="{00000000-0005-0000-0000-00003D020000}"/>
    <cellStyle name="Normal 13 9 2" xfId="6623" xr:uid="{00000000-0005-0000-0000-00003E020000}"/>
    <cellStyle name="Normal 13 9 2 2" xfId="15112" xr:uid="{00000000-0005-0000-0000-00003F020000}"/>
    <cellStyle name="Normal 13 9 2 2 2" xfId="32078" xr:uid="{00000000-0005-0000-0000-000040020000}"/>
    <cellStyle name="Normal 13 9 2 3" xfId="23596" xr:uid="{00000000-0005-0000-0000-000041020000}"/>
    <cellStyle name="Normal 13 9 3" xfId="10870" xr:uid="{00000000-0005-0000-0000-000042020000}"/>
    <cellStyle name="Normal 13 9 3 2" xfId="27837" xr:uid="{00000000-0005-0000-0000-000043020000}"/>
    <cellStyle name="Normal 13 9 4" xfId="19355" xr:uid="{00000000-0005-0000-0000-000044020000}"/>
    <cellStyle name="Normal 13_BB_MATRIX" xfId="34285" xr:uid="{CF4C245D-0096-490F-AD74-D3DD7F314225}"/>
    <cellStyle name="Normal 130" xfId="34443" xr:uid="{9B8602DE-D3F6-4057-A875-91617D5F146F}"/>
    <cellStyle name="Normal 131" xfId="34447" xr:uid="{80FE48E3-0BED-4C17-8553-02BBD8B3C875}"/>
    <cellStyle name="Normal 132" xfId="34446" xr:uid="{536CE40A-2176-4138-9DAA-46587E9B6ED9}"/>
    <cellStyle name="Normal 133" xfId="34445" xr:uid="{3B026B8C-25DF-4121-9EB3-E579524DC207}"/>
    <cellStyle name="Normal 134" xfId="34448" xr:uid="{606B6010-F862-426C-96D9-9AF6938DC62E}"/>
    <cellStyle name="Normal 135" xfId="34444" xr:uid="{9F23A248-7812-4A4A-B4C7-82692B6060B0}"/>
    <cellStyle name="Normal 136" xfId="34450" xr:uid="{76BCE0F5-6D11-4EC5-8A9C-37ADA6BF6E8D}"/>
    <cellStyle name="Normal 137" xfId="34449" xr:uid="{78073243-97B0-4EFA-88FC-8F3E7F27A8A3}"/>
    <cellStyle name="Normal 138" xfId="34451" xr:uid="{604BF40A-F22C-4E68-86AF-75AFC87B848E}"/>
    <cellStyle name="Normal 139" xfId="34452" xr:uid="{CEB0FEB6-4EC7-44A8-9661-27E0D1101127}"/>
    <cellStyle name="Normal 14" xfId="236" xr:uid="{00000000-0005-0000-0000-000045020000}"/>
    <cellStyle name="Normal 14 10" xfId="4535" xr:uid="{00000000-0005-0000-0000-000046020000}"/>
    <cellStyle name="Normal 14 10 2" xfId="13025" xr:uid="{00000000-0005-0000-0000-000047020000}"/>
    <cellStyle name="Normal 14 10 2 2" xfId="29991" xr:uid="{00000000-0005-0000-0000-000048020000}"/>
    <cellStyle name="Normal 14 10 3" xfId="21509" xr:uid="{00000000-0005-0000-0000-000049020000}"/>
    <cellStyle name="Normal 14 11" xfId="8783" xr:uid="{00000000-0005-0000-0000-00004A020000}"/>
    <cellStyle name="Normal 14 11 2" xfId="25750" xr:uid="{00000000-0005-0000-0000-00004B020000}"/>
    <cellStyle name="Normal 14 12" xfId="17268" xr:uid="{00000000-0005-0000-0000-00004C020000}"/>
    <cellStyle name="Normal 14 13" xfId="34256" xr:uid="{82DE9B66-2CAA-4784-AB4B-ADD50F0A7C8A}"/>
    <cellStyle name="Normal 14 2" xfId="91" xr:uid="{00000000-0005-0000-0000-00004D020000}"/>
    <cellStyle name="Normal 14 2 2" xfId="198" xr:uid="{00000000-0005-0000-0000-00004E020000}"/>
    <cellStyle name="Normal 14 2 2 2" xfId="34407" xr:uid="{C3BC4304-48F6-475E-ACD5-B1298E26450A}"/>
    <cellStyle name="Normal 14 2 3" xfId="34265" xr:uid="{54FD059D-F61B-4A4D-9D8B-71B5CAFC9FDA}"/>
    <cellStyle name="Normal 14 3" xfId="141" xr:uid="{00000000-0005-0000-0000-00004F020000}"/>
    <cellStyle name="Normal 14 3 2" xfId="226" xr:uid="{00000000-0005-0000-0000-000050020000}"/>
    <cellStyle name="Normal 14 3 3" xfId="34406" xr:uid="{2A44ECC4-9A63-43DB-B3A8-A32536B63D53}"/>
    <cellStyle name="Normal 14 4" xfId="238" xr:uid="{00000000-0005-0000-0000-000051020000}"/>
    <cellStyle name="Normal 14 4 2" xfId="373" xr:uid="{00000000-0005-0000-0000-000052020000}"/>
    <cellStyle name="Normal 14 5" xfId="371" xr:uid="{00000000-0005-0000-0000-000053020000}"/>
    <cellStyle name="Normal 14 5 2" xfId="660" xr:uid="{00000000-0005-0000-0000-000054020000}"/>
    <cellStyle name="Normal 14 5 2 2" xfId="1196" xr:uid="{00000000-0005-0000-0000-000055020000}"/>
    <cellStyle name="Normal 14 5 2 2 2" xfId="2257" xr:uid="{00000000-0005-0000-0000-000056020000}"/>
    <cellStyle name="Normal 14 5 2 2 2 2" xfId="4378" xr:uid="{00000000-0005-0000-0000-000057020000}"/>
    <cellStyle name="Normal 14 5 2 2 2 2 2" xfId="8637" xr:uid="{00000000-0005-0000-0000-000058020000}"/>
    <cellStyle name="Normal 14 5 2 2 2 2 2 2" xfId="17126" xr:uid="{00000000-0005-0000-0000-000059020000}"/>
    <cellStyle name="Normal 14 5 2 2 2 2 2 2 2" xfId="34092" xr:uid="{00000000-0005-0000-0000-00005A020000}"/>
    <cellStyle name="Normal 14 5 2 2 2 2 2 3" xfId="25610" xr:uid="{00000000-0005-0000-0000-00005B020000}"/>
    <cellStyle name="Normal 14 5 2 2 2 2 3" xfId="12884" xr:uid="{00000000-0005-0000-0000-00005C020000}"/>
    <cellStyle name="Normal 14 5 2 2 2 2 3 2" xfId="29851" xr:uid="{00000000-0005-0000-0000-00005D020000}"/>
    <cellStyle name="Normal 14 5 2 2 2 2 4" xfId="21369" xr:uid="{00000000-0005-0000-0000-00005E020000}"/>
    <cellStyle name="Normal 14 5 2 2 2 3" xfId="6518" xr:uid="{00000000-0005-0000-0000-00005F020000}"/>
    <cellStyle name="Normal 14 5 2 2 2 3 2" xfId="15008" xr:uid="{00000000-0005-0000-0000-000060020000}"/>
    <cellStyle name="Normal 14 5 2 2 2 3 2 2" xfId="31974" xr:uid="{00000000-0005-0000-0000-000061020000}"/>
    <cellStyle name="Normal 14 5 2 2 2 3 3" xfId="23492" xr:uid="{00000000-0005-0000-0000-000062020000}"/>
    <cellStyle name="Normal 14 5 2 2 2 4" xfId="10766" xr:uid="{00000000-0005-0000-0000-000063020000}"/>
    <cellStyle name="Normal 14 5 2 2 2 4 2" xfId="27733" xr:uid="{00000000-0005-0000-0000-000064020000}"/>
    <cellStyle name="Normal 14 5 2 2 2 5" xfId="19251" xr:uid="{00000000-0005-0000-0000-000065020000}"/>
    <cellStyle name="Normal 14 5 2 2 3" xfId="3319" xr:uid="{00000000-0005-0000-0000-000066020000}"/>
    <cellStyle name="Normal 14 5 2 2 3 2" xfId="7579" xr:uid="{00000000-0005-0000-0000-000067020000}"/>
    <cellStyle name="Normal 14 5 2 2 3 2 2" xfId="16068" xr:uid="{00000000-0005-0000-0000-000068020000}"/>
    <cellStyle name="Normal 14 5 2 2 3 2 2 2" xfId="33034" xr:uid="{00000000-0005-0000-0000-000069020000}"/>
    <cellStyle name="Normal 14 5 2 2 3 2 3" xfId="24552" xr:uid="{00000000-0005-0000-0000-00006A020000}"/>
    <cellStyle name="Normal 14 5 2 2 3 3" xfId="11826" xr:uid="{00000000-0005-0000-0000-00006B020000}"/>
    <cellStyle name="Normal 14 5 2 2 3 3 2" xfId="28793" xr:uid="{00000000-0005-0000-0000-00006C020000}"/>
    <cellStyle name="Normal 14 5 2 2 3 4" xfId="20311" xr:uid="{00000000-0005-0000-0000-00006D020000}"/>
    <cellStyle name="Normal 14 5 2 2 4" xfId="5460" xr:uid="{00000000-0005-0000-0000-00006E020000}"/>
    <cellStyle name="Normal 14 5 2 2 4 2" xfId="13950" xr:uid="{00000000-0005-0000-0000-00006F020000}"/>
    <cellStyle name="Normal 14 5 2 2 4 2 2" xfId="30916" xr:uid="{00000000-0005-0000-0000-000070020000}"/>
    <cellStyle name="Normal 14 5 2 2 4 3" xfId="22434" xr:uid="{00000000-0005-0000-0000-000071020000}"/>
    <cellStyle name="Normal 14 5 2 2 5" xfId="9708" xr:uid="{00000000-0005-0000-0000-000072020000}"/>
    <cellStyle name="Normal 14 5 2 2 5 2" xfId="26675" xr:uid="{00000000-0005-0000-0000-000073020000}"/>
    <cellStyle name="Normal 14 5 2 2 6" xfId="18193" xr:uid="{00000000-0005-0000-0000-000074020000}"/>
    <cellStyle name="Normal 14 5 2 3" xfId="1727" xr:uid="{00000000-0005-0000-0000-000075020000}"/>
    <cellStyle name="Normal 14 5 2 3 2" xfId="3849" xr:uid="{00000000-0005-0000-0000-000076020000}"/>
    <cellStyle name="Normal 14 5 2 3 2 2" xfId="8108" xr:uid="{00000000-0005-0000-0000-000077020000}"/>
    <cellStyle name="Normal 14 5 2 3 2 2 2" xfId="16597" xr:uid="{00000000-0005-0000-0000-000078020000}"/>
    <cellStyle name="Normal 14 5 2 3 2 2 2 2" xfId="33563" xr:uid="{00000000-0005-0000-0000-000079020000}"/>
    <cellStyle name="Normal 14 5 2 3 2 2 3" xfId="25081" xr:uid="{00000000-0005-0000-0000-00007A020000}"/>
    <cellStyle name="Normal 14 5 2 3 2 3" xfId="12355" xr:uid="{00000000-0005-0000-0000-00007B020000}"/>
    <cellStyle name="Normal 14 5 2 3 2 3 2" xfId="29322" xr:uid="{00000000-0005-0000-0000-00007C020000}"/>
    <cellStyle name="Normal 14 5 2 3 2 4" xfId="20840" xr:uid="{00000000-0005-0000-0000-00007D020000}"/>
    <cellStyle name="Normal 14 5 2 3 3" xfId="5989" xr:uid="{00000000-0005-0000-0000-00007E020000}"/>
    <cellStyle name="Normal 14 5 2 3 3 2" xfId="14479" xr:uid="{00000000-0005-0000-0000-00007F020000}"/>
    <cellStyle name="Normal 14 5 2 3 3 2 2" xfId="31445" xr:uid="{00000000-0005-0000-0000-000080020000}"/>
    <cellStyle name="Normal 14 5 2 3 3 3" xfId="22963" xr:uid="{00000000-0005-0000-0000-000081020000}"/>
    <cellStyle name="Normal 14 5 2 3 4" xfId="10237" xr:uid="{00000000-0005-0000-0000-000082020000}"/>
    <cellStyle name="Normal 14 5 2 3 4 2" xfId="27204" xr:uid="{00000000-0005-0000-0000-000083020000}"/>
    <cellStyle name="Normal 14 5 2 3 5" xfId="18722" xr:uid="{00000000-0005-0000-0000-000084020000}"/>
    <cellStyle name="Normal 14 5 2 4" xfId="2790" xr:uid="{00000000-0005-0000-0000-000085020000}"/>
    <cellStyle name="Normal 14 5 2 4 2" xfId="7050" xr:uid="{00000000-0005-0000-0000-000086020000}"/>
    <cellStyle name="Normal 14 5 2 4 2 2" xfId="15539" xr:uid="{00000000-0005-0000-0000-000087020000}"/>
    <cellStyle name="Normal 14 5 2 4 2 2 2" xfId="32505" xr:uid="{00000000-0005-0000-0000-000088020000}"/>
    <cellStyle name="Normal 14 5 2 4 2 3" xfId="24023" xr:uid="{00000000-0005-0000-0000-000089020000}"/>
    <cellStyle name="Normal 14 5 2 4 3" xfId="11297" xr:uid="{00000000-0005-0000-0000-00008A020000}"/>
    <cellStyle name="Normal 14 5 2 4 3 2" xfId="28264" xr:uid="{00000000-0005-0000-0000-00008B020000}"/>
    <cellStyle name="Normal 14 5 2 4 4" xfId="19782" xr:uid="{00000000-0005-0000-0000-00008C020000}"/>
    <cellStyle name="Normal 14 5 2 5" xfId="4931" xr:uid="{00000000-0005-0000-0000-00008D020000}"/>
    <cellStyle name="Normal 14 5 2 5 2" xfId="13421" xr:uid="{00000000-0005-0000-0000-00008E020000}"/>
    <cellStyle name="Normal 14 5 2 5 2 2" xfId="30387" xr:uid="{00000000-0005-0000-0000-00008F020000}"/>
    <cellStyle name="Normal 14 5 2 5 3" xfId="21905" xr:uid="{00000000-0005-0000-0000-000090020000}"/>
    <cellStyle name="Normal 14 5 2 6" xfId="9179" xr:uid="{00000000-0005-0000-0000-000091020000}"/>
    <cellStyle name="Normal 14 5 2 6 2" xfId="26146" xr:uid="{00000000-0005-0000-0000-000092020000}"/>
    <cellStyle name="Normal 14 5 2 7" xfId="17664" xr:uid="{00000000-0005-0000-0000-000093020000}"/>
    <cellStyle name="Normal 14 5 3" xfId="926" xr:uid="{00000000-0005-0000-0000-000094020000}"/>
    <cellStyle name="Normal 14 5 3 2" xfId="1992" xr:uid="{00000000-0005-0000-0000-000095020000}"/>
    <cellStyle name="Normal 14 5 3 2 2" xfId="4113" xr:uid="{00000000-0005-0000-0000-000096020000}"/>
    <cellStyle name="Normal 14 5 3 2 2 2" xfId="8372" xr:uid="{00000000-0005-0000-0000-000097020000}"/>
    <cellStyle name="Normal 14 5 3 2 2 2 2" xfId="16861" xr:uid="{00000000-0005-0000-0000-000098020000}"/>
    <cellStyle name="Normal 14 5 3 2 2 2 2 2" xfId="33827" xr:uid="{00000000-0005-0000-0000-000099020000}"/>
    <cellStyle name="Normal 14 5 3 2 2 2 3" xfId="25345" xr:uid="{00000000-0005-0000-0000-00009A020000}"/>
    <cellStyle name="Normal 14 5 3 2 2 3" xfId="12619" xr:uid="{00000000-0005-0000-0000-00009B020000}"/>
    <cellStyle name="Normal 14 5 3 2 2 3 2" xfId="29586" xr:uid="{00000000-0005-0000-0000-00009C020000}"/>
    <cellStyle name="Normal 14 5 3 2 2 4" xfId="21104" xr:uid="{00000000-0005-0000-0000-00009D020000}"/>
    <cellStyle name="Normal 14 5 3 2 3" xfId="6253" xr:uid="{00000000-0005-0000-0000-00009E020000}"/>
    <cellStyle name="Normal 14 5 3 2 3 2" xfId="14743" xr:uid="{00000000-0005-0000-0000-00009F020000}"/>
    <cellStyle name="Normal 14 5 3 2 3 2 2" xfId="31709" xr:uid="{00000000-0005-0000-0000-0000A0020000}"/>
    <cellStyle name="Normal 14 5 3 2 3 3" xfId="23227" xr:uid="{00000000-0005-0000-0000-0000A1020000}"/>
    <cellStyle name="Normal 14 5 3 2 4" xfId="10501" xr:uid="{00000000-0005-0000-0000-0000A2020000}"/>
    <cellStyle name="Normal 14 5 3 2 4 2" xfId="27468" xr:uid="{00000000-0005-0000-0000-0000A3020000}"/>
    <cellStyle name="Normal 14 5 3 2 5" xfId="18986" xr:uid="{00000000-0005-0000-0000-0000A4020000}"/>
    <cellStyle name="Normal 14 5 3 3" xfId="3054" xr:uid="{00000000-0005-0000-0000-0000A5020000}"/>
    <cellStyle name="Normal 14 5 3 3 2" xfId="7314" xr:uid="{00000000-0005-0000-0000-0000A6020000}"/>
    <cellStyle name="Normal 14 5 3 3 2 2" xfId="15803" xr:uid="{00000000-0005-0000-0000-0000A7020000}"/>
    <cellStyle name="Normal 14 5 3 3 2 2 2" xfId="32769" xr:uid="{00000000-0005-0000-0000-0000A8020000}"/>
    <cellStyle name="Normal 14 5 3 3 2 3" xfId="24287" xr:uid="{00000000-0005-0000-0000-0000A9020000}"/>
    <cellStyle name="Normal 14 5 3 3 3" xfId="11561" xr:uid="{00000000-0005-0000-0000-0000AA020000}"/>
    <cellStyle name="Normal 14 5 3 3 3 2" xfId="28528" xr:uid="{00000000-0005-0000-0000-0000AB020000}"/>
    <cellStyle name="Normal 14 5 3 3 4" xfId="20046" xr:uid="{00000000-0005-0000-0000-0000AC020000}"/>
    <cellStyle name="Normal 14 5 3 4" xfId="5195" xr:uid="{00000000-0005-0000-0000-0000AD020000}"/>
    <cellStyle name="Normal 14 5 3 4 2" xfId="13685" xr:uid="{00000000-0005-0000-0000-0000AE020000}"/>
    <cellStyle name="Normal 14 5 3 4 2 2" xfId="30651" xr:uid="{00000000-0005-0000-0000-0000AF020000}"/>
    <cellStyle name="Normal 14 5 3 4 3" xfId="22169" xr:uid="{00000000-0005-0000-0000-0000B0020000}"/>
    <cellStyle name="Normal 14 5 3 5" xfId="9443" xr:uid="{00000000-0005-0000-0000-0000B1020000}"/>
    <cellStyle name="Normal 14 5 3 5 2" xfId="26410" xr:uid="{00000000-0005-0000-0000-0000B2020000}"/>
    <cellStyle name="Normal 14 5 3 6" xfId="17928" xr:uid="{00000000-0005-0000-0000-0000B3020000}"/>
    <cellStyle name="Normal 14 5 4" xfId="1462" xr:uid="{00000000-0005-0000-0000-0000B4020000}"/>
    <cellStyle name="Normal 14 5 4 2" xfId="3584" xr:uid="{00000000-0005-0000-0000-0000B5020000}"/>
    <cellStyle name="Normal 14 5 4 2 2" xfId="7843" xr:uid="{00000000-0005-0000-0000-0000B6020000}"/>
    <cellStyle name="Normal 14 5 4 2 2 2" xfId="16332" xr:uid="{00000000-0005-0000-0000-0000B7020000}"/>
    <cellStyle name="Normal 14 5 4 2 2 2 2" xfId="33298" xr:uid="{00000000-0005-0000-0000-0000B8020000}"/>
    <cellStyle name="Normal 14 5 4 2 2 3" xfId="24816" xr:uid="{00000000-0005-0000-0000-0000B9020000}"/>
    <cellStyle name="Normal 14 5 4 2 3" xfId="12090" xr:uid="{00000000-0005-0000-0000-0000BA020000}"/>
    <cellStyle name="Normal 14 5 4 2 3 2" xfId="29057" xr:uid="{00000000-0005-0000-0000-0000BB020000}"/>
    <cellStyle name="Normal 14 5 4 2 4" xfId="20575" xr:uid="{00000000-0005-0000-0000-0000BC020000}"/>
    <cellStyle name="Normal 14 5 4 3" xfId="5724" xr:uid="{00000000-0005-0000-0000-0000BD020000}"/>
    <cellStyle name="Normal 14 5 4 3 2" xfId="14214" xr:uid="{00000000-0005-0000-0000-0000BE020000}"/>
    <cellStyle name="Normal 14 5 4 3 2 2" xfId="31180" xr:uid="{00000000-0005-0000-0000-0000BF020000}"/>
    <cellStyle name="Normal 14 5 4 3 3" xfId="22698" xr:uid="{00000000-0005-0000-0000-0000C0020000}"/>
    <cellStyle name="Normal 14 5 4 4" xfId="9972" xr:uid="{00000000-0005-0000-0000-0000C1020000}"/>
    <cellStyle name="Normal 14 5 4 4 2" xfId="26939" xr:uid="{00000000-0005-0000-0000-0000C2020000}"/>
    <cellStyle name="Normal 14 5 4 5" xfId="18457" xr:uid="{00000000-0005-0000-0000-0000C3020000}"/>
    <cellStyle name="Normal 14 5 5" xfId="2525" xr:uid="{00000000-0005-0000-0000-0000C4020000}"/>
    <cellStyle name="Normal 14 5 5 2" xfId="6785" xr:uid="{00000000-0005-0000-0000-0000C5020000}"/>
    <cellStyle name="Normal 14 5 5 2 2" xfId="15274" xr:uid="{00000000-0005-0000-0000-0000C6020000}"/>
    <cellStyle name="Normal 14 5 5 2 2 2" xfId="32240" xr:uid="{00000000-0005-0000-0000-0000C7020000}"/>
    <cellStyle name="Normal 14 5 5 2 3" xfId="23758" xr:uid="{00000000-0005-0000-0000-0000C8020000}"/>
    <cellStyle name="Normal 14 5 5 3" xfId="11032" xr:uid="{00000000-0005-0000-0000-0000C9020000}"/>
    <cellStyle name="Normal 14 5 5 3 2" xfId="27999" xr:uid="{00000000-0005-0000-0000-0000CA020000}"/>
    <cellStyle name="Normal 14 5 5 4" xfId="19517" xr:uid="{00000000-0005-0000-0000-0000CB020000}"/>
    <cellStyle name="Normal 14 5 6" xfId="4666" xr:uid="{00000000-0005-0000-0000-0000CC020000}"/>
    <cellStyle name="Normal 14 5 6 2" xfId="13156" xr:uid="{00000000-0005-0000-0000-0000CD020000}"/>
    <cellStyle name="Normal 14 5 6 2 2" xfId="30122" xr:uid="{00000000-0005-0000-0000-0000CE020000}"/>
    <cellStyle name="Normal 14 5 6 3" xfId="21640" xr:uid="{00000000-0005-0000-0000-0000CF020000}"/>
    <cellStyle name="Normal 14 5 7" xfId="8914" xr:uid="{00000000-0005-0000-0000-0000D0020000}"/>
    <cellStyle name="Normal 14 5 7 2" xfId="25881" xr:uid="{00000000-0005-0000-0000-0000D1020000}"/>
    <cellStyle name="Normal 14 5 8" xfId="17399" xr:uid="{00000000-0005-0000-0000-0000D2020000}"/>
    <cellStyle name="Normal 14 6" xfId="526" xr:uid="{00000000-0005-0000-0000-0000D3020000}"/>
    <cellStyle name="Normal 14 6 2" xfId="1065" xr:uid="{00000000-0005-0000-0000-0000D4020000}"/>
    <cellStyle name="Normal 14 6 2 2" xfId="2126" xr:uid="{00000000-0005-0000-0000-0000D5020000}"/>
    <cellStyle name="Normal 14 6 2 2 2" xfId="4247" xr:uid="{00000000-0005-0000-0000-0000D6020000}"/>
    <cellStyle name="Normal 14 6 2 2 2 2" xfId="8506" xr:uid="{00000000-0005-0000-0000-0000D7020000}"/>
    <cellStyle name="Normal 14 6 2 2 2 2 2" xfId="16995" xr:uid="{00000000-0005-0000-0000-0000D8020000}"/>
    <cellStyle name="Normal 14 6 2 2 2 2 2 2" xfId="33961" xr:uid="{00000000-0005-0000-0000-0000D9020000}"/>
    <cellStyle name="Normal 14 6 2 2 2 2 3" xfId="25479" xr:uid="{00000000-0005-0000-0000-0000DA020000}"/>
    <cellStyle name="Normal 14 6 2 2 2 3" xfId="12753" xr:uid="{00000000-0005-0000-0000-0000DB020000}"/>
    <cellStyle name="Normal 14 6 2 2 2 3 2" xfId="29720" xr:uid="{00000000-0005-0000-0000-0000DC020000}"/>
    <cellStyle name="Normal 14 6 2 2 2 4" xfId="21238" xr:uid="{00000000-0005-0000-0000-0000DD020000}"/>
    <cellStyle name="Normal 14 6 2 2 3" xfId="6387" xr:uid="{00000000-0005-0000-0000-0000DE020000}"/>
    <cellStyle name="Normal 14 6 2 2 3 2" xfId="14877" xr:uid="{00000000-0005-0000-0000-0000DF020000}"/>
    <cellStyle name="Normal 14 6 2 2 3 2 2" xfId="31843" xr:uid="{00000000-0005-0000-0000-0000E0020000}"/>
    <cellStyle name="Normal 14 6 2 2 3 3" xfId="23361" xr:uid="{00000000-0005-0000-0000-0000E1020000}"/>
    <cellStyle name="Normal 14 6 2 2 4" xfId="10635" xr:uid="{00000000-0005-0000-0000-0000E2020000}"/>
    <cellStyle name="Normal 14 6 2 2 4 2" xfId="27602" xr:uid="{00000000-0005-0000-0000-0000E3020000}"/>
    <cellStyle name="Normal 14 6 2 2 5" xfId="19120" xr:uid="{00000000-0005-0000-0000-0000E4020000}"/>
    <cellStyle name="Normal 14 6 2 3" xfId="3188" xr:uid="{00000000-0005-0000-0000-0000E5020000}"/>
    <cellStyle name="Normal 14 6 2 3 2" xfId="7448" xr:uid="{00000000-0005-0000-0000-0000E6020000}"/>
    <cellStyle name="Normal 14 6 2 3 2 2" xfId="15937" xr:uid="{00000000-0005-0000-0000-0000E7020000}"/>
    <cellStyle name="Normal 14 6 2 3 2 2 2" xfId="32903" xr:uid="{00000000-0005-0000-0000-0000E8020000}"/>
    <cellStyle name="Normal 14 6 2 3 2 3" xfId="24421" xr:uid="{00000000-0005-0000-0000-0000E9020000}"/>
    <cellStyle name="Normal 14 6 2 3 3" xfId="11695" xr:uid="{00000000-0005-0000-0000-0000EA020000}"/>
    <cellStyle name="Normal 14 6 2 3 3 2" xfId="28662" xr:uid="{00000000-0005-0000-0000-0000EB020000}"/>
    <cellStyle name="Normal 14 6 2 3 4" xfId="20180" xr:uid="{00000000-0005-0000-0000-0000EC020000}"/>
    <cellStyle name="Normal 14 6 2 4" xfId="5329" xr:uid="{00000000-0005-0000-0000-0000ED020000}"/>
    <cellStyle name="Normal 14 6 2 4 2" xfId="13819" xr:uid="{00000000-0005-0000-0000-0000EE020000}"/>
    <cellStyle name="Normal 14 6 2 4 2 2" xfId="30785" xr:uid="{00000000-0005-0000-0000-0000EF020000}"/>
    <cellStyle name="Normal 14 6 2 4 3" xfId="22303" xr:uid="{00000000-0005-0000-0000-0000F0020000}"/>
    <cellStyle name="Normal 14 6 2 5" xfId="9577" xr:uid="{00000000-0005-0000-0000-0000F1020000}"/>
    <cellStyle name="Normal 14 6 2 5 2" xfId="26544" xr:uid="{00000000-0005-0000-0000-0000F2020000}"/>
    <cellStyle name="Normal 14 6 2 6" xfId="18062" xr:uid="{00000000-0005-0000-0000-0000F3020000}"/>
    <cellStyle name="Normal 14 6 3" xfId="1596" xr:uid="{00000000-0005-0000-0000-0000F4020000}"/>
    <cellStyle name="Normal 14 6 3 2" xfId="3718" xr:uid="{00000000-0005-0000-0000-0000F5020000}"/>
    <cellStyle name="Normal 14 6 3 2 2" xfId="7977" xr:uid="{00000000-0005-0000-0000-0000F6020000}"/>
    <cellStyle name="Normal 14 6 3 2 2 2" xfId="16466" xr:uid="{00000000-0005-0000-0000-0000F7020000}"/>
    <cellStyle name="Normal 14 6 3 2 2 2 2" xfId="33432" xr:uid="{00000000-0005-0000-0000-0000F8020000}"/>
    <cellStyle name="Normal 14 6 3 2 2 3" xfId="24950" xr:uid="{00000000-0005-0000-0000-0000F9020000}"/>
    <cellStyle name="Normal 14 6 3 2 3" xfId="12224" xr:uid="{00000000-0005-0000-0000-0000FA020000}"/>
    <cellStyle name="Normal 14 6 3 2 3 2" xfId="29191" xr:uid="{00000000-0005-0000-0000-0000FB020000}"/>
    <cellStyle name="Normal 14 6 3 2 4" xfId="20709" xr:uid="{00000000-0005-0000-0000-0000FC020000}"/>
    <cellStyle name="Normal 14 6 3 3" xfId="5858" xr:uid="{00000000-0005-0000-0000-0000FD020000}"/>
    <cellStyle name="Normal 14 6 3 3 2" xfId="14348" xr:uid="{00000000-0005-0000-0000-0000FE020000}"/>
    <cellStyle name="Normal 14 6 3 3 2 2" xfId="31314" xr:uid="{00000000-0005-0000-0000-0000FF020000}"/>
    <cellStyle name="Normal 14 6 3 3 3" xfId="22832" xr:uid="{00000000-0005-0000-0000-000000030000}"/>
    <cellStyle name="Normal 14 6 3 4" xfId="10106" xr:uid="{00000000-0005-0000-0000-000001030000}"/>
    <cellStyle name="Normal 14 6 3 4 2" xfId="27073" xr:uid="{00000000-0005-0000-0000-000002030000}"/>
    <cellStyle name="Normal 14 6 3 5" xfId="18591" xr:uid="{00000000-0005-0000-0000-000003030000}"/>
    <cellStyle name="Normal 14 6 4" xfId="2659" xr:uid="{00000000-0005-0000-0000-000004030000}"/>
    <cellStyle name="Normal 14 6 4 2" xfId="6919" xr:uid="{00000000-0005-0000-0000-000005030000}"/>
    <cellStyle name="Normal 14 6 4 2 2" xfId="15408" xr:uid="{00000000-0005-0000-0000-000006030000}"/>
    <cellStyle name="Normal 14 6 4 2 2 2" xfId="32374" xr:uid="{00000000-0005-0000-0000-000007030000}"/>
    <cellStyle name="Normal 14 6 4 2 3" xfId="23892" xr:uid="{00000000-0005-0000-0000-000008030000}"/>
    <cellStyle name="Normal 14 6 4 3" xfId="11166" xr:uid="{00000000-0005-0000-0000-000009030000}"/>
    <cellStyle name="Normal 14 6 4 3 2" xfId="28133" xr:uid="{00000000-0005-0000-0000-00000A030000}"/>
    <cellStyle name="Normal 14 6 4 4" xfId="19651" xr:uid="{00000000-0005-0000-0000-00000B030000}"/>
    <cellStyle name="Normal 14 6 5" xfId="4800" xr:uid="{00000000-0005-0000-0000-00000C030000}"/>
    <cellStyle name="Normal 14 6 5 2" xfId="13290" xr:uid="{00000000-0005-0000-0000-00000D030000}"/>
    <cellStyle name="Normal 14 6 5 2 2" xfId="30256" xr:uid="{00000000-0005-0000-0000-00000E030000}"/>
    <cellStyle name="Normal 14 6 5 3" xfId="21774" xr:uid="{00000000-0005-0000-0000-00000F030000}"/>
    <cellStyle name="Normal 14 6 6" xfId="9048" xr:uid="{00000000-0005-0000-0000-000010030000}"/>
    <cellStyle name="Normal 14 6 6 2" xfId="26015" xr:uid="{00000000-0005-0000-0000-000011030000}"/>
    <cellStyle name="Normal 14 6 7" xfId="17533" xr:uid="{00000000-0005-0000-0000-000012030000}"/>
    <cellStyle name="Normal 14 7" xfId="795" xr:uid="{00000000-0005-0000-0000-000013030000}"/>
    <cellStyle name="Normal 14 7 2" xfId="1861" xr:uid="{00000000-0005-0000-0000-000014030000}"/>
    <cellStyle name="Normal 14 7 2 2" xfId="3982" xr:uid="{00000000-0005-0000-0000-000015030000}"/>
    <cellStyle name="Normal 14 7 2 2 2" xfId="8241" xr:uid="{00000000-0005-0000-0000-000016030000}"/>
    <cellStyle name="Normal 14 7 2 2 2 2" xfId="16730" xr:uid="{00000000-0005-0000-0000-000017030000}"/>
    <cellStyle name="Normal 14 7 2 2 2 2 2" xfId="33696" xr:uid="{00000000-0005-0000-0000-000018030000}"/>
    <cellStyle name="Normal 14 7 2 2 2 3" xfId="25214" xr:uid="{00000000-0005-0000-0000-000019030000}"/>
    <cellStyle name="Normal 14 7 2 2 3" xfId="12488" xr:uid="{00000000-0005-0000-0000-00001A030000}"/>
    <cellStyle name="Normal 14 7 2 2 3 2" xfId="29455" xr:uid="{00000000-0005-0000-0000-00001B030000}"/>
    <cellStyle name="Normal 14 7 2 2 4" xfId="20973" xr:uid="{00000000-0005-0000-0000-00001C030000}"/>
    <cellStyle name="Normal 14 7 2 3" xfId="6122" xr:uid="{00000000-0005-0000-0000-00001D030000}"/>
    <cellStyle name="Normal 14 7 2 3 2" xfId="14612" xr:uid="{00000000-0005-0000-0000-00001E030000}"/>
    <cellStyle name="Normal 14 7 2 3 2 2" xfId="31578" xr:uid="{00000000-0005-0000-0000-00001F030000}"/>
    <cellStyle name="Normal 14 7 2 3 3" xfId="23096" xr:uid="{00000000-0005-0000-0000-000020030000}"/>
    <cellStyle name="Normal 14 7 2 4" xfId="10370" xr:uid="{00000000-0005-0000-0000-000021030000}"/>
    <cellStyle name="Normal 14 7 2 4 2" xfId="27337" xr:uid="{00000000-0005-0000-0000-000022030000}"/>
    <cellStyle name="Normal 14 7 2 5" xfId="18855" xr:uid="{00000000-0005-0000-0000-000023030000}"/>
    <cellStyle name="Normal 14 7 3" xfId="2923" xr:uid="{00000000-0005-0000-0000-000024030000}"/>
    <cellStyle name="Normal 14 7 3 2" xfId="7183" xr:uid="{00000000-0005-0000-0000-000025030000}"/>
    <cellStyle name="Normal 14 7 3 2 2" xfId="15672" xr:uid="{00000000-0005-0000-0000-000026030000}"/>
    <cellStyle name="Normal 14 7 3 2 2 2" xfId="32638" xr:uid="{00000000-0005-0000-0000-000027030000}"/>
    <cellStyle name="Normal 14 7 3 2 3" xfId="24156" xr:uid="{00000000-0005-0000-0000-000028030000}"/>
    <cellStyle name="Normal 14 7 3 3" xfId="11430" xr:uid="{00000000-0005-0000-0000-000029030000}"/>
    <cellStyle name="Normal 14 7 3 3 2" xfId="28397" xr:uid="{00000000-0005-0000-0000-00002A030000}"/>
    <cellStyle name="Normal 14 7 3 4" xfId="19915" xr:uid="{00000000-0005-0000-0000-00002B030000}"/>
    <cellStyle name="Normal 14 7 4" xfId="5064" xr:uid="{00000000-0005-0000-0000-00002C030000}"/>
    <cellStyle name="Normal 14 7 4 2" xfId="13554" xr:uid="{00000000-0005-0000-0000-00002D030000}"/>
    <cellStyle name="Normal 14 7 4 2 2" xfId="30520" xr:uid="{00000000-0005-0000-0000-00002E030000}"/>
    <cellStyle name="Normal 14 7 4 3" xfId="22038" xr:uid="{00000000-0005-0000-0000-00002F030000}"/>
    <cellStyle name="Normal 14 7 5" xfId="9312" xr:uid="{00000000-0005-0000-0000-000030030000}"/>
    <cellStyle name="Normal 14 7 5 2" xfId="26279" xr:uid="{00000000-0005-0000-0000-000031030000}"/>
    <cellStyle name="Normal 14 7 6" xfId="17797" xr:uid="{00000000-0005-0000-0000-000032030000}"/>
    <cellStyle name="Normal 14 8" xfId="1331" xr:uid="{00000000-0005-0000-0000-000033030000}"/>
    <cellStyle name="Normal 14 8 2" xfId="3453" xr:uid="{00000000-0005-0000-0000-000034030000}"/>
    <cellStyle name="Normal 14 8 2 2" xfId="7712" xr:uid="{00000000-0005-0000-0000-000035030000}"/>
    <cellStyle name="Normal 14 8 2 2 2" xfId="16201" xr:uid="{00000000-0005-0000-0000-000036030000}"/>
    <cellStyle name="Normal 14 8 2 2 2 2" xfId="33167" xr:uid="{00000000-0005-0000-0000-000037030000}"/>
    <cellStyle name="Normal 14 8 2 2 3" xfId="24685" xr:uid="{00000000-0005-0000-0000-000038030000}"/>
    <cellStyle name="Normal 14 8 2 3" xfId="11959" xr:uid="{00000000-0005-0000-0000-000039030000}"/>
    <cellStyle name="Normal 14 8 2 3 2" xfId="28926" xr:uid="{00000000-0005-0000-0000-00003A030000}"/>
    <cellStyle name="Normal 14 8 2 4" xfId="20444" xr:uid="{00000000-0005-0000-0000-00003B030000}"/>
    <cellStyle name="Normal 14 8 3" xfId="5593" xr:uid="{00000000-0005-0000-0000-00003C030000}"/>
    <cellStyle name="Normal 14 8 3 2" xfId="14083" xr:uid="{00000000-0005-0000-0000-00003D030000}"/>
    <cellStyle name="Normal 14 8 3 2 2" xfId="31049" xr:uid="{00000000-0005-0000-0000-00003E030000}"/>
    <cellStyle name="Normal 14 8 3 3" xfId="22567" xr:uid="{00000000-0005-0000-0000-00003F030000}"/>
    <cellStyle name="Normal 14 8 4" xfId="9841" xr:uid="{00000000-0005-0000-0000-000040030000}"/>
    <cellStyle name="Normal 14 8 4 2" xfId="26808" xr:uid="{00000000-0005-0000-0000-000041030000}"/>
    <cellStyle name="Normal 14 8 5" xfId="18326" xr:uid="{00000000-0005-0000-0000-000042030000}"/>
    <cellStyle name="Normal 14 9" xfId="2394" xr:uid="{00000000-0005-0000-0000-000043030000}"/>
    <cellStyle name="Normal 14 9 2" xfId="6654" xr:uid="{00000000-0005-0000-0000-000044030000}"/>
    <cellStyle name="Normal 14 9 2 2" xfId="15143" xr:uid="{00000000-0005-0000-0000-000045030000}"/>
    <cellStyle name="Normal 14 9 2 2 2" xfId="32109" xr:uid="{00000000-0005-0000-0000-000046030000}"/>
    <cellStyle name="Normal 14 9 2 3" xfId="23627" xr:uid="{00000000-0005-0000-0000-000047030000}"/>
    <cellStyle name="Normal 14 9 3" xfId="10901" xr:uid="{00000000-0005-0000-0000-000048030000}"/>
    <cellStyle name="Normal 14 9 3 2" xfId="27868" xr:uid="{00000000-0005-0000-0000-000049030000}"/>
    <cellStyle name="Normal 14 9 4" xfId="19386" xr:uid="{00000000-0005-0000-0000-00004A030000}"/>
    <cellStyle name="Normal 14_BB_MATRIX" xfId="34286" xr:uid="{91A7EEF5-360E-461A-B1E4-553839718567}"/>
    <cellStyle name="Normal 140" xfId="34455" xr:uid="{5C99547B-B2CD-40CC-B06C-4F92E9F9A967}"/>
    <cellStyle name="Normal 141" xfId="34454" xr:uid="{F3ED2153-6983-4DD2-A38A-165FADA87E27}"/>
    <cellStyle name="Normal 142" xfId="34453" xr:uid="{18F70B1C-EEB6-40F2-B596-B7314419B825}"/>
    <cellStyle name="Normal 143" xfId="34456" xr:uid="{6B2015CE-61A6-46BD-B8AC-47C16D3800F7}"/>
    <cellStyle name="Normal 144" xfId="34457" xr:uid="{3EF92CC1-3082-49AB-8211-78268CA50976}"/>
    <cellStyle name="Normal 145" xfId="34458" xr:uid="{5304F397-A93F-48ED-A55C-3E5006738222}"/>
    <cellStyle name="Normal 146" xfId="34459" xr:uid="{4A24F042-B705-401E-94AB-FA2326D46AD1}"/>
    <cellStyle name="Normal 147" xfId="34460" xr:uid="{7E2FB927-9C8C-45AA-A0FA-229364691223}"/>
    <cellStyle name="Normal 148" xfId="34461" xr:uid="{63140707-16C6-4AFE-BACC-ED96A1F5BD6D}"/>
    <cellStyle name="Normal 149" xfId="34462" xr:uid="{4A9FC32F-B426-4475-B5BA-E515003F616A}"/>
    <cellStyle name="Normal 15" xfId="237" xr:uid="{00000000-0005-0000-0000-00004B030000}"/>
    <cellStyle name="Normal 15 10" xfId="34257" xr:uid="{F70B70A1-36E0-4E61-9CE8-85E664B3BCF0}"/>
    <cellStyle name="Normal 15 2" xfId="372" xr:uid="{00000000-0005-0000-0000-00004C030000}"/>
    <cellStyle name="Normal 15 2 2" xfId="661" xr:uid="{00000000-0005-0000-0000-00004D030000}"/>
    <cellStyle name="Normal 15 2 2 2" xfId="1197" xr:uid="{00000000-0005-0000-0000-00004E030000}"/>
    <cellStyle name="Normal 15 2 2 2 2" xfId="2258" xr:uid="{00000000-0005-0000-0000-00004F030000}"/>
    <cellStyle name="Normal 15 2 2 2 2 2" xfId="4379" xr:uid="{00000000-0005-0000-0000-000050030000}"/>
    <cellStyle name="Normal 15 2 2 2 2 2 2" xfId="8638" xr:uid="{00000000-0005-0000-0000-000051030000}"/>
    <cellStyle name="Normal 15 2 2 2 2 2 2 2" xfId="17127" xr:uid="{00000000-0005-0000-0000-000052030000}"/>
    <cellStyle name="Normal 15 2 2 2 2 2 2 2 2" xfId="34093" xr:uid="{00000000-0005-0000-0000-000053030000}"/>
    <cellStyle name="Normal 15 2 2 2 2 2 2 3" xfId="25611" xr:uid="{00000000-0005-0000-0000-000054030000}"/>
    <cellStyle name="Normal 15 2 2 2 2 2 3" xfId="12885" xr:uid="{00000000-0005-0000-0000-000055030000}"/>
    <cellStyle name="Normal 15 2 2 2 2 2 3 2" xfId="29852" xr:uid="{00000000-0005-0000-0000-000056030000}"/>
    <cellStyle name="Normal 15 2 2 2 2 2 4" xfId="21370" xr:uid="{00000000-0005-0000-0000-000057030000}"/>
    <cellStyle name="Normal 15 2 2 2 2 3" xfId="6519" xr:uid="{00000000-0005-0000-0000-000058030000}"/>
    <cellStyle name="Normal 15 2 2 2 2 3 2" xfId="15009" xr:uid="{00000000-0005-0000-0000-000059030000}"/>
    <cellStyle name="Normal 15 2 2 2 2 3 2 2" xfId="31975" xr:uid="{00000000-0005-0000-0000-00005A030000}"/>
    <cellStyle name="Normal 15 2 2 2 2 3 3" xfId="23493" xr:uid="{00000000-0005-0000-0000-00005B030000}"/>
    <cellStyle name="Normal 15 2 2 2 2 4" xfId="10767" xr:uid="{00000000-0005-0000-0000-00005C030000}"/>
    <cellStyle name="Normal 15 2 2 2 2 4 2" xfId="27734" xr:uid="{00000000-0005-0000-0000-00005D030000}"/>
    <cellStyle name="Normal 15 2 2 2 2 5" xfId="19252" xr:uid="{00000000-0005-0000-0000-00005E030000}"/>
    <cellStyle name="Normal 15 2 2 2 3" xfId="3320" xr:uid="{00000000-0005-0000-0000-00005F030000}"/>
    <cellStyle name="Normal 15 2 2 2 3 2" xfId="7580" xr:uid="{00000000-0005-0000-0000-000060030000}"/>
    <cellStyle name="Normal 15 2 2 2 3 2 2" xfId="16069" xr:uid="{00000000-0005-0000-0000-000061030000}"/>
    <cellStyle name="Normal 15 2 2 2 3 2 2 2" xfId="33035" xr:uid="{00000000-0005-0000-0000-000062030000}"/>
    <cellStyle name="Normal 15 2 2 2 3 2 3" xfId="24553" xr:uid="{00000000-0005-0000-0000-000063030000}"/>
    <cellStyle name="Normal 15 2 2 2 3 3" xfId="11827" xr:uid="{00000000-0005-0000-0000-000064030000}"/>
    <cellStyle name="Normal 15 2 2 2 3 3 2" xfId="28794" xr:uid="{00000000-0005-0000-0000-000065030000}"/>
    <cellStyle name="Normal 15 2 2 2 3 4" xfId="20312" xr:uid="{00000000-0005-0000-0000-000066030000}"/>
    <cellStyle name="Normal 15 2 2 2 4" xfId="5461" xr:uid="{00000000-0005-0000-0000-000067030000}"/>
    <cellStyle name="Normal 15 2 2 2 4 2" xfId="13951" xr:uid="{00000000-0005-0000-0000-000068030000}"/>
    <cellStyle name="Normal 15 2 2 2 4 2 2" xfId="30917" xr:uid="{00000000-0005-0000-0000-000069030000}"/>
    <cellStyle name="Normal 15 2 2 2 4 3" xfId="22435" xr:uid="{00000000-0005-0000-0000-00006A030000}"/>
    <cellStyle name="Normal 15 2 2 2 5" xfId="9709" xr:uid="{00000000-0005-0000-0000-00006B030000}"/>
    <cellStyle name="Normal 15 2 2 2 5 2" xfId="26676" xr:uid="{00000000-0005-0000-0000-00006C030000}"/>
    <cellStyle name="Normal 15 2 2 2 6" xfId="18194" xr:uid="{00000000-0005-0000-0000-00006D030000}"/>
    <cellStyle name="Normal 15 2 2 3" xfId="1728" xr:uid="{00000000-0005-0000-0000-00006E030000}"/>
    <cellStyle name="Normal 15 2 2 3 2" xfId="3850" xr:uid="{00000000-0005-0000-0000-00006F030000}"/>
    <cellStyle name="Normal 15 2 2 3 2 2" xfId="8109" xr:uid="{00000000-0005-0000-0000-000070030000}"/>
    <cellStyle name="Normal 15 2 2 3 2 2 2" xfId="16598" xr:uid="{00000000-0005-0000-0000-000071030000}"/>
    <cellStyle name="Normal 15 2 2 3 2 2 2 2" xfId="33564" xr:uid="{00000000-0005-0000-0000-000072030000}"/>
    <cellStyle name="Normal 15 2 2 3 2 2 3" xfId="25082" xr:uid="{00000000-0005-0000-0000-000073030000}"/>
    <cellStyle name="Normal 15 2 2 3 2 3" xfId="12356" xr:uid="{00000000-0005-0000-0000-000074030000}"/>
    <cellStyle name="Normal 15 2 2 3 2 3 2" xfId="29323" xr:uid="{00000000-0005-0000-0000-000075030000}"/>
    <cellStyle name="Normal 15 2 2 3 2 4" xfId="20841" xr:uid="{00000000-0005-0000-0000-000076030000}"/>
    <cellStyle name="Normal 15 2 2 3 3" xfId="5990" xr:uid="{00000000-0005-0000-0000-000077030000}"/>
    <cellStyle name="Normal 15 2 2 3 3 2" xfId="14480" xr:uid="{00000000-0005-0000-0000-000078030000}"/>
    <cellStyle name="Normal 15 2 2 3 3 2 2" xfId="31446" xr:uid="{00000000-0005-0000-0000-000079030000}"/>
    <cellStyle name="Normal 15 2 2 3 3 3" xfId="22964" xr:uid="{00000000-0005-0000-0000-00007A030000}"/>
    <cellStyle name="Normal 15 2 2 3 4" xfId="10238" xr:uid="{00000000-0005-0000-0000-00007B030000}"/>
    <cellStyle name="Normal 15 2 2 3 4 2" xfId="27205" xr:uid="{00000000-0005-0000-0000-00007C030000}"/>
    <cellStyle name="Normal 15 2 2 3 5" xfId="18723" xr:uid="{00000000-0005-0000-0000-00007D030000}"/>
    <cellStyle name="Normal 15 2 2 4" xfId="2791" xr:uid="{00000000-0005-0000-0000-00007E030000}"/>
    <cellStyle name="Normal 15 2 2 4 2" xfId="7051" xr:uid="{00000000-0005-0000-0000-00007F030000}"/>
    <cellStyle name="Normal 15 2 2 4 2 2" xfId="15540" xr:uid="{00000000-0005-0000-0000-000080030000}"/>
    <cellStyle name="Normal 15 2 2 4 2 2 2" xfId="32506" xr:uid="{00000000-0005-0000-0000-000081030000}"/>
    <cellStyle name="Normal 15 2 2 4 2 3" xfId="24024" xr:uid="{00000000-0005-0000-0000-000082030000}"/>
    <cellStyle name="Normal 15 2 2 4 3" xfId="11298" xr:uid="{00000000-0005-0000-0000-000083030000}"/>
    <cellStyle name="Normal 15 2 2 4 3 2" xfId="28265" xr:uid="{00000000-0005-0000-0000-000084030000}"/>
    <cellStyle name="Normal 15 2 2 4 4" xfId="19783" xr:uid="{00000000-0005-0000-0000-000085030000}"/>
    <cellStyle name="Normal 15 2 2 5" xfId="4932" xr:uid="{00000000-0005-0000-0000-000086030000}"/>
    <cellStyle name="Normal 15 2 2 5 2" xfId="13422" xr:uid="{00000000-0005-0000-0000-000087030000}"/>
    <cellStyle name="Normal 15 2 2 5 2 2" xfId="30388" xr:uid="{00000000-0005-0000-0000-000088030000}"/>
    <cellStyle name="Normal 15 2 2 5 3" xfId="21906" xr:uid="{00000000-0005-0000-0000-000089030000}"/>
    <cellStyle name="Normal 15 2 2 6" xfId="9180" xr:uid="{00000000-0005-0000-0000-00008A030000}"/>
    <cellStyle name="Normal 15 2 2 6 2" xfId="26147" xr:uid="{00000000-0005-0000-0000-00008B030000}"/>
    <cellStyle name="Normal 15 2 2 7" xfId="17665" xr:uid="{00000000-0005-0000-0000-00008C030000}"/>
    <cellStyle name="Normal 15 2 2 8" xfId="34409" xr:uid="{D748229F-1239-4B25-9167-228258B82F2A}"/>
    <cellStyle name="Normal 15 2 3" xfId="927" xr:uid="{00000000-0005-0000-0000-00008D030000}"/>
    <cellStyle name="Normal 15 2 3 2" xfId="1993" xr:uid="{00000000-0005-0000-0000-00008E030000}"/>
    <cellStyle name="Normal 15 2 3 2 2" xfId="4114" xr:uid="{00000000-0005-0000-0000-00008F030000}"/>
    <cellStyle name="Normal 15 2 3 2 2 2" xfId="8373" xr:uid="{00000000-0005-0000-0000-000090030000}"/>
    <cellStyle name="Normal 15 2 3 2 2 2 2" xfId="16862" xr:uid="{00000000-0005-0000-0000-000091030000}"/>
    <cellStyle name="Normal 15 2 3 2 2 2 2 2" xfId="33828" xr:uid="{00000000-0005-0000-0000-000092030000}"/>
    <cellStyle name="Normal 15 2 3 2 2 2 3" xfId="25346" xr:uid="{00000000-0005-0000-0000-000093030000}"/>
    <cellStyle name="Normal 15 2 3 2 2 3" xfId="12620" xr:uid="{00000000-0005-0000-0000-000094030000}"/>
    <cellStyle name="Normal 15 2 3 2 2 3 2" xfId="29587" xr:uid="{00000000-0005-0000-0000-000095030000}"/>
    <cellStyle name="Normal 15 2 3 2 2 4" xfId="21105" xr:uid="{00000000-0005-0000-0000-000096030000}"/>
    <cellStyle name="Normal 15 2 3 2 3" xfId="6254" xr:uid="{00000000-0005-0000-0000-000097030000}"/>
    <cellStyle name="Normal 15 2 3 2 3 2" xfId="14744" xr:uid="{00000000-0005-0000-0000-000098030000}"/>
    <cellStyle name="Normal 15 2 3 2 3 2 2" xfId="31710" xr:uid="{00000000-0005-0000-0000-000099030000}"/>
    <cellStyle name="Normal 15 2 3 2 3 3" xfId="23228" xr:uid="{00000000-0005-0000-0000-00009A030000}"/>
    <cellStyle name="Normal 15 2 3 2 4" xfId="10502" xr:uid="{00000000-0005-0000-0000-00009B030000}"/>
    <cellStyle name="Normal 15 2 3 2 4 2" xfId="27469" xr:uid="{00000000-0005-0000-0000-00009C030000}"/>
    <cellStyle name="Normal 15 2 3 2 5" xfId="18987" xr:uid="{00000000-0005-0000-0000-00009D030000}"/>
    <cellStyle name="Normal 15 2 3 3" xfId="3055" xr:uid="{00000000-0005-0000-0000-00009E030000}"/>
    <cellStyle name="Normal 15 2 3 3 2" xfId="7315" xr:uid="{00000000-0005-0000-0000-00009F030000}"/>
    <cellStyle name="Normal 15 2 3 3 2 2" xfId="15804" xr:uid="{00000000-0005-0000-0000-0000A0030000}"/>
    <cellStyle name="Normal 15 2 3 3 2 2 2" xfId="32770" xr:uid="{00000000-0005-0000-0000-0000A1030000}"/>
    <cellStyle name="Normal 15 2 3 3 2 3" xfId="24288" xr:uid="{00000000-0005-0000-0000-0000A2030000}"/>
    <cellStyle name="Normal 15 2 3 3 3" xfId="11562" xr:uid="{00000000-0005-0000-0000-0000A3030000}"/>
    <cellStyle name="Normal 15 2 3 3 3 2" xfId="28529" xr:uid="{00000000-0005-0000-0000-0000A4030000}"/>
    <cellStyle name="Normal 15 2 3 3 4" xfId="20047" xr:uid="{00000000-0005-0000-0000-0000A5030000}"/>
    <cellStyle name="Normal 15 2 3 4" xfId="5196" xr:uid="{00000000-0005-0000-0000-0000A6030000}"/>
    <cellStyle name="Normal 15 2 3 4 2" xfId="13686" xr:uid="{00000000-0005-0000-0000-0000A7030000}"/>
    <cellStyle name="Normal 15 2 3 4 2 2" xfId="30652" xr:uid="{00000000-0005-0000-0000-0000A8030000}"/>
    <cellStyle name="Normal 15 2 3 4 3" xfId="22170" xr:uid="{00000000-0005-0000-0000-0000A9030000}"/>
    <cellStyle name="Normal 15 2 3 5" xfId="9444" xr:uid="{00000000-0005-0000-0000-0000AA030000}"/>
    <cellStyle name="Normal 15 2 3 5 2" xfId="26411" xr:uid="{00000000-0005-0000-0000-0000AB030000}"/>
    <cellStyle name="Normal 15 2 3 6" xfId="17929" xr:uid="{00000000-0005-0000-0000-0000AC030000}"/>
    <cellStyle name="Normal 15 2 4" xfId="1463" xr:uid="{00000000-0005-0000-0000-0000AD030000}"/>
    <cellStyle name="Normal 15 2 4 2" xfId="3585" xr:uid="{00000000-0005-0000-0000-0000AE030000}"/>
    <cellStyle name="Normal 15 2 4 2 2" xfId="7844" xr:uid="{00000000-0005-0000-0000-0000AF030000}"/>
    <cellStyle name="Normal 15 2 4 2 2 2" xfId="16333" xr:uid="{00000000-0005-0000-0000-0000B0030000}"/>
    <cellStyle name="Normal 15 2 4 2 2 2 2" xfId="33299" xr:uid="{00000000-0005-0000-0000-0000B1030000}"/>
    <cellStyle name="Normal 15 2 4 2 2 3" xfId="24817" xr:uid="{00000000-0005-0000-0000-0000B2030000}"/>
    <cellStyle name="Normal 15 2 4 2 3" xfId="12091" xr:uid="{00000000-0005-0000-0000-0000B3030000}"/>
    <cellStyle name="Normal 15 2 4 2 3 2" xfId="29058" xr:uid="{00000000-0005-0000-0000-0000B4030000}"/>
    <cellStyle name="Normal 15 2 4 2 4" xfId="20576" xr:uid="{00000000-0005-0000-0000-0000B5030000}"/>
    <cellStyle name="Normal 15 2 4 3" xfId="5725" xr:uid="{00000000-0005-0000-0000-0000B6030000}"/>
    <cellStyle name="Normal 15 2 4 3 2" xfId="14215" xr:uid="{00000000-0005-0000-0000-0000B7030000}"/>
    <cellStyle name="Normal 15 2 4 3 2 2" xfId="31181" xr:uid="{00000000-0005-0000-0000-0000B8030000}"/>
    <cellStyle name="Normal 15 2 4 3 3" xfId="22699" xr:uid="{00000000-0005-0000-0000-0000B9030000}"/>
    <cellStyle name="Normal 15 2 4 4" xfId="9973" xr:uid="{00000000-0005-0000-0000-0000BA030000}"/>
    <cellStyle name="Normal 15 2 4 4 2" xfId="26940" xr:uid="{00000000-0005-0000-0000-0000BB030000}"/>
    <cellStyle name="Normal 15 2 4 5" xfId="18458" xr:uid="{00000000-0005-0000-0000-0000BC030000}"/>
    <cellStyle name="Normal 15 2 5" xfId="2526" xr:uid="{00000000-0005-0000-0000-0000BD030000}"/>
    <cellStyle name="Normal 15 2 5 2" xfId="6786" xr:uid="{00000000-0005-0000-0000-0000BE030000}"/>
    <cellStyle name="Normal 15 2 5 2 2" xfId="15275" xr:uid="{00000000-0005-0000-0000-0000BF030000}"/>
    <cellStyle name="Normal 15 2 5 2 2 2" xfId="32241" xr:uid="{00000000-0005-0000-0000-0000C0030000}"/>
    <cellStyle name="Normal 15 2 5 2 3" xfId="23759" xr:uid="{00000000-0005-0000-0000-0000C1030000}"/>
    <cellStyle name="Normal 15 2 5 3" xfId="11033" xr:uid="{00000000-0005-0000-0000-0000C2030000}"/>
    <cellStyle name="Normal 15 2 5 3 2" xfId="28000" xr:uid="{00000000-0005-0000-0000-0000C3030000}"/>
    <cellStyle name="Normal 15 2 5 4" xfId="19518" xr:uid="{00000000-0005-0000-0000-0000C4030000}"/>
    <cellStyle name="Normal 15 2 6" xfId="4667" xr:uid="{00000000-0005-0000-0000-0000C5030000}"/>
    <cellStyle name="Normal 15 2 6 2" xfId="13157" xr:uid="{00000000-0005-0000-0000-0000C6030000}"/>
    <cellStyle name="Normal 15 2 6 2 2" xfId="30123" xr:uid="{00000000-0005-0000-0000-0000C7030000}"/>
    <cellStyle name="Normal 15 2 6 3" xfId="21641" xr:uid="{00000000-0005-0000-0000-0000C8030000}"/>
    <cellStyle name="Normal 15 2 7" xfId="8915" xr:uid="{00000000-0005-0000-0000-0000C9030000}"/>
    <cellStyle name="Normal 15 2 7 2" xfId="25882" xr:uid="{00000000-0005-0000-0000-0000CA030000}"/>
    <cellStyle name="Normal 15 2 8" xfId="17400" xr:uid="{00000000-0005-0000-0000-0000CB030000}"/>
    <cellStyle name="Normal 15 2 9" xfId="34261" xr:uid="{C58015D4-044A-4462-845D-507F7B0365DB}"/>
    <cellStyle name="Normal 15 3" xfId="527" xr:uid="{00000000-0005-0000-0000-0000CC030000}"/>
    <cellStyle name="Normal 15 3 2" xfId="1066" xr:uid="{00000000-0005-0000-0000-0000CD030000}"/>
    <cellStyle name="Normal 15 3 2 2" xfId="2127" xr:uid="{00000000-0005-0000-0000-0000CE030000}"/>
    <cellStyle name="Normal 15 3 2 2 2" xfId="4248" xr:uid="{00000000-0005-0000-0000-0000CF030000}"/>
    <cellStyle name="Normal 15 3 2 2 2 2" xfId="8507" xr:uid="{00000000-0005-0000-0000-0000D0030000}"/>
    <cellStyle name="Normal 15 3 2 2 2 2 2" xfId="16996" xr:uid="{00000000-0005-0000-0000-0000D1030000}"/>
    <cellStyle name="Normal 15 3 2 2 2 2 2 2" xfId="33962" xr:uid="{00000000-0005-0000-0000-0000D2030000}"/>
    <cellStyle name="Normal 15 3 2 2 2 2 3" xfId="25480" xr:uid="{00000000-0005-0000-0000-0000D3030000}"/>
    <cellStyle name="Normal 15 3 2 2 2 3" xfId="12754" xr:uid="{00000000-0005-0000-0000-0000D4030000}"/>
    <cellStyle name="Normal 15 3 2 2 2 3 2" xfId="29721" xr:uid="{00000000-0005-0000-0000-0000D5030000}"/>
    <cellStyle name="Normal 15 3 2 2 2 4" xfId="21239" xr:uid="{00000000-0005-0000-0000-0000D6030000}"/>
    <cellStyle name="Normal 15 3 2 2 3" xfId="6388" xr:uid="{00000000-0005-0000-0000-0000D7030000}"/>
    <cellStyle name="Normal 15 3 2 2 3 2" xfId="14878" xr:uid="{00000000-0005-0000-0000-0000D8030000}"/>
    <cellStyle name="Normal 15 3 2 2 3 2 2" xfId="31844" xr:uid="{00000000-0005-0000-0000-0000D9030000}"/>
    <cellStyle name="Normal 15 3 2 2 3 3" xfId="23362" xr:uid="{00000000-0005-0000-0000-0000DA030000}"/>
    <cellStyle name="Normal 15 3 2 2 4" xfId="10636" xr:uid="{00000000-0005-0000-0000-0000DB030000}"/>
    <cellStyle name="Normal 15 3 2 2 4 2" xfId="27603" xr:uid="{00000000-0005-0000-0000-0000DC030000}"/>
    <cellStyle name="Normal 15 3 2 2 5" xfId="19121" xr:uid="{00000000-0005-0000-0000-0000DD030000}"/>
    <cellStyle name="Normal 15 3 2 3" xfId="3189" xr:uid="{00000000-0005-0000-0000-0000DE030000}"/>
    <cellStyle name="Normal 15 3 2 3 2" xfId="7449" xr:uid="{00000000-0005-0000-0000-0000DF030000}"/>
    <cellStyle name="Normal 15 3 2 3 2 2" xfId="15938" xr:uid="{00000000-0005-0000-0000-0000E0030000}"/>
    <cellStyle name="Normal 15 3 2 3 2 2 2" xfId="32904" xr:uid="{00000000-0005-0000-0000-0000E1030000}"/>
    <cellStyle name="Normal 15 3 2 3 2 3" xfId="24422" xr:uid="{00000000-0005-0000-0000-0000E2030000}"/>
    <cellStyle name="Normal 15 3 2 3 3" xfId="11696" xr:uid="{00000000-0005-0000-0000-0000E3030000}"/>
    <cellStyle name="Normal 15 3 2 3 3 2" xfId="28663" xr:uid="{00000000-0005-0000-0000-0000E4030000}"/>
    <cellStyle name="Normal 15 3 2 3 4" xfId="20181" xr:uid="{00000000-0005-0000-0000-0000E5030000}"/>
    <cellStyle name="Normal 15 3 2 4" xfId="5330" xr:uid="{00000000-0005-0000-0000-0000E6030000}"/>
    <cellStyle name="Normal 15 3 2 4 2" xfId="13820" xr:uid="{00000000-0005-0000-0000-0000E7030000}"/>
    <cellStyle name="Normal 15 3 2 4 2 2" xfId="30786" xr:uid="{00000000-0005-0000-0000-0000E8030000}"/>
    <cellStyle name="Normal 15 3 2 4 3" xfId="22304" xr:uid="{00000000-0005-0000-0000-0000E9030000}"/>
    <cellStyle name="Normal 15 3 2 5" xfId="9578" xr:uid="{00000000-0005-0000-0000-0000EA030000}"/>
    <cellStyle name="Normal 15 3 2 5 2" xfId="26545" xr:uid="{00000000-0005-0000-0000-0000EB030000}"/>
    <cellStyle name="Normal 15 3 2 6" xfId="18063" xr:uid="{00000000-0005-0000-0000-0000EC030000}"/>
    <cellStyle name="Normal 15 3 3" xfId="1597" xr:uid="{00000000-0005-0000-0000-0000ED030000}"/>
    <cellStyle name="Normal 15 3 3 2" xfId="3719" xr:uid="{00000000-0005-0000-0000-0000EE030000}"/>
    <cellStyle name="Normal 15 3 3 2 2" xfId="7978" xr:uid="{00000000-0005-0000-0000-0000EF030000}"/>
    <cellStyle name="Normal 15 3 3 2 2 2" xfId="16467" xr:uid="{00000000-0005-0000-0000-0000F0030000}"/>
    <cellStyle name="Normal 15 3 3 2 2 2 2" xfId="33433" xr:uid="{00000000-0005-0000-0000-0000F1030000}"/>
    <cellStyle name="Normal 15 3 3 2 2 3" xfId="24951" xr:uid="{00000000-0005-0000-0000-0000F2030000}"/>
    <cellStyle name="Normal 15 3 3 2 3" xfId="12225" xr:uid="{00000000-0005-0000-0000-0000F3030000}"/>
    <cellStyle name="Normal 15 3 3 2 3 2" xfId="29192" xr:uid="{00000000-0005-0000-0000-0000F4030000}"/>
    <cellStyle name="Normal 15 3 3 2 4" xfId="20710" xr:uid="{00000000-0005-0000-0000-0000F5030000}"/>
    <cellStyle name="Normal 15 3 3 3" xfId="5859" xr:uid="{00000000-0005-0000-0000-0000F6030000}"/>
    <cellStyle name="Normal 15 3 3 3 2" xfId="14349" xr:uid="{00000000-0005-0000-0000-0000F7030000}"/>
    <cellStyle name="Normal 15 3 3 3 2 2" xfId="31315" xr:uid="{00000000-0005-0000-0000-0000F8030000}"/>
    <cellStyle name="Normal 15 3 3 3 3" xfId="22833" xr:uid="{00000000-0005-0000-0000-0000F9030000}"/>
    <cellStyle name="Normal 15 3 3 4" xfId="10107" xr:uid="{00000000-0005-0000-0000-0000FA030000}"/>
    <cellStyle name="Normal 15 3 3 4 2" xfId="27074" xr:uid="{00000000-0005-0000-0000-0000FB030000}"/>
    <cellStyle name="Normal 15 3 3 5" xfId="18592" xr:uid="{00000000-0005-0000-0000-0000FC030000}"/>
    <cellStyle name="Normal 15 3 4" xfId="2660" xr:uid="{00000000-0005-0000-0000-0000FD030000}"/>
    <cellStyle name="Normal 15 3 4 2" xfId="6920" xr:uid="{00000000-0005-0000-0000-0000FE030000}"/>
    <cellStyle name="Normal 15 3 4 2 2" xfId="15409" xr:uid="{00000000-0005-0000-0000-0000FF030000}"/>
    <cellStyle name="Normal 15 3 4 2 2 2" xfId="32375" xr:uid="{00000000-0005-0000-0000-000000040000}"/>
    <cellStyle name="Normal 15 3 4 2 3" xfId="23893" xr:uid="{00000000-0005-0000-0000-000001040000}"/>
    <cellStyle name="Normal 15 3 4 3" xfId="11167" xr:uid="{00000000-0005-0000-0000-000002040000}"/>
    <cellStyle name="Normal 15 3 4 3 2" xfId="28134" xr:uid="{00000000-0005-0000-0000-000003040000}"/>
    <cellStyle name="Normal 15 3 4 4" xfId="19652" xr:uid="{00000000-0005-0000-0000-000004040000}"/>
    <cellStyle name="Normal 15 3 5" xfId="4801" xr:uid="{00000000-0005-0000-0000-000005040000}"/>
    <cellStyle name="Normal 15 3 5 2" xfId="13291" xr:uid="{00000000-0005-0000-0000-000006040000}"/>
    <cellStyle name="Normal 15 3 5 2 2" xfId="30257" xr:uid="{00000000-0005-0000-0000-000007040000}"/>
    <cellStyle name="Normal 15 3 5 3" xfId="21775" xr:uid="{00000000-0005-0000-0000-000008040000}"/>
    <cellStyle name="Normal 15 3 6" xfId="9049" xr:uid="{00000000-0005-0000-0000-000009040000}"/>
    <cellStyle name="Normal 15 3 6 2" xfId="26016" xr:uid="{00000000-0005-0000-0000-00000A040000}"/>
    <cellStyle name="Normal 15 3 7" xfId="17534" xr:uid="{00000000-0005-0000-0000-00000B040000}"/>
    <cellStyle name="Normal 15 3 8" xfId="34408" xr:uid="{14DD1311-949B-47FB-8905-86A4FB19C1DD}"/>
    <cellStyle name="Normal 15 4" xfId="796" xr:uid="{00000000-0005-0000-0000-00000C040000}"/>
    <cellStyle name="Normal 15 4 2" xfId="1862" xr:uid="{00000000-0005-0000-0000-00000D040000}"/>
    <cellStyle name="Normal 15 4 2 2" xfId="3983" xr:uid="{00000000-0005-0000-0000-00000E040000}"/>
    <cellStyle name="Normal 15 4 2 2 2" xfId="8242" xr:uid="{00000000-0005-0000-0000-00000F040000}"/>
    <cellStyle name="Normal 15 4 2 2 2 2" xfId="16731" xr:uid="{00000000-0005-0000-0000-000010040000}"/>
    <cellStyle name="Normal 15 4 2 2 2 2 2" xfId="33697" xr:uid="{00000000-0005-0000-0000-000011040000}"/>
    <cellStyle name="Normal 15 4 2 2 2 3" xfId="25215" xr:uid="{00000000-0005-0000-0000-000012040000}"/>
    <cellStyle name="Normal 15 4 2 2 3" xfId="12489" xr:uid="{00000000-0005-0000-0000-000013040000}"/>
    <cellStyle name="Normal 15 4 2 2 3 2" xfId="29456" xr:uid="{00000000-0005-0000-0000-000014040000}"/>
    <cellStyle name="Normal 15 4 2 2 4" xfId="20974" xr:uid="{00000000-0005-0000-0000-000015040000}"/>
    <cellStyle name="Normal 15 4 2 3" xfId="6123" xr:uid="{00000000-0005-0000-0000-000016040000}"/>
    <cellStyle name="Normal 15 4 2 3 2" xfId="14613" xr:uid="{00000000-0005-0000-0000-000017040000}"/>
    <cellStyle name="Normal 15 4 2 3 2 2" xfId="31579" xr:uid="{00000000-0005-0000-0000-000018040000}"/>
    <cellStyle name="Normal 15 4 2 3 3" xfId="23097" xr:uid="{00000000-0005-0000-0000-000019040000}"/>
    <cellStyle name="Normal 15 4 2 4" xfId="10371" xr:uid="{00000000-0005-0000-0000-00001A040000}"/>
    <cellStyle name="Normal 15 4 2 4 2" xfId="27338" xr:uid="{00000000-0005-0000-0000-00001B040000}"/>
    <cellStyle name="Normal 15 4 2 5" xfId="18856" xr:uid="{00000000-0005-0000-0000-00001C040000}"/>
    <cellStyle name="Normal 15 4 3" xfId="2924" xr:uid="{00000000-0005-0000-0000-00001D040000}"/>
    <cellStyle name="Normal 15 4 3 2" xfId="7184" xr:uid="{00000000-0005-0000-0000-00001E040000}"/>
    <cellStyle name="Normal 15 4 3 2 2" xfId="15673" xr:uid="{00000000-0005-0000-0000-00001F040000}"/>
    <cellStyle name="Normal 15 4 3 2 2 2" xfId="32639" xr:uid="{00000000-0005-0000-0000-000020040000}"/>
    <cellStyle name="Normal 15 4 3 2 3" xfId="24157" xr:uid="{00000000-0005-0000-0000-000021040000}"/>
    <cellStyle name="Normal 15 4 3 3" xfId="11431" xr:uid="{00000000-0005-0000-0000-000022040000}"/>
    <cellStyle name="Normal 15 4 3 3 2" xfId="28398" xr:uid="{00000000-0005-0000-0000-000023040000}"/>
    <cellStyle name="Normal 15 4 3 4" xfId="19916" xr:uid="{00000000-0005-0000-0000-000024040000}"/>
    <cellStyle name="Normal 15 4 4" xfId="5065" xr:uid="{00000000-0005-0000-0000-000025040000}"/>
    <cellStyle name="Normal 15 4 4 2" xfId="13555" xr:uid="{00000000-0005-0000-0000-000026040000}"/>
    <cellStyle name="Normal 15 4 4 2 2" xfId="30521" xr:uid="{00000000-0005-0000-0000-000027040000}"/>
    <cellStyle name="Normal 15 4 4 3" xfId="22039" xr:uid="{00000000-0005-0000-0000-000028040000}"/>
    <cellStyle name="Normal 15 4 5" xfId="9313" xr:uid="{00000000-0005-0000-0000-000029040000}"/>
    <cellStyle name="Normal 15 4 5 2" xfId="26280" xr:uid="{00000000-0005-0000-0000-00002A040000}"/>
    <cellStyle name="Normal 15 4 6" xfId="17798" xr:uid="{00000000-0005-0000-0000-00002B040000}"/>
    <cellStyle name="Normal 15 5" xfId="1332" xr:uid="{00000000-0005-0000-0000-00002C040000}"/>
    <cellStyle name="Normal 15 5 2" xfId="3454" xr:uid="{00000000-0005-0000-0000-00002D040000}"/>
    <cellStyle name="Normal 15 5 2 2" xfId="7713" xr:uid="{00000000-0005-0000-0000-00002E040000}"/>
    <cellStyle name="Normal 15 5 2 2 2" xfId="16202" xr:uid="{00000000-0005-0000-0000-00002F040000}"/>
    <cellStyle name="Normal 15 5 2 2 2 2" xfId="33168" xr:uid="{00000000-0005-0000-0000-000030040000}"/>
    <cellStyle name="Normal 15 5 2 2 3" xfId="24686" xr:uid="{00000000-0005-0000-0000-000031040000}"/>
    <cellStyle name="Normal 15 5 2 3" xfId="11960" xr:uid="{00000000-0005-0000-0000-000032040000}"/>
    <cellStyle name="Normal 15 5 2 3 2" xfId="28927" xr:uid="{00000000-0005-0000-0000-000033040000}"/>
    <cellStyle name="Normal 15 5 2 4" xfId="20445" xr:uid="{00000000-0005-0000-0000-000034040000}"/>
    <cellStyle name="Normal 15 5 3" xfId="5594" xr:uid="{00000000-0005-0000-0000-000035040000}"/>
    <cellStyle name="Normal 15 5 3 2" xfId="14084" xr:uid="{00000000-0005-0000-0000-000036040000}"/>
    <cellStyle name="Normal 15 5 3 2 2" xfId="31050" xr:uid="{00000000-0005-0000-0000-000037040000}"/>
    <cellStyle name="Normal 15 5 3 3" xfId="22568" xr:uid="{00000000-0005-0000-0000-000038040000}"/>
    <cellStyle name="Normal 15 5 4" xfId="9842" xr:uid="{00000000-0005-0000-0000-000039040000}"/>
    <cellStyle name="Normal 15 5 4 2" xfId="26809" xr:uid="{00000000-0005-0000-0000-00003A040000}"/>
    <cellStyle name="Normal 15 5 5" xfId="18327" xr:uid="{00000000-0005-0000-0000-00003B040000}"/>
    <cellStyle name="Normal 15 6" xfId="2395" xr:uid="{00000000-0005-0000-0000-00003C040000}"/>
    <cellStyle name="Normal 15 6 2" xfId="6655" xr:uid="{00000000-0005-0000-0000-00003D040000}"/>
    <cellStyle name="Normal 15 6 2 2" xfId="15144" xr:uid="{00000000-0005-0000-0000-00003E040000}"/>
    <cellStyle name="Normal 15 6 2 2 2" xfId="32110" xr:uid="{00000000-0005-0000-0000-00003F040000}"/>
    <cellStyle name="Normal 15 6 2 3" xfId="23628" xr:uid="{00000000-0005-0000-0000-000040040000}"/>
    <cellStyle name="Normal 15 6 3" xfId="10902" xr:uid="{00000000-0005-0000-0000-000041040000}"/>
    <cellStyle name="Normal 15 6 3 2" xfId="27869" xr:uid="{00000000-0005-0000-0000-000042040000}"/>
    <cellStyle name="Normal 15 6 4" xfId="19387" xr:uid="{00000000-0005-0000-0000-000043040000}"/>
    <cellStyle name="Normal 15 7" xfId="4536" xr:uid="{00000000-0005-0000-0000-000044040000}"/>
    <cellStyle name="Normal 15 7 2" xfId="13026" xr:uid="{00000000-0005-0000-0000-000045040000}"/>
    <cellStyle name="Normal 15 7 2 2" xfId="29992" xr:uid="{00000000-0005-0000-0000-000046040000}"/>
    <cellStyle name="Normal 15 7 3" xfId="21510" xr:uid="{00000000-0005-0000-0000-000047040000}"/>
    <cellStyle name="Normal 15 8" xfId="8784" xr:uid="{00000000-0005-0000-0000-000048040000}"/>
    <cellStyle name="Normal 15 8 2" xfId="25751" xr:uid="{00000000-0005-0000-0000-000049040000}"/>
    <cellStyle name="Normal 15 9" xfId="17269" xr:uid="{00000000-0005-0000-0000-00004A040000}"/>
    <cellStyle name="Normal 15_BB_MATRIX" xfId="34287" xr:uid="{64DBF8D4-4BE6-43F3-8011-F6D37948C33C}"/>
    <cellStyle name="Normal 150" xfId="34463" xr:uid="{9ED36C33-52D8-44A1-B1A2-0B8C5846426D}"/>
    <cellStyle name="Normal 151" xfId="34464" xr:uid="{947A5FD6-9816-4CC5-96F4-FAA7898E54A5}"/>
    <cellStyle name="Normal 152" xfId="34465" xr:uid="{0AF263DE-AE6E-409A-B2DC-B0F3659089FD}"/>
    <cellStyle name="Normal 153" xfId="34466" xr:uid="{676BF537-DCB1-4B61-8037-2BE29F7F0B0C}"/>
    <cellStyle name="Normal 154" xfId="34467" xr:uid="{0F18E3FD-44AE-4114-8221-1CEB9B13425B}"/>
    <cellStyle name="Normal 155" xfId="34468" xr:uid="{D4872C88-5012-4BD2-B521-7D6CEE58F7C4}"/>
    <cellStyle name="Normal 156" xfId="34469" xr:uid="{ACC2A960-086E-4BCC-AB79-E857110D49C2}"/>
    <cellStyle name="Normal 157" xfId="34470" xr:uid="{2657E8B2-83DC-4918-9346-4CA8874ACB14}"/>
    <cellStyle name="Normal 158" xfId="34471" xr:uid="{C279501B-9332-4133-B4D8-F5781F69441F}"/>
    <cellStyle name="Normal 159" xfId="34472" xr:uid="{4B3A31D5-F308-44D8-B3A0-91B5046CD553}"/>
    <cellStyle name="Normal 16" xfId="303" xr:uid="{00000000-0005-0000-0000-00004B040000}"/>
    <cellStyle name="Normal 16 10" xfId="34258" xr:uid="{4905BB3B-E3C9-4854-B0EF-11F320F3CA54}"/>
    <cellStyle name="Normal 16 2" xfId="437" xr:uid="{00000000-0005-0000-0000-00004C040000}"/>
    <cellStyle name="Normal 16 2 2" xfId="725" xr:uid="{00000000-0005-0000-0000-00004D040000}"/>
    <cellStyle name="Normal 16 2 2 2" xfId="1261" xr:uid="{00000000-0005-0000-0000-00004E040000}"/>
    <cellStyle name="Normal 16 2 2 2 2" xfId="2322" xr:uid="{00000000-0005-0000-0000-00004F040000}"/>
    <cellStyle name="Normal 16 2 2 2 2 2" xfId="4443" xr:uid="{00000000-0005-0000-0000-000050040000}"/>
    <cellStyle name="Normal 16 2 2 2 2 2 2" xfId="8702" xr:uid="{00000000-0005-0000-0000-000051040000}"/>
    <cellStyle name="Normal 16 2 2 2 2 2 2 2" xfId="17191" xr:uid="{00000000-0005-0000-0000-000052040000}"/>
    <cellStyle name="Normal 16 2 2 2 2 2 2 2 2" xfId="34157" xr:uid="{00000000-0005-0000-0000-000053040000}"/>
    <cellStyle name="Normal 16 2 2 2 2 2 2 3" xfId="25675" xr:uid="{00000000-0005-0000-0000-000054040000}"/>
    <cellStyle name="Normal 16 2 2 2 2 2 3" xfId="12949" xr:uid="{00000000-0005-0000-0000-000055040000}"/>
    <cellStyle name="Normal 16 2 2 2 2 2 3 2" xfId="29916" xr:uid="{00000000-0005-0000-0000-000056040000}"/>
    <cellStyle name="Normal 16 2 2 2 2 2 4" xfId="21434" xr:uid="{00000000-0005-0000-0000-000057040000}"/>
    <cellStyle name="Normal 16 2 2 2 2 3" xfId="6583" xr:uid="{00000000-0005-0000-0000-000058040000}"/>
    <cellStyle name="Normal 16 2 2 2 2 3 2" xfId="15073" xr:uid="{00000000-0005-0000-0000-000059040000}"/>
    <cellStyle name="Normal 16 2 2 2 2 3 2 2" xfId="32039" xr:uid="{00000000-0005-0000-0000-00005A040000}"/>
    <cellStyle name="Normal 16 2 2 2 2 3 3" xfId="23557" xr:uid="{00000000-0005-0000-0000-00005B040000}"/>
    <cellStyle name="Normal 16 2 2 2 2 4" xfId="10831" xr:uid="{00000000-0005-0000-0000-00005C040000}"/>
    <cellStyle name="Normal 16 2 2 2 2 4 2" xfId="27798" xr:uid="{00000000-0005-0000-0000-00005D040000}"/>
    <cellStyle name="Normal 16 2 2 2 2 5" xfId="19316" xr:uid="{00000000-0005-0000-0000-00005E040000}"/>
    <cellStyle name="Normal 16 2 2 2 3" xfId="3384" xr:uid="{00000000-0005-0000-0000-00005F040000}"/>
    <cellStyle name="Normal 16 2 2 2 3 2" xfId="7644" xr:uid="{00000000-0005-0000-0000-000060040000}"/>
    <cellStyle name="Normal 16 2 2 2 3 2 2" xfId="16133" xr:uid="{00000000-0005-0000-0000-000061040000}"/>
    <cellStyle name="Normal 16 2 2 2 3 2 2 2" xfId="33099" xr:uid="{00000000-0005-0000-0000-000062040000}"/>
    <cellStyle name="Normal 16 2 2 2 3 2 3" xfId="24617" xr:uid="{00000000-0005-0000-0000-000063040000}"/>
    <cellStyle name="Normal 16 2 2 2 3 3" xfId="11891" xr:uid="{00000000-0005-0000-0000-000064040000}"/>
    <cellStyle name="Normal 16 2 2 2 3 3 2" xfId="28858" xr:uid="{00000000-0005-0000-0000-000065040000}"/>
    <cellStyle name="Normal 16 2 2 2 3 4" xfId="20376" xr:uid="{00000000-0005-0000-0000-000066040000}"/>
    <cellStyle name="Normal 16 2 2 2 4" xfId="5525" xr:uid="{00000000-0005-0000-0000-000067040000}"/>
    <cellStyle name="Normal 16 2 2 2 4 2" xfId="14015" xr:uid="{00000000-0005-0000-0000-000068040000}"/>
    <cellStyle name="Normal 16 2 2 2 4 2 2" xfId="30981" xr:uid="{00000000-0005-0000-0000-000069040000}"/>
    <cellStyle name="Normal 16 2 2 2 4 3" xfId="22499" xr:uid="{00000000-0005-0000-0000-00006A040000}"/>
    <cellStyle name="Normal 16 2 2 2 5" xfId="9773" xr:uid="{00000000-0005-0000-0000-00006B040000}"/>
    <cellStyle name="Normal 16 2 2 2 5 2" xfId="26740" xr:uid="{00000000-0005-0000-0000-00006C040000}"/>
    <cellStyle name="Normal 16 2 2 2 6" xfId="18258" xr:uid="{00000000-0005-0000-0000-00006D040000}"/>
    <cellStyle name="Normal 16 2 2 3" xfId="1792" xr:uid="{00000000-0005-0000-0000-00006E040000}"/>
    <cellStyle name="Normal 16 2 2 3 2" xfId="3914" xr:uid="{00000000-0005-0000-0000-00006F040000}"/>
    <cellStyle name="Normal 16 2 2 3 2 2" xfId="8173" xr:uid="{00000000-0005-0000-0000-000070040000}"/>
    <cellStyle name="Normal 16 2 2 3 2 2 2" xfId="16662" xr:uid="{00000000-0005-0000-0000-000071040000}"/>
    <cellStyle name="Normal 16 2 2 3 2 2 2 2" xfId="33628" xr:uid="{00000000-0005-0000-0000-000072040000}"/>
    <cellStyle name="Normal 16 2 2 3 2 2 3" xfId="25146" xr:uid="{00000000-0005-0000-0000-000073040000}"/>
    <cellStyle name="Normal 16 2 2 3 2 3" xfId="12420" xr:uid="{00000000-0005-0000-0000-000074040000}"/>
    <cellStyle name="Normal 16 2 2 3 2 3 2" xfId="29387" xr:uid="{00000000-0005-0000-0000-000075040000}"/>
    <cellStyle name="Normal 16 2 2 3 2 4" xfId="20905" xr:uid="{00000000-0005-0000-0000-000076040000}"/>
    <cellStyle name="Normal 16 2 2 3 3" xfId="6054" xr:uid="{00000000-0005-0000-0000-000077040000}"/>
    <cellStyle name="Normal 16 2 2 3 3 2" xfId="14544" xr:uid="{00000000-0005-0000-0000-000078040000}"/>
    <cellStyle name="Normal 16 2 2 3 3 2 2" xfId="31510" xr:uid="{00000000-0005-0000-0000-000079040000}"/>
    <cellStyle name="Normal 16 2 2 3 3 3" xfId="23028" xr:uid="{00000000-0005-0000-0000-00007A040000}"/>
    <cellStyle name="Normal 16 2 2 3 4" xfId="10302" xr:uid="{00000000-0005-0000-0000-00007B040000}"/>
    <cellStyle name="Normal 16 2 2 3 4 2" xfId="27269" xr:uid="{00000000-0005-0000-0000-00007C040000}"/>
    <cellStyle name="Normal 16 2 2 3 5" xfId="18787" xr:uid="{00000000-0005-0000-0000-00007D040000}"/>
    <cellStyle name="Normal 16 2 2 4" xfId="2855" xr:uid="{00000000-0005-0000-0000-00007E040000}"/>
    <cellStyle name="Normal 16 2 2 4 2" xfId="7115" xr:uid="{00000000-0005-0000-0000-00007F040000}"/>
    <cellStyle name="Normal 16 2 2 4 2 2" xfId="15604" xr:uid="{00000000-0005-0000-0000-000080040000}"/>
    <cellStyle name="Normal 16 2 2 4 2 2 2" xfId="32570" xr:uid="{00000000-0005-0000-0000-000081040000}"/>
    <cellStyle name="Normal 16 2 2 4 2 3" xfId="24088" xr:uid="{00000000-0005-0000-0000-000082040000}"/>
    <cellStyle name="Normal 16 2 2 4 3" xfId="11362" xr:uid="{00000000-0005-0000-0000-000083040000}"/>
    <cellStyle name="Normal 16 2 2 4 3 2" xfId="28329" xr:uid="{00000000-0005-0000-0000-000084040000}"/>
    <cellStyle name="Normal 16 2 2 4 4" xfId="19847" xr:uid="{00000000-0005-0000-0000-000085040000}"/>
    <cellStyle name="Normal 16 2 2 5" xfId="4996" xr:uid="{00000000-0005-0000-0000-000086040000}"/>
    <cellStyle name="Normal 16 2 2 5 2" xfId="13486" xr:uid="{00000000-0005-0000-0000-000087040000}"/>
    <cellStyle name="Normal 16 2 2 5 2 2" xfId="30452" xr:uid="{00000000-0005-0000-0000-000088040000}"/>
    <cellStyle name="Normal 16 2 2 5 3" xfId="21970" xr:uid="{00000000-0005-0000-0000-000089040000}"/>
    <cellStyle name="Normal 16 2 2 6" xfId="9244" xr:uid="{00000000-0005-0000-0000-00008A040000}"/>
    <cellStyle name="Normal 16 2 2 6 2" xfId="26211" xr:uid="{00000000-0005-0000-0000-00008B040000}"/>
    <cellStyle name="Normal 16 2 2 7" xfId="17729" xr:uid="{00000000-0005-0000-0000-00008C040000}"/>
    <cellStyle name="Normal 16 2 2 8" xfId="34411" xr:uid="{13CEB0A0-B36D-44B1-9627-268B9EC20C07}"/>
    <cellStyle name="Normal 16 2 3" xfId="991" xr:uid="{00000000-0005-0000-0000-00008D040000}"/>
    <cellStyle name="Normal 16 2 3 2" xfId="2057" xr:uid="{00000000-0005-0000-0000-00008E040000}"/>
    <cellStyle name="Normal 16 2 3 2 2" xfId="4178" xr:uid="{00000000-0005-0000-0000-00008F040000}"/>
    <cellStyle name="Normal 16 2 3 2 2 2" xfId="8437" xr:uid="{00000000-0005-0000-0000-000090040000}"/>
    <cellStyle name="Normal 16 2 3 2 2 2 2" xfId="16926" xr:uid="{00000000-0005-0000-0000-000091040000}"/>
    <cellStyle name="Normal 16 2 3 2 2 2 2 2" xfId="33892" xr:uid="{00000000-0005-0000-0000-000092040000}"/>
    <cellStyle name="Normal 16 2 3 2 2 2 3" xfId="25410" xr:uid="{00000000-0005-0000-0000-000093040000}"/>
    <cellStyle name="Normal 16 2 3 2 2 3" xfId="12684" xr:uid="{00000000-0005-0000-0000-000094040000}"/>
    <cellStyle name="Normal 16 2 3 2 2 3 2" xfId="29651" xr:uid="{00000000-0005-0000-0000-000095040000}"/>
    <cellStyle name="Normal 16 2 3 2 2 4" xfId="21169" xr:uid="{00000000-0005-0000-0000-000096040000}"/>
    <cellStyle name="Normal 16 2 3 2 3" xfId="6318" xr:uid="{00000000-0005-0000-0000-000097040000}"/>
    <cellStyle name="Normal 16 2 3 2 3 2" xfId="14808" xr:uid="{00000000-0005-0000-0000-000098040000}"/>
    <cellStyle name="Normal 16 2 3 2 3 2 2" xfId="31774" xr:uid="{00000000-0005-0000-0000-000099040000}"/>
    <cellStyle name="Normal 16 2 3 2 3 3" xfId="23292" xr:uid="{00000000-0005-0000-0000-00009A040000}"/>
    <cellStyle name="Normal 16 2 3 2 4" xfId="10566" xr:uid="{00000000-0005-0000-0000-00009B040000}"/>
    <cellStyle name="Normal 16 2 3 2 4 2" xfId="27533" xr:uid="{00000000-0005-0000-0000-00009C040000}"/>
    <cellStyle name="Normal 16 2 3 2 5" xfId="19051" xr:uid="{00000000-0005-0000-0000-00009D040000}"/>
    <cellStyle name="Normal 16 2 3 3" xfId="3119" xr:uid="{00000000-0005-0000-0000-00009E040000}"/>
    <cellStyle name="Normal 16 2 3 3 2" xfId="7379" xr:uid="{00000000-0005-0000-0000-00009F040000}"/>
    <cellStyle name="Normal 16 2 3 3 2 2" xfId="15868" xr:uid="{00000000-0005-0000-0000-0000A0040000}"/>
    <cellStyle name="Normal 16 2 3 3 2 2 2" xfId="32834" xr:uid="{00000000-0005-0000-0000-0000A1040000}"/>
    <cellStyle name="Normal 16 2 3 3 2 3" xfId="24352" xr:uid="{00000000-0005-0000-0000-0000A2040000}"/>
    <cellStyle name="Normal 16 2 3 3 3" xfId="11626" xr:uid="{00000000-0005-0000-0000-0000A3040000}"/>
    <cellStyle name="Normal 16 2 3 3 3 2" xfId="28593" xr:uid="{00000000-0005-0000-0000-0000A4040000}"/>
    <cellStyle name="Normal 16 2 3 3 4" xfId="20111" xr:uid="{00000000-0005-0000-0000-0000A5040000}"/>
    <cellStyle name="Normal 16 2 3 4" xfId="5260" xr:uid="{00000000-0005-0000-0000-0000A6040000}"/>
    <cellStyle name="Normal 16 2 3 4 2" xfId="13750" xr:uid="{00000000-0005-0000-0000-0000A7040000}"/>
    <cellStyle name="Normal 16 2 3 4 2 2" xfId="30716" xr:uid="{00000000-0005-0000-0000-0000A8040000}"/>
    <cellStyle name="Normal 16 2 3 4 3" xfId="22234" xr:uid="{00000000-0005-0000-0000-0000A9040000}"/>
    <cellStyle name="Normal 16 2 3 5" xfId="9508" xr:uid="{00000000-0005-0000-0000-0000AA040000}"/>
    <cellStyle name="Normal 16 2 3 5 2" xfId="26475" xr:uid="{00000000-0005-0000-0000-0000AB040000}"/>
    <cellStyle name="Normal 16 2 3 6" xfId="17993" xr:uid="{00000000-0005-0000-0000-0000AC040000}"/>
    <cellStyle name="Normal 16 2 4" xfId="1527" xr:uid="{00000000-0005-0000-0000-0000AD040000}"/>
    <cellStyle name="Normal 16 2 4 2" xfId="3649" xr:uid="{00000000-0005-0000-0000-0000AE040000}"/>
    <cellStyle name="Normal 16 2 4 2 2" xfId="7908" xr:uid="{00000000-0005-0000-0000-0000AF040000}"/>
    <cellStyle name="Normal 16 2 4 2 2 2" xfId="16397" xr:uid="{00000000-0005-0000-0000-0000B0040000}"/>
    <cellStyle name="Normal 16 2 4 2 2 2 2" xfId="33363" xr:uid="{00000000-0005-0000-0000-0000B1040000}"/>
    <cellStyle name="Normal 16 2 4 2 2 3" xfId="24881" xr:uid="{00000000-0005-0000-0000-0000B2040000}"/>
    <cellStyle name="Normal 16 2 4 2 3" xfId="12155" xr:uid="{00000000-0005-0000-0000-0000B3040000}"/>
    <cellStyle name="Normal 16 2 4 2 3 2" xfId="29122" xr:uid="{00000000-0005-0000-0000-0000B4040000}"/>
    <cellStyle name="Normal 16 2 4 2 4" xfId="20640" xr:uid="{00000000-0005-0000-0000-0000B5040000}"/>
    <cellStyle name="Normal 16 2 4 3" xfId="5789" xr:uid="{00000000-0005-0000-0000-0000B6040000}"/>
    <cellStyle name="Normal 16 2 4 3 2" xfId="14279" xr:uid="{00000000-0005-0000-0000-0000B7040000}"/>
    <cellStyle name="Normal 16 2 4 3 2 2" xfId="31245" xr:uid="{00000000-0005-0000-0000-0000B8040000}"/>
    <cellStyle name="Normal 16 2 4 3 3" xfId="22763" xr:uid="{00000000-0005-0000-0000-0000B9040000}"/>
    <cellStyle name="Normal 16 2 4 4" xfId="10037" xr:uid="{00000000-0005-0000-0000-0000BA040000}"/>
    <cellStyle name="Normal 16 2 4 4 2" xfId="27004" xr:uid="{00000000-0005-0000-0000-0000BB040000}"/>
    <cellStyle name="Normal 16 2 4 5" xfId="18522" xr:uid="{00000000-0005-0000-0000-0000BC040000}"/>
    <cellStyle name="Normal 16 2 5" xfId="2590" xr:uid="{00000000-0005-0000-0000-0000BD040000}"/>
    <cellStyle name="Normal 16 2 5 2" xfId="6850" xr:uid="{00000000-0005-0000-0000-0000BE040000}"/>
    <cellStyle name="Normal 16 2 5 2 2" xfId="15339" xr:uid="{00000000-0005-0000-0000-0000BF040000}"/>
    <cellStyle name="Normal 16 2 5 2 2 2" xfId="32305" xr:uid="{00000000-0005-0000-0000-0000C0040000}"/>
    <cellStyle name="Normal 16 2 5 2 3" xfId="23823" xr:uid="{00000000-0005-0000-0000-0000C1040000}"/>
    <cellStyle name="Normal 16 2 5 3" xfId="11097" xr:uid="{00000000-0005-0000-0000-0000C2040000}"/>
    <cellStyle name="Normal 16 2 5 3 2" xfId="28064" xr:uid="{00000000-0005-0000-0000-0000C3040000}"/>
    <cellStyle name="Normal 16 2 5 4" xfId="19582" xr:uid="{00000000-0005-0000-0000-0000C4040000}"/>
    <cellStyle name="Normal 16 2 6" xfId="4731" xr:uid="{00000000-0005-0000-0000-0000C5040000}"/>
    <cellStyle name="Normal 16 2 6 2" xfId="13221" xr:uid="{00000000-0005-0000-0000-0000C6040000}"/>
    <cellStyle name="Normal 16 2 6 2 2" xfId="30187" xr:uid="{00000000-0005-0000-0000-0000C7040000}"/>
    <cellStyle name="Normal 16 2 6 3" xfId="21705" xr:uid="{00000000-0005-0000-0000-0000C8040000}"/>
    <cellStyle name="Normal 16 2 7" xfId="8979" xr:uid="{00000000-0005-0000-0000-0000C9040000}"/>
    <cellStyle name="Normal 16 2 7 2" xfId="25946" xr:uid="{00000000-0005-0000-0000-0000CA040000}"/>
    <cellStyle name="Normal 16 2 8" xfId="17464" xr:uid="{00000000-0005-0000-0000-0000CB040000}"/>
    <cellStyle name="Normal 16 2 9" xfId="34266" xr:uid="{A01CB7FC-3DFB-4CF4-BC3A-9538647C90D3}"/>
    <cellStyle name="Normal 16 3" xfId="592" xr:uid="{00000000-0005-0000-0000-0000CC040000}"/>
    <cellStyle name="Normal 16 3 2" xfId="1130" xr:uid="{00000000-0005-0000-0000-0000CD040000}"/>
    <cellStyle name="Normal 16 3 2 2" xfId="2191" xr:uid="{00000000-0005-0000-0000-0000CE040000}"/>
    <cellStyle name="Normal 16 3 2 2 2" xfId="4312" xr:uid="{00000000-0005-0000-0000-0000CF040000}"/>
    <cellStyle name="Normal 16 3 2 2 2 2" xfId="8571" xr:uid="{00000000-0005-0000-0000-0000D0040000}"/>
    <cellStyle name="Normal 16 3 2 2 2 2 2" xfId="17060" xr:uid="{00000000-0005-0000-0000-0000D1040000}"/>
    <cellStyle name="Normal 16 3 2 2 2 2 2 2" xfId="34026" xr:uid="{00000000-0005-0000-0000-0000D2040000}"/>
    <cellStyle name="Normal 16 3 2 2 2 2 3" xfId="25544" xr:uid="{00000000-0005-0000-0000-0000D3040000}"/>
    <cellStyle name="Normal 16 3 2 2 2 3" xfId="12818" xr:uid="{00000000-0005-0000-0000-0000D4040000}"/>
    <cellStyle name="Normal 16 3 2 2 2 3 2" xfId="29785" xr:uid="{00000000-0005-0000-0000-0000D5040000}"/>
    <cellStyle name="Normal 16 3 2 2 2 4" xfId="21303" xr:uid="{00000000-0005-0000-0000-0000D6040000}"/>
    <cellStyle name="Normal 16 3 2 2 3" xfId="6452" xr:uid="{00000000-0005-0000-0000-0000D7040000}"/>
    <cellStyle name="Normal 16 3 2 2 3 2" xfId="14942" xr:uid="{00000000-0005-0000-0000-0000D8040000}"/>
    <cellStyle name="Normal 16 3 2 2 3 2 2" xfId="31908" xr:uid="{00000000-0005-0000-0000-0000D9040000}"/>
    <cellStyle name="Normal 16 3 2 2 3 3" xfId="23426" xr:uid="{00000000-0005-0000-0000-0000DA040000}"/>
    <cellStyle name="Normal 16 3 2 2 4" xfId="10700" xr:uid="{00000000-0005-0000-0000-0000DB040000}"/>
    <cellStyle name="Normal 16 3 2 2 4 2" xfId="27667" xr:uid="{00000000-0005-0000-0000-0000DC040000}"/>
    <cellStyle name="Normal 16 3 2 2 5" xfId="19185" xr:uid="{00000000-0005-0000-0000-0000DD040000}"/>
    <cellStyle name="Normal 16 3 2 3" xfId="3253" xr:uid="{00000000-0005-0000-0000-0000DE040000}"/>
    <cellStyle name="Normal 16 3 2 3 2" xfId="7513" xr:uid="{00000000-0005-0000-0000-0000DF040000}"/>
    <cellStyle name="Normal 16 3 2 3 2 2" xfId="16002" xr:uid="{00000000-0005-0000-0000-0000E0040000}"/>
    <cellStyle name="Normal 16 3 2 3 2 2 2" xfId="32968" xr:uid="{00000000-0005-0000-0000-0000E1040000}"/>
    <cellStyle name="Normal 16 3 2 3 2 3" xfId="24486" xr:uid="{00000000-0005-0000-0000-0000E2040000}"/>
    <cellStyle name="Normal 16 3 2 3 3" xfId="11760" xr:uid="{00000000-0005-0000-0000-0000E3040000}"/>
    <cellStyle name="Normal 16 3 2 3 3 2" xfId="28727" xr:uid="{00000000-0005-0000-0000-0000E4040000}"/>
    <cellStyle name="Normal 16 3 2 3 4" xfId="20245" xr:uid="{00000000-0005-0000-0000-0000E5040000}"/>
    <cellStyle name="Normal 16 3 2 4" xfId="5394" xr:uid="{00000000-0005-0000-0000-0000E6040000}"/>
    <cellStyle name="Normal 16 3 2 4 2" xfId="13884" xr:uid="{00000000-0005-0000-0000-0000E7040000}"/>
    <cellStyle name="Normal 16 3 2 4 2 2" xfId="30850" xr:uid="{00000000-0005-0000-0000-0000E8040000}"/>
    <cellStyle name="Normal 16 3 2 4 3" xfId="22368" xr:uid="{00000000-0005-0000-0000-0000E9040000}"/>
    <cellStyle name="Normal 16 3 2 5" xfId="9642" xr:uid="{00000000-0005-0000-0000-0000EA040000}"/>
    <cellStyle name="Normal 16 3 2 5 2" xfId="26609" xr:uid="{00000000-0005-0000-0000-0000EB040000}"/>
    <cellStyle name="Normal 16 3 2 6" xfId="18127" xr:uid="{00000000-0005-0000-0000-0000EC040000}"/>
    <cellStyle name="Normal 16 3 3" xfId="1661" xr:uid="{00000000-0005-0000-0000-0000ED040000}"/>
    <cellStyle name="Normal 16 3 3 2" xfId="3783" xr:uid="{00000000-0005-0000-0000-0000EE040000}"/>
    <cellStyle name="Normal 16 3 3 2 2" xfId="8042" xr:uid="{00000000-0005-0000-0000-0000EF040000}"/>
    <cellStyle name="Normal 16 3 3 2 2 2" xfId="16531" xr:uid="{00000000-0005-0000-0000-0000F0040000}"/>
    <cellStyle name="Normal 16 3 3 2 2 2 2" xfId="33497" xr:uid="{00000000-0005-0000-0000-0000F1040000}"/>
    <cellStyle name="Normal 16 3 3 2 2 3" xfId="25015" xr:uid="{00000000-0005-0000-0000-0000F2040000}"/>
    <cellStyle name="Normal 16 3 3 2 3" xfId="12289" xr:uid="{00000000-0005-0000-0000-0000F3040000}"/>
    <cellStyle name="Normal 16 3 3 2 3 2" xfId="29256" xr:uid="{00000000-0005-0000-0000-0000F4040000}"/>
    <cellStyle name="Normal 16 3 3 2 4" xfId="20774" xr:uid="{00000000-0005-0000-0000-0000F5040000}"/>
    <cellStyle name="Normal 16 3 3 3" xfId="5923" xr:uid="{00000000-0005-0000-0000-0000F6040000}"/>
    <cellStyle name="Normal 16 3 3 3 2" xfId="14413" xr:uid="{00000000-0005-0000-0000-0000F7040000}"/>
    <cellStyle name="Normal 16 3 3 3 2 2" xfId="31379" xr:uid="{00000000-0005-0000-0000-0000F8040000}"/>
    <cellStyle name="Normal 16 3 3 3 3" xfId="22897" xr:uid="{00000000-0005-0000-0000-0000F9040000}"/>
    <cellStyle name="Normal 16 3 3 4" xfId="10171" xr:uid="{00000000-0005-0000-0000-0000FA040000}"/>
    <cellStyle name="Normal 16 3 3 4 2" xfId="27138" xr:uid="{00000000-0005-0000-0000-0000FB040000}"/>
    <cellStyle name="Normal 16 3 3 5" xfId="18656" xr:uid="{00000000-0005-0000-0000-0000FC040000}"/>
    <cellStyle name="Normal 16 3 4" xfId="2724" xr:uid="{00000000-0005-0000-0000-0000FD040000}"/>
    <cellStyle name="Normal 16 3 4 2" xfId="6984" xr:uid="{00000000-0005-0000-0000-0000FE040000}"/>
    <cellStyle name="Normal 16 3 4 2 2" xfId="15473" xr:uid="{00000000-0005-0000-0000-0000FF040000}"/>
    <cellStyle name="Normal 16 3 4 2 2 2" xfId="32439" xr:uid="{00000000-0005-0000-0000-000000050000}"/>
    <cellStyle name="Normal 16 3 4 2 3" xfId="23957" xr:uid="{00000000-0005-0000-0000-000001050000}"/>
    <cellStyle name="Normal 16 3 4 3" xfId="11231" xr:uid="{00000000-0005-0000-0000-000002050000}"/>
    <cellStyle name="Normal 16 3 4 3 2" xfId="28198" xr:uid="{00000000-0005-0000-0000-000003050000}"/>
    <cellStyle name="Normal 16 3 4 4" xfId="19716" xr:uid="{00000000-0005-0000-0000-000004050000}"/>
    <cellStyle name="Normal 16 3 5" xfId="4865" xr:uid="{00000000-0005-0000-0000-000005050000}"/>
    <cellStyle name="Normal 16 3 5 2" xfId="13355" xr:uid="{00000000-0005-0000-0000-000006050000}"/>
    <cellStyle name="Normal 16 3 5 2 2" xfId="30321" xr:uid="{00000000-0005-0000-0000-000007050000}"/>
    <cellStyle name="Normal 16 3 5 3" xfId="21839" xr:uid="{00000000-0005-0000-0000-000008050000}"/>
    <cellStyle name="Normal 16 3 6" xfId="9113" xr:uid="{00000000-0005-0000-0000-000009050000}"/>
    <cellStyle name="Normal 16 3 6 2" xfId="26080" xr:uid="{00000000-0005-0000-0000-00000A050000}"/>
    <cellStyle name="Normal 16 3 7" xfId="17598" xr:uid="{00000000-0005-0000-0000-00000B050000}"/>
    <cellStyle name="Normal 16 3 8" xfId="34410" xr:uid="{F63AF085-02D8-4539-9F6B-E354ECEA7C45}"/>
    <cellStyle name="Normal 16 4" xfId="860" xr:uid="{00000000-0005-0000-0000-00000C050000}"/>
    <cellStyle name="Normal 16 4 2" xfId="1926" xr:uid="{00000000-0005-0000-0000-00000D050000}"/>
    <cellStyle name="Normal 16 4 2 2" xfId="4047" xr:uid="{00000000-0005-0000-0000-00000E050000}"/>
    <cellStyle name="Normal 16 4 2 2 2" xfId="8306" xr:uid="{00000000-0005-0000-0000-00000F050000}"/>
    <cellStyle name="Normal 16 4 2 2 2 2" xfId="16795" xr:uid="{00000000-0005-0000-0000-000010050000}"/>
    <cellStyle name="Normal 16 4 2 2 2 2 2" xfId="33761" xr:uid="{00000000-0005-0000-0000-000011050000}"/>
    <cellStyle name="Normal 16 4 2 2 2 3" xfId="25279" xr:uid="{00000000-0005-0000-0000-000012050000}"/>
    <cellStyle name="Normal 16 4 2 2 3" xfId="12553" xr:uid="{00000000-0005-0000-0000-000013050000}"/>
    <cellStyle name="Normal 16 4 2 2 3 2" xfId="29520" xr:uid="{00000000-0005-0000-0000-000014050000}"/>
    <cellStyle name="Normal 16 4 2 2 4" xfId="21038" xr:uid="{00000000-0005-0000-0000-000015050000}"/>
    <cellStyle name="Normal 16 4 2 3" xfId="6187" xr:uid="{00000000-0005-0000-0000-000016050000}"/>
    <cellStyle name="Normal 16 4 2 3 2" xfId="14677" xr:uid="{00000000-0005-0000-0000-000017050000}"/>
    <cellStyle name="Normal 16 4 2 3 2 2" xfId="31643" xr:uid="{00000000-0005-0000-0000-000018050000}"/>
    <cellStyle name="Normal 16 4 2 3 3" xfId="23161" xr:uid="{00000000-0005-0000-0000-000019050000}"/>
    <cellStyle name="Normal 16 4 2 4" xfId="10435" xr:uid="{00000000-0005-0000-0000-00001A050000}"/>
    <cellStyle name="Normal 16 4 2 4 2" xfId="27402" xr:uid="{00000000-0005-0000-0000-00001B050000}"/>
    <cellStyle name="Normal 16 4 2 5" xfId="18920" xr:uid="{00000000-0005-0000-0000-00001C050000}"/>
    <cellStyle name="Normal 16 4 3" xfId="2988" xr:uid="{00000000-0005-0000-0000-00001D050000}"/>
    <cellStyle name="Normal 16 4 3 2" xfId="7248" xr:uid="{00000000-0005-0000-0000-00001E050000}"/>
    <cellStyle name="Normal 16 4 3 2 2" xfId="15737" xr:uid="{00000000-0005-0000-0000-00001F050000}"/>
    <cellStyle name="Normal 16 4 3 2 2 2" xfId="32703" xr:uid="{00000000-0005-0000-0000-000020050000}"/>
    <cellStyle name="Normal 16 4 3 2 3" xfId="24221" xr:uid="{00000000-0005-0000-0000-000021050000}"/>
    <cellStyle name="Normal 16 4 3 3" xfId="11495" xr:uid="{00000000-0005-0000-0000-000022050000}"/>
    <cellStyle name="Normal 16 4 3 3 2" xfId="28462" xr:uid="{00000000-0005-0000-0000-000023050000}"/>
    <cellStyle name="Normal 16 4 3 4" xfId="19980" xr:uid="{00000000-0005-0000-0000-000024050000}"/>
    <cellStyle name="Normal 16 4 4" xfId="5129" xr:uid="{00000000-0005-0000-0000-000025050000}"/>
    <cellStyle name="Normal 16 4 4 2" xfId="13619" xr:uid="{00000000-0005-0000-0000-000026050000}"/>
    <cellStyle name="Normal 16 4 4 2 2" xfId="30585" xr:uid="{00000000-0005-0000-0000-000027050000}"/>
    <cellStyle name="Normal 16 4 4 3" xfId="22103" xr:uid="{00000000-0005-0000-0000-000028050000}"/>
    <cellStyle name="Normal 16 4 5" xfId="9377" xr:uid="{00000000-0005-0000-0000-000029050000}"/>
    <cellStyle name="Normal 16 4 5 2" xfId="26344" xr:uid="{00000000-0005-0000-0000-00002A050000}"/>
    <cellStyle name="Normal 16 4 6" xfId="17862" xr:uid="{00000000-0005-0000-0000-00002B050000}"/>
    <cellStyle name="Normal 16 5" xfId="1396" xr:uid="{00000000-0005-0000-0000-00002C050000}"/>
    <cellStyle name="Normal 16 5 2" xfId="3518" xr:uid="{00000000-0005-0000-0000-00002D050000}"/>
    <cellStyle name="Normal 16 5 2 2" xfId="7777" xr:uid="{00000000-0005-0000-0000-00002E050000}"/>
    <cellStyle name="Normal 16 5 2 2 2" xfId="16266" xr:uid="{00000000-0005-0000-0000-00002F050000}"/>
    <cellStyle name="Normal 16 5 2 2 2 2" xfId="33232" xr:uid="{00000000-0005-0000-0000-000030050000}"/>
    <cellStyle name="Normal 16 5 2 2 3" xfId="24750" xr:uid="{00000000-0005-0000-0000-000031050000}"/>
    <cellStyle name="Normal 16 5 2 3" xfId="12024" xr:uid="{00000000-0005-0000-0000-000032050000}"/>
    <cellStyle name="Normal 16 5 2 3 2" xfId="28991" xr:uid="{00000000-0005-0000-0000-000033050000}"/>
    <cellStyle name="Normal 16 5 2 4" xfId="20509" xr:uid="{00000000-0005-0000-0000-000034050000}"/>
    <cellStyle name="Normal 16 5 3" xfId="5658" xr:uid="{00000000-0005-0000-0000-000035050000}"/>
    <cellStyle name="Normal 16 5 3 2" xfId="14148" xr:uid="{00000000-0005-0000-0000-000036050000}"/>
    <cellStyle name="Normal 16 5 3 2 2" xfId="31114" xr:uid="{00000000-0005-0000-0000-000037050000}"/>
    <cellStyle name="Normal 16 5 3 3" xfId="22632" xr:uid="{00000000-0005-0000-0000-000038050000}"/>
    <cellStyle name="Normal 16 5 4" xfId="9906" xr:uid="{00000000-0005-0000-0000-000039050000}"/>
    <cellStyle name="Normal 16 5 4 2" xfId="26873" xr:uid="{00000000-0005-0000-0000-00003A050000}"/>
    <cellStyle name="Normal 16 5 5" xfId="18391" xr:uid="{00000000-0005-0000-0000-00003B050000}"/>
    <cellStyle name="Normal 16 6" xfId="2459" xr:uid="{00000000-0005-0000-0000-00003C050000}"/>
    <cellStyle name="Normal 16 6 2" xfId="6719" xr:uid="{00000000-0005-0000-0000-00003D050000}"/>
    <cellStyle name="Normal 16 6 2 2" xfId="15208" xr:uid="{00000000-0005-0000-0000-00003E050000}"/>
    <cellStyle name="Normal 16 6 2 2 2" xfId="32174" xr:uid="{00000000-0005-0000-0000-00003F050000}"/>
    <cellStyle name="Normal 16 6 2 3" xfId="23692" xr:uid="{00000000-0005-0000-0000-000040050000}"/>
    <cellStyle name="Normal 16 6 3" xfId="10966" xr:uid="{00000000-0005-0000-0000-000041050000}"/>
    <cellStyle name="Normal 16 6 3 2" xfId="27933" xr:uid="{00000000-0005-0000-0000-000042050000}"/>
    <cellStyle name="Normal 16 6 4" xfId="19451" xr:uid="{00000000-0005-0000-0000-000043050000}"/>
    <cellStyle name="Normal 16 7" xfId="4600" xr:uid="{00000000-0005-0000-0000-000044050000}"/>
    <cellStyle name="Normal 16 7 2" xfId="13090" xr:uid="{00000000-0005-0000-0000-000045050000}"/>
    <cellStyle name="Normal 16 7 2 2" xfId="30056" xr:uid="{00000000-0005-0000-0000-000046050000}"/>
    <cellStyle name="Normal 16 7 3" xfId="21574" xr:uid="{00000000-0005-0000-0000-000047050000}"/>
    <cellStyle name="Normal 16 8" xfId="8848" xr:uid="{00000000-0005-0000-0000-000048050000}"/>
    <cellStyle name="Normal 16 8 2" xfId="25815" xr:uid="{00000000-0005-0000-0000-000049050000}"/>
    <cellStyle name="Normal 16 9" xfId="17333" xr:uid="{00000000-0005-0000-0000-00004A050000}"/>
    <cellStyle name="Normal 16_BB_MATRIX" xfId="34288" xr:uid="{D827DDAE-4BFD-495A-AFDF-EC5F70A9B31E}"/>
    <cellStyle name="Normal 160" xfId="34473" xr:uid="{F4ECB266-4AC7-45E6-BEA7-DBF7B280A2F8}"/>
    <cellStyle name="Normal 161" xfId="34474" xr:uid="{EDF2E7AD-8503-47B4-AD65-3F1F225648C0}"/>
    <cellStyle name="Normal 162" xfId="34475" xr:uid="{917AFF46-0943-4506-B3B1-51AB5E162A0C}"/>
    <cellStyle name="Normal 163" xfId="34476" xr:uid="{4CBA572C-CB06-49DB-ADED-C073EC7106A3}"/>
    <cellStyle name="Normal 164" xfId="34477" xr:uid="{06AB67C2-5705-42B9-8DF7-24488F600D6C}"/>
    <cellStyle name="Normal 165" xfId="34479" xr:uid="{74CD52FC-A3BA-471B-8F9E-065348AF4C55}"/>
    <cellStyle name="Normal 166" xfId="34478" xr:uid="{FE5CFC2D-6AA2-4C97-9752-A6C908AC13FA}"/>
    <cellStyle name="Normal 167" xfId="34480" xr:uid="{2397C0F2-C071-4745-853C-9EF08BC10CDB}"/>
    <cellStyle name="Normal 168" xfId="34481" xr:uid="{CDC9B660-F493-4D48-82F8-DB64EC471AC2}"/>
    <cellStyle name="Normal 169" xfId="34482" xr:uid="{94A24EF6-CF5D-41DC-A8C1-FBB30C3B5DFC}"/>
    <cellStyle name="Normal 17" xfId="304" xr:uid="{00000000-0005-0000-0000-00004B050000}"/>
    <cellStyle name="Normal 17 10" xfId="34259" xr:uid="{B396BBDF-1049-4715-861A-607CA0634A4D}"/>
    <cellStyle name="Normal 17 2" xfId="438" xr:uid="{00000000-0005-0000-0000-00004C050000}"/>
    <cellStyle name="Normal 17 2 2" xfId="726" xr:uid="{00000000-0005-0000-0000-00004D050000}"/>
    <cellStyle name="Normal 17 2 2 2" xfId="1262" xr:uid="{00000000-0005-0000-0000-00004E050000}"/>
    <cellStyle name="Normal 17 2 2 2 2" xfId="2323" xr:uid="{00000000-0005-0000-0000-00004F050000}"/>
    <cellStyle name="Normal 17 2 2 2 2 2" xfId="4444" xr:uid="{00000000-0005-0000-0000-000050050000}"/>
    <cellStyle name="Normal 17 2 2 2 2 2 2" xfId="8703" xr:uid="{00000000-0005-0000-0000-000051050000}"/>
    <cellStyle name="Normal 17 2 2 2 2 2 2 2" xfId="17192" xr:uid="{00000000-0005-0000-0000-000052050000}"/>
    <cellStyle name="Normal 17 2 2 2 2 2 2 2 2" xfId="34158" xr:uid="{00000000-0005-0000-0000-000053050000}"/>
    <cellStyle name="Normal 17 2 2 2 2 2 2 3" xfId="25676" xr:uid="{00000000-0005-0000-0000-000054050000}"/>
    <cellStyle name="Normal 17 2 2 2 2 2 3" xfId="12950" xr:uid="{00000000-0005-0000-0000-000055050000}"/>
    <cellStyle name="Normal 17 2 2 2 2 2 3 2" xfId="29917" xr:uid="{00000000-0005-0000-0000-000056050000}"/>
    <cellStyle name="Normal 17 2 2 2 2 2 4" xfId="21435" xr:uid="{00000000-0005-0000-0000-000057050000}"/>
    <cellStyle name="Normal 17 2 2 2 2 3" xfId="6584" xr:uid="{00000000-0005-0000-0000-000058050000}"/>
    <cellStyle name="Normal 17 2 2 2 2 3 2" xfId="15074" xr:uid="{00000000-0005-0000-0000-000059050000}"/>
    <cellStyle name="Normal 17 2 2 2 2 3 2 2" xfId="32040" xr:uid="{00000000-0005-0000-0000-00005A050000}"/>
    <cellStyle name="Normal 17 2 2 2 2 3 3" xfId="23558" xr:uid="{00000000-0005-0000-0000-00005B050000}"/>
    <cellStyle name="Normal 17 2 2 2 2 4" xfId="10832" xr:uid="{00000000-0005-0000-0000-00005C050000}"/>
    <cellStyle name="Normal 17 2 2 2 2 4 2" xfId="27799" xr:uid="{00000000-0005-0000-0000-00005D050000}"/>
    <cellStyle name="Normal 17 2 2 2 2 5" xfId="19317" xr:uid="{00000000-0005-0000-0000-00005E050000}"/>
    <cellStyle name="Normal 17 2 2 2 3" xfId="3385" xr:uid="{00000000-0005-0000-0000-00005F050000}"/>
    <cellStyle name="Normal 17 2 2 2 3 2" xfId="7645" xr:uid="{00000000-0005-0000-0000-000060050000}"/>
    <cellStyle name="Normal 17 2 2 2 3 2 2" xfId="16134" xr:uid="{00000000-0005-0000-0000-000061050000}"/>
    <cellStyle name="Normal 17 2 2 2 3 2 2 2" xfId="33100" xr:uid="{00000000-0005-0000-0000-000062050000}"/>
    <cellStyle name="Normal 17 2 2 2 3 2 3" xfId="24618" xr:uid="{00000000-0005-0000-0000-000063050000}"/>
    <cellStyle name="Normal 17 2 2 2 3 3" xfId="11892" xr:uid="{00000000-0005-0000-0000-000064050000}"/>
    <cellStyle name="Normal 17 2 2 2 3 3 2" xfId="28859" xr:uid="{00000000-0005-0000-0000-000065050000}"/>
    <cellStyle name="Normal 17 2 2 2 3 4" xfId="20377" xr:uid="{00000000-0005-0000-0000-000066050000}"/>
    <cellStyle name="Normal 17 2 2 2 4" xfId="5526" xr:uid="{00000000-0005-0000-0000-000067050000}"/>
    <cellStyle name="Normal 17 2 2 2 4 2" xfId="14016" xr:uid="{00000000-0005-0000-0000-000068050000}"/>
    <cellStyle name="Normal 17 2 2 2 4 2 2" xfId="30982" xr:uid="{00000000-0005-0000-0000-000069050000}"/>
    <cellStyle name="Normal 17 2 2 2 4 3" xfId="22500" xr:uid="{00000000-0005-0000-0000-00006A050000}"/>
    <cellStyle name="Normal 17 2 2 2 5" xfId="9774" xr:uid="{00000000-0005-0000-0000-00006B050000}"/>
    <cellStyle name="Normal 17 2 2 2 5 2" xfId="26741" xr:uid="{00000000-0005-0000-0000-00006C050000}"/>
    <cellStyle name="Normal 17 2 2 2 6" xfId="18259" xr:uid="{00000000-0005-0000-0000-00006D050000}"/>
    <cellStyle name="Normal 17 2 2 3" xfId="1793" xr:uid="{00000000-0005-0000-0000-00006E050000}"/>
    <cellStyle name="Normal 17 2 2 3 2" xfId="3915" xr:uid="{00000000-0005-0000-0000-00006F050000}"/>
    <cellStyle name="Normal 17 2 2 3 2 2" xfId="8174" xr:uid="{00000000-0005-0000-0000-000070050000}"/>
    <cellStyle name="Normal 17 2 2 3 2 2 2" xfId="16663" xr:uid="{00000000-0005-0000-0000-000071050000}"/>
    <cellStyle name="Normal 17 2 2 3 2 2 2 2" xfId="33629" xr:uid="{00000000-0005-0000-0000-000072050000}"/>
    <cellStyle name="Normal 17 2 2 3 2 2 3" xfId="25147" xr:uid="{00000000-0005-0000-0000-000073050000}"/>
    <cellStyle name="Normal 17 2 2 3 2 3" xfId="12421" xr:uid="{00000000-0005-0000-0000-000074050000}"/>
    <cellStyle name="Normal 17 2 2 3 2 3 2" xfId="29388" xr:uid="{00000000-0005-0000-0000-000075050000}"/>
    <cellStyle name="Normal 17 2 2 3 2 4" xfId="20906" xr:uid="{00000000-0005-0000-0000-000076050000}"/>
    <cellStyle name="Normal 17 2 2 3 3" xfId="6055" xr:uid="{00000000-0005-0000-0000-000077050000}"/>
    <cellStyle name="Normal 17 2 2 3 3 2" xfId="14545" xr:uid="{00000000-0005-0000-0000-000078050000}"/>
    <cellStyle name="Normal 17 2 2 3 3 2 2" xfId="31511" xr:uid="{00000000-0005-0000-0000-000079050000}"/>
    <cellStyle name="Normal 17 2 2 3 3 3" xfId="23029" xr:uid="{00000000-0005-0000-0000-00007A050000}"/>
    <cellStyle name="Normal 17 2 2 3 4" xfId="10303" xr:uid="{00000000-0005-0000-0000-00007B050000}"/>
    <cellStyle name="Normal 17 2 2 3 4 2" xfId="27270" xr:uid="{00000000-0005-0000-0000-00007C050000}"/>
    <cellStyle name="Normal 17 2 2 3 5" xfId="18788" xr:uid="{00000000-0005-0000-0000-00007D050000}"/>
    <cellStyle name="Normal 17 2 2 4" xfId="2856" xr:uid="{00000000-0005-0000-0000-00007E050000}"/>
    <cellStyle name="Normal 17 2 2 4 2" xfId="7116" xr:uid="{00000000-0005-0000-0000-00007F050000}"/>
    <cellStyle name="Normal 17 2 2 4 2 2" xfId="15605" xr:uid="{00000000-0005-0000-0000-000080050000}"/>
    <cellStyle name="Normal 17 2 2 4 2 2 2" xfId="32571" xr:uid="{00000000-0005-0000-0000-000081050000}"/>
    <cellStyle name="Normal 17 2 2 4 2 3" xfId="24089" xr:uid="{00000000-0005-0000-0000-000082050000}"/>
    <cellStyle name="Normal 17 2 2 4 3" xfId="11363" xr:uid="{00000000-0005-0000-0000-000083050000}"/>
    <cellStyle name="Normal 17 2 2 4 3 2" xfId="28330" xr:uid="{00000000-0005-0000-0000-000084050000}"/>
    <cellStyle name="Normal 17 2 2 4 4" xfId="19848" xr:uid="{00000000-0005-0000-0000-000085050000}"/>
    <cellStyle name="Normal 17 2 2 5" xfId="4997" xr:uid="{00000000-0005-0000-0000-000086050000}"/>
    <cellStyle name="Normal 17 2 2 5 2" xfId="13487" xr:uid="{00000000-0005-0000-0000-000087050000}"/>
    <cellStyle name="Normal 17 2 2 5 2 2" xfId="30453" xr:uid="{00000000-0005-0000-0000-000088050000}"/>
    <cellStyle name="Normal 17 2 2 5 3" xfId="21971" xr:uid="{00000000-0005-0000-0000-000089050000}"/>
    <cellStyle name="Normal 17 2 2 6" xfId="9245" xr:uid="{00000000-0005-0000-0000-00008A050000}"/>
    <cellStyle name="Normal 17 2 2 6 2" xfId="26212" xr:uid="{00000000-0005-0000-0000-00008B050000}"/>
    <cellStyle name="Normal 17 2 2 7" xfId="17730" xr:uid="{00000000-0005-0000-0000-00008C050000}"/>
    <cellStyle name="Normal 17 2 3" xfId="992" xr:uid="{00000000-0005-0000-0000-00008D050000}"/>
    <cellStyle name="Normal 17 2 3 2" xfId="2058" xr:uid="{00000000-0005-0000-0000-00008E050000}"/>
    <cellStyle name="Normal 17 2 3 2 2" xfId="4179" xr:uid="{00000000-0005-0000-0000-00008F050000}"/>
    <cellStyle name="Normal 17 2 3 2 2 2" xfId="8438" xr:uid="{00000000-0005-0000-0000-000090050000}"/>
    <cellStyle name="Normal 17 2 3 2 2 2 2" xfId="16927" xr:uid="{00000000-0005-0000-0000-000091050000}"/>
    <cellStyle name="Normal 17 2 3 2 2 2 2 2" xfId="33893" xr:uid="{00000000-0005-0000-0000-000092050000}"/>
    <cellStyle name="Normal 17 2 3 2 2 2 3" xfId="25411" xr:uid="{00000000-0005-0000-0000-000093050000}"/>
    <cellStyle name="Normal 17 2 3 2 2 3" xfId="12685" xr:uid="{00000000-0005-0000-0000-000094050000}"/>
    <cellStyle name="Normal 17 2 3 2 2 3 2" xfId="29652" xr:uid="{00000000-0005-0000-0000-000095050000}"/>
    <cellStyle name="Normal 17 2 3 2 2 4" xfId="21170" xr:uid="{00000000-0005-0000-0000-000096050000}"/>
    <cellStyle name="Normal 17 2 3 2 3" xfId="6319" xr:uid="{00000000-0005-0000-0000-000097050000}"/>
    <cellStyle name="Normal 17 2 3 2 3 2" xfId="14809" xr:uid="{00000000-0005-0000-0000-000098050000}"/>
    <cellStyle name="Normal 17 2 3 2 3 2 2" xfId="31775" xr:uid="{00000000-0005-0000-0000-000099050000}"/>
    <cellStyle name="Normal 17 2 3 2 3 3" xfId="23293" xr:uid="{00000000-0005-0000-0000-00009A050000}"/>
    <cellStyle name="Normal 17 2 3 2 4" xfId="10567" xr:uid="{00000000-0005-0000-0000-00009B050000}"/>
    <cellStyle name="Normal 17 2 3 2 4 2" xfId="27534" xr:uid="{00000000-0005-0000-0000-00009C050000}"/>
    <cellStyle name="Normal 17 2 3 2 5" xfId="19052" xr:uid="{00000000-0005-0000-0000-00009D050000}"/>
    <cellStyle name="Normal 17 2 3 3" xfId="3120" xr:uid="{00000000-0005-0000-0000-00009E050000}"/>
    <cellStyle name="Normal 17 2 3 3 2" xfId="7380" xr:uid="{00000000-0005-0000-0000-00009F050000}"/>
    <cellStyle name="Normal 17 2 3 3 2 2" xfId="15869" xr:uid="{00000000-0005-0000-0000-0000A0050000}"/>
    <cellStyle name="Normal 17 2 3 3 2 2 2" xfId="32835" xr:uid="{00000000-0005-0000-0000-0000A1050000}"/>
    <cellStyle name="Normal 17 2 3 3 2 3" xfId="24353" xr:uid="{00000000-0005-0000-0000-0000A2050000}"/>
    <cellStyle name="Normal 17 2 3 3 3" xfId="11627" xr:uid="{00000000-0005-0000-0000-0000A3050000}"/>
    <cellStyle name="Normal 17 2 3 3 3 2" xfId="28594" xr:uid="{00000000-0005-0000-0000-0000A4050000}"/>
    <cellStyle name="Normal 17 2 3 3 4" xfId="20112" xr:uid="{00000000-0005-0000-0000-0000A5050000}"/>
    <cellStyle name="Normal 17 2 3 4" xfId="5261" xr:uid="{00000000-0005-0000-0000-0000A6050000}"/>
    <cellStyle name="Normal 17 2 3 4 2" xfId="13751" xr:uid="{00000000-0005-0000-0000-0000A7050000}"/>
    <cellStyle name="Normal 17 2 3 4 2 2" xfId="30717" xr:uid="{00000000-0005-0000-0000-0000A8050000}"/>
    <cellStyle name="Normal 17 2 3 4 3" xfId="22235" xr:uid="{00000000-0005-0000-0000-0000A9050000}"/>
    <cellStyle name="Normal 17 2 3 5" xfId="9509" xr:uid="{00000000-0005-0000-0000-0000AA050000}"/>
    <cellStyle name="Normal 17 2 3 5 2" xfId="26476" xr:uid="{00000000-0005-0000-0000-0000AB050000}"/>
    <cellStyle name="Normal 17 2 3 6" xfId="17994" xr:uid="{00000000-0005-0000-0000-0000AC050000}"/>
    <cellStyle name="Normal 17 2 4" xfId="1528" xr:uid="{00000000-0005-0000-0000-0000AD050000}"/>
    <cellStyle name="Normal 17 2 4 2" xfId="3650" xr:uid="{00000000-0005-0000-0000-0000AE050000}"/>
    <cellStyle name="Normal 17 2 4 2 2" xfId="7909" xr:uid="{00000000-0005-0000-0000-0000AF050000}"/>
    <cellStyle name="Normal 17 2 4 2 2 2" xfId="16398" xr:uid="{00000000-0005-0000-0000-0000B0050000}"/>
    <cellStyle name="Normal 17 2 4 2 2 2 2" xfId="33364" xr:uid="{00000000-0005-0000-0000-0000B1050000}"/>
    <cellStyle name="Normal 17 2 4 2 2 3" xfId="24882" xr:uid="{00000000-0005-0000-0000-0000B2050000}"/>
    <cellStyle name="Normal 17 2 4 2 3" xfId="12156" xr:uid="{00000000-0005-0000-0000-0000B3050000}"/>
    <cellStyle name="Normal 17 2 4 2 3 2" xfId="29123" xr:uid="{00000000-0005-0000-0000-0000B4050000}"/>
    <cellStyle name="Normal 17 2 4 2 4" xfId="20641" xr:uid="{00000000-0005-0000-0000-0000B5050000}"/>
    <cellStyle name="Normal 17 2 4 3" xfId="5790" xr:uid="{00000000-0005-0000-0000-0000B6050000}"/>
    <cellStyle name="Normal 17 2 4 3 2" xfId="14280" xr:uid="{00000000-0005-0000-0000-0000B7050000}"/>
    <cellStyle name="Normal 17 2 4 3 2 2" xfId="31246" xr:uid="{00000000-0005-0000-0000-0000B8050000}"/>
    <cellStyle name="Normal 17 2 4 3 3" xfId="22764" xr:uid="{00000000-0005-0000-0000-0000B9050000}"/>
    <cellStyle name="Normal 17 2 4 4" xfId="10038" xr:uid="{00000000-0005-0000-0000-0000BA050000}"/>
    <cellStyle name="Normal 17 2 4 4 2" xfId="27005" xr:uid="{00000000-0005-0000-0000-0000BB050000}"/>
    <cellStyle name="Normal 17 2 4 5" xfId="18523" xr:uid="{00000000-0005-0000-0000-0000BC050000}"/>
    <cellStyle name="Normal 17 2 5" xfId="2591" xr:uid="{00000000-0005-0000-0000-0000BD050000}"/>
    <cellStyle name="Normal 17 2 5 2" xfId="6851" xr:uid="{00000000-0005-0000-0000-0000BE050000}"/>
    <cellStyle name="Normal 17 2 5 2 2" xfId="15340" xr:uid="{00000000-0005-0000-0000-0000BF050000}"/>
    <cellStyle name="Normal 17 2 5 2 2 2" xfId="32306" xr:uid="{00000000-0005-0000-0000-0000C0050000}"/>
    <cellStyle name="Normal 17 2 5 2 3" xfId="23824" xr:uid="{00000000-0005-0000-0000-0000C1050000}"/>
    <cellStyle name="Normal 17 2 5 3" xfId="11098" xr:uid="{00000000-0005-0000-0000-0000C2050000}"/>
    <cellStyle name="Normal 17 2 5 3 2" xfId="28065" xr:uid="{00000000-0005-0000-0000-0000C3050000}"/>
    <cellStyle name="Normal 17 2 5 4" xfId="19583" xr:uid="{00000000-0005-0000-0000-0000C4050000}"/>
    <cellStyle name="Normal 17 2 6" xfId="4732" xr:uid="{00000000-0005-0000-0000-0000C5050000}"/>
    <cellStyle name="Normal 17 2 6 2" xfId="13222" xr:uid="{00000000-0005-0000-0000-0000C6050000}"/>
    <cellStyle name="Normal 17 2 6 2 2" xfId="30188" xr:uid="{00000000-0005-0000-0000-0000C7050000}"/>
    <cellStyle name="Normal 17 2 6 3" xfId="21706" xr:uid="{00000000-0005-0000-0000-0000C8050000}"/>
    <cellStyle name="Normal 17 2 7" xfId="8980" xr:uid="{00000000-0005-0000-0000-0000C9050000}"/>
    <cellStyle name="Normal 17 2 7 2" xfId="25947" xr:uid="{00000000-0005-0000-0000-0000CA050000}"/>
    <cellStyle name="Normal 17 2 8" xfId="17465" xr:uid="{00000000-0005-0000-0000-0000CB050000}"/>
    <cellStyle name="Normal 17 2 9" xfId="34412" xr:uid="{B83F4B8B-0620-4ECE-B0AC-7B3DC238FCC2}"/>
    <cellStyle name="Normal 17 3" xfId="593" xr:uid="{00000000-0005-0000-0000-0000CC050000}"/>
    <cellStyle name="Normal 17 3 2" xfId="1131" xr:uid="{00000000-0005-0000-0000-0000CD050000}"/>
    <cellStyle name="Normal 17 3 2 2" xfId="2192" xr:uid="{00000000-0005-0000-0000-0000CE050000}"/>
    <cellStyle name="Normal 17 3 2 2 2" xfId="4313" xr:uid="{00000000-0005-0000-0000-0000CF050000}"/>
    <cellStyle name="Normal 17 3 2 2 2 2" xfId="8572" xr:uid="{00000000-0005-0000-0000-0000D0050000}"/>
    <cellStyle name="Normal 17 3 2 2 2 2 2" xfId="17061" xr:uid="{00000000-0005-0000-0000-0000D1050000}"/>
    <cellStyle name="Normal 17 3 2 2 2 2 2 2" xfId="34027" xr:uid="{00000000-0005-0000-0000-0000D2050000}"/>
    <cellStyle name="Normal 17 3 2 2 2 2 3" xfId="25545" xr:uid="{00000000-0005-0000-0000-0000D3050000}"/>
    <cellStyle name="Normal 17 3 2 2 2 3" xfId="12819" xr:uid="{00000000-0005-0000-0000-0000D4050000}"/>
    <cellStyle name="Normal 17 3 2 2 2 3 2" xfId="29786" xr:uid="{00000000-0005-0000-0000-0000D5050000}"/>
    <cellStyle name="Normal 17 3 2 2 2 4" xfId="21304" xr:uid="{00000000-0005-0000-0000-0000D6050000}"/>
    <cellStyle name="Normal 17 3 2 2 3" xfId="6453" xr:uid="{00000000-0005-0000-0000-0000D7050000}"/>
    <cellStyle name="Normal 17 3 2 2 3 2" xfId="14943" xr:uid="{00000000-0005-0000-0000-0000D8050000}"/>
    <cellStyle name="Normal 17 3 2 2 3 2 2" xfId="31909" xr:uid="{00000000-0005-0000-0000-0000D9050000}"/>
    <cellStyle name="Normal 17 3 2 2 3 3" xfId="23427" xr:uid="{00000000-0005-0000-0000-0000DA050000}"/>
    <cellStyle name="Normal 17 3 2 2 4" xfId="10701" xr:uid="{00000000-0005-0000-0000-0000DB050000}"/>
    <cellStyle name="Normal 17 3 2 2 4 2" xfId="27668" xr:uid="{00000000-0005-0000-0000-0000DC050000}"/>
    <cellStyle name="Normal 17 3 2 2 5" xfId="19186" xr:uid="{00000000-0005-0000-0000-0000DD050000}"/>
    <cellStyle name="Normal 17 3 2 3" xfId="3254" xr:uid="{00000000-0005-0000-0000-0000DE050000}"/>
    <cellStyle name="Normal 17 3 2 3 2" xfId="7514" xr:uid="{00000000-0005-0000-0000-0000DF050000}"/>
    <cellStyle name="Normal 17 3 2 3 2 2" xfId="16003" xr:uid="{00000000-0005-0000-0000-0000E0050000}"/>
    <cellStyle name="Normal 17 3 2 3 2 2 2" xfId="32969" xr:uid="{00000000-0005-0000-0000-0000E1050000}"/>
    <cellStyle name="Normal 17 3 2 3 2 3" xfId="24487" xr:uid="{00000000-0005-0000-0000-0000E2050000}"/>
    <cellStyle name="Normal 17 3 2 3 3" xfId="11761" xr:uid="{00000000-0005-0000-0000-0000E3050000}"/>
    <cellStyle name="Normal 17 3 2 3 3 2" xfId="28728" xr:uid="{00000000-0005-0000-0000-0000E4050000}"/>
    <cellStyle name="Normal 17 3 2 3 4" xfId="20246" xr:uid="{00000000-0005-0000-0000-0000E5050000}"/>
    <cellStyle name="Normal 17 3 2 4" xfId="5395" xr:uid="{00000000-0005-0000-0000-0000E6050000}"/>
    <cellStyle name="Normal 17 3 2 4 2" xfId="13885" xr:uid="{00000000-0005-0000-0000-0000E7050000}"/>
    <cellStyle name="Normal 17 3 2 4 2 2" xfId="30851" xr:uid="{00000000-0005-0000-0000-0000E8050000}"/>
    <cellStyle name="Normal 17 3 2 4 3" xfId="22369" xr:uid="{00000000-0005-0000-0000-0000E9050000}"/>
    <cellStyle name="Normal 17 3 2 5" xfId="9643" xr:uid="{00000000-0005-0000-0000-0000EA050000}"/>
    <cellStyle name="Normal 17 3 2 5 2" xfId="26610" xr:uid="{00000000-0005-0000-0000-0000EB050000}"/>
    <cellStyle name="Normal 17 3 2 6" xfId="18128" xr:uid="{00000000-0005-0000-0000-0000EC050000}"/>
    <cellStyle name="Normal 17 3 3" xfId="1662" xr:uid="{00000000-0005-0000-0000-0000ED050000}"/>
    <cellStyle name="Normal 17 3 3 2" xfId="3784" xr:uid="{00000000-0005-0000-0000-0000EE050000}"/>
    <cellStyle name="Normal 17 3 3 2 2" xfId="8043" xr:uid="{00000000-0005-0000-0000-0000EF050000}"/>
    <cellStyle name="Normal 17 3 3 2 2 2" xfId="16532" xr:uid="{00000000-0005-0000-0000-0000F0050000}"/>
    <cellStyle name="Normal 17 3 3 2 2 2 2" xfId="33498" xr:uid="{00000000-0005-0000-0000-0000F1050000}"/>
    <cellStyle name="Normal 17 3 3 2 2 3" xfId="25016" xr:uid="{00000000-0005-0000-0000-0000F2050000}"/>
    <cellStyle name="Normal 17 3 3 2 3" xfId="12290" xr:uid="{00000000-0005-0000-0000-0000F3050000}"/>
    <cellStyle name="Normal 17 3 3 2 3 2" xfId="29257" xr:uid="{00000000-0005-0000-0000-0000F4050000}"/>
    <cellStyle name="Normal 17 3 3 2 4" xfId="20775" xr:uid="{00000000-0005-0000-0000-0000F5050000}"/>
    <cellStyle name="Normal 17 3 3 3" xfId="5924" xr:uid="{00000000-0005-0000-0000-0000F6050000}"/>
    <cellStyle name="Normal 17 3 3 3 2" xfId="14414" xr:uid="{00000000-0005-0000-0000-0000F7050000}"/>
    <cellStyle name="Normal 17 3 3 3 2 2" xfId="31380" xr:uid="{00000000-0005-0000-0000-0000F8050000}"/>
    <cellStyle name="Normal 17 3 3 3 3" xfId="22898" xr:uid="{00000000-0005-0000-0000-0000F9050000}"/>
    <cellStyle name="Normal 17 3 3 4" xfId="10172" xr:uid="{00000000-0005-0000-0000-0000FA050000}"/>
    <cellStyle name="Normal 17 3 3 4 2" xfId="27139" xr:uid="{00000000-0005-0000-0000-0000FB050000}"/>
    <cellStyle name="Normal 17 3 3 5" xfId="18657" xr:uid="{00000000-0005-0000-0000-0000FC050000}"/>
    <cellStyle name="Normal 17 3 4" xfId="2725" xr:uid="{00000000-0005-0000-0000-0000FD050000}"/>
    <cellStyle name="Normal 17 3 4 2" xfId="6985" xr:uid="{00000000-0005-0000-0000-0000FE050000}"/>
    <cellStyle name="Normal 17 3 4 2 2" xfId="15474" xr:uid="{00000000-0005-0000-0000-0000FF050000}"/>
    <cellStyle name="Normal 17 3 4 2 2 2" xfId="32440" xr:uid="{00000000-0005-0000-0000-000000060000}"/>
    <cellStyle name="Normal 17 3 4 2 3" xfId="23958" xr:uid="{00000000-0005-0000-0000-000001060000}"/>
    <cellStyle name="Normal 17 3 4 3" xfId="11232" xr:uid="{00000000-0005-0000-0000-000002060000}"/>
    <cellStyle name="Normal 17 3 4 3 2" xfId="28199" xr:uid="{00000000-0005-0000-0000-000003060000}"/>
    <cellStyle name="Normal 17 3 4 4" xfId="19717" xr:uid="{00000000-0005-0000-0000-000004060000}"/>
    <cellStyle name="Normal 17 3 5" xfId="4866" xr:uid="{00000000-0005-0000-0000-000005060000}"/>
    <cellStyle name="Normal 17 3 5 2" xfId="13356" xr:uid="{00000000-0005-0000-0000-000006060000}"/>
    <cellStyle name="Normal 17 3 5 2 2" xfId="30322" xr:uid="{00000000-0005-0000-0000-000007060000}"/>
    <cellStyle name="Normal 17 3 5 3" xfId="21840" xr:uid="{00000000-0005-0000-0000-000008060000}"/>
    <cellStyle name="Normal 17 3 6" xfId="9114" xr:uid="{00000000-0005-0000-0000-000009060000}"/>
    <cellStyle name="Normal 17 3 6 2" xfId="26081" xr:uid="{00000000-0005-0000-0000-00000A060000}"/>
    <cellStyle name="Normal 17 3 7" xfId="17599" xr:uid="{00000000-0005-0000-0000-00000B060000}"/>
    <cellStyle name="Normal 17 4" xfId="861" xr:uid="{00000000-0005-0000-0000-00000C060000}"/>
    <cellStyle name="Normal 17 4 2" xfId="1927" xr:uid="{00000000-0005-0000-0000-00000D060000}"/>
    <cellStyle name="Normal 17 4 2 2" xfId="4048" xr:uid="{00000000-0005-0000-0000-00000E060000}"/>
    <cellStyle name="Normal 17 4 2 2 2" xfId="8307" xr:uid="{00000000-0005-0000-0000-00000F060000}"/>
    <cellStyle name="Normal 17 4 2 2 2 2" xfId="16796" xr:uid="{00000000-0005-0000-0000-000010060000}"/>
    <cellStyle name="Normal 17 4 2 2 2 2 2" xfId="33762" xr:uid="{00000000-0005-0000-0000-000011060000}"/>
    <cellStyle name="Normal 17 4 2 2 2 3" xfId="25280" xr:uid="{00000000-0005-0000-0000-000012060000}"/>
    <cellStyle name="Normal 17 4 2 2 3" xfId="12554" xr:uid="{00000000-0005-0000-0000-000013060000}"/>
    <cellStyle name="Normal 17 4 2 2 3 2" xfId="29521" xr:uid="{00000000-0005-0000-0000-000014060000}"/>
    <cellStyle name="Normal 17 4 2 2 4" xfId="21039" xr:uid="{00000000-0005-0000-0000-000015060000}"/>
    <cellStyle name="Normal 17 4 2 3" xfId="6188" xr:uid="{00000000-0005-0000-0000-000016060000}"/>
    <cellStyle name="Normal 17 4 2 3 2" xfId="14678" xr:uid="{00000000-0005-0000-0000-000017060000}"/>
    <cellStyle name="Normal 17 4 2 3 2 2" xfId="31644" xr:uid="{00000000-0005-0000-0000-000018060000}"/>
    <cellStyle name="Normal 17 4 2 3 3" xfId="23162" xr:uid="{00000000-0005-0000-0000-000019060000}"/>
    <cellStyle name="Normal 17 4 2 4" xfId="10436" xr:uid="{00000000-0005-0000-0000-00001A060000}"/>
    <cellStyle name="Normal 17 4 2 4 2" xfId="27403" xr:uid="{00000000-0005-0000-0000-00001B060000}"/>
    <cellStyle name="Normal 17 4 2 5" xfId="18921" xr:uid="{00000000-0005-0000-0000-00001C060000}"/>
    <cellStyle name="Normal 17 4 3" xfId="2989" xr:uid="{00000000-0005-0000-0000-00001D060000}"/>
    <cellStyle name="Normal 17 4 3 2" xfId="7249" xr:uid="{00000000-0005-0000-0000-00001E060000}"/>
    <cellStyle name="Normal 17 4 3 2 2" xfId="15738" xr:uid="{00000000-0005-0000-0000-00001F060000}"/>
    <cellStyle name="Normal 17 4 3 2 2 2" xfId="32704" xr:uid="{00000000-0005-0000-0000-000020060000}"/>
    <cellStyle name="Normal 17 4 3 2 3" xfId="24222" xr:uid="{00000000-0005-0000-0000-000021060000}"/>
    <cellStyle name="Normal 17 4 3 3" xfId="11496" xr:uid="{00000000-0005-0000-0000-000022060000}"/>
    <cellStyle name="Normal 17 4 3 3 2" xfId="28463" xr:uid="{00000000-0005-0000-0000-000023060000}"/>
    <cellStyle name="Normal 17 4 3 4" xfId="19981" xr:uid="{00000000-0005-0000-0000-000024060000}"/>
    <cellStyle name="Normal 17 4 4" xfId="5130" xr:uid="{00000000-0005-0000-0000-000025060000}"/>
    <cellStyle name="Normal 17 4 4 2" xfId="13620" xr:uid="{00000000-0005-0000-0000-000026060000}"/>
    <cellStyle name="Normal 17 4 4 2 2" xfId="30586" xr:uid="{00000000-0005-0000-0000-000027060000}"/>
    <cellStyle name="Normal 17 4 4 3" xfId="22104" xr:uid="{00000000-0005-0000-0000-000028060000}"/>
    <cellStyle name="Normal 17 4 5" xfId="9378" xr:uid="{00000000-0005-0000-0000-000029060000}"/>
    <cellStyle name="Normal 17 4 5 2" xfId="26345" xr:uid="{00000000-0005-0000-0000-00002A060000}"/>
    <cellStyle name="Normal 17 4 6" xfId="17863" xr:uid="{00000000-0005-0000-0000-00002B060000}"/>
    <cellStyle name="Normal 17 5" xfId="1397" xr:uid="{00000000-0005-0000-0000-00002C060000}"/>
    <cellStyle name="Normal 17 5 2" xfId="3519" xr:uid="{00000000-0005-0000-0000-00002D060000}"/>
    <cellStyle name="Normal 17 5 2 2" xfId="7778" xr:uid="{00000000-0005-0000-0000-00002E060000}"/>
    <cellStyle name="Normal 17 5 2 2 2" xfId="16267" xr:uid="{00000000-0005-0000-0000-00002F060000}"/>
    <cellStyle name="Normal 17 5 2 2 2 2" xfId="33233" xr:uid="{00000000-0005-0000-0000-000030060000}"/>
    <cellStyle name="Normal 17 5 2 2 3" xfId="24751" xr:uid="{00000000-0005-0000-0000-000031060000}"/>
    <cellStyle name="Normal 17 5 2 3" xfId="12025" xr:uid="{00000000-0005-0000-0000-000032060000}"/>
    <cellStyle name="Normal 17 5 2 3 2" xfId="28992" xr:uid="{00000000-0005-0000-0000-000033060000}"/>
    <cellStyle name="Normal 17 5 2 4" xfId="20510" xr:uid="{00000000-0005-0000-0000-000034060000}"/>
    <cellStyle name="Normal 17 5 3" xfId="5659" xr:uid="{00000000-0005-0000-0000-000035060000}"/>
    <cellStyle name="Normal 17 5 3 2" xfId="14149" xr:uid="{00000000-0005-0000-0000-000036060000}"/>
    <cellStyle name="Normal 17 5 3 2 2" xfId="31115" xr:uid="{00000000-0005-0000-0000-000037060000}"/>
    <cellStyle name="Normal 17 5 3 3" xfId="22633" xr:uid="{00000000-0005-0000-0000-000038060000}"/>
    <cellStyle name="Normal 17 5 4" xfId="9907" xr:uid="{00000000-0005-0000-0000-000039060000}"/>
    <cellStyle name="Normal 17 5 4 2" xfId="26874" xr:uid="{00000000-0005-0000-0000-00003A060000}"/>
    <cellStyle name="Normal 17 5 5" xfId="18392" xr:uid="{00000000-0005-0000-0000-00003B060000}"/>
    <cellStyle name="Normal 17 6" xfId="2460" xr:uid="{00000000-0005-0000-0000-00003C060000}"/>
    <cellStyle name="Normal 17 6 2" xfId="6720" xr:uid="{00000000-0005-0000-0000-00003D060000}"/>
    <cellStyle name="Normal 17 6 2 2" xfId="15209" xr:uid="{00000000-0005-0000-0000-00003E060000}"/>
    <cellStyle name="Normal 17 6 2 2 2" xfId="32175" xr:uid="{00000000-0005-0000-0000-00003F060000}"/>
    <cellStyle name="Normal 17 6 2 3" xfId="23693" xr:uid="{00000000-0005-0000-0000-000040060000}"/>
    <cellStyle name="Normal 17 6 3" xfId="10967" xr:uid="{00000000-0005-0000-0000-000041060000}"/>
    <cellStyle name="Normal 17 6 3 2" xfId="27934" xr:uid="{00000000-0005-0000-0000-000042060000}"/>
    <cellStyle name="Normal 17 6 4" xfId="19452" xr:uid="{00000000-0005-0000-0000-000043060000}"/>
    <cellStyle name="Normal 17 7" xfId="4601" xr:uid="{00000000-0005-0000-0000-000044060000}"/>
    <cellStyle name="Normal 17 7 2" xfId="13091" xr:uid="{00000000-0005-0000-0000-000045060000}"/>
    <cellStyle name="Normal 17 7 2 2" xfId="30057" xr:uid="{00000000-0005-0000-0000-000046060000}"/>
    <cellStyle name="Normal 17 7 3" xfId="21575" xr:uid="{00000000-0005-0000-0000-000047060000}"/>
    <cellStyle name="Normal 17 8" xfId="8849" xr:uid="{00000000-0005-0000-0000-000048060000}"/>
    <cellStyle name="Normal 17 8 2" xfId="25816" xr:uid="{00000000-0005-0000-0000-000049060000}"/>
    <cellStyle name="Normal 17 9" xfId="17334" xr:uid="{00000000-0005-0000-0000-00004A060000}"/>
    <cellStyle name="Normal 170" xfId="34483" xr:uid="{4A45A4A0-2625-44E4-9FFD-2FD4FD711788}"/>
    <cellStyle name="Normal 171" xfId="34484" xr:uid="{5B6741B7-362F-47A5-B8E3-53CD458EE2FB}"/>
    <cellStyle name="Normal 172" xfId="34485" xr:uid="{E6E67332-358F-4A73-9CE4-100C081F9420}"/>
    <cellStyle name="Normal 173" xfId="34486" xr:uid="{FE924139-38F7-4962-B51C-BD41658701D5}"/>
    <cellStyle name="Normal 174" xfId="34487" xr:uid="{B847C80A-3C5C-4984-89E2-CF95BCE36CFC}"/>
    <cellStyle name="Normal 175" xfId="34488" xr:uid="{BC57D2C3-4B61-40F1-A046-9DFD79A389F1}"/>
    <cellStyle name="Normal 176" xfId="34489" xr:uid="{D95921FC-1F7E-40E1-9242-2BA830294F0F}"/>
    <cellStyle name="Normal 177" xfId="34490" xr:uid="{5EA8B6EF-6D6F-4F88-802C-5829B0EE9632}"/>
    <cellStyle name="Normal 178" xfId="34491" xr:uid="{985BDA61-A983-4B00-8C66-CE980C2CF453}"/>
    <cellStyle name="Normal 179" xfId="34492" xr:uid="{32A82B65-E3F5-4E5B-9025-F50041B73D57}"/>
    <cellStyle name="Normal 18" xfId="306" xr:uid="{00000000-0005-0000-0000-00004B060000}"/>
    <cellStyle name="Normal 18 2" xfId="595" xr:uid="{00000000-0005-0000-0000-00004C060000}"/>
    <cellStyle name="Normal 18 2 2" xfId="34413" xr:uid="{FA623CF7-C0FB-48B3-B9D0-39BAD7E14FF7}"/>
    <cellStyle name="Normal 18 3" xfId="34260" xr:uid="{8F979762-F7DE-432E-A1E3-8392E230B5C7}"/>
    <cellStyle name="Normal 180" xfId="34493" xr:uid="{5852B736-E1DE-4966-8D7D-243F9FD1F8A3}"/>
    <cellStyle name="Normal 181" xfId="34494" xr:uid="{C6A733FC-24BB-4C5F-9A1E-4615A186EFC5}"/>
    <cellStyle name="Normal 182" xfId="34495" xr:uid="{179BE082-86EF-48F1-BFB0-E955F762466E}"/>
    <cellStyle name="Normal 183" xfId="34496" xr:uid="{69B6EA3F-1739-46F1-BFE6-E43BE03986A5}"/>
    <cellStyle name="Normal 184" xfId="34497" xr:uid="{1CAF1916-C0EA-4096-96E4-DE77482036E6}"/>
    <cellStyle name="Normal 185" xfId="34498" xr:uid="{35E7DF11-178D-46DC-A8E5-106EA85E957C}"/>
    <cellStyle name="Normal 186" xfId="34499" xr:uid="{662A7CFB-2420-444E-9E0E-7EEB11046881}"/>
    <cellStyle name="Normal 187" xfId="34500" xr:uid="{B182A060-BA50-42F9-AEAF-81246DD5DC13}"/>
    <cellStyle name="Normal 188" xfId="34501" xr:uid="{890482AA-B6E8-4A42-A703-42B39804219A}"/>
    <cellStyle name="Normal 189" xfId="34502" xr:uid="{28951197-BB02-4105-A604-1AEC5815722D}"/>
    <cellStyle name="Normal 19" xfId="305" xr:uid="{00000000-0005-0000-0000-00004D060000}"/>
    <cellStyle name="Normal 19 2" xfId="594" xr:uid="{00000000-0005-0000-0000-00004E060000}"/>
    <cellStyle name="Normal 19 2 2" xfId="1132" xr:uid="{00000000-0005-0000-0000-00004F060000}"/>
    <cellStyle name="Normal 19 2 2 2" xfId="2193" xr:uid="{00000000-0005-0000-0000-000050060000}"/>
    <cellStyle name="Normal 19 2 2 2 2" xfId="4314" xr:uid="{00000000-0005-0000-0000-000051060000}"/>
    <cellStyle name="Normal 19 2 2 2 2 2" xfId="8573" xr:uid="{00000000-0005-0000-0000-000052060000}"/>
    <cellStyle name="Normal 19 2 2 2 2 2 2" xfId="17062" xr:uid="{00000000-0005-0000-0000-000053060000}"/>
    <cellStyle name="Normal 19 2 2 2 2 2 2 2" xfId="34028" xr:uid="{00000000-0005-0000-0000-000054060000}"/>
    <cellStyle name="Normal 19 2 2 2 2 2 3" xfId="25546" xr:uid="{00000000-0005-0000-0000-000055060000}"/>
    <cellStyle name="Normal 19 2 2 2 2 3" xfId="12820" xr:uid="{00000000-0005-0000-0000-000056060000}"/>
    <cellStyle name="Normal 19 2 2 2 2 3 2" xfId="29787" xr:uid="{00000000-0005-0000-0000-000057060000}"/>
    <cellStyle name="Normal 19 2 2 2 2 4" xfId="21305" xr:uid="{00000000-0005-0000-0000-000058060000}"/>
    <cellStyle name="Normal 19 2 2 2 3" xfId="6454" xr:uid="{00000000-0005-0000-0000-000059060000}"/>
    <cellStyle name="Normal 19 2 2 2 3 2" xfId="14944" xr:uid="{00000000-0005-0000-0000-00005A060000}"/>
    <cellStyle name="Normal 19 2 2 2 3 2 2" xfId="31910" xr:uid="{00000000-0005-0000-0000-00005B060000}"/>
    <cellStyle name="Normal 19 2 2 2 3 3" xfId="23428" xr:uid="{00000000-0005-0000-0000-00005C060000}"/>
    <cellStyle name="Normal 19 2 2 2 4" xfId="10702" xr:uid="{00000000-0005-0000-0000-00005D060000}"/>
    <cellStyle name="Normal 19 2 2 2 4 2" xfId="27669" xr:uid="{00000000-0005-0000-0000-00005E060000}"/>
    <cellStyle name="Normal 19 2 2 2 5" xfId="19187" xr:uid="{00000000-0005-0000-0000-00005F060000}"/>
    <cellStyle name="Normal 19 2 2 3" xfId="3255" xr:uid="{00000000-0005-0000-0000-000060060000}"/>
    <cellStyle name="Normal 19 2 2 3 2" xfId="7515" xr:uid="{00000000-0005-0000-0000-000061060000}"/>
    <cellStyle name="Normal 19 2 2 3 2 2" xfId="16004" xr:uid="{00000000-0005-0000-0000-000062060000}"/>
    <cellStyle name="Normal 19 2 2 3 2 2 2" xfId="32970" xr:uid="{00000000-0005-0000-0000-000063060000}"/>
    <cellStyle name="Normal 19 2 2 3 2 3" xfId="24488" xr:uid="{00000000-0005-0000-0000-000064060000}"/>
    <cellStyle name="Normal 19 2 2 3 3" xfId="11762" xr:uid="{00000000-0005-0000-0000-000065060000}"/>
    <cellStyle name="Normal 19 2 2 3 3 2" xfId="28729" xr:uid="{00000000-0005-0000-0000-000066060000}"/>
    <cellStyle name="Normal 19 2 2 3 4" xfId="20247" xr:uid="{00000000-0005-0000-0000-000067060000}"/>
    <cellStyle name="Normal 19 2 2 4" xfId="5396" xr:uid="{00000000-0005-0000-0000-000068060000}"/>
    <cellStyle name="Normal 19 2 2 4 2" xfId="13886" xr:uid="{00000000-0005-0000-0000-000069060000}"/>
    <cellStyle name="Normal 19 2 2 4 2 2" xfId="30852" xr:uid="{00000000-0005-0000-0000-00006A060000}"/>
    <cellStyle name="Normal 19 2 2 4 3" xfId="22370" xr:uid="{00000000-0005-0000-0000-00006B060000}"/>
    <cellStyle name="Normal 19 2 2 5" xfId="9644" xr:uid="{00000000-0005-0000-0000-00006C060000}"/>
    <cellStyle name="Normal 19 2 2 5 2" xfId="26611" xr:uid="{00000000-0005-0000-0000-00006D060000}"/>
    <cellStyle name="Normal 19 2 2 6" xfId="18129" xr:uid="{00000000-0005-0000-0000-00006E060000}"/>
    <cellStyle name="Normal 19 2 2 7" xfId="34415" xr:uid="{1F8A740C-AC44-4C22-9FC7-6ABEBA106447}"/>
    <cellStyle name="Normal 19 2 3" xfId="1663" xr:uid="{00000000-0005-0000-0000-00006F060000}"/>
    <cellStyle name="Normal 19 2 3 2" xfId="3785" xr:uid="{00000000-0005-0000-0000-000070060000}"/>
    <cellStyle name="Normal 19 2 3 2 2" xfId="8044" xr:uid="{00000000-0005-0000-0000-000071060000}"/>
    <cellStyle name="Normal 19 2 3 2 2 2" xfId="16533" xr:uid="{00000000-0005-0000-0000-000072060000}"/>
    <cellStyle name="Normal 19 2 3 2 2 2 2" xfId="33499" xr:uid="{00000000-0005-0000-0000-000073060000}"/>
    <cellStyle name="Normal 19 2 3 2 2 3" xfId="25017" xr:uid="{00000000-0005-0000-0000-000074060000}"/>
    <cellStyle name="Normal 19 2 3 2 3" xfId="12291" xr:uid="{00000000-0005-0000-0000-000075060000}"/>
    <cellStyle name="Normal 19 2 3 2 3 2" xfId="29258" xr:uid="{00000000-0005-0000-0000-000076060000}"/>
    <cellStyle name="Normal 19 2 3 2 4" xfId="20776" xr:uid="{00000000-0005-0000-0000-000077060000}"/>
    <cellStyle name="Normal 19 2 3 3" xfId="5925" xr:uid="{00000000-0005-0000-0000-000078060000}"/>
    <cellStyle name="Normal 19 2 3 3 2" xfId="14415" xr:uid="{00000000-0005-0000-0000-000079060000}"/>
    <cellStyle name="Normal 19 2 3 3 2 2" xfId="31381" xr:uid="{00000000-0005-0000-0000-00007A060000}"/>
    <cellStyle name="Normal 19 2 3 3 3" xfId="22899" xr:uid="{00000000-0005-0000-0000-00007B060000}"/>
    <cellStyle name="Normal 19 2 3 4" xfId="10173" xr:uid="{00000000-0005-0000-0000-00007C060000}"/>
    <cellStyle name="Normal 19 2 3 4 2" xfId="27140" xr:uid="{00000000-0005-0000-0000-00007D060000}"/>
    <cellStyle name="Normal 19 2 3 5" xfId="18658" xr:uid="{00000000-0005-0000-0000-00007E060000}"/>
    <cellStyle name="Normal 19 2 4" xfId="2726" xr:uid="{00000000-0005-0000-0000-00007F060000}"/>
    <cellStyle name="Normal 19 2 4 2" xfId="6986" xr:uid="{00000000-0005-0000-0000-000080060000}"/>
    <cellStyle name="Normal 19 2 4 2 2" xfId="15475" xr:uid="{00000000-0005-0000-0000-000081060000}"/>
    <cellStyle name="Normal 19 2 4 2 2 2" xfId="32441" xr:uid="{00000000-0005-0000-0000-000082060000}"/>
    <cellStyle name="Normal 19 2 4 2 3" xfId="23959" xr:uid="{00000000-0005-0000-0000-000083060000}"/>
    <cellStyle name="Normal 19 2 4 3" xfId="11233" xr:uid="{00000000-0005-0000-0000-000084060000}"/>
    <cellStyle name="Normal 19 2 4 3 2" xfId="28200" xr:uid="{00000000-0005-0000-0000-000085060000}"/>
    <cellStyle name="Normal 19 2 4 4" xfId="19718" xr:uid="{00000000-0005-0000-0000-000086060000}"/>
    <cellStyle name="Normal 19 2 5" xfId="4867" xr:uid="{00000000-0005-0000-0000-000087060000}"/>
    <cellStyle name="Normal 19 2 5 2" xfId="13357" xr:uid="{00000000-0005-0000-0000-000088060000}"/>
    <cellStyle name="Normal 19 2 5 2 2" xfId="30323" xr:uid="{00000000-0005-0000-0000-000089060000}"/>
    <cellStyle name="Normal 19 2 5 3" xfId="21841" xr:uid="{00000000-0005-0000-0000-00008A060000}"/>
    <cellStyle name="Normal 19 2 6" xfId="9115" xr:uid="{00000000-0005-0000-0000-00008B060000}"/>
    <cellStyle name="Normal 19 2 6 2" xfId="26082" xr:uid="{00000000-0005-0000-0000-00008C060000}"/>
    <cellStyle name="Normal 19 2 7" xfId="17600" xr:uid="{00000000-0005-0000-0000-00008D060000}"/>
    <cellStyle name="Normal 19 2 8" xfId="34269" xr:uid="{963DC208-8C56-49C7-B476-FFD129CF2833}"/>
    <cellStyle name="Normal 19 3" xfId="862" xr:uid="{00000000-0005-0000-0000-00008E060000}"/>
    <cellStyle name="Normal 19 3 2" xfId="1928" xr:uid="{00000000-0005-0000-0000-00008F060000}"/>
    <cellStyle name="Normal 19 3 2 2" xfId="4049" xr:uid="{00000000-0005-0000-0000-000090060000}"/>
    <cellStyle name="Normal 19 3 2 2 2" xfId="8308" xr:uid="{00000000-0005-0000-0000-000091060000}"/>
    <cellStyle name="Normal 19 3 2 2 2 2" xfId="16797" xr:uid="{00000000-0005-0000-0000-000092060000}"/>
    <cellStyle name="Normal 19 3 2 2 2 2 2" xfId="33763" xr:uid="{00000000-0005-0000-0000-000093060000}"/>
    <cellStyle name="Normal 19 3 2 2 2 3" xfId="25281" xr:uid="{00000000-0005-0000-0000-000094060000}"/>
    <cellStyle name="Normal 19 3 2 2 3" xfId="12555" xr:uid="{00000000-0005-0000-0000-000095060000}"/>
    <cellStyle name="Normal 19 3 2 2 3 2" xfId="29522" xr:uid="{00000000-0005-0000-0000-000096060000}"/>
    <cellStyle name="Normal 19 3 2 2 4" xfId="21040" xr:uid="{00000000-0005-0000-0000-000097060000}"/>
    <cellStyle name="Normal 19 3 2 3" xfId="6189" xr:uid="{00000000-0005-0000-0000-000098060000}"/>
    <cellStyle name="Normal 19 3 2 3 2" xfId="14679" xr:uid="{00000000-0005-0000-0000-000099060000}"/>
    <cellStyle name="Normal 19 3 2 3 2 2" xfId="31645" xr:uid="{00000000-0005-0000-0000-00009A060000}"/>
    <cellStyle name="Normal 19 3 2 3 3" xfId="23163" xr:uid="{00000000-0005-0000-0000-00009B060000}"/>
    <cellStyle name="Normal 19 3 2 4" xfId="10437" xr:uid="{00000000-0005-0000-0000-00009C060000}"/>
    <cellStyle name="Normal 19 3 2 4 2" xfId="27404" xr:uid="{00000000-0005-0000-0000-00009D060000}"/>
    <cellStyle name="Normal 19 3 2 5" xfId="18922" xr:uid="{00000000-0005-0000-0000-00009E060000}"/>
    <cellStyle name="Normal 19 3 3" xfId="2990" xr:uid="{00000000-0005-0000-0000-00009F060000}"/>
    <cellStyle name="Normal 19 3 3 2" xfId="7250" xr:uid="{00000000-0005-0000-0000-0000A0060000}"/>
    <cellStyle name="Normal 19 3 3 2 2" xfId="15739" xr:uid="{00000000-0005-0000-0000-0000A1060000}"/>
    <cellStyle name="Normal 19 3 3 2 2 2" xfId="32705" xr:uid="{00000000-0005-0000-0000-0000A2060000}"/>
    <cellStyle name="Normal 19 3 3 2 3" xfId="24223" xr:uid="{00000000-0005-0000-0000-0000A3060000}"/>
    <cellStyle name="Normal 19 3 3 3" xfId="11497" xr:uid="{00000000-0005-0000-0000-0000A4060000}"/>
    <cellStyle name="Normal 19 3 3 3 2" xfId="28464" xr:uid="{00000000-0005-0000-0000-0000A5060000}"/>
    <cellStyle name="Normal 19 3 3 4" xfId="19982" xr:uid="{00000000-0005-0000-0000-0000A6060000}"/>
    <cellStyle name="Normal 19 3 4" xfId="5131" xr:uid="{00000000-0005-0000-0000-0000A7060000}"/>
    <cellStyle name="Normal 19 3 4 2" xfId="13621" xr:uid="{00000000-0005-0000-0000-0000A8060000}"/>
    <cellStyle name="Normal 19 3 4 2 2" xfId="30587" xr:uid="{00000000-0005-0000-0000-0000A9060000}"/>
    <cellStyle name="Normal 19 3 4 3" xfId="22105" xr:uid="{00000000-0005-0000-0000-0000AA060000}"/>
    <cellStyle name="Normal 19 3 5" xfId="9379" xr:uid="{00000000-0005-0000-0000-0000AB060000}"/>
    <cellStyle name="Normal 19 3 5 2" xfId="26346" xr:uid="{00000000-0005-0000-0000-0000AC060000}"/>
    <cellStyle name="Normal 19 3 6" xfId="17864" xr:uid="{00000000-0005-0000-0000-0000AD060000}"/>
    <cellStyle name="Normal 19 3 7" xfId="34414" xr:uid="{725EC045-3F26-468C-B0DB-1D15A908EE42}"/>
    <cellStyle name="Normal 19 4" xfId="1398" xr:uid="{00000000-0005-0000-0000-0000AE060000}"/>
    <cellStyle name="Normal 19 4 2" xfId="3520" xr:uid="{00000000-0005-0000-0000-0000AF060000}"/>
    <cellStyle name="Normal 19 4 2 2" xfId="7779" xr:uid="{00000000-0005-0000-0000-0000B0060000}"/>
    <cellStyle name="Normal 19 4 2 2 2" xfId="16268" xr:uid="{00000000-0005-0000-0000-0000B1060000}"/>
    <cellStyle name="Normal 19 4 2 2 2 2" xfId="33234" xr:uid="{00000000-0005-0000-0000-0000B2060000}"/>
    <cellStyle name="Normal 19 4 2 2 3" xfId="24752" xr:uid="{00000000-0005-0000-0000-0000B3060000}"/>
    <cellStyle name="Normal 19 4 2 3" xfId="12026" xr:uid="{00000000-0005-0000-0000-0000B4060000}"/>
    <cellStyle name="Normal 19 4 2 3 2" xfId="28993" xr:uid="{00000000-0005-0000-0000-0000B5060000}"/>
    <cellStyle name="Normal 19 4 2 4" xfId="20511" xr:uid="{00000000-0005-0000-0000-0000B6060000}"/>
    <cellStyle name="Normal 19 4 3" xfId="5660" xr:uid="{00000000-0005-0000-0000-0000B7060000}"/>
    <cellStyle name="Normal 19 4 3 2" xfId="14150" xr:uid="{00000000-0005-0000-0000-0000B8060000}"/>
    <cellStyle name="Normal 19 4 3 2 2" xfId="31116" xr:uid="{00000000-0005-0000-0000-0000B9060000}"/>
    <cellStyle name="Normal 19 4 3 3" xfId="22634" xr:uid="{00000000-0005-0000-0000-0000BA060000}"/>
    <cellStyle name="Normal 19 4 4" xfId="9908" xr:uid="{00000000-0005-0000-0000-0000BB060000}"/>
    <cellStyle name="Normal 19 4 4 2" xfId="26875" xr:uid="{00000000-0005-0000-0000-0000BC060000}"/>
    <cellStyle name="Normal 19 4 5" xfId="18393" xr:uid="{00000000-0005-0000-0000-0000BD060000}"/>
    <cellStyle name="Normal 19 5" xfId="2461" xr:uid="{00000000-0005-0000-0000-0000BE060000}"/>
    <cellStyle name="Normal 19 5 2" xfId="6721" xr:uid="{00000000-0005-0000-0000-0000BF060000}"/>
    <cellStyle name="Normal 19 5 2 2" xfId="15210" xr:uid="{00000000-0005-0000-0000-0000C0060000}"/>
    <cellStyle name="Normal 19 5 2 2 2" xfId="32176" xr:uid="{00000000-0005-0000-0000-0000C1060000}"/>
    <cellStyle name="Normal 19 5 2 3" xfId="23694" xr:uid="{00000000-0005-0000-0000-0000C2060000}"/>
    <cellStyle name="Normal 19 5 3" xfId="10968" xr:uid="{00000000-0005-0000-0000-0000C3060000}"/>
    <cellStyle name="Normal 19 5 3 2" xfId="27935" xr:uid="{00000000-0005-0000-0000-0000C4060000}"/>
    <cellStyle name="Normal 19 5 4" xfId="19453" xr:uid="{00000000-0005-0000-0000-0000C5060000}"/>
    <cellStyle name="Normal 19 6" xfId="4602" xr:uid="{00000000-0005-0000-0000-0000C6060000}"/>
    <cellStyle name="Normal 19 6 2" xfId="13092" xr:uid="{00000000-0005-0000-0000-0000C7060000}"/>
    <cellStyle name="Normal 19 6 2 2" xfId="30058" xr:uid="{00000000-0005-0000-0000-0000C8060000}"/>
    <cellStyle name="Normal 19 6 3" xfId="21576" xr:uid="{00000000-0005-0000-0000-0000C9060000}"/>
    <cellStyle name="Normal 19 7" xfId="8850" xr:uid="{00000000-0005-0000-0000-0000CA060000}"/>
    <cellStyle name="Normal 19 7 2" xfId="25817" xr:uid="{00000000-0005-0000-0000-0000CB060000}"/>
    <cellStyle name="Normal 19 8" xfId="17335" xr:uid="{00000000-0005-0000-0000-0000CC060000}"/>
    <cellStyle name="Normal 19 9" xfId="34267" xr:uid="{BA5EC27F-A611-4CF9-BB99-E3DBFB4C5CEB}"/>
    <cellStyle name="Normal 19_BB_MATRIX" xfId="34289" xr:uid="{122E8F15-79CE-4EC9-A0A9-9FE9642625EC}"/>
    <cellStyle name="Normal 190" xfId="34503" xr:uid="{530B3152-5D17-4869-8E64-754EEE255714}"/>
    <cellStyle name="Normal 191" xfId="34504" xr:uid="{B5105328-6752-49B0-864F-90A14E3150A2}"/>
    <cellStyle name="Normal 192" xfId="34505" xr:uid="{C5FA8989-774D-4CDB-A86A-EF00BC11B7A0}"/>
    <cellStyle name="Normal 193" xfId="34507" xr:uid="{9C1012C1-7341-402C-88D9-E77B3ABBEADA}"/>
    <cellStyle name="Normal 194" xfId="34509" xr:uid="{9ED20EAC-9306-4D13-9944-D1C6E0AC9AB5}"/>
    <cellStyle name="Normal 195" xfId="34508" xr:uid="{F6C3A18C-F54D-411F-8DA6-B2F6DE5F21D0}"/>
    <cellStyle name="Normal 196" xfId="34510" xr:uid="{843D133A-7404-43E8-8E82-93B7B25DB7EE}"/>
    <cellStyle name="Normal 197" xfId="34506" xr:uid="{2013A031-FCEE-4EA2-B2ED-DDB835194963}"/>
    <cellStyle name="Normal 198" xfId="34511" xr:uid="{6F069236-F9B2-4240-8A52-A5244AB930DC}"/>
    <cellStyle name="Normal 199" xfId="34512" xr:uid="{D799F12C-E4ED-45CE-8495-63C07B0F38FE}"/>
    <cellStyle name="Normal 2" xfId="1" xr:uid="{00000000-0005-0000-0000-0000CD060000}"/>
    <cellStyle name="Normal 2 10" xfId="45" xr:uid="{00000000-0005-0000-0000-0000CE060000}"/>
    <cellStyle name="Normal 2 11" xfId="49" xr:uid="{00000000-0005-0000-0000-0000CF060000}"/>
    <cellStyle name="Normal 2 12" xfId="57" xr:uid="{00000000-0005-0000-0000-0000D0060000}"/>
    <cellStyle name="Normal 2 12 2" xfId="86" xr:uid="{00000000-0005-0000-0000-0000D1060000}"/>
    <cellStyle name="Normal 2 12 2 2" xfId="121" xr:uid="{00000000-0005-0000-0000-0000D2060000}"/>
    <cellStyle name="Normal 2 12 2 3" xfId="156" xr:uid="{00000000-0005-0000-0000-0000D3060000}"/>
    <cellStyle name="Normal 2 12 3" xfId="131" xr:uid="{00000000-0005-0000-0000-0000D4060000}"/>
    <cellStyle name="Normal 2 12 4" xfId="136" xr:uid="{00000000-0005-0000-0000-0000D5060000}"/>
    <cellStyle name="Normal 2 13" xfId="74" xr:uid="{00000000-0005-0000-0000-0000D6060000}"/>
    <cellStyle name="Normal 2 13 2" xfId="87" xr:uid="{00000000-0005-0000-0000-0000D7060000}"/>
    <cellStyle name="Normal 2 13 3" xfId="137" xr:uid="{00000000-0005-0000-0000-0000D8060000}"/>
    <cellStyle name="Normal 2 14" xfId="70" xr:uid="{00000000-0005-0000-0000-0000D9060000}"/>
    <cellStyle name="Normal 2 15" xfId="161" xr:uid="{00000000-0005-0000-0000-0000DA060000}"/>
    <cellStyle name="Normal 2 16" xfId="457" xr:uid="{00000000-0005-0000-0000-0000DB060000}"/>
    <cellStyle name="Normal 2 17" xfId="449" xr:uid="{00000000-0005-0000-0000-0000DC060000}"/>
    <cellStyle name="Normal 2 17 2" xfId="997" xr:uid="{00000000-0005-0000-0000-0000DD060000}"/>
    <cellStyle name="Normal 2 17 2 2" xfId="2061" xr:uid="{00000000-0005-0000-0000-0000DE060000}"/>
    <cellStyle name="Normal 2 17 2 2 2" xfId="4182" xr:uid="{00000000-0005-0000-0000-0000DF060000}"/>
    <cellStyle name="Normal 2 17 2 2 2 2" xfId="8441" xr:uid="{00000000-0005-0000-0000-0000E0060000}"/>
    <cellStyle name="Normal 2 17 2 2 2 2 2" xfId="16930" xr:uid="{00000000-0005-0000-0000-0000E1060000}"/>
    <cellStyle name="Normal 2 17 2 2 2 2 2 2" xfId="33896" xr:uid="{00000000-0005-0000-0000-0000E2060000}"/>
    <cellStyle name="Normal 2 17 2 2 2 2 3" xfId="25414" xr:uid="{00000000-0005-0000-0000-0000E3060000}"/>
    <cellStyle name="Normal 2 17 2 2 2 3" xfId="12688" xr:uid="{00000000-0005-0000-0000-0000E4060000}"/>
    <cellStyle name="Normal 2 17 2 2 2 3 2" xfId="29655" xr:uid="{00000000-0005-0000-0000-0000E5060000}"/>
    <cellStyle name="Normal 2 17 2 2 2 4" xfId="21173" xr:uid="{00000000-0005-0000-0000-0000E6060000}"/>
    <cellStyle name="Normal 2 17 2 2 3" xfId="6322" xr:uid="{00000000-0005-0000-0000-0000E7060000}"/>
    <cellStyle name="Normal 2 17 2 2 3 2" xfId="14812" xr:uid="{00000000-0005-0000-0000-0000E8060000}"/>
    <cellStyle name="Normal 2 17 2 2 3 2 2" xfId="31778" xr:uid="{00000000-0005-0000-0000-0000E9060000}"/>
    <cellStyle name="Normal 2 17 2 2 3 3" xfId="23296" xr:uid="{00000000-0005-0000-0000-0000EA060000}"/>
    <cellStyle name="Normal 2 17 2 2 4" xfId="10570" xr:uid="{00000000-0005-0000-0000-0000EB060000}"/>
    <cellStyle name="Normal 2 17 2 2 4 2" xfId="27537" xr:uid="{00000000-0005-0000-0000-0000EC060000}"/>
    <cellStyle name="Normal 2 17 2 2 5" xfId="19055" xr:uid="{00000000-0005-0000-0000-0000ED060000}"/>
    <cellStyle name="Normal 2 17 2 3" xfId="3123" xr:uid="{00000000-0005-0000-0000-0000EE060000}"/>
    <cellStyle name="Normal 2 17 2 3 2" xfId="7383" xr:uid="{00000000-0005-0000-0000-0000EF060000}"/>
    <cellStyle name="Normal 2 17 2 3 2 2" xfId="15872" xr:uid="{00000000-0005-0000-0000-0000F0060000}"/>
    <cellStyle name="Normal 2 17 2 3 2 2 2" xfId="32838" xr:uid="{00000000-0005-0000-0000-0000F1060000}"/>
    <cellStyle name="Normal 2 17 2 3 2 3" xfId="24356" xr:uid="{00000000-0005-0000-0000-0000F2060000}"/>
    <cellStyle name="Normal 2 17 2 3 3" xfId="11630" xr:uid="{00000000-0005-0000-0000-0000F3060000}"/>
    <cellStyle name="Normal 2 17 2 3 3 2" xfId="28597" xr:uid="{00000000-0005-0000-0000-0000F4060000}"/>
    <cellStyle name="Normal 2 17 2 3 4" xfId="20115" xr:uid="{00000000-0005-0000-0000-0000F5060000}"/>
    <cellStyle name="Normal 2 17 2 4" xfId="5264" xr:uid="{00000000-0005-0000-0000-0000F6060000}"/>
    <cellStyle name="Normal 2 17 2 4 2" xfId="13754" xr:uid="{00000000-0005-0000-0000-0000F7060000}"/>
    <cellStyle name="Normal 2 17 2 4 2 2" xfId="30720" xr:uid="{00000000-0005-0000-0000-0000F8060000}"/>
    <cellStyle name="Normal 2 17 2 4 3" xfId="22238" xr:uid="{00000000-0005-0000-0000-0000F9060000}"/>
    <cellStyle name="Normal 2 17 2 5" xfId="9512" xr:uid="{00000000-0005-0000-0000-0000FA060000}"/>
    <cellStyle name="Normal 2 17 2 5 2" xfId="26479" xr:uid="{00000000-0005-0000-0000-0000FB060000}"/>
    <cellStyle name="Normal 2 17 2 6" xfId="17997" xr:uid="{00000000-0005-0000-0000-0000FC060000}"/>
    <cellStyle name="Normal 2 17 3" xfId="1531" xr:uid="{00000000-0005-0000-0000-0000FD060000}"/>
    <cellStyle name="Normal 2 17 3 2" xfId="3653" xr:uid="{00000000-0005-0000-0000-0000FE060000}"/>
    <cellStyle name="Normal 2 17 3 2 2" xfId="7912" xr:uid="{00000000-0005-0000-0000-0000FF060000}"/>
    <cellStyle name="Normal 2 17 3 2 2 2" xfId="16401" xr:uid="{00000000-0005-0000-0000-000000070000}"/>
    <cellStyle name="Normal 2 17 3 2 2 2 2" xfId="33367" xr:uid="{00000000-0005-0000-0000-000001070000}"/>
    <cellStyle name="Normal 2 17 3 2 2 3" xfId="24885" xr:uid="{00000000-0005-0000-0000-000002070000}"/>
    <cellStyle name="Normal 2 17 3 2 3" xfId="12159" xr:uid="{00000000-0005-0000-0000-000003070000}"/>
    <cellStyle name="Normal 2 17 3 2 3 2" xfId="29126" xr:uid="{00000000-0005-0000-0000-000004070000}"/>
    <cellStyle name="Normal 2 17 3 2 4" xfId="20644" xr:uid="{00000000-0005-0000-0000-000005070000}"/>
    <cellStyle name="Normal 2 17 3 3" xfId="5793" xr:uid="{00000000-0005-0000-0000-000006070000}"/>
    <cellStyle name="Normal 2 17 3 3 2" xfId="14283" xr:uid="{00000000-0005-0000-0000-000007070000}"/>
    <cellStyle name="Normal 2 17 3 3 2 2" xfId="31249" xr:uid="{00000000-0005-0000-0000-000008070000}"/>
    <cellStyle name="Normal 2 17 3 3 3" xfId="22767" xr:uid="{00000000-0005-0000-0000-000009070000}"/>
    <cellStyle name="Normal 2 17 3 4" xfId="10041" xr:uid="{00000000-0005-0000-0000-00000A070000}"/>
    <cellStyle name="Normal 2 17 3 4 2" xfId="27008" xr:uid="{00000000-0005-0000-0000-00000B070000}"/>
    <cellStyle name="Normal 2 17 3 5" xfId="18526" xr:uid="{00000000-0005-0000-0000-00000C070000}"/>
    <cellStyle name="Normal 2 17 4" xfId="2594" xr:uid="{00000000-0005-0000-0000-00000D070000}"/>
    <cellStyle name="Normal 2 17 4 2" xfId="6854" xr:uid="{00000000-0005-0000-0000-00000E070000}"/>
    <cellStyle name="Normal 2 17 4 2 2" xfId="15343" xr:uid="{00000000-0005-0000-0000-00000F070000}"/>
    <cellStyle name="Normal 2 17 4 2 2 2" xfId="32309" xr:uid="{00000000-0005-0000-0000-000010070000}"/>
    <cellStyle name="Normal 2 17 4 2 3" xfId="23827" xr:uid="{00000000-0005-0000-0000-000011070000}"/>
    <cellStyle name="Normal 2 17 4 3" xfId="11101" xr:uid="{00000000-0005-0000-0000-000012070000}"/>
    <cellStyle name="Normal 2 17 4 3 2" xfId="28068" xr:uid="{00000000-0005-0000-0000-000013070000}"/>
    <cellStyle name="Normal 2 17 4 4" xfId="19586" xr:uid="{00000000-0005-0000-0000-000014070000}"/>
    <cellStyle name="Normal 2 17 5" xfId="4735" xr:uid="{00000000-0005-0000-0000-000015070000}"/>
    <cellStyle name="Normal 2 17 5 2" xfId="13225" xr:uid="{00000000-0005-0000-0000-000016070000}"/>
    <cellStyle name="Normal 2 17 5 2 2" xfId="30191" xr:uid="{00000000-0005-0000-0000-000017070000}"/>
    <cellStyle name="Normal 2 17 5 3" xfId="21709" xr:uid="{00000000-0005-0000-0000-000018070000}"/>
    <cellStyle name="Normal 2 17 6" xfId="8983" xr:uid="{00000000-0005-0000-0000-000019070000}"/>
    <cellStyle name="Normal 2 17 6 2" xfId="25950" xr:uid="{00000000-0005-0000-0000-00001A070000}"/>
    <cellStyle name="Normal 2 17 7" xfId="17468" xr:uid="{00000000-0005-0000-0000-00001B070000}"/>
    <cellStyle name="Normal 2 18" xfId="34169" xr:uid="{00000000-0005-0000-0000-00001C070000}"/>
    <cellStyle name="Normal 2 19" xfId="34214" xr:uid="{11012760-1BF3-48EF-9022-D028063AF7DB}"/>
    <cellStyle name="Normal 2 2" xfId="5" xr:uid="{00000000-0005-0000-0000-00001D070000}"/>
    <cellStyle name="Normal 2 2 10" xfId="44" xr:uid="{00000000-0005-0000-0000-00001E070000}"/>
    <cellStyle name="Normal 2 2 11" xfId="59" xr:uid="{00000000-0005-0000-0000-00001F070000}"/>
    <cellStyle name="Normal 2 2 11 2" xfId="83" xr:uid="{00000000-0005-0000-0000-000020070000}"/>
    <cellStyle name="Normal 2 2 11 2 2" xfId="123" xr:uid="{00000000-0005-0000-0000-000021070000}"/>
    <cellStyle name="Normal 2 2 11 2 3" xfId="158" xr:uid="{00000000-0005-0000-0000-000022070000}"/>
    <cellStyle name="Normal 2 2 11 3" xfId="133" xr:uid="{00000000-0005-0000-0000-000023070000}"/>
    <cellStyle name="Normal 2 2 11 4" xfId="80" xr:uid="{00000000-0005-0000-0000-000024070000}"/>
    <cellStyle name="Normal 2 2 12" xfId="67" xr:uid="{00000000-0005-0000-0000-000025070000}"/>
    <cellStyle name="Normal 2 2 12 2" xfId="85" xr:uid="{00000000-0005-0000-0000-000026070000}"/>
    <cellStyle name="Normal 2 2 12 3" xfId="135" xr:uid="{00000000-0005-0000-0000-000027070000}"/>
    <cellStyle name="Normal 2 2 13" xfId="76" xr:uid="{00000000-0005-0000-0000-000028070000}"/>
    <cellStyle name="Normal 2 2 14" xfId="34218" xr:uid="{63256BD5-3773-47A7-A5F9-5D5E55E9DE82}"/>
    <cellStyle name="Normal 2 2 2" xfId="12" xr:uid="{00000000-0005-0000-0000-000029070000}"/>
    <cellStyle name="Normal 2 2 2 2" xfId="14" xr:uid="{00000000-0005-0000-0000-00002A070000}"/>
    <cellStyle name="Normal 2 2 2 2 2" xfId="95" xr:uid="{00000000-0005-0000-0000-00002B070000}"/>
    <cellStyle name="Normal 2 2 2 2 2 2" xfId="97" xr:uid="{00000000-0005-0000-0000-00002C070000}"/>
    <cellStyle name="Normal 2 2 2 2 2 3" xfId="147" xr:uid="{00000000-0005-0000-0000-00002D070000}"/>
    <cellStyle name="Normal 2 2 2 2 3" xfId="107" xr:uid="{00000000-0005-0000-0000-00002E070000}"/>
    <cellStyle name="Normal 2 2 2 2 4" xfId="145" xr:uid="{00000000-0005-0000-0000-00002F070000}"/>
    <cellStyle name="Normal 2 2 2 3" xfId="61" xr:uid="{00000000-0005-0000-0000-000030070000}"/>
    <cellStyle name="Normal 2 2 2 4" xfId="81" xr:uid="{00000000-0005-0000-0000-000031070000}"/>
    <cellStyle name="Normal 2 2 2 4 2" xfId="113" xr:uid="{00000000-0005-0000-0000-000032070000}"/>
    <cellStyle name="Normal 2 2 2 4 3" xfId="153" xr:uid="{00000000-0005-0000-0000-000033070000}"/>
    <cellStyle name="Normal 2 2 2 5" xfId="125" xr:uid="{00000000-0005-0000-0000-000034070000}"/>
    <cellStyle name="Normal 2 2 2 6" xfId="460" xr:uid="{00000000-0005-0000-0000-000035070000}"/>
    <cellStyle name="Normal 2 2 2 7" xfId="450" xr:uid="{00000000-0005-0000-0000-000036070000}"/>
    <cellStyle name="Normal 2 2 2 7 2" xfId="998" xr:uid="{00000000-0005-0000-0000-000037070000}"/>
    <cellStyle name="Normal 2 2 2 7 2 2" xfId="2062" xr:uid="{00000000-0005-0000-0000-000038070000}"/>
    <cellStyle name="Normal 2 2 2 7 2 2 2" xfId="4183" xr:uid="{00000000-0005-0000-0000-000039070000}"/>
    <cellStyle name="Normal 2 2 2 7 2 2 2 2" xfId="8442" xr:uid="{00000000-0005-0000-0000-00003A070000}"/>
    <cellStyle name="Normal 2 2 2 7 2 2 2 2 2" xfId="16931" xr:uid="{00000000-0005-0000-0000-00003B070000}"/>
    <cellStyle name="Normal 2 2 2 7 2 2 2 2 2 2" xfId="33897" xr:uid="{00000000-0005-0000-0000-00003C070000}"/>
    <cellStyle name="Normal 2 2 2 7 2 2 2 2 3" xfId="25415" xr:uid="{00000000-0005-0000-0000-00003D070000}"/>
    <cellStyle name="Normal 2 2 2 7 2 2 2 3" xfId="12689" xr:uid="{00000000-0005-0000-0000-00003E070000}"/>
    <cellStyle name="Normal 2 2 2 7 2 2 2 3 2" xfId="29656" xr:uid="{00000000-0005-0000-0000-00003F070000}"/>
    <cellStyle name="Normal 2 2 2 7 2 2 2 4" xfId="21174" xr:uid="{00000000-0005-0000-0000-000040070000}"/>
    <cellStyle name="Normal 2 2 2 7 2 2 3" xfId="6323" xr:uid="{00000000-0005-0000-0000-000041070000}"/>
    <cellStyle name="Normal 2 2 2 7 2 2 3 2" xfId="14813" xr:uid="{00000000-0005-0000-0000-000042070000}"/>
    <cellStyle name="Normal 2 2 2 7 2 2 3 2 2" xfId="31779" xr:uid="{00000000-0005-0000-0000-000043070000}"/>
    <cellStyle name="Normal 2 2 2 7 2 2 3 3" xfId="23297" xr:uid="{00000000-0005-0000-0000-000044070000}"/>
    <cellStyle name="Normal 2 2 2 7 2 2 4" xfId="10571" xr:uid="{00000000-0005-0000-0000-000045070000}"/>
    <cellStyle name="Normal 2 2 2 7 2 2 4 2" xfId="27538" xr:uid="{00000000-0005-0000-0000-000046070000}"/>
    <cellStyle name="Normal 2 2 2 7 2 2 5" xfId="19056" xr:uid="{00000000-0005-0000-0000-000047070000}"/>
    <cellStyle name="Normal 2 2 2 7 2 3" xfId="3124" xr:uid="{00000000-0005-0000-0000-000048070000}"/>
    <cellStyle name="Normal 2 2 2 7 2 3 2" xfId="7384" xr:uid="{00000000-0005-0000-0000-000049070000}"/>
    <cellStyle name="Normal 2 2 2 7 2 3 2 2" xfId="15873" xr:uid="{00000000-0005-0000-0000-00004A070000}"/>
    <cellStyle name="Normal 2 2 2 7 2 3 2 2 2" xfId="32839" xr:uid="{00000000-0005-0000-0000-00004B070000}"/>
    <cellStyle name="Normal 2 2 2 7 2 3 2 3" xfId="24357" xr:uid="{00000000-0005-0000-0000-00004C070000}"/>
    <cellStyle name="Normal 2 2 2 7 2 3 3" xfId="11631" xr:uid="{00000000-0005-0000-0000-00004D070000}"/>
    <cellStyle name="Normal 2 2 2 7 2 3 3 2" xfId="28598" xr:uid="{00000000-0005-0000-0000-00004E070000}"/>
    <cellStyle name="Normal 2 2 2 7 2 3 4" xfId="20116" xr:uid="{00000000-0005-0000-0000-00004F070000}"/>
    <cellStyle name="Normal 2 2 2 7 2 4" xfId="5265" xr:uid="{00000000-0005-0000-0000-000050070000}"/>
    <cellStyle name="Normal 2 2 2 7 2 4 2" xfId="13755" xr:uid="{00000000-0005-0000-0000-000051070000}"/>
    <cellStyle name="Normal 2 2 2 7 2 4 2 2" xfId="30721" xr:uid="{00000000-0005-0000-0000-000052070000}"/>
    <cellStyle name="Normal 2 2 2 7 2 4 3" xfId="22239" xr:uid="{00000000-0005-0000-0000-000053070000}"/>
    <cellStyle name="Normal 2 2 2 7 2 5" xfId="9513" xr:uid="{00000000-0005-0000-0000-000054070000}"/>
    <cellStyle name="Normal 2 2 2 7 2 5 2" xfId="26480" xr:uid="{00000000-0005-0000-0000-000055070000}"/>
    <cellStyle name="Normal 2 2 2 7 2 6" xfId="17998" xr:uid="{00000000-0005-0000-0000-000056070000}"/>
    <cellStyle name="Normal 2 2 2 7 3" xfId="1532" xr:uid="{00000000-0005-0000-0000-000057070000}"/>
    <cellStyle name="Normal 2 2 2 7 3 2" xfId="3654" xr:uid="{00000000-0005-0000-0000-000058070000}"/>
    <cellStyle name="Normal 2 2 2 7 3 2 2" xfId="7913" xr:uid="{00000000-0005-0000-0000-000059070000}"/>
    <cellStyle name="Normal 2 2 2 7 3 2 2 2" xfId="16402" xr:uid="{00000000-0005-0000-0000-00005A070000}"/>
    <cellStyle name="Normal 2 2 2 7 3 2 2 2 2" xfId="33368" xr:uid="{00000000-0005-0000-0000-00005B070000}"/>
    <cellStyle name="Normal 2 2 2 7 3 2 2 3" xfId="24886" xr:uid="{00000000-0005-0000-0000-00005C070000}"/>
    <cellStyle name="Normal 2 2 2 7 3 2 3" xfId="12160" xr:uid="{00000000-0005-0000-0000-00005D070000}"/>
    <cellStyle name="Normal 2 2 2 7 3 2 3 2" xfId="29127" xr:uid="{00000000-0005-0000-0000-00005E070000}"/>
    <cellStyle name="Normal 2 2 2 7 3 2 4" xfId="20645" xr:uid="{00000000-0005-0000-0000-00005F070000}"/>
    <cellStyle name="Normal 2 2 2 7 3 3" xfId="5794" xr:uid="{00000000-0005-0000-0000-000060070000}"/>
    <cellStyle name="Normal 2 2 2 7 3 3 2" xfId="14284" xr:uid="{00000000-0005-0000-0000-000061070000}"/>
    <cellStyle name="Normal 2 2 2 7 3 3 2 2" xfId="31250" xr:uid="{00000000-0005-0000-0000-000062070000}"/>
    <cellStyle name="Normal 2 2 2 7 3 3 3" xfId="22768" xr:uid="{00000000-0005-0000-0000-000063070000}"/>
    <cellStyle name="Normal 2 2 2 7 3 4" xfId="10042" xr:uid="{00000000-0005-0000-0000-000064070000}"/>
    <cellStyle name="Normal 2 2 2 7 3 4 2" xfId="27009" xr:uid="{00000000-0005-0000-0000-000065070000}"/>
    <cellStyle name="Normal 2 2 2 7 3 5" xfId="18527" xr:uid="{00000000-0005-0000-0000-000066070000}"/>
    <cellStyle name="Normal 2 2 2 7 4" xfId="2595" xr:uid="{00000000-0005-0000-0000-000067070000}"/>
    <cellStyle name="Normal 2 2 2 7 4 2" xfId="6855" xr:uid="{00000000-0005-0000-0000-000068070000}"/>
    <cellStyle name="Normal 2 2 2 7 4 2 2" xfId="15344" xr:uid="{00000000-0005-0000-0000-000069070000}"/>
    <cellStyle name="Normal 2 2 2 7 4 2 2 2" xfId="32310" xr:uid="{00000000-0005-0000-0000-00006A070000}"/>
    <cellStyle name="Normal 2 2 2 7 4 2 3" xfId="23828" xr:uid="{00000000-0005-0000-0000-00006B070000}"/>
    <cellStyle name="Normal 2 2 2 7 4 3" xfId="11102" xr:uid="{00000000-0005-0000-0000-00006C070000}"/>
    <cellStyle name="Normal 2 2 2 7 4 3 2" xfId="28069" xr:uid="{00000000-0005-0000-0000-00006D070000}"/>
    <cellStyle name="Normal 2 2 2 7 4 4" xfId="19587" xr:uid="{00000000-0005-0000-0000-00006E070000}"/>
    <cellStyle name="Normal 2 2 2 7 5" xfId="4736" xr:uid="{00000000-0005-0000-0000-00006F070000}"/>
    <cellStyle name="Normal 2 2 2 7 5 2" xfId="13226" xr:uid="{00000000-0005-0000-0000-000070070000}"/>
    <cellStyle name="Normal 2 2 2 7 5 2 2" xfId="30192" xr:uid="{00000000-0005-0000-0000-000071070000}"/>
    <cellStyle name="Normal 2 2 2 7 5 3" xfId="21710" xr:uid="{00000000-0005-0000-0000-000072070000}"/>
    <cellStyle name="Normal 2 2 2 7 6" xfId="8984" xr:uid="{00000000-0005-0000-0000-000073070000}"/>
    <cellStyle name="Normal 2 2 2 7 6 2" xfId="25951" xr:uid="{00000000-0005-0000-0000-000074070000}"/>
    <cellStyle name="Normal 2 2 2 7 7" xfId="17469" xr:uid="{00000000-0005-0000-0000-000075070000}"/>
    <cellStyle name="Normal 2 2 2 8" xfId="34250" xr:uid="{B3009808-D50A-4626-A43A-972F32882821}"/>
    <cellStyle name="Normal 2 2 3" xfId="19" xr:uid="{00000000-0005-0000-0000-000076070000}"/>
    <cellStyle name="Normal 2 2 4" xfId="27" xr:uid="{00000000-0005-0000-0000-000077070000}"/>
    <cellStyle name="Normal 2 2 5" xfId="24" xr:uid="{00000000-0005-0000-0000-000078070000}"/>
    <cellStyle name="Normal 2 2 6" xfId="25" xr:uid="{00000000-0005-0000-0000-000079070000}"/>
    <cellStyle name="Normal 2 2 7" xfId="29" xr:uid="{00000000-0005-0000-0000-00007A070000}"/>
    <cellStyle name="Normal 2 2 8" xfId="34" xr:uid="{00000000-0005-0000-0000-00007B070000}"/>
    <cellStyle name="Normal 2 2 9" xfId="39" xr:uid="{00000000-0005-0000-0000-00007C070000}"/>
    <cellStyle name="Normal 2 3" xfId="8" xr:uid="{00000000-0005-0000-0000-00007D070000}"/>
    <cellStyle name="Normal 2 3 2" xfId="34221" xr:uid="{32B3DC33-600C-43CE-AAEA-1966F2FB3686}"/>
    <cellStyle name="Normal 2 4" xfId="10" xr:uid="{00000000-0005-0000-0000-00007E070000}"/>
    <cellStyle name="Normal 2 4 2" xfId="17" xr:uid="{00000000-0005-0000-0000-00007F070000}"/>
    <cellStyle name="Normal 2 4 2 2" xfId="93" xr:uid="{00000000-0005-0000-0000-000080070000}"/>
    <cellStyle name="Normal 2 4 2 2 2" xfId="99" xr:uid="{00000000-0005-0000-0000-000081070000}"/>
    <cellStyle name="Normal 2 4 2 2 3" xfId="149" xr:uid="{00000000-0005-0000-0000-000082070000}"/>
    <cellStyle name="Normal 2 4 2 3" xfId="120" xr:uid="{00000000-0005-0000-0000-000083070000}"/>
    <cellStyle name="Normal 2 4 2 4" xfId="143" xr:uid="{00000000-0005-0000-0000-000084070000}"/>
    <cellStyle name="Normal 2 4 3" xfId="64" xr:uid="{00000000-0005-0000-0000-000085070000}"/>
    <cellStyle name="Normal 2 4 4" xfId="73" xr:uid="{00000000-0005-0000-0000-000086070000}"/>
    <cellStyle name="Normal 2 4 4 2" xfId="117" xr:uid="{00000000-0005-0000-0000-000087070000}"/>
    <cellStyle name="Normal 2 4 4 3" xfId="155" xr:uid="{00000000-0005-0000-0000-000088070000}"/>
    <cellStyle name="Normal 2 4 5" xfId="78" xr:uid="{00000000-0005-0000-0000-000089070000}"/>
    <cellStyle name="Normal 2 5" xfId="23" xr:uid="{00000000-0005-0000-0000-00008A070000}"/>
    <cellStyle name="Normal 2 6" xfId="28" xr:uid="{00000000-0005-0000-0000-00008B070000}"/>
    <cellStyle name="Normal 2 7" xfId="30" xr:uid="{00000000-0005-0000-0000-00008C070000}"/>
    <cellStyle name="Normal 2 8" xfId="35" xr:uid="{00000000-0005-0000-0000-00008D070000}"/>
    <cellStyle name="Normal 2 9" xfId="40" xr:uid="{00000000-0005-0000-0000-00008E070000}"/>
    <cellStyle name="Normal 2_RT STAF NOVEMBER 2011" xfId="4466" xr:uid="{00000000-0005-0000-0000-00008F070000}"/>
    <cellStyle name="Normal 20" xfId="439" xr:uid="{00000000-0005-0000-0000-000090070000}"/>
    <cellStyle name="Normal 20 2" xfId="727" xr:uid="{00000000-0005-0000-0000-000091070000}"/>
    <cellStyle name="Normal 20 2 2" xfId="1263" xr:uid="{00000000-0005-0000-0000-000092070000}"/>
    <cellStyle name="Normal 20 2 2 2" xfId="2324" xr:uid="{00000000-0005-0000-0000-000093070000}"/>
    <cellStyle name="Normal 20 2 2 2 2" xfId="4445" xr:uid="{00000000-0005-0000-0000-000094070000}"/>
    <cellStyle name="Normal 20 2 2 2 2 2" xfId="8704" xr:uid="{00000000-0005-0000-0000-000095070000}"/>
    <cellStyle name="Normal 20 2 2 2 2 2 2" xfId="17193" xr:uid="{00000000-0005-0000-0000-000096070000}"/>
    <cellStyle name="Normal 20 2 2 2 2 2 2 2" xfId="34159" xr:uid="{00000000-0005-0000-0000-000097070000}"/>
    <cellStyle name="Normal 20 2 2 2 2 2 3" xfId="25677" xr:uid="{00000000-0005-0000-0000-000098070000}"/>
    <cellStyle name="Normal 20 2 2 2 2 3" xfId="12951" xr:uid="{00000000-0005-0000-0000-000099070000}"/>
    <cellStyle name="Normal 20 2 2 2 2 3 2" xfId="29918" xr:uid="{00000000-0005-0000-0000-00009A070000}"/>
    <cellStyle name="Normal 20 2 2 2 2 4" xfId="21436" xr:uid="{00000000-0005-0000-0000-00009B070000}"/>
    <cellStyle name="Normal 20 2 2 2 3" xfId="6585" xr:uid="{00000000-0005-0000-0000-00009C070000}"/>
    <cellStyle name="Normal 20 2 2 2 3 2" xfId="15075" xr:uid="{00000000-0005-0000-0000-00009D070000}"/>
    <cellStyle name="Normal 20 2 2 2 3 2 2" xfId="32041" xr:uid="{00000000-0005-0000-0000-00009E070000}"/>
    <cellStyle name="Normal 20 2 2 2 3 3" xfId="23559" xr:uid="{00000000-0005-0000-0000-00009F070000}"/>
    <cellStyle name="Normal 20 2 2 2 4" xfId="10833" xr:uid="{00000000-0005-0000-0000-0000A0070000}"/>
    <cellStyle name="Normal 20 2 2 2 4 2" xfId="27800" xr:uid="{00000000-0005-0000-0000-0000A1070000}"/>
    <cellStyle name="Normal 20 2 2 2 5" xfId="19318" xr:uid="{00000000-0005-0000-0000-0000A2070000}"/>
    <cellStyle name="Normal 20 2 2 3" xfId="3386" xr:uid="{00000000-0005-0000-0000-0000A3070000}"/>
    <cellStyle name="Normal 20 2 2 3 2" xfId="7646" xr:uid="{00000000-0005-0000-0000-0000A4070000}"/>
    <cellStyle name="Normal 20 2 2 3 2 2" xfId="16135" xr:uid="{00000000-0005-0000-0000-0000A5070000}"/>
    <cellStyle name="Normal 20 2 2 3 2 2 2" xfId="33101" xr:uid="{00000000-0005-0000-0000-0000A6070000}"/>
    <cellStyle name="Normal 20 2 2 3 2 3" xfId="24619" xr:uid="{00000000-0005-0000-0000-0000A7070000}"/>
    <cellStyle name="Normal 20 2 2 3 3" xfId="11893" xr:uid="{00000000-0005-0000-0000-0000A8070000}"/>
    <cellStyle name="Normal 20 2 2 3 3 2" xfId="28860" xr:uid="{00000000-0005-0000-0000-0000A9070000}"/>
    <cellStyle name="Normal 20 2 2 3 4" xfId="20378" xr:uid="{00000000-0005-0000-0000-0000AA070000}"/>
    <cellStyle name="Normal 20 2 2 4" xfId="5527" xr:uid="{00000000-0005-0000-0000-0000AB070000}"/>
    <cellStyle name="Normal 20 2 2 4 2" xfId="14017" xr:uid="{00000000-0005-0000-0000-0000AC070000}"/>
    <cellStyle name="Normal 20 2 2 4 2 2" xfId="30983" xr:uid="{00000000-0005-0000-0000-0000AD070000}"/>
    <cellStyle name="Normal 20 2 2 4 3" xfId="22501" xr:uid="{00000000-0005-0000-0000-0000AE070000}"/>
    <cellStyle name="Normal 20 2 2 5" xfId="9775" xr:uid="{00000000-0005-0000-0000-0000AF070000}"/>
    <cellStyle name="Normal 20 2 2 5 2" xfId="26742" xr:uid="{00000000-0005-0000-0000-0000B0070000}"/>
    <cellStyle name="Normal 20 2 2 6" xfId="18260" xr:uid="{00000000-0005-0000-0000-0000B1070000}"/>
    <cellStyle name="Normal 20 2 2 7" xfId="34417" xr:uid="{DFEC7A8D-E867-4AEE-B8B1-A9573D196AFC}"/>
    <cellStyle name="Normal 20 2 3" xfId="1794" xr:uid="{00000000-0005-0000-0000-0000B2070000}"/>
    <cellStyle name="Normal 20 2 3 2" xfId="3916" xr:uid="{00000000-0005-0000-0000-0000B3070000}"/>
    <cellStyle name="Normal 20 2 3 2 2" xfId="8175" xr:uid="{00000000-0005-0000-0000-0000B4070000}"/>
    <cellStyle name="Normal 20 2 3 2 2 2" xfId="16664" xr:uid="{00000000-0005-0000-0000-0000B5070000}"/>
    <cellStyle name="Normal 20 2 3 2 2 2 2" xfId="33630" xr:uid="{00000000-0005-0000-0000-0000B6070000}"/>
    <cellStyle name="Normal 20 2 3 2 2 3" xfId="25148" xr:uid="{00000000-0005-0000-0000-0000B7070000}"/>
    <cellStyle name="Normal 20 2 3 2 3" xfId="12422" xr:uid="{00000000-0005-0000-0000-0000B8070000}"/>
    <cellStyle name="Normal 20 2 3 2 3 2" xfId="29389" xr:uid="{00000000-0005-0000-0000-0000B9070000}"/>
    <cellStyle name="Normal 20 2 3 2 4" xfId="20907" xr:uid="{00000000-0005-0000-0000-0000BA070000}"/>
    <cellStyle name="Normal 20 2 3 3" xfId="6056" xr:uid="{00000000-0005-0000-0000-0000BB070000}"/>
    <cellStyle name="Normal 20 2 3 3 2" xfId="14546" xr:uid="{00000000-0005-0000-0000-0000BC070000}"/>
    <cellStyle name="Normal 20 2 3 3 2 2" xfId="31512" xr:uid="{00000000-0005-0000-0000-0000BD070000}"/>
    <cellStyle name="Normal 20 2 3 3 3" xfId="23030" xr:uid="{00000000-0005-0000-0000-0000BE070000}"/>
    <cellStyle name="Normal 20 2 3 4" xfId="10304" xr:uid="{00000000-0005-0000-0000-0000BF070000}"/>
    <cellStyle name="Normal 20 2 3 4 2" xfId="27271" xr:uid="{00000000-0005-0000-0000-0000C0070000}"/>
    <cellStyle name="Normal 20 2 3 5" xfId="18789" xr:uid="{00000000-0005-0000-0000-0000C1070000}"/>
    <cellStyle name="Normal 20 2 4" xfId="2857" xr:uid="{00000000-0005-0000-0000-0000C2070000}"/>
    <cellStyle name="Normal 20 2 4 2" xfId="7117" xr:uid="{00000000-0005-0000-0000-0000C3070000}"/>
    <cellStyle name="Normal 20 2 4 2 2" xfId="15606" xr:uid="{00000000-0005-0000-0000-0000C4070000}"/>
    <cellStyle name="Normal 20 2 4 2 2 2" xfId="32572" xr:uid="{00000000-0005-0000-0000-0000C5070000}"/>
    <cellStyle name="Normal 20 2 4 2 3" xfId="24090" xr:uid="{00000000-0005-0000-0000-0000C6070000}"/>
    <cellStyle name="Normal 20 2 4 3" xfId="11364" xr:uid="{00000000-0005-0000-0000-0000C7070000}"/>
    <cellStyle name="Normal 20 2 4 3 2" xfId="28331" xr:uid="{00000000-0005-0000-0000-0000C8070000}"/>
    <cellStyle name="Normal 20 2 4 4" xfId="19849" xr:uid="{00000000-0005-0000-0000-0000C9070000}"/>
    <cellStyle name="Normal 20 2 5" xfId="4998" xr:uid="{00000000-0005-0000-0000-0000CA070000}"/>
    <cellStyle name="Normal 20 2 5 2" xfId="13488" xr:uid="{00000000-0005-0000-0000-0000CB070000}"/>
    <cellStyle name="Normal 20 2 5 2 2" xfId="30454" xr:uid="{00000000-0005-0000-0000-0000CC070000}"/>
    <cellStyle name="Normal 20 2 5 3" xfId="21972" xr:uid="{00000000-0005-0000-0000-0000CD070000}"/>
    <cellStyle name="Normal 20 2 6" xfId="9246" xr:uid="{00000000-0005-0000-0000-0000CE070000}"/>
    <cellStyle name="Normal 20 2 6 2" xfId="26213" xr:uid="{00000000-0005-0000-0000-0000CF070000}"/>
    <cellStyle name="Normal 20 2 7" xfId="17731" xr:uid="{00000000-0005-0000-0000-0000D0070000}"/>
    <cellStyle name="Normal 20 2 8" xfId="34273" xr:uid="{D0DB5149-9CF3-4520-B70E-FCAEDBD17D3A}"/>
    <cellStyle name="Normal 20 3" xfId="993" xr:uid="{00000000-0005-0000-0000-0000D1070000}"/>
    <cellStyle name="Normal 20 3 2" xfId="2059" xr:uid="{00000000-0005-0000-0000-0000D2070000}"/>
    <cellStyle name="Normal 20 3 2 2" xfId="4180" xr:uid="{00000000-0005-0000-0000-0000D3070000}"/>
    <cellStyle name="Normal 20 3 2 2 2" xfId="8439" xr:uid="{00000000-0005-0000-0000-0000D4070000}"/>
    <cellStyle name="Normal 20 3 2 2 2 2" xfId="16928" xr:uid="{00000000-0005-0000-0000-0000D5070000}"/>
    <cellStyle name="Normal 20 3 2 2 2 2 2" xfId="33894" xr:uid="{00000000-0005-0000-0000-0000D6070000}"/>
    <cellStyle name="Normal 20 3 2 2 2 3" xfId="25412" xr:uid="{00000000-0005-0000-0000-0000D7070000}"/>
    <cellStyle name="Normal 20 3 2 2 3" xfId="12686" xr:uid="{00000000-0005-0000-0000-0000D8070000}"/>
    <cellStyle name="Normal 20 3 2 2 3 2" xfId="29653" xr:uid="{00000000-0005-0000-0000-0000D9070000}"/>
    <cellStyle name="Normal 20 3 2 2 4" xfId="21171" xr:uid="{00000000-0005-0000-0000-0000DA070000}"/>
    <cellStyle name="Normal 20 3 2 3" xfId="6320" xr:uid="{00000000-0005-0000-0000-0000DB070000}"/>
    <cellStyle name="Normal 20 3 2 3 2" xfId="14810" xr:uid="{00000000-0005-0000-0000-0000DC070000}"/>
    <cellStyle name="Normal 20 3 2 3 2 2" xfId="31776" xr:uid="{00000000-0005-0000-0000-0000DD070000}"/>
    <cellStyle name="Normal 20 3 2 3 3" xfId="23294" xr:uid="{00000000-0005-0000-0000-0000DE070000}"/>
    <cellStyle name="Normal 20 3 2 4" xfId="10568" xr:uid="{00000000-0005-0000-0000-0000DF070000}"/>
    <cellStyle name="Normal 20 3 2 4 2" xfId="27535" xr:uid="{00000000-0005-0000-0000-0000E0070000}"/>
    <cellStyle name="Normal 20 3 2 5" xfId="19053" xr:uid="{00000000-0005-0000-0000-0000E1070000}"/>
    <cellStyle name="Normal 20 3 3" xfId="3121" xr:uid="{00000000-0005-0000-0000-0000E2070000}"/>
    <cellStyle name="Normal 20 3 3 2" xfId="7381" xr:uid="{00000000-0005-0000-0000-0000E3070000}"/>
    <cellStyle name="Normal 20 3 3 2 2" xfId="15870" xr:uid="{00000000-0005-0000-0000-0000E4070000}"/>
    <cellStyle name="Normal 20 3 3 2 2 2" xfId="32836" xr:uid="{00000000-0005-0000-0000-0000E5070000}"/>
    <cellStyle name="Normal 20 3 3 2 3" xfId="24354" xr:uid="{00000000-0005-0000-0000-0000E6070000}"/>
    <cellStyle name="Normal 20 3 3 3" xfId="11628" xr:uid="{00000000-0005-0000-0000-0000E7070000}"/>
    <cellStyle name="Normal 20 3 3 3 2" xfId="28595" xr:uid="{00000000-0005-0000-0000-0000E8070000}"/>
    <cellStyle name="Normal 20 3 3 4" xfId="20113" xr:uid="{00000000-0005-0000-0000-0000E9070000}"/>
    <cellStyle name="Normal 20 3 4" xfId="5262" xr:uid="{00000000-0005-0000-0000-0000EA070000}"/>
    <cellStyle name="Normal 20 3 4 2" xfId="13752" xr:uid="{00000000-0005-0000-0000-0000EB070000}"/>
    <cellStyle name="Normal 20 3 4 2 2" xfId="30718" xr:uid="{00000000-0005-0000-0000-0000EC070000}"/>
    <cellStyle name="Normal 20 3 4 3" xfId="22236" xr:uid="{00000000-0005-0000-0000-0000ED070000}"/>
    <cellStyle name="Normal 20 3 5" xfId="9510" xr:uid="{00000000-0005-0000-0000-0000EE070000}"/>
    <cellStyle name="Normal 20 3 5 2" xfId="26477" xr:uid="{00000000-0005-0000-0000-0000EF070000}"/>
    <cellStyle name="Normal 20 3 6" xfId="17995" xr:uid="{00000000-0005-0000-0000-0000F0070000}"/>
    <cellStyle name="Normal 20 3 7" xfId="34416" xr:uid="{41A2BC34-8342-46FE-AAEC-13C9794D4DF0}"/>
    <cellStyle name="Normal 20 4" xfId="1529" xr:uid="{00000000-0005-0000-0000-0000F1070000}"/>
    <cellStyle name="Normal 20 4 2" xfId="3651" xr:uid="{00000000-0005-0000-0000-0000F2070000}"/>
    <cellStyle name="Normal 20 4 2 2" xfId="7910" xr:uid="{00000000-0005-0000-0000-0000F3070000}"/>
    <cellStyle name="Normal 20 4 2 2 2" xfId="16399" xr:uid="{00000000-0005-0000-0000-0000F4070000}"/>
    <cellStyle name="Normal 20 4 2 2 2 2" xfId="33365" xr:uid="{00000000-0005-0000-0000-0000F5070000}"/>
    <cellStyle name="Normal 20 4 2 2 3" xfId="24883" xr:uid="{00000000-0005-0000-0000-0000F6070000}"/>
    <cellStyle name="Normal 20 4 2 3" xfId="12157" xr:uid="{00000000-0005-0000-0000-0000F7070000}"/>
    <cellStyle name="Normal 20 4 2 3 2" xfId="29124" xr:uid="{00000000-0005-0000-0000-0000F8070000}"/>
    <cellStyle name="Normal 20 4 2 4" xfId="20642" xr:uid="{00000000-0005-0000-0000-0000F9070000}"/>
    <cellStyle name="Normal 20 4 3" xfId="5791" xr:uid="{00000000-0005-0000-0000-0000FA070000}"/>
    <cellStyle name="Normal 20 4 3 2" xfId="14281" xr:uid="{00000000-0005-0000-0000-0000FB070000}"/>
    <cellStyle name="Normal 20 4 3 2 2" xfId="31247" xr:uid="{00000000-0005-0000-0000-0000FC070000}"/>
    <cellStyle name="Normal 20 4 3 3" xfId="22765" xr:uid="{00000000-0005-0000-0000-0000FD070000}"/>
    <cellStyle name="Normal 20 4 4" xfId="10039" xr:uid="{00000000-0005-0000-0000-0000FE070000}"/>
    <cellStyle name="Normal 20 4 4 2" xfId="27006" xr:uid="{00000000-0005-0000-0000-0000FF070000}"/>
    <cellStyle name="Normal 20 4 5" xfId="18524" xr:uid="{00000000-0005-0000-0000-000000080000}"/>
    <cellStyle name="Normal 20 5" xfId="2592" xr:uid="{00000000-0005-0000-0000-000001080000}"/>
    <cellStyle name="Normal 20 5 2" xfId="6852" xr:uid="{00000000-0005-0000-0000-000002080000}"/>
    <cellStyle name="Normal 20 5 2 2" xfId="15341" xr:uid="{00000000-0005-0000-0000-000003080000}"/>
    <cellStyle name="Normal 20 5 2 2 2" xfId="32307" xr:uid="{00000000-0005-0000-0000-000004080000}"/>
    <cellStyle name="Normal 20 5 2 3" xfId="23825" xr:uid="{00000000-0005-0000-0000-000005080000}"/>
    <cellStyle name="Normal 20 5 3" xfId="11099" xr:uid="{00000000-0005-0000-0000-000006080000}"/>
    <cellStyle name="Normal 20 5 3 2" xfId="28066" xr:uid="{00000000-0005-0000-0000-000007080000}"/>
    <cellStyle name="Normal 20 5 4" xfId="19584" xr:uid="{00000000-0005-0000-0000-000008080000}"/>
    <cellStyle name="Normal 20 6" xfId="4733" xr:uid="{00000000-0005-0000-0000-000009080000}"/>
    <cellStyle name="Normal 20 6 2" xfId="13223" xr:uid="{00000000-0005-0000-0000-00000A080000}"/>
    <cellStyle name="Normal 20 6 2 2" xfId="30189" xr:uid="{00000000-0005-0000-0000-00000B080000}"/>
    <cellStyle name="Normal 20 6 3" xfId="21707" xr:uid="{00000000-0005-0000-0000-00000C080000}"/>
    <cellStyle name="Normal 20 7" xfId="8981" xr:uid="{00000000-0005-0000-0000-00000D080000}"/>
    <cellStyle name="Normal 20 7 2" xfId="25948" xr:uid="{00000000-0005-0000-0000-00000E080000}"/>
    <cellStyle name="Normal 20 8" xfId="17466" xr:uid="{00000000-0005-0000-0000-00000F080000}"/>
    <cellStyle name="Normal 20 9" xfId="34268" xr:uid="{EB330838-A6CE-4163-98A9-3258F7643724}"/>
    <cellStyle name="Normal 20_BB_MATRIX" xfId="34290" xr:uid="{590E650C-EAC5-42AD-A42A-D75360AD8579}"/>
    <cellStyle name="Normal 200" xfId="34513" xr:uid="{C98146E7-DD5D-4B97-AD78-0A719BC5A97E}"/>
    <cellStyle name="Normal 201" xfId="34514" xr:uid="{0A7D118D-A217-4D41-9F70-A1FD06CEBE65}"/>
    <cellStyle name="Normal 202" xfId="34515" xr:uid="{B325E0F8-1B38-4722-A524-07308353EE40}"/>
    <cellStyle name="Normal 203" xfId="34516" xr:uid="{E90D7362-D4E6-41CA-9BF9-D4C28EBF6E5E}"/>
    <cellStyle name="Normal 204" xfId="34517" xr:uid="{535E0E3A-20B9-4199-89EC-5178D0ACBCF9}"/>
    <cellStyle name="Normal 205" xfId="34518" xr:uid="{0C10F43A-4D63-48D5-AE8A-F070802E0D96}"/>
    <cellStyle name="Normal 206" xfId="34519" xr:uid="{94379D03-EEA6-485E-82B9-4B8F4FF6D787}"/>
    <cellStyle name="Normal 207" xfId="34520" xr:uid="{3A371148-2AF7-48D8-8C8B-C0FC9286EEB9}"/>
    <cellStyle name="Normal 208" xfId="34521" xr:uid="{B7152C4C-D407-4700-8CB9-63EC7EEAC3AE}"/>
    <cellStyle name="Normal 209" xfId="34522" xr:uid="{0FAB9155-1CF3-4810-BDF1-2EC17B2B7399}"/>
    <cellStyle name="Normal 21" xfId="458" xr:uid="{00000000-0005-0000-0000-000010080000}"/>
    <cellStyle name="Normal 21 2" xfId="1002" xr:uid="{00000000-0005-0000-0000-000011080000}"/>
    <cellStyle name="Normal 21 2 2" xfId="34277" xr:uid="{C9D4B206-8235-4505-8AD0-D48FF2FE5A93}"/>
    <cellStyle name="Normal 21 2_BB_MATRIX" xfId="34291" xr:uid="{68C4CB84-02F5-40C2-819E-ADAF09177429}"/>
    <cellStyle name="Normal 21 3" xfId="34275" xr:uid="{DE2CFF8E-D031-4DCF-98BB-585985A435F9}"/>
    <cellStyle name="Normal 21 3 2" xfId="34418" xr:uid="{CE836061-B638-4EA7-9EE4-5A89793E4AEF}"/>
    <cellStyle name="Normal 210" xfId="34523" xr:uid="{2A74CA29-11C8-4657-BA16-3DCFD2B0A6CF}"/>
    <cellStyle name="Normal 211" xfId="34524" xr:uid="{AF604D9C-BFA6-4308-84FA-38BEAD33D0E1}"/>
    <cellStyle name="Normal 212" xfId="34525" xr:uid="{9485A7D7-F54B-4AC3-B8B5-C2C2881F4EBD}"/>
    <cellStyle name="Normal 213" xfId="34526" xr:uid="{997C5E85-CF40-420B-8C60-41FC4A4CB6F2}"/>
    <cellStyle name="Normal 214" xfId="34527" xr:uid="{77D25FAC-6D24-409A-89BC-A5434ABA6427}"/>
    <cellStyle name="Normal 215" xfId="34528" xr:uid="{3BC3A2AE-19A9-4085-BE61-524BC2A7748D}"/>
    <cellStyle name="Normal 216" xfId="34529" xr:uid="{8823E181-D88F-495A-B5C9-647BB083868F}"/>
    <cellStyle name="Normal 217" xfId="34530" xr:uid="{8C96C600-5A6F-4F12-91EF-AFE6D7FF6D3F}"/>
    <cellStyle name="Normal 218" xfId="34531" xr:uid="{73A40056-409A-4D5B-8C44-39EE68946197}"/>
    <cellStyle name="Normal 219" xfId="34532" xr:uid="{A7CB2D9D-7DD5-498A-9C0B-DF1649168AA3}"/>
    <cellStyle name="Normal 22" xfId="440" xr:uid="{00000000-0005-0000-0000-000012080000}"/>
    <cellStyle name="Normal 22 2" xfId="994" xr:uid="{00000000-0005-0000-0000-000013080000}"/>
    <cellStyle name="Normal 22 2 2" xfId="2060" xr:uid="{00000000-0005-0000-0000-000014080000}"/>
    <cellStyle name="Normal 22 2 2 2" xfId="4181" xr:uid="{00000000-0005-0000-0000-000015080000}"/>
    <cellStyle name="Normal 22 2 2 2 2" xfId="8440" xr:uid="{00000000-0005-0000-0000-000016080000}"/>
    <cellStyle name="Normal 22 2 2 2 2 2" xfId="16929" xr:uid="{00000000-0005-0000-0000-000017080000}"/>
    <cellStyle name="Normal 22 2 2 2 2 2 2" xfId="33895" xr:uid="{00000000-0005-0000-0000-000018080000}"/>
    <cellStyle name="Normal 22 2 2 2 2 3" xfId="25413" xr:uid="{00000000-0005-0000-0000-000019080000}"/>
    <cellStyle name="Normal 22 2 2 2 3" xfId="12687" xr:uid="{00000000-0005-0000-0000-00001A080000}"/>
    <cellStyle name="Normal 22 2 2 2 3 2" xfId="29654" xr:uid="{00000000-0005-0000-0000-00001B080000}"/>
    <cellStyle name="Normal 22 2 2 2 4" xfId="21172" xr:uid="{00000000-0005-0000-0000-00001C080000}"/>
    <cellStyle name="Normal 22 2 2 3" xfId="6321" xr:uid="{00000000-0005-0000-0000-00001D080000}"/>
    <cellStyle name="Normal 22 2 2 3 2" xfId="14811" xr:uid="{00000000-0005-0000-0000-00001E080000}"/>
    <cellStyle name="Normal 22 2 2 3 2 2" xfId="31777" xr:uid="{00000000-0005-0000-0000-00001F080000}"/>
    <cellStyle name="Normal 22 2 2 3 3" xfId="23295" xr:uid="{00000000-0005-0000-0000-000020080000}"/>
    <cellStyle name="Normal 22 2 2 4" xfId="10569" xr:uid="{00000000-0005-0000-0000-000021080000}"/>
    <cellStyle name="Normal 22 2 2 4 2" xfId="27536" xr:uid="{00000000-0005-0000-0000-000022080000}"/>
    <cellStyle name="Normal 22 2 2 5" xfId="19054" xr:uid="{00000000-0005-0000-0000-000023080000}"/>
    <cellStyle name="Normal 22 2 2 6" xfId="34278" xr:uid="{60B19F17-86E5-40E5-AF41-F3EFFFFC620D}"/>
    <cellStyle name="Normal 22 2 3" xfId="3122" xr:uid="{00000000-0005-0000-0000-000024080000}"/>
    <cellStyle name="Normal 22 2 3 2" xfId="7382" xr:uid="{00000000-0005-0000-0000-000025080000}"/>
    <cellStyle name="Normal 22 2 3 2 2" xfId="15871" xr:uid="{00000000-0005-0000-0000-000026080000}"/>
    <cellStyle name="Normal 22 2 3 2 2 2" xfId="32837" xr:uid="{00000000-0005-0000-0000-000027080000}"/>
    <cellStyle name="Normal 22 2 3 2 3" xfId="24355" xr:uid="{00000000-0005-0000-0000-000028080000}"/>
    <cellStyle name="Normal 22 2 3 3" xfId="11629" xr:uid="{00000000-0005-0000-0000-000029080000}"/>
    <cellStyle name="Normal 22 2 3 3 2" xfId="28596" xr:uid="{00000000-0005-0000-0000-00002A080000}"/>
    <cellStyle name="Normal 22 2 3 4" xfId="20114" xr:uid="{00000000-0005-0000-0000-00002B080000}"/>
    <cellStyle name="Normal 22 2 4" xfId="5263" xr:uid="{00000000-0005-0000-0000-00002C080000}"/>
    <cellStyle name="Normal 22 2 4 2" xfId="13753" xr:uid="{00000000-0005-0000-0000-00002D080000}"/>
    <cellStyle name="Normal 22 2 4 2 2" xfId="30719" xr:uid="{00000000-0005-0000-0000-00002E080000}"/>
    <cellStyle name="Normal 22 2 4 3" xfId="22237" xr:uid="{00000000-0005-0000-0000-00002F080000}"/>
    <cellStyle name="Normal 22 2 5" xfId="9511" xr:uid="{00000000-0005-0000-0000-000030080000}"/>
    <cellStyle name="Normal 22 2 5 2" xfId="26478" xr:uid="{00000000-0005-0000-0000-000031080000}"/>
    <cellStyle name="Normal 22 2 6" xfId="17996" xr:uid="{00000000-0005-0000-0000-000032080000}"/>
    <cellStyle name="Normal 22 2 7" xfId="34276" xr:uid="{F449EC39-C488-41C0-8496-14EF01054344}"/>
    <cellStyle name="Normal 22 2_BB_MATRIX" xfId="34292" xr:uid="{7228376A-1240-4E23-A51A-8F740B25A6CE}"/>
    <cellStyle name="Normal 22 3" xfId="1530" xr:uid="{00000000-0005-0000-0000-000033080000}"/>
    <cellStyle name="Normal 22 3 2" xfId="3652" xr:uid="{00000000-0005-0000-0000-000034080000}"/>
    <cellStyle name="Normal 22 3 2 2" xfId="7911" xr:uid="{00000000-0005-0000-0000-000035080000}"/>
    <cellStyle name="Normal 22 3 2 2 2" xfId="16400" xr:uid="{00000000-0005-0000-0000-000036080000}"/>
    <cellStyle name="Normal 22 3 2 2 2 2" xfId="33366" xr:uid="{00000000-0005-0000-0000-000037080000}"/>
    <cellStyle name="Normal 22 3 2 2 3" xfId="24884" xr:uid="{00000000-0005-0000-0000-000038080000}"/>
    <cellStyle name="Normal 22 3 2 3" xfId="12158" xr:uid="{00000000-0005-0000-0000-000039080000}"/>
    <cellStyle name="Normal 22 3 2 3 2" xfId="29125" xr:uid="{00000000-0005-0000-0000-00003A080000}"/>
    <cellStyle name="Normal 22 3 2 4" xfId="20643" xr:uid="{00000000-0005-0000-0000-00003B080000}"/>
    <cellStyle name="Normal 22 3 3" xfId="5792" xr:uid="{00000000-0005-0000-0000-00003C080000}"/>
    <cellStyle name="Normal 22 3 3 2" xfId="14282" xr:uid="{00000000-0005-0000-0000-00003D080000}"/>
    <cellStyle name="Normal 22 3 3 2 2" xfId="31248" xr:uid="{00000000-0005-0000-0000-00003E080000}"/>
    <cellStyle name="Normal 22 3 3 3" xfId="22766" xr:uid="{00000000-0005-0000-0000-00003F080000}"/>
    <cellStyle name="Normal 22 3 4" xfId="10040" xr:uid="{00000000-0005-0000-0000-000040080000}"/>
    <cellStyle name="Normal 22 3 4 2" xfId="27007" xr:uid="{00000000-0005-0000-0000-000041080000}"/>
    <cellStyle name="Normal 22 3 5" xfId="18525" xr:uid="{00000000-0005-0000-0000-000042080000}"/>
    <cellStyle name="Normal 22 3 6" xfId="34419" xr:uid="{F82EA7F8-4BCB-4FA0-9CC0-871BF5B3D014}"/>
    <cellStyle name="Normal 22 4" xfId="2593" xr:uid="{00000000-0005-0000-0000-000043080000}"/>
    <cellStyle name="Normal 22 4 2" xfId="6853" xr:uid="{00000000-0005-0000-0000-000044080000}"/>
    <cellStyle name="Normal 22 4 2 2" xfId="15342" xr:uid="{00000000-0005-0000-0000-000045080000}"/>
    <cellStyle name="Normal 22 4 2 2 2" xfId="32308" xr:uid="{00000000-0005-0000-0000-000046080000}"/>
    <cellStyle name="Normal 22 4 2 3" xfId="23826" xr:uid="{00000000-0005-0000-0000-000047080000}"/>
    <cellStyle name="Normal 22 4 3" xfId="11100" xr:uid="{00000000-0005-0000-0000-000048080000}"/>
    <cellStyle name="Normal 22 4 3 2" xfId="28067" xr:uid="{00000000-0005-0000-0000-000049080000}"/>
    <cellStyle name="Normal 22 4 4" xfId="19585" xr:uid="{00000000-0005-0000-0000-00004A080000}"/>
    <cellStyle name="Normal 22 5" xfId="4734" xr:uid="{00000000-0005-0000-0000-00004B080000}"/>
    <cellStyle name="Normal 22 5 2" xfId="13224" xr:uid="{00000000-0005-0000-0000-00004C080000}"/>
    <cellStyle name="Normal 22 5 2 2" xfId="30190" xr:uid="{00000000-0005-0000-0000-00004D080000}"/>
    <cellStyle name="Normal 22 5 3" xfId="21708" xr:uid="{00000000-0005-0000-0000-00004E080000}"/>
    <cellStyle name="Normal 22 6" xfId="8982" xr:uid="{00000000-0005-0000-0000-00004F080000}"/>
    <cellStyle name="Normal 22 6 2" xfId="25949" xr:uid="{00000000-0005-0000-0000-000050080000}"/>
    <cellStyle name="Normal 22 7" xfId="17467" xr:uid="{00000000-0005-0000-0000-000051080000}"/>
    <cellStyle name="Normal 22 8" xfId="34272" xr:uid="{56D114AA-C90D-4864-BEE5-F19A97482EAB}"/>
    <cellStyle name="Normal 220" xfId="34533" xr:uid="{DDBE16FB-143F-4323-AB0B-CA5BA19AF1BA}"/>
    <cellStyle name="Normal 221" xfId="34534" xr:uid="{68B55E3C-2D60-4FD9-8430-5DC90A64F56C}"/>
    <cellStyle name="Normal 222" xfId="34535" xr:uid="{FC04E36E-3906-47A7-A9AF-FA3069DC137A}"/>
    <cellStyle name="Normal 223" xfId="34536" xr:uid="{30434CA8-F9F9-44F9-ABBC-0FB2135A5E14}"/>
    <cellStyle name="Normal 224" xfId="34537" xr:uid="{AFD35A1E-55AA-4CF1-8634-376B5286C64F}"/>
    <cellStyle name="Normal 225" xfId="34538" xr:uid="{406BE3F3-19E1-4F38-8277-FBACD728D868}"/>
    <cellStyle name="Normal 226" xfId="34539" xr:uid="{F67F7336-9DBA-4708-8689-8616D70880BE}"/>
    <cellStyle name="Normal 227" xfId="34540" xr:uid="{CE5EDD26-332F-4016-A13B-6B4235F8F6AA}"/>
    <cellStyle name="Normal 228" xfId="34541" xr:uid="{F9E1A889-9416-499A-97E5-8CFE11DE83F1}"/>
    <cellStyle name="Normal 229" xfId="34542" xr:uid="{81710E83-D4D3-4C70-B121-7B54F0452866}"/>
    <cellStyle name="Normal 23" xfId="728" xr:uid="{00000000-0005-0000-0000-000052080000}"/>
    <cellStyle name="Normal 23 2" xfId="1264" xr:uid="{00000000-0005-0000-0000-000053080000}"/>
    <cellStyle name="Normal 23 2 2" xfId="2325" xr:uid="{00000000-0005-0000-0000-000054080000}"/>
    <cellStyle name="Normal 23 2 2 2" xfId="4446" xr:uid="{00000000-0005-0000-0000-000055080000}"/>
    <cellStyle name="Normal 23 2 2 2 2" xfId="8705" xr:uid="{00000000-0005-0000-0000-000056080000}"/>
    <cellStyle name="Normal 23 2 2 2 2 2" xfId="17194" xr:uid="{00000000-0005-0000-0000-000057080000}"/>
    <cellStyle name="Normal 23 2 2 2 2 2 2" xfId="34160" xr:uid="{00000000-0005-0000-0000-000058080000}"/>
    <cellStyle name="Normal 23 2 2 2 2 3" xfId="25678" xr:uid="{00000000-0005-0000-0000-000059080000}"/>
    <cellStyle name="Normal 23 2 2 2 3" xfId="12952" xr:uid="{00000000-0005-0000-0000-00005A080000}"/>
    <cellStyle name="Normal 23 2 2 2 3 2" xfId="29919" xr:uid="{00000000-0005-0000-0000-00005B080000}"/>
    <cellStyle name="Normal 23 2 2 2 4" xfId="21437" xr:uid="{00000000-0005-0000-0000-00005C080000}"/>
    <cellStyle name="Normal 23 2 2 3" xfId="6586" xr:uid="{00000000-0005-0000-0000-00005D080000}"/>
    <cellStyle name="Normal 23 2 2 3 2" xfId="15076" xr:uid="{00000000-0005-0000-0000-00005E080000}"/>
    <cellStyle name="Normal 23 2 2 3 2 2" xfId="32042" xr:uid="{00000000-0005-0000-0000-00005F080000}"/>
    <cellStyle name="Normal 23 2 2 3 3" xfId="23560" xr:uid="{00000000-0005-0000-0000-000060080000}"/>
    <cellStyle name="Normal 23 2 2 4" xfId="10834" xr:uid="{00000000-0005-0000-0000-000061080000}"/>
    <cellStyle name="Normal 23 2 2 4 2" xfId="27801" xr:uid="{00000000-0005-0000-0000-000062080000}"/>
    <cellStyle name="Normal 23 2 2 5" xfId="19319" xr:uid="{00000000-0005-0000-0000-000063080000}"/>
    <cellStyle name="Normal 23 2 3" xfId="3387" xr:uid="{00000000-0005-0000-0000-000064080000}"/>
    <cellStyle name="Normal 23 2 3 2" xfId="7647" xr:uid="{00000000-0005-0000-0000-000065080000}"/>
    <cellStyle name="Normal 23 2 3 2 2" xfId="16136" xr:uid="{00000000-0005-0000-0000-000066080000}"/>
    <cellStyle name="Normal 23 2 3 2 2 2" xfId="33102" xr:uid="{00000000-0005-0000-0000-000067080000}"/>
    <cellStyle name="Normal 23 2 3 2 3" xfId="24620" xr:uid="{00000000-0005-0000-0000-000068080000}"/>
    <cellStyle name="Normal 23 2 3 3" xfId="11894" xr:uid="{00000000-0005-0000-0000-000069080000}"/>
    <cellStyle name="Normal 23 2 3 3 2" xfId="28861" xr:uid="{00000000-0005-0000-0000-00006A080000}"/>
    <cellStyle name="Normal 23 2 3 4" xfId="20379" xr:uid="{00000000-0005-0000-0000-00006B080000}"/>
    <cellStyle name="Normal 23 2 4" xfId="5528" xr:uid="{00000000-0005-0000-0000-00006C080000}"/>
    <cellStyle name="Normal 23 2 4 2" xfId="14018" xr:uid="{00000000-0005-0000-0000-00006D080000}"/>
    <cellStyle name="Normal 23 2 4 2 2" xfId="30984" xr:uid="{00000000-0005-0000-0000-00006E080000}"/>
    <cellStyle name="Normal 23 2 4 3" xfId="22502" xr:uid="{00000000-0005-0000-0000-00006F080000}"/>
    <cellStyle name="Normal 23 2 5" xfId="9776" xr:uid="{00000000-0005-0000-0000-000070080000}"/>
    <cellStyle name="Normal 23 2 5 2" xfId="26743" xr:uid="{00000000-0005-0000-0000-000071080000}"/>
    <cellStyle name="Normal 23 2 6" xfId="18261" xr:uid="{00000000-0005-0000-0000-000072080000}"/>
    <cellStyle name="Normal 23 2 7" xfId="34421" xr:uid="{2DE41E6E-73B0-4799-959C-33E806CD3349}"/>
    <cellStyle name="Normal 23 3" xfId="1795" xr:uid="{00000000-0005-0000-0000-000073080000}"/>
    <cellStyle name="Normal 23 3 2" xfId="3917" xr:uid="{00000000-0005-0000-0000-000074080000}"/>
    <cellStyle name="Normal 23 3 2 2" xfId="8176" xr:uid="{00000000-0005-0000-0000-000075080000}"/>
    <cellStyle name="Normal 23 3 2 2 2" xfId="16665" xr:uid="{00000000-0005-0000-0000-000076080000}"/>
    <cellStyle name="Normal 23 3 2 2 2 2" xfId="33631" xr:uid="{00000000-0005-0000-0000-000077080000}"/>
    <cellStyle name="Normal 23 3 2 2 3" xfId="25149" xr:uid="{00000000-0005-0000-0000-000078080000}"/>
    <cellStyle name="Normal 23 3 2 3" xfId="12423" xr:uid="{00000000-0005-0000-0000-000079080000}"/>
    <cellStyle name="Normal 23 3 2 3 2" xfId="29390" xr:uid="{00000000-0005-0000-0000-00007A080000}"/>
    <cellStyle name="Normal 23 3 2 4" xfId="20908" xr:uid="{00000000-0005-0000-0000-00007B080000}"/>
    <cellStyle name="Normal 23 3 3" xfId="6057" xr:uid="{00000000-0005-0000-0000-00007C080000}"/>
    <cellStyle name="Normal 23 3 3 2" xfId="14547" xr:uid="{00000000-0005-0000-0000-00007D080000}"/>
    <cellStyle name="Normal 23 3 3 2 2" xfId="31513" xr:uid="{00000000-0005-0000-0000-00007E080000}"/>
    <cellStyle name="Normal 23 3 3 3" xfId="23031" xr:uid="{00000000-0005-0000-0000-00007F080000}"/>
    <cellStyle name="Normal 23 3 4" xfId="10305" xr:uid="{00000000-0005-0000-0000-000080080000}"/>
    <cellStyle name="Normal 23 3 4 2" xfId="27272" xr:uid="{00000000-0005-0000-0000-000081080000}"/>
    <cellStyle name="Normal 23 3 5" xfId="18790" xr:uid="{00000000-0005-0000-0000-000082080000}"/>
    <cellStyle name="Normal 23 4" xfId="2858" xr:uid="{00000000-0005-0000-0000-000083080000}"/>
    <cellStyle name="Normal 23 4 2" xfId="7118" xr:uid="{00000000-0005-0000-0000-000084080000}"/>
    <cellStyle name="Normal 23 4 2 2" xfId="15607" xr:uid="{00000000-0005-0000-0000-000085080000}"/>
    <cellStyle name="Normal 23 4 2 2 2" xfId="32573" xr:uid="{00000000-0005-0000-0000-000086080000}"/>
    <cellStyle name="Normal 23 4 2 3" xfId="24091" xr:uid="{00000000-0005-0000-0000-000087080000}"/>
    <cellStyle name="Normal 23 4 3" xfId="11365" xr:uid="{00000000-0005-0000-0000-000088080000}"/>
    <cellStyle name="Normal 23 4 3 2" xfId="28332" xr:uid="{00000000-0005-0000-0000-000089080000}"/>
    <cellStyle name="Normal 23 4 4" xfId="19850" xr:uid="{00000000-0005-0000-0000-00008A080000}"/>
    <cellStyle name="Normal 23 5" xfId="4999" xr:uid="{00000000-0005-0000-0000-00008B080000}"/>
    <cellStyle name="Normal 23 5 2" xfId="13489" xr:uid="{00000000-0005-0000-0000-00008C080000}"/>
    <cellStyle name="Normal 23 5 2 2" xfId="30455" xr:uid="{00000000-0005-0000-0000-00008D080000}"/>
    <cellStyle name="Normal 23 5 3" xfId="21973" xr:uid="{00000000-0005-0000-0000-00008E080000}"/>
    <cellStyle name="Normal 23 6" xfId="9247" xr:uid="{00000000-0005-0000-0000-00008F080000}"/>
    <cellStyle name="Normal 23 6 2" xfId="26214" xr:uid="{00000000-0005-0000-0000-000090080000}"/>
    <cellStyle name="Normal 23 7" xfId="17732" xr:uid="{00000000-0005-0000-0000-000091080000}"/>
    <cellStyle name="Normal 23 8" xfId="34271" xr:uid="{F292140E-D31F-41FC-935F-36A536A5A21E}"/>
    <cellStyle name="Normal 230" xfId="34543" xr:uid="{6F7D07D1-7AA5-4363-95D1-54CE3E6B327A}"/>
    <cellStyle name="Normal 231" xfId="34544" xr:uid="{FE76AEF8-5FE0-4A15-9BC7-EC9DEDB41FF2}"/>
    <cellStyle name="Normal 232" xfId="34545" xr:uid="{0D3FA6B8-73E3-4F8B-B890-0FCE7C86D201}"/>
    <cellStyle name="Normal 233" xfId="34547" xr:uid="{770E160F-E254-4EAC-8D64-E2732165A1BD}"/>
    <cellStyle name="Normal 234" xfId="34549" xr:uid="{698364B8-EA0A-49B7-AAE1-1224E7D8408C}"/>
    <cellStyle name="Normal 235" xfId="34550" xr:uid="{BAB0EEEC-D17F-4F0A-93BB-3EA7E5EAB7E1}"/>
    <cellStyle name="Normal 236" xfId="34548" xr:uid="{F2723330-1123-4967-A491-19D6EE39BF67}"/>
    <cellStyle name="Normal 237" xfId="34546" xr:uid="{560B8358-4FDE-4760-921B-1ED6D36447EA}"/>
    <cellStyle name="Normal 238" xfId="34551" xr:uid="{E4351C19-401A-4C30-87D3-C16AE3AFF319}"/>
    <cellStyle name="Normal 239" xfId="34552" xr:uid="{4459D947-6C4D-4F5D-80F9-C9B59A238716}"/>
    <cellStyle name="Normal 24" xfId="730" xr:uid="{00000000-0005-0000-0000-000092080000}"/>
    <cellStyle name="Normal 24 2" xfId="1797" xr:uid="{00000000-0005-0000-0000-000093080000}"/>
    <cellStyle name="Normal 24 2 2" xfId="34423" xr:uid="{E092823E-038A-4AE7-90D4-0D2442513D25}"/>
    <cellStyle name="Normal 24 2 3" xfId="34274" xr:uid="{EFD3C2DE-203D-46CF-952B-E62C21DE4EAA}"/>
    <cellStyle name="Normal 24 3" xfId="34422" xr:uid="{E3F99B88-7FF6-4723-AD63-F444939D3DF3}"/>
    <cellStyle name="Normal 24 4" xfId="34270" xr:uid="{43BA4144-5E8D-4F0D-8F02-BAD4C4C42011}"/>
    <cellStyle name="Normal 24_BB_MATRIX" xfId="34293" xr:uid="{A6DB8281-9BBF-451F-BBC3-D6E3DF4B3D14}"/>
    <cellStyle name="Normal 240" xfId="34553" xr:uid="{F02696A1-3E8F-4F31-A33B-FC8A3CF58C3D}"/>
    <cellStyle name="Normal 241" xfId="34554" xr:uid="{D3E8F80E-41FE-42B7-AE6D-02AB4735DD9C}"/>
    <cellStyle name="Normal 242" xfId="34555" xr:uid="{9354D892-833D-45B8-B9CE-5E6673219DD7}"/>
    <cellStyle name="Normal 243" xfId="34564" xr:uid="{70316C0A-9758-4769-B8E8-43E1C1BAD385}"/>
    <cellStyle name="Normal 244" xfId="34567" xr:uid="{CA423498-7B5C-4BF3-85BB-EB54995A7960}"/>
    <cellStyle name="Normal 245" xfId="34569" xr:uid="{9EF1F5EE-1AB1-49ED-97D5-17D2D754B39C}"/>
    <cellStyle name="Normal 246" xfId="34568" xr:uid="{635BE0BA-755B-44FF-838B-671C3D047233}"/>
    <cellStyle name="Normal 247" xfId="34572" xr:uid="{D6CB470F-E20E-4AC4-BD14-F9911B8A4551}"/>
    <cellStyle name="Normal 248" xfId="34571" xr:uid="{60C417E8-A009-474F-8FB4-86EA02317A6A}"/>
    <cellStyle name="Normal 249" xfId="34565" xr:uid="{71EF7B11-DEC9-4F71-AFDD-134CB51BE632}"/>
    <cellStyle name="Normal 25" xfId="729" xr:uid="{00000000-0005-0000-0000-000094080000}"/>
    <cellStyle name="Normal 25 2" xfId="1796" xr:uid="{00000000-0005-0000-0000-000095080000}"/>
    <cellStyle name="Normal 25 2 2" xfId="3918" xr:uid="{00000000-0005-0000-0000-000096080000}"/>
    <cellStyle name="Normal 25 2 2 2" xfId="8177" xr:uid="{00000000-0005-0000-0000-000097080000}"/>
    <cellStyle name="Normal 25 2 2 2 2" xfId="16666" xr:uid="{00000000-0005-0000-0000-000098080000}"/>
    <cellStyle name="Normal 25 2 2 2 2 2" xfId="33632" xr:uid="{00000000-0005-0000-0000-000099080000}"/>
    <cellStyle name="Normal 25 2 2 2 3" xfId="25150" xr:uid="{00000000-0005-0000-0000-00009A080000}"/>
    <cellStyle name="Normal 25 2 2 3" xfId="12424" xr:uid="{00000000-0005-0000-0000-00009B080000}"/>
    <cellStyle name="Normal 25 2 2 3 2" xfId="29391" xr:uid="{00000000-0005-0000-0000-00009C080000}"/>
    <cellStyle name="Normal 25 2 2 4" xfId="20909" xr:uid="{00000000-0005-0000-0000-00009D080000}"/>
    <cellStyle name="Normal 25 2 3" xfId="6058" xr:uid="{00000000-0005-0000-0000-00009E080000}"/>
    <cellStyle name="Normal 25 2 3 2" xfId="14548" xr:uid="{00000000-0005-0000-0000-00009F080000}"/>
    <cellStyle name="Normal 25 2 3 2 2" xfId="31514" xr:uid="{00000000-0005-0000-0000-0000A0080000}"/>
    <cellStyle name="Normal 25 2 3 3" xfId="23032" xr:uid="{00000000-0005-0000-0000-0000A1080000}"/>
    <cellStyle name="Normal 25 2 4" xfId="10306" xr:uid="{00000000-0005-0000-0000-0000A2080000}"/>
    <cellStyle name="Normal 25 2 4 2" xfId="27273" xr:uid="{00000000-0005-0000-0000-0000A3080000}"/>
    <cellStyle name="Normal 25 2 5" xfId="18791" xr:uid="{00000000-0005-0000-0000-0000A4080000}"/>
    <cellStyle name="Normal 25 2 6" xfId="34282" xr:uid="{0B33FB14-C81B-46FA-986C-0E0258D63879}"/>
    <cellStyle name="Normal 25 3" xfId="2859" xr:uid="{00000000-0005-0000-0000-0000A5080000}"/>
    <cellStyle name="Normal 25 3 2" xfId="7119" xr:uid="{00000000-0005-0000-0000-0000A6080000}"/>
    <cellStyle name="Normal 25 3 2 2" xfId="15608" xr:uid="{00000000-0005-0000-0000-0000A7080000}"/>
    <cellStyle name="Normal 25 3 2 2 2" xfId="32574" xr:uid="{00000000-0005-0000-0000-0000A8080000}"/>
    <cellStyle name="Normal 25 3 2 3" xfId="24092" xr:uid="{00000000-0005-0000-0000-0000A9080000}"/>
    <cellStyle name="Normal 25 3 3" xfId="11366" xr:uid="{00000000-0005-0000-0000-0000AA080000}"/>
    <cellStyle name="Normal 25 3 3 2" xfId="28333" xr:uid="{00000000-0005-0000-0000-0000AB080000}"/>
    <cellStyle name="Normal 25 3 4" xfId="19851" xr:uid="{00000000-0005-0000-0000-0000AC080000}"/>
    <cellStyle name="Normal 25 3 5" xfId="34398" xr:uid="{F29DE3D7-E083-4AEC-806E-46B780008F83}"/>
    <cellStyle name="Normal 25 4" xfId="5000" xr:uid="{00000000-0005-0000-0000-0000AD080000}"/>
    <cellStyle name="Normal 25 4 2" xfId="13490" xr:uid="{00000000-0005-0000-0000-0000AE080000}"/>
    <cellStyle name="Normal 25 4 2 2" xfId="30456" xr:uid="{00000000-0005-0000-0000-0000AF080000}"/>
    <cellStyle name="Normal 25 4 3" xfId="21974" xr:uid="{00000000-0005-0000-0000-0000B0080000}"/>
    <cellStyle name="Normal 25 4 4" xfId="34436" xr:uid="{7C8A78C6-963B-4C1A-84F3-DE2B7B699621}"/>
    <cellStyle name="Normal 25 5" xfId="9248" xr:uid="{00000000-0005-0000-0000-0000B1080000}"/>
    <cellStyle name="Normal 25 5 2" xfId="26215" xr:uid="{00000000-0005-0000-0000-0000B2080000}"/>
    <cellStyle name="Normal 25 6" xfId="17733" xr:uid="{00000000-0005-0000-0000-0000B3080000}"/>
    <cellStyle name="Normal 25 7" xfId="34280" xr:uid="{A850DA5A-07D2-4129-A057-65DB9222C7DA}"/>
    <cellStyle name="Normal 250" xfId="34570" xr:uid="{47D2B13C-9E46-40D3-BB26-E7C072264396}"/>
    <cellStyle name="Normal 251" xfId="34574" xr:uid="{8EF23C50-250E-4EEE-90E3-90A49FA159DC}"/>
    <cellStyle name="Normal 252" xfId="34573" xr:uid="{1F887CD6-DE80-423A-BE06-AEF03EEE6E4D}"/>
    <cellStyle name="Normal 253" xfId="34566" xr:uid="{C562B2DC-44FF-45CB-B480-9C861E9C35B6}"/>
    <cellStyle name="Normal 254" xfId="34575" xr:uid="{4E5CD349-ED5C-43E0-8A96-4F92FB5C8618}"/>
    <cellStyle name="Normal 255" xfId="34576" xr:uid="{FB1C3C50-1038-46E0-8D9C-4FD6CC17585E}"/>
    <cellStyle name="Normal 256" xfId="34578" xr:uid="{BC1F28CF-E2C7-4DA3-8DDA-8659F7D00FDF}"/>
    <cellStyle name="Normal 257" xfId="34577" xr:uid="{1AFB3B8B-7F50-4F10-9B3C-E6CEB6610DD1}"/>
    <cellStyle name="Normal 258" xfId="34579" xr:uid="{4C1FBD1B-BB22-40EF-9B07-2513AC856B5F}"/>
    <cellStyle name="Normal 259" xfId="34580" xr:uid="{6F749936-CA3F-4D19-9BAE-9E17DF18FDBA}"/>
    <cellStyle name="Normal 26" xfId="1266" xr:uid="{00000000-0005-0000-0000-0000B4080000}"/>
    <cellStyle name="Normal 26 2" xfId="3389" xr:uid="{00000000-0005-0000-0000-0000B5080000}"/>
    <cellStyle name="Normal 26 3" xfId="34301" xr:uid="{49672358-3AA7-4362-B552-7063B54C09E2}"/>
    <cellStyle name="Normal 260" xfId="34581" xr:uid="{FCAD9561-9DCB-494C-B630-110B1F36A688}"/>
    <cellStyle name="Normal 261" xfId="34582" xr:uid="{B32C6834-44C6-4985-B4A7-F5EB4734DCD4}"/>
    <cellStyle name="Normal 262" xfId="34583" xr:uid="{6D3E0E8D-11C4-4215-8C01-6CFB05DBB26A}"/>
    <cellStyle name="Normal 263" xfId="34585" xr:uid="{073B6B0C-3E93-45C4-8408-55BAA2B825D1}"/>
    <cellStyle name="Normal 264" xfId="34586" xr:uid="{11382D91-C2F3-4FCB-AA2A-B48AC8CA049B}"/>
    <cellStyle name="Normal 265" xfId="34584" xr:uid="{C173E8C6-ABD7-41C5-9D62-069B99982F85}"/>
    <cellStyle name="Normal 266" xfId="34587" xr:uid="{73B466F2-D64E-4D9F-94C6-D687DEAA4060}"/>
    <cellStyle name="Normal 267" xfId="34588" xr:uid="{A40D5943-E3F3-451E-B7BE-F5313D28A061}"/>
    <cellStyle name="Normal 268" xfId="34589" xr:uid="{1A52F3D4-96A2-435C-B27C-E39F0E2A4F6F}"/>
    <cellStyle name="Normal 269" xfId="34590" xr:uid="{6FDFF4A3-24B8-44DA-B843-45D5F7DA9A26}"/>
    <cellStyle name="Normal 27" xfId="1265" xr:uid="{00000000-0005-0000-0000-0000B6080000}"/>
    <cellStyle name="Normal 27 2" xfId="3388" xr:uid="{00000000-0005-0000-0000-0000B7080000}"/>
    <cellStyle name="Normal 27 2 2" xfId="7648" xr:uid="{00000000-0005-0000-0000-0000B8080000}"/>
    <cellStyle name="Normal 27 2 2 2" xfId="16137" xr:uid="{00000000-0005-0000-0000-0000B9080000}"/>
    <cellStyle name="Normal 27 2 2 2 2" xfId="33103" xr:uid="{00000000-0005-0000-0000-0000BA080000}"/>
    <cellStyle name="Normal 27 2 2 3" xfId="24621" xr:uid="{00000000-0005-0000-0000-0000BB080000}"/>
    <cellStyle name="Normal 27 2 3" xfId="11895" xr:uid="{00000000-0005-0000-0000-0000BC080000}"/>
    <cellStyle name="Normal 27 2 3 2" xfId="28862" xr:uid="{00000000-0005-0000-0000-0000BD080000}"/>
    <cellStyle name="Normal 27 2 4" xfId="20380" xr:uid="{00000000-0005-0000-0000-0000BE080000}"/>
    <cellStyle name="Normal 27 3" xfId="5529" xr:uid="{00000000-0005-0000-0000-0000BF080000}"/>
    <cellStyle name="Normal 27 3 2" xfId="14019" xr:uid="{00000000-0005-0000-0000-0000C0080000}"/>
    <cellStyle name="Normal 27 3 2 2" xfId="30985" xr:uid="{00000000-0005-0000-0000-0000C1080000}"/>
    <cellStyle name="Normal 27 3 3" xfId="22503" xr:uid="{00000000-0005-0000-0000-0000C2080000}"/>
    <cellStyle name="Normal 27 4" xfId="9777" xr:uid="{00000000-0005-0000-0000-0000C3080000}"/>
    <cellStyle name="Normal 27 4 2" xfId="26744" xr:uid="{00000000-0005-0000-0000-0000C4080000}"/>
    <cellStyle name="Normal 27 5" xfId="18262" xr:uid="{00000000-0005-0000-0000-0000C5080000}"/>
    <cellStyle name="Normal 27 6" xfId="34302" xr:uid="{363A03C8-D469-4CDA-9BB6-0B2C126D1605}"/>
    <cellStyle name="Normal 270" xfId="34591" xr:uid="{283E5819-1D73-4C2B-8804-2D97F1BB7C1B}"/>
    <cellStyle name="Normal 271" xfId="34592" xr:uid="{45524A96-BE41-442C-9997-8D5C433418D7}"/>
    <cellStyle name="Normal 272" xfId="34593" xr:uid="{E975DFA2-DACE-48FF-9875-B491E06F03B4}"/>
    <cellStyle name="Normal 273" xfId="34594" xr:uid="{6B0B21E9-B7BE-4C81-888F-D4852473BF76}"/>
    <cellStyle name="Normal 274" xfId="34595" xr:uid="{3BAC14A8-BA62-472A-8A20-AB0F5A778402}"/>
    <cellStyle name="Normal 275" xfId="34596" xr:uid="{CC1C95BF-7341-4B00-A4B5-198B50B954A7}"/>
    <cellStyle name="Normal 276" xfId="34597" xr:uid="{E4A316B5-2E29-4F61-9149-47BD9EF61803}"/>
    <cellStyle name="Normal 277" xfId="34598" xr:uid="{7FF043FA-4153-4713-A8FF-D1E9E20D512F}"/>
    <cellStyle name="Normal 278" xfId="34599" xr:uid="{8A46CD51-31E4-4B66-8910-1B976D78C454}"/>
    <cellStyle name="Normal 279" xfId="34600" xr:uid="{9A74AE2A-C9EA-4AB9-8A7C-ACC410060E47}"/>
    <cellStyle name="Normal 28" xfId="2326" xr:uid="{00000000-0005-0000-0000-0000C6080000}"/>
    <cellStyle name="Normal 28 2" xfId="4447" xr:uid="{00000000-0005-0000-0000-0000C7080000}"/>
    <cellStyle name="Normal 28 2 2" xfId="8706" xr:uid="{00000000-0005-0000-0000-0000C8080000}"/>
    <cellStyle name="Normal 28 2 2 2" xfId="17195" xr:uid="{00000000-0005-0000-0000-0000C9080000}"/>
    <cellStyle name="Normal 28 2 2 2 2" xfId="34161" xr:uid="{00000000-0005-0000-0000-0000CA080000}"/>
    <cellStyle name="Normal 28 2 2 3" xfId="25679" xr:uid="{00000000-0005-0000-0000-0000CB080000}"/>
    <cellStyle name="Normal 28 2 3" xfId="12953" xr:uid="{00000000-0005-0000-0000-0000CC080000}"/>
    <cellStyle name="Normal 28 2 3 2" xfId="29920" xr:uid="{00000000-0005-0000-0000-0000CD080000}"/>
    <cellStyle name="Normal 28 2 4" xfId="21438" xr:uid="{00000000-0005-0000-0000-0000CE080000}"/>
    <cellStyle name="Normal 28 3" xfId="6587" xr:uid="{00000000-0005-0000-0000-0000CF080000}"/>
    <cellStyle name="Normal 28 3 2" xfId="15077" xr:uid="{00000000-0005-0000-0000-0000D0080000}"/>
    <cellStyle name="Normal 28 3 2 2" xfId="32043" xr:uid="{00000000-0005-0000-0000-0000D1080000}"/>
    <cellStyle name="Normal 28 3 3" xfId="23561" xr:uid="{00000000-0005-0000-0000-0000D2080000}"/>
    <cellStyle name="Normal 28 4" xfId="10835" xr:uid="{00000000-0005-0000-0000-0000D3080000}"/>
    <cellStyle name="Normal 28 4 2" xfId="27802" xr:uid="{00000000-0005-0000-0000-0000D4080000}"/>
    <cellStyle name="Normal 28 5" xfId="19320" xr:uid="{00000000-0005-0000-0000-0000D5080000}"/>
    <cellStyle name="Normal 28 6" xfId="34305" xr:uid="{33F7DF89-F9B9-4502-B3DC-60EDFA05F984}"/>
    <cellStyle name="Normal 280" xfId="34601" xr:uid="{7A7C1992-9773-45C4-B4C6-ACA602F73BA1}"/>
    <cellStyle name="Normal 281" xfId="34602" xr:uid="{6F7C3F10-8FEA-4AAE-9EFA-F506424F3D90}"/>
    <cellStyle name="Normal 282" xfId="34603" xr:uid="{59E4A026-0C81-4D1B-943B-04B50BA4CF78}"/>
    <cellStyle name="Normal 283" xfId="34604" xr:uid="{C847B132-4718-42FC-A269-EC8B1621DBE0}"/>
    <cellStyle name="Normal 284" xfId="34605" xr:uid="{71801F31-64C6-4893-94B4-5F75240FA13A}"/>
    <cellStyle name="Normal 285" xfId="34606" xr:uid="{8B9BEB40-C30E-4824-AA94-02A7CCAAF397}"/>
    <cellStyle name="Normal 286" xfId="34607" xr:uid="{E3116E82-C3EB-4E4C-A9A4-5C5910A220F5}"/>
    <cellStyle name="Normal 287" xfId="34608" xr:uid="{DA621C73-D876-43D2-8797-EDD41C4EF77D}"/>
    <cellStyle name="Normal 288" xfId="34609" xr:uid="{F01708C0-1FF3-4F25-A10C-751EB47430B5}"/>
    <cellStyle name="Normal 289" xfId="34610" xr:uid="{B140BDCA-9CD6-4EFB-9618-B75B32869BE4}"/>
    <cellStyle name="Normal 29" xfId="2327" xr:uid="{00000000-0005-0000-0000-0000D6080000}"/>
    <cellStyle name="Normal 29 2" xfId="4448" xr:uid="{00000000-0005-0000-0000-0000D7080000}"/>
    <cellStyle name="Normal 29 2 2" xfId="8707" xr:uid="{00000000-0005-0000-0000-0000D8080000}"/>
    <cellStyle name="Normal 29 2 2 2" xfId="17196" xr:uid="{00000000-0005-0000-0000-0000D9080000}"/>
    <cellStyle name="Normal 29 2 2 2 2" xfId="34162" xr:uid="{00000000-0005-0000-0000-0000DA080000}"/>
    <cellStyle name="Normal 29 2 2 3" xfId="25680" xr:uid="{00000000-0005-0000-0000-0000DB080000}"/>
    <cellStyle name="Normal 29 2 3" xfId="12954" xr:uid="{00000000-0005-0000-0000-0000DC080000}"/>
    <cellStyle name="Normal 29 2 3 2" xfId="29921" xr:uid="{00000000-0005-0000-0000-0000DD080000}"/>
    <cellStyle name="Normal 29 2 4" xfId="21439" xr:uid="{00000000-0005-0000-0000-0000DE080000}"/>
    <cellStyle name="Normal 29 3" xfId="6588" xr:uid="{00000000-0005-0000-0000-0000DF080000}"/>
    <cellStyle name="Normal 29 3 2" xfId="15078" xr:uid="{00000000-0005-0000-0000-0000E0080000}"/>
    <cellStyle name="Normal 29 3 2 2" xfId="32044" xr:uid="{00000000-0005-0000-0000-0000E1080000}"/>
    <cellStyle name="Normal 29 3 3" xfId="23562" xr:uid="{00000000-0005-0000-0000-0000E2080000}"/>
    <cellStyle name="Normal 29 4" xfId="10836" xr:uid="{00000000-0005-0000-0000-0000E3080000}"/>
    <cellStyle name="Normal 29 4 2" xfId="27803" xr:uid="{00000000-0005-0000-0000-0000E4080000}"/>
    <cellStyle name="Normal 29 5" xfId="19321" xr:uid="{00000000-0005-0000-0000-0000E5080000}"/>
    <cellStyle name="Normal 29 6" xfId="34304" xr:uid="{3CFF4E79-DD17-48E3-9EDD-BC43FD8190BF}"/>
    <cellStyle name="Normal 290" xfId="34611" xr:uid="{A0BBEBAC-927D-435E-92D6-8D56240BD589}"/>
    <cellStyle name="Normal 291" xfId="34612" xr:uid="{C5AA21E5-593B-49E7-A608-D2567FA92988}"/>
    <cellStyle name="Normal 292" xfId="34613" xr:uid="{E0B2511E-F352-487B-A3E4-26FD968A39BB}"/>
    <cellStyle name="Normal 293" xfId="34614" xr:uid="{8913ECC6-A6B0-49A3-B5F0-6C72DDC14769}"/>
    <cellStyle name="Normal 294" xfId="34615" xr:uid="{50327CC7-A175-47AC-A5C1-664DF14BD750}"/>
    <cellStyle name="Normal 295" xfId="34616" xr:uid="{E9283F0B-B388-4C86-AFFA-02DD778188D3}"/>
    <cellStyle name="Normal 296" xfId="34617" xr:uid="{6C971E96-9339-4C8E-8201-4ABC376F8A74}"/>
    <cellStyle name="Normal 297" xfId="34618" xr:uid="{D671B9CB-A731-4F52-A3EA-06652AC8DC3C}"/>
    <cellStyle name="Normal 298" xfId="34619" xr:uid="{39D1C604-F922-41A0-9CC1-2E6AA5757F1B}"/>
    <cellStyle name="Normal 299" xfId="34620" xr:uid="{2886888D-D344-48C2-B0F1-F18ED4DDFC65}"/>
    <cellStyle name="Normal 3" xfId="4" xr:uid="{00000000-0005-0000-0000-0000E6080000}"/>
    <cellStyle name="Normal 3 10" xfId="55" xr:uid="{00000000-0005-0000-0000-0000E7080000}"/>
    <cellStyle name="Normal 3 10 10" xfId="8728" xr:uid="{00000000-0005-0000-0000-0000E8080000}"/>
    <cellStyle name="Normal 3 10 10 2" xfId="25696" xr:uid="{00000000-0005-0000-0000-0000E9080000}"/>
    <cellStyle name="Normal 3 10 11" xfId="17213" xr:uid="{00000000-0005-0000-0000-0000EA080000}"/>
    <cellStyle name="Normal 3 10 2" xfId="183" xr:uid="{00000000-0005-0000-0000-0000EB080000}"/>
    <cellStyle name="Normal 3 10 2 10" xfId="17247" xr:uid="{00000000-0005-0000-0000-0000EC080000}"/>
    <cellStyle name="Normal 3 10 2 2" xfId="282" xr:uid="{00000000-0005-0000-0000-0000ED080000}"/>
    <cellStyle name="Normal 3 10 2 2 2" xfId="416" xr:uid="{00000000-0005-0000-0000-0000EE080000}"/>
    <cellStyle name="Normal 3 10 2 2 2 2" xfId="704" xr:uid="{00000000-0005-0000-0000-0000EF080000}"/>
    <cellStyle name="Normal 3 10 2 2 2 2 2" xfId="1240" xr:uid="{00000000-0005-0000-0000-0000F0080000}"/>
    <cellStyle name="Normal 3 10 2 2 2 2 2 2" xfId="2301" xr:uid="{00000000-0005-0000-0000-0000F1080000}"/>
    <cellStyle name="Normal 3 10 2 2 2 2 2 2 2" xfId="4422" xr:uid="{00000000-0005-0000-0000-0000F2080000}"/>
    <cellStyle name="Normal 3 10 2 2 2 2 2 2 2 2" xfId="8681" xr:uid="{00000000-0005-0000-0000-0000F3080000}"/>
    <cellStyle name="Normal 3 10 2 2 2 2 2 2 2 2 2" xfId="17170" xr:uid="{00000000-0005-0000-0000-0000F4080000}"/>
    <cellStyle name="Normal 3 10 2 2 2 2 2 2 2 2 2 2" xfId="34136" xr:uid="{00000000-0005-0000-0000-0000F5080000}"/>
    <cellStyle name="Normal 3 10 2 2 2 2 2 2 2 2 3" xfId="25654" xr:uid="{00000000-0005-0000-0000-0000F6080000}"/>
    <cellStyle name="Normal 3 10 2 2 2 2 2 2 2 3" xfId="12928" xr:uid="{00000000-0005-0000-0000-0000F7080000}"/>
    <cellStyle name="Normal 3 10 2 2 2 2 2 2 2 3 2" xfId="29895" xr:uid="{00000000-0005-0000-0000-0000F8080000}"/>
    <cellStyle name="Normal 3 10 2 2 2 2 2 2 2 4" xfId="21413" xr:uid="{00000000-0005-0000-0000-0000F9080000}"/>
    <cellStyle name="Normal 3 10 2 2 2 2 2 2 3" xfId="6562" xr:uid="{00000000-0005-0000-0000-0000FA080000}"/>
    <cellStyle name="Normal 3 10 2 2 2 2 2 2 3 2" xfId="15052" xr:uid="{00000000-0005-0000-0000-0000FB080000}"/>
    <cellStyle name="Normal 3 10 2 2 2 2 2 2 3 2 2" xfId="32018" xr:uid="{00000000-0005-0000-0000-0000FC080000}"/>
    <cellStyle name="Normal 3 10 2 2 2 2 2 2 3 3" xfId="23536" xr:uid="{00000000-0005-0000-0000-0000FD080000}"/>
    <cellStyle name="Normal 3 10 2 2 2 2 2 2 4" xfId="10810" xr:uid="{00000000-0005-0000-0000-0000FE080000}"/>
    <cellStyle name="Normal 3 10 2 2 2 2 2 2 4 2" xfId="27777" xr:uid="{00000000-0005-0000-0000-0000FF080000}"/>
    <cellStyle name="Normal 3 10 2 2 2 2 2 2 5" xfId="19295" xr:uid="{00000000-0005-0000-0000-000000090000}"/>
    <cellStyle name="Normal 3 10 2 2 2 2 2 3" xfId="3363" xr:uid="{00000000-0005-0000-0000-000001090000}"/>
    <cellStyle name="Normal 3 10 2 2 2 2 2 3 2" xfId="7623" xr:uid="{00000000-0005-0000-0000-000002090000}"/>
    <cellStyle name="Normal 3 10 2 2 2 2 2 3 2 2" xfId="16112" xr:uid="{00000000-0005-0000-0000-000003090000}"/>
    <cellStyle name="Normal 3 10 2 2 2 2 2 3 2 2 2" xfId="33078" xr:uid="{00000000-0005-0000-0000-000004090000}"/>
    <cellStyle name="Normal 3 10 2 2 2 2 2 3 2 3" xfId="24596" xr:uid="{00000000-0005-0000-0000-000005090000}"/>
    <cellStyle name="Normal 3 10 2 2 2 2 2 3 3" xfId="11870" xr:uid="{00000000-0005-0000-0000-000006090000}"/>
    <cellStyle name="Normal 3 10 2 2 2 2 2 3 3 2" xfId="28837" xr:uid="{00000000-0005-0000-0000-000007090000}"/>
    <cellStyle name="Normal 3 10 2 2 2 2 2 3 4" xfId="20355" xr:uid="{00000000-0005-0000-0000-000008090000}"/>
    <cellStyle name="Normal 3 10 2 2 2 2 2 4" xfId="5504" xr:uid="{00000000-0005-0000-0000-000009090000}"/>
    <cellStyle name="Normal 3 10 2 2 2 2 2 4 2" xfId="13994" xr:uid="{00000000-0005-0000-0000-00000A090000}"/>
    <cellStyle name="Normal 3 10 2 2 2 2 2 4 2 2" xfId="30960" xr:uid="{00000000-0005-0000-0000-00000B090000}"/>
    <cellStyle name="Normal 3 10 2 2 2 2 2 4 3" xfId="22478" xr:uid="{00000000-0005-0000-0000-00000C090000}"/>
    <cellStyle name="Normal 3 10 2 2 2 2 2 5" xfId="9752" xr:uid="{00000000-0005-0000-0000-00000D090000}"/>
    <cellStyle name="Normal 3 10 2 2 2 2 2 5 2" xfId="26719" xr:uid="{00000000-0005-0000-0000-00000E090000}"/>
    <cellStyle name="Normal 3 10 2 2 2 2 2 6" xfId="18237" xr:uid="{00000000-0005-0000-0000-00000F090000}"/>
    <cellStyle name="Normal 3 10 2 2 2 2 3" xfId="1771" xr:uid="{00000000-0005-0000-0000-000010090000}"/>
    <cellStyle name="Normal 3 10 2 2 2 2 3 2" xfId="3893" xr:uid="{00000000-0005-0000-0000-000011090000}"/>
    <cellStyle name="Normal 3 10 2 2 2 2 3 2 2" xfId="8152" xr:uid="{00000000-0005-0000-0000-000012090000}"/>
    <cellStyle name="Normal 3 10 2 2 2 2 3 2 2 2" xfId="16641" xr:uid="{00000000-0005-0000-0000-000013090000}"/>
    <cellStyle name="Normal 3 10 2 2 2 2 3 2 2 2 2" xfId="33607" xr:uid="{00000000-0005-0000-0000-000014090000}"/>
    <cellStyle name="Normal 3 10 2 2 2 2 3 2 2 3" xfId="25125" xr:uid="{00000000-0005-0000-0000-000015090000}"/>
    <cellStyle name="Normal 3 10 2 2 2 2 3 2 3" xfId="12399" xr:uid="{00000000-0005-0000-0000-000016090000}"/>
    <cellStyle name="Normal 3 10 2 2 2 2 3 2 3 2" xfId="29366" xr:uid="{00000000-0005-0000-0000-000017090000}"/>
    <cellStyle name="Normal 3 10 2 2 2 2 3 2 4" xfId="20884" xr:uid="{00000000-0005-0000-0000-000018090000}"/>
    <cellStyle name="Normal 3 10 2 2 2 2 3 3" xfId="6033" xr:uid="{00000000-0005-0000-0000-000019090000}"/>
    <cellStyle name="Normal 3 10 2 2 2 2 3 3 2" xfId="14523" xr:uid="{00000000-0005-0000-0000-00001A090000}"/>
    <cellStyle name="Normal 3 10 2 2 2 2 3 3 2 2" xfId="31489" xr:uid="{00000000-0005-0000-0000-00001B090000}"/>
    <cellStyle name="Normal 3 10 2 2 2 2 3 3 3" xfId="23007" xr:uid="{00000000-0005-0000-0000-00001C090000}"/>
    <cellStyle name="Normal 3 10 2 2 2 2 3 4" xfId="10281" xr:uid="{00000000-0005-0000-0000-00001D090000}"/>
    <cellStyle name="Normal 3 10 2 2 2 2 3 4 2" xfId="27248" xr:uid="{00000000-0005-0000-0000-00001E090000}"/>
    <cellStyle name="Normal 3 10 2 2 2 2 3 5" xfId="18766" xr:uid="{00000000-0005-0000-0000-00001F090000}"/>
    <cellStyle name="Normal 3 10 2 2 2 2 4" xfId="2834" xr:uid="{00000000-0005-0000-0000-000020090000}"/>
    <cellStyle name="Normal 3 10 2 2 2 2 4 2" xfId="7094" xr:uid="{00000000-0005-0000-0000-000021090000}"/>
    <cellStyle name="Normal 3 10 2 2 2 2 4 2 2" xfId="15583" xr:uid="{00000000-0005-0000-0000-000022090000}"/>
    <cellStyle name="Normal 3 10 2 2 2 2 4 2 2 2" xfId="32549" xr:uid="{00000000-0005-0000-0000-000023090000}"/>
    <cellStyle name="Normal 3 10 2 2 2 2 4 2 3" xfId="24067" xr:uid="{00000000-0005-0000-0000-000024090000}"/>
    <cellStyle name="Normal 3 10 2 2 2 2 4 3" xfId="11341" xr:uid="{00000000-0005-0000-0000-000025090000}"/>
    <cellStyle name="Normal 3 10 2 2 2 2 4 3 2" xfId="28308" xr:uid="{00000000-0005-0000-0000-000026090000}"/>
    <cellStyle name="Normal 3 10 2 2 2 2 4 4" xfId="19826" xr:uid="{00000000-0005-0000-0000-000027090000}"/>
    <cellStyle name="Normal 3 10 2 2 2 2 5" xfId="4975" xr:uid="{00000000-0005-0000-0000-000028090000}"/>
    <cellStyle name="Normal 3 10 2 2 2 2 5 2" xfId="13465" xr:uid="{00000000-0005-0000-0000-000029090000}"/>
    <cellStyle name="Normal 3 10 2 2 2 2 5 2 2" xfId="30431" xr:uid="{00000000-0005-0000-0000-00002A090000}"/>
    <cellStyle name="Normal 3 10 2 2 2 2 5 3" xfId="21949" xr:uid="{00000000-0005-0000-0000-00002B090000}"/>
    <cellStyle name="Normal 3 10 2 2 2 2 6" xfId="9223" xr:uid="{00000000-0005-0000-0000-00002C090000}"/>
    <cellStyle name="Normal 3 10 2 2 2 2 6 2" xfId="26190" xr:uid="{00000000-0005-0000-0000-00002D090000}"/>
    <cellStyle name="Normal 3 10 2 2 2 2 7" xfId="17708" xr:uid="{00000000-0005-0000-0000-00002E090000}"/>
    <cellStyle name="Normal 3 10 2 2 2 3" xfId="970" xr:uid="{00000000-0005-0000-0000-00002F090000}"/>
    <cellStyle name="Normal 3 10 2 2 2 3 2" xfId="2036" xr:uid="{00000000-0005-0000-0000-000030090000}"/>
    <cellStyle name="Normal 3 10 2 2 2 3 2 2" xfId="4157" xr:uid="{00000000-0005-0000-0000-000031090000}"/>
    <cellStyle name="Normal 3 10 2 2 2 3 2 2 2" xfId="8416" xr:uid="{00000000-0005-0000-0000-000032090000}"/>
    <cellStyle name="Normal 3 10 2 2 2 3 2 2 2 2" xfId="16905" xr:uid="{00000000-0005-0000-0000-000033090000}"/>
    <cellStyle name="Normal 3 10 2 2 2 3 2 2 2 2 2" xfId="33871" xr:uid="{00000000-0005-0000-0000-000034090000}"/>
    <cellStyle name="Normal 3 10 2 2 2 3 2 2 2 3" xfId="25389" xr:uid="{00000000-0005-0000-0000-000035090000}"/>
    <cellStyle name="Normal 3 10 2 2 2 3 2 2 3" xfId="12663" xr:uid="{00000000-0005-0000-0000-000036090000}"/>
    <cellStyle name="Normal 3 10 2 2 2 3 2 2 3 2" xfId="29630" xr:uid="{00000000-0005-0000-0000-000037090000}"/>
    <cellStyle name="Normal 3 10 2 2 2 3 2 2 4" xfId="21148" xr:uid="{00000000-0005-0000-0000-000038090000}"/>
    <cellStyle name="Normal 3 10 2 2 2 3 2 3" xfId="6297" xr:uid="{00000000-0005-0000-0000-000039090000}"/>
    <cellStyle name="Normal 3 10 2 2 2 3 2 3 2" xfId="14787" xr:uid="{00000000-0005-0000-0000-00003A090000}"/>
    <cellStyle name="Normal 3 10 2 2 2 3 2 3 2 2" xfId="31753" xr:uid="{00000000-0005-0000-0000-00003B090000}"/>
    <cellStyle name="Normal 3 10 2 2 2 3 2 3 3" xfId="23271" xr:uid="{00000000-0005-0000-0000-00003C090000}"/>
    <cellStyle name="Normal 3 10 2 2 2 3 2 4" xfId="10545" xr:uid="{00000000-0005-0000-0000-00003D090000}"/>
    <cellStyle name="Normal 3 10 2 2 2 3 2 4 2" xfId="27512" xr:uid="{00000000-0005-0000-0000-00003E090000}"/>
    <cellStyle name="Normal 3 10 2 2 2 3 2 5" xfId="19030" xr:uid="{00000000-0005-0000-0000-00003F090000}"/>
    <cellStyle name="Normal 3 10 2 2 2 3 3" xfId="3098" xr:uid="{00000000-0005-0000-0000-000040090000}"/>
    <cellStyle name="Normal 3 10 2 2 2 3 3 2" xfId="7358" xr:uid="{00000000-0005-0000-0000-000041090000}"/>
    <cellStyle name="Normal 3 10 2 2 2 3 3 2 2" xfId="15847" xr:uid="{00000000-0005-0000-0000-000042090000}"/>
    <cellStyle name="Normal 3 10 2 2 2 3 3 2 2 2" xfId="32813" xr:uid="{00000000-0005-0000-0000-000043090000}"/>
    <cellStyle name="Normal 3 10 2 2 2 3 3 2 3" xfId="24331" xr:uid="{00000000-0005-0000-0000-000044090000}"/>
    <cellStyle name="Normal 3 10 2 2 2 3 3 3" xfId="11605" xr:uid="{00000000-0005-0000-0000-000045090000}"/>
    <cellStyle name="Normal 3 10 2 2 2 3 3 3 2" xfId="28572" xr:uid="{00000000-0005-0000-0000-000046090000}"/>
    <cellStyle name="Normal 3 10 2 2 2 3 3 4" xfId="20090" xr:uid="{00000000-0005-0000-0000-000047090000}"/>
    <cellStyle name="Normal 3 10 2 2 2 3 4" xfId="5239" xr:uid="{00000000-0005-0000-0000-000048090000}"/>
    <cellStyle name="Normal 3 10 2 2 2 3 4 2" xfId="13729" xr:uid="{00000000-0005-0000-0000-000049090000}"/>
    <cellStyle name="Normal 3 10 2 2 2 3 4 2 2" xfId="30695" xr:uid="{00000000-0005-0000-0000-00004A090000}"/>
    <cellStyle name="Normal 3 10 2 2 2 3 4 3" xfId="22213" xr:uid="{00000000-0005-0000-0000-00004B090000}"/>
    <cellStyle name="Normal 3 10 2 2 2 3 5" xfId="9487" xr:uid="{00000000-0005-0000-0000-00004C090000}"/>
    <cellStyle name="Normal 3 10 2 2 2 3 5 2" xfId="26454" xr:uid="{00000000-0005-0000-0000-00004D090000}"/>
    <cellStyle name="Normal 3 10 2 2 2 3 6" xfId="17972" xr:uid="{00000000-0005-0000-0000-00004E090000}"/>
    <cellStyle name="Normal 3 10 2 2 2 4" xfId="1506" xr:uid="{00000000-0005-0000-0000-00004F090000}"/>
    <cellStyle name="Normal 3 10 2 2 2 4 2" xfId="3628" xr:uid="{00000000-0005-0000-0000-000050090000}"/>
    <cellStyle name="Normal 3 10 2 2 2 4 2 2" xfId="7887" xr:uid="{00000000-0005-0000-0000-000051090000}"/>
    <cellStyle name="Normal 3 10 2 2 2 4 2 2 2" xfId="16376" xr:uid="{00000000-0005-0000-0000-000052090000}"/>
    <cellStyle name="Normal 3 10 2 2 2 4 2 2 2 2" xfId="33342" xr:uid="{00000000-0005-0000-0000-000053090000}"/>
    <cellStyle name="Normal 3 10 2 2 2 4 2 2 3" xfId="24860" xr:uid="{00000000-0005-0000-0000-000054090000}"/>
    <cellStyle name="Normal 3 10 2 2 2 4 2 3" xfId="12134" xr:uid="{00000000-0005-0000-0000-000055090000}"/>
    <cellStyle name="Normal 3 10 2 2 2 4 2 3 2" xfId="29101" xr:uid="{00000000-0005-0000-0000-000056090000}"/>
    <cellStyle name="Normal 3 10 2 2 2 4 2 4" xfId="20619" xr:uid="{00000000-0005-0000-0000-000057090000}"/>
    <cellStyle name="Normal 3 10 2 2 2 4 3" xfId="5768" xr:uid="{00000000-0005-0000-0000-000058090000}"/>
    <cellStyle name="Normal 3 10 2 2 2 4 3 2" xfId="14258" xr:uid="{00000000-0005-0000-0000-000059090000}"/>
    <cellStyle name="Normal 3 10 2 2 2 4 3 2 2" xfId="31224" xr:uid="{00000000-0005-0000-0000-00005A090000}"/>
    <cellStyle name="Normal 3 10 2 2 2 4 3 3" xfId="22742" xr:uid="{00000000-0005-0000-0000-00005B090000}"/>
    <cellStyle name="Normal 3 10 2 2 2 4 4" xfId="10016" xr:uid="{00000000-0005-0000-0000-00005C090000}"/>
    <cellStyle name="Normal 3 10 2 2 2 4 4 2" xfId="26983" xr:uid="{00000000-0005-0000-0000-00005D090000}"/>
    <cellStyle name="Normal 3 10 2 2 2 4 5" xfId="18501" xr:uid="{00000000-0005-0000-0000-00005E090000}"/>
    <cellStyle name="Normal 3 10 2 2 2 5" xfId="2569" xr:uid="{00000000-0005-0000-0000-00005F090000}"/>
    <cellStyle name="Normal 3 10 2 2 2 5 2" xfId="6829" xr:uid="{00000000-0005-0000-0000-000060090000}"/>
    <cellStyle name="Normal 3 10 2 2 2 5 2 2" xfId="15318" xr:uid="{00000000-0005-0000-0000-000061090000}"/>
    <cellStyle name="Normal 3 10 2 2 2 5 2 2 2" xfId="32284" xr:uid="{00000000-0005-0000-0000-000062090000}"/>
    <cellStyle name="Normal 3 10 2 2 2 5 2 3" xfId="23802" xr:uid="{00000000-0005-0000-0000-000063090000}"/>
    <cellStyle name="Normal 3 10 2 2 2 5 3" xfId="11076" xr:uid="{00000000-0005-0000-0000-000064090000}"/>
    <cellStyle name="Normal 3 10 2 2 2 5 3 2" xfId="28043" xr:uid="{00000000-0005-0000-0000-000065090000}"/>
    <cellStyle name="Normal 3 10 2 2 2 5 4" xfId="19561" xr:uid="{00000000-0005-0000-0000-000066090000}"/>
    <cellStyle name="Normal 3 10 2 2 2 6" xfId="4710" xr:uid="{00000000-0005-0000-0000-000067090000}"/>
    <cellStyle name="Normal 3 10 2 2 2 6 2" xfId="13200" xr:uid="{00000000-0005-0000-0000-000068090000}"/>
    <cellStyle name="Normal 3 10 2 2 2 6 2 2" xfId="30166" xr:uid="{00000000-0005-0000-0000-000069090000}"/>
    <cellStyle name="Normal 3 10 2 2 2 6 3" xfId="21684" xr:uid="{00000000-0005-0000-0000-00006A090000}"/>
    <cellStyle name="Normal 3 10 2 2 2 7" xfId="8958" xr:uid="{00000000-0005-0000-0000-00006B090000}"/>
    <cellStyle name="Normal 3 10 2 2 2 7 2" xfId="25925" xr:uid="{00000000-0005-0000-0000-00006C090000}"/>
    <cellStyle name="Normal 3 10 2 2 2 8" xfId="17443" xr:uid="{00000000-0005-0000-0000-00006D090000}"/>
    <cellStyle name="Normal 3 10 2 2 3" xfId="571" xr:uid="{00000000-0005-0000-0000-00006E090000}"/>
    <cellStyle name="Normal 3 10 2 2 3 2" xfId="1109" xr:uid="{00000000-0005-0000-0000-00006F090000}"/>
    <cellStyle name="Normal 3 10 2 2 3 2 2" xfId="2170" xr:uid="{00000000-0005-0000-0000-000070090000}"/>
    <cellStyle name="Normal 3 10 2 2 3 2 2 2" xfId="4291" xr:uid="{00000000-0005-0000-0000-000071090000}"/>
    <cellStyle name="Normal 3 10 2 2 3 2 2 2 2" xfId="8550" xr:uid="{00000000-0005-0000-0000-000072090000}"/>
    <cellStyle name="Normal 3 10 2 2 3 2 2 2 2 2" xfId="17039" xr:uid="{00000000-0005-0000-0000-000073090000}"/>
    <cellStyle name="Normal 3 10 2 2 3 2 2 2 2 2 2" xfId="34005" xr:uid="{00000000-0005-0000-0000-000074090000}"/>
    <cellStyle name="Normal 3 10 2 2 3 2 2 2 2 3" xfId="25523" xr:uid="{00000000-0005-0000-0000-000075090000}"/>
    <cellStyle name="Normal 3 10 2 2 3 2 2 2 3" xfId="12797" xr:uid="{00000000-0005-0000-0000-000076090000}"/>
    <cellStyle name="Normal 3 10 2 2 3 2 2 2 3 2" xfId="29764" xr:uid="{00000000-0005-0000-0000-000077090000}"/>
    <cellStyle name="Normal 3 10 2 2 3 2 2 2 4" xfId="21282" xr:uid="{00000000-0005-0000-0000-000078090000}"/>
    <cellStyle name="Normal 3 10 2 2 3 2 2 3" xfId="6431" xr:uid="{00000000-0005-0000-0000-000079090000}"/>
    <cellStyle name="Normal 3 10 2 2 3 2 2 3 2" xfId="14921" xr:uid="{00000000-0005-0000-0000-00007A090000}"/>
    <cellStyle name="Normal 3 10 2 2 3 2 2 3 2 2" xfId="31887" xr:uid="{00000000-0005-0000-0000-00007B090000}"/>
    <cellStyle name="Normal 3 10 2 2 3 2 2 3 3" xfId="23405" xr:uid="{00000000-0005-0000-0000-00007C090000}"/>
    <cellStyle name="Normal 3 10 2 2 3 2 2 4" xfId="10679" xr:uid="{00000000-0005-0000-0000-00007D090000}"/>
    <cellStyle name="Normal 3 10 2 2 3 2 2 4 2" xfId="27646" xr:uid="{00000000-0005-0000-0000-00007E090000}"/>
    <cellStyle name="Normal 3 10 2 2 3 2 2 5" xfId="19164" xr:uid="{00000000-0005-0000-0000-00007F090000}"/>
    <cellStyle name="Normal 3 10 2 2 3 2 3" xfId="3232" xr:uid="{00000000-0005-0000-0000-000080090000}"/>
    <cellStyle name="Normal 3 10 2 2 3 2 3 2" xfId="7492" xr:uid="{00000000-0005-0000-0000-000081090000}"/>
    <cellStyle name="Normal 3 10 2 2 3 2 3 2 2" xfId="15981" xr:uid="{00000000-0005-0000-0000-000082090000}"/>
    <cellStyle name="Normal 3 10 2 2 3 2 3 2 2 2" xfId="32947" xr:uid="{00000000-0005-0000-0000-000083090000}"/>
    <cellStyle name="Normal 3 10 2 2 3 2 3 2 3" xfId="24465" xr:uid="{00000000-0005-0000-0000-000084090000}"/>
    <cellStyle name="Normal 3 10 2 2 3 2 3 3" xfId="11739" xr:uid="{00000000-0005-0000-0000-000085090000}"/>
    <cellStyle name="Normal 3 10 2 2 3 2 3 3 2" xfId="28706" xr:uid="{00000000-0005-0000-0000-000086090000}"/>
    <cellStyle name="Normal 3 10 2 2 3 2 3 4" xfId="20224" xr:uid="{00000000-0005-0000-0000-000087090000}"/>
    <cellStyle name="Normal 3 10 2 2 3 2 4" xfId="5373" xr:uid="{00000000-0005-0000-0000-000088090000}"/>
    <cellStyle name="Normal 3 10 2 2 3 2 4 2" xfId="13863" xr:uid="{00000000-0005-0000-0000-000089090000}"/>
    <cellStyle name="Normal 3 10 2 2 3 2 4 2 2" xfId="30829" xr:uid="{00000000-0005-0000-0000-00008A090000}"/>
    <cellStyle name="Normal 3 10 2 2 3 2 4 3" xfId="22347" xr:uid="{00000000-0005-0000-0000-00008B090000}"/>
    <cellStyle name="Normal 3 10 2 2 3 2 5" xfId="9621" xr:uid="{00000000-0005-0000-0000-00008C090000}"/>
    <cellStyle name="Normal 3 10 2 2 3 2 5 2" xfId="26588" xr:uid="{00000000-0005-0000-0000-00008D090000}"/>
    <cellStyle name="Normal 3 10 2 2 3 2 6" xfId="18106" xr:uid="{00000000-0005-0000-0000-00008E090000}"/>
    <cellStyle name="Normal 3 10 2 2 3 3" xfId="1640" xr:uid="{00000000-0005-0000-0000-00008F090000}"/>
    <cellStyle name="Normal 3 10 2 2 3 3 2" xfId="3762" xr:uid="{00000000-0005-0000-0000-000090090000}"/>
    <cellStyle name="Normal 3 10 2 2 3 3 2 2" xfId="8021" xr:uid="{00000000-0005-0000-0000-000091090000}"/>
    <cellStyle name="Normal 3 10 2 2 3 3 2 2 2" xfId="16510" xr:uid="{00000000-0005-0000-0000-000092090000}"/>
    <cellStyle name="Normal 3 10 2 2 3 3 2 2 2 2" xfId="33476" xr:uid="{00000000-0005-0000-0000-000093090000}"/>
    <cellStyle name="Normal 3 10 2 2 3 3 2 2 3" xfId="24994" xr:uid="{00000000-0005-0000-0000-000094090000}"/>
    <cellStyle name="Normal 3 10 2 2 3 3 2 3" xfId="12268" xr:uid="{00000000-0005-0000-0000-000095090000}"/>
    <cellStyle name="Normal 3 10 2 2 3 3 2 3 2" xfId="29235" xr:uid="{00000000-0005-0000-0000-000096090000}"/>
    <cellStyle name="Normal 3 10 2 2 3 3 2 4" xfId="20753" xr:uid="{00000000-0005-0000-0000-000097090000}"/>
    <cellStyle name="Normal 3 10 2 2 3 3 3" xfId="5902" xr:uid="{00000000-0005-0000-0000-000098090000}"/>
    <cellStyle name="Normal 3 10 2 2 3 3 3 2" xfId="14392" xr:uid="{00000000-0005-0000-0000-000099090000}"/>
    <cellStyle name="Normal 3 10 2 2 3 3 3 2 2" xfId="31358" xr:uid="{00000000-0005-0000-0000-00009A090000}"/>
    <cellStyle name="Normal 3 10 2 2 3 3 3 3" xfId="22876" xr:uid="{00000000-0005-0000-0000-00009B090000}"/>
    <cellStyle name="Normal 3 10 2 2 3 3 4" xfId="10150" xr:uid="{00000000-0005-0000-0000-00009C090000}"/>
    <cellStyle name="Normal 3 10 2 2 3 3 4 2" xfId="27117" xr:uid="{00000000-0005-0000-0000-00009D090000}"/>
    <cellStyle name="Normal 3 10 2 2 3 3 5" xfId="18635" xr:uid="{00000000-0005-0000-0000-00009E090000}"/>
    <cellStyle name="Normal 3 10 2 2 3 4" xfId="2703" xr:uid="{00000000-0005-0000-0000-00009F090000}"/>
    <cellStyle name="Normal 3 10 2 2 3 4 2" xfId="6963" xr:uid="{00000000-0005-0000-0000-0000A0090000}"/>
    <cellStyle name="Normal 3 10 2 2 3 4 2 2" xfId="15452" xr:uid="{00000000-0005-0000-0000-0000A1090000}"/>
    <cellStyle name="Normal 3 10 2 2 3 4 2 2 2" xfId="32418" xr:uid="{00000000-0005-0000-0000-0000A2090000}"/>
    <cellStyle name="Normal 3 10 2 2 3 4 2 3" xfId="23936" xr:uid="{00000000-0005-0000-0000-0000A3090000}"/>
    <cellStyle name="Normal 3 10 2 2 3 4 3" xfId="11210" xr:uid="{00000000-0005-0000-0000-0000A4090000}"/>
    <cellStyle name="Normal 3 10 2 2 3 4 3 2" xfId="28177" xr:uid="{00000000-0005-0000-0000-0000A5090000}"/>
    <cellStyle name="Normal 3 10 2 2 3 4 4" xfId="19695" xr:uid="{00000000-0005-0000-0000-0000A6090000}"/>
    <cellStyle name="Normal 3 10 2 2 3 5" xfId="4844" xr:uid="{00000000-0005-0000-0000-0000A7090000}"/>
    <cellStyle name="Normal 3 10 2 2 3 5 2" xfId="13334" xr:uid="{00000000-0005-0000-0000-0000A8090000}"/>
    <cellStyle name="Normal 3 10 2 2 3 5 2 2" xfId="30300" xr:uid="{00000000-0005-0000-0000-0000A9090000}"/>
    <cellStyle name="Normal 3 10 2 2 3 5 3" xfId="21818" xr:uid="{00000000-0005-0000-0000-0000AA090000}"/>
    <cellStyle name="Normal 3 10 2 2 3 6" xfId="9092" xr:uid="{00000000-0005-0000-0000-0000AB090000}"/>
    <cellStyle name="Normal 3 10 2 2 3 6 2" xfId="26059" xr:uid="{00000000-0005-0000-0000-0000AC090000}"/>
    <cellStyle name="Normal 3 10 2 2 3 7" xfId="17577" xr:uid="{00000000-0005-0000-0000-0000AD090000}"/>
    <cellStyle name="Normal 3 10 2 2 4" xfId="839" xr:uid="{00000000-0005-0000-0000-0000AE090000}"/>
    <cellStyle name="Normal 3 10 2 2 4 2" xfId="1905" xr:uid="{00000000-0005-0000-0000-0000AF090000}"/>
    <cellStyle name="Normal 3 10 2 2 4 2 2" xfId="4026" xr:uid="{00000000-0005-0000-0000-0000B0090000}"/>
    <cellStyle name="Normal 3 10 2 2 4 2 2 2" xfId="8285" xr:uid="{00000000-0005-0000-0000-0000B1090000}"/>
    <cellStyle name="Normal 3 10 2 2 4 2 2 2 2" xfId="16774" xr:uid="{00000000-0005-0000-0000-0000B2090000}"/>
    <cellStyle name="Normal 3 10 2 2 4 2 2 2 2 2" xfId="33740" xr:uid="{00000000-0005-0000-0000-0000B3090000}"/>
    <cellStyle name="Normal 3 10 2 2 4 2 2 2 3" xfId="25258" xr:uid="{00000000-0005-0000-0000-0000B4090000}"/>
    <cellStyle name="Normal 3 10 2 2 4 2 2 3" xfId="12532" xr:uid="{00000000-0005-0000-0000-0000B5090000}"/>
    <cellStyle name="Normal 3 10 2 2 4 2 2 3 2" xfId="29499" xr:uid="{00000000-0005-0000-0000-0000B6090000}"/>
    <cellStyle name="Normal 3 10 2 2 4 2 2 4" xfId="21017" xr:uid="{00000000-0005-0000-0000-0000B7090000}"/>
    <cellStyle name="Normal 3 10 2 2 4 2 3" xfId="6166" xr:uid="{00000000-0005-0000-0000-0000B8090000}"/>
    <cellStyle name="Normal 3 10 2 2 4 2 3 2" xfId="14656" xr:uid="{00000000-0005-0000-0000-0000B9090000}"/>
    <cellStyle name="Normal 3 10 2 2 4 2 3 2 2" xfId="31622" xr:uid="{00000000-0005-0000-0000-0000BA090000}"/>
    <cellStyle name="Normal 3 10 2 2 4 2 3 3" xfId="23140" xr:uid="{00000000-0005-0000-0000-0000BB090000}"/>
    <cellStyle name="Normal 3 10 2 2 4 2 4" xfId="10414" xr:uid="{00000000-0005-0000-0000-0000BC090000}"/>
    <cellStyle name="Normal 3 10 2 2 4 2 4 2" xfId="27381" xr:uid="{00000000-0005-0000-0000-0000BD090000}"/>
    <cellStyle name="Normal 3 10 2 2 4 2 5" xfId="18899" xr:uid="{00000000-0005-0000-0000-0000BE090000}"/>
    <cellStyle name="Normal 3 10 2 2 4 3" xfId="2967" xr:uid="{00000000-0005-0000-0000-0000BF090000}"/>
    <cellStyle name="Normal 3 10 2 2 4 3 2" xfId="7227" xr:uid="{00000000-0005-0000-0000-0000C0090000}"/>
    <cellStyle name="Normal 3 10 2 2 4 3 2 2" xfId="15716" xr:uid="{00000000-0005-0000-0000-0000C1090000}"/>
    <cellStyle name="Normal 3 10 2 2 4 3 2 2 2" xfId="32682" xr:uid="{00000000-0005-0000-0000-0000C2090000}"/>
    <cellStyle name="Normal 3 10 2 2 4 3 2 3" xfId="24200" xr:uid="{00000000-0005-0000-0000-0000C3090000}"/>
    <cellStyle name="Normal 3 10 2 2 4 3 3" xfId="11474" xr:uid="{00000000-0005-0000-0000-0000C4090000}"/>
    <cellStyle name="Normal 3 10 2 2 4 3 3 2" xfId="28441" xr:uid="{00000000-0005-0000-0000-0000C5090000}"/>
    <cellStyle name="Normal 3 10 2 2 4 3 4" xfId="19959" xr:uid="{00000000-0005-0000-0000-0000C6090000}"/>
    <cellStyle name="Normal 3 10 2 2 4 4" xfId="5108" xr:uid="{00000000-0005-0000-0000-0000C7090000}"/>
    <cellStyle name="Normal 3 10 2 2 4 4 2" xfId="13598" xr:uid="{00000000-0005-0000-0000-0000C8090000}"/>
    <cellStyle name="Normal 3 10 2 2 4 4 2 2" xfId="30564" xr:uid="{00000000-0005-0000-0000-0000C9090000}"/>
    <cellStyle name="Normal 3 10 2 2 4 4 3" xfId="22082" xr:uid="{00000000-0005-0000-0000-0000CA090000}"/>
    <cellStyle name="Normal 3 10 2 2 4 5" xfId="9356" xr:uid="{00000000-0005-0000-0000-0000CB090000}"/>
    <cellStyle name="Normal 3 10 2 2 4 5 2" xfId="26323" xr:uid="{00000000-0005-0000-0000-0000CC090000}"/>
    <cellStyle name="Normal 3 10 2 2 4 6" xfId="17841" xr:uid="{00000000-0005-0000-0000-0000CD090000}"/>
    <cellStyle name="Normal 3 10 2 2 5" xfId="1375" xr:uid="{00000000-0005-0000-0000-0000CE090000}"/>
    <cellStyle name="Normal 3 10 2 2 5 2" xfId="3497" xr:uid="{00000000-0005-0000-0000-0000CF090000}"/>
    <cellStyle name="Normal 3 10 2 2 5 2 2" xfId="7756" xr:uid="{00000000-0005-0000-0000-0000D0090000}"/>
    <cellStyle name="Normal 3 10 2 2 5 2 2 2" xfId="16245" xr:uid="{00000000-0005-0000-0000-0000D1090000}"/>
    <cellStyle name="Normal 3 10 2 2 5 2 2 2 2" xfId="33211" xr:uid="{00000000-0005-0000-0000-0000D2090000}"/>
    <cellStyle name="Normal 3 10 2 2 5 2 2 3" xfId="24729" xr:uid="{00000000-0005-0000-0000-0000D3090000}"/>
    <cellStyle name="Normal 3 10 2 2 5 2 3" xfId="12003" xr:uid="{00000000-0005-0000-0000-0000D4090000}"/>
    <cellStyle name="Normal 3 10 2 2 5 2 3 2" xfId="28970" xr:uid="{00000000-0005-0000-0000-0000D5090000}"/>
    <cellStyle name="Normal 3 10 2 2 5 2 4" xfId="20488" xr:uid="{00000000-0005-0000-0000-0000D6090000}"/>
    <cellStyle name="Normal 3 10 2 2 5 3" xfId="5637" xr:uid="{00000000-0005-0000-0000-0000D7090000}"/>
    <cellStyle name="Normal 3 10 2 2 5 3 2" xfId="14127" xr:uid="{00000000-0005-0000-0000-0000D8090000}"/>
    <cellStyle name="Normal 3 10 2 2 5 3 2 2" xfId="31093" xr:uid="{00000000-0005-0000-0000-0000D9090000}"/>
    <cellStyle name="Normal 3 10 2 2 5 3 3" xfId="22611" xr:uid="{00000000-0005-0000-0000-0000DA090000}"/>
    <cellStyle name="Normal 3 10 2 2 5 4" xfId="9885" xr:uid="{00000000-0005-0000-0000-0000DB090000}"/>
    <cellStyle name="Normal 3 10 2 2 5 4 2" xfId="26852" xr:uid="{00000000-0005-0000-0000-0000DC090000}"/>
    <cellStyle name="Normal 3 10 2 2 5 5" xfId="18370" xr:uid="{00000000-0005-0000-0000-0000DD090000}"/>
    <cellStyle name="Normal 3 10 2 2 6" xfId="2438" xr:uid="{00000000-0005-0000-0000-0000DE090000}"/>
    <cellStyle name="Normal 3 10 2 2 6 2" xfId="6698" xr:uid="{00000000-0005-0000-0000-0000DF090000}"/>
    <cellStyle name="Normal 3 10 2 2 6 2 2" xfId="15187" xr:uid="{00000000-0005-0000-0000-0000E0090000}"/>
    <cellStyle name="Normal 3 10 2 2 6 2 2 2" xfId="32153" xr:uid="{00000000-0005-0000-0000-0000E1090000}"/>
    <cellStyle name="Normal 3 10 2 2 6 2 3" xfId="23671" xr:uid="{00000000-0005-0000-0000-0000E2090000}"/>
    <cellStyle name="Normal 3 10 2 2 6 3" xfId="10945" xr:uid="{00000000-0005-0000-0000-0000E3090000}"/>
    <cellStyle name="Normal 3 10 2 2 6 3 2" xfId="27912" xr:uid="{00000000-0005-0000-0000-0000E4090000}"/>
    <cellStyle name="Normal 3 10 2 2 6 4" xfId="19430" xr:uid="{00000000-0005-0000-0000-0000E5090000}"/>
    <cellStyle name="Normal 3 10 2 2 7" xfId="4579" xr:uid="{00000000-0005-0000-0000-0000E6090000}"/>
    <cellStyle name="Normal 3 10 2 2 7 2" xfId="13069" xr:uid="{00000000-0005-0000-0000-0000E7090000}"/>
    <cellStyle name="Normal 3 10 2 2 7 2 2" xfId="30035" xr:uid="{00000000-0005-0000-0000-0000E8090000}"/>
    <cellStyle name="Normal 3 10 2 2 7 3" xfId="21553" xr:uid="{00000000-0005-0000-0000-0000E9090000}"/>
    <cellStyle name="Normal 3 10 2 2 8" xfId="8827" xr:uid="{00000000-0005-0000-0000-0000EA090000}"/>
    <cellStyle name="Normal 3 10 2 2 8 2" xfId="25794" xr:uid="{00000000-0005-0000-0000-0000EB090000}"/>
    <cellStyle name="Normal 3 10 2 2 9" xfId="17312" xr:uid="{00000000-0005-0000-0000-0000EC090000}"/>
    <cellStyle name="Normal 3 10 2 3" xfId="350" xr:uid="{00000000-0005-0000-0000-0000ED090000}"/>
    <cellStyle name="Normal 3 10 2 3 2" xfId="639" xr:uid="{00000000-0005-0000-0000-0000EE090000}"/>
    <cellStyle name="Normal 3 10 2 3 2 2" xfId="1175" xr:uid="{00000000-0005-0000-0000-0000EF090000}"/>
    <cellStyle name="Normal 3 10 2 3 2 2 2" xfId="2236" xr:uid="{00000000-0005-0000-0000-0000F0090000}"/>
    <cellStyle name="Normal 3 10 2 3 2 2 2 2" xfId="4357" xr:uid="{00000000-0005-0000-0000-0000F1090000}"/>
    <cellStyle name="Normal 3 10 2 3 2 2 2 2 2" xfId="8616" xr:uid="{00000000-0005-0000-0000-0000F2090000}"/>
    <cellStyle name="Normal 3 10 2 3 2 2 2 2 2 2" xfId="17105" xr:uid="{00000000-0005-0000-0000-0000F3090000}"/>
    <cellStyle name="Normal 3 10 2 3 2 2 2 2 2 2 2" xfId="34071" xr:uid="{00000000-0005-0000-0000-0000F4090000}"/>
    <cellStyle name="Normal 3 10 2 3 2 2 2 2 2 3" xfId="25589" xr:uid="{00000000-0005-0000-0000-0000F5090000}"/>
    <cellStyle name="Normal 3 10 2 3 2 2 2 2 3" xfId="12863" xr:uid="{00000000-0005-0000-0000-0000F6090000}"/>
    <cellStyle name="Normal 3 10 2 3 2 2 2 2 3 2" xfId="29830" xr:uid="{00000000-0005-0000-0000-0000F7090000}"/>
    <cellStyle name="Normal 3 10 2 3 2 2 2 2 4" xfId="21348" xr:uid="{00000000-0005-0000-0000-0000F8090000}"/>
    <cellStyle name="Normal 3 10 2 3 2 2 2 3" xfId="6497" xr:uid="{00000000-0005-0000-0000-0000F9090000}"/>
    <cellStyle name="Normal 3 10 2 3 2 2 2 3 2" xfId="14987" xr:uid="{00000000-0005-0000-0000-0000FA090000}"/>
    <cellStyle name="Normal 3 10 2 3 2 2 2 3 2 2" xfId="31953" xr:uid="{00000000-0005-0000-0000-0000FB090000}"/>
    <cellStyle name="Normal 3 10 2 3 2 2 2 3 3" xfId="23471" xr:uid="{00000000-0005-0000-0000-0000FC090000}"/>
    <cellStyle name="Normal 3 10 2 3 2 2 2 4" xfId="10745" xr:uid="{00000000-0005-0000-0000-0000FD090000}"/>
    <cellStyle name="Normal 3 10 2 3 2 2 2 4 2" xfId="27712" xr:uid="{00000000-0005-0000-0000-0000FE090000}"/>
    <cellStyle name="Normal 3 10 2 3 2 2 2 5" xfId="19230" xr:uid="{00000000-0005-0000-0000-0000FF090000}"/>
    <cellStyle name="Normal 3 10 2 3 2 2 3" xfId="3298" xr:uid="{00000000-0005-0000-0000-0000000A0000}"/>
    <cellStyle name="Normal 3 10 2 3 2 2 3 2" xfId="7558" xr:uid="{00000000-0005-0000-0000-0000010A0000}"/>
    <cellStyle name="Normal 3 10 2 3 2 2 3 2 2" xfId="16047" xr:uid="{00000000-0005-0000-0000-0000020A0000}"/>
    <cellStyle name="Normal 3 10 2 3 2 2 3 2 2 2" xfId="33013" xr:uid="{00000000-0005-0000-0000-0000030A0000}"/>
    <cellStyle name="Normal 3 10 2 3 2 2 3 2 3" xfId="24531" xr:uid="{00000000-0005-0000-0000-0000040A0000}"/>
    <cellStyle name="Normal 3 10 2 3 2 2 3 3" xfId="11805" xr:uid="{00000000-0005-0000-0000-0000050A0000}"/>
    <cellStyle name="Normal 3 10 2 3 2 2 3 3 2" xfId="28772" xr:uid="{00000000-0005-0000-0000-0000060A0000}"/>
    <cellStyle name="Normal 3 10 2 3 2 2 3 4" xfId="20290" xr:uid="{00000000-0005-0000-0000-0000070A0000}"/>
    <cellStyle name="Normal 3 10 2 3 2 2 4" xfId="5439" xr:uid="{00000000-0005-0000-0000-0000080A0000}"/>
    <cellStyle name="Normal 3 10 2 3 2 2 4 2" xfId="13929" xr:uid="{00000000-0005-0000-0000-0000090A0000}"/>
    <cellStyle name="Normal 3 10 2 3 2 2 4 2 2" xfId="30895" xr:uid="{00000000-0005-0000-0000-00000A0A0000}"/>
    <cellStyle name="Normal 3 10 2 3 2 2 4 3" xfId="22413" xr:uid="{00000000-0005-0000-0000-00000B0A0000}"/>
    <cellStyle name="Normal 3 10 2 3 2 2 5" xfId="9687" xr:uid="{00000000-0005-0000-0000-00000C0A0000}"/>
    <cellStyle name="Normal 3 10 2 3 2 2 5 2" xfId="26654" xr:uid="{00000000-0005-0000-0000-00000D0A0000}"/>
    <cellStyle name="Normal 3 10 2 3 2 2 6" xfId="18172" xr:uid="{00000000-0005-0000-0000-00000E0A0000}"/>
    <cellStyle name="Normal 3 10 2 3 2 3" xfId="1706" xr:uid="{00000000-0005-0000-0000-00000F0A0000}"/>
    <cellStyle name="Normal 3 10 2 3 2 3 2" xfId="3828" xr:uid="{00000000-0005-0000-0000-0000100A0000}"/>
    <cellStyle name="Normal 3 10 2 3 2 3 2 2" xfId="8087" xr:uid="{00000000-0005-0000-0000-0000110A0000}"/>
    <cellStyle name="Normal 3 10 2 3 2 3 2 2 2" xfId="16576" xr:uid="{00000000-0005-0000-0000-0000120A0000}"/>
    <cellStyle name="Normal 3 10 2 3 2 3 2 2 2 2" xfId="33542" xr:uid="{00000000-0005-0000-0000-0000130A0000}"/>
    <cellStyle name="Normal 3 10 2 3 2 3 2 2 3" xfId="25060" xr:uid="{00000000-0005-0000-0000-0000140A0000}"/>
    <cellStyle name="Normal 3 10 2 3 2 3 2 3" xfId="12334" xr:uid="{00000000-0005-0000-0000-0000150A0000}"/>
    <cellStyle name="Normal 3 10 2 3 2 3 2 3 2" xfId="29301" xr:uid="{00000000-0005-0000-0000-0000160A0000}"/>
    <cellStyle name="Normal 3 10 2 3 2 3 2 4" xfId="20819" xr:uid="{00000000-0005-0000-0000-0000170A0000}"/>
    <cellStyle name="Normal 3 10 2 3 2 3 3" xfId="5968" xr:uid="{00000000-0005-0000-0000-0000180A0000}"/>
    <cellStyle name="Normal 3 10 2 3 2 3 3 2" xfId="14458" xr:uid="{00000000-0005-0000-0000-0000190A0000}"/>
    <cellStyle name="Normal 3 10 2 3 2 3 3 2 2" xfId="31424" xr:uid="{00000000-0005-0000-0000-00001A0A0000}"/>
    <cellStyle name="Normal 3 10 2 3 2 3 3 3" xfId="22942" xr:uid="{00000000-0005-0000-0000-00001B0A0000}"/>
    <cellStyle name="Normal 3 10 2 3 2 3 4" xfId="10216" xr:uid="{00000000-0005-0000-0000-00001C0A0000}"/>
    <cellStyle name="Normal 3 10 2 3 2 3 4 2" xfId="27183" xr:uid="{00000000-0005-0000-0000-00001D0A0000}"/>
    <cellStyle name="Normal 3 10 2 3 2 3 5" xfId="18701" xr:uid="{00000000-0005-0000-0000-00001E0A0000}"/>
    <cellStyle name="Normal 3 10 2 3 2 4" xfId="2769" xr:uid="{00000000-0005-0000-0000-00001F0A0000}"/>
    <cellStyle name="Normal 3 10 2 3 2 4 2" xfId="7029" xr:uid="{00000000-0005-0000-0000-0000200A0000}"/>
    <cellStyle name="Normal 3 10 2 3 2 4 2 2" xfId="15518" xr:uid="{00000000-0005-0000-0000-0000210A0000}"/>
    <cellStyle name="Normal 3 10 2 3 2 4 2 2 2" xfId="32484" xr:uid="{00000000-0005-0000-0000-0000220A0000}"/>
    <cellStyle name="Normal 3 10 2 3 2 4 2 3" xfId="24002" xr:uid="{00000000-0005-0000-0000-0000230A0000}"/>
    <cellStyle name="Normal 3 10 2 3 2 4 3" xfId="11276" xr:uid="{00000000-0005-0000-0000-0000240A0000}"/>
    <cellStyle name="Normal 3 10 2 3 2 4 3 2" xfId="28243" xr:uid="{00000000-0005-0000-0000-0000250A0000}"/>
    <cellStyle name="Normal 3 10 2 3 2 4 4" xfId="19761" xr:uid="{00000000-0005-0000-0000-0000260A0000}"/>
    <cellStyle name="Normal 3 10 2 3 2 5" xfId="4910" xr:uid="{00000000-0005-0000-0000-0000270A0000}"/>
    <cellStyle name="Normal 3 10 2 3 2 5 2" xfId="13400" xr:uid="{00000000-0005-0000-0000-0000280A0000}"/>
    <cellStyle name="Normal 3 10 2 3 2 5 2 2" xfId="30366" xr:uid="{00000000-0005-0000-0000-0000290A0000}"/>
    <cellStyle name="Normal 3 10 2 3 2 5 3" xfId="21884" xr:uid="{00000000-0005-0000-0000-00002A0A0000}"/>
    <cellStyle name="Normal 3 10 2 3 2 6" xfId="9158" xr:uid="{00000000-0005-0000-0000-00002B0A0000}"/>
    <cellStyle name="Normal 3 10 2 3 2 6 2" xfId="26125" xr:uid="{00000000-0005-0000-0000-00002C0A0000}"/>
    <cellStyle name="Normal 3 10 2 3 2 7" xfId="17643" xr:uid="{00000000-0005-0000-0000-00002D0A0000}"/>
    <cellStyle name="Normal 3 10 2 3 3" xfId="905" xr:uid="{00000000-0005-0000-0000-00002E0A0000}"/>
    <cellStyle name="Normal 3 10 2 3 3 2" xfId="1971" xr:uid="{00000000-0005-0000-0000-00002F0A0000}"/>
    <cellStyle name="Normal 3 10 2 3 3 2 2" xfId="4092" xr:uid="{00000000-0005-0000-0000-0000300A0000}"/>
    <cellStyle name="Normal 3 10 2 3 3 2 2 2" xfId="8351" xr:uid="{00000000-0005-0000-0000-0000310A0000}"/>
    <cellStyle name="Normal 3 10 2 3 3 2 2 2 2" xfId="16840" xr:uid="{00000000-0005-0000-0000-0000320A0000}"/>
    <cellStyle name="Normal 3 10 2 3 3 2 2 2 2 2" xfId="33806" xr:uid="{00000000-0005-0000-0000-0000330A0000}"/>
    <cellStyle name="Normal 3 10 2 3 3 2 2 2 3" xfId="25324" xr:uid="{00000000-0005-0000-0000-0000340A0000}"/>
    <cellStyle name="Normal 3 10 2 3 3 2 2 3" xfId="12598" xr:uid="{00000000-0005-0000-0000-0000350A0000}"/>
    <cellStyle name="Normal 3 10 2 3 3 2 2 3 2" xfId="29565" xr:uid="{00000000-0005-0000-0000-0000360A0000}"/>
    <cellStyle name="Normal 3 10 2 3 3 2 2 4" xfId="21083" xr:uid="{00000000-0005-0000-0000-0000370A0000}"/>
    <cellStyle name="Normal 3 10 2 3 3 2 3" xfId="6232" xr:uid="{00000000-0005-0000-0000-0000380A0000}"/>
    <cellStyle name="Normal 3 10 2 3 3 2 3 2" xfId="14722" xr:uid="{00000000-0005-0000-0000-0000390A0000}"/>
    <cellStyle name="Normal 3 10 2 3 3 2 3 2 2" xfId="31688" xr:uid="{00000000-0005-0000-0000-00003A0A0000}"/>
    <cellStyle name="Normal 3 10 2 3 3 2 3 3" xfId="23206" xr:uid="{00000000-0005-0000-0000-00003B0A0000}"/>
    <cellStyle name="Normal 3 10 2 3 3 2 4" xfId="10480" xr:uid="{00000000-0005-0000-0000-00003C0A0000}"/>
    <cellStyle name="Normal 3 10 2 3 3 2 4 2" xfId="27447" xr:uid="{00000000-0005-0000-0000-00003D0A0000}"/>
    <cellStyle name="Normal 3 10 2 3 3 2 5" xfId="18965" xr:uid="{00000000-0005-0000-0000-00003E0A0000}"/>
    <cellStyle name="Normal 3 10 2 3 3 3" xfId="3033" xr:uid="{00000000-0005-0000-0000-00003F0A0000}"/>
    <cellStyle name="Normal 3 10 2 3 3 3 2" xfId="7293" xr:uid="{00000000-0005-0000-0000-0000400A0000}"/>
    <cellStyle name="Normal 3 10 2 3 3 3 2 2" xfId="15782" xr:uid="{00000000-0005-0000-0000-0000410A0000}"/>
    <cellStyle name="Normal 3 10 2 3 3 3 2 2 2" xfId="32748" xr:uid="{00000000-0005-0000-0000-0000420A0000}"/>
    <cellStyle name="Normal 3 10 2 3 3 3 2 3" xfId="24266" xr:uid="{00000000-0005-0000-0000-0000430A0000}"/>
    <cellStyle name="Normal 3 10 2 3 3 3 3" xfId="11540" xr:uid="{00000000-0005-0000-0000-0000440A0000}"/>
    <cellStyle name="Normal 3 10 2 3 3 3 3 2" xfId="28507" xr:uid="{00000000-0005-0000-0000-0000450A0000}"/>
    <cellStyle name="Normal 3 10 2 3 3 3 4" xfId="20025" xr:uid="{00000000-0005-0000-0000-0000460A0000}"/>
    <cellStyle name="Normal 3 10 2 3 3 4" xfId="5174" xr:uid="{00000000-0005-0000-0000-0000470A0000}"/>
    <cellStyle name="Normal 3 10 2 3 3 4 2" xfId="13664" xr:uid="{00000000-0005-0000-0000-0000480A0000}"/>
    <cellStyle name="Normal 3 10 2 3 3 4 2 2" xfId="30630" xr:uid="{00000000-0005-0000-0000-0000490A0000}"/>
    <cellStyle name="Normal 3 10 2 3 3 4 3" xfId="22148" xr:uid="{00000000-0005-0000-0000-00004A0A0000}"/>
    <cellStyle name="Normal 3 10 2 3 3 5" xfId="9422" xr:uid="{00000000-0005-0000-0000-00004B0A0000}"/>
    <cellStyle name="Normal 3 10 2 3 3 5 2" xfId="26389" xr:uid="{00000000-0005-0000-0000-00004C0A0000}"/>
    <cellStyle name="Normal 3 10 2 3 3 6" xfId="17907" xr:uid="{00000000-0005-0000-0000-00004D0A0000}"/>
    <cellStyle name="Normal 3 10 2 3 4" xfId="1441" xr:uid="{00000000-0005-0000-0000-00004E0A0000}"/>
    <cellStyle name="Normal 3 10 2 3 4 2" xfId="3563" xr:uid="{00000000-0005-0000-0000-00004F0A0000}"/>
    <cellStyle name="Normal 3 10 2 3 4 2 2" xfId="7822" xr:uid="{00000000-0005-0000-0000-0000500A0000}"/>
    <cellStyle name="Normal 3 10 2 3 4 2 2 2" xfId="16311" xr:uid="{00000000-0005-0000-0000-0000510A0000}"/>
    <cellStyle name="Normal 3 10 2 3 4 2 2 2 2" xfId="33277" xr:uid="{00000000-0005-0000-0000-0000520A0000}"/>
    <cellStyle name="Normal 3 10 2 3 4 2 2 3" xfId="24795" xr:uid="{00000000-0005-0000-0000-0000530A0000}"/>
    <cellStyle name="Normal 3 10 2 3 4 2 3" xfId="12069" xr:uid="{00000000-0005-0000-0000-0000540A0000}"/>
    <cellStyle name="Normal 3 10 2 3 4 2 3 2" xfId="29036" xr:uid="{00000000-0005-0000-0000-0000550A0000}"/>
    <cellStyle name="Normal 3 10 2 3 4 2 4" xfId="20554" xr:uid="{00000000-0005-0000-0000-0000560A0000}"/>
    <cellStyle name="Normal 3 10 2 3 4 3" xfId="5703" xr:uid="{00000000-0005-0000-0000-0000570A0000}"/>
    <cellStyle name="Normal 3 10 2 3 4 3 2" xfId="14193" xr:uid="{00000000-0005-0000-0000-0000580A0000}"/>
    <cellStyle name="Normal 3 10 2 3 4 3 2 2" xfId="31159" xr:uid="{00000000-0005-0000-0000-0000590A0000}"/>
    <cellStyle name="Normal 3 10 2 3 4 3 3" xfId="22677" xr:uid="{00000000-0005-0000-0000-00005A0A0000}"/>
    <cellStyle name="Normal 3 10 2 3 4 4" xfId="9951" xr:uid="{00000000-0005-0000-0000-00005B0A0000}"/>
    <cellStyle name="Normal 3 10 2 3 4 4 2" xfId="26918" xr:uid="{00000000-0005-0000-0000-00005C0A0000}"/>
    <cellStyle name="Normal 3 10 2 3 4 5" xfId="18436" xr:uid="{00000000-0005-0000-0000-00005D0A0000}"/>
    <cellStyle name="Normal 3 10 2 3 5" xfId="2504" xr:uid="{00000000-0005-0000-0000-00005E0A0000}"/>
    <cellStyle name="Normal 3 10 2 3 5 2" xfId="6764" xr:uid="{00000000-0005-0000-0000-00005F0A0000}"/>
    <cellStyle name="Normal 3 10 2 3 5 2 2" xfId="15253" xr:uid="{00000000-0005-0000-0000-0000600A0000}"/>
    <cellStyle name="Normal 3 10 2 3 5 2 2 2" xfId="32219" xr:uid="{00000000-0005-0000-0000-0000610A0000}"/>
    <cellStyle name="Normal 3 10 2 3 5 2 3" xfId="23737" xr:uid="{00000000-0005-0000-0000-0000620A0000}"/>
    <cellStyle name="Normal 3 10 2 3 5 3" xfId="11011" xr:uid="{00000000-0005-0000-0000-0000630A0000}"/>
    <cellStyle name="Normal 3 10 2 3 5 3 2" xfId="27978" xr:uid="{00000000-0005-0000-0000-0000640A0000}"/>
    <cellStyle name="Normal 3 10 2 3 5 4" xfId="19496" xr:uid="{00000000-0005-0000-0000-0000650A0000}"/>
    <cellStyle name="Normal 3 10 2 3 6" xfId="4645" xr:uid="{00000000-0005-0000-0000-0000660A0000}"/>
    <cellStyle name="Normal 3 10 2 3 6 2" xfId="13135" xr:uid="{00000000-0005-0000-0000-0000670A0000}"/>
    <cellStyle name="Normal 3 10 2 3 6 2 2" xfId="30101" xr:uid="{00000000-0005-0000-0000-0000680A0000}"/>
    <cellStyle name="Normal 3 10 2 3 6 3" xfId="21619" xr:uid="{00000000-0005-0000-0000-0000690A0000}"/>
    <cellStyle name="Normal 3 10 2 3 7" xfId="8893" xr:uid="{00000000-0005-0000-0000-00006A0A0000}"/>
    <cellStyle name="Normal 3 10 2 3 7 2" xfId="25860" xr:uid="{00000000-0005-0000-0000-00006B0A0000}"/>
    <cellStyle name="Normal 3 10 2 3 8" xfId="17378" xr:uid="{00000000-0005-0000-0000-00006C0A0000}"/>
    <cellStyle name="Normal 3 10 2 4" xfId="504" xr:uid="{00000000-0005-0000-0000-00006D0A0000}"/>
    <cellStyle name="Normal 3 10 2 4 2" xfId="1044" xr:uid="{00000000-0005-0000-0000-00006E0A0000}"/>
    <cellStyle name="Normal 3 10 2 4 2 2" xfId="2105" xr:uid="{00000000-0005-0000-0000-00006F0A0000}"/>
    <cellStyle name="Normal 3 10 2 4 2 2 2" xfId="4226" xr:uid="{00000000-0005-0000-0000-0000700A0000}"/>
    <cellStyle name="Normal 3 10 2 4 2 2 2 2" xfId="8485" xr:uid="{00000000-0005-0000-0000-0000710A0000}"/>
    <cellStyle name="Normal 3 10 2 4 2 2 2 2 2" xfId="16974" xr:uid="{00000000-0005-0000-0000-0000720A0000}"/>
    <cellStyle name="Normal 3 10 2 4 2 2 2 2 2 2" xfId="33940" xr:uid="{00000000-0005-0000-0000-0000730A0000}"/>
    <cellStyle name="Normal 3 10 2 4 2 2 2 2 3" xfId="25458" xr:uid="{00000000-0005-0000-0000-0000740A0000}"/>
    <cellStyle name="Normal 3 10 2 4 2 2 2 3" xfId="12732" xr:uid="{00000000-0005-0000-0000-0000750A0000}"/>
    <cellStyle name="Normal 3 10 2 4 2 2 2 3 2" xfId="29699" xr:uid="{00000000-0005-0000-0000-0000760A0000}"/>
    <cellStyle name="Normal 3 10 2 4 2 2 2 4" xfId="21217" xr:uid="{00000000-0005-0000-0000-0000770A0000}"/>
    <cellStyle name="Normal 3 10 2 4 2 2 3" xfId="6366" xr:uid="{00000000-0005-0000-0000-0000780A0000}"/>
    <cellStyle name="Normal 3 10 2 4 2 2 3 2" xfId="14856" xr:uid="{00000000-0005-0000-0000-0000790A0000}"/>
    <cellStyle name="Normal 3 10 2 4 2 2 3 2 2" xfId="31822" xr:uid="{00000000-0005-0000-0000-00007A0A0000}"/>
    <cellStyle name="Normal 3 10 2 4 2 2 3 3" xfId="23340" xr:uid="{00000000-0005-0000-0000-00007B0A0000}"/>
    <cellStyle name="Normal 3 10 2 4 2 2 4" xfId="10614" xr:uid="{00000000-0005-0000-0000-00007C0A0000}"/>
    <cellStyle name="Normal 3 10 2 4 2 2 4 2" xfId="27581" xr:uid="{00000000-0005-0000-0000-00007D0A0000}"/>
    <cellStyle name="Normal 3 10 2 4 2 2 5" xfId="19099" xr:uid="{00000000-0005-0000-0000-00007E0A0000}"/>
    <cellStyle name="Normal 3 10 2 4 2 3" xfId="3167" xr:uid="{00000000-0005-0000-0000-00007F0A0000}"/>
    <cellStyle name="Normal 3 10 2 4 2 3 2" xfId="7427" xr:uid="{00000000-0005-0000-0000-0000800A0000}"/>
    <cellStyle name="Normal 3 10 2 4 2 3 2 2" xfId="15916" xr:uid="{00000000-0005-0000-0000-0000810A0000}"/>
    <cellStyle name="Normal 3 10 2 4 2 3 2 2 2" xfId="32882" xr:uid="{00000000-0005-0000-0000-0000820A0000}"/>
    <cellStyle name="Normal 3 10 2 4 2 3 2 3" xfId="24400" xr:uid="{00000000-0005-0000-0000-0000830A0000}"/>
    <cellStyle name="Normal 3 10 2 4 2 3 3" xfId="11674" xr:uid="{00000000-0005-0000-0000-0000840A0000}"/>
    <cellStyle name="Normal 3 10 2 4 2 3 3 2" xfId="28641" xr:uid="{00000000-0005-0000-0000-0000850A0000}"/>
    <cellStyle name="Normal 3 10 2 4 2 3 4" xfId="20159" xr:uid="{00000000-0005-0000-0000-0000860A0000}"/>
    <cellStyle name="Normal 3 10 2 4 2 4" xfId="5308" xr:uid="{00000000-0005-0000-0000-0000870A0000}"/>
    <cellStyle name="Normal 3 10 2 4 2 4 2" xfId="13798" xr:uid="{00000000-0005-0000-0000-0000880A0000}"/>
    <cellStyle name="Normal 3 10 2 4 2 4 2 2" xfId="30764" xr:uid="{00000000-0005-0000-0000-0000890A0000}"/>
    <cellStyle name="Normal 3 10 2 4 2 4 3" xfId="22282" xr:uid="{00000000-0005-0000-0000-00008A0A0000}"/>
    <cellStyle name="Normal 3 10 2 4 2 5" xfId="9556" xr:uid="{00000000-0005-0000-0000-00008B0A0000}"/>
    <cellStyle name="Normal 3 10 2 4 2 5 2" xfId="26523" xr:uid="{00000000-0005-0000-0000-00008C0A0000}"/>
    <cellStyle name="Normal 3 10 2 4 2 6" xfId="18041" xr:uid="{00000000-0005-0000-0000-00008D0A0000}"/>
    <cellStyle name="Normal 3 10 2 4 3" xfId="1575" xr:uid="{00000000-0005-0000-0000-00008E0A0000}"/>
    <cellStyle name="Normal 3 10 2 4 3 2" xfId="3697" xr:uid="{00000000-0005-0000-0000-00008F0A0000}"/>
    <cellStyle name="Normal 3 10 2 4 3 2 2" xfId="7956" xr:uid="{00000000-0005-0000-0000-0000900A0000}"/>
    <cellStyle name="Normal 3 10 2 4 3 2 2 2" xfId="16445" xr:uid="{00000000-0005-0000-0000-0000910A0000}"/>
    <cellStyle name="Normal 3 10 2 4 3 2 2 2 2" xfId="33411" xr:uid="{00000000-0005-0000-0000-0000920A0000}"/>
    <cellStyle name="Normal 3 10 2 4 3 2 2 3" xfId="24929" xr:uid="{00000000-0005-0000-0000-0000930A0000}"/>
    <cellStyle name="Normal 3 10 2 4 3 2 3" xfId="12203" xr:uid="{00000000-0005-0000-0000-0000940A0000}"/>
    <cellStyle name="Normal 3 10 2 4 3 2 3 2" xfId="29170" xr:uid="{00000000-0005-0000-0000-0000950A0000}"/>
    <cellStyle name="Normal 3 10 2 4 3 2 4" xfId="20688" xr:uid="{00000000-0005-0000-0000-0000960A0000}"/>
    <cellStyle name="Normal 3 10 2 4 3 3" xfId="5837" xr:uid="{00000000-0005-0000-0000-0000970A0000}"/>
    <cellStyle name="Normal 3 10 2 4 3 3 2" xfId="14327" xr:uid="{00000000-0005-0000-0000-0000980A0000}"/>
    <cellStyle name="Normal 3 10 2 4 3 3 2 2" xfId="31293" xr:uid="{00000000-0005-0000-0000-0000990A0000}"/>
    <cellStyle name="Normal 3 10 2 4 3 3 3" xfId="22811" xr:uid="{00000000-0005-0000-0000-00009A0A0000}"/>
    <cellStyle name="Normal 3 10 2 4 3 4" xfId="10085" xr:uid="{00000000-0005-0000-0000-00009B0A0000}"/>
    <cellStyle name="Normal 3 10 2 4 3 4 2" xfId="27052" xr:uid="{00000000-0005-0000-0000-00009C0A0000}"/>
    <cellStyle name="Normal 3 10 2 4 3 5" xfId="18570" xr:uid="{00000000-0005-0000-0000-00009D0A0000}"/>
    <cellStyle name="Normal 3 10 2 4 4" xfId="2638" xr:uid="{00000000-0005-0000-0000-00009E0A0000}"/>
    <cellStyle name="Normal 3 10 2 4 4 2" xfId="6898" xr:uid="{00000000-0005-0000-0000-00009F0A0000}"/>
    <cellStyle name="Normal 3 10 2 4 4 2 2" xfId="15387" xr:uid="{00000000-0005-0000-0000-0000A00A0000}"/>
    <cellStyle name="Normal 3 10 2 4 4 2 2 2" xfId="32353" xr:uid="{00000000-0005-0000-0000-0000A10A0000}"/>
    <cellStyle name="Normal 3 10 2 4 4 2 3" xfId="23871" xr:uid="{00000000-0005-0000-0000-0000A20A0000}"/>
    <cellStyle name="Normal 3 10 2 4 4 3" xfId="11145" xr:uid="{00000000-0005-0000-0000-0000A30A0000}"/>
    <cellStyle name="Normal 3 10 2 4 4 3 2" xfId="28112" xr:uid="{00000000-0005-0000-0000-0000A40A0000}"/>
    <cellStyle name="Normal 3 10 2 4 4 4" xfId="19630" xr:uid="{00000000-0005-0000-0000-0000A50A0000}"/>
    <cellStyle name="Normal 3 10 2 4 5" xfId="4779" xr:uid="{00000000-0005-0000-0000-0000A60A0000}"/>
    <cellStyle name="Normal 3 10 2 4 5 2" xfId="13269" xr:uid="{00000000-0005-0000-0000-0000A70A0000}"/>
    <cellStyle name="Normal 3 10 2 4 5 2 2" xfId="30235" xr:uid="{00000000-0005-0000-0000-0000A80A0000}"/>
    <cellStyle name="Normal 3 10 2 4 5 3" xfId="21753" xr:uid="{00000000-0005-0000-0000-0000A90A0000}"/>
    <cellStyle name="Normal 3 10 2 4 6" xfId="9027" xr:uid="{00000000-0005-0000-0000-0000AA0A0000}"/>
    <cellStyle name="Normal 3 10 2 4 6 2" xfId="25994" xr:uid="{00000000-0005-0000-0000-0000AB0A0000}"/>
    <cellStyle name="Normal 3 10 2 4 7" xfId="17512" xr:uid="{00000000-0005-0000-0000-0000AC0A0000}"/>
    <cellStyle name="Normal 3 10 2 5" xfId="774" xr:uid="{00000000-0005-0000-0000-0000AD0A0000}"/>
    <cellStyle name="Normal 3 10 2 5 2" xfId="1840" xr:uid="{00000000-0005-0000-0000-0000AE0A0000}"/>
    <cellStyle name="Normal 3 10 2 5 2 2" xfId="3961" xr:uid="{00000000-0005-0000-0000-0000AF0A0000}"/>
    <cellStyle name="Normal 3 10 2 5 2 2 2" xfId="8220" xr:uid="{00000000-0005-0000-0000-0000B00A0000}"/>
    <cellStyle name="Normal 3 10 2 5 2 2 2 2" xfId="16709" xr:uid="{00000000-0005-0000-0000-0000B10A0000}"/>
    <cellStyle name="Normal 3 10 2 5 2 2 2 2 2" xfId="33675" xr:uid="{00000000-0005-0000-0000-0000B20A0000}"/>
    <cellStyle name="Normal 3 10 2 5 2 2 2 3" xfId="25193" xr:uid="{00000000-0005-0000-0000-0000B30A0000}"/>
    <cellStyle name="Normal 3 10 2 5 2 2 3" xfId="12467" xr:uid="{00000000-0005-0000-0000-0000B40A0000}"/>
    <cellStyle name="Normal 3 10 2 5 2 2 3 2" xfId="29434" xr:uid="{00000000-0005-0000-0000-0000B50A0000}"/>
    <cellStyle name="Normal 3 10 2 5 2 2 4" xfId="20952" xr:uid="{00000000-0005-0000-0000-0000B60A0000}"/>
    <cellStyle name="Normal 3 10 2 5 2 3" xfId="6101" xr:uid="{00000000-0005-0000-0000-0000B70A0000}"/>
    <cellStyle name="Normal 3 10 2 5 2 3 2" xfId="14591" xr:uid="{00000000-0005-0000-0000-0000B80A0000}"/>
    <cellStyle name="Normal 3 10 2 5 2 3 2 2" xfId="31557" xr:uid="{00000000-0005-0000-0000-0000B90A0000}"/>
    <cellStyle name="Normal 3 10 2 5 2 3 3" xfId="23075" xr:uid="{00000000-0005-0000-0000-0000BA0A0000}"/>
    <cellStyle name="Normal 3 10 2 5 2 4" xfId="10349" xr:uid="{00000000-0005-0000-0000-0000BB0A0000}"/>
    <cellStyle name="Normal 3 10 2 5 2 4 2" xfId="27316" xr:uid="{00000000-0005-0000-0000-0000BC0A0000}"/>
    <cellStyle name="Normal 3 10 2 5 2 5" xfId="18834" xr:uid="{00000000-0005-0000-0000-0000BD0A0000}"/>
    <cellStyle name="Normal 3 10 2 5 3" xfId="2902" xr:uid="{00000000-0005-0000-0000-0000BE0A0000}"/>
    <cellStyle name="Normal 3 10 2 5 3 2" xfId="7162" xr:uid="{00000000-0005-0000-0000-0000BF0A0000}"/>
    <cellStyle name="Normal 3 10 2 5 3 2 2" xfId="15651" xr:uid="{00000000-0005-0000-0000-0000C00A0000}"/>
    <cellStyle name="Normal 3 10 2 5 3 2 2 2" xfId="32617" xr:uid="{00000000-0005-0000-0000-0000C10A0000}"/>
    <cellStyle name="Normal 3 10 2 5 3 2 3" xfId="24135" xr:uid="{00000000-0005-0000-0000-0000C20A0000}"/>
    <cellStyle name="Normal 3 10 2 5 3 3" xfId="11409" xr:uid="{00000000-0005-0000-0000-0000C30A0000}"/>
    <cellStyle name="Normal 3 10 2 5 3 3 2" xfId="28376" xr:uid="{00000000-0005-0000-0000-0000C40A0000}"/>
    <cellStyle name="Normal 3 10 2 5 3 4" xfId="19894" xr:uid="{00000000-0005-0000-0000-0000C50A0000}"/>
    <cellStyle name="Normal 3 10 2 5 4" xfId="5043" xr:uid="{00000000-0005-0000-0000-0000C60A0000}"/>
    <cellStyle name="Normal 3 10 2 5 4 2" xfId="13533" xr:uid="{00000000-0005-0000-0000-0000C70A0000}"/>
    <cellStyle name="Normal 3 10 2 5 4 2 2" xfId="30499" xr:uid="{00000000-0005-0000-0000-0000C80A0000}"/>
    <cellStyle name="Normal 3 10 2 5 4 3" xfId="22017" xr:uid="{00000000-0005-0000-0000-0000C90A0000}"/>
    <cellStyle name="Normal 3 10 2 5 5" xfId="9291" xr:uid="{00000000-0005-0000-0000-0000CA0A0000}"/>
    <cellStyle name="Normal 3 10 2 5 5 2" xfId="26258" xr:uid="{00000000-0005-0000-0000-0000CB0A0000}"/>
    <cellStyle name="Normal 3 10 2 5 6" xfId="17776" xr:uid="{00000000-0005-0000-0000-0000CC0A0000}"/>
    <cellStyle name="Normal 3 10 2 6" xfId="1310" xr:uid="{00000000-0005-0000-0000-0000CD0A0000}"/>
    <cellStyle name="Normal 3 10 2 6 2" xfId="3432" xr:uid="{00000000-0005-0000-0000-0000CE0A0000}"/>
    <cellStyle name="Normal 3 10 2 6 2 2" xfId="7691" xr:uid="{00000000-0005-0000-0000-0000CF0A0000}"/>
    <cellStyle name="Normal 3 10 2 6 2 2 2" xfId="16180" xr:uid="{00000000-0005-0000-0000-0000D00A0000}"/>
    <cellStyle name="Normal 3 10 2 6 2 2 2 2" xfId="33146" xr:uid="{00000000-0005-0000-0000-0000D10A0000}"/>
    <cellStyle name="Normal 3 10 2 6 2 2 3" xfId="24664" xr:uid="{00000000-0005-0000-0000-0000D20A0000}"/>
    <cellStyle name="Normal 3 10 2 6 2 3" xfId="11938" xr:uid="{00000000-0005-0000-0000-0000D30A0000}"/>
    <cellStyle name="Normal 3 10 2 6 2 3 2" xfId="28905" xr:uid="{00000000-0005-0000-0000-0000D40A0000}"/>
    <cellStyle name="Normal 3 10 2 6 2 4" xfId="20423" xr:uid="{00000000-0005-0000-0000-0000D50A0000}"/>
    <cellStyle name="Normal 3 10 2 6 3" xfId="5572" xr:uid="{00000000-0005-0000-0000-0000D60A0000}"/>
    <cellStyle name="Normal 3 10 2 6 3 2" xfId="14062" xr:uid="{00000000-0005-0000-0000-0000D70A0000}"/>
    <cellStyle name="Normal 3 10 2 6 3 2 2" xfId="31028" xr:uid="{00000000-0005-0000-0000-0000D80A0000}"/>
    <cellStyle name="Normal 3 10 2 6 3 3" xfId="22546" xr:uid="{00000000-0005-0000-0000-0000D90A0000}"/>
    <cellStyle name="Normal 3 10 2 6 4" xfId="9820" xr:uid="{00000000-0005-0000-0000-0000DA0A0000}"/>
    <cellStyle name="Normal 3 10 2 6 4 2" xfId="26787" xr:uid="{00000000-0005-0000-0000-0000DB0A0000}"/>
    <cellStyle name="Normal 3 10 2 6 5" xfId="18305" xr:uid="{00000000-0005-0000-0000-0000DC0A0000}"/>
    <cellStyle name="Normal 3 10 2 7" xfId="2373" xr:uid="{00000000-0005-0000-0000-0000DD0A0000}"/>
    <cellStyle name="Normal 3 10 2 7 2" xfId="6633" xr:uid="{00000000-0005-0000-0000-0000DE0A0000}"/>
    <cellStyle name="Normal 3 10 2 7 2 2" xfId="15122" xr:uid="{00000000-0005-0000-0000-0000DF0A0000}"/>
    <cellStyle name="Normal 3 10 2 7 2 2 2" xfId="32088" xr:uid="{00000000-0005-0000-0000-0000E00A0000}"/>
    <cellStyle name="Normal 3 10 2 7 2 3" xfId="23606" xr:uid="{00000000-0005-0000-0000-0000E10A0000}"/>
    <cellStyle name="Normal 3 10 2 7 3" xfId="10880" xr:uid="{00000000-0005-0000-0000-0000E20A0000}"/>
    <cellStyle name="Normal 3 10 2 7 3 2" xfId="27847" xr:uid="{00000000-0005-0000-0000-0000E30A0000}"/>
    <cellStyle name="Normal 3 10 2 7 4" xfId="19365" xr:uid="{00000000-0005-0000-0000-0000E40A0000}"/>
    <cellStyle name="Normal 3 10 2 8" xfId="4514" xr:uid="{00000000-0005-0000-0000-0000E50A0000}"/>
    <cellStyle name="Normal 3 10 2 8 2" xfId="13004" xr:uid="{00000000-0005-0000-0000-0000E60A0000}"/>
    <cellStyle name="Normal 3 10 2 8 2 2" xfId="29970" xr:uid="{00000000-0005-0000-0000-0000E70A0000}"/>
    <cellStyle name="Normal 3 10 2 8 3" xfId="21488" xr:uid="{00000000-0005-0000-0000-0000E80A0000}"/>
    <cellStyle name="Normal 3 10 2 9" xfId="8762" xr:uid="{00000000-0005-0000-0000-0000E90A0000}"/>
    <cellStyle name="Normal 3 10 2 9 2" xfId="25729" xr:uid="{00000000-0005-0000-0000-0000EA0A0000}"/>
    <cellStyle name="Normal 3 10 3" xfId="248" xr:uid="{00000000-0005-0000-0000-0000EB0A0000}"/>
    <cellStyle name="Normal 3 10 3 2" xfId="383" xr:uid="{00000000-0005-0000-0000-0000EC0A0000}"/>
    <cellStyle name="Normal 3 10 3 2 2" xfId="671" xr:uid="{00000000-0005-0000-0000-0000ED0A0000}"/>
    <cellStyle name="Normal 3 10 3 2 2 2" xfId="1207" xr:uid="{00000000-0005-0000-0000-0000EE0A0000}"/>
    <cellStyle name="Normal 3 10 3 2 2 2 2" xfId="2268" xr:uid="{00000000-0005-0000-0000-0000EF0A0000}"/>
    <cellStyle name="Normal 3 10 3 2 2 2 2 2" xfId="4389" xr:uid="{00000000-0005-0000-0000-0000F00A0000}"/>
    <cellStyle name="Normal 3 10 3 2 2 2 2 2 2" xfId="8648" xr:uid="{00000000-0005-0000-0000-0000F10A0000}"/>
    <cellStyle name="Normal 3 10 3 2 2 2 2 2 2 2" xfId="17137" xr:uid="{00000000-0005-0000-0000-0000F20A0000}"/>
    <cellStyle name="Normal 3 10 3 2 2 2 2 2 2 2 2" xfId="34103" xr:uid="{00000000-0005-0000-0000-0000F30A0000}"/>
    <cellStyle name="Normal 3 10 3 2 2 2 2 2 2 3" xfId="25621" xr:uid="{00000000-0005-0000-0000-0000F40A0000}"/>
    <cellStyle name="Normal 3 10 3 2 2 2 2 2 3" xfId="12895" xr:uid="{00000000-0005-0000-0000-0000F50A0000}"/>
    <cellStyle name="Normal 3 10 3 2 2 2 2 2 3 2" xfId="29862" xr:uid="{00000000-0005-0000-0000-0000F60A0000}"/>
    <cellStyle name="Normal 3 10 3 2 2 2 2 2 4" xfId="21380" xr:uid="{00000000-0005-0000-0000-0000F70A0000}"/>
    <cellStyle name="Normal 3 10 3 2 2 2 2 3" xfId="6529" xr:uid="{00000000-0005-0000-0000-0000F80A0000}"/>
    <cellStyle name="Normal 3 10 3 2 2 2 2 3 2" xfId="15019" xr:uid="{00000000-0005-0000-0000-0000F90A0000}"/>
    <cellStyle name="Normal 3 10 3 2 2 2 2 3 2 2" xfId="31985" xr:uid="{00000000-0005-0000-0000-0000FA0A0000}"/>
    <cellStyle name="Normal 3 10 3 2 2 2 2 3 3" xfId="23503" xr:uid="{00000000-0005-0000-0000-0000FB0A0000}"/>
    <cellStyle name="Normal 3 10 3 2 2 2 2 4" xfId="10777" xr:uid="{00000000-0005-0000-0000-0000FC0A0000}"/>
    <cellStyle name="Normal 3 10 3 2 2 2 2 4 2" xfId="27744" xr:uid="{00000000-0005-0000-0000-0000FD0A0000}"/>
    <cellStyle name="Normal 3 10 3 2 2 2 2 5" xfId="19262" xr:uid="{00000000-0005-0000-0000-0000FE0A0000}"/>
    <cellStyle name="Normal 3 10 3 2 2 2 3" xfId="3330" xr:uid="{00000000-0005-0000-0000-0000FF0A0000}"/>
    <cellStyle name="Normal 3 10 3 2 2 2 3 2" xfId="7590" xr:uid="{00000000-0005-0000-0000-0000000B0000}"/>
    <cellStyle name="Normal 3 10 3 2 2 2 3 2 2" xfId="16079" xr:uid="{00000000-0005-0000-0000-0000010B0000}"/>
    <cellStyle name="Normal 3 10 3 2 2 2 3 2 2 2" xfId="33045" xr:uid="{00000000-0005-0000-0000-0000020B0000}"/>
    <cellStyle name="Normal 3 10 3 2 2 2 3 2 3" xfId="24563" xr:uid="{00000000-0005-0000-0000-0000030B0000}"/>
    <cellStyle name="Normal 3 10 3 2 2 2 3 3" xfId="11837" xr:uid="{00000000-0005-0000-0000-0000040B0000}"/>
    <cellStyle name="Normal 3 10 3 2 2 2 3 3 2" xfId="28804" xr:uid="{00000000-0005-0000-0000-0000050B0000}"/>
    <cellStyle name="Normal 3 10 3 2 2 2 3 4" xfId="20322" xr:uid="{00000000-0005-0000-0000-0000060B0000}"/>
    <cellStyle name="Normal 3 10 3 2 2 2 4" xfId="5471" xr:uid="{00000000-0005-0000-0000-0000070B0000}"/>
    <cellStyle name="Normal 3 10 3 2 2 2 4 2" xfId="13961" xr:uid="{00000000-0005-0000-0000-0000080B0000}"/>
    <cellStyle name="Normal 3 10 3 2 2 2 4 2 2" xfId="30927" xr:uid="{00000000-0005-0000-0000-0000090B0000}"/>
    <cellStyle name="Normal 3 10 3 2 2 2 4 3" xfId="22445" xr:uid="{00000000-0005-0000-0000-00000A0B0000}"/>
    <cellStyle name="Normal 3 10 3 2 2 2 5" xfId="9719" xr:uid="{00000000-0005-0000-0000-00000B0B0000}"/>
    <cellStyle name="Normal 3 10 3 2 2 2 5 2" xfId="26686" xr:uid="{00000000-0005-0000-0000-00000C0B0000}"/>
    <cellStyle name="Normal 3 10 3 2 2 2 6" xfId="18204" xr:uid="{00000000-0005-0000-0000-00000D0B0000}"/>
    <cellStyle name="Normal 3 10 3 2 2 3" xfId="1738" xr:uid="{00000000-0005-0000-0000-00000E0B0000}"/>
    <cellStyle name="Normal 3 10 3 2 2 3 2" xfId="3860" xr:uid="{00000000-0005-0000-0000-00000F0B0000}"/>
    <cellStyle name="Normal 3 10 3 2 2 3 2 2" xfId="8119" xr:uid="{00000000-0005-0000-0000-0000100B0000}"/>
    <cellStyle name="Normal 3 10 3 2 2 3 2 2 2" xfId="16608" xr:uid="{00000000-0005-0000-0000-0000110B0000}"/>
    <cellStyle name="Normal 3 10 3 2 2 3 2 2 2 2" xfId="33574" xr:uid="{00000000-0005-0000-0000-0000120B0000}"/>
    <cellStyle name="Normal 3 10 3 2 2 3 2 2 3" xfId="25092" xr:uid="{00000000-0005-0000-0000-0000130B0000}"/>
    <cellStyle name="Normal 3 10 3 2 2 3 2 3" xfId="12366" xr:uid="{00000000-0005-0000-0000-0000140B0000}"/>
    <cellStyle name="Normal 3 10 3 2 2 3 2 3 2" xfId="29333" xr:uid="{00000000-0005-0000-0000-0000150B0000}"/>
    <cellStyle name="Normal 3 10 3 2 2 3 2 4" xfId="20851" xr:uid="{00000000-0005-0000-0000-0000160B0000}"/>
    <cellStyle name="Normal 3 10 3 2 2 3 3" xfId="6000" xr:uid="{00000000-0005-0000-0000-0000170B0000}"/>
    <cellStyle name="Normal 3 10 3 2 2 3 3 2" xfId="14490" xr:uid="{00000000-0005-0000-0000-0000180B0000}"/>
    <cellStyle name="Normal 3 10 3 2 2 3 3 2 2" xfId="31456" xr:uid="{00000000-0005-0000-0000-0000190B0000}"/>
    <cellStyle name="Normal 3 10 3 2 2 3 3 3" xfId="22974" xr:uid="{00000000-0005-0000-0000-00001A0B0000}"/>
    <cellStyle name="Normal 3 10 3 2 2 3 4" xfId="10248" xr:uid="{00000000-0005-0000-0000-00001B0B0000}"/>
    <cellStyle name="Normal 3 10 3 2 2 3 4 2" xfId="27215" xr:uid="{00000000-0005-0000-0000-00001C0B0000}"/>
    <cellStyle name="Normal 3 10 3 2 2 3 5" xfId="18733" xr:uid="{00000000-0005-0000-0000-00001D0B0000}"/>
    <cellStyle name="Normal 3 10 3 2 2 4" xfId="2801" xr:uid="{00000000-0005-0000-0000-00001E0B0000}"/>
    <cellStyle name="Normal 3 10 3 2 2 4 2" xfId="7061" xr:uid="{00000000-0005-0000-0000-00001F0B0000}"/>
    <cellStyle name="Normal 3 10 3 2 2 4 2 2" xfId="15550" xr:uid="{00000000-0005-0000-0000-0000200B0000}"/>
    <cellStyle name="Normal 3 10 3 2 2 4 2 2 2" xfId="32516" xr:uid="{00000000-0005-0000-0000-0000210B0000}"/>
    <cellStyle name="Normal 3 10 3 2 2 4 2 3" xfId="24034" xr:uid="{00000000-0005-0000-0000-0000220B0000}"/>
    <cellStyle name="Normal 3 10 3 2 2 4 3" xfId="11308" xr:uid="{00000000-0005-0000-0000-0000230B0000}"/>
    <cellStyle name="Normal 3 10 3 2 2 4 3 2" xfId="28275" xr:uid="{00000000-0005-0000-0000-0000240B0000}"/>
    <cellStyle name="Normal 3 10 3 2 2 4 4" xfId="19793" xr:uid="{00000000-0005-0000-0000-0000250B0000}"/>
    <cellStyle name="Normal 3 10 3 2 2 5" xfId="4942" xr:uid="{00000000-0005-0000-0000-0000260B0000}"/>
    <cellStyle name="Normal 3 10 3 2 2 5 2" xfId="13432" xr:uid="{00000000-0005-0000-0000-0000270B0000}"/>
    <cellStyle name="Normal 3 10 3 2 2 5 2 2" xfId="30398" xr:uid="{00000000-0005-0000-0000-0000280B0000}"/>
    <cellStyle name="Normal 3 10 3 2 2 5 3" xfId="21916" xr:uid="{00000000-0005-0000-0000-0000290B0000}"/>
    <cellStyle name="Normal 3 10 3 2 2 6" xfId="9190" xr:uid="{00000000-0005-0000-0000-00002A0B0000}"/>
    <cellStyle name="Normal 3 10 3 2 2 6 2" xfId="26157" xr:uid="{00000000-0005-0000-0000-00002B0B0000}"/>
    <cellStyle name="Normal 3 10 3 2 2 7" xfId="17675" xr:uid="{00000000-0005-0000-0000-00002C0B0000}"/>
    <cellStyle name="Normal 3 10 3 2 3" xfId="937" xr:uid="{00000000-0005-0000-0000-00002D0B0000}"/>
    <cellStyle name="Normal 3 10 3 2 3 2" xfId="2003" xr:uid="{00000000-0005-0000-0000-00002E0B0000}"/>
    <cellStyle name="Normal 3 10 3 2 3 2 2" xfId="4124" xr:uid="{00000000-0005-0000-0000-00002F0B0000}"/>
    <cellStyle name="Normal 3 10 3 2 3 2 2 2" xfId="8383" xr:uid="{00000000-0005-0000-0000-0000300B0000}"/>
    <cellStyle name="Normal 3 10 3 2 3 2 2 2 2" xfId="16872" xr:uid="{00000000-0005-0000-0000-0000310B0000}"/>
    <cellStyle name="Normal 3 10 3 2 3 2 2 2 2 2" xfId="33838" xr:uid="{00000000-0005-0000-0000-0000320B0000}"/>
    <cellStyle name="Normal 3 10 3 2 3 2 2 2 3" xfId="25356" xr:uid="{00000000-0005-0000-0000-0000330B0000}"/>
    <cellStyle name="Normal 3 10 3 2 3 2 2 3" xfId="12630" xr:uid="{00000000-0005-0000-0000-0000340B0000}"/>
    <cellStyle name="Normal 3 10 3 2 3 2 2 3 2" xfId="29597" xr:uid="{00000000-0005-0000-0000-0000350B0000}"/>
    <cellStyle name="Normal 3 10 3 2 3 2 2 4" xfId="21115" xr:uid="{00000000-0005-0000-0000-0000360B0000}"/>
    <cellStyle name="Normal 3 10 3 2 3 2 3" xfId="6264" xr:uid="{00000000-0005-0000-0000-0000370B0000}"/>
    <cellStyle name="Normal 3 10 3 2 3 2 3 2" xfId="14754" xr:uid="{00000000-0005-0000-0000-0000380B0000}"/>
    <cellStyle name="Normal 3 10 3 2 3 2 3 2 2" xfId="31720" xr:uid="{00000000-0005-0000-0000-0000390B0000}"/>
    <cellStyle name="Normal 3 10 3 2 3 2 3 3" xfId="23238" xr:uid="{00000000-0005-0000-0000-00003A0B0000}"/>
    <cellStyle name="Normal 3 10 3 2 3 2 4" xfId="10512" xr:uid="{00000000-0005-0000-0000-00003B0B0000}"/>
    <cellStyle name="Normal 3 10 3 2 3 2 4 2" xfId="27479" xr:uid="{00000000-0005-0000-0000-00003C0B0000}"/>
    <cellStyle name="Normal 3 10 3 2 3 2 5" xfId="18997" xr:uid="{00000000-0005-0000-0000-00003D0B0000}"/>
    <cellStyle name="Normal 3 10 3 2 3 3" xfId="3065" xr:uid="{00000000-0005-0000-0000-00003E0B0000}"/>
    <cellStyle name="Normal 3 10 3 2 3 3 2" xfId="7325" xr:uid="{00000000-0005-0000-0000-00003F0B0000}"/>
    <cellStyle name="Normal 3 10 3 2 3 3 2 2" xfId="15814" xr:uid="{00000000-0005-0000-0000-0000400B0000}"/>
    <cellStyle name="Normal 3 10 3 2 3 3 2 2 2" xfId="32780" xr:uid="{00000000-0005-0000-0000-0000410B0000}"/>
    <cellStyle name="Normal 3 10 3 2 3 3 2 3" xfId="24298" xr:uid="{00000000-0005-0000-0000-0000420B0000}"/>
    <cellStyle name="Normal 3 10 3 2 3 3 3" xfId="11572" xr:uid="{00000000-0005-0000-0000-0000430B0000}"/>
    <cellStyle name="Normal 3 10 3 2 3 3 3 2" xfId="28539" xr:uid="{00000000-0005-0000-0000-0000440B0000}"/>
    <cellStyle name="Normal 3 10 3 2 3 3 4" xfId="20057" xr:uid="{00000000-0005-0000-0000-0000450B0000}"/>
    <cellStyle name="Normal 3 10 3 2 3 4" xfId="5206" xr:uid="{00000000-0005-0000-0000-0000460B0000}"/>
    <cellStyle name="Normal 3 10 3 2 3 4 2" xfId="13696" xr:uid="{00000000-0005-0000-0000-0000470B0000}"/>
    <cellStyle name="Normal 3 10 3 2 3 4 2 2" xfId="30662" xr:uid="{00000000-0005-0000-0000-0000480B0000}"/>
    <cellStyle name="Normal 3 10 3 2 3 4 3" xfId="22180" xr:uid="{00000000-0005-0000-0000-0000490B0000}"/>
    <cellStyle name="Normal 3 10 3 2 3 5" xfId="9454" xr:uid="{00000000-0005-0000-0000-00004A0B0000}"/>
    <cellStyle name="Normal 3 10 3 2 3 5 2" xfId="26421" xr:uid="{00000000-0005-0000-0000-00004B0B0000}"/>
    <cellStyle name="Normal 3 10 3 2 3 6" xfId="17939" xr:uid="{00000000-0005-0000-0000-00004C0B0000}"/>
    <cellStyle name="Normal 3 10 3 2 4" xfId="1473" xr:uid="{00000000-0005-0000-0000-00004D0B0000}"/>
    <cellStyle name="Normal 3 10 3 2 4 2" xfId="3595" xr:uid="{00000000-0005-0000-0000-00004E0B0000}"/>
    <cellStyle name="Normal 3 10 3 2 4 2 2" xfId="7854" xr:uid="{00000000-0005-0000-0000-00004F0B0000}"/>
    <cellStyle name="Normal 3 10 3 2 4 2 2 2" xfId="16343" xr:uid="{00000000-0005-0000-0000-0000500B0000}"/>
    <cellStyle name="Normal 3 10 3 2 4 2 2 2 2" xfId="33309" xr:uid="{00000000-0005-0000-0000-0000510B0000}"/>
    <cellStyle name="Normal 3 10 3 2 4 2 2 3" xfId="24827" xr:uid="{00000000-0005-0000-0000-0000520B0000}"/>
    <cellStyle name="Normal 3 10 3 2 4 2 3" xfId="12101" xr:uid="{00000000-0005-0000-0000-0000530B0000}"/>
    <cellStyle name="Normal 3 10 3 2 4 2 3 2" xfId="29068" xr:uid="{00000000-0005-0000-0000-0000540B0000}"/>
    <cellStyle name="Normal 3 10 3 2 4 2 4" xfId="20586" xr:uid="{00000000-0005-0000-0000-0000550B0000}"/>
    <cellStyle name="Normal 3 10 3 2 4 3" xfId="5735" xr:uid="{00000000-0005-0000-0000-0000560B0000}"/>
    <cellStyle name="Normal 3 10 3 2 4 3 2" xfId="14225" xr:uid="{00000000-0005-0000-0000-0000570B0000}"/>
    <cellStyle name="Normal 3 10 3 2 4 3 2 2" xfId="31191" xr:uid="{00000000-0005-0000-0000-0000580B0000}"/>
    <cellStyle name="Normal 3 10 3 2 4 3 3" xfId="22709" xr:uid="{00000000-0005-0000-0000-0000590B0000}"/>
    <cellStyle name="Normal 3 10 3 2 4 4" xfId="9983" xr:uid="{00000000-0005-0000-0000-00005A0B0000}"/>
    <cellStyle name="Normal 3 10 3 2 4 4 2" xfId="26950" xr:uid="{00000000-0005-0000-0000-00005B0B0000}"/>
    <cellStyle name="Normal 3 10 3 2 4 5" xfId="18468" xr:uid="{00000000-0005-0000-0000-00005C0B0000}"/>
    <cellStyle name="Normal 3 10 3 2 5" xfId="2536" xr:uid="{00000000-0005-0000-0000-00005D0B0000}"/>
    <cellStyle name="Normal 3 10 3 2 5 2" xfId="6796" xr:uid="{00000000-0005-0000-0000-00005E0B0000}"/>
    <cellStyle name="Normal 3 10 3 2 5 2 2" xfId="15285" xr:uid="{00000000-0005-0000-0000-00005F0B0000}"/>
    <cellStyle name="Normal 3 10 3 2 5 2 2 2" xfId="32251" xr:uid="{00000000-0005-0000-0000-0000600B0000}"/>
    <cellStyle name="Normal 3 10 3 2 5 2 3" xfId="23769" xr:uid="{00000000-0005-0000-0000-0000610B0000}"/>
    <cellStyle name="Normal 3 10 3 2 5 3" xfId="11043" xr:uid="{00000000-0005-0000-0000-0000620B0000}"/>
    <cellStyle name="Normal 3 10 3 2 5 3 2" xfId="28010" xr:uid="{00000000-0005-0000-0000-0000630B0000}"/>
    <cellStyle name="Normal 3 10 3 2 5 4" xfId="19528" xr:uid="{00000000-0005-0000-0000-0000640B0000}"/>
    <cellStyle name="Normal 3 10 3 2 6" xfId="4677" xr:uid="{00000000-0005-0000-0000-0000650B0000}"/>
    <cellStyle name="Normal 3 10 3 2 6 2" xfId="13167" xr:uid="{00000000-0005-0000-0000-0000660B0000}"/>
    <cellStyle name="Normal 3 10 3 2 6 2 2" xfId="30133" xr:uid="{00000000-0005-0000-0000-0000670B0000}"/>
    <cellStyle name="Normal 3 10 3 2 6 3" xfId="21651" xr:uid="{00000000-0005-0000-0000-0000680B0000}"/>
    <cellStyle name="Normal 3 10 3 2 7" xfId="8925" xr:uid="{00000000-0005-0000-0000-0000690B0000}"/>
    <cellStyle name="Normal 3 10 3 2 7 2" xfId="25892" xr:uid="{00000000-0005-0000-0000-00006A0B0000}"/>
    <cellStyle name="Normal 3 10 3 2 8" xfId="17410" xr:uid="{00000000-0005-0000-0000-00006B0B0000}"/>
    <cellStyle name="Normal 3 10 3 3" xfId="537" xr:uid="{00000000-0005-0000-0000-00006C0B0000}"/>
    <cellStyle name="Normal 3 10 3 3 2" xfId="1076" xr:uid="{00000000-0005-0000-0000-00006D0B0000}"/>
    <cellStyle name="Normal 3 10 3 3 2 2" xfId="2137" xr:uid="{00000000-0005-0000-0000-00006E0B0000}"/>
    <cellStyle name="Normal 3 10 3 3 2 2 2" xfId="4258" xr:uid="{00000000-0005-0000-0000-00006F0B0000}"/>
    <cellStyle name="Normal 3 10 3 3 2 2 2 2" xfId="8517" xr:uid="{00000000-0005-0000-0000-0000700B0000}"/>
    <cellStyle name="Normal 3 10 3 3 2 2 2 2 2" xfId="17006" xr:uid="{00000000-0005-0000-0000-0000710B0000}"/>
    <cellStyle name="Normal 3 10 3 3 2 2 2 2 2 2" xfId="33972" xr:uid="{00000000-0005-0000-0000-0000720B0000}"/>
    <cellStyle name="Normal 3 10 3 3 2 2 2 2 3" xfId="25490" xr:uid="{00000000-0005-0000-0000-0000730B0000}"/>
    <cellStyle name="Normal 3 10 3 3 2 2 2 3" xfId="12764" xr:uid="{00000000-0005-0000-0000-0000740B0000}"/>
    <cellStyle name="Normal 3 10 3 3 2 2 2 3 2" xfId="29731" xr:uid="{00000000-0005-0000-0000-0000750B0000}"/>
    <cellStyle name="Normal 3 10 3 3 2 2 2 4" xfId="21249" xr:uid="{00000000-0005-0000-0000-0000760B0000}"/>
    <cellStyle name="Normal 3 10 3 3 2 2 3" xfId="6398" xr:uid="{00000000-0005-0000-0000-0000770B0000}"/>
    <cellStyle name="Normal 3 10 3 3 2 2 3 2" xfId="14888" xr:uid="{00000000-0005-0000-0000-0000780B0000}"/>
    <cellStyle name="Normal 3 10 3 3 2 2 3 2 2" xfId="31854" xr:uid="{00000000-0005-0000-0000-0000790B0000}"/>
    <cellStyle name="Normal 3 10 3 3 2 2 3 3" xfId="23372" xr:uid="{00000000-0005-0000-0000-00007A0B0000}"/>
    <cellStyle name="Normal 3 10 3 3 2 2 4" xfId="10646" xr:uid="{00000000-0005-0000-0000-00007B0B0000}"/>
    <cellStyle name="Normal 3 10 3 3 2 2 4 2" xfId="27613" xr:uid="{00000000-0005-0000-0000-00007C0B0000}"/>
    <cellStyle name="Normal 3 10 3 3 2 2 5" xfId="19131" xr:uid="{00000000-0005-0000-0000-00007D0B0000}"/>
    <cellStyle name="Normal 3 10 3 3 2 3" xfId="3199" xr:uid="{00000000-0005-0000-0000-00007E0B0000}"/>
    <cellStyle name="Normal 3 10 3 3 2 3 2" xfId="7459" xr:uid="{00000000-0005-0000-0000-00007F0B0000}"/>
    <cellStyle name="Normal 3 10 3 3 2 3 2 2" xfId="15948" xr:uid="{00000000-0005-0000-0000-0000800B0000}"/>
    <cellStyle name="Normal 3 10 3 3 2 3 2 2 2" xfId="32914" xr:uid="{00000000-0005-0000-0000-0000810B0000}"/>
    <cellStyle name="Normal 3 10 3 3 2 3 2 3" xfId="24432" xr:uid="{00000000-0005-0000-0000-0000820B0000}"/>
    <cellStyle name="Normal 3 10 3 3 2 3 3" xfId="11706" xr:uid="{00000000-0005-0000-0000-0000830B0000}"/>
    <cellStyle name="Normal 3 10 3 3 2 3 3 2" xfId="28673" xr:uid="{00000000-0005-0000-0000-0000840B0000}"/>
    <cellStyle name="Normal 3 10 3 3 2 3 4" xfId="20191" xr:uid="{00000000-0005-0000-0000-0000850B0000}"/>
    <cellStyle name="Normal 3 10 3 3 2 4" xfId="5340" xr:uid="{00000000-0005-0000-0000-0000860B0000}"/>
    <cellStyle name="Normal 3 10 3 3 2 4 2" xfId="13830" xr:uid="{00000000-0005-0000-0000-0000870B0000}"/>
    <cellStyle name="Normal 3 10 3 3 2 4 2 2" xfId="30796" xr:uid="{00000000-0005-0000-0000-0000880B0000}"/>
    <cellStyle name="Normal 3 10 3 3 2 4 3" xfId="22314" xr:uid="{00000000-0005-0000-0000-0000890B0000}"/>
    <cellStyle name="Normal 3 10 3 3 2 5" xfId="9588" xr:uid="{00000000-0005-0000-0000-00008A0B0000}"/>
    <cellStyle name="Normal 3 10 3 3 2 5 2" xfId="26555" xr:uid="{00000000-0005-0000-0000-00008B0B0000}"/>
    <cellStyle name="Normal 3 10 3 3 2 6" xfId="18073" xr:uid="{00000000-0005-0000-0000-00008C0B0000}"/>
    <cellStyle name="Normal 3 10 3 3 3" xfId="1607" xr:uid="{00000000-0005-0000-0000-00008D0B0000}"/>
    <cellStyle name="Normal 3 10 3 3 3 2" xfId="3729" xr:uid="{00000000-0005-0000-0000-00008E0B0000}"/>
    <cellStyle name="Normal 3 10 3 3 3 2 2" xfId="7988" xr:uid="{00000000-0005-0000-0000-00008F0B0000}"/>
    <cellStyle name="Normal 3 10 3 3 3 2 2 2" xfId="16477" xr:uid="{00000000-0005-0000-0000-0000900B0000}"/>
    <cellStyle name="Normal 3 10 3 3 3 2 2 2 2" xfId="33443" xr:uid="{00000000-0005-0000-0000-0000910B0000}"/>
    <cellStyle name="Normal 3 10 3 3 3 2 2 3" xfId="24961" xr:uid="{00000000-0005-0000-0000-0000920B0000}"/>
    <cellStyle name="Normal 3 10 3 3 3 2 3" xfId="12235" xr:uid="{00000000-0005-0000-0000-0000930B0000}"/>
    <cellStyle name="Normal 3 10 3 3 3 2 3 2" xfId="29202" xr:uid="{00000000-0005-0000-0000-0000940B0000}"/>
    <cellStyle name="Normal 3 10 3 3 3 2 4" xfId="20720" xr:uid="{00000000-0005-0000-0000-0000950B0000}"/>
    <cellStyle name="Normal 3 10 3 3 3 3" xfId="5869" xr:uid="{00000000-0005-0000-0000-0000960B0000}"/>
    <cellStyle name="Normal 3 10 3 3 3 3 2" xfId="14359" xr:uid="{00000000-0005-0000-0000-0000970B0000}"/>
    <cellStyle name="Normal 3 10 3 3 3 3 2 2" xfId="31325" xr:uid="{00000000-0005-0000-0000-0000980B0000}"/>
    <cellStyle name="Normal 3 10 3 3 3 3 3" xfId="22843" xr:uid="{00000000-0005-0000-0000-0000990B0000}"/>
    <cellStyle name="Normal 3 10 3 3 3 4" xfId="10117" xr:uid="{00000000-0005-0000-0000-00009A0B0000}"/>
    <cellStyle name="Normal 3 10 3 3 3 4 2" xfId="27084" xr:uid="{00000000-0005-0000-0000-00009B0B0000}"/>
    <cellStyle name="Normal 3 10 3 3 3 5" xfId="18602" xr:uid="{00000000-0005-0000-0000-00009C0B0000}"/>
    <cellStyle name="Normal 3 10 3 3 4" xfId="2670" xr:uid="{00000000-0005-0000-0000-00009D0B0000}"/>
    <cellStyle name="Normal 3 10 3 3 4 2" xfId="6930" xr:uid="{00000000-0005-0000-0000-00009E0B0000}"/>
    <cellStyle name="Normal 3 10 3 3 4 2 2" xfId="15419" xr:uid="{00000000-0005-0000-0000-00009F0B0000}"/>
    <cellStyle name="Normal 3 10 3 3 4 2 2 2" xfId="32385" xr:uid="{00000000-0005-0000-0000-0000A00B0000}"/>
    <cellStyle name="Normal 3 10 3 3 4 2 3" xfId="23903" xr:uid="{00000000-0005-0000-0000-0000A10B0000}"/>
    <cellStyle name="Normal 3 10 3 3 4 3" xfId="11177" xr:uid="{00000000-0005-0000-0000-0000A20B0000}"/>
    <cellStyle name="Normal 3 10 3 3 4 3 2" xfId="28144" xr:uid="{00000000-0005-0000-0000-0000A30B0000}"/>
    <cellStyle name="Normal 3 10 3 3 4 4" xfId="19662" xr:uid="{00000000-0005-0000-0000-0000A40B0000}"/>
    <cellStyle name="Normal 3 10 3 3 5" xfId="4811" xr:uid="{00000000-0005-0000-0000-0000A50B0000}"/>
    <cellStyle name="Normal 3 10 3 3 5 2" xfId="13301" xr:uid="{00000000-0005-0000-0000-0000A60B0000}"/>
    <cellStyle name="Normal 3 10 3 3 5 2 2" xfId="30267" xr:uid="{00000000-0005-0000-0000-0000A70B0000}"/>
    <cellStyle name="Normal 3 10 3 3 5 3" xfId="21785" xr:uid="{00000000-0005-0000-0000-0000A80B0000}"/>
    <cellStyle name="Normal 3 10 3 3 6" xfId="9059" xr:uid="{00000000-0005-0000-0000-0000A90B0000}"/>
    <cellStyle name="Normal 3 10 3 3 6 2" xfId="26026" xr:uid="{00000000-0005-0000-0000-0000AA0B0000}"/>
    <cellStyle name="Normal 3 10 3 3 7" xfId="17544" xr:uid="{00000000-0005-0000-0000-0000AB0B0000}"/>
    <cellStyle name="Normal 3 10 3 4" xfId="806" xr:uid="{00000000-0005-0000-0000-0000AC0B0000}"/>
    <cellStyle name="Normal 3 10 3 4 2" xfId="1872" xr:uid="{00000000-0005-0000-0000-0000AD0B0000}"/>
    <cellStyle name="Normal 3 10 3 4 2 2" xfId="3993" xr:uid="{00000000-0005-0000-0000-0000AE0B0000}"/>
    <cellStyle name="Normal 3 10 3 4 2 2 2" xfId="8252" xr:uid="{00000000-0005-0000-0000-0000AF0B0000}"/>
    <cellStyle name="Normal 3 10 3 4 2 2 2 2" xfId="16741" xr:uid="{00000000-0005-0000-0000-0000B00B0000}"/>
    <cellStyle name="Normal 3 10 3 4 2 2 2 2 2" xfId="33707" xr:uid="{00000000-0005-0000-0000-0000B10B0000}"/>
    <cellStyle name="Normal 3 10 3 4 2 2 2 3" xfId="25225" xr:uid="{00000000-0005-0000-0000-0000B20B0000}"/>
    <cellStyle name="Normal 3 10 3 4 2 2 3" xfId="12499" xr:uid="{00000000-0005-0000-0000-0000B30B0000}"/>
    <cellStyle name="Normal 3 10 3 4 2 2 3 2" xfId="29466" xr:uid="{00000000-0005-0000-0000-0000B40B0000}"/>
    <cellStyle name="Normal 3 10 3 4 2 2 4" xfId="20984" xr:uid="{00000000-0005-0000-0000-0000B50B0000}"/>
    <cellStyle name="Normal 3 10 3 4 2 3" xfId="6133" xr:uid="{00000000-0005-0000-0000-0000B60B0000}"/>
    <cellStyle name="Normal 3 10 3 4 2 3 2" xfId="14623" xr:uid="{00000000-0005-0000-0000-0000B70B0000}"/>
    <cellStyle name="Normal 3 10 3 4 2 3 2 2" xfId="31589" xr:uid="{00000000-0005-0000-0000-0000B80B0000}"/>
    <cellStyle name="Normal 3 10 3 4 2 3 3" xfId="23107" xr:uid="{00000000-0005-0000-0000-0000B90B0000}"/>
    <cellStyle name="Normal 3 10 3 4 2 4" xfId="10381" xr:uid="{00000000-0005-0000-0000-0000BA0B0000}"/>
    <cellStyle name="Normal 3 10 3 4 2 4 2" xfId="27348" xr:uid="{00000000-0005-0000-0000-0000BB0B0000}"/>
    <cellStyle name="Normal 3 10 3 4 2 5" xfId="18866" xr:uid="{00000000-0005-0000-0000-0000BC0B0000}"/>
    <cellStyle name="Normal 3 10 3 4 3" xfId="2934" xr:uid="{00000000-0005-0000-0000-0000BD0B0000}"/>
    <cellStyle name="Normal 3 10 3 4 3 2" xfId="7194" xr:uid="{00000000-0005-0000-0000-0000BE0B0000}"/>
    <cellStyle name="Normal 3 10 3 4 3 2 2" xfId="15683" xr:uid="{00000000-0005-0000-0000-0000BF0B0000}"/>
    <cellStyle name="Normal 3 10 3 4 3 2 2 2" xfId="32649" xr:uid="{00000000-0005-0000-0000-0000C00B0000}"/>
    <cellStyle name="Normal 3 10 3 4 3 2 3" xfId="24167" xr:uid="{00000000-0005-0000-0000-0000C10B0000}"/>
    <cellStyle name="Normal 3 10 3 4 3 3" xfId="11441" xr:uid="{00000000-0005-0000-0000-0000C20B0000}"/>
    <cellStyle name="Normal 3 10 3 4 3 3 2" xfId="28408" xr:uid="{00000000-0005-0000-0000-0000C30B0000}"/>
    <cellStyle name="Normal 3 10 3 4 3 4" xfId="19926" xr:uid="{00000000-0005-0000-0000-0000C40B0000}"/>
    <cellStyle name="Normal 3 10 3 4 4" xfId="5075" xr:uid="{00000000-0005-0000-0000-0000C50B0000}"/>
    <cellStyle name="Normal 3 10 3 4 4 2" xfId="13565" xr:uid="{00000000-0005-0000-0000-0000C60B0000}"/>
    <cellStyle name="Normal 3 10 3 4 4 2 2" xfId="30531" xr:uid="{00000000-0005-0000-0000-0000C70B0000}"/>
    <cellStyle name="Normal 3 10 3 4 4 3" xfId="22049" xr:uid="{00000000-0005-0000-0000-0000C80B0000}"/>
    <cellStyle name="Normal 3 10 3 4 5" xfId="9323" xr:uid="{00000000-0005-0000-0000-0000C90B0000}"/>
    <cellStyle name="Normal 3 10 3 4 5 2" xfId="26290" xr:uid="{00000000-0005-0000-0000-0000CA0B0000}"/>
    <cellStyle name="Normal 3 10 3 4 6" xfId="17808" xr:uid="{00000000-0005-0000-0000-0000CB0B0000}"/>
    <cellStyle name="Normal 3 10 3 5" xfId="1342" xr:uid="{00000000-0005-0000-0000-0000CC0B0000}"/>
    <cellStyle name="Normal 3 10 3 5 2" xfId="3464" xr:uid="{00000000-0005-0000-0000-0000CD0B0000}"/>
    <cellStyle name="Normal 3 10 3 5 2 2" xfId="7723" xr:uid="{00000000-0005-0000-0000-0000CE0B0000}"/>
    <cellStyle name="Normal 3 10 3 5 2 2 2" xfId="16212" xr:uid="{00000000-0005-0000-0000-0000CF0B0000}"/>
    <cellStyle name="Normal 3 10 3 5 2 2 2 2" xfId="33178" xr:uid="{00000000-0005-0000-0000-0000D00B0000}"/>
    <cellStyle name="Normal 3 10 3 5 2 2 3" xfId="24696" xr:uid="{00000000-0005-0000-0000-0000D10B0000}"/>
    <cellStyle name="Normal 3 10 3 5 2 3" xfId="11970" xr:uid="{00000000-0005-0000-0000-0000D20B0000}"/>
    <cellStyle name="Normal 3 10 3 5 2 3 2" xfId="28937" xr:uid="{00000000-0005-0000-0000-0000D30B0000}"/>
    <cellStyle name="Normal 3 10 3 5 2 4" xfId="20455" xr:uid="{00000000-0005-0000-0000-0000D40B0000}"/>
    <cellStyle name="Normal 3 10 3 5 3" xfId="5604" xr:uid="{00000000-0005-0000-0000-0000D50B0000}"/>
    <cellStyle name="Normal 3 10 3 5 3 2" xfId="14094" xr:uid="{00000000-0005-0000-0000-0000D60B0000}"/>
    <cellStyle name="Normal 3 10 3 5 3 2 2" xfId="31060" xr:uid="{00000000-0005-0000-0000-0000D70B0000}"/>
    <cellStyle name="Normal 3 10 3 5 3 3" xfId="22578" xr:uid="{00000000-0005-0000-0000-0000D80B0000}"/>
    <cellStyle name="Normal 3 10 3 5 4" xfId="9852" xr:uid="{00000000-0005-0000-0000-0000D90B0000}"/>
    <cellStyle name="Normal 3 10 3 5 4 2" xfId="26819" xr:uid="{00000000-0005-0000-0000-0000DA0B0000}"/>
    <cellStyle name="Normal 3 10 3 5 5" xfId="18337" xr:uid="{00000000-0005-0000-0000-0000DB0B0000}"/>
    <cellStyle name="Normal 3 10 3 6" xfId="2405" xr:uid="{00000000-0005-0000-0000-0000DC0B0000}"/>
    <cellStyle name="Normal 3 10 3 6 2" xfId="6665" xr:uid="{00000000-0005-0000-0000-0000DD0B0000}"/>
    <cellStyle name="Normal 3 10 3 6 2 2" xfId="15154" xr:uid="{00000000-0005-0000-0000-0000DE0B0000}"/>
    <cellStyle name="Normal 3 10 3 6 2 2 2" xfId="32120" xr:uid="{00000000-0005-0000-0000-0000DF0B0000}"/>
    <cellStyle name="Normal 3 10 3 6 2 3" xfId="23638" xr:uid="{00000000-0005-0000-0000-0000E00B0000}"/>
    <cellStyle name="Normal 3 10 3 6 3" xfId="10912" xr:uid="{00000000-0005-0000-0000-0000E10B0000}"/>
    <cellStyle name="Normal 3 10 3 6 3 2" xfId="27879" xr:uid="{00000000-0005-0000-0000-0000E20B0000}"/>
    <cellStyle name="Normal 3 10 3 6 4" xfId="19397" xr:uid="{00000000-0005-0000-0000-0000E30B0000}"/>
    <cellStyle name="Normal 3 10 3 7" xfId="4546" xr:uid="{00000000-0005-0000-0000-0000E40B0000}"/>
    <cellStyle name="Normal 3 10 3 7 2" xfId="13036" xr:uid="{00000000-0005-0000-0000-0000E50B0000}"/>
    <cellStyle name="Normal 3 10 3 7 2 2" xfId="30002" xr:uid="{00000000-0005-0000-0000-0000E60B0000}"/>
    <cellStyle name="Normal 3 10 3 7 3" xfId="21520" xr:uid="{00000000-0005-0000-0000-0000E70B0000}"/>
    <cellStyle name="Normal 3 10 3 8" xfId="8794" xr:uid="{00000000-0005-0000-0000-0000E80B0000}"/>
    <cellStyle name="Normal 3 10 3 8 2" xfId="25761" xr:uid="{00000000-0005-0000-0000-0000E90B0000}"/>
    <cellStyle name="Normal 3 10 3 9" xfId="17279" xr:uid="{00000000-0005-0000-0000-0000EA0B0000}"/>
    <cellStyle name="Normal 3 10 4" xfId="316" xr:uid="{00000000-0005-0000-0000-0000EB0B0000}"/>
    <cellStyle name="Normal 3 10 4 2" xfId="605" xr:uid="{00000000-0005-0000-0000-0000EC0B0000}"/>
    <cellStyle name="Normal 3 10 4 2 2" xfId="1142" xr:uid="{00000000-0005-0000-0000-0000ED0B0000}"/>
    <cellStyle name="Normal 3 10 4 2 2 2" xfId="2203" xr:uid="{00000000-0005-0000-0000-0000EE0B0000}"/>
    <cellStyle name="Normal 3 10 4 2 2 2 2" xfId="4324" xr:uid="{00000000-0005-0000-0000-0000EF0B0000}"/>
    <cellStyle name="Normal 3 10 4 2 2 2 2 2" xfId="8583" xr:uid="{00000000-0005-0000-0000-0000F00B0000}"/>
    <cellStyle name="Normal 3 10 4 2 2 2 2 2 2" xfId="17072" xr:uid="{00000000-0005-0000-0000-0000F10B0000}"/>
    <cellStyle name="Normal 3 10 4 2 2 2 2 2 2 2" xfId="34038" xr:uid="{00000000-0005-0000-0000-0000F20B0000}"/>
    <cellStyle name="Normal 3 10 4 2 2 2 2 2 3" xfId="25556" xr:uid="{00000000-0005-0000-0000-0000F30B0000}"/>
    <cellStyle name="Normal 3 10 4 2 2 2 2 3" xfId="12830" xr:uid="{00000000-0005-0000-0000-0000F40B0000}"/>
    <cellStyle name="Normal 3 10 4 2 2 2 2 3 2" xfId="29797" xr:uid="{00000000-0005-0000-0000-0000F50B0000}"/>
    <cellStyle name="Normal 3 10 4 2 2 2 2 4" xfId="21315" xr:uid="{00000000-0005-0000-0000-0000F60B0000}"/>
    <cellStyle name="Normal 3 10 4 2 2 2 3" xfId="6464" xr:uid="{00000000-0005-0000-0000-0000F70B0000}"/>
    <cellStyle name="Normal 3 10 4 2 2 2 3 2" xfId="14954" xr:uid="{00000000-0005-0000-0000-0000F80B0000}"/>
    <cellStyle name="Normal 3 10 4 2 2 2 3 2 2" xfId="31920" xr:uid="{00000000-0005-0000-0000-0000F90B0000}"/>
    <cellStyle name="Normal 3 10 4 2 2 2 3 3" xfId="23438" xr:uid="{00000000-0005-0000-0000-0000FA0B0000}"/>
    <cellStyle name="Normal 3 10 4 2 2 2 4" xfId="10712" xr:uid="{00000000-0005-0000-0000-0000FB0B0000}"/>
    <cellStyle name="Normal 3 10 4 2 2 2 4 2" xfId="27679" xr:uid="{00000000-0005-0000-0000-0000FC0B0000}"/>
    <cellStyle name="Normal 3 10 4 2 2 2 5" xfId="19197" xr:uid="{00000000-0005-0000-0000-0000FD0B0000}"/>
    <cellStyle name="Normal 3 10 4 2 2 3" xfId="3265" xr:uid="{00000000-0005-0000-0000-0000FE0B0000}"/>
    <cellStyle name="Normal 3 10 4 2 2 3 2" xfId="7525" xr:uid="{00000000-0005-0000-0000-0000FF0B0000}"/>
    <cellStyle name="Normal 3 10 4 2 2 3 2 2" xfId="16014" xr:uid="{00000000-0005-0000-0000-0000000C0000}"/>
    <cellStyle name="Normal 3 10 4 2 2 3 2 2 2" xfId="32980" xr:uid="{00000000-0005-0000-0000-0000010C0000}"/>
    <cellStyle name="Normal 3 10 4 2 2 3 2 3" xfId="24498" xr:uid="{00000000-0005-0000-0000-0000020C0000}"/>
    <cellStyle name="Normal 3 10 4 2 2 3 3" xfId="11772" xr:uid="{00000000-0005-0000-0000-0000030C0000}"/>
    <cellStyle name="Normal 3 10 4 2 2 3 3 2" xfId="28739" xr:uid="{00000000-0005-0000-0000-0000040C0000}"/>
    <cellStyle name="Normal 3 10 4 2 2 3 4" xfId="20257" xr:uid="{00000000-0005-0000-0000-0000050C0000}"/>
    <cellStyle name="Normal 3 10 4 2 2 4" xfId="5406" xr:uid="{00000000-0005-0000-0000-0000060C0000}"/>
    <cellStyle name="Normal 3 10 4 2 2 4 2" xfId="13896" xr:uid="{00000000-0005-0000-0000-0000070C0000}"/>
    <cellStyle name="Normal 3 10 4 2 2 4 2 2" xfId="30862" xr:uid="{00000000-0005-0000-0000-0000080C0000}"/>
    <cellStyle name="Normal 3 10 4 2 2 4 3" xfId="22380" xr:uid="{00000000-0005-0000-0000-0000090C0000}"/>
    <cellStyle name="Normal 3 10 4 2 2 5" xfId="9654" xr:uid="{00000000-0005-0000-0000-00000A0C0000}"/>
    <cellStyle name="Normal 3 10 4 2 2 5 2" xfId="26621" xr:uid="{00000000-0005-0000-0000-00000B0C0000}"/>
    <cellStyle name="Normal 3 10 4 2 2 6" xfId="18139" xr:uid="{00000000-0005-0000-0000-00000C0C0000}"/>
    <cellStyle name="Normal 3 10 4 2 3" xfId="1673" xr:uid="{00000000-0005-0000-0000-00000D0C0000}"/>
    <cellStyle name="Normal 3 10 4 2 3 2" xfId="3795" xr:uid="{00000000-0005-0000-0000-00000E0C0000}"/>
    <cellStyle name="Normal 3 10 4 2 3 2 2" xfId="8054" xr:uid="{00000000-0005-0000-0000-00000F0C0000}"/>
    <cellStyle name="Normal 3 10 4 2 3 2 2 2" xfId="16543" xr:uid="{00000000-0005-0000-0000-0000100C0000}"/>
    <cellStyle name="Normal 3 10 4 2 3 2 2 2 2" xfId="33509" xr:uid="{00000000-0005-0000-0000-0000110C0000}"/>
    <cellStyle name="Normal 3 10 4 2 3 2 2 3" xfId="25027" xr:uid="{00000000-0005-0000-0000-0000120C0000}"/>
    <cellStyle name="Normal 3 10 4 2 3 2 3" xfId="12301" xr:uid="{00000000-0005-0000-0000-0000130C0000}"/>
    <cellStyle name="Normal 3 10 4 2 3 2 3 2" xfId="29268" xr:uid="{00000000-0005-0000-0000-0000140C0000}"/>
    <cellStyle name="Normal 3 10 4 2 3 2 4" xfId="20786" xr:uid="{00000000-0005-0000-0000-0000150C0000}"/>
    <cellStyle name="Normal 3 10 4 2 3 3" xfId="5935" xr:uid="{00000000-0005-0000-0000-0000160C0000}"/>
    <cellStyle name="Normal 3 10 4 2 3 3 2" xfId="14425" xr:uid="{00000000-0005-0000-0000-0000170C0000}"/>
    <cellStyle name="Normal 3 10 4 2 3 3 2 2" xfId="31391" xr:uid="{00000000-0005-0000-0000-0000180C0000}"/>
    <cellStyle name="Normal 3 10 4 2 3 3 3" xfId="22909" xr:uid="{00000000-0005-0000-0000-0000190C0000}"/>
    <cellStyle name="Normal 3 10 4 2 3 4" xfId="10183" xr:uid="{00000000-0005-0000-0000-00001A0C0000}"/>
    <cellStyle name="Normal 3 10 4 2 3 4 2" xfId="27150" xr:uid="{00000000-0005-0000-0000-00001B0C0000}"/>
    <cellStyle name="Normal 3 10 4 2 3 5" xfId="18668" xr:uid="{00000000-0005-0000-0000-00001C0C0000}"/>
    <cellStyle name="Normal 3 10 4 2 4" xfId="2736" xr:uid="{00000000-0005-0000-0000-00001D0C0000}"/>
    <cellStyle name="Normal 3 10 4 2 4 2" xfId="6996" xr:uid="{00000000-0005-0000-0000-00001E0C0000}"/>
    <cellStyle name="Normal 3 10 4 2 4 2 2" xfId="15485" xr:uid="{00000000-0005-0000-0000-00001F0C0000}"/>
    <cellStyle name="Normal 3 10 4 2 4 2 2 2" xfId="32451" xr:uid="{00000000-0005-0000-0000-0000200C0000}"/>
    <cellStyle name="Normal 3 10 4 2 4 2 3" xfId="23969" xr:uid="{00000000-0005-0000-0000-0000210C0000}"/>
    <cellStyle name="Normal 3 10 4 2 4 3" xfId="11243" xr:uid="{00000000-0005-0000-0000-0000220C0000}"/>
    <cellStyle name="Normal 3 10 4 2 4 3 2" xfId="28210" xr:uid="{00000000-0005-0000-0000-0000230C0000}"/>
    <cellStyle name="Normal 3 10 4 2 4 4" xfId="19728" xr:uid="{00000000-0005-0000-0000-0000240C0000}"/>
    <cellStyle name="Normal 3 10 4 2 5" xfId="4877" xr:uid="{00000000-0005-0000-0000-0000250C0000}"/>
    <cellStyle name="Normal 3 10 4 2 5 2" xfId="13367" xr:uid="{00000000-0005-0000-0000-0000260C0000}"/>
    <cellStyle name="Normal 3 10 4 2 5 2 2" xfId="30333" xr:uid="{00000000-0005-0000-0000-0000270C0000}"/>
    <cellStyle name="Normal 3 10 4 2 5 3" xfId="21851" xr:uid="{00000000-0005-0000-0000-0000280C0000}"/>
    <cellStyle name="Normal 3 10 4 2 6" xfId="9125" xr:uid="{00000000-0005-0000-0000-0000290C0000}"/>
    <cellStyle name="Normal 3 10 4 2 6 2" xfId="26092" xr:uid="{00000000-0005-0000-0000-00002A0C0000}"/>
    <cellStyle name="Normal 3 10 4 2 7" xfId="17610" xr:uid="{00000000-0005-0000-0000-00002B0C0000}"/>
    <cellStyle name="Normal 3 10 4 3" xfId="872" xr:uid="{00000000-0005-0000-0000-00002C0C0000}"/>
    <cellStyle name="Normal 3 10 4 3 2" xfId="1938" xr:uid="{00000000-0005-0000-0000-00002D0C0000}"/>
    <cellStyle name="Normal 3 10 4 3 2 2" xfId="4059" xr:uid="{00000000-0005-0000-0000-00002E0C0000}"/>
    <cellStyle name="Normal 3 10 4 3 2 2 2" xfId="8318" xr:uid="{00000000-0005-0000-0000-00002F0C0000}"/>
    <cellStyle name="Normal 3 10 4 3 2 2 2 2" xfId="16807" xr:uid="{00000000-0005-0000-0000-0000300C0000}"/>
    <cellStyle name="Normal 3 10 4 3 2 2 2 2 2" xfId="33773" xr:uid="{00000000-0005-0000-0000-0000310C0000}"/>
    <cellStyle name="Normal 3 10 4 3 2 2 2 3" xfId="25291" xr:uid="{00000000-0005-0000-0000-0000320C0000}"/>
    <cellStyle name="Normal 3 10 4 3 2 2 3" xfId="12565" xr:uid="{00000000-0005-0000-0000-0000330C0000}"/>
    <cellStyle name="Normal 3 10 4 3 2 2 3 2" xfId="29532" xr:uid="{00000000-0005-0000-0000-0000340C0000}"/>
    <cellStyle name="Normal 3 10 4 3 2 2 4" xfId="21050" xr:uid="{00000000-0005-0000-0000-0000350C0000}"/>
    <cellStyle name="Normal 3 10 4 3 2 3" xfId="6199" xr:uid="{00000000-0005-0000-0000-0000360C0000}"/>
    <cellStyle name="Normal 3 10 4 3 2 3 2" xfId="14689" xr:uid="{00000000-0005-0000-0000-0000370C0000}"/>
    <cellStyle name="Normal 3 10 4 3 2 3 2 2" xfId="31655" xr:uid="{00000000-0005-0000-0000-0000380C0000}"/>
    <cellStyle name="Normal 3 10 4 3 2 3 3" xfId="23173" xr:uid="{00000000-0005-0000-0000-0000390C0000}"/>
    <cellStyle name="Normal 3 10 4 3 2 4" xfId="10447" xr:uid="{00000000-0005-0000-0000-00003A0C0000}"/>
    <cellStyle name="Normal 3 10 4 3 2 4 2" xfId="27414" xr:uid="{00000000-0005-0000-0000-00003B0C0000}"/>
    <cellStyle name="Normal 3 10 4 3 2 5" xfId="18932" xr:uid="{00000000-0005-0000-0000-00003C0C0000}"/>
    <cellStyle name="Normal 3 10 4 3 3" xfId="3000" xr:uid="{00000000-0005-0000-0000-00003D0C0000}"/>
    <cellStyle name="Normal 3 10 4 3 3 2" xfId="7260" xr:uid="{00000000-0005-0000-0000-00003E0C0000}"/>
    <cellStyle name="Normal 3 10 4 3 3 2 2" xfId="15749" xr:uid="{00000000-0005-0000-0000-00003F0C0000}"/>
    <cellStyle name="Normal 3 10 4 3 3 2 2 2" xfId="32715" xr:uid="{00000000-0005-0000-0000-0000400C0000}"/>
    <cellStyle name="Normal 3 10 4 3 3 2 3" xfId="24233" xr:uid="{00000000-0005-0000-0000-0000410C0000}"/>
    <cellStyle name="Normal 3 10 4 3 3 3" xfId="11507" xr:uid="{00000000-0005-0000-0000-0000420C0000}"/>
    <cellStyle name="Normal 3 10 4 3 3 3 2" xfId="28474" xr:uid="{00000000-0005-0000-0000-0000430C0000}"/>
    <cellStyle name="Normal 3 10 4 3 3 4" xfId="19992" xr:uid="{00000000-0005-0000-0000-0000440C0000}"/>
    <cellStyle name="Normal 3 10 4 3 4" xfId="5141" xr:uid="{00000000-0005-0000-0000-0000450C0000}"/>
    <cellStyle name="Normal 3 10 4 3 4 2" xfId="13631" xr:uid="{00000000-0005-0000-0000-0000460C0000}"/>
    <cellStyle name="Normal 3 10 4 3 4 2 2" xfId="30597" xr:uid="{00000000-0005-0000-0000-0000470C0000}"/>
    <cellStyle name="Normal 3 10 4 3 4 3" xfId="22115" xr:uid="{00000000-0005-0000-0000-0000480C0000}"/>
    <cellStyle name="Normal 3 10 4 3 5" xfId="9389" xr:uid="{00000000-0005-0000-0000-0000490C0000}"/>
    <cellStyle name="Normal 3 10 4 3 5 2" xfId="26356" xr:uid="{00000000-0005-0000-0000-00004A0C0000}"/>
    <cellStyle name="Normal 3 10 4 3 6" xfId="17874" xr:uid="{00000000-0005-0000-0000-00004B0C0000}"/>
    <cellStyle name="Normal 3 10 4 4" xfId="1408" xr:uid="{00000000-0005-0000-0000-00004C0C0000}"/>
    <cellStyle name="Normal 3 10 4 4 2" xfId="3530" xr:uid="{00000000-0005-0000-0000-00004D0C0000}"/>
    <cellStyle name="Normal 3 10 4 4 2 2" xfId="7789" xr:uid="{00000000-0005-0000-0000-00004E0C0000}"/>
    <cellStyle name="Normal 3 10 4 4 2 2 2" xfId="16278" xr:uid="{00000000-0005-0000-0000-00004F0C0000}"/>
    <cellStyle name="Normal 3 10 4 4 2 2 2 2" xfId="33244" xr:uid="{00000000-0005-0000-0000-0000500C0000}"/>
    <cellStyle name="Normal 3 10 4 4 2 2 3" xfId="24762" xr:uid="{00000000-0005-0000-0000-0000510C0000}"/>
    <cellStyle name="Normal 3 10 4 4 2 3" xfId="12036" xr:uid="{00000000-0005-0000-0000-0000520C0000}"/>
    <cellStyle name="Normal 3 10 4 4 2 3 2" xfId="29003" xr:uid="{00000000-0005-0000-0000-0000530C0000}"/>
    <cellStyle name="Normal 3 10 4 4 2 4" xfId="20521" xr:uid="{00000000-0005-0000-0000-0000540C0000}"/>
    <cellStyle name="Normal 3 10 4 4 3" xfId="5670" xr:uid="{00000000-0005-0000-0000-0000550C0000}"/>
    <cellStyle name="Normal 3 10 4 4 3 2" xfId="14160" xr:uid="{00000000-0005-0000-0000-0000560C0000}"/>
    <cellStyle name="Normal 3 10 4 4 3 2 2" xfId="31126" xr:uid="{00000000-0005-0000-0000-0000570C0000}"/>
    <cellStyle name="Normal 3 10 4 4 3 3" xfId="22644" xr:uid="{00000000-0005-0000-0000-0000580C0000}"/>
    <cellStyle name="Normal 3 10 4 4 4" xfId="9918" xr:uid="{00000000-0005-0000-0000-0000590C0000}"/>
    <cellStyle name="Normal 3 10 4 4 4 2" xfId="26885" xr:uid="{00000000-0005-0000-0000-00005A0C0000}"/>
    <cellStyle name="Normal 3 10 4 4 5" xfId="18403" xr:uid="{00000000-0005-0000-0000-00005B0C0000}"/>
    <cellStyle name="Normal 3 10 4 5" xfId="2471" xr:uid="{00000000-0005-0000-0000-00005C0C0000}"/>
    <cellStyle name="Normal 3 10 4 5 2" xfId="6731" xr:uid="{00000000-0005-0000-0000-00005D0C0000}"/>
    <cellStyle name="Normal 3 10 4 5 2 2" xfId="15220" xr:uid="{00000000-0005-0000-0000-00005E0C0000}"/>
    <cellStyle name="Normal 3 10 4 5 2 2 2" xfId="32186" xr:uid="{00000000-0005-0000-0000-00005F0C0000}"/>
    <cellStyle name="Normal 3 10 4 5 2 3" xfId="23704" xr:uid="{00000000-0005-0000-0000-0000600C0000}"/>
    <cellStyle name="Normal 3 10 4 5 3" xfId="10978" xr:uid="{00000000-0005-0000-0000-0000610C0000}"/>
    <cellStyle name="Normal 3 10 4 5 3 2" xfId="27945" xr:uid="{00000000-0005-0000-0000-0000620C0000}"/>
    <cellStyle name="Normal 3 10 4 5 4" xfId="19463" xr:uid="{00000000-0005-0000-0000-0000630C0000}"/>
    <cellStyle name="Normal 3 10 4 6" xfId="4612" xr:uid="{00000000-0005-0000-0000-0000640C0000}"/>
    <cellStyle name="Normal 3 10 4 6 2" xfId="13102" xr:uid="{00000000-0005-0000-0000-0000650C0000}"/>
    <cellStyle name="Normal 3 10 4 6 2 2" xfId="30068" xr:uid="{00000000-0005-0000-0000-0000660C0000}"/>
    <cellStyle name="Normal 3 10 4 6 3" xfId="21586" xr:uid="{00000000-0005-0000-0000-0000670C0000}"/>
    <cellStyle name="Normal 3 10 4 7" xfId="8860" xr:uid="{00000000-0005-0000-0000-0000680C0000}"/>
    <cellStyle name="Normal 3 10 4 7 2" xfId="25827" xr:uid="{00000000-0005-0000-0000-0000690C0000}"/>
    <cellStyle name="Normal 3 10 4 8" xfId="17345" xr:uid="{00000000-0005-0000-0000-00006A0C0000}"/>
    <cellStyle name="Normal 3 10 5" xfId="470" xr:uid="{00000000-0005-0000-0000-00006B0C0000}"/>
    <cellStyle name="Normal 3 10 5 2" xfId="1011" xr:uid="{00000000-0005-0000-0000-00006C0C0000}"/>
    <cellStyle name="Normal 3 10 5 2 2" xfId="2072" xr:uid="{00000000-0005-0000-0000-00006D0C0000}"/>
    <cellStyle name="Normal 3 10 5 2 2 2" xfId="4193" xr:uid="{00000000-0005-0000-0000-00006E0C0000}"/>
    <cellStyle name="Normal 3 10 5 2 2 2 2" xfId="8452" xr:uid="{00000000-0005-0000-0000-00006F0C0000}"/>
    <cellStyle name="Normal 3 10 5 2 2 2 2 2" xfId="16941" xr:uid="{00000000-0005-0000-0000-0000700C0000}"/>
    <cellStyle name="Normal 3 10 5 2 2 2 2 2 2" xfId="33907" xr:uid="{00000000-0005-0000-0000-0000710C0000}"/>
    <cellStyle name="Normal 3 10 5 2 2 2 2 3" xfId="25425" xr:uid="{00000000-0005-0000-0000-0000720C0000}"/>
    <cellStyle name="Normal 3 10 5 2 2 2 3" xfId="12699" xr:uid="{00000000-0005-0000-0000-0000730C0000}"/>
    <cellStyle name="Normal 3 10 5 2 2 2 3 2" xfId="29666" xr:uid="{00000000-0005-0000-0000-0000740C0000}"/>
    <cellStyle name="Normal 3 10 5 2 2 2 4" xfId="21184" xr:uid="{00000000-0005-0000-0000-0000750C0000}"/>
    <cellStyle name="Normal 3 10 5 2 2 3" xfId="6333" xr:uid="{00000000-0005-0000-0000-0000760C0000}"/>
    <cellStyle name="Normal 3 10 5 2 2 3 2" xfId="14823" xr:uid="{00000000-0005-0000-0000-0000770C0000}"/>
    <cellStyle name="Normal 3 10 5 2 2 3 2 2" xfId="31789" xr:uid="{00000000-0005-0000-0000-0000780C0000}"/>
    <cellStyle name="Normal 3 10 5 2 2 3 3" xfId="23307" xr:uid="{00000000-0005-0000-0000-0000790C0000}"/>
    <cellStyle name="Normal 3 10 5 2 2 4" xfId="10581" xr:uid="{00000000-0005-0000-0000-00007A0C0000}"/>
    <cellStyle name="Normal 3 10 5 2 2 4 2" xfId="27548" xr:uid="{00000000-0005-0000-0000-00007B0C0000}"/>
    <cellStyle name="Normal 3 10 5 2 2 5" xfId="19066" xr:uid="{00000000-0005-0000-0000-00007C0C0000}"/>
    <cellStyle name="Normal 3 10 5 2 3" xfId="3134" xr:uid="{00000000-0005-0000-0000-00007D0C0000}"/>
    <cellStyle name="Normal 3 10 5 2 3 2" xfId="7394" xr:uid="{00000000-0005-0000-0000-00007E0C0000}"/>
    <cellStyle name="Normal 3 10 5 2 3 2 2" xfId="15883" xr:uid="{00000000-0005-0000-0000-00007F0C0000}"/>
    <cellStyle name="Normal 3 10 5 2 3 2 2 2" xfId="32849" xr:uid="{00000000-0005-0000-0000-0000800C0000}"/>
    <cellStyle name="Normal 3 10 5 2 3 2 3" xfId="24367" xr:uid="{00000000-0005-0000-0000-0000810C0000}"/>
    <cellStyle name="Normal 3 10 5 2 3 3" xfId="11641" xr:uid="{00000000-0005-0000-0000-0000820C0000}"/>
    <cellStyle name="Normal 3 10 5 2 3 3 2" xfId="28608" xr:uid="{00000000-0005-0000-0000-0000830C0000}"/>
    <cellStyle name="Normal 3 10 5 2 3 4" xfId="20126" xr:uid="{00000000-0005-0000-0000-0000840C0000}"/>
    <cellStyle name="Normal 3 10 5 2 4" xfId="5275" xr:uid="{00000000-0005-0000-0000-0000850C0000}"/>
    <cellStyle name="Normal 3 10 5 2 4 2" xfId="13765" xr:uid="{00000000-0005-0000-0000-0000860C0000}"/>
    <cellStyle name="Normal 3 10 5 2 4 2 2" xfId="30731" xr:uid="{00000000-0005-0000-0000-0000870C0000}"/>
    <cellStyle name="Normal 3 10 5 2 4 3" xfId="22249" xr:uid="{00000000-0005-0000-0000-0000880C0000}"/>
    <cellStyle name="Normal 3 10 5 2 5" xfId="9523" xr:uid="{00000000-0005-0000-0000-0000890C0000}"/>
    <cellStyle name="Normal 3 10 5 2 5 2" xfId="26490" xr:uid="{00000000-0005-0000-0000-00008A0C0000}"/>
    <cellStyle name="Normal 3 10 5 2 6" xfId="18008" xr:uid="{00000000-0005-0000-0000-00008B0C0000}"/>
    <cellStyle name="Normal 3 10 5 3" xfId="1542" xr:uid="{00000000-0005-0000-0000-00008C0C0000}"/>
    <cellStyle name="Normal 3 10 5 3 2" xfId="3664" xr:uid="{00000000-0005-0000-0000-00008D0C0000}"/>
    <cellStyle name="Normal 3 10 5 3 2 2" xfId="7923" xr:uid="{00000000-0005-0000-0000-00008E0C0000}"/>
    <cellStyle name="Normal 3 10 5 3 2 2 2" xfId="16412" xr:uid="{00000000-0005-0000-0000-00008F0C0000}"/>
    <cellStyle name="Normal 3 10 5 3 2 2 2 2" xfId="33378" xr:uid="{00000000-0005-0000-0000-0000900C0000}"/>
    <cellStyle name="Normal 3 10 5 3 2 2 3" xfId="24896" xr:uid="{00000000-0005-0000-0000-0000910C0000}"/>
    <cellStyle name="Normal 3 10 5 3 2 3" xfId="12170" xr:uid="{00000000-0005-0000-0000-0000920C0000}"/>
    <cellStyle name="Normal 3 10 5 3 2 3 2" xfId="29137" xr:uid="{00000000-0005-0000-0000-0000930C0000}"/>
    <cellStyle name="Normal 3 10 5 3 2 4" xfId="20655" xr:uid="{00000000-0005-0000-0000-0000940C0000}"/>
    <cellStyle name="Normal 3 10 5 3 3" xfId="5804" xr:uid="{00000000-0005-0000-0000-0000950C0000}"/>
    <cellStyle name="Normal 3 10 5 3 3 2" xfId="14294" xr:uid="{00000000-0005-0000-0000-0000960C0000}"/>
    <cellStyle name="Normal 3 10 5 3 3 2 2" xfId="31260" xr:uid="{00000000-0005-0000-0000-0000970C0000}"/>
    <cellStyle name="Normal 3 10 5 3 3 3" xfId="22778" xr:uid="{00000000-0005-0000-0000-0000980C0000}"/>
    <cellStyle name="Normal 3 10 5 3 4" xfId="10052" xr:uid="{00000000-0005-0000-0000-0000990C0000}"/>
    <cellStyle name="Normal 3 10 5 3 4 2" xfId="27019" xr:uid="{00000000-0005-0000-0000-00009A0C0000}"/>
    <cellStyle name="Normal 3 10 5 3 5" xfId="18537" xr:uid="{00000000-0005-0000-0000-00009B0C0000}"/>
    <cellStyle name="Normal 3 10 5 4" xfId="2605" xr:uid="{00000000-0005-0000-0000-00009C0C0000}"/>
    <cellStyle name="Normal 3 10 5 4 2" xfId="6865" xr:uid="{00000000-0005-0000-0000-00009D0C0000}"/>
    <cellStyle name="Normal 3 10 5 4 2 2" xfId="15354" xr:uid="{00000000-0005-0000-0000-00009E0C0000}"/>
    <cellStyle name="Normal 3 10 5 4 2 2 2" xfId="32320" xr:uid="{00000000-0005-0000-0000-00009F0C0000}"/>
    <cellStyle name="Normal 3 10 5 4 2 3" xfId="23838" xr:uid="{00000000-0005-0000-0000-0000A00C0000}"/>
    <cellStyle name="Normal 3 10 5 4 3" xfId="11112" xr:uid="{00000000-0005-0000-0000-0000A10C0000}"/>
    <cellStyle name="Normal 3 10 5 4 3 2" xfId="28079" xr:uid="{00000000-0005-0000-0000-0000A20C0000}"/>
    <cellStyle name="Normal 3 10 5 4 4" xfId="19597" xr:uid="{00000000-0005-0000-0000-0000A30C0000}"/>
    <cellStyle name="Normal 3 10 5 5" xfId="4746" xr:uid="{00000000-0005-0000-0000-0000A40C0000}"/>
    <cellStyle name="Normal 3 10 5 5 2" xfId="13236" xr:uid="{00000000-0005-0000-0000-0000A50C0000}"/>
    <cellStyle name="Normal 3 10 5 5 2 2" xfId="30202" xr:uid="{00000000-0005-0000-0000-0000A60C0000}"/>
    <cellStyle name="Normal 3 10 5 5 3" xfId="21720" xr:uid="{00000000-0005-0000-0000-0000A70C0000}"/>
    <cellStyle name="Normal 3 10 5 6" xfId="8994" xr:uid="{00000000-0005-0000-0000-0000A80C0000}"/>
    <cellStyle name="Normal 3 10 5 6 2" xfId="25961" xr:uid="{00000000-0005-0000-0000-0000A90C0000}"/>
    <cellStyle name="Normal 3 10 5 7" xfId="17479" xr:uid="{00000000-0005-0000-0000-0000AA0C0000}"/>
    <cellStyle name="Normal 3 10 6" xfId="740" xr:uid="{00000000-0005-0000-0000-0000AB0C0000}"/>
    <cellStyle name="Normal 3 10 6 2" xfId="1807" xr:uid="{00000000-0005-0000-0000-0000AC0C0000}"/>
    <cellStyle name="Normal 3 10 6 2 2" xfId="3928" xr:uid="{00000000-0005-0000-0000-0000AD0C0000}"/>
    <cellStyle name="Normal 3 10 6 2 2 2" xfId="8187" xr:uid="{00000000-0005-0000-0000-0000AE0C0000}"/>
    <cellStyle name="Normal 3 10 6 2 2 2 2" xfId="16676" xr:uid="{00000000-0005-0000-0000-0000AF0C0000}"/>
    <cellStyle name="Normal 3 10 6 2 2 2 2 2" xfId="33642" xr:uid="{00000000-0005-0000-0000-0000B00C0000}"/>
    <cellStyle name="Normal 3 10 6 2 2 2 3" xfId="25160" xr:uid="{00000000-0005-0000-0000-0000B10C0000}"/>
    <cellStyle name="Normal 3 10 6 2 2 3" xfId="12434" xr:uid="{00000000-0005-0000-0000-0000B20C0000}"/>
    <cellStyle name="Normal 3 10 6 2 2 3 2" xfId="29401" xr:uid="{00000000-0005-0000-0000-0000B30C0000}"/>
    <cellStyle name="Normal 3 10 6 2 2 4" xfId="20919" xr:uid="{00000000-0005-0000-0000-0000B40C0000}"/>
    <cellStyle name="Normal 3 10 6 2 3" xfId="6068" xr:uid="{00000000-0005-0000-0000-0000B50C0000}"/>
    <cellStyle name="Normal 3 10 6 2 3 2" xfId="14558" xr:uid="{00000000-0005-0000-0000-0000B60C0000}"/>
    <cellStyle name="Normal 3 10 6 2 3 2 2" xfId="31524" xr:uid="{00000000-0005-0000-0000-0000B70C0000}"/>
    <cellStyle name="Normal 3 10 6 2 3 3" xfId="23042" xr:uid="{00000000-0005-0000-0000-0000B80C0000}"/>
    <cellStyle name="Normal 3 10 6 2 4" xfId="10316" xr:uid="{00000000-0005-0000-0000-0000B90C0000}"/>
    <cellStyle name="Normal 3 10 6 2 4 2" xfId="27283" xr:uid="{00000000-0005-0000-0000-0000BA0C0000}"/>
    <cellStyle name="Normal 3 10 6 2 5" xfId="18801" xr:uid="{00000000-0005-0000-0000-0000BB0C0000}"/>
    <cellStyle name="Normal 3 10 6 3" xfId="2869" xr:uid="{00000000-0005-0000-0000-0000BC0C0000}"/>
    <cellStyle name="Normal 3 10 6 3 2" xfId="7129" xr:uid="{00000000-0005-0000-0000-0000BD0C0000}"/>
    <cellStyle name="Normal 3 10 6 3 2 2" xfId="15618" xr:uid="{00000000-0005-0000-0000-0000BE0C0000}"/>
    <cellStyle name="Normal 3 10 6 3 2 2 2" xfId="32584" xr:uid="{00000000-0005-0000-0000-0000BF0C0000}"/>
    <cellStyle name="Normal 3 10 6 3 2 3" xfId="24102" xr:uid="{00000000-0005-0000-0000-0000C00C0000}"/>
    <cellStyle name="Normal 3 10 6 3 3" xfId="11376" xr:uid="{00000000-0005-0000-0000-0000C10C0000}"/>
    <cellStyle name="Normal 3 10 6 3 3 2" xfId="28343" xr:uid="{00000000-0005-0000-0000-0000C20C0000}"/>
    <cellStyle name="Normal 3 10 6 3 4" xfId="19861" xr:uid="{00000000-0005-0000-0000-0000C30C0000}"/>
    <cellStyle name="Normal 3 10 6 4" xfId="5010" xr:uid="{00000000-0005-0000-0000-0000C40C0000}"/>
    <cellStyle name="Normal 3 10 6 4 2" xfId="13500" xr:uid="{00000000-0005-0000-0000-0000C50C0000}"/>
    <cellStyle name="Normal 3 10 6 4 2 2" xfId="30466" xr:uid="{00000000-0005-0000-0000-0000C60C0000}"/>
    <cellStyle name="Normal 3 10 6 4 3" xfId="21984" xr:uid="{00000000-0005-0000-0000-0000C70C0000}"/>
    <cellStyle name="Normal 3 10 6 5" xfId="9258" xr:uid="{00000000-0005-0000-0000-0000C80C0000}"/>
    <cellStyle name="Normal 3 10 6 5 2" xfId="26225" xr:uid="{00000000-0005-0000-0000-0000C90C0000}"/>
    <cellStyle name="Normal 3 10 6 6" xfId="17743" xr:uid="{00000000-0005-0000-0000-0000CA0C0000}"/>
    <cellStyle name="Normal 3 10 7" xfId="1276" xr:uid="{00000000-0005-0000-0000-0000CB0C0000}"/>
    <cellStyle name="Normal 3 10 7 2" xfId="3399" xr:uid="{00000000-0005-0000-0000-0000CC0C0000}"/>
    <cellStyle name="Normal 3 10 7 2 2" xfId="7658" xr:uid="{00000000-0005-0000-0000-0000CD0C0000}"/>
    <cellStyle name="Normal 3 10 7 2 2 2" xfId="16147" xr:uid="{00000000-0005-0000-0000-0000CE0C0000}"/>
    <cellStyle name="Normal 3 10 7 2 2 2 2" xfId="33113" xr:uid="{00000000-0005-0000-0000-0000CF0C0000}"/>
    <cellStyle name="Normal 3 10 7 2 2 3" xfId="24631" xr:uid="{00000000-0005-0000-0000-0000D00C0000}"/>
    <cellStyle name="Normal 3 10 7 2 3" xfId="11905" xr:uid="{00000000-0005-0000-0000-0000D10C0000}"/>
    <cellStyle name="Normal 3 10 7 2 3 2" xfId="28872" xr:uid="{00000000-0005-0000-0000-0000D20C0000}"/>
    <cellStyle name="Normal 3 10 7 2 4" xfId="20390" xr:uid="{00000000-0005-0000-0000-0000D30C0000}"/>
    <cellStyle name="Normal 3 10 7 3" xfId="5539" xr:uid="{00000000-0005-0000-0000-0000D40C0000}"/>
    <cellStyle name="Normal 3 10 7 3 2" xfId="14029" xr:uid="{00000000-0005-0000-0000-0000D50C0000}"/>
    <cellStyle name="Normal 3 10 7 3 2 2" xfId="30995" xr:uid="{00000000-0005-0000-0000-0000D60C0000}"/>
    <cellStyle name="Normal 3 10 7 3 3" xfId="22513" xr:uid="{00000000-0005-0000-0000-0000D70C0000}"/>
    <cellStyle name="Normal 3 10 7 4" xfId="9787" xr:uid="{00000000-0005-0000-0000-0000D80C0000}"/>
    <cellStyle name="Normal 3 10 7 4 2" xfId="26754" xr:uid="{00000000-0005-0000-0000-0000D90C0000}"/>
    <cellStyle name="Normal 3 10 7 5" xfId="18272" xr:uid="{00000000-0005-0000-0000-0000DA0C0000}"/>
    <cellStyle name="Normal 3 10 8" xfId="2339" xr:uid="{00000000-0005-0000-0000-0000DB0C0000}"/>
    <cellStyle name="Normal 3 10 8 2" xfId="6600" xr:uid="{00000000-0005-0000-0000-0000DC0C0000}"/>
    <cellStyle name="Normal 3 10 8 2 2" xfId="15089" xr:uid="{00000000-0005-0000-0000-0000DD0C0000}"/>
    <cellStyle name="Normal 3 10 8 2 2 2" xfId="32055" xr:uid="{00000000-0005-0000-0000-0000DE0C0000}"/>
    <cellStyle name="Normal 3 10 8 2 3" xfId="23573" xr:uid="{00000000-0005-0000-0000-0000DF0C0000}"/>
    <cellStyle name="Normal 3 10 8 3" xfId="10847" xr:uid="{00000000-0005-0000-0000-0000E00C0000}"/>
    <cellStyle name="Normal 3 10 8 3 2" xfId="27814" xr:uid="{00000000-0005-0000-0000-0000E10C0000}"/>
    <cellStyle name="Normal 3 10 8 4" xfId="19332" xr:uid="{00000000-0005-0000-0000-0000E20C0000}"/>
    <cellStyle name="Normal 3 10 9" xfId="4480" xr:uid="{00000000-0005-0000-0000-0000E30C0000}"/>
    <cellStyle name="Normal 3 10 9 2" xfId="12971" xr:uid="{00000000-0005-0000-0000-0000E40C0000}"/>
    <cellStyle name="Normal 3 10 9 2 2" xfId="29937" xr:uid="{00000000-0005-0000-0000-0000E50C0000}"/>
    <cellStyle name="Normal 3 10 9 3" xfId="21455" xr:uid="{00000000-0005-0000-0000-0000E60C0000}"/>
    <cellStyle name="Normal 3 11" xfId="58" xr:uid="{00000000-0005-0000-0000-0000E70C0000}"/>
    <cellStyle name="Normal 3 11 2" xfId="89" xr:uid="{00000000-0005-0000-0000-0000E80C0000}"/>
    <cellStyle name="Normal 3 11 2 10" xfId="2346" xr:uid="{00000000-0005-0000-0000-0000E90C0000}"/>
    <cellStyle name="Normal 3 11 2 10 2" xfId="6607" xr:uid="{00000000-0005-0000-0000-0000EA0C0000}"/>
    <cellStyle name="Normal 3 11 2 10 2 2" xfId="15096" xr:uid="{00000000-0005-0000-0000-0000EB0C0000}"/>
    <cellStyle name="Normal 3 11 2 10 2 2 2" xfId="32062" xr:uid="{00000000-0005-0000-0000-0000EC0C0000}"/>
    <cellStyle name="Normal 3 11 2 10 2 3" xfId="23580" xr:uid="{00000000-0005-0000-0000-0000ED0C0000}"/>
    <cellStyle name="Normal 3 11 2 10 3" xfId="10854" xr:uid="{00000000-0005-0000-0000-0000EE0C0000}"/>
    <cellStyle name="Normal 3 11 2 10 3 2" xfId="27821" xr:uid="{00000000-0005-0000-0000-0000EF0C0000}"/>
    <cellStyle name="Normal 3 11 2 10 4" xfId="19339" xr:uid="{00000000-0005-0000-0000-0000F00C0000}"/>
    <cellStyle name="Normal 3 11 2 11" xfId="4487" xr:uid="{00000000-0005-0000-0000-0000F10C0000}"/>
    <cellStyle name="Normal 3 11 2 11 2" xfId="12978" xr:uid="{00000000-0005-0000-0000-0000F20C0000}"/>
    <cellStyle name="Normal 3 11 2 11 2 2" xfId="29944" xr:uid="{00000000-0005-0000-0000-0000F30C0000}"/>
    <cellStyle name="Normal 3 11 2 11 3" xfId="21462" xr:uid="{00000000-0005-0000-0000-0000F40C0000}"/>
    <cellStyle name="Normal 3 11 2 12" xfId="8735" xr:uid="{00000000-0005-0000-0000-0000F50C0000}"/>
    <cellStyle name="Normal 3 11 2 12 2" xfId="25703" xr:uid="{00000000-0005-0000-0000-0000F60C0000}"/>
    <cellStyle name="Normal 3 11 2 13" xfId="17220" xr:uid="{00000000-0005-0000-0000-0000F70C0000}"/>
    <cellStyle name="Normal 3 11 2 2" xfId="122" xr:uid="{00000000-0005-0000-0000-0000F80C0000}"/>
    <cellStyle name="Normal 3 11 2 2 2" xfId="215" xr:uid="{00000000-0005-0000-0000-0000F90C0000}"/>
    <cellStyle name="Normal 3 11 2 3" xfId="157" xr:uid="{00000000-0005-0000-0000-0000FA0C0000}"/>
    <cellStyle name="Normal 3 11 2 3 2" xfId="233" xr:uid="{00000000-0005-0000-0000-0000FB0C0000}"/>
    <cellStyle name="Normal 3 11 2 4" xfId="197" xr:uid="{00000000-0005-0000-0000-0000FC0C0000}"/>
    <cellStyle name="Normal 3 11 2 4 10" xfId="17254" xr:uid="{00000000-0005-0000-0000-0000FD0C0000}"/>
    <cellStyle name="Normal 3 11 2 4 2" xfId="289" xr:uid="{00000000-0005-0000-0000-0000FE0C0000}"/>
    <cellStyle name="Normal 3 11 2 4 2 2" xfId="423" xr:uid="{00000000-0005-0000-0000-0000FF0C0000}"/>
    <cellStyle name="Normal 3 11 2 4 2 2 2" xfId="711" xr:uid="{00000000-0005-0000-0000-0000000D0000}"/>
    <cellStyle name="Normal 3 11 2 4 2 2 2 2" xfId="1247" xr:uid="{00000000-0005-0000-0000-0000010D0000}"/>
    <cellStyle name="Normal 3 11 2 4 2 2 2 2 2" xfId="2308" xr:uid="{00000000-0005-0000-0000-0000020D0000}"/>
    <cellStyle name="Normal 3 11 2 4 2 2 2 2 2 2" xfId="4429" xr:uid="{00000000-0005-0000-0000-0000030D0000}"/>
    <cellStyle name="Normal 3 11 2 4 2 2 2 2 2 2 2" xfId="8688" xr:uid="{00000000-0005-0000-0000-0000040D0000}"/>
    <cellStyle name="Normal 3 11 2 4 2 2 2 2 2 2 2 2" xfId="17177" xr:uid="{00000000-0005-0000-0000-0000050D0000}"/>
    <cellStyle name="Normal 3 11 2 4 2 2 2 2 2 2 2 2 2" xfId="34143" xr:uid="{00000000-0005-0000-0000-0000060D0000}"/>
    <cellStyle name="Normal 3 11 2 4 2 2 2 2 2 2 2 3" xfId="25661" xr:uid="{00000000-0005-0000-0000-0000070D0000}"/>
    <cellStyle name="Normal 3 11 2 4 2 2 2 2 2 2 3" xfId="12935" xr:uid="{00000000-0005-0000-0000-0000080D0000}"/>
    <cellStyle name="Normal 3 11 2 4 2 2 2 2 2 2 3 2" xfId="29902" xr:uid="{00000000-0005-0000-0000-0000090D0000}"/>
    <cellStyle name="Normal 3 11 2 4 2 2 2 2 2 2 4" xfId="21420" xr:uid="{00000000-0005-0000-0000-00000A0D0000}"/>
    <cellStyle name="Normal 3 11 2 4 2 2 2 2 2 3" xfId="6569" xr:uid="{00000000-0005-0000-0000-00000B0D0000}"/>
    <cellStyle name="Normal 3 11 2 4 2 2 2 2 2 3 2" xfId="15059" xr:uid="{00000000-0005-0000-0000-00000C0D0000}"/>
    <cellStyle name="Normal 3 11 2 4 2 2 2 2 2 3 2 2" xfId="32025" xr:uid="{00000000-0005-0000-0000-00000D0D0000}"/>
    <cellStyle name="Normal 3 11 2 4 2 2 2 2 2 3 3" xfId="23543" xr:uid="{00000000-0005-0000-0000-00000E0D0000}"/>
    <cellStyle name="Normal 3 11 2 4 2 2 2 2 2 4" xfId="10817" xr:uid="{00000000-0005-0000-0000-00000F0D0000}"/>
    <cellStyle name="Normal 3 11 2 4 2 2 2 2 2 4 2" xfId="27784" xr:uid="{00000000-0005-0000-0000-0000100D0000}"/>
    <cellStyle name="Normal 3 11 2 4 2 2 2 2 2 5" xfId="19302" xr:uid="{00000000-0005-0000-0000-0000110D0000}"/>
    <cellStyle name="Normal 3 11 2 4 2 2 2 2 3" xfId="3370" xr:uid="{00000000-0005-0000-0000-0000120D0000}"/>
    <cellStyle name="Normal 3 11 2 4 2 2 2 2 3 2" xfId="7630" xr:uid="{00000000-0005-0000-0000-0000130D0000}"/>
    <cellStyle name="Normal 3 11 2 4 2 2 2 2 3 2 2" xfId="16119" xr:uid="{00000000-0005-0000-0000-0000140D0000}"/>
    <cellStyle name="Normal 3 11 2 4 2 2 2 2 3 2 2 2" xfId="33085" xr:uid="{00000000-0005-0000-0000-0000150D0000}"/>
    <cellStyle name="Normal 3 11 2 4 2 2 2 2 3 2 3" xfId="24603" xr:uid="{00000000-0005-0000-0000-0000160D0000}"/>
    <cellStyle name="Normal 3 11 2 4 2 2 2 2 3 3" xfId="11877" xr:uid="{00000000-0005-0000-0000-0000170D0000}"/>
    <cellStyle name="Normal 3 11 2 4 2 2 2 2 3 3 2" xfId="28844" xr:uid="{00000000-0005-0000-0000-0000180D0000}"/>
    <cellStyle name="Normal 3 11 2 4 2 2 2 2 3 4" xfId="20362" xr:uid="{00000000-0005-0000-0000-0000190D0000}"/>
    <cellStyle name="Normal 3 11 2 4 2 2 2 2 4" xfId="5511" xr:uid="{00000000-0005-0000-0000-00001A0D0000}"/>
    <cellStyle name="Normal 3 11 2 4 2 2 2 2 4 2" xfId="14001" xr:uid="{00000000-0005-0000-0000-00001B0D0000}"/>
    <cellStyle name="Normal 3 11 2 4 2 2 2 2 4 2 2" xfId="30967" xr:uid="{00000000-0005-0000-0000-00001C0D0000}"/>
    <cellStyle name="Normal 3 11 2 4 2 2 2 2 4 3" xfId="22485" xr:uid="{00000000-0005-0000-0000-00001D0D0000}"/>
    <cellStyle name="Normal 3 11 2 4 2 2 2 2 5" xfId="9759" xr:uid="{00000000-0005-0000-0000-00001E0D0000}"/>
    <cellStyle name="Normal 3 11 2 4 2 2 2 2 5 2" xfId="26726" xr:uid="{00000000-0005-0000-0000-00001F0D0000}"/>
    <cellStyle name="Normal 3 11 2 4 2 2 2 2 6" xfId="18244" xr:uid="{00000000-0005-0000-0000-0000200D0000}"/>
    <cellStyle name="Normal 3 11 2 4 2 2 2 3" xfId="1778" xr:uid="{00000000-0005-0000-0000-0000210D0000}"/>
    <cellStyle name="Normal 3 11 2 4 2 2 2 3 2" xfId="3900" xr:uid="{00000000-0005-0000-0000-0000220D0000}"/>
    <cellStyle name="Normal 3 11 2 4 2 2 2 3 2 2" xfId="8159" xr:uid="{00000000-0005-0000-0000-0000230D0000}"/>
    <cellStyle name="Normal 3 11 2 4 2 2 2 3 2 2 2" xfId="16648" xr:uid="{00000000-0005-0000-0000-0000240D0000}"/>
    <cellStyle name="Normal 3 11 2 4 2 2 2 3 2 2 2 2" xfId="33614" xr:uid="{00000000-0005-0000-0000-0000250D0000}"/>
    <cellStyle name="Normal 3 11 2 4 2 2 2 3 2 2 3" xfId="25132" xr:uid="{00000000-0005-0000-0000-0000260D0000}"/>
    <cellStyle name="Normal 3 11 2 4 2 2 2 3 2 3" xfId="12406" xr:uid="{00000000-0005-0000-0000-0000270D0000}"/>
    <cellStyle name="Normal 3 11 2 4 2 2 2 3 2 3 2" xfId="29373" xr:uid="{00000000-0005-0000-0000-0000280D0000}"/>
    <cellStyle name="Normal 3 11 2 4 2 2 2 3 2 4" xfId="20891" xr:uid="{00000000-0005-0000-0000-0000290D0000}"/>
    <cellStyle name="Normal 3 11 2 4 2 2 2 3 3" xfId="6040" xr:uid="{00000000-0005-0000-0000-00002A0D0000}"/>
    <cellStyle name="Normal 3 11 2 4 2 2 2 3 3 2" xfId="14530" xr:uid="{00000000-0005-0000-0000-00002B0D0000}"/>
    <cellStyle name="Normal 3 11 2 4 2 2 2 3 3 2 2" xfId="31496" xr:uid="{00000000-0005-0000-0000-00002C0D0000}"/>
    <cellStyle name="Normal 3 11 2 4 2 2 2 3 3 3" xfId="23014" xr:uid="{00000000-0005-0000-0000-00002D0D0000}"/>
    <cellStyle name="Normal 3 11 2 4 2 2 2 3 4" xfId="10288" xr:uid="{00000000-0005-0000-0000-00002E0D0000}"/>
    <cellStyle name="Normal 3 11 2 4 2 2 2 3 4 2" xfId="27255" xr:uid="{00000000-0005-0000-0000-00002F0D0000}"/>
    <cellStyle name="Normal 3 11 2 4 2 2 2 3 5" xfId="18773" xr:uid="{00000000-0005-0000-0000-0000300D0000}"/>
    <cellStyle name="Normal 3 11 2 4 2 2 2 4" xfId="2841" xr:uid="{00000000-0005-0000-0000-0000310D0000}"/>
    <cellStyle name="Normal 3 11 2 4 2 2 2 4 2" xfId="7101" xr:uid="{00000000-0005-0000-0000-0000320D0000}"/>
    <cellStyle name="Normal 3 11 2 4 2 2 2 4 2 2" xfId="15590" xr:uid="{00000000-0005-0000-0000-0000330D0000}"/>
    <cellStyle name="Normal 3 11 2 4 2 2 2 4 2 2 2" xfId="32556" xr:uid="{00000000-0005-0000-0000-0000340D0000}"/>
    <cellStyle name="Normal 3 11 2 4 2 2 2 4 2 3" xfId="24074" xr:uid="{00000000-0005-0000-0000-0000350D0000}"/>
    <cellStyle name="Normal 3 11 2 4 2 2 2 4 3" xfId="11348" xr:uid="{00000000-0005-0000-0000-0000360D0000}"/>
    <cellStyle name="Normal 3 11 2 4 2 2 2 4 3 2" xfId="28315" xr:uid="{00000000-0005-0000-0000-0000370D0000}"/>
    <cellStyle name="Normal 3 11 2 4 2 2 2 4 4" xfId="19833" xr:uid="{00000000-0005-0000-0000-0000380D0000}"/>
    <cellStyle name="Normal 3 11 2 4 2 2 2 5" xfId="4982" xr:uid="{00000000-0005-0000-0000-0000390D0000}"/>
    <cellStyle name="Normal 3 11 2 4 2 2 2 5 2" xfId="13472" xr:uid="{00000000-0005-0000-0000-00003A0D0000}"/>
    <cellStyle name="Normal 3 11 2 4 2 2 2 5 2 2" xfId="30438" xr:uid="{00000000-0005-0000-0000-00003B0D0000}"/>
    <cellStyle name="Normal 3 11 2 4 2 2 2 5 3" xfId="21956" xr:uid="{00000000-0005-0000-0000-00003C0D0000}"/>
    <cellStyle name="Normal 3 11 2 4 2 2 2 6" xfId="9230" xr:uid="{00000000-0005-0000-0000-00003D0D0000}"/>
    <cellStyle name="Normal 3 11 2 4 2 2 2 6 2" xfId="26197" xr:uid="{00000000-0005-0000-0000-00003E0D0000}"/>
    <cellStyle name="Normal 3 11 2 4 2 2 2 7" xfId="17715" xr:uid="{00000000-0005-0000-0000-00003F0D0000}"/>
    <cellStyle name="Normal 3 11 2 4 2 2 3" xfId="977" xr:uid="{00000000-0005-0000-0000-0000400D0000}"/>
    <cellStyle name="Normal 3 11 2 4 2 2 3 2" xfId="2043" xr:uid="{00000000-0005-0000-0000-0000410D0000}"/>
    <cellStyle name="Normal 3 11 2 4 2 2 3 2 2" xfId="4164" xr:uid="{00000000-0005-0000-0000-0000420D0000}"/>
    <cellStyle name="Normal 3 11 2 4 2 2 3 2 2 2" xfId="8423" xr:uid="{00000000-0005-0000-0000-0000430D0000}"/>
    <cellStyle name="Normal 3 11 2 4 2 2 3 2 2 2 2" xfId="16912" xr:uid="{00000000-0005-0000-0000-0000440D0000}"/>
    <cellStyle name="Normal 3 11 2 4 2 2 3 2 2 2 2 2" xfId="33878" xr:uid="{00000000-0005-0000-0000-0000450D0000}"/>
    <cellStyle name="Normal 3 11 2 4 2 2 3 2 2 2 3" xfId="25396" xr:uid="{00000000-0005-0000-0000-0000460D0000}"/>
    <cellStyle name="Normal 3 11 2 4 2 2 3 2 2 3" xfId="12670" xr:uid="{00000000-0005-0000-0000-0000470D0000}"/>
    <cellStyle name="Normal 3 11 2 4 2 2 3 2 2 3 2" xfId="29637" xr:uid="{00000000-0005-0000-0000-0000480D0000}"/>
    <cellStyle name="Normal 3 11 2 4 2 2 3 2 2 4" xfId="21155" xr:uid="{00000000-0005-0000-0000-0000490D0000}"/>
    <cellStyle name="Normal 3 11 2 4 2 2 3 2 3" xfId="6304" xr:uid="{00000000-0005-0000-0000-00004A0D0000}"/>
    <cellStyle name="Normal 3 11 2 4 2 2 3 2 3 2" xfId="14794" xr:uid="{00000000-0005-0000-0000-00004B0D0000}"/>
    <cellStyle name="Normal 3 11 2 4 2 2 3 2 3 2 2" xfId="31760" xr:uid="{00000000-0005-0000-0000-00004C0D0000}"/>
    <cellStyle name="Normal 3 11 2 4 2 2 3 2 3 3" xfId="23278" xr:uid="{00000000-0005-0000-0000-00004D0D0000}"/>
    <cellStyle name="Normal 3 11 2 4 2 2 3 2 4" xfId="10552" xr:uid="{00000000-0005-0000-0000-00004E0D0000}"/>
    <cellStyle name="Normal 3 11 2 4 2 2 3 2 4 2" xfId="27519" xr:uid="{00000000-0005-0000-0000-00004F0D0000}"/>
    <cellStyle name="Normal 3 11 2 4 2 2 3 2 5" xfId="19037" xr:uid="{00000000-0005-0000-0000-0000500D0000}"/>
    <cellStyle name="Normal 3 11 2 4 2 2 3 3" xfId="3105" xr:uid="{00000000-0005-0000-0000-0000510D0000}"/>
    <cellStyle name="Normal 3 11 2 4 2 2 3 3 2" xfId="7365" xr:uid="{00000000-0005-0000-0000-0000520D0000}"/>
    <cellStyle name="Normal 3 11 2 4 2 2 3 3 2 2" xfId="15854" xr:uid="{00000000-0005-0000-0000-0000530D0000}"/>
    <cellStyle name="Normal 3 11 2 4 2 2 3 3 2 2 2" xfId="32820" xr:uid="{00000000-0005-0000-0000-0000540D0000}"/>
    <cellStyle name="Normal 3 11 2 4 2 2 3 3 2 3" xfId="24338" xr:uid="{00000000-0005-0000-0000-0000550D0000}"/>
    <cellStyle name="Normal 3 11 2 4 2 2 3 3 3" xfId="11612" xr:uid="{00000000-0005-0000-0000-0000560D0000}"/>
    <cellStyle name="Normal 3 11 2 4 2 2 3 3 3 2" xfId="28579" xr:uid="{00000000-0005-0000-0000-0000570D0000}"/>
    <cellStyle name="Normal 3 11 2 4 2 2 3 3 4" xfId="20097" xr:uid="{00000000-0005-0000-0000-0000580D0000}"/>
    <cellStyle name="Normal 3 11 2 4 2 2 3 4" xfId="5246" xr:uid="{00000000-0005-0000-0000-0000590D0000}"/>
    <cellStyle name="Normal 3 11 2 4 2 2 3 4 2" xfId="13736" xr:uid="{00000000-0005-0000-0000-00005A0D0000}"/>
    <cellStyle name="Normal 3 11 2 4 2 2 3 4 2 2" xfId="30702" xr:uid="{00000000-0005-0000-0000-00005B0D0000}"/>
    <cellStyle name="Normal 3 11 2 4 2 2 3 4 3" xfId="22220" xr:uid="{00000000-0005-0000-0000-00005C0D0000}"/>
    <cellStyle name="Normal 3 11 2 4 2 2 3 5" xfId="9494" xr:uid="{00000000-0005-0000-0000-00005D0D0000}"/>
    <cellStyle name="Normal 3 11 2 4 2 2 3 5 2" xfId="26461" xr:uid="{00000000-0005-0000-0000-00005E0D0000}"/>
    <cellStyle name="Normal 3 11 2 4 2 2 3 6" xfId="17979" xr:uid="{00000000-0005-0000-0000-00005F0D0000}"/>
    <cellStyle name="Normal 3 11 2 4 2 2 4" xfId="1513" xr:uid="{00000000-0005-0000-0000-0000600D0000}"/>
    <cellStyle name="Normal 3 11 2 4 2 2 4 2" xfId="3635" xr:uid="{00000000-0005-0000-0000-0000610D0000}"/>
    <cellStyle name="Normal 3 11 2 4 2 2 4 2 2" xfId="7894" xr:uid="{00000000-0005-0000-0000-0000620D0000}"/>
    <cellStyle name="Normal 3 11 2 4 2 2 4 2 2 2" xfId="16383" xr:uid="{00000000-0005-0000-0000-0000630D0000}"/>
    <cellStyle name="Normal 3 11 2 4 2 2 4 2 2 2 2" xfId="33349" xr:uid="{00000000-0005-0000-0000-0000640D0000}"/>
    <cellStyle name="Normal 3 11 2 4 2 2 4 2 2 3" xfId="24867" xr:uid="{00000000-0005-0000-0000-0000650D0000}"/>
    <cellStyle name="Normal 3 11 2 4 2 2 4 2 3" xfId="12141" xr:uid="{00000000-0005-0000-0000-0000660D0000}"/>
    <cellStyle name="Normal 3 11 2 4 2 2 4 2 3 2" xfId="29108" xr:uid="{00000000-0005-0000-0000-0000670D0000}"/>
    <cellStyle name="Normal 3 11 2 4 2 2 4 2 4" xfId="20626" xr:uid="{00000000-0005-0000-0000-0000680D0000}"/>
    <cellStyle name="Normal 3 11 2 4 2 2 4 3" xfId="5775" xr:uid="{00000000-0005-0000-0000-0000690D0000}"/>
    <cellStyle name="Normal 3 11 2 4 2 2 4 3 2" xfId="14265" xr:uid="{00000000-0005-0000-0000-00006A0D0000}"/>
    <cellStyle name="Normal 3 11 2 4 2 2 4 3 2 2" xfId="31231" xr:uid="{00000000-0005-0000-0000-00006B0D0000}"/>
    <cellStyle name="Normal 3 11 2 4 2 2 4 3 3" xfId="22749" xr:uid="{00000000-0005-0000-0000-00006C0D0000}"/>
    <cellStyle name="Normal 3 11 2 4 2 2 4 4" xfId="10023" xr:uid="{00000000-0005-0000-0000-00006D0D0000}"/>
    <cellStyle name="Normal 3 11 2 4 2 2 4 4 2" xfId="26990" xr:uid="{00000000-0005-0000-0000-00006E0D0000}"/>
    <cellStyle name="Normal 3 11 2 4 2 2 4 5" xfId="18508" xr:uid="{00000000-0005-0000-0000-00006F0D0000}"/>
    <cellStyle name="Normal 3 11 2 4 2 2 5" xfId="2576" xr:uid="{00000000-0005-0000-0000-0000700D0000}"/>
    <cellStyle name="Normal 3 11 2 4 2 2 5 2" xfId="6836" xr:uid="{00000000-0005-0000-0000-0000710D0000}"/>
    <cellStyle name="Normal 3 11 2 4 2 2 5 2 2" xfId="15325" xr:uid="{00000000-0005-0000-0000-0000720D0000}"/>
    <cellStyle name="Normal 3 11 2 4 2 2 5 2 2 2" xfId="32291" xr:uid="{00000000-0005-0000-0000-0000730D0000}"/>
    <cellStyle name="Normal 3 11 2 4 2 2 5 2 3" xfId="23809" xr:uid="{00000000-0005-0000-0000-0000740D0000}"/>
    <cellStyle name="Normal 3 11 2 4 2 2 5 3" xfId="11083" xr:uid="{00000000-0005-0000-0000-0000750D0000}"/>
    <cellStyle name="Normal 3 11 2 4 2 2 5 3 2" xfId="28050" xr:uid="{00000000-0005-0000-0000-0000760D0000}"/>
    <cellStyle name="Normal 3 11 2 4 2 2 5 4" xfId="19568" xr:uid="{00000000-0005-0000-0000-0000770D0000}"/>
    <cellStyle name="Normal 3 11 2 4 2 2 6" xfId="4717" xr:uid="{00000000-0005-0000-0000-0000780D0000}"/>
    <cellStyle name="Normal 3 11 2 4 2 2 6 2" xfId="13207" xr:uid="{00000000-0005-0000-0000-0000790D0000}"/>
    <cellStyle name="Normal 3 11 2 4 2 2 6 2 2" xfId="30173" xr:uid="{00000000-0005-0000-0000-00007A0D0000}"/>
    <cellStyle name="Normal 3 11 2 4 2 2 6 3" xfId="21691" xr:uid="{00000000-0005-0000-0000-00007B0D0000}"/>
    <cellStyle name="Normal 3 11 2 4 2 2 7" xfId="8965" xr:uid="{00000000-0005-0000-0000-00007C0D0000}"/>
    <cellStyle name="Normal 3 11 2 4 2 2 7 2" xfId="25932" xr:uid="{00000000-0005-0000-0000-00007D0D0000}"/>
    <cellStyle name="Normal 3 11 2 4 2 2 8" xfId="17450" xr:uid="{00000000-0005-0000-0000-00007E0D0000}"/>
    <cellStyle name="Normal 3 11 2 4 2 3" xfId="578" xr:uid="{00000000-0005-0000-0000-00007F0D0000}"/>
    <cellStyle name="Normal 3 11 2 4 2 3 2" xfId="1116" xr:uid="{00000000-0005-0000-0000-0000800D0000}"/>
    <cellStyle name="Normal 3 11 2 4 2 3 2 2" xfId="2177" xr:uid="{00000000-0005-0000-0000-0000810D0000}"/>
    <cellStyle name="Normal 3 11 2 4 2 3 2 2 2" xfId="4298" xr:uid="{00000000-0005-0000-0000-0000820D0000}"/>
    <cellStyle name="Normal 3 11 2 4 2 3 2 2 2 2" xfId="8557" xr:uid="{00000000-0005-0000-0000-0000830D0000}"/>
    <cellStyle name="Normal 3 11 2 4 2 3 2 2 2 2 2" xfId="17046" xr:uid="{00000000-0005-0000-0000-0000840D0000}"/>
    <cellStyle name="Normal 3 11 2 4 2 3 2 2 2 2 2 2" xfId="34012" xr:uid="{00000000-0005-0000-0000-0000850D0000}"/>
    <cellStyle name="Normal 3 11 2 4 2 3 2 2 2 2 3" xfId="25530" xr:uid="{00000000-0005-0000-0000-0000860D0000}"/>
    <cellStyle name="Normal 3 11 2 4 2 3 2 2 2 3" xfId="12804" xr:uid="{00000000-0005-0000-0000-0000870D0000}"/>
    <cellStyle name="Normal 3 11 2 4 2 3 2 2 2 3 2" xfId="29771" xr:uid="{00000000-0005-0000-0000-0000880D0000}"/>
    <cellStyle name="Normal 3 11 2 4 2 3 2 2 2 4" xfId="21289" xr:uid="{00000000-0005-0000-0000-0000890D0000}"/>
    <cellStyle name="Normal 3 11 2 4 2 3 2 2 3" xfId="6438" xr:uid="{00000000-0005-0000-0000-00008A0D0000}"/>
    <cellStyle name="Normal 3 11 2 4 2 3 2 2 3 2" xfId="14928" xr:uid="{00000000-0005-0000-0000-00008B0D0000}"/>
    <cellStyle name="Normal 3 11 2 4 2 3 2 2 3 2 2" xfId="31894" xr:uid="{00000000-0005-0000-0000-00008C0D0000}"/>
    <cellStyle name="Normal 3 11 2 4 2 3 2 2 3 3" xfId="23412" xr:uid="{00000000-0005-0000-0000-00008D0D0000}"/>
    <cellStyle name="Normal 3 11 2 4 2 3 2 2 4" xfId="10686" xr:uid="{00000000-0005-0000-0000-00008E0D0000}"/>
    <cellStyle name="Normal 3 11 2 4 2 3 2 2 4 2" xfId="27653" xr:uid="{00000000-0005-0000-0000-00008F0D0000}"/>
    <cellStyle name="Normal 3 11 2 4 2 3 2 2 5" xfId="19171" xr:uid="{00000000-0005-0000-0000-0000900D0000}"/>
    <cellStyle name="Normal 3 11 2 4 2 3 2 3" xfId="3239" xr:uid="{00000000-0005-0000-0000-0000910D0000}"/>
    <cellStyle name="Normal 3 11 2 4 2 3 2 3 2" xfId="7499" xr:uid="{00000000-0005-0000-0000-0000920D0000}"/>
    <cellStyle name="Normal 3 11 2 4 2 3 2 3 2 2" xfId="15988" xr:uid="{00000000-0005-0000-0000-0000930D0000}"/>
    <cellStyle name="Normal 3 11 2 4 2 3 2 3 2 2 2" xfId="32954" xr:uid="{00000000-0005-0000-0000-0000940D0000}"/>
    <cellStyle name="Normal 3 11 2 4 2 3 2 3 2 3" xfId="24472" xr:uid="{00000000-0005-0000-0000-0000950D0000}"/>
    <cellStyle name="Normal 3 11 2 4 2 3 2 3 3" xfId="11746" xr:uid="{00000000-0005-0000-0000-0000960D0000}"/>
    <cellStyle name="Normal 3 11 2 4 2 3 2 3 3 2" xfId="28713" xr:uid="{00000000-0005-0000-0000-0000970D0000}"/>
    <cellStyle name="Normal 3 11 2 4 2 3 2 3 4" xfId="20231" xr:uid="{00000000-0005-0000-0000-0000980D0000}"/>
    <cellStyle name="Normal 3 11 2 4 2 3 2 4" xfId="5380" xr:uid="{00000000-0005-0000-0000-0000990D0000}"/>
    <cellStyle name="Normal 3 11 2 4 2 3 2 4 2" xfId="13870" xr:uid="{00000000-0005-0000-0000-00009A0D0000}"/>
    <cellStyle name="Normal 3 11 2 4 2 3 2 4 2 2" xfId="30836" xr:uid="{00000000-0005-0000-0000-00009B0D0000}"/>
    <cellStyle name="Normal 3 11 2 4 2 3 2 4 3" xfId="22354" xr:uid="{00000000-0005-0000-0000-00009C0D0000}"/>
    <cellStyle name="Normal 3 11 2 4 2 3 2 5" xfId="9628" xr:uid="{00000000-0005-0000-0000-00009D0D0000}"/>
    <cellStyle name="Normal 3 11 2 4 2 3 2 5 2" xfId="26595" xr:uid="{00000000-0005-0000-0000-00009E0D0000}"/>
    <cellStyle name="Normal 3 11 2 4 2 3 2 6" xfId="18113" xr:uid="{00000000-0005-0000-0000-00009F0D0000}"/>
    <cellStyle name="Normal 3 11 2 4 2 3 3" xfId="1647" xr:uid="{00000000-0005-0000-0000-0000A00D0000}"/>
    <cellStyle name="Normal 3 11 2 4 2 3 3 2" xfId="3769" xr:uid="{00000000-0005-0000-0000-0000A10D0000}"/>
    <cellStyle name="Normal 3 11 2 4 2 3 3 2 2" xfId="8028" xr:uid="{00000000-0005-0000-0000-0000A20D0000}"/>
    <cellStyle name="Normal 3 11 2 4 2 3 3 2 2 2" xfId="16517" xr:uid="{00000000-0005-0000-0000-0000A30D0000}"/>
    <cellStyle name="Normal 3 11 2 4 2 3 3 2 2 2 2" xfId="33483" xr:uid="{00000000-0005-0000-0000-0000A40D0000}"/>
    <cellStyle name="Normal 3 11 2 4 2 3 3 2 2 3" xfId="25001" xr:uid="{00000000-0005-0000-0000-0000A50D0000}"/>
    <cellStyle name="Normal 3 11 2 4 2 3 3 2 3" xfId="12275" xr:uid="{00000000-0005-0000-0000-0000A60D0000}"/>
    <cellStyle name="Normal 3 11 2 4 2 3 3 2 3 2" xfId="29242" xr:uid="{00000000-0005-0000-0000-0000A70D0000}"/>
    <cellStyle name="Normal 3 11 2 4 2 3 3 2 4" xfId="20760" xr:uid="{00000000-0005-0000-0000-0000A80D0000}"/>
    <cellStyle name="Normal 3 11 2 4 2 3 3 3" xfId="5909" xr:uid="{00000000-0005-0000-0000-0000A90D0000}"/>
    <cellStyle name="Normal 3 11 2 4 2 3 3 3 2" xfId="14399" xr:uid="{00000000-0005-0000-0000-0000AA0D0000}"/>
    <cellStyle name="Normal 3 11 2 4 2 3 3 3 2 2" xfId="31365" xr:uid="{00000000-0005-0000-0000-0000AB0D0000}"/>
    <cellStyle name="Normal 3 11 2 4 2 3 3 3 3" xfId="22883" xr:uid="{00000000-0005-0000-0000-0000AC0D0000}"/>
    <cellStyle name="Normal 3 11 2 4 2 3 3 4" xfId="10157" xr:uid="{00000000-0005-0000-0000-0000AD0D0000}"/>
    <cellStyle name="Normal 3 11 2 4 2 3 3 4 2" xfId="27124" xr:uid="{00000000-0005-0000-0000-0000AE0D0000}"/>
    <cellStyle name="Normal 3 11 2 4 2 3 3 5" xfId="18642" xr:uid="{00000000-0005-0000-0000-0000AF0D0000}"/>
    <cellStyle name="Normal 3 11 2 4 2 3 4" xfId="2710" xr:uid="{00000000-0005-0000-0000-0000B00D0000}"/>
    <cellStyle name="Normal 3 11 2 4 2 3 4 2" xfId="6970" xr:uid="{00000000-0005-0000-0000-0000B10D0000}"/>
    <cellStyle name="Normal 3 11 2 4 2 3 4 2 2" xfId="15459" xr:uid="{00000000-0005-0000-0000-0000B20D0000}"/>
    <cellStyle name="Normal 3 11 2 4 2 3 4 2 2 2" xfId="32425" xr:uid="{00000000-0005-0000-0000-0000B30D0000}"/>
    <cellStyle name="Normal 3 11 2 4 2 3 4 2 3" xfId="23943" xr:uid="{00000000-0005-0000-0000-0000B40D0000}"/>
    <cellStyle name="Normal 3 11 2 4 2 3 4 3" xfId="11217" xr:uid="{00000000-0005-0000-0000-0000B50D0000}"/>
    <cellStyle name="Normal 3 11 2 4 2 3 4 3 2" xfId="28184" xr:uid="{00000000-0005-0000-0000-0000B60D0000}"/>
    <cellStyle name="Normal 3 11 2 4 2 3 4 4" xfId="19702" xr:uid="{00000000-0005-0000-0000-0000B70D0000}"/>
    <cellStyle name="Normal 3 11 2 4 2 3 5" xfId="4851" xr:uid="{00000000-0005-0000-0000-0000B80D0000}"/>
    <cellStyle name="Normal 3 11 2 4 2 3 5 2" xfId="13341" xr:uid="{00000000-0005-0000-0000-0000B90D0000}"/>
    <cellStyle name="Normal 3 11 2 4 2 3 5 2 2" xfId="30307" xr:uid="{00000000-0005-0000-0000-0000BA0D0000}"/>
    <cellStyle name="Normal 3 11 2 4 2 3 5 3" xfId="21825" xr:uid="{00000000-0005-0000-0000-0000BB0D0000}"/>
    <cellStyle name="Normal 3 11 2 4 2 3 6" xfId="9099" xr:uid="{00000000-0005-0000-0000-0000BC0D0000}"/>
    <cellStyle name="Normal 3 11 2 4 2 3 6 2" xfId="26066" xr:uid="{00000000-0005-0000-0000-0000BD0D0000}"/>
    <cellStyle name="Normal 3 11 2 4 2 3 7" xfId="17584" xr:uid="{00000000-0005-0000-0000-0000BE0D0000}"/>
    <cellStyle name="Normal 3 11 2 4 2 4" xfId="846" xr:uid="{00000000-0005-0000-0000-0000BF0D0000}"/>
    <cellStyle name="Normal 3 11 2 4 2 4 2" xfId="1912" xr:uid="{00000000-0005-0000-0000-0000C00D0000}"/>
    <cellStyle name="Normal 3 11 2 4 2 4 2 2" xfId="4033" xr:uid="{00000000-0005-0000-0000-0000C10D0000}"/>
    <cellStyle name="Normal 3 11 2 4 2 4 2 2 2" xfId="8292" xr:uid="{00000000-0005-0000-0000-0000C20D0000}"/>
    <cellStyle name="Normal 3 11 2 4 2 4 2 2 2 2" xfId="16781" xr:uid="{00000000-0005-0000-0000-0000C30D0000}"/>
    <cellStyle name="Normal 3 11 2 4 2 4 2 2 2 2 2" xfId="33747" xr:uid="{00000000-0005-0000-0000-0000C40D0000}"/>
    <cellStyle name="Normal 3 11 2 4 2 4 2 2 2 3" xfId="25265" xr:uid="{00000000-0005-0000-0000-0000C50D0000}"/>
    <cellStyle name="Normal 3 11 2 4 2 4 2 2 3" xfId="12539" xr:uid="{00000000-0005-0000-0000-0000C60D0000}"/>
    <cellStyle name="Normal 3 11 2 4 2 4 2 2 3 2" xfId="29506" xr:uid="{00000000-0005-0000-0000-0000C70D0000}"/>
    <cellStyle name="Normal 3 11 2 4 2 4 2 2 4" xfId="21024" xr:uid="{00000000-0005-0000-0000-0000C80D0000}"/>
    <cellStyle name="Normal 3 11 2 4 2 4 2 3" xfId="6173" xr:uid="{00000000-0005-0000-0000-0000C90D0000}"/>
    <cellStyle name="Normal 3 11 2 4 2 4 2 3 2" xfId="14663" xr:uid="{00000000-0005-0000-0000-0000CA0D0000}"/>
    <cellStyle name="Normal 3 11 2 4 2 4 2 3 2 2" xfId="31629" xr:uid="{00000000-0005-0000-0000-0000CB0D0000}"/>
    <cellStyle name="Normal 3 11 2 4 2 4 2 3 3" xfId="23147" xr:uid="{00000000-0005-0000-0000-0000CC0D0000}"/>
    <cellStyle name="Normal 3 11 2 4 2 4 2 4" xfId="10421" xr:uid="{00000000-0005-0000-0000-0000CD0D0000}"/>
    <cellStyle name="Normal 3 11 2 4 2 4 2 4 2" xfId="27388" xr:uid="{00000000-0005-0000-0000-0000CE0D0000}"/>
    <cellStyle name="Normal 3 11 2 4 2 4 2 5" xfId="18906" xr:uid="{00000000-0005-0000-0000-0000CF0D0000}"/>
    <cellStyle name="Normal 3 11 2 4 2 4 3" xfId="2974" xr:uid="{00000000-0005-0000-0000-0000D00D0000}"/>
    <cellStyle name="Normal 3 11 2 4 2 4 3 2" xfId="7234" xr:uid="{00000000-0005-0000-0000-0000D10D0000}"/>
    <cellStyle name="Normal 3 11 2 4 2 4 3 2 2" xfId="15723" xr:uid="{00000000-0005-0000-0000-0000D20D0000}"/>
    <cellStyle name="Normal 3 11 2 4 2 4 3 2 2 2" xfId="32689" xr:uid="{00000000-0005-0000-0000-0000D30D0000}"/>
    <cellStyle name="Normal 3 11 2 4 2 4 3 2 3" xfId="24207" xr:uid="{00000000-0005-0000-0000-0000D40D0000}"/>
    <cellStyle name="Normal 3 11 2 4 2 4 3 3" xfId="11481" xr:uid="{00000000-0005-0000-0000-0000D50D0000}"/>
    <cellStyle name="Normal 3 11 2 4 2 4 3 3 2" xfId="28448" xr:uid="{00000000-0005-0000-0000-0000D60D0000}"/>
    <cellStyle name="Normal 3 11 2 4 2 4 3 4" xfId="19966" xr:uid="{00000000-0005-0000-0000-0000D70D0000}"/>
    <cellStyle name="Normal 3 11 2 4 2 4 4" xfId="5115" xr:uid="{00000000-0005-0000-0000-0000D80D0000}"/>
    <cellStyle name="Normal 3 11 2 4 2 4 4 2" xfId="13605" xr:uid="{00000000-0005-0000-0000-0000D90D0000}"/>
    <cellStyle name="Normal 3 11 2 4 2 4 4 2 2" xfId="30571" xr:uid="{00000000-0005-0000-0000-0000DA0D0000}"/>
    <cellStyle name="Normal 3 11 2 4 2 4 4 3" xfId="22089" xr:uid="{00000000-0005-0000-0000-0000DB0D0000}"/>
    <cellStyle name="Normal 3 11 2 4 2 4 5" xfId="9363" xr:uid="{00000000-0005-0000-0000-0000DC0D0000}"/>
    <cellStyle name="Normal 3 11 2 4 2 4 5 2" xfId="26330" xr:uid="{00000000-0005-0000-0000-0000DD0D0000}"/>
    <cellStyle name="Normal 3 11 2 4 2 4 6" xfId="17848" xr:uid="{00000000-0005-0000-0000-0000DE0D0000}"/>
    <cellStyle name="Normal 3 11 2 4 2 5" xfId="1382" xr:uid="{00000000-0005-0000-0000-0000DF0D0000}"/>
    <cellStyle name="Normal 3 11 2 4 2 5 2" xfId="3504" xr:uid="{00000000-0005-0000-0000-0000E00D0000}"/>
    <cellStyle name="Normal 3 11 2 4 2 5 2 2" xfId="7763" xr:uid="{00000000-0005-0000-0000-0000E10D0000}"/>
    <cellStyle name="Normal 3 11 2 4 2 5 2 2 2" xfId="16252" xr:uid="{00000000-0005-0000-0000-0000E20D0000}"/>
    <cellStyle name="Normal 3 11 2 4 2 5 2 2 2 2" xfId="33218" xr:uid="{00000000-0005-0000-0000-0000E30D0000}"/>
    <cellStyle name="Normal 3 11 2 4 2 5 2 2 3" xfId="24736" xr:uid="{00000000-0005-0000-0000-0000E40D0000}"/>
    <cellStyle name="Normal 3 11 2 4 2 5 2 3" xfId="12010" xr:uid="{00000000-0005-0000-0000-0000E50D0000}"/>
    <cellStyle name="Normal 3 11 2 4 2 5 2 3 2" xfId="28977" xr:uid="{00000000-0005-0000-0000-0000E60D0000}"/>
    <cellStyle name="Normal 3 11 2 4 2 5 2 4" xfId="20495" xr:uid="{00000000-0005-0000-0000-0000E70D0000}"/>
    <cellStyle name="Normal 3 11 2 4 2 5 3" xfId="5644" xr:uid="{00000000-0005-0000-0000-0000E80D0000}"/>
    <cellStyle name="Normal 3 11 2 4 2 5 3 2" xfId="14134" xr:uid="{00000000-0005-0000-0000-0000E90D0000}"/>
    <cellStyle name="Normal 3 11 2 4 2 5 3 2 2" xfId="31100" xr:uid="{00000000-0005-0000-0000-0000EA0D0000}"/>
    <cellStyle name="Normal 3 11 2 4 2 5 3 3" xfId="22618" xr:uid="{00000000-0005-0000-0000-0000EB0D0000}"/>
    <cellStyle name="Normal 3 11 2 4 2 5 4" xfId="9892" xr:uid="{00000000-0005-0000-0000-0000EC0D0000}"/>
    <cellStyle name="Normal 3 11 2 4 2 5 4 2" xfId="26859" xr:uid="{00000000-0005-0000-0000-0000ED0D0000}"/>
    <cellStyle name="Normal 3 11 2 4 2 5 5" xfId="18377" xr:uid="{00000000-0005-0000-0000-0000EE0D0000}"/>
    <cellStyle name="Normal 3 11 2 4 2 6" xfId="2445" xr:uid="{00000000-0005-0000-0000-0000EF0D0000}"/>
    <cellStyle name="Normal 3 11 2 4 2 6 2" xfId="6705" xr:uid="{00000000-0005-0000-0000-0000F00D0000}"/>
    <cellStyle name="Normal 3 11 2 4 2 6 2 2" xfId="15194" xr:uid="{00000000-0005-0000-0000-0000F10D0000}"/>
    <cellStyle name="Normal 3 11 2 4 2 6 2 2 2" xfId="32160" xr:uid="{00000000-0005-0000-0000-0000F20D0000}"/>
    <cellStyle name="Normal 3 11 2 4 2 6 2 3" xfId="23678" xr:uid="{00000000-0005-0000-0000-0000F30D0000}"/>
    <cellStyle name="Normal 3 11 2 4 2 6 3" xfId="10952" xr:uid="{00000000-0005-0000-0000-0000F40D0000}"/>
    <cellStyle name="Normal 3 11 2 4 2 6 3 2" xfId="27919" xr:uid="{00000000-0005-0000-0000-0000F50D0000}"/>
    <cellStyle name="Normal 3 11 2 4 2 6 4" xfId="19437" xr:uid="{00000000-0005-0000-0000-0000F60D0000}"/>
    <cellStyle name="Normal 3 11 2 4 2 7" xfId="4586" xr:uid="{00000000-0005-0000-0000-0000F70D0000}"/>
    <cellStyle name="Normal 3 11 2 4 2 7 2" xfId="13076" xr:uid="{00000000-0005-0000-0000-0000F80D0000}"/>
    <cellStyle name="Normal 3 11 2 4 2 7 2 2" xfId="30042" xr:uid="{00000000-0005-0000-0000-0000F90D0000}"/>
    <cellStyle name="Normal 3 11 2 4 2 7 3" xfId="21560" xr:uid="{00000000-0005-0000-0000-0000FA0D0000}"/>
    <cellStyle name="Normal 3 11 2 4 2 8" xfId="8834" xr:uid="{00000000-0005-0000-0000-0000FB0D0000}"/>
    <cellStyle name="Normal 3 11 2 4 2 8 2" xfId="25801" xr:uid="{00000000-0005-0000-0000-0000FC0D0000}"/>
    <cellStyle name="Normal 3 11 2 4 2 9" xfId="17319" xr:uid="{00000000-0005-0000-0000-0000FD0D0000}"/>
    <cellStyle name="Normal 3 11 2 4 3" xfId="357" xr:uid="{00000000-0005-0000-0000-0000FE0D0000}"/>
    <cellStyle name="Normal 3 11 2 4 3 2" xfId="646" xr:uid="{00000000-0005-0000-0000-0000FF0D0000}"/>
    <cellStyle name="Normal 3 11 2 4 3 2 2" xfId="1182" xr:uid="{00000000-0005-0000-0000-0000000E0000}"/>
    <cellStyle name="Normal 3 11 2 4 3 2 2 2" xfId="2243" xr:uid="{00000000-0005-0000-0000-0000010E0000}"/>
    <cellStyle name="Normal 3 11 2 4 3 2 2 2 2" xfId="4364" xr:uid="{00000000-0005-0000-0000-0000020E0000}"/>
    <cellStyle name="Normal 3 11 2 4 3 2 2 2 2 2" xfId="8623" xr:uid="{00000000-0005-0000-0000-0000030E0000}"/>
    <cellStyle name="Normal 3 11 2 4 3 2 2 2 2 2 2" xfId="17112" xr:uid="{00000000-0005-0000-0000-0000040E0000}"/>
    <cellStyle name="Normal 3 11 2 4 3 2 2 2 2 2 2 2" xfId="34078" xr:uid="{00000000-0005-0000-0000-0000050E0000}"/>
    <cellStyle name="Normal 3 11 2 4 3 2 2 2 2 2 3" xfId="25596" xr:uid="{00000000-0005-0000-0000-0000060E0000}"/>
    <cellStyle name="Normal 3 11 2 4 3 2 2 2 2 3" xfId="12870" xr:uid="{00000000-0005-0000-0000-0000070E0000}"/>
    <cellStyle name="Normal 3 11 2 4 3 2 2 2 2 3 2" xfId="29837" xr:uid="{00000000-0005-0000-0000-0000080E0000}"/>
    <cellStyle name="Normal 3 11 2 4 3 2 2 2 2 4" xfId="21355" xr:uid="{00000000-0005-0000-0000-0000090E0000}"/>
    <cellStyle name="Normal 3 11 2 4 3 2 2 2 3" xfId="6504" xr:uid="{00000000-0005-0000-0000-00000A0E0000}"/>
    <cellStyle name="Normal 3 11 2 4 3 2 2 2 3 2" xfId="14994" xr:uid="{00000000-0005-0000-0000-00000B0E0000}"/>
    <cellStyle name="Normal 3 11 2 4 3 2 2 2 3 2 2" xfId="31960" xr:uid="{00000000-0005-0000-0000-00000C0E0000}"/>
    <cellStyle name="Normal 3 11 2 4 3 2 2 2 3 3" xfId="23478" xr:uid="{00000000-0005-0000-0000-00000D0E0000}"/>
    <cellStyle name="Normal 3 11 2 4 3 2 2 2 4" xfId="10752" xr:uid="{00000000-0005-0000-0000-00000E0E0000}"/>
    <cellStyle name="Normal 3 11 2 4 3 2 2 2 4 2" xfId="27719" xr:uid="{00000000-0005-0000-0000-00000F0E0000}"/>
    <cellStyle name="Normal 3 11 2 4 3 2 2 2 5" xfId="19237" xr:uid="{00000000-0005-0000-0000-0000100E0000}"/>
    <cellStyle name="Normal 3 11 2 4 3 2 2 3" xfId="3305" xr:uid="{00000000-0005-0000-0000-0000110E0000}"/>
    <cellStyle name="Normal 3 11 2 4 3 2 2 3 2" xfId="7565" xr:uid="{00000000-0005-0000-0000-0000120E0000}"/>
    <cellStyle name="Normal 3 11 2 4 3 2 2 3 2 2" xfId="16054" xr:uid="{00000000-0005-0000-0000-0000130E0000}"/>
    <cellStyle name="Normal 3 11 2 4 3 2 2 3 2 2 2" xfId="33020" xr:uid="{00000000-0005-0000-0000-0000140E0000}"/>
    <cellStyle name="Normal 3 11 2 4 3 2 2 3 2 3" xfId="24538" xr:uid="{00000000-0005-0000-0000-0000150E0000}"/>
    <cellStyle name="Normal 3 11 2 4 3 2 2 3 3" xfId="11812" xr:uid="{00000000-0005-0000-0000-0000160E0000}"/>
    <cellStyle name="Normal 3 11 2 4 3 2 2 3 3 2" xfId="28779" xr:uid="{00000000-0005-0000-0000-0000170E0000}"/>
    <cellStyle name="Normal 3 11 2 4 3 2 2 3 4" xfId="20297" xr:uid="{00000000-0005-0000-0000-0000180E0000}"/>
    <cellStyle name="Normal 3 11 2 4 3 2 2 4" xfId="5446" xr:uid="{00000000-0005-0000-0000-0000190E0000}"/>
    <cellStyle name="Normal 3 11 2 4 3 2 2 4 2" xfId="13936" xr:uid="{00000000-0005-0000-0000-00001A0E0000}"/>
    <cellStyle name="Normal 3 11 2 4 3 2 2 4 2 2" xfId="30902" xr:uid="{00000000-0005-0000-0000-00001B0E0000}"/>
    <cellStyle name="Normal 3 11 2 4 3 2 2 4 3" xfId="22420" xr:uid="{00000000-0005-0000-0000-00001C0E0000}"/>
    <cellStyle name="Normal 3 11 2 4 3 2 2 5" xfId="9694" xr:uid="{00000000-0005-0000-0000-00001D0E0000}"/>
    <cellStyle name="Normal 3 11 2 4 3 2 2 5 2" xfId="26661" xr:uid="{00000000-0005-0000-0000-00001E0E0000}"/>
    <cellStyle name="Normal 3 11 2 4 3 2 2 6" xfId="18179" xr:uid="{00000000-0005-0000-0000-00001F0E0000}"/>
    <cellStyle name="Normal 3 11 2 4 3 2 3" xfId="1713" xr:uid="{00000000-0005-0000-0000-0000200E0000}"/>
    <cellStyle name="Normal 3 11 2 4 3 2 3 2" xfId="3835" xr:uid="{00000000-0005-0000-0000-0000210E0000}"/>
    <cellStyle name="Normal 3 11 2 4 3 2 3 2 2" xfId="8094" xr:uid="{00000000-0005-0000-0000-0000220E0000}"/>
    <cellStyle name="Normal 3 11 2 4 3 2 3 2 2 2" xfId="16583" xr:uid="{00000000-0005-0000-0000-0000230E0000}"/>
    <cellStyle name="Normal 3 11 2 4 3 2 3 2 2 2 2" xfId="33549" xr:uid="{00000000-0005-0000-0000-0000240E0000}"/>
    <cellStyle name="Normal 3 11 2 4 3 2 3 2 2 3" xfId="25067" xr:uid="{00000000-0005-0000-0000-0000250E0000}"/>
    <cellStyle name="Normal 3 11 2 4 3 2 3 2 3" xfId="12341" xr:uid="{00000000-0005-0000-0000-0000260E0000}"/>
    <cellStyle name="Normal 3 11 2 4 3 2 3 2 3 2" xfId="29308" xr:uid="{00000000-0005-0000-0000-0000270E0000}"/>
    <cellStyle name="Normal 3 11 2 4 3 2 3 2 4" xfId="20826" xr:uid="{00000000-0005-0000-0000-0000280E0000}"/>
    <cellStyle name="Normal 3 11 2 4 3 2 3 3" xfId="5975" xr:uid="{00000000-0005-0000-0000-0000290E0000}"/>
    <cellStyle name="Normal 3 11 2 4 3 2 3 3 2" xfId="14465" xr:uid="{00000000-0005-0000-0000-00002A0E0000}"/>
    <cellStyle name="Normal 3 11 2 4 3 2 3 3 2 2" xfId="31431" xr:uid="{00000000-0005-0000-0000-00002B0E0000}"/>
    <cellStyle name="Normal 3 11 2 4 3 2 3 3 3" xfId="22949" xr:uid="{00000000-0005-0000-0000-00002C0E0000}"/>
    <cellStyle name="Normal 3 11 2 4 3 2 3 4" xfId="10223" xr:uid="{00000000-0005-0000-0000-00002D0E0000}"/>
    <cellStyle name="Normal 3 11 2 4 3 2 3 4 2" xfId="27190" xr:uid="{00000000-0005-0000-0000-00002E0E0000}"/>
    <cellStyle name="Normal 3 11 2 4 3 2 3 5" xfId="18708" xr:uid="{00000000-0005-0000-0000-00002F0E0000}"/>
    <cellStyle name="Normal 3 11 2 4 3 2 4" xfId="2776" xr:uid="{00000000-0005-0000-0000-0000300E0000}"/>
    <cellStyle name="Normal 3 11 2 4 3 2 4 2" xfId="7036" xr:uid="{00000000-0005-0000-0000-0000310E0000}"/>
    <cellStyle name="Normal 3 11 2 4 3 2 4 2 2" xfId="15525" xr:uid="{00000000-0005-0000-0000-0000320E0000}"/>
    <cellStyle name="Normal 3 11 2 4 3 2 4 2 2 2" xfId="32491" xr:uid="{00000000-0005-0000-0000-0000330E0000}"/>
    <cellStyle name="Normal 3 11 2 4 3 2 4 2 3" xfId="24009" xr:uid="{00000000-0005-0000-0000-0000340E0000}"/>
    <cellStyle name="Normal 3 11 2 4 3 2 4 3" xfId="11283" xr:uid="{00000000-0005-0000-0000-0000350E0000}"/>
    <cellStyle name="Normal 3 11 2 4 3 2 4 3 2" xfId="28250" xr:uid="{00000000-0005-0000-0000-0000360E0000}"/>
    <cellStyle name="Normal 3 11 2 4 3 2 4 4" xfId="19768" xr:uid="{00000000-0005-0000-0000-0000370E0000}"/>
    <cellStyle name="Normal 3 11 2 4 3 2 5" xfId="4917" xr:uid="{00000000-0005-0000-0000-0000380E0000}"/>
    <cellStyle name="Normal 3 11 2 4 3 2 5 2" xfId="13407" xr:uid="{00000000-0005-0000-0000-0000390E0000}"/>
    <cellStyle name="Normal 3 11 2 4 3 2 5 2 2" xfId="30373" xr:uid="{00000000-0005-0000-0000-00003A0E0000}"/>
    <cellStyle name="Normal 3 11 2 4 3 2 5 3" xfId="21891" xr:uid="{00000000-0005-0000-0000-00003B0E0000}"/>
    <cellStyle name="Normal 3 11 2 4 3 2 6" xfId="9165" xr:uid="{00000000-0005-0000-0000-00003C0E0000}"/>
    <cellStyle name="Normal 3 11 2 4 3 2 6 2" xfId="26132" xr:uid="{00000000-0005-0000-0000-00003D0E0000}"/>
    <cellStyle name="Normal 3 11 2 4 3 2 7" xfId="17650" xr:uid="{00000000-0005-0000-0000-00003E0E0000}"/>
    <cellStyle name="Normal 3 11 2 4 3 3" xfId="912" xr:uid="{00000000-0005-0000-0000-00003F0E0000}"/>
    <cellStyle name="Normal 3 11 2 4 3 3 2" xfId="1978" xr:uid="{00000000-0005-0000-0000-0000400E0000}"/>
    <cellStyle name="Normal 3 11 2 4 3 3 2 2" xfId="4099" xr:uid="{00000000-0005-0000-0000-0000410E0000}"/>
    <cellStyle name="Normal 3 11 2 4 3 3 2 2 2" xfId="8358" xr:uid="{00000000-0005-0000-0000-0000420E0000}"/>
    <cellStyle name="Normal 3 11 2 4 3 3 2 2 2 2" xfId="16847" xr:uid="{00000000-0005-0000-0000-0000430E0000}"/>
    <cellStyle name="Normal 3 11 2 4 3 3 2 2 2 2 2" xfId="33813" xr:uid="{00000000-0005-0000-0000-0000440E0000}"/>
    <cellStyle name="Normal 3 11 2 4 3 3 2 2 2 3" xfId="25331" xr:uid="{00000000-0005-0000-0000-0000450E0000}"/>
    <cellStyle name="Normal 3 11 2 4 3 3 2 2 3" xfId="12605" xr:uid="{00000000-0005-0000-0000-0000460E0000}"/>
    <cellStyle name="Normal 3 11 2 4 3 3 2 2 3 2" xfId="29572" xr:uid="{00000000-0005-0000-0000-0000470E0000}"/>
    <cellStyle name="Normal 3 11 2 4 3 3 2 2 4" xfId="21090" xr:uid="{00000000-0005-0000-0000-0000480E0000}"/>
    <cellStyle name="Normal 3 11 2 4 3 3 2 3" xfId="6239" xr:uid="{00000000-0005-0000-0000-0000490E0000}"/>
    <cellStyle name="Normal 3 11 2 4 3 3 2 3 2" xfId="14729" xr:uid="{00000000-0005-0000-0000-00004A0E0000}"/>
    <cellStyle name="Normal 3 11 2 4 3 3 2 3 2 2" xfId="31695" xr:uid="{00000000-0005-0000-0000-00004B0E0000}"/>
    <cellStyle name="Normal 3 11 2 4 3 3 2 3 3" xfId="23213" xr:uid="{00000000-0005-0000-0000-00004C0E0000}"/>
    <cellStyle name="Normal 3 11 2 4 3 3 2 4" xfId="10487" xr:uid="{00000000-0005-0000-0000-00004D0E0000}"/>
    <cellStyle name="Normal 3 11 2 4 3 3 2 4 2" xfId="27454" xr:uid="{00000000-0005-0000-0000-00004E0E0000}"/>
    <cellStyle name="Normal 3 11 2 4 3 3 2 5" xfId="18972" xr:uid="{00000000-0005-0000-0000-00004F0E0000}"/>
    <cellStyle name="Normal 3 11 2 4 3 3 3" xfId="3040" xr:uid="{00000000-0005-0000-0000-0000500E0000}"/>
    <cellStyle name="Normal 3 11 2 4 3 3 3 2" xfId="7300" xr:uid="{00000000-0005-0000-0000-0000510E0000}"/>
    <cellStyle name="Normal 3 11 2 4 3 3 3 2 2" xfId="15789" xr:uid="{00000000-0005-0000-0000-0000520E0000}"/>
    <cellStyle name="Normal 3 11 2 4 3 3 3 2 2 2" xfId="32755" xr:uid="{00000000-0005-0000-0000-0000530E0000}"/>
    <cellStyle name="Normal 3 11 2 4 3 3 3 2 3" xfId="24273" xr:uid="{00000000-0005-0000-0000-0000540E0000}"/>
    <cellStyle name="Normal 3 11 2 4 3 3 3 3" xfId="11547" xr:uid="{00000000-0005-0000-0000-0000550E0000}"/>
    <cellStyle name="Normal 3 11 2 4 3 3 3 3 2" xfId="28514" xr:uid="{00000000-0005-0000-0000-0000560E0000}"/>
    <cellStyle name="Normal 3 11 2 4 3 3 3 4" xfId="20032" xr:uid="{00000000-0005-0000-0000-0000570E0000}"/>
    <cellStyle name="Normal 3 11 2 4 3 3 4" xfId="5181" xr:uid="{00000000-0005-0000-0000-0000580E0000}"/>
    <cellStyle name="Normal 3 11 2 4 3 3 4 2" xfId="13671" xr:uid="{00000000-0005-0000-0000-0000590E0000}"/>
    <cellStyle name="Normal 3 11 2 4 3 3 4 2 2" xfId="30637" xr:uid="{00000000-0005-0000-0000-00005A0E0000}"/>
    <cellStyle name="Normal 3 11 2 4 3 3 4 3" xfId="22155" xr:uid="{00000000-0005-0000-0000-00005B0E0000}"/>
    <cellStyle name="Normal 3 11 2 4 3 3 5" xfId="9429" xr:uid="{00000000-0005-0000-0000-00005C0E0000}"/>
    <cellStyle name="Normal 3 11 2 4 3 3 5 2" xfId="26396" xr:uid="{00000000-0005-0000-0000-00005D0E0000}"/>
    <cellStyle name="Normal 3 11 2 4 3 3 6" xfId="17914" xr:uid="{00000000-0005-0000-0000-00005E0E0000}"/>
    <cellStyle name="Normal 3 11 2 4 3 4" xfId="1448" xr:uid="{00000000-0005-0000-0000-00005F0E0000}"/>
    <cellStyle name="Normal 3 11 2 4 3 4 2" xfId="3570" xr:uid="{00000000-0005-0000-0000-0000600E0000}"/>
    <cellStyle name="Normal 3 11 2 4 3 4 2 2" xfId="7829" xr:uid="{00000000-0005-0000-0000-0000610E0000}"/>
    <cellStyle name="Normal 3 11 2 4 3 4 2 2 2" xfId="16318" xr:uid="{00000000-0005-0000-0000-0000620E0000}"/>
    <cellStyle name="Normal 3 11 2 4 3 4 2 2 2 2" xfId="33284" xr:uid="{00000000-0005-0000-0000-0000630E0000}"/>
    <cellStyle name="Normal 3 11 2 4 3 4 2 2 3" xfId="24802" xr:uid="{00000000-0005-0000-0000-0000640E0000}"/>
    <cellStyle name="Normal 3 11 2 4 3 4 2 3" xfId="12076" xr:uid="{00000000-0005-0000-0000-0000650E0000}"/>
    <cellStyle name="Normal 3 11 2 4 3 4 2 3 2" xfId="29043" xr:uid="{00000000-0005-0000-0000-0000660E0000}"/>
    <cellStyle name="Normal 3 11 2 4 3 4 2 4" xfId="20561" xr:uid="{00000000-0005-0000-0000-0000670E0000}"/>
    <cellStyle name="Normal 3 11 2 4 3 4 3" xfId="5710" xr:uid="{00000000-0005-0000-0000-0000680E0000}"/>
    <cellStyle name="Normal 3 11 2 4 3 4 3 2" xfId="14200" xr:uid="{00000000-0005-0000-0000-0000690E0000}"/>
    <cellStyle name="Normal 3 11 2 4 3 4 3 2 2" xfId="31166" xr:uid="{00000000-0005-0000-0000-00006A0E0000}"/>
    <cellStyle name="Normal 3 11 2 4 3 4 3 3" xfId="22684" xr:uid="{00000000-0005-0000-0000-00006B0E0000}"/>
    <cellStyle name="Normal 3 11 2 4 3 4 4" xfId="9958" xr:uid="{00000000-0005-0000-0000-00006C0E0000}"/>
    <cellStyle name="Normal 3 11 2 4 3 4 4 2" xfId="26925" xr:uid="{00000000-0005-0000-0000-00006D0E0000}"/>
    <cellStyle name="Normal 3 11 2 4 3 4 5" xfId="18443" xr:uid="{00000000-0005-0000-0000-00006E0E0000}"/>
    <cellStyle name="Normal 3 11 2 4 3 5" xfId="2511" xr:uid="{00000000-0005-0000-0000-00006F0E0000}"/>
    <cellStyle name="Normal 3 11 2 4 3 5 2" xfId="6771" xr:uid="{00000000-0005-0000-0000-0000700E0000}"/>
    <cellStyle name="Normal 3 11 2 4 3 5 2 2" xfId="15260" xr:uid="{00000000-0005-0000-0000-0000710E0000}"/>
    <cellStyle name="Normal 3 11 2 4 3 5 2 2 2" xfId="32226" xr:uid="{00000000-0005-0000-0000-0000720E0000}"/>
    <cellStyle name="Normal 3 11 2 4 3 5 2 3" xfId="23744" xr:uid="{00000000-0005-0000-0000-0000730E0000}"/>
    <cellStyle name="Normal 3 11 2 4 3 5 3" xfId="11018" xr:uid="{00000000-0005-0000-0000-0000740E0000}"/>
    <cellStyle name="Normal 3 11 2 4 3 5 3 2" xfId="27985" xr:uid="{00000000-0005-0000-0000-0000750E0000}"/>
    <cellStyle name="Normal 3 11 2 4 3 5 4" xfId="19503" xr:uid="{00000000-0005-0000-0000-0000760E0000}"/>
    <cellStyle name="Normal 3 11 2 4 3 6" xfId="4652" xr:uid="{00000000-0005-0000-0000-0000770E0000}"/>
    <cellStyle name="Normal 3 11 2 4 3 6 2" xfId="13142" xr:uid="{00000000-0005-0000-0000-0000780E0000}"/>
    <cellStyle name="Normal 3 11 2 4 3 6 2 2" xfId="30108" xr:uid="{00000000-0005-0000-0000-0000790E0000}"/>
    <cellStyle name="Normal 3 11 2 4 3 6 3" xfId="21626" xr:uid="{00000000-0005-0000-0000-00007A0E0000}"/>
    <cellStyle name="Normal 3 11 2 4 3 7" xfId="8900" xr:uid="{00000000-0005-0000-0000-00007B0E0000}"/>
    <cellStyle name="Normal 3 11 2 4 3 7 2" xfId="25867" xr:uid="{00000000-0005-0000-0000-00007C0E0000}"/>
    <cellStyle name="Normal 3 11 2 4 3 8" xfId="17385" xr:uid="{00000000-0005-0000-0000-00007D0E0000}"/>
    <cellStyle name="Normal 3 11 2 4 4" xfId="511" xr:uid="{00000000-0005-0000-0000-00007E0E0000}"/>
    <cellStyle name="Normal 3 11 2 4 4 2" xfId="1051" xr:uid="{00000000-0005-0000-0000-00007F0E0000}"/>
    <cellStyle name="Normal 3 11 2 4 4 2 2" xfId="2112" xr:uid="{00000000-0005-0000-0000-0000800E0000}"/>
    <cellStyle name="Normal 3 11 2 4 4 2 2 2" xfId="4233" xr:uid="{00000000-0005-0000-0000-0000810E0000}"/>
    <cellStyle name="Normal 3 11 2 4 4 2 2 2 2" xfId="8492" xr:uid="{00000000-0005-0000-0000-0000820E0000}"/>
    <cellStyle name="Normal 3 11 2 4 4 2 2 2 2 2" xfId="16981" xr:uid="{00000000-0005-0000-0000-0000830E0000}"/>
    <cellStyle name="Normal 3 11 2 4 4 2 2 2 2 2 2" xfId="33947" xr:uid="{00000000-0005-0000-0000-0000840E0000}"/>
    <cellStyle name="Normal 3 11 2 4 4 2 2 2 2 3" xfId="25465" xr:uid="{00000000-0005-0000-0000-0000850E0000}"/>
    <cellStyle name="Normal 3 11 2 4 4 2 2 2 3" xfId="12739" xr:uid="{00000000-0005-0000-0000-0000860E0000}"/>
    <cellStyle name="Normal 3 11 2 4 4 2 2 2 3 2" xfId="29706" xr:uid="{00000000-0005-0000-0000-0000870E0000}"/>
    <cellStyle name="Normal 3 11 2 4 4 2 2 2 4" xfId="21224" xr:uid="{00000000-0005-0000-0000-0000880E0000}"/>
    <cellStyle name="Normal 3 11 2 4 4 2 2 3" xfId="6373" xr:uid="{00000000-0005-0000-0000-0000890E0000}"/>
    <cellStyle name="Normal 3 11 2 4 4 2 2 3 2" xfId="14863" xr:uid="{00000000-0005-0000-0000-00008A0E0000}"/>
    <cellStyle name="Normal 3 11 2 4 4 2 2 3 2 2" xfId="31829" xr:uid="{00000000-0005-0000-0000-00008B0E0000}"/>
    <cellStyle name="Normal 3 11 2 4 4 2 2 3 3" xfId="23347" xr:uid="{00000000-0005-0000-0000-00008C0E0000}"/>
    <cellStyle name="Normal 3 11 2 4 4 2 2 4" xfId="10621" xr:uid="{00000000-0005-0000-0000-00008D0E0000}"/>
    <cellStyle name="Normal 3 11 2 4 4 2 2 4 2" xfId="27588" xr:uid="{00000000-0005-0000-0000-00008E0E0000}"/>
    <cellStyle name="Normal 3 11 2 4 4 2 2 5" xfId="19106" xr:uid="{00000000-0005-0000-0000-00008F0E0000}"/>
    <cellStyle name="Normal 3 11 2 4 4 2 3" xfId="3174" xr:uid="{00000000-0005-0000-0000-0000900E0000}"/>
    <cellStyle name="Normal 3 11 2 4 4 2 3 2" xfId="7434" xr:uid="{00000000-0005-0000-0000-0000910E0000}"/>
    <cellStyle name="Normal 3 11 2 4 4 2 3 2 2" xfId="15923" xr:uid="{00000000-0005-0000-0000-0000920E0000}"/>
    <cellStyle name="Normal 3 11 2 4 4 2 3 2 2 2" xfId="32889" xr:uid="{00000000-0005-0000-0000-0000930E0000}"/>
    <cellStyle name="Normal 3 11 2 4 4 2 3 2 3" xfId="24407" xr:uid="{00000000-0005-0000-0000-0000940E0000}"/>
    <cellStyle name="Normal 3 11 2 4 4 2 3 3" xfId="11681" xr:uid="{00000000-0005-0000-0000-0000950E0000}"/>
    <cellStyle name="Normal 3 11 2 4 4 2 3 3 2" xfId="28648" xr:uid="{00000000-0005-0000-0000-0000960E0000}"/>
    <cellStyle name="Normal 3 11 2 4 4 2 3 4" xfId="20166" xr:uid="{00000000-0005-0000-0000-0000970E0000}"/>
    <cellStyle name="Normal 3 11 2 4 4 2 4" xfId="5315" xr:uid="{00000000-0005-0000-0000-0000980E0000}"/>
    <cellStyle name="Normal 3 11 2 4 4 2 4 2" xfId="13805" xr:uid="{00000000-0005-0000-0000-0000990E0000}"/>
    <cellStyle name="Normal 3 11 2 4 4 2 4 2 2" xfId="30771" xr:uid="{00000000-0005-0000-0000-00009A0E0000}"/>
    <cellStyle name="Normal 3 11 2 4 4 2 4 3" xfId="22289" xr:uid="{00000000-0005-0000-0000-00009B0E0000}"/>
    <cellStyle name="Normal 3 11 2 4 4 2 5" xfId="9563" xr:uid="{00000000-0005-0000-0000-00009C0E0000}"/>
    <cellStyle name="Normal 3 11 2 4 4 2 5 2" xfId="26530" xr:uid="{00000000-0005-0000-0000-00009D0E0000}"/>
    <cellStyle name="Normal 3 11 2 4 4 2 6" xfId="18048" xr:uid="{00000000-0005-0000-0000-00009E0E0000}"/>
    <cellStyle name="Normal 3 11 2 4 4 3" xfId="1582" xr:uid="{00000000-0005-0000-0000-00009F0E0000}"/>
    <cellStyle name="Normal 3 11 2 4 4 3 2" xfId="3704" xr:uid="{00000000-0005-0000-0000-0000A00E0000}"/>
    <cellStyle name="Normal 3 11 2 4 4 3 2 2" xfId="7963" xr:uid="{00000000-0005-0000-0000-0000A10E0000}"/>
    <cellStyle name="Normal 3 11 2 4 4 3 2 2 2" xfId="16452" xr:uid="{00000000-0005-0000-0000-0000A20E0000}"/>
    <cellStyle name="Normal 3 11 2 4 4 3 2 2 2 2" xfId="33418" xr:uid="{00000000-0005-0000-0000-0000A30E0000}"/>
    <cellStyle name="Normal 3 11 2 4 4 3 2 2 3" xfId="24936" xr:uid="{00000000-0005-0000-0000-0000A40E0000}"/>
    <cellStyle name="Normal 3 11 2 4 4 3 2 3" xfId="12210" xr:uid="{00000000-0005-0000-0000-0000A50E0000}"/>
    <cellStyle name="Normal 3 11 2 4 4 3 2 3 2" xfId="29177" xr:uid="{00000000-0005-0000-0000-0000A60E0000}"/>
    <cellStyle name="Normal 3 11 2 4 4 3 2 4" xfId="20695" xr:uid="{00000000-0005-0000-0000-0000A70E0000}"/>
    <cellStyle name="Normal 3 11 2 4 4 3 3" xfId="5844" xr:uid="{00000000-0005-0000-0000-0000A80E0000}"/>
    <cellStyle name="Normal 3 11 2 4 4 3 3 2" xfId="14334" xr:uid="{00000000-0005-0000-0000-0000A90E0000}"/>
    <cellStyle name="Normal 3 11 2 4 4 3 3 2 2" xfId="31300" xr:uid="{00000000-0005-0000-0000-0000AA0E0000}"/>
    <cellStyle name="Normal 3 11 2 4 4 3 3 3" xfId="22818" xr:uid="{00000000-0005-0000-0000-0000AB0E0000}"/>
    <cellStyle name="Normal 3 11 2 4 4 3 4" xfId="10092" xr:uid="{00000000-0005-0000-0000-0000AC0E0000}"/>
    <cellStyle name="Normal 3 11 2 4 4 3 4 2" xfId="27059" xr:uid="{00000000-0005-0000-0000-0000AD0E0000}"/>
    <cellStyle name="Normal 3 11 2 4 4 3 5" xfId="18577" xr:uid="{00000000-0005-0000-0000-0000AE0E0000}"/>
    <cellStyle name="Normal 3 11 2 4 4 4" xfId="2645" xr:uid="{00000000-0005-0000-0000-0000AF0E0000}"/>
    <cellStyle name="Normal 3 11 2 4 4 4 2" xfId="6905" xr:uid="{00000000-0005-0000-0000-0000B00E0000}"/>
    <cellStyle name="Normal 3 11 2 4 4 4 2 2" xfId="15394" xr:uid="{00000000-0005-0000-0000-0000B10E0000}"/>
    <cellStyle name="Normal 3 11 2 4 4 4 2 2 2" xfId="32360" xr:uid="{00000000-0005-0000-0000-0000B20E0000}"/>
    <cellStyle name="Normal 3 11 2 4 4 4 2 3" xfId="23878" xr:uid="{00000000-0005-0000-0000-0000B30E0000}"/>
    <cellStyle name="Normal 3 11 2 4 4 4 3" xfId="11152" xr:uid="{00000000-0005-0000-0000-0000B40E0000}"/>
    <cellStyle name="Normal 3 11 2 4 4 4 3 2" xfId="28119" xr:uid="{00000000-0005-0000-0000-0000B50E0000}"/>
    <cellStyle name="Normal 3 11 2 4 4 4 4" xfId="19637" xr:uid="{00000000-0005-0000-0000-0000B60E0000}"/>
    <cellStyle name="Normal 3 11 2 4 4 5" xfId="4786" xr:uid="{00000000-0005-0000-0000-0000B70E0000}"/>
    <cellStyle name="Normal 3 11 2 4 4 5 2" xfId="13276" xr:uid="{00000000-0005-0000-0000-0000B80E0000}"/>
    <cellStyle name="Normal 3 11 2 4 4 5 2 2" xfId="30242" xr:uid="{00000000-0005-0000-0000-0000B90E0000}"/>
    <cellStyle name="Normal 3 11 2 4 4 5 3" xfId="21760" xr:uid="{00000000-0005-0000-0000-0000BA0E0000}"/>
    <cellStyle name="Normal 3 11 2 4 4 6" xfId="9034" xr:uid="{00000000-0005-0000-0000-0000BB0E0000}"/>
    <cellStyle name="Normal 3 11 2 4 4 6 2" xfId="26001" xr:uid="{00000000-0005-0000-0000-0000BC0E0000}"/>
    <cellStyle name="Normal 3 11 2 4 4 7" xfId="17519" xr:uid="{00000000-0005-0000-0000-0000BD0E0000}"/>
    <cellStyle name="Normal 3 11 2 4 5" xfId="781" xr:uid="{00000000-0005-0000-0000-0000BE0E0000}"/>
    <cellStyle name="Normal 3 11 2 4 5 2" xfId="1847" xr:uid="{00000000-0005-0000-0000-0000BF0E0000}"/>
    <cellStyle name="Normal 3 11 2 4 5 2 2" xfId="3968" xr:uid="{00000000-0005-0000-0000-0000C00E0000}"/>
    <cellStyle name="Normal 3 11 2 4 5 2 2 2" xfId="8227" xr:uid="{00000000-0005-0000-0000-0000C10E0000}"/>
    <cellStyle name="Normal 3 11 2 4 5 2 2 2 2" xfId="16716" xr:uid="{00000000-0005-0000-0000-0000C20E0000}"/>
    <cellStyle name="Normal 3 11 2 4 5 2 2 2 2 2" xfId="33682" xr:uid="{00000000-0005-0000-0000-0000C30E0000}"/>
    <cellStyle name="Normal 3 11 2 4 5 2 2 2 3" xfId="25200" xr:uid="{00000000-0005-0000-0000-0000C40E0000}"/>
    <cellStyle name="Normal 3 11 2 4 5 2 2 3" xfId="12474" xr:uid="{00000000-0005-0000-0000-0000C50E0000}"/>
    <cellStyle name="Normal 3 11 2 4 5 2 2 3 2" xfId="29441" xr:uid="{00000000-0005-0000-0000-0000C60E0000}"/>
    <cellStyle name="Normal 3 11 2 4 5 2 2 4" xfId="20959" xr:uid="{00000000-0005-0000-0000-0000C70E0000}"/>
    <cellStyle name="Normal 3 11 2 4 5 2 3" xfId="6108" xr:uid="{00000000-0005-0000-0000-0000C80E0000}"/>
    <cellStyle name="Normal 3 11 2 4 5 2 3 2" xfId="14598" xr:uid="{00000000-0005-0000-0000-0000C90E0000}"/>
    <cellStyle name="Normal 3 11 2 4 5 2 3 2 2" xfId="31564" xr:uid="{00000000-0005-0000-0000-0000CA0E0000}"/>
    <cellStyle name="Normal 3 11 2 4 5 2 3 3" xfId="23082" xr:uid="{00000000-0005-0000-0000-0000CB0E0000}"/>
    <cellStyle name="Normal 3 11 2 4 5 2 4" xfId="10356" xr:uid="{00000000-0005-0000-0000-0000CC0E0000}"/>
    <cellStyle name="Normal 3 11 2 4 5 2 4 2" xfId="27323" xr:uid="{00000000-0005-0000-0000-0000CD0E0000}"/>
    <cellStyle name="Normal 3 11 2 4 5 2 5" xfId="18841" xr:uid="{00000000-0005-0000-0000-0000CE0E0000}"/>
    <cellStyle name="Normal 3 11 2 4 5 3" xfId="2909" xr:uid="{00000000-0005-0000-0000-0000CF0E0000}"/>
    <cellStyle name="Normal 3 11 2 4 5 3 2" xfId="7169" xr:uid="{00000000-0005-0000-0000-0000D00E0000}"/>
    <cellStyle name="Normal 3 11 2 4 5 3 2 2" xfId="15658" xr:uid="{00000000-0005-0000-0000-0000D10E0000}"/>
    <cellStyle name="Normal 3 11 2 4 5 3 2 2 2" xfId="32624" xr:uid="{00000000-0005-0000-0000-0000D20E0000}"/>
    <cellStyle name="Normal 3 11 2 4 5 3 2 3" xfId="24142" xr:uid="{00000000-0005-0000-0000-0000D30E0000}"/>
    <cellStyle name="Normal 3 11 2 4 5 3 3" xfId="11416" xr:uid="{00000000-0005-0000-0000-0000D40E0000}"/>
    <cellStyle name="Normal 3 11 2 4 5 3 3 2" xfId="28383" xr:uid="{00000000-0005-0000-0000-0000D50E0000}"/>
    <cellStyle name="Normal 3 11 2 4 5 3 4" xfId="19901" xr:uid="{00000000-0005-0000-0000-0000D60E0000}"/>
    <cellStyle name="Normal 3 11 2 4 5 4" xfId="5050" xr:uid="{00000000-0005-0000-0000-0000D70E0000}"/>
    <cellStyle name="Normal 3 11 2 4 5 4 2" xfId="13540" xr:uid="{00000000-0005-0000-0000-0000D80E0000}"/>
    <cellStyle name="Normal 3 11 2 4 5 4 2 2" xfId="30506" xr:uid="{00000000-0005-0000-0000-0000D90E0000}"/>
    <cellStyle name="Normal 3 11 2 4 5 4 3" xfId="22024" xr:uid="{00000000-0005-0000-0000-0000DA0E0000}"/>
    <cellStyle name="Normal 3 11 2 4 5 5" xfId="9298" xr:uid="{00000000-0005-0000-0000-0000DB0E0000}"/>
    <cellStyle name="Normal 3 11 2 4 5 5 2" xfId="26265" xr:uid="{00000000-0005-0000-0000-0000DC0E0000}"/>
    <cellStyle name="Normal 3 11 2 4 5 6" xfId="17783" xr:uid="{00000000-0005-0000-0000-0000DD0E0000}"/>
    <cellStyle name="Normal 3 11 2 4 6" xfId="1317" xr:uid="{00000000-0005-0000-0000-0000DE0E0000}"/>
    <cellStyle name="Normal 3 11 2 4 6 2" xfId="3439" xr:uid="{00000000-0005-0000-0000-0000DF0E0000}"/>
    <cellStyle name="Normal 3 11 2 4 6 2 2" xfId="7698" xr:uid="{00000000-0005-0000-0000-0000E00E0000}"/>
    <cellStyle name="Normal 3 11 2 4 6 2 2 2" xfId="16187" xr:uid="{00000000-0005-0000-0000-0000E10E0000}"/>
    <cellStyle name="Normal 3 11 2 4 6 2 2 2 2" xfId="33153" xr:uid="{00000000-0005-0000-0000-0000E20E0000}"/>
    <cellStyle name="Normal 3 11 2 4 6 2 2 3" xfId="24671" xr:uid="{00000000-0005-0000-0000-0000E30E0000}"/>
    <cellStyle name="Normal 3 11 2 4 6 2 3" xfId="11945" xr:uid="{00000000-0005-0000-0000-0000E40E0000}"/>
    <cellStyle name="Normal 3 11 2 4 6 2 3 2" xfId="28912" xr:uid="{00000000-0005-0000-0000-0000E50E0000}"/>
    <cellStyle name="Normal 3 11 2 4 6 2 4" xfId="20430" xr:uid="{00000000-0005-0000-0000-0000E60E0000}"/>
    <cellStyle name="Normal 3 11 2 4 6 3" xfId="5579" xr:uid="{00000000-0005-0000-0000-0000E70E0000}"/>
    <cellStyle name="Normal 3 11 2 4 6 3 2" xfId="14069" xr:uid="{00000000-0005-0000-0000-0000E80E0000}"/>
    <cellStyle name="Normal 3 11 2 4 6 3 2 2" xfId="31035" xr:uid="{00000000-0005-0000-0000-0000E90E0000}"/>
    <cellStyle name="Normal 3 11 2 4 6 3 3" xfId="22553" xr:uid="{00000000-0005-0000-0000-0000EA0E0000}"/>
    <cellStyle name="Normal 3 11 2 4 6 4" xfId="9827" xr:uid="{00000000-0005-0000-0000-0000EB0E0000}"/>
    <cellStyle name="Normal 3 11 2 4 6 4 2" xfId="26794" xr:uid="{00000000-0005-0000-0000-0000EC0E0000}"/>
    <cellStyle name="Normal 3 11 2 4 6 5" xfId="18312" xr:uid="{00000000-0005-0000-0000-0000ED0E0000}"/>
    <cellStyle name="Normal 3 11 2 4 7" xfId="2380" xr:uid="{00000000-0005-0000-0000-0000EE0E0000}"/>
    <cellStyle name="Normal 3 11 2 4 7 2" xfId="6640" xr:uid="{00000000-0005-0000-0000-0000EF0E0000}"/>
    <cellStyle name="Normal 3 11 2 4 7 2 2" xfId="15129" xr:uid="{00000000-0005-0000-0000-0000F00E0000}"/>
    <cellStyle name="Normal 3 11 2 4 7 2 2 2" xfId="32095" xr:uid="{00000000-0005-0000-0000-0000F10E0000}"/>
    <cellStyle name="Normal 3 11 2 4 7 2 3" xfId="23613" xr:uid="{00000000-0005-0000-0000-0000F20E0000}"/>
    <cellStyle name="Normal 3 11 2 4 7 3" xfId="10887" xr:uid="{00000000-0005-0000-0000-0000F30E0000}"/>
    <cellStyle name="Normal 3 11 2 4 7 3 2" xfId="27854" xr:uid="{00000000-0005-0000-0000-0000F40E0000}"/>
    <cellStyle name="Normal 3 11 2 4 7 4" xfId="19372" xr:uid="{00000000-0005-0000-0000-0000F50E0000}"/>
    <cellStyle name="Normal 3 11 2 4 8" xfId="4521" xr:uid="{00000000-0005-0000-0000-0000F60E0000}"/>
    <cellStyle name="Normal 3 11 2 4 8 2" xfId="13011" xr:uid="{00000000-0005-0000-0000-0000F70E0000}"/>
    <cellStyle name="Normal 3 11 2 4 8 2 2" xfId="29977" xr:uid="{00000000-0005-0000-0000-0000F80E0000}"/>
    <cellStyle name="Normal 3 11 2 4 8 3" xfId="21495" xr:uid="{00000000-0005-0000-0000-0000F90E0000}"/>
    <cellStyle name="Normal 3 11 2 4 9" xfId="8769" xr:uid="{00000000-0005-0000-0000-0000FA0E0000}"/>
    <cellStyle name="Normal 3 11 2 4 9 2" xfId="25736" xr:uid="{00000000-0005-0000-0000-0000FB0E0000}"/>
    <cellStyle name="Normal 3 11 2 5" xfId="255" xr:uid="{00000000-0005-0000-0000-0000FC0E0000}"/>
    <cellStyle name="Normal 3 11 2 5 2" xfId="390" xr:uid="{00000000-0005-0000-0000-0000FD0E0000}"/>
    <cellStyle name="Normal 3 11 2 5 2 2" xfId="678" xr:uid="{00000000-0005-0000-0000-0000FE0E0000}"/>
    <cellStyle name="Normal 3 11 2 5 2 2 2" xfId="1214" xr:uid="{00000000-0005-0000-0000-0000FF0E0000}"/>
    <cellStyle name="Normal 3 11 2 5 2 2 2 2" xfId="2275" xr:uid="{00000000-0005-0000-0000-0000000F0000}"/>
    <cellStyle name="Normal 3 11 2 5 2 2 2 2 2" xfId="4396" xr:uid="{00000000-0005-0000-0000-0000010F0000}"/>
    <cellStyle name="Normal 3 11 2 5 2 2 2 2 2 2" xfId="8655" xr:uid="{00000000-0005-0000-0000-0000020F0000}"/>
    <cellStyle name="Normal 3 11 2 5 2 2 2 2 2 2 2" xfId="17144" xr:uid="{00000000-0005-0000-0000-0000030F0000}"/>
    <cellStyle name="Normal 3 11 2 5 2 2 2 2 2 2 2 2" xfId="34110" xr:uid="{00000000-0005-0000-0000-0000040F0000}"/>
    <cellStyle name="Normal 3 11 2 5 2 2 2 2 2 2 3" xfId="25628" xr:uid="{00000000-0005-0000-0000-0000050F0000}"/>
    <cellStyle name="Normal 3 11 2 5 2 2 2 2 2 3" xfId="12902" xr:uid="{00000000-0005-0000-0000-0000060F0000}"/>
    <cellStyle name="Normal 3 11 2 5 2 2 2 2 2 3 2" xfId="29869" xr:uid="{00000000-0005-0000-0000-0000070F0000}"/>
    <cellStyle name="Normal 3 11 2 5 2 2 2 2 2 4" xfId="21387" xr:uid="{00000000-0005-0000-0000-0000080F0000}"/>
    <cellStyle name="Normal 3 11 2 5 2 2 2 2 3" xfId="6536" xr:uid="{00000000-0005-0000-0000-0000090F0000}"/>
    <cellStyle name="Normal 3 11 2 5 2 2 2 2 3 2" xfId="15026" xr:uid="{00000000-0005-0000-0000-00000A0F0000}"/>
    <cellStyle name="Normal 3 11 2 5 2 2 2 2 3 2 2" xfId="31992" xr:uid="{00000000-0005-0000-0000-00000B0F0000}"/>
    <cellStyle name="Normal 3 11 2 5 2 2 2 2 3 3" xfId="23510" xr:uid="{00000000-0005-0000-0000-00000C0F0000}"/>
    <cellStyle name="Normal 3 11 2 5 2 2 2 2 4" xfId="10784" xr:uid="{00000000-0005-0000-0000-00000D0F0000}"/>
    <cellStyle name="Normal 3 11 2 5 2 2 2 2 4 2" xfId="27751" xr:uid="{00000000-0005-0000-0000-00000E0F0000}"/>
    <cellStyle name="Normal 3 11 2 5 2 2 2 2 5" xfId="19269" xr:uid="{00000000-0005-0000-0000-00000F0F0000}"/>
    <cellStyle name="Normal 3 11 2 5 2 2 2 3" xfId="3337" xr:uid="{00000000-0005-0000-0000-0000100F0000}"/>
    <cellStyle name="Normal 3 11 2 5 2 2 2 3 2" xfId="7597" xr:uid="{00000000-0005-0000-0000-0000110F0000}"/>
    <cellStyle name="Normal 3 11 2 5 2 2 2 3 2 2" xfId="16086" xr:uid="{00000000-0005-0000-0000-0000120F0000}"/>
    <cellStyle name="Normal 3 11 2 5 2 2 2 3 2 2 2" xfId="33052" xr:uid="{00000000-0005-0000-0000-0000130F0000}"/>
    <cellStyle name="Normal 3 11 2 5 2 2 2 3 2 3" xfId="24570" xr:uid="{00000000-0005-0000-0000-0000140F0000}"/>
    <cellStyle name="Normal 3 11 2 5 2 2 2 3 3" xfId="11844" xr:uid="{00000000-0005-0000-0000-0000150F0000}"/>
    <cellStyle name="Normal 3 11 2 5 2 2 2 3 3 2" xfId="28811" xr:uid="{00000000-0005-0000-0000-0000160F0000}"/>
    <cellStyle name="Normal 3 11 2 5 2 2 2 3 4" xfId="20329" xr:uid="{00000000-0005-0000-0000-0000170F0000}"/>
    <cellStyle name="Normal 3 11 2 5 2 2 2 4" xfId="5478" xr:uid="{00000000-0005-0000-0000-0000180F0000}"/>
    <cellStyle name="Normal 3 11 2 5 2 2 2 4 2" xfId="13968" xr:uid="{00000000-0005-0000-0000-0000190F0000}"/>
    <cellStyle name="Normal 3 11 2 5 2 2 2 4 2 2" xfId="30934" xr:uid="{00000000-0005-0000-0000-00001A0F0000}"/>
    <cellStyle name="Normal 3 11 2 5 2 2 2 4 3" xfId="22452" xr:uid="{00000000-0005-0000-0000-00001B0F0000}"/>
    <cellStyle name="Normal 3 11 2 5 2 2 2 5" xfId="9726" xr:uid="{00000000-0005-0000-0000-00001C0F0000}"/>
    <cellStyle name="Normal 3 11 2 5 2 2 2 5 2" xfId="26693" xr:uid="{00000000-0005-0000-0000-00001D0F0000}"/>
    <cellStyle name="Normal 3 11 2 5 2 2 2 6" xfId="18211" xr:uid="{00000000-0005-0000-0000-00001E0F0000}"/>
    <cellStyle name="Normal 3 11 2 5 2 2 3" xfId="1745" xr:uid="{00000000-0005-0000-0000-00001F0F0000}"/>
    <cellStyle name="Normal 3 11 2 5 2 2 3 2" xfId="3867" xr:uid="{00000000-0005-0000-0000-0000200F0000}"/>
    <cellStyle name="Normal 3 11 2 5 2 2 3 2 2" xfId="8126" xr:uid="{00000000-0005-0000-0000-0000210F0000}"/>
    <cellStyle name="Normal 3 11 2 5 2 2 3 2 2 2" xfId="16615" xr:uid="{00000000-0005-0000-0000-0000220F0000}"/>
    <cellStyle name="Normal 3 11 2 5 2 2 3 2 2 2 2" xfId="33581" xr:uid="{00000000-0005-0000-0000-0000230F0000}"/>
    <cellStyle name="Normal 3 11 2 5 2 2 3 2 2 3" xfId="25099" xr:uid="{00000000-0005-0000-0000-0000240F0000}"/>
    <cellStyle name="Normal 3 11 2 5 2 2 3 2 3" xfId="12373" xr:uid="{00000000-0005-0000-0000-0000250F0000}"/>
    <cellStyle name="Normal 3 11 2 5 2 2 3 2 3 2" xfId="29340" xr:uid="{00000000-0005-0000-0000-0000260F0000}"/>
    <cellStyle name="Normal 3 11 2 5 2 2 3 2 4" xfId="20858" xr:uid="{00000000-0005-0000-0000-0000270F0000}"/>
    <cellStyle name="Normal 3 11 2 5 2 2 3 3" xfId="6007" xr:uid="{00000000-0005-0000-0000-0000280F0000}"/>
    <cellStyle name="Normal 3 11 2 5 2 2 3 3 2" xfId="14497" xr:uid="{00000000-0005-0000-0000-0000290F0000}"/>
    <cellStyle name="Normal 3 11 2 5 2 2 3 3 2 2" xfId="31463" xr:uid="{00000000-0005-0000-0000-00002A0F0000}"/>
    <cellStyle name="Normal 3 11 2 5 2 2 3 3 3" xfId="22981" xr:uid="{00000000-0005-0000-0000-00002B0F0000}"/>
    <cellStyle name="Normal 3 11 2 5 2 2 3 4" xfId="10255" xr:uid="{00000000-0005-0000-0000-00002C0F0000}"/>
    <cellStyle name="Normal 3 11 2 5 2 2 3 4 2" xfId="27222" xr:uid="{00000000-0005-0000-0000-00002D0F0000}"/>
    <cellStyle name="Normal 3 11 2 5 2 2 3 5" xfId="18740" xr:uid="{00000000-0005-0000-0000-00002E0F0000}"/>
    <cellStyle name="Normal 3 11 2 5 2 2 4" xfId="2808" xr:uid="{00000000-0005-0000-0000-00002F0F0000}"/>
    <cellStyle name="Normal 3 11 2 5 2 2 4 2" xfId="7068" xr:uid="{00000000-0005-0000-0000-0000300F0000}"/>
    <cellStyle name="Normal 3 11 2 5 2 2 4 2 2" xfId="15557" xr:uid="{00000000-0005-0000-0000-0000310F0000}"/>
    <cellStyle name="Normal 3 11 2 5 2 2 4 2 2 2" xfId="32523" xr:uid="{00000000-0005-0000-0000-0000320F0000}"/>
    <cellStyle name="Normal 3 11 2 5 2 2 4 2 3" xfId="24041" xr:uid="{00000000-0005-0000-0000-0000330F0000}"/>
    <cellStyle name="Normal 3 11 2 5 2 2 4 3" xfId="11315" xr:uid="{00000000-0005-0000-0000-0000340F0000}"/>
    <cellStyle name="Normal 3 11 2 5 2 2 4 3 2" xfId="28282" xr:uid="{00000000-0005-0000-0000-0000350F0000}"/>
    <cellStyle name="Normal 3 11 2 5 2 2 4 4" xfId="19800" xr:uid="{00000000-0005-0000-0000-0000360F0000}"/>
    <cellStyle name="Normal 3 11 2 5 2 2 5" xfId="4949" xr:uid="{00000000-0005-0000-0000-0000370F0000}"/>
    <cellStyle name="Normal 3 11 2 5 2 2 5 2" xfId="13439" xr:uid="{00000000-0005-0000-0000-0000380F0000}"/>
    <cellStyle name="Normal 3 11 2 5 2 2 5 2 2" xfId="30405" xr:uid="{00000000-0005-0000-0000-0000390F0000}"/>
    <cellStyle name="Normal 3 11 2 5 2 2 5 3" xfId="21923" xr:uid="{00000000-0005-0000-0000-00003A0F0000}"/>
    <cellStyle name="Normal 3 11 2 5 2 2 6" xfId="9197" xr:uid="{00000000-0005-0000-0000-00003B0F0000}"/>
    <cellStyle name="Normal 3 11 2 5 2 2 6 2" xfId="26164" xr:uid="{00000000-0005-0000-0000-00003C0F0000}"/>
    <cellStyle name="Normal 3 11 2 5 2 2 7" xfId="17682" xr:uid="{00000000-0005-0000-0000-00003D0F0000}"/>
    <cellStyle name="Normal 3 11 2 5 2 3" xfId="944" xr:uid="{00000000-0005-0000-0000-00003E0F0000}"/>
    <cellStyle name="Normal 3 11 2 5 2 3 2" xfId="2010" xr:uid="{00000000-0005-0000-0000-00003F0F0000}"/>
    <cellStyle name="Normal 3 11 2 5 2 3 2 2" xfId="4131" xr:uid="{00000000-0005-0000-0000-0000400F0000}"/>
    <cellStyle name="Normal 3 11 2 5 2 3 2 2 2" xfId="8390" xr:uid="{00000000-0005-0000-0000-0000410F0000}"/>
    <cellStyle name="Normal 3 11 2 5 2 3 2 2 2 2" xfId="16879" xr:uid="{00000000-0005-0000-0000-0000420F0000}"/>
    <cellStyle name="Normal 3 11 2 5 2 3 2 2 2 2 2" xfId="33845" xr:uid="{00000000-0005-0000-0000-0000430F0000}"/>
    <cellStyle name="Normal 3 11 2 5 2 3 2 2 2 3" xfId="25363" xr:uid="{00000000-0005-0000-0000-0000440F0000}"/>
    <cellStyle name="Normal 3 11 2 5 2 3 2 2 3" xfId="12637" xr:uid="{00000000-0005-0000-0000-0000450F0000}"/>
    <cellStyle name="Normal 3 11 2 5 2 3 2 2 3 2" xfId="29604" xr:uid="{00000000-0005-0000-0000-0000460F0000}"/>
    <cellStyle name="Normal 3 11 2 5 2 3 2 2 4" xfId="21122" xr:uid="{00000000-0005-0000-0000-0000470F0000}"/>
    <cellStyle name="Normal 3 11 2 5 2 3 2 3" xfId="6271" xr:uid="{00000000-0005-0000-0000-0000480F0000}"/>
    <cellStyle name="Normal 3 11 2 5 2 3 2 3 2" xfId="14761" xr:uid="{00000000-0005-0000-0000-0000490F0000}"/>
    <cellStyle name="Normal 3 11 2 5 2 3 2 3 2 2" xfId="31727" xr:uid="{00000000-0005-0000-0000-00004A0F0000}"/>
    <cellStyle name="Normal 3 11 2 5 2 3 2 3 3" xfId="23245" xr:uid="{00000000-0005-0000-0000-00004B0F0000}"/>
    <cellStyle name="Normal 3 11 2 5 2 3 2 4" xfId="10519" xr:uid="{00000000-0005-0000-0000-00004C0F0000}"/>
    <cellStyle name="Normal 3 11 2 5 2 3 2 4 2" xfId="27486" xr:uid="{00000000-0005-0000-0000-00004D0F0000}"/>
    <cellStyle name="Normal 3 11 2 5 2 3 2 5" xfId="19004" xr:uid="{00000000-0005-0000-0000-00004E0F0000}"/>
    <cellStyle name="Normal 3 11 2 5 2 3 3" xfId="3072" xr:uid="{00000000-0005-0000-0000-00004F0F0000}"/>
    <cellStyle name="Normal 3 11 2 5 2 3 3 2" xfId="7332" xr:uid="{00000000-0005-0000-0000-0000500F0000}"/>
    <cellStyle name="Normal 3 11 2 5 2 3 3 2 2" xfId="15821" xr:uid="{00000000-0005-0000-0000-0000510F0000}"/>
    <cellStyle name="Normal 3 11 2 5 2 3 3 2 2 2" xfId="32787" xr:uid="{00000000-0005-0000-0000-0000520F0000}"/>
    <cellStyle name="Normal 3 11 2 5 2 3 3 2 3" xfId="24305" xr:uid="{00000000-0005-0000-0000-0000530F0000}"/>
    <cellStyle name="Normal 3 11 2 5 2 3 3 3" xfId="11579" xr:uid="{00000000-0005-0000-0000-0000540F0000}"/>
    <cellStyle name="Normal 3 11 2 5 2 3 3 3 2" xfId="28546" xr:uid="{00000000-0005-0000-0000-0000550F0000}"/>
    <cellStyle name="Normal 3 11 2 5 2 3 3 4" xfId="20064" xr:uid="{00000000-0005-0000-0000-0000560F0000}"/>
    <cellStyle name="Normal 3 11 2 5 2 3 4" xfId="5213" xr:uid="{00000000-0005-0000-0000-0000570F0000}"/>
    <cellStyle name="Normal 3 11 2 5 2 3 4 2" xfId="13703" xr:uid="{00000000-0005-0000-0000-0000580F0000}"/>
    <cellStyle name="Normal 3 11 2 5 2 3 4 2 2" xfId="30669" xr:uid="{00000000-0005-0000-0000-0000590F0000}"/>
    <cellStyle name="Normal 3 11 2 5 2 3 4 3" xfId="22187" xr:uid="{00000000-0005-0000-0000-00005A0F0000}"/>
    <cellStyle name="Normal 3 11 2 5 2 3 5" xfId="9461" xr:uid="{00000000-0005-0000-0000-00005B0F0000}"/>
    <cellStyle name="Normal 3 11 2 5 2 3 5 2" xfId="26428" xr:uid="{00000000-0005-0000-0000-00005C0F0000}"/>
    <cellStyle name="Normal 3 11 2 5 2 3 6" xfId="17946" xr:uid="{00000000-0005-0000-0000-00005D0F0000}"/>
    <cellStyle name="Normal 3 11 2 5 2 4" xfId="1480" xr:uid="{00000000-0005-0000-0000-00005E0F0000}"/>
    <cellStyle name="Normal 3 11 2 5 2 4 2" xfId="3602" xr:uid="{00000000-0005-0000-0000-00005F0F0000}"/>
    <cellStyle name="Normal 3 11 2 5 2 4 2 2" xfId="7861" xr:uid="{00000000-0005-0000-0000-0000600F0000}"/>
    <cellStyle name="Normal 3 11 2 5 2 4 2 2 2" xfId="16350" xr:uid="{00000000-0005-0000-0000-0000610F0000}"/>
    <cellStyle name="Normal 3 11 2 5 2 4 2 2 2 2" xfId="33316" xr:uid="{00000000-0005-0000-0000-0000620F0000}"/>
    <cellStyle name="Normal 3 11 2 5 2 4 2 2 3" xfId="24834" xr:uid="{00000000-0005-0000-0000-0000630F0000}"/>
    <cellStyle name="Normal 3 11 2 5 2 4 2 3" xfId="12108" xr:uid="{00000000-0005-0000-0000-0000640F0000}"/>
    <cellStyle name="Normal 3 11 2 5 2 4 2 3 2" xfId="29075" xr:uid="{00000000-0005-0000-0000-0000650F0000}"/>
    <cellStyle name="Normal 3 11 2 5 2 4 2 4" xfId="20593" xr:uid="{00000000-0005-0000-0000-0000660F0000}"/>
    <cellStyle name="Normal 3 11 2 5 2 4 3" xfId="5742" xr:uid="{00000000-0005-0000-0000-0000670F0000}"/>
    <cellStyle name="Normal 3 11 2 5 2 4 3 2" xfId="14232" xr:uid="{00000000-0005-0000-0000-0000680F0000}"/>
    <cellStyle name="Normal 3 11 2 5 2 4 3 2 2" xfId="31198" xr:uid="{00000000-0005-0000-0000-0000690F0000}"/>
    <cellStyle name="Normal 3 11 2 5 2 4 3 3" xfId="22716" xr:uid="{00000000-0005-0000-0000-00006A0F0000}"/>
    <cellStyle name="Normal 3 11 2 5 2 4 4" xfId="9990" xr:uid="{00000000-0005-0000-0000-00006B0F0000}"/>
    <cellStyle name="Normal 3 11 2 5 2 4 4 2" xfId="26957" xr:uid="{00000000-0005-0000-0000-00006C0F0000}"/>
    <cellStyle name="Normal 3 11 2 5 2 4 5" xfId="18475" xr:uid="{00000000-0005-0000-0000-00006D0F0000}"/>
    <cellStyle name="Normal 3 11 2 5 2 5" xfId="2543" xr:uid="{00000000-0005-0000-0000-00006E0F0000}"/>
    <cellStyle name="Normal 3 11 2 5 2 5 2" xfId="6803" xr:uid="{00000000-0005-0000-0000-00006F0F0000}"/>
    <cellStyle name="Normal 3 11 2 5 2 5 2 2" xfId="15292" xr:uid="{00000000-0005-0000-0000-0000700F0000}"/>
    <cellStyle name="Normal 3 11 2 5 2 5 2 2 2" xfId="32258" xr:uid="{00000000-0005-0000-0000-0000710F0000}"/>
    <cellStyle name="Normal 3 11 2 5 2 5 2 3" xfId="23776" xr:uid="{00000000-0005-0000-0000-0000720F0000}"/>
    <cellStyle name="Normal 3 11 2 5 2 5 3" xfId="11050" xr:uid="{00000000-0005-0000-0000-0000730F0000}"/>
    <cellStyle name="Normal 3 11 2 5 2 5 3 2" xfId="28017" xr:uid="{00000000-0005-0000-0000-0000740F0000}"/>
    <cellStyle name="Normal 3 11 2 5 2 5 4" xfId="19535" xr:uid="{00000000-0005-0000-0000-0000750F0000}"/>
    <cellStyle name="Normal 3 11 2 5 2 6" xfId="4684" xr:uid="{00000000-0005-0000-0000-0000760F0000}"/>
    <cellStyle name="Normal 3 11 2 5 2 6 2" xfId="13174" xr:uid="{00000000-0005-0000-0000-0000770F0000}"/>
    <cellStyle name="Normal 3 11 2 5 2 6 2 2" xfId="30140" xr:uid="{00000000-0005-0000-0000-0000780F0000}"/>
    <cellStyle name="Normal 3 11 2 5 2 6 3" xfId="21658" xr:uid="{00000000-0005-0000-0000-0000790F0000}"/>
    <cellStyle name="Normal 3 11 2 5 2 7" xfId="8932" xr:uid="{00000000-0005-0000-0000-00007A0F0000}"/>
    <cellStyle name="Normal 3 11 2 5 2 7 2" xfId="25899" xr:uid="{00000000-0005-0000-0000-00007B0F0000}"/>
    <cellStyle name="Normal 3 11 2 5 2 8" xfId="17417" xr:uid="{00000000-0005-0000-0000-00007C0F0000}"/>
    <cellStyle name="Normal 3 11 2 5 3" xfId="544" xr:uid="{00000000-0005-0000-0000-00007D0F0000}"/>
    <cellStyle name="Normal 3 11 2 5 3 2" xfId="1083" xr:uid="{00000000-0005-0000-0000-00007E0F0000}"/>
    <cellStyle name="Normal 3 11 2 5 3 2 2" xfId="2144" xr:uid="{00000000-0005-0000-0000-00007F0F0000}"/>
    <cellStyle name="Normal 3 11 2 5 3 2 2 2" xfId="4265" xr:uid="{00000000-0005-0000-0000-0000800F0000}"/>
    <cellStyle name="Normal 3 11 2 5 3 2 2 2 2" xfId="8524" xr:uid="{00000000-0005-0000-0000-0000810F0000}"/>
    <cellStyle name="Normal 3 11 2 5 3 2 2 2 2 2" xfId="17013" xr:uid="{00000000-0005-0000-0000-0000820F0000}"/>
    <cellStyle name="Normal 3 11 2 5 3 2 2 2 2 2 2" xfId="33979" xr:uid="{00000000-0005-0000-0000-0000830F0000}"/>
    <cellStyle name="Normal 3 11 2 5 3 2 2 2 2 3" xfId="25497" xr:uid="{00000000-0005-0000-0000-0000840F0000}"/>
    <cellStyle name="Normal 3 11 2 5 3 2 2 2 3" xfId="12771" xr:uid="{00000000-0005-0000-0000-0000850F0000}"/>
    <cellStyle name="Normal 3 11 2 5 3 2 2 2 3 2" xfId="29738" xr:uid="{00000000-0005-0000-0000-0000860F0000}"/>
    <cellStyle name="Normal 3 11 2 5 3 2 2 2 4" xfId="21256" xr:uid="{00000000-0005-0000-0000-0000870F0000}"/>
    <cellStyle name="Normal 3 11 2 5 3 2 2 3" xfId="6405" xr:uid="{00000000-0005-0000-0000-0000880F0000}"/>
    <cellStyle name="Normal 3 11 2 5 3 2 2 3 2" xfId="14895" xr:uid="{00000000-0005-0000-0000-0000890F0000}"/>
    <cellStyle name="Normal 3 11 2 5 3 2 2 3 2 2" xfId="31861" xr:uid="{00000000-0005-0000-0000-00008A0F0000}"/>
    <cellStyle name="Normal 3 11 2 5 3 2 2 3 3" xfId="23379" xr:uid="{00000000-0005-0000-0000-00008B0F0000}"/>
    <cellStyle name="Normal 3 11 2 5 3 2 2 4" xfId="10653" xr:uid="{00000000-0005-0000-0000-00008C0F0000}"/>
    <cellStyle name="Normal 3 11 2 5 3 2 2 4 2" xfId="27620" xr:uid="{00000000-0005-0000-0000-00008D0F0000}"/>
    <cellStyle name="Normal 3 11 2 5 3 2 2 5" xfId="19138" xr:uid="{00000000-0005-0000-0000-00008E0F0000}"/>
    <cellStyle name="Normal 3 11 2 5 3 2 3" xfId="3206" xr:uid="{00000000-0005-0000-0000-00008F0F0000}"/>
    <cellStyle name="Normal 3 11 2 5 3 2 3 2" xfId="7466" xr:uid="{00000000-0005-0000-0000-0000900F0000}"/>
    <cellStyle name="Normal 3 11 2 5 3 2 3 2 2" xfId="15955" xr:uid="{00000000-0005-0000-0000-0000910F0000}"/>
    <cellStyle name="Normal 3 11 2 5 3 2 3 2 2 2" xfId="32921" xr:uid="{00000000-0005-0000-0000-0000920F0000}"/>
    <cellStyle name="Normal 3 11 2 5 3 2 3 2 3" xfId="24439" xr:uid="{00000000-0005-0000-0000-0000930F0000}"/>
    <cellStyle name="Normal 3 11 2 5 3 2 3 3" xfId="11713" xr:uid="{00000000-0005-0000-0000-0000940F0000}"/>
    <cellStyle name="Normal 3 11 2 5 3 2 3 3 2" xfId="28680" xr:uid="{00000000-0005-0000-0000-0000950F0000}"/>
    <cellStyle name="Normal 3 11 2 5 3 2 3 4" xfId="20198" xr:uid="{00000000-0005-0000-0000-0000960F0000}"/>
    <cellStyle name="Normal 3 11 2 5 3 2 4" xfId="5347" xr:uid="{00000000-0005-0000-0000-0000970F0000}"/>
    <cellStyle name="Normal 3 11 2 5 3 2 4 2" xfId="13837" xr:uid="{00000000-0005-0000-0000-0000980F0000}"/>
    <cellStyle name="Normal 3 11 2 5 3 2 4 2 2" xfId="30803" xr:uid="{00000000-0005-0000-0000-0000990F0000}"/>
    <cellStyle name="Normal 3 11 2 5 3 2 4 3" xfId="22321" xr:uid="{00000000-0005-0000-0000-00009A0F0000}"/>
    <cellStyle name="Normal 3 11 2 5 3 2 5" xfId="9595" xr:uid="{00000000-0005-0000-0000-00009B0F0000}"/>
    <cellStyle name="Normal 3 11 2 5 3 2 5 2" xfId="26562" xr:uid="{00000000-0005-0000-0000-00009C0F0000}"/>
    <cellStyle name="Normal 3 11 2 5 3 2 6" xfId="18080" xr:uid="{00000000-0005-0000-0000-00009D0F0000}"/>
    <cellStyle name="Normal 3 11 2 5 3 3" xfId="1614" xr:uid="{00000000-0005-0000-0000-00009E0F0000}"/>
    <cellStyle name="Normal 3 11 2 5 3 3 2" xfId="3736" xr:uid="{00000000-0005-0000-0000-00009F0F0000}"/>
    <cellStyle name="Normal 3 11 2 5 3 3 2 2" xfId="7995" xr:uid="{00000000-0005-0000-0000-0000A00F0000}"/>
    <cellStyle name="Normal 3 11 2 5 3 3 2 2 2" xfId="16484" xr:uid="{00000000-0005-0000-0000-0000A10F0000}"/>
    <cellStyle name="Normal 3 11 2 5 3 3 2 2 2 2" xfId="33450" xr:uid="{00000000-0005-0000-0000-0000A20F0000}"/>
    <cellStyle name="Normal 3 11 2 5 3 3 2 2 3" xfId="24968" xr:uid="{00000000-0005-0000-0000-0000A30F0000}"/>
    <cellStyle name="Normal 3 11 2 5 3 3 2 3" xfId="12242" xr:uid="{00000000-0005-0000-0000-0000A40F0000}"/>
    <cellStyle name="Normal 3 11 2 5 3 3 2 3 2" xfId="29209" xr:uid="{00000000-0005-0000-0000-0000A50F0000}"/>
    <cellStyle name="Normal 3 11 2 5 3 3 2 4" xfId="20727" xr:uid="{00000000-0005-0000-0000-0000A60F0000}"/>
    <cellStyle name="Normal 3 11 2 5 3 3 3" xfId="5876" xr:uid="{00000000-0005-0000-0000-0000A70F0000}"/>
    <cellStyle name="Normal 3 11 2 5 3 3 3 2" xfId="14366" xr:uid="{00000000-0005-0000-0000-0000A80F0000}"/>
    <cellStyle name="Normal 3 11 2 5 3 3 3 2 2" xfId="31332" xr:uid="{00000000-0005-0000-0000-0000A90F0000}"/>
    <cellStyle name="Normal 3 11 2 5 3 3 3 3" xfId="22850" xr:uid="{00000000-0005-0000-0000-0000AA0F0000}"/>
    <cellStyle name="Normal 3 11 2 5 3 3 4" xfId="10124" xr:uid="{00000000-0005-0000-0000-0000AB0F0000}"/>
    <cellStyle name="Normal 3 11 2 5 3 3 4 2" xfId="27091" xr:uid="{00000000-0005-0000-0000-0000AC0F0000}"/>
    <cellStyle name="Normal 3 11 2 5 3 3 5" xfId="18609" xr:uid="{00000000-0005-0000-0000-0000AD0F0000}"/>
    <cellStyle name="Normal 3 11 2 5 3 4" xfId="2677" xr:uid="{00000000-0005-0000-0000-0000AE0F0000}"/>
    <cellStyle name="Normal 3 11 2 5 3 4 2" xfId="6937" xr:uid="{00000000-0005-0000-0000-0000AF0F0000}"/>
    <cellStyle name="Normal 3 11 2 5 3 4 2 2" xfId="15426" xr:uid="{00000000-0005-0000-0000-0000B00F0000}"/>
    <cellStyle name="Normal 3 11 2 5 3 4 2 2 2" xfId="32392" xr:uid="{00000000-0005-0000-0000-0000B10F0000}"/>
    <cellStyle name="Normal 3 11 2 5 3 4 2 3" xfId="23910" xr:uid="{00000000-0005-0000-0000-0000B20F0000}"/>
    <cellStyle name="Normal 3 11 2 5 3 4 3" xfId="11184" xr:uid="{00000000-0005-0000-0000-0000B30F0000}"/>
    <cellStyle name="Normal 3 11 2 5 3 4 3 2" xfId="28151" xr:uid="{00000000-0005-0000-0000-0000B40F0000}"/>
    <cellStyle name="Normal 3 11 2 5 3 4 4" xfId="19669" xr:uid="{00000000-0005-0000-0000-0000B50F0000}"/>
    <cellStyle name="Normal 3 11 2 5 3 5" xfId="4818" xr:uid="{00000000-0005-0000-0000-0000B60F0000}"/>
    <cellStyle name="Normal 3 11 2 5 3 5 2" xfId="13308" xr:uid="{00000000-0005-0000-0000-0000B70F0000}"/>
    <cellStyle name="Normal 3 11 2 5 3 5 2 2" xfId="30274" xr:uid="{00000000-0005-0000-0000-0000B80F0000}"/>
    <cellStyle name="Normal 3 11 2 5 3 5 3" xfId="21792" xr:uid="{00000000-0005-0000-0000-0000B90F0000}"/>
    <cellStyle name="Normal 3 11 2 5 3 6" xfId="9066" xr:uid="{00000000-0005-0000-0000-0000BA0F0000}"/>
    <cellStyle name="Normal 3 11 2 5 3 6 2" xfId="26033" xr:uid="{00000000-0005-0000-0000-0000BB0F0000}"/>
    <cellStyle name="Normal 3 11 2 5 3 7" xfId="17551" xr:uid="{00000000-0005-0000-0000-0000BC0F0000}"/>
    <cellStyle name="Normal 3 11 2 5 4" xfId="813" xr:uid="{00000000-0005-0000-0000-0000BD0F0000}"/>
    <cellStyle name="Normal 3 11 2 5 4 2" xfId="1879" xr:uid="{00000000-0005-0000-0000-0000BE0F0000}"/>
    <cellStyle name="Normal 3 11 2 5 4 2 2" xfId="4000" xr:uid="{00000000-0005-0000-0000-0000BF0F0000}"/>
    <cellStyle name="Normal 3 11 2 5 4 2 2 2" xfId="8259" xr:uid="{00000000-0005-0000-0000-0000C00F0000}"/>
    <cellStyle name="Normal 3 11 2 5 4 2 2 2 2" xfId="16748" xr:uid="{00000000-0005-0000-0000-0000C10F0000}"/>
    <cellStyle name="Normal 3 11 2 5 4 2 2 2 2 2" xfId="33714" xr:uid="{00000000-0005-0000-0000-0000C20F0000}"/>
    <cellStyle name="Normal 3 11 2 5 4 2 2 2 3" xfId="25232" xr:uid="{00000000-0005-0000-0000-0000C30F0000}"/>
    <cellStyle name="Normal 3 11 2 5 4 2 2 3" xfId="12506" xr:uid="{00000000-0005-0000-0000-0000C40F0000}"/>
    <cellStyle name="Normal 3 11 2 5 4 2 2 3 2" xfId="29473" xr:uid="{00000000-0005-0000-0000-0000C50F0000}"/>
    <cellStyle name="Normal 3 11 2 5 4 2 2 4" xfId="20991" xr:uid="{00000000-0005-0000-0000-0000C60F0000}"/>
    <cellStyle name="Normal 3 11 2 5 4 2 3" xfId="6140" xr:uid="{00000000-0005-0000-0000-0000C70F0000}"/>
    <cellStyle name="Normal 3 11 2 5 4 2 3 2" xfId="14630" xr:uid="{00000000-0005-0000-0000-0000C80F0000}"/>
    <cellStyle name="Normal 3 11 2 5 4 2 3 2 2" xfId="31596" xr:uid="{00000000-0005-0000-0000-0000C90F0000}"/>
    <cellStyle name="Normal 3 11 2 5 4 2 3 3" xfId="23114" xr:uid="{00000000-0005-0000-0000-0000CA0F0000}"/>
    <cellStyle name="Normal 3 11 2 5 4 2 4" xfId="10388" xr:uid="{00000000-0005-0000-0000-0000CB0F0000}"/>
    <cellStyle name="Normal 3 11 2 5 4 2 4 2" xfId="27355" xr:uid="{00000000-0005-0000-0000-0000CC0F0000}"/>
    <cellStyle name="Normal 3 11 2 5 4 2 5" xfId="18873" xr:uid="{00000000-0005-0000-0000-0000CD0F0000}"/>
    <cellStyle name="Normal 3 11 2 5 4 3" xfId="2941" xr:uid="{00000000-0005-0000-0000-0000CE0F0000}"/>
    <cellStyle name="Normal 3 11 2 5 4 3 2" xfId="7201" xr:uid="{00000000-0005-0000-0000-0000CF0F0000}"/>
    <cellStyle name="Normal 3 11 2 5 4 3 2 2" xfId="15690" xr:uid="{00000000-0005-0000-0000-0000D00F0000}"/>
    <cellStyle name="Normal 3 11 2 5 4 3 2 2 2" xfId="32656" xr:uid="{00000000-0005-0000-0000-0000D10F0000}"/>
    <cellStyle name="Normal 3 11 2 5 4 3 2 3" xfId="24174" xr:uid="{00000000-0005-0000-0000-0000D20F0000}"/>
    <cellStyle name="Normal 3 11 2 5 4 3 3" xfId="11448" xr:uid="{00000000-0005-0000-0000-0000D30F0000}"/>
    <cellStyle name="Normal 3 11 2 5 4 3 3 2" xfId="28415" xr:uid="{00000000-0005-0000-0000-0000D40F0000}"/>
    <cellStyle name="Normal 3 11 2 5 4 3 4" xfId="19933" xr:uid="{00000000-0005-0000-0000-0000D50F0000}"/>
    <cellStyle name="Normal 3 11 2 5 4 4" xfId="5082" xr:uid="{00000000-0005-0000-0000-0000D60F0000}"/>
    <cellStyle name="Normal 3 11 2 5 4 4 2" xfId="13572" xr:uid="{00000000-0005-0000-0000-0000D70F0000}"/>
    <cellStyle name="Normal 3 11 2 5 4 4 2 2" xfId="30538" xr:uid="{00000000-0005-0000-0000-0000D80F0000}"/>
    <cellStyle name="Normal 3 11 2 5 4 4 3" xfId="22056" xr:uid="{00000000-0005-0000-0000-0000D90F0000}"/>
    <cellStyle name="Normal 3 11 2 5 4 5" xfId="9330" xr:uid="{00000000-0005-0000-0000-0000DA0F0000}"/>
    <cellStyle name="Normal 3 11 2 5 4 5 2" xfId="26297" xr:uid="{00000000-0005-0000-0000-0000DB0F0000}"/>
    <cellStyle name="Normal 3 11 2 5 4 6" xfId="17815" xr:uid="{00000000-0005-0000-0000-0000DC0F0000}"/>
    <cellStyle name="Normal 3 11 2 5 5" xfId="1349" xr:uid="{00000000-0005-0000-0000-0000DD0F0000}"/>
    <cellStyle name="Normal 3 11 2 5 5 2" xfId="3471" xr:uid="{00000000-0005-0000-0000-0000DE0F0000}"/>
    <cellStyle name="Normal 3 11 2 5 5 2 2" xfId="7730" xr:uid="{00000000-0005-0000-0000-0000DF0F0000}"/>
    <cellStyle name="Normal 3 11 2 5 5 2 2 2" xfId="16219" xr:uid="{00000000-0005-0000-0000-0000E00F0000}"/>
    <cellStyle name="Normal 3 11 2 5 5 2 2 2 2" xfId="33185" xr:uid="{00000000-0005-0000-0000-0000E10F0000}"/>
    <cellStyle name="Normal 3 11 2 5 5 2 2 3" xfId="24703" xr:uid="{00000000-0005-0000-0000-0000E20F0000}"/>
    <cellStyle name="Normal 3 11 2 5 5 2 3" xfId="11977" xr:uid="{00000000-0005-0000-0000-0000E30F0000}"/>
    <cellStyle name="Normal 3 11 2 5 5 2 3 2" xfId="28944" xr:uid="{00000000-0005-0000-0000-0000E40F0000}"/>
    <cellStyle name="Normal 3 11 2 5 5 2 4" xfId="20462" xr:uid="{00000000-0005-0000-0000-0000E50F0000}"/>
    <cellStyle name="Normal 3 11 2 5 5 3" xfId="5611" xr:uid="{00000000-0005-0000-0000-0000E60F0000}"/>
    <cellStyle name="Normal 3 11 2 5 5 3 2" xfId="14101" xr:uid="{00000000-0005-0000-0000-0000E70F0000}"/>
    <cellStyle name="Normal 3 11 2 5 5 3 2 2" xfId="31067" xr:uid="{00000000-0005-0000-0000-0000E80F0000}"/>
    <cellStyle name="Normal 3 11 2 5 5 3 3" xfId="22585" xr:uid="{00000000-0005-0000-0000-0000E90F0000}"/>
    <cellStyle name="Normal 3 11 2 5 5 4" xfId="9859" xr:uid="{00000000-0005-0000-0000-0000EA0F0000}"/>
    <cellStyle name="Normal 3 11 2 5 5 4 2" xfId="26826" xr:uid="{00000000-0005-0000-0000-0000EB0F0000}"/>
    <cellStyle name="Normal 3 11 2 5 5 5" xfId="18344" xr:uid="{00000000-0005-0000-0000-0000EC0F0000}"/>
    <cellStyle name="Normal 3 11 2 5 6" xfId="2412" xr:uid="{00000000-0005-0000-0000-0000ED0F0000}"/>
    <cellStyle name="Normal 3 11 2 5 6 2" xfId="6672" xr:uid="{00000000-0005-0000-0000-0000EE0F0000}"/>
    <cellStyle name="Normal 3 11 2 5 6 2 2" xfId="15161" xr:uid="{00000000-0005-0000-0000-0000EF0F0000}"/>
    <cellStyle name="Normal 3 11 2 5 6 2 2 2" xfId="32127" xr:uid="{00000000-0005-0000-0000-0000F00F0000}"/>
    <cellStyle name="Normal 3 11 2 5 6 2 3" xfId="23645" xr:uid="{00000000-0005-0000-0000-0000F10F0000}"/>
    <cellStyle name="Normal 3 11 2 5 6 3" xfId="10919" xr:uid="{00000000-0005-0000-0000-0000F20F0000}"/>
    <cellStyle name="Normal 3 11 2 5 6 3 2" xfId="27886" xr:uid="{00000000-0005-0000-0000-0000F30F0000}"/>
    <cellStyle name="Normal 3 11 2 5 6 4" xfId="19404" xr:uid="{00000000-0005-0000-0000-0000F40F0000}"/>
    <cellStyle name="Normal 3 11 2 5 7" xfId="4553" xr:uid="{00000000-0005-0000-0000-0000F50F0000}"/>
    <cellStyle name="Normal 3 11 2 5 7 2" xfId="13043" xr:uid="{00000000-0005-0000-0000-0000F60F0000}"/>
    <cellStyle name="Normal 3 11 2 5 7 2 2" xfId="30009" xr:uid="{00000000-0005-0000-0000-0000F70F0000}"/>
    <cellStyle name="Normal 3 11 2 5 7 3" xfId="21527" xr:uid="{00000000-0005-0000-0000-0000F80F0000}"/>
    <cellStyle name="Normal 3 11 2 5 8" xfId="8801" xr:uid="{00000000-0005-0000-0000-0000F90F0000}"/>
    <cellStyle name="Normal 3 11 2 5 8 2" xfId="25768" xr:uid="{00000000-0005-0000-0000-0000FA0F0000}"/>
    <cellStyle name="Normal 3 11 2 5 9" xfId="17286" xr:uid="{00000000-0005-0000-0000-0000FB0F0000}"/>
    <cellStyle name="Normal 3 11 2 6" xfId="323" xr:uid="{00000000-0005-0000-0000-0000FC0F0000}"/>
    <cellStyle name="Normal 3 11 2 6 2" xfId="612" xr:uid="{00000000-0005-0000-0000-0000FD0F0000}"/>
    <cellStyle name="Normal 3 11 2 6 2 2" xfId="1149" xr:uid="{00000000-0005-0000-0000-0000FE0F0000}"/>
    <cellStyle name="Normal 3 11 2 6 2 2 2" xfId="2210" xr:uid="{00000000-0005-0000-0000-0000FF0F0000}"/>
    <cellStyle name="Normal 3 11 2 6 2 2 2 2" xfId="4331" xr:uid="{00000000-0005-0000-0000-000000100000}"/>
    <cellStyle name="Normal 3 11 2 6 2 2 2 2 2" xfId="8590" xr:uid="{00000000-0005-0000-0000-000001100000}"/>
    <cellStyle name="Normal 3 11 2 6 2 2 2 2 2 2" xfId="17079" xr:uid="{00000000-0005-0000-0000-000002100000}"/>
    <cellStyle name="Normal 3 11 2 6 2 2 2 2 2 2 2" xfId="34045" xr:uid="{00000000-0005-0000-0000-000003100000}"/>
    <cellStyle name="Normal 3 11 2 6 2 2 2 2 2 3" xfId="25563" xr:uid="{00000000-0005-0000-0000-000004100000}"/>
    <cellStyle name="Normal 3 11 2 6 2 2 2 2 3" xfId="12837" xr:uid="{00000000-0005-0000-0000-000005100000}"/>
    <cellStyle name="Normal 3 11 2 6 2 2 2 2 3 2" xfId="29804" xr:uid="{00000000-0005-0000-0000-000006100000}"/>
    <cellStyle name="Normal 3 11 2 6 2 2 2 2 4" xfId="21322" xr:uid="{00000000-0005-0000-0000-000007100000}"/>
    <cellStyle name="Normal 3 11 2 6 2 2 2 3" xfId="6471" xr:uid="{00000000-0005-0000-0000-000008100000}"/>
    <cellStyle name="Normal 3 11 2 6 2 2 2 3 2" xfId="14961" xr:uid="{00000000-0005-0000-0000-000009100000}"/>
    <cellStyle name="Normal 3 11 2 6 2 2 2 3 2 2" xfId="31927" xr:uid="{00000000-0005-0000-0000-00000A100000}"/>
    <cellStyle name="Normal 3 11 2 6 2 2 2 3 3" xfId="23445" xr:uid="{00000000-0005-0000-0000-00000B100000}"/>
    <cellStyle name="Normal 3 11 2 6 2 2 2 4" xfId="10719" xr:uid="{00000000-0005-0000-0000-00000C100000}"/>
    <cellStyle name="Normal 3 11 2 6 2 2 2 4 2" xfId="27686" xr:uid="{00000000-0005-0000-0000-00000D100000}"/>
    <cellStyle name="Normal 3 11 2 6 2 2 2 5" xfId="19204" xr:uid="{00000000-0005-0000-0000-00000E100000}"/>
    <cellStyle name="Normal 3 11 2 6 2 2 3" xfId="3272" xr:uid="{00000000-0005-0000-0000-00000F100000}"/>
    <cellStyle name="Normal 3 11 2 6 2 2 3 2" xfId="7532" xr:uid="{00000000-0005-0000-0000-000010100000}"/>
    <cellStyle name="Normal 3 11 2 6 2 2 3 2 2" xfId="16021" xr:uid="{00000000-0005-0000-0000-000011100000}"/>
    <cellStyle name="Normal 3 11 2 6 2 2 3 2 2 2" xfId="32987" xr:uid="{00000000-0005-0000-0000-000012100000}"/>
    <cellStyle name="Normal 3 11 2 6 2 2 3 2 3" xfId="24505" xr:uid="{00000000-0005-0000-0000-000013100000}"/>
    <cellStyle name="Normal 3 11 2 6 2 2 3 3" xfId="11779" xr:uid="{00000000-0005-0000-0000-000014100000}"/>
    <cellStyle name="Normal 3 11 2 6 2 2 3 3 2" xfId="28746" xr:uid="{00000000-0005-0000-0000-000015100000}"/>
    <cellStyle name="Normal 3 11 2 6 2 2 3 4" xfId="20264" xr:uid="{00000000-0005-0000-0000-000016100000}"/>
    <cellStyle name="Normal 3 11 2 6 2 2 4" xfId="5413" xr:uid="{00000000-0005-0000-0000-000017100000}"/>
    <cellStyle name="Normal 3 11 2 6 2 2 4 2" xfId="13903" xr:uid="{00000000-0005-0000-0000-000018100000}"/>
    <cellStyle name="Normal 3 11 2 6 2 2 4 2 2" xfId="30869" xr:uid="{00000000-0005-0000-0000-000019100000}"/>
    <cellStyle name="Normal 3 11 2 6 2 2 4 3" xfId="22387" xr:uid="{00000000-0005-0000-0000-00001A100000}"/>
    <cellStyle name="Normal 3 11 2 6 2 2 5" xfId="9661" xr:uid="{00000000-0005-0000-0000-00001B100000}"/>
    <cellStyle name="Normal 3 11 2 6 2 2 5 2" xfId="26628" xr:uid="{00000000-0005-0000-0000-00001C100000}"/>
    <cellStyle name="Normal 3 11 2 6 2 2 6" xfId="18146" xr:uid="{00000000-0005-0000-0000-00001D100000}"/>
    <cellStyle name="Normal 3 11 2 6 2 3" xfId="1680" xr:uid="{00000000-0005-0000-0000-00001E100000}"/>
    <cellStyle name="Normal 3 11 2 6 2 3 2" xfId="3802" xr:uid="{00000000-0005-0000-0000-00001F100000}"/>
    <cellStyle name="Normal 3 11 2 6 2 3 2 2" xfId="8061" xr:uid="{00000000-0005-0000-0000-000020100000}"/>
    <cellStyle name="Normal 3 11 2 6 2 3 2 2 2" xfId="16550" xr:uid="{00000000-0005-0000-0000-000021100000}"/>
    <cellStyle name="Normal 3 11 2 6 2 3 2 2 2 2" xfId="33516" xr:uid="{00000000-0005-0000-0000-000022100000}"/>
    <cellStyle name="Normal 3 11 2 6 2 3 2 2 3" xfId="25034" xr:uid="{00000000-0005-0000-0000-000023100000}"/>
    <cellStyle name="Normal 3 11 2 6 2 3 2 3" xfId="12308" xr:uid="{00000000-0005-0000-0000-000024100000}"/>
    <cellStyle name="Normal 3 11 2 6 2 3 2 3 2" xfId="29275" xr:uid="{00000000-0005-0000-0000-000025100000}"/>
    <cellStyle name="Normal 3 11 2 6 2 3 2 4" xfId="20793" xr:uid="{00000000-0005-0000-0000-000026100000}"/>
    <cellStyle name="Normal 3 11 2 6 2 3 3" xfId="5942" xr:uid="{00000000-0005-0000-0000-000027100000}"/>
    <cellStyle name="Normal 3 11 2 6 2 3 3 2" xfId="14432" xr:uid="{00000000-0005-0000-0000-000028100000}"/>
    <cellStyle name="Normal 3 11 2 6 2 3 3 2 2" xfId="31398" xr:uid="{00000000-0005-0000-0000-000029100000}"/>
    <cellStyle name="Normal 3 11 2 6 2 3 3 3" xfId="22916" xr:uid="{00000000-0005-0000-0000-00002A100000}"/>
    <cellStyle name="Normal 3 11 2 6 2 3 4" xfId="10190" xr:uid="{00000000-0005-0000-0000-00002B100000}"/>
    <cellStyle name="Normal 3 11 2 6 2 3 4 2" xfId="27157" xr:uid="{00000000-0005-0000-0000-00002C100000}"/>
    <cellStyle name="Normal 3 11 2 6 2 3 5" xfId="18675" xr:uid="{00000000-0005-0000-0000-00002D100000}"/>
    <cellStyle name="Normal 3 11 2 6 2 4" xfId="2743" xr:uid="{00000000-0005-0000-0000-00002E100000}"/>
    <cellStyle name="Normal 3 11 2 6 2 4 2" xfId="7003" xr:uid="{00000000-0005-0000-0000-00002F100000}"/>
    <cellStyle name="Normal 3 11 2 6 2 4 2 2" xfId="15492" xr:uid="{00000000-0005-0000-0000-000030100000}"/>
    <cellStyle name="Normal 3 11 2 6 2 4 2 2 2" xfId="32458" xr:uid="{00000000-0005-0000-0000-000031100000}"/>
    <cellStyle name="Normal 3 11 2 6 2 4 2 3" xfId="23976" xr:uid="{00000000-0005-0000-0000-000032100000}"/>
    <cellStyle name="Normal 3 11 2 6 2 4 3" xfId="11250" xr:uid="{00000000-0005-0000-0000-000033100000}"/>
    <cellStyle name="Normal 3 11 2 6 2 4 3 2" xfId="28217" xr:uid="{00000000-0005-0000-0000-000034100000}"/>
    <cellStyle name="Normal 3 11 2 6 2 4 4" xfId="19735" xr:uid="{00000000-0005-0000-0000-000035100000}"/>
    <cellStyle name="Normal 3 11 2 6 2 5" xfId="4884" xr:uid="{00000000-0005-0000-0000-000036100000}"/>
    <cellStyle name="Normal 3 11 2 6 2 5 2" xfId="13374" xr:uid="{00000000-0005-0000-0000-000037100000}"/>
    <cellStyle name="Normal 3 11 2 6 2 5 2 2" xfId="30340" xr:uid="{00000000-0005-0000-0000-000038100000}"/>
    <cellStyle name="Normal 3 11 2 6 2 5 3" xfId="21858" xr:uid="{00000000-0005-0000-0000-000039100000}"/>
    <cellStyle name="Normal 3 11 2 6 2 6" xfId="9132" xr:uid="{00000000-0005-0000-0000-00003A100000}"/>
    <cellStyle name="Normal 3 11 2 6 2 6 2" xfId="26099" xr:uid="{00000000-0005-0000-0000-00003B100000}"/>
    <cellStyle name="Normal 3 11 2 6 2 7" xfId="17617" xr:uid="{00000000-0005-0000-0000-00003C100000}"/>
    <cellStyle name="Normal 3 11 2 6 3" xfId="879" xr:uid="{00000000-0005-0000-0000-00003D100000}"/>
    <cellStyle name="Normal 3 11 2 6 3 2" xfId="1945" xr:uid="{00000000-0005-0000-0000-00003E100000}"/>
    <cellStyle name="Normal 3 11 2 6 3 2 2" xfId="4066" xr:uid="{00000000-0005-0000-0000-00003F100000}"/>
    <cellStyle name="Normal 3 11 2 6 3 2 2 2" xfId="8325" xr:uid="{00000000-0005-0000-0000-000040100000}"/>
    <cellStyle name="Normal 3 11 2 6 3 2 2 2 2" xfId="16814" xr:uid="{00000000-0005-0000-0000-000041100000}"/>
    <cellStyle name="Normal 3 11 2 6 3 2 2 2 2 2" xfId="33780" xr:uid="{00000000-0005-0000-0000-000042100000}"/>
    <cellStyle name="Normal 3 11 2 6 3 2 2 2 3" xfId="25298" xr:uid="{00000000-0005-0000-0000-000043100000}"/>
    <cellStyle name="Normal 3 11 2 6 3 2 2 3" xfId="12572" xr:uid="{00000000-0005-0000-0000-000044100000}"/>
    <cellStyle name="Normal 3 11 2 6 3 2 2 3 2" xfId="29539" xr:uid="{00000000-0005-0000-0000-000045100000}"/>
    <cellStyle name="Normal 3 11 2 6 3 2 2 4" xfId="21057" xr:uid="{00000000-0005-0000-0000-000046100000}"/>
    <cellStyle name="Normal 3 11 2 6 3 2 3" xfId="6206" xr:uid="{00000000-0005-0000-0000-000047100000}"/>
    <cellStyle name="Normal 3 11 2 6 3 2 3 2" xfId="14696" xr:uid="{00000000-0005-0000-0000-000048100000}"/>
    <cellStyle name="Normal 3 11 2 6 3 2 3 2 2" xfId="31662" xr:uid="{00000000-0005-0000-0000-000049100000}"/>
    <cellStyle name="Normal 3 11 2 6 3 2 3 3" xfId="23180" xr:uid="{00000000-0005-0000-0000-00004A100000}"/>
    <cellStyle name="Normal 3 11 2 6 3 2 4" xfId="10454" xr:uid="{00000000-0005-0000-0000-00004B100000}"/>
    <cellStyle name="Normal 3 11 2 6 3 2 4 2" xfId="27421" xr:uid="{00000000-0005-0000-0000-00004C100000}"/>
    <cellStyle name="Normal 3 11 2 6 3 2 5" xfId="18939" xr:uid="{00000000-0005-0000-0000-00004D100000}"/>
    <cellStyle name="Normal 3 11 2 6 3 3" xfId="3007" xr:uid="{00000000-0005-0000-0000-00004E100000}"/>
    <cellStyle name="Normal 3 11 2 6 3 3 2" xfId="7267" xr:uid="{00000000-0005-0000-0000-00004F100000}"/>
    <cellStyle name="Normal 3 11 2 6 3 3 2 2" xfId="15756" xr:uid="{00000000-0005-0000-0000-000050100000}"/>
    <cellStyle name="Normal 3 11 2 6 3 3 2 2 2" xfId="32722" xr:uid="{00000000-0005-0000-0000-000051100000}"/>
    <cellStyle name="Normal 3 11 2 6 3 3 2 3" xfId="24240" xr:uid="{00000000-0005-0000-0000-000052100000}"/>
    <cellStyle name="Normal 3 11 2 6 3 3 3" xfId="11514" xr:uid="{00000000-0005-0000-0000-000053100000}"/>
    <cellStyle name="Normal 3 11 2 6 3 3 3 2" xfId="28481" xr:uid="{00000000-0005-0000-0000-000054100000}"/>
    <cellStyle name="Normal 3 11 2 6 3 3 4" xfId="19999" xr:uid="{00000000-0005-0000-0000-000055100000}"/>
    <cellStyle name="Normal 3 11 2 6 3 4" xfId="5148" xr:uid="{00000000-0005-0000-0000-000056100000}"/>
    <cellStyle name="Normal 3 11 2 6 3 4 2" xfId="13638" xr:uid="{00000000-0005-0000-0000-000057100000}"/>
    <cellStyle name="Normal 3 11 2 6 3 4 2 2" xfId="30604" xr:uid="{00000000-0005-0000-0000-000058100000}"/>
    <cellStyle name="Normal 3 11 2 6 3 4 3" xfId="22122" xr:uid="{00000000-0005-0000-0000-000059100000}"/>
    <cellStyle name="Normal 3 11 2 6 3 5" xfId="9396" xr:uid="{00000000-0005-0000-0000-00005A100000}"/>
    <cellStyle name="Normal 3 11 2 6 3 5 2" xfId="26363" xr:uid="{00000000-0005-0000-0000-00005B100000}"/>
    <cellStyle name="Normal 3 11 2 6 3 6" xfId="17881" xr:uid="{00000000-0005-0000-0000-00005C100000}"/>
    <cellStyle name="Normal 3 11 2 6 4" xfId="1415" xr:uid="{00000000-0005-0000-0000-00005D100000}"/>
    <cellStyle name="Normal 3 11 2 6 4 2" xfId="3537" xr:uid="{00000000-0005-0000-0000-00005E100000}"/>
    <cellStyle name="Normal 3 11 2 6 4 2 2" xfId="7796" xr:uid="{00000000-0005-0000-0000-00005F100000}"/>
    <cellStyle name="Normal 3 11 2 6 4 2 2 2" xfId="16285" xr:uid="{00000000-0005-0000-0000-000060100000}"/>
    <cellStyle name="Normal 3 11 2 6 4 2 2 2 2" xfId="33251" xr:uid="{00000000-0005-0000-0000-000061100000}"/>
    <cellStyle name="Normal 3 11 2 6 4 2 2 3" xfId="24769" xr:uid="{00000000-0005-0000-0000-000062100000}"/>
    <cellStyle name="Normal 3 11 2 6 4 2 3" xfId="12043" xr:uid="{00000000-0005-0000-0000-000063100000}"/>
    <cellStyle name="Normal 3 11 2 6 4 2 3 2" xfId="29010" xr:uid="{00000000-0005-0000-0000-000064100000}"/>
    <cellStyle name="Normal 3 11 2 6 4 2 4" xfId="20528" xr:uid="{00000000-0005-0000-0000-000065100000}"/>
    <cellStyle name="Normal 3 11 2 6 4 3" xfId="5677" xr:uid="{00000000-0005-0000-0000-000066100000}"/>
    <cellStyle name="Normal 3 11 2 6 4 3 2" xfId="14167" xr:uid="{00000000-0005-0000-0000-000067100000}"/>
    <cellStyle name="Normal 3 11 2 6 4 3 2 2" xfId="31133" xr:uid="{00000000-0005-0000-0000-000068100000}"/>
    <cellStyle name="Normal 3 11 2 6 4 3 3" xfId="22651" xr:uid="{00000000-0005-0000-0000-000069100000}"/>
    <cellStyle name="Normal 3 11 2 6 4 4" xfId="9925" xr:uid="{00000000-0005-0000-0000-00006A100000}"/>
    <cellStyle name="Normal 3 11 2 6 4 4 2" xfId="26892" xr:uid="{00000000-0005-0000-0000-00006B100000}"/>
    <cellStyle name="Normal 3 11 2 6 4 5" xfId="18410" xr:uid="{00000000-0005-0000-0000-00006C100000}"/>
    <cellStyle name="Normal 3 11 2 6 5" xfId="2478" xr:uid="{00000000-0005-0000-0000-00006D100000}"/>
    <cellStyle name="Normal 3 11 2 6 5 2" xfId="6738" xr:uid="{00000000-0005-0000-0000-00006E100000}"/>
    <cellStyle name="Normal 3 11 2 6 5 2 2" xfId="15227" xr:uid="{00000000-0005-0000-0000-00006F100000}"/>
    <cellStyle name="Normal 3 11 2 6 5 2 2 2" xfId="32193" xr:uid="{00000000-0005-0000-0000-000070100000}"/>
    <cellStyle name="Normal 3 11 2 6 5 2 3" xfId="23711" xr:uid="{00000000-0005-0000-0000-000071100000}"/>
    <cellStyle name="Normal 3 11 2 6 5 3" xfId="10985" xr:uid="{00000000-0005-0000-0000-000072100000}"/>
    <cellStyle name="Normal 3 11 2 6 5 3 2" xfId="27952" xr:uid="{00000000-0005-0000-0000-000073100000}"/>
    <cellStyle name="Normal 3 11 2 6 5 4" xfId="19470" xr:uid="{00000000-0005-0000-0000-000074100000}"/>
    <cellStyle name="Normal 3 11 2 6 6" xfId="4619" xr:uid="{00000000-0005-0000-0000-000075100000}"/>
    <cellStyle name="Normal 3 11 2 6 6 2" xfId="13109" xr:uid="{00000000-0005-0000-0000-000076100000}"/>
    <cellStyle name="Normal 3 11 2 6 6 2 2" xfId="30075" xr:uid="{00000000-0005-0000-0000-000077100000}"/>
    <cellStyle name="Normal 3 11 2 6 6 3" xfId="21593" xr:uid="{00000000-0005-0000-0000-000078100000}"/>
    <cellStyle name="Normal 3 11 2 6 7" xfId="8867" xr:uid="{00000000-0005-0000-0000-000079100000}"/>
    <cellStyle name="Normal 3 11 2 6 7 2" xfId="25834" xr:uid="{00000000-0005-0000-0000-00007A100000}"/>
    <cellStyle name="Normal 3 11 2 6 8" xfId="17352" xr:uid="{00000000-0005-0000-0000-00007B100000}"/>
    <cellStyle name="Normal 3 11 2 7" xfId="477" xr:uid="{00000000-0005-0000-0000-00007C100000}"/>
    <cellStyle name="Normal 3 11 2 7 2" xfId="1018" xr:uid="{00000000-0005-0000-0000-00007D100000}"/>
    <cellStyle name="Normal 3 11 2 7 2 2" xfId="2079" xr:uid="{00000000-0005-0000-0000-00007E100000}"/>
    <cellStyle name="Normal 3 11 2 7 2 2 2" xfId="4200" xr:uid="{00000000-0005-0000-0000-00007F100000}"/>
    <cellStyle name="Normal 3 11 2 7 2 2 2 2" xfId="8459" xr:uid="{00000000-0005-0000-0000-000080100000}"/>
    <cellStyle name="Normal 3 11 2 7 2 2 2 2 2" xfId="16948" xr:uid="{00000000-0005-0000-0000-000081100000}"/>
    <cellStyle name="Normal 3 11 2 7 2 2 2 2 2 2" xfId="33914" xr:uid="{00000000-0005-0000-0000-000082100000}"/>
    <cellStyle name="Normal 3 11 2 7 2 2 2 2 3" xfId="25432" xr:uid="{00000000-0005-0000-0000-000083100000}"/>
    <cellStyle name="Normal 3 11 2 7 2 2 2 3" xfId="12706" xr:uid="{00000000-0005-0000-0000-000084100000}"/>
    <cellStyle name="Normal 3 11 2 7 2 2 2 3 2" xfId="29673" xr:uid="{00000000-0005-0000-0000-000085100000}"/>
    <cellStyle name="Normal 3 11 2 7 2 2 2 4" xfId="21191" xr:uid="{00000000-0005-0000-0000-000086100000}"/>
    <cellStyle name="Normal 3 11 2 7 2 2 3" xfId="6340" xr:uid="{00000000-0005-0000-0000-000087100000}"/>
    <cellStyle name="Normal 3 11 2 7 2 2 3 2" xfId="14830" xr:uid="{00000000-0005-0000-0000-000088100000}"/>
    <cellStyle name="Normal 3 11 2 7 2 2 3 2 2" xfId="31796" xr:uid="{00000000-0005-0000-0000-000089100000}"/>
    <cellStyle name="Normal 3 11 2 7 2 2 3 3" xfId="23314" xr:uid="{00000000-0005-0000-0000-00008A100000}"/>
    <cellStyle name="Normal 3 11 2 7 2 2 4" xfId="10588" xr:uid="{00000000-0005-0000-0000-00008B100000}"/>
    <cellStyle name="Normal 3 11 2 7 2 2 4 2" xfId="27555" xr:uid="{00000000-0005-0000-0000-00008C100000}"/>
    <cellStyle name="Normal 3 11 2 7 2 2 5" xfId="19073" xr:uid="{00000000-0005-0000-0000-00008D100000}"/>
    <cellStyle name="Normal 3 11 2 7 2 3" xfId="3141" xr:uid="{00000000-0005-0000-0000-00008E100000}"/>
    <cellStyle name="Normal 3 11 2 7 2 3 2" xfId="7401" xr:uid="{00000000-0005-0000-0000-00008F100000}"/>
    <cellStyle name="Normal 3 11 2 7 2 3 2 2" xfId="15890" xr:uid="{00000000-0005-0000-0000-000090100000}"/>
    <cellStyle name="Normal 3 11 2 7 2 3 2 2 2" xfId="32856" xr:uid="{00000000-0005-0000-0000-000091100000}"/>
    <cellStyle name="Normal 3 11 2 7 2 3 2 3" xfId="24374" xr:uid="{00000000-0005-0000-0000-000092100000}"/>
    <cellStyle name="Normal 3 11 2 7 2 3 3" xfId="11648" xr:uid="{00000000-0005-0000-0000-000093100000}"/>
    <cellStyle name="Normal 3 11 2 7 2 3 3 2" xfId="28615" xr:uid="{00000000-0005-0000-0000-000094100000}"/>
    <cellStyle name="Normal 3 11 2 7 2 3 4" xfId="20133" xr:uid="{00000000-0005-0000-0000-000095100000}"/>
    <cellStyle name="Normal 3 11 2 7 2 4" xfId="5282" xr:uid="{00000000-0005-0000-0000-000096100000}"/>
    <cellStyle name="Normal 3 11 2 7 2 4 2" xfId="13772" xr:uid="{00000000-0005-0000-0000-000097100000}"/>
    <cellStyle name="Normal 3 11 2 7 2 4 2 2" xfId="30738" xr:uid="{00000000-0005-0000-0000-000098100000}"/>
    <cellStyle name="Normal 3 11 2 7 2 4 3" xfId="22256" xr:uid="{00000000-0005-0000-0000-000099100000}"/>
    <cellStyle name="Normal 3 11 2 7 2 5" xfId="9530" xr:uid="{00000000-0005-0000-0000-00009A100000}"/>
    <cellStyle name="Normal 3 11 2 7 2 5 2" xfId="26497" xr:uid="{00000000-0005-0000-0000-00009B100000}"/>
    <cellStyle name="Normal 3 11 2 7 2 6" xfId="18015" xr:uid="{00000000-0005-0000-0000-00009C100000}"/>
    <cellStyle name="Normal 3 11 2 7 3" xfId="1549" xr:uid="{00000000-0005-0000-0000-00009D100000}"/>
    <cellStyle name="Normal 3 11 2 7 3 2" xfId="3671" xr:uid="{00000000-0005-0000-0000-00009E100000}"/>
    <cellStyle name="Normal 3 11 2 7 3 2 2" xfId="7930" xr:uid="{00000000-0005-0000-0000-00009F100000}"/>
    <cellStyle name="Normal 3 11 2 7 3 2 2 2" xfId="16419" xr:uid="{00000000-0005-0000-0000-0000A0100000}"/>
    <cellStyle name="Normal 3 11 2 7 3 2 2 2 2" xfId="33385" xr:uid="{00000000-0005-0000-0000-0000A1100000}"/>
    <cellStyle name="Normal 3 11 2 7 3 2 2 3" xfId="24903" xr:uid="{00000000-0005-0000-0000-0000A2100000}"/>
    <cellStyle name="Normal 3 11 2 7 3 2 3" xfId="12177" xr:uid="{00000000-0005-0000-0000-0000A3100000}"/>
    <cellStyle name="Normal 3 11 2 7 3 2 3 2" xfId="29144" xr:uid="{00000000-0005-0000-0000-0000A4100000}"/>
    <cellStyle name="Normal 3 11 2 7 3 2 4" xfId="20662" xr:uid="{00000000-0005-0000-0000-0000A5100000}"/>
    <cellStyle name="Normal 3 11 2 7 3 3" xfId="5811" xr:uid="{00000000-0005-0000-0000-0000A6100000}"/>
    <cellStyle name="Normal 3 11 2 7 3 3 2" xfId="14301" xr:uid="{00000000-0005-0000-0000-0000A7100000}"/>
    <cellStyle name="Normal 3 11 2 7 3 3 2 2" xfId="31267" xr:uid="{00000000-0005-0000-0000-0000A8100000}"/>
    <cellStyle name="Normal 3 11 2 7 3 3 3" xfId="22785" xr:uid="{00000000-0005-0000-0000-0000A9100000}"/>
    <cellStyle name="Normal 3 11 2 7 3 4" xfId="10059" xr:uid="{00000000-0005-0000-0000-0000AA100000}"/>
    <cellStyle name="Normal 3 11 2 7 3 4 2" xfId="27026" xr:uid="{00000000-0005-0000-0000-0000AB100000}"/>
    <cellStyle name="Normal 3 11 2 7 3 5" xfId="18544" xr:uid="{00000000-0005-0000-0000-0000AC100000}"/>
    <cellStyle name="Normal 3 11 2 7 4" xfId="2612" xr:uid="{00000000-0005-0000-0000-0000AD100000}"/>
    <cellStyle name="Normal 3 11 2 7 4 2" xfId="6872" xr:uid="{00000000-0005-0000-0000-0000AE100000}"/>
    <cellStyle name="Normal 3 11 2 7 4 2 2" xfId="15361" xr:uid="{00000000-0005-0000-0000-0000AF100000}"/>
    <cellStyle name="Normal 3 11 2 7 4 2 2 2" xfId="32327" xr:uid="{00000000-0005-0000-0000-0000B0100000}"/>
    <cellStyle name="Normal 3 11 2 7 4 2 3" xfId="23845" xr:uid="{00000000-0005-0000-0000-0000B1100000}"/>
    <cellStyle name="Normal 3 11 2 7 4 3" xfId="11119" xr:uid="{00000000-0005-0000-0000-0000B2100000}"/>
    <cellStyle name="Normal 3 11 2 7 4 3 2" xfId="28086" xr:uid="{00000000-0005-0000-0000-0000B3100000}"/>
    <cellStyle name="Normal 3 11 2 7 4 4" xfId="19604" xr:uid="{00000000-0005-0000-0000-0000B4100000}"/>
    <cellStyle name="Normal 3 11 2 7 5" xfId="4753" xr:uid="{00000000-0005-0000-0000-0000B5100000}"/>
    <cellStyle name="Normal 3 11 2 7 5 2" xfId="13243" xr:uid="{00000000-0005-0000-0000-0000B6100000}"/>
    <cellStyle name="Normal 3 11 2 7 5 2 2" xfId="30209" xr:uid="{00000000-0005-0000-0000-0000B7100000}"/>
    <cellStyle name="Normal 3 11 2 7 5 3" xfId="21727" xr:uid="{00000000-0005-0000-0000-0000B8100000}"/>
    <cellStyle name="Normal 3 11 2 7 6" xfId="9001" xr:uid="{00000000-0005-0000-0000-0000B9100000}"/>
    <cellStyle name="Normal 3 11 2 7 6 2" xfId="25968" xr:uid="{00000000-0005-0000-0000-0000BA100000}"/>
    <cellStyle name="Normal 3 11 2 7 7" xfId="17486" xr:uid="{00000000-0005-0000-0000-0000BB100000}"/>
    <cellStyle name="Normal 3 11 2 8" xfId="747" xr:uid="{00000000-0005-0000-0000-0000BC100000}"/>
    <cellStyle name="Normal 3 11 2 8 2" xfId="1814" xr:uid="{00000000-0005-0000-0000-0000BD100000}"/>
    <cellStyle name="Normal 3 11 2 8 2 2" xfId="3935" xr:uid="{00000000-0005-0000-0000-0000BE100000}"/>
    <cellStyle name="Normal 3 11 2 8 2 2 2" xfId="8194" xr:uid="{00000000-0005-0000-0000-0000BF100000}"/>
    <cellStyle name="Normal 3 11 2 8 2 2 2 2" xfId="16683" xr:uid="{00000000-0005-0000-0000-0000C0100000}"/>
    <cellStyle name="Normal 3 11 2 8 2 2 2 2 2" xfId="33649" xr:uid="{00000000-0005-0000-0000-0000C1100000}"/>
    <cellStyle name="Normal 3 11 2 8 2 2 2 3" xfId="25167" xr:uid="{00000000-0005-0000-0000-0000C2100000}"/>
    <cellStyle name="Normal 3 11 2 8 2 2 3" xfId="12441" xr:uid="{00000000-0005-0000-0000-0000C3100000}"/>
    <cellStyle name="Normal 3 11 2 8 2 2 3 2" xfId="29408" xr:uid="{00000000-0005-0000-0000-0000C4100000}"/>
    <cellStyle name="Normal 3 11 2 8 2 2 4" xfId="20926" xr:uid="{00000000-0005-0000-0000-0000C5100000}"/>
    <cellStyle name="Normal 3 11 2 8 2 3" xfId="6075" xr:uid="{00000000-0005-0000-0000-0000C6100000}"/>
    <cellStyle name="Normal 3 11 2 8 2 3 2" xfId="14565" xr:uid="{00000000-0005-0000-0000-0000C7100000}"/>
    <cellStyle name="Normal 3 11 2 8 2 3 2 2" xfId="31531" xr:uid="{00000000-0005-0000-0000-0000C8100000}"/>
    <cellStyle name="Normal 3 11 2 8 2 3 3" xfId="23049" xr:uid="{00000000-0005-0000-0000-0000C9100000}"/>
    <cellStyle name="Normal 3 11 2 8 2 4" xfId="10323" xr:uid="{00000000-0005-0000-0000-0000CA100000}"/>
    <cellStyle name="Normal 3 11 2 8 2 4 2" xfId="27290" xr:uid="{00000000-0005-0000-0000-0000CB100000}"/>
    <cellStyle name="Normal 3 11 2 8 2 5" xfId="18808" xr:uid="{00000000-0005-0000-0000-0000CC100000}"/>
    <cellStyle name="Normal 3 11 2 8 3" xfId="2876" xr:uid="{00000000-0005-0000-0000-0000CD100000}"/>
    <cellStyle name="Normal 3 11 2 8 3 2" xfId="7136" xr:uid="{00000000-0005-0000-0000-0000CE100000}"/>
    <cellStyle name="Normal 3 11 2 8 3 2 2" xfId="15625" xr:uid="{00000000-0005-0000-0000-0000CF100000}"/>
    <cellStyle name="Normal 3 11 2 8 3 2 2 2" xfId="32591" xr:uid="{00000000-0005-0000-0000-0000D0100000}"/>
    <cellStyle name="Normal 3 11 2 8 3 2 3" xfId="24109" xr:uid="{00000000-0005-0000-0000-0000D1100000}"/>
    <cellStyle name="Normal 3 11 2 8 3 3" xfId="11383" xr:uid="{00000000-0005-0000-0000-0000D2100000}"/>
    <cellStyle name="Normal 3 11 2 8 3 3 2" xfId="28350" xr:uid="{00000000-0005-0000-0000-0000D3100000}"/>
    <cellStyle name="Normal 3 11 2 8 3 4" xfId="19868" xr:uid="{00000000-0005-0000-0000-0000D4100000}"/>
    <cellStyle name="Normal 3 11 2 8 4" xfId="5017" xr:uid="{00000000-0005-0000-0000-0000D5100000}"/>
    <cellStyle name="Normal 3 11 2 8 4 2" xfId="13507" xr:uid="{00000000-0005-0000-0000-0000D6100000}"/>
    <cellStyle name="Normal 3 11 2 8 4 2 2" xfId="30473" xr:uid="{00000000-0005-0000-0000-0000D7100000}"/>
    <cellStyle name="Normal 3 11 2 8 4 3" xfId="21991" xr:uid="{00000000-0005-0000-0000-0000D8100000}"/>
    <cellStyle name="Normal 3 11 2 8 5" xfId="9265" xr:uid="{00000000-0005-0000-0000-0000D9100000}"/>
    <cellStyle name="Normal 3 11 2 8 5 2" xfId="26232" xr:uid="{00000000-0005-0000-0000-0000DA100000}"/>
    <cellStyle name="Normal 3 11 2 8 6" xfId="17750" xr:uid="{00000000-0005-0000-0000-0000DB100000}"/>
    <cellStyle name="Normal 3 11 2 9" xfId="1283" xr:uid="{00000000-0005-0000-0000-0000DC100000}"/>
    <cellStyle name="Normal 3 11 2 9 2" xfId="3406" xr:uid="{00000000-0005-0000-0000-0000DD100000}"/>
    <cellStyle name="Normal 3 11 2 9 2 2" xfId="7665" xr:uid="{00000000-0005-0000-0000-0000DE100000}"/>
    <cellStyle name="Normal 3 11 2 9 2 2 2" xfId="16154" xr:uid="{00000000-0005-0000-0000-0000DF100000}"/>
    <cellStyle name="Normal 3 11 2 9 2 2 2 2" xfId="33120" xr:uid="{00000000-0005-0000-0000-0000E0100000}"/>
    <cellStyle name="Normal 3 11 2 9 2 2 3" xfId="24638" xr:uid="{00000000-0005-0000-0000-0000E1100000}"/>
    <cellStyle name="Normal 3 11 2 9 2 3" xfId="11912" xr:uid="{00000000-0005-0000-0000-0000E2100000}"/>
    <cellStyle name="Normal 3 11 2 9 2 3 2" xfId="28879" xr:uid="{00000000-0005-0000-0000-0000E3100000}"/>
    <cellStyle name="Normal 3 11 2 9 2 4" xfId="20397" xr:uid="{00000000-0005-0000-0000-0000E4100000}"/>
    <cellStyle name="Normal 3 11 2 9 3" xfId="5546" xr:uid="{00000000-0005-0000-0000-0000E5100000}"/>
    <cellStyle name="Normal 3 11 2 9 3 2" xfId="14036" xr:uid="{00000000-0005-0000-0000-0000E6100000}"/>
    <cellStyle name="Normal 3 11 2 9 3 2 2" xfId="31002" xr:uid="{00000000-0005-0000-0000-0000E7100000}"/>
    <cellStyle name="Normal 3 11 2 9 3 3" xfId="22520" xr:uid="{00000000-0005-0000-0000-0000E8100000}"/>
    <cellStyle name="Normal 3 11 2 9 4" xfId="9794" xr:uid="{00000000-0005-0000-0000-0000E9100000}"/>
    <cellStyle name="Normal 3 11 2 9 4 2" xfId="26761" xr:uid="{00000000-0005-0000-0000-0000EA100000}"/>
    <cellStyle name="Normal 3 11 2 9 5" xfId="18279" xr:uid="{00000000-0005-0000-0000-0000EB100000}"/>
    <cellStyle name="Normal 3 11 3" xfId="132" xr:uid="{00000000-0005-0000-0000-0000EC100000}"/>
    <cellStyle name="Normal 3 11 3 2" xfId="222" xr:uid="{00000000-0005-0000-0000-0000ED100000}"/>
    <cellStyle name="Normal 3 11 4" xfId="139" xr:uid="{00000000-0005-0000-0000-0000EE100000}"/>
    <cellStyle name="Normal 3 11 4 10" xfId="8743" xr:uid="{00000000-0005-0000-0000-0000EF100000}"/>
    <cellStyle name="Normal 3 11 4 10 2" xfId="25711" xr:uid="{00000000-0005-0000-0000-0000F0100000}"/>
    <cellStyle name="Normal 3 11 4 11" xfId="17228" xr:uid="{00000000-0005-0000-0000-0000F1100000}"/>
    <cellStyle name="Normal 3 11 4 2" xfId="225" xr:uid="{00000000-0005-0000-0000-0000F2100000}"/>
    <cellStyle name="Normal 3 11 4 2 10" xfId="17262" xr:uid="{00000000-0005-0000-0000-0000F3100000}"/>
    <cellStyle name="Normal 3 11 4 2 2" xfId="297" xr:uid="{00000000-0005-0000-0000-0000F4100000}"/>
    <cellStyle name="Normal 3 11 4 2 2 2" xfId="431" xr:uid="{00000000-0005-0000-0000-0000F5100000}"/>
    <cellStyle name="Normal 3 11 4 2 2 2 2" xfId="719" xr:uid="{00000000-0005-0000-0000-0000F6100000}"/>
    <cellStyle name="Normal 3 11 4 2 2 2 2 2" xfId="1255" xr:uid="{00000000-0005-0000-0000-0000F7100000}"/>
    <cellStyle name="Normal 3 11 4 2 2 2 2 2 2" xfId="2316" xr:uid="{00000000-0005-0000-0000-0000F8100000}"/>
    <cellStyle name="Normal 3 11 4 2 2 2 2 2 2 2" xfId="4437" xr:uid="{00000000-0005-0000-0000-0000F9100000}"/>
    <cellStyle name="Normal 3 11 4 2 2 2 2 2 2 2 2" xfId="8696" xr:uid="{00000000-0005-0000-0000-0000FA100000}"/>
    <cellStyle name="Normal 3 11 4 2 2 2 2 2 2 2 2 2" xfId="17185" xr:uid="{00000000-0005-0000-0000-0000FB100000}"/>
    <cellStyle name="Normal 3 11 4 2 2 2 2 2 2 2 2 2 2" xfId="34151" xr:uid="{00000000-0005-0000-0000-0000FC100000}"/>
    <cellStyle name="Normal 3 11 4 2 2 2 2 2 2 2 2 3" xfId="25669" xr:uid="{00000000-0005-0000-0000-0000FD100000}"/>
    <cellStyle name="Normal 3 11 4 2 2 2 2 2 2 2 3" xfId="12943" xr:uid="{00000000-0005-0000-0000-0000FE100000}"/>
    <cellStyle name="Normal 3 11 4 2 2 2 2 2 2 2 3 2" xfId="29910" xr:uid="{00000000-0005-0000-0000-0000FF100000}"/>
    <cellStyle name="Normal 3 11 4 2 2 2 2 2 2 2 4" xfId="21428" xr:uid="{00000000-0005-0000-0000-000000110000}"/>
    <cellStyle name="Normal 3 11 4 2 2 2 2 2 2 3" xfId="6577" xr:uid="{00000000-0005-0000-0000-000001110000}"/>
    <cellStyle name="Normal 3 11 4 2 2 2 2 2 2 3 2" xfId="15067" xr:uid="{00000000-0005-0000-0000-000002110000}"/>
    <cellStyle name="Normal 3 11 4 2 2 2 2 2 2 3 2 2" xfId="32033" xr:uid="{00000000-0005-0000-0000-000003110000}"/>
    <cellStyle name="Normal 3 11 4 2 2 2 2 2 2 3 3" xfId="23551" xr:uid="{00000000-0005-0000-0000-000004110000}"/>
    <cellStyle name="Normal 3 11 4 2 2 2 2 2 2 4" xfId="10825" xr:uid="{00000000-0005-0000-0000-000005110000}"/>
    <cellStyle name="Normal 3 11 4 2 2 2 2 2 2 4 2" xfId="27792" xr:uid="{00000000-0005-0000-0000-000006110000}"/>
    <cellStyle name="Normal 3 11 4 2 2 2 2 2 2 5" xfId="19310" xr:uid="{00000000-0005-0000-0000-000007110000}"/>
    <cellStyle name="Normal 3 11 4 2 2 2 2 2 3" xfId="3378" xr:uid="{00000000-0005-0000-0000-000008110000}"/>
    <cellStyle name="Normal 3 11 4 2 2 2 2 2 3 2" xfId="7638" xr:uid="{00000000-0005-0000-0000-000009110000}"/>
    <cellStyle name="Normal 3 11 4 2 2 2 2 2 3 2 2" xfId="16127" xr:uid="{00000000-0005-0000-0000-00000A110000}"/>
    <cellStyle name="Normal 3 11 4 2 2 2 2 2 3 2 2 2" xfId="33093" xr:uid="{00000000-0005-0000-0000-00000B110000}"/>
    <cellStyle name="Normal 3 11 4 2 2 2 2 2 3 2 3" xfId="24611" xr:uid="{00000000-0005-0000-0000-00000C110000}"/>
    <cellStyle name="Normal 3 11 4 2 2 2 2 2 3 3" xfId="11885" xr:uid="{00000000-0005-0000-0000-00000D110000}"/>
    <cellStyle name="Normal 3 11 4 2 2 2 2 2 3 3 2" xfId="28852" xr:uid="{00000000-0005-0000-0000-00000E110000}"/>
    <cellStyle name="Normal 3 11 4 2 2 2 2 2 3 4" xfId="20370" xr:uid="{00000000-0005-0000-0000-00000F110000}"/>
    <cellStyle name="Normal 3 11 4 2 2 2 2 2 4" xfId="5519" xr:uid="{00000000-0005-0000-0000-000010110000}"/>
    <cellStyle name="Normal 3 11 4 2 2 2 2 2 4 2" xfId="14009" xr:uid="{00000000-0005-0000-0000-000011110000}"/>
    <cellStyle name="Normal 3 11 4 2 2 2 2 2 4 2 2" xfId="30975" xr:uid="{00000000-0005-0000-0000-000012110000}"/>
    <cellStyle name="Normal 3 11 4 2 2 2 2 2 4 3" xfId="22493" xr:uid="{00000000-0005-0000-0000-000013110000}"/>
    <cellStyle name="Normal 3 11 4 2 2 2 2 2 5" xfId="9767" xr:uid="{00000000-0005-0000-0000-000014110000}"/>
    <cellStyle name="Normal 3 11 4 2 2 2 2 2 5 2" xfId="26734" xr:uid="{00000000-0005-0000-0000-000015110000}"/>
    <cellStyle name="Normal 3 11 4 2 2 2 2 2 6" xfId="18252" xr:uid="{00000000-0005-0000-0000-000016110000}"/>
    <cellStyle name="Normal 3 11 4 2 2 2 2 3" xfId="1786" xr:uid="{00000000-0005-0000-0000-000017110000}"/>
    <cellStyle name="Normal 3 11 4 2 2 2 2 3 2" xfId="3908" xr:uid="{00000000-0005-0000-0000-000018110000}"/>
    <cellStyle name="Normal 3 11 4 2 2 2 2 3 2 2" xfId="8167" xr:uid="{00000000-0005-0000-0000-000019110000}"/>
    <cellStyle name="Normal 3 11 4 2 2 2 2 3 2 2 2" xfId="16656" xr:uid="{00000000-0005-0000-0000-00001A110000}"/>
    <cellStyle name="Normal 3 11 4 2 2 2 2 3 2 2 2 2" xfId="33622" xr:uid="{00000000-0005-0000-0000-00001B110000}"/>
    <cellStyle name="Normal 3 11 4 2 2 2 2 3 2 2 3" xfId="25140" xr:uid="{00000000-0005-0000-0000-00001C110000}"/>
    <cellStyle name="Normal 3 11 4 2 2 2 2 3 2 3" xfId="12414" xr:uid="{00000000-0005-0000-0000-00001D110000}"/>
    <cellStyle name="Normal 3 11 4 2 2 2 2 3 2 3 2" xfId="29381" xr:uid="{00000000-0005-0000-0000-00001E110000}"/>
    <cellStyle name="Normal 3 11 4 2 2 2 2 3 2 4" xfId="20899" xr:uid="{00000000-0005-0000-0000-00001F110000}"/>
    <cellStyle name="Normal 3 11 4 2 2 2 2 3 3" xfId="6048" xr:uid="{00000000-0005-0000-0000-000020110000}"/>
    <cellStyle name="Normal 3 11 4 2 2 2 2 3 3 2" xfId="14538" xr:uid="{00000000-0005-0000-0000-000021110000}"/>
    <cellStyle name="Normal 3 11 4 2 2 2 2 3 3 2 2" xfId="31504" xr:uid="{00000000-0005-0000-0000-000022110000}"/>
    <cellStyle name="Normal 3 11 4 2 2 2 2 3 3 3" xfId="23022" xr:uid="{00000000-0005-0000-0000-000023110000}"/>
    <cellStyle name="Normal 3 11 4 2 2 2 2 3 4" xfId="10296" xr:uid="{00000000-0005-0000-0000-000024110000}"/>
    <cellStyle name="Normal 3 11 4 2 2 2 2 3 4 2" xfId="27263" xr:uid="{00000000-0005-0000-0000-000025110000}"/>
    <cellStyle name="Normal 3 11 4 2 2 2 2 3 5" xfId="18781" xr:uid="{00000000-0005-0000-0000-000026110000}"/>
    <cellStyle name="Normal 3 11 4 2 2 2 2 4" xfId="2849" xr:uid="{00000000-0005-0000-0000-000027110000}"/>
    <cellStyle name="Normal 3 11 4 2 2 2 2 4 2" xfId="7109" xr:uid="{00000000-0005-0000-0000-000028110000}"/>
    <cellStyle name="Normal 3 11 4 2 2 2 2 4 2 2" xfId="15598" xr:uid="{00000000-0005-0000-0000-000029110000}"/>
    <cellStyle name="Normal 3 11 4 2 2 2 2 4 2 2 2" xfId="32564" xr:uid="{00000000-0005-0000-0000-00002A110000}"/>
    <cellStyle name="Normal 3 11 4 2 2 2 2 4 2 3" xfId="24082" xr:uid="{00000000-0005-0000-0000-00002B110000}"/>
    <cellStyle name="Normal 3 11 4 2 2 2 2 4 3" xfId="11356" xr:uid="{00000000-0005-0000-0000-00002C110000}"/>
    <cellStyle name="Normal 3 11 4 2 2 2 2 4 3 2" xfId="28323" xr:uid="{00000000-0005-0000-0000-00002D110000}"/>
    <cellStyle name="Normal 3 11 4 2 2 2 2 4 4" xfId="19841" xr:uid="{00000000-0005-0000-0000-00002E110000}"/>
    <cellStyle name="Normal 3 11 4 2 2 2 2 5" xfId="4990" xr:uid="{00000000-0005-0000-0000-00002F110000}"/>
    <cellStyle name="Normal 3 11 4 2 2 2 2 5 2" xfId="13480" xr:uid="{00000000-0005-0000-0000-000030110000}"/>
    <cellStyle name="Normal 3 11 4 2 2 2 2 5 2 2" xfId="30446" xr:uid="{00000000-0005-0000-0000-000031110000}"/>
    <cellStyle name="Normal 3 11 4 2 2 2 2 5 3" xfId="21964" xr:uid="{00000000-0005-0000-0000-000032110000}"/>
    <cellStyle name="Normal 3 11 4 2 2 2 2 6" xfId="9238" xr:uid="{00000000-0005-0000-0000-000033110000}"/>
    <cellStyle name="Normal 3 11 4 2 2 2 2 6 2" xfId="26205" xr:uid="{00000000-0005-0000-0000-000034110000}"/>
    <cellStyle name="Normal 3 11 4 2 2 2 2 7" xfId="17723" xr:uid="{00000000-0005-0000-0000-000035110000}"/>
    <cellStyle name="Normal 3 11 4 2 2 2 3" xfId="985" xr:uid="{00000000-0005-0000-0000-000036110000}"/>
    <cellStyle name="Normal 3 11 4 2 2 2 3 2" xfId="2051" xr:uid="{00000000-0005-0000-0000-000037110000}"/>
    <cellStyle name="Normal 3 11 4 2 2 2 3 2 2" xfId="4172" xr:uid="{00000000-0005-0000-0000-000038110000}"/>
    <cellStyle name="Normal 3 11 4 2 2 2 3 2 2 2" xfId="8431" xr:uid="{00000000-0005-0000-0000-000039110000}"/>
    <cellStyle name="Normal 3 11 4 2 2 2 3 2 2 2 2" xfId="16920" xr:uid="{00000000-0005-0000-0000-00003A110000}"/>
    <cellStyle name="Normal 3 11 4 2 2 2 3 2 2 2 2 2" xfId="33886" xr:uid="{00000000-0005-0000-0000-00003B110000}"/>
    <cellStyle name="Normal 3 11 4 2 2 2 3 2 2 2 3" xfId="25404" xr:uid="{00000000-0005-0000-0000-00003C110000}"/>
    <cellStyle name="Normal 3 11 4 2 2 2 3 2 2 3" xfId="12678" xr:uid="{00000000-0005-0000-0000-00003D110000}"/>
    <cellStyle name="Normal 3 11 4 2 2 2 3 2 2 3 2" xfId="29645" xr:uid="{00000000-0005-0000-0000-00003E110000}"/>
    <cellStyle name="Normal 3 11 4 2 2 2 3 2 2 4" xfId="21163" xr:uid="{00000000-0005-0000-0000-00003F110000}"/>
    <cellStyle name="Normal 3 11 4 2 2 2 3 2 3" xfId="6312" xr:uid="{00000000-0005-0000-0000-000040110000}"/>
    <cellStyle name="Normal 3 11 4 2 2 2 3 2 3 2" xfId="14802" xr:uid="{00000000-0005-0000-0000-000041110000}"/>
    <cellStyle name="Normal 3 11 4 2 2 2 3 2 3 2 2" xfId="31768" xr:uid="{00000000-0005-0000-0000-000042110000}"/>
    <cellStyle name="Normal 3 11 4 2 2 2 3 2 3 3" xfId="23286" xr:uid="{00000000-0005-0000-0000-000043110000}"/>
    <cellStyle name="Normal 3 11 4 2 2 2 3 2 4" xfId="10560" xr:uid="{00000000-0005-0000-0000-000044110000}"/>
    <cellStyle name="Normal 3 11 4 2 2 2 3 2 4 2" xfId="27527" xr:uid="{00000000-0005-0000-0000-000045110000}"/>
    <cellStyle name="Normal 3 11 4 2 2 2 3 2 5" xfId="19045" xr:uid="{00000000-0005-0000-0000-000046110000}"/>
    <cellStyle name="Normal 3 11 4 2 2 2 3 3" xfId="3113" xr:uid="{00000000-0005-0000-0000-000047110000}"/>
    <cellStyle name="Normal 3 11 4 2 2 2 3 3 2" xfId="7373" xr:uid="{00000000-0005-0000-0000-000048110000}"/>
    <cellStyle name="Normal 3 11 4 2 2 2 3 3 2 2" xfId="15862" xr:uid="{00000000-0005-0000-0000-000049110000}"/>
    <cellStyle name="Normal 3 11 4 2 2 2 3 3 2 2 2" xfId="32828" xr:uid="{00000000-0005-0000-0000-00004A110000}"/>
    <cellStyle name="Normal 3 11 4 2 2 2 3 3 2 3" xfId="24346" xr:uid="{00000000-0005-0000-0000-00004B110000}"/>
    <cellStyle name="Normal 3 11 4 2 2 2 3 3 3" xfId="11620" xr:uid="{00000000-0005-0000-0000-00004C110000}"/>
    <cellStyle name="Normal 3 11 4 2 2 2 3 3 3 2" xfId="28587" xr:uid="{00000000-0005-0000-0000-00004D110000}"/>
    <cellStyle name="Normal 3 11 4 2 2 2 3 3 4" xfId="20105" xr:uid="{00000000-0005-0000-0000-00004E110000}"/>
    <cellStyle name="Normal 3 11 4 2 2 2 3 4" xfId="5254" xr:uid="{00000000-0005-0000-0000-00004F110000}"/>
    <cellStyle name="Normal 3 11 4 2 2 2 3 4 2" xfId="13744" xr:uid="{00000000-0005-0000-0000-000050110000}"/>
    <cellStyle name="Normal 3 11 4 2 2 2 3 4 2 2" xfId="30710" xr:uid="{00000000-0005-0000-0000-000051110000}"/>
    <cellStyle name="Normal 3 11 4 2 2 2 3 4 3" xfId="22228" xr:uid="{00000000-0005-0000-0000-000052110000}"/>
    <cellStyle name="Normal 3 11 4 2 2 2 3 5" xfId="9502" xr:uid="{00000000-0005-0000-0000-000053110000}"/>
    <cellStyle name="Normal 3 11 4 2 2 2 3 5 2" xfId="26469" xr:uid="{00000000-0005-0000-0000-000054110000}"/>
    <cellStyle name="Normal 3 11 4 2 2 2 3 6" xfId="17987" xr:uid="{00000000-0005-0000-0000-000055110000}"/>
    <cellStyle name="Normal 3 11 4 2 2 2 4" xfId="1521" xr:uid="{00000000-0005-0000-0000-000056110000}"/>
    <cellStyle name="Normal 3 11 4 2 2 2 4 2" xfId="3643" xr:uid="{00000000-0005-0000-0000-000057110000}"/>
    <cellStyle name="Normal 3 11 4 2 2 2 4 2 2" xfId="7902" xr:uid="{00000000-0005-0000-0000-000058110000}"/>
    <cellStyle name="Normal 3 11 4 2 2 2 4 2 2 2" xfId="16391" xr:uid="{00000000-0005-0000-0000-000059110000}"/>
    <cellStyle name="Normal 3 11 4 2 2 2 4 2 2 2 2" xfId="33357" xr:uid="{00000000-0005-0000-0000-00005A110000}"/>
    <cellStyle name="Normal 3 11 4 2 2 2 4 2 2 3" xfId="24875" xr:uid="{00000000-0005-0000-0000-00005B110000}"/>
    <cellStyle name="Normal 3 11 4 2 2 2 4 2 3" xfId="12149" xr:uid="{00000000-0005-0000-0000-00005C110000}"/>
    <cellStyle name="Normal 3 11 4 2 2 2 4 2 3 2" xfId="29116" xr:uid="{00000000-0005-0000-0000-00005D110000}"/>
    <cellStyle name="Normal 3 11 4 2 2 2 4 2 4" xfId="20634" xr:uid="{00000000-0005-0000-0000-00005E110000}"/>
    <cellStyle name="Normal 3 11 4 2 2 2 4 3" xfId="5783" xr:uid="{00000000-0005-0000-0000-00005F110000}"/>
    <cellStyle name="Normal 3 11 4 2 2 2 4 3 2" xfId="14273" xr:uid="{00000000-0005-0000-0000-000060110000}"/>
    <cellStyle name="Normal 3 11 4 2 2 2 4 3 2 2" xfId="31239" xr:uid="{00000000-0005-0000-0000-000061110000}"/>
    <cellStyle name="Normal 3 11 4 2 2 2 4 3 3" xfId="22757" xr:uid="{00000000-0005-0000-0000-000062110000}"/>
    <cellStyle name="Normal 3 11 4 2 2 2 4 4" xfId="10031" xr:uid="{00000000-0005-0000-0000-000063110000}"/>
    <cellStyle name="Normal 3 11 4 2 2 2 4 4 2" xfId="26998" xr:uid="{00000000-0005-0000-0000-000064110000}"/>
    <cellStyle name="Normal 3 11 4 2 2 2 4 5" xfId="18516" xr:uid="{00000000-0005-0000-0000-000065110000}"/>
    <cellStyle name="Normal 3 11 4 2 2 2 5" xfId="2584" xr:uid="{00000000-0005-0000-0000-000066110000}"/>
    <cellStyle name="Normal 3 11 4 2 2 2 5 2" xfId="6844" xr:uid="{00000000-0005-0000-0000-000067110000}"/>
    <cellStyle name="Normal 3 11 4 2 2 2 5 2 2" xfId="15333" xr:uid="{00000000-0005-0000-0000-000068110000}"/>
    <cellStyle name="Normal 3 11 4 2 2 2 5 2 2 2" xfId="32299" xr:uid="{00000000-0005-0000-0000-000069110000}"/>
    <cellStyle name="Normal 3 11 4 2 2 2 5 2 3" xfId="23817" xr:uid="{00000000-0005-0000-0000-00006A110000}"/>
    <cellStyle name="Normal 3 11 4 2 2 2 5 3" xfId="11091" xr:uid="{00000000-0005-0000-0000-00006B110000}"/>
    <cellStyle name="Normal 3 11 4 2 2 2 5 3 2" xfId="28058" xr:uid="{00000000-0005-0000-0000-00006C110000}"/>
    <cellStyle name="Normal 3 11 4 2 2 2 5 4" xfId="19576" xr:uid="{00000000-0005-0000-0000-00006D110000}"/>
    <cellStyle name="Normal 3 11 4 2 2 2 6" xfId="4725" xr:uid="{00000000-0005-0000-0000-00006E110000}"/>
    <cellStyle name="Normal 3 11 4 2 2 2 6 2" xfId="13215" xr:uid="{00000000-0005-0000-0000-00006F110000}"/>
    <cellStyle name="Normal 3 11 4 2 2 2 6 2 2" xfId="30181" xr:uid="{00000000-0005-0000-0000-000070110000}"/>
    <cellStyle name="Normal 3 11 4 2 2 2 6 3" xfId="21699" xr:uid="{00000000-0005-0000-0000-000071110000}"/>
    <cellStyle name="Normal 3 11 4 2 2 2 7" xfId="8973" xr:uid="{00000000-0005-0000-0000-000072110000}"/>
    <cellStyle name="Normal 3 11 4 2 2 2 7 2" xfId="25940" xr:uid="{00000000-0005-0000-0000-000073110000}"/>
    <cellStyle name="Normal 3 11 4 2 2 2 8" xfId="17458" xr:uid="{00000000-0005-0000-0000-000074110000}"/>
    <cellStyle name="Normal 3 11 4 2 2 3" xfId="586" xr:uid="{00000000-0005-0000-0000-000075110000}"/>
    <cellStyle name="Normal 3 11 4 2 2 3 2" xfId="1124" xr:uid="{00000000-0005-0000-0000-000076110000}"/>
    <cellStyle name="Normal 3 11 4 2 2 3 2 2" xfId="2185" xr:uid="{00000000-0005-0000-0000-000077110000}"/>
    <cellStyle name="Normal 3 11 4 2 2 3 2 2 2" xfId="4306" xr:uid="{00000000-0005-0000-0000-000078110000}"/>
    <cellStyle name="Normal 3 11 4 2 2 3 2 2 2 2" xfId="8565" xr:uid="{00000000-0005-0000-0000-000079110000}"/>
    <cellStyle name="Normal 3 11 4 2 2 3 2 2 2 2 2" xfId="17054" xr:uid="{00000000-0005-0000-0000-00007A110000}"/>
    <cellStyle name="Normal 3 11 4 2 2 3 2 2 2 2 2 2" xfId="34020" xr:uid="{00000000-0005-0000-0000-00007B110000}"/>
    <cellStyle name="Normal 3 11 4 2 2 3 2 2 2 2 3" xfId="25538" xr:uid="{00000000-0005-0000-0000-00007C110000}"/>
    <cellStyle name="Normal 3 11 4 2 2 3 2 2 2 3" xfId="12812" xr:uid="{00000000-0005-0000-0000-00007D110000}"/>
    <cellStyle name="Normal 3 11 4 2 2 3 2 2 2 3 2" xfId="29779" xr:uid="{00000000-0005-0000-0000-00007E110000}"/>
    <cellStyle name="Normal 3 11 4 2 2 3 2 2 2 4" xfId="21297" xr:uid="{00000000-0005-0000-0000-00007F110000}"/>
    <cellStyle name="Normal 3 11 4 2 2 3 2 2 3" xfId="6446" xr:uid="{00000000-0005-0000-0000-000080110000}"/>
    <cellStyle name="Normal 3 11 4 2 2 3 2 2 3 2" xfId="14936" xr:uid="{00000000-0005-0000-0000-000081110000}"/>
    <cellStyle name="Normal 3 11 4 2 2 3 2 2 3 2 2" xfId="31902" xr:uid="{00000000-0005-0000-0000-000082110000}"/>
    <cellStyle name="Normal 3 11 4 2 2 3 2 2 3 3" xfId="23420" xr:uid="{00000000-0005-0000-0000-000083110000}"/>
    <cellStyle name="Normal 3 11 4 2 2 3 2 2 4" xfId="10694" xr:uid="{00000000-0005-0000-0000-000084110000}"/>
    <cellStyle name="Normal 3 11 4 2 2 3 2 2 4 2" xfId="27661" xr:uid="{00000000-0005-0000-0000-000085110000}"/>
    <cellStyle name="Normal 3 11 4 2 2 3 2 2 5" xfId="19179" xr:uid="{00000000-0005-0000-0000-000086110000}"/>
    <cellStyle name="Normal 3 11 4 2 2 3 2 3" xfId="3247" xr:uid="{00000000-0005-0000-0000-000087110000}"/>
    <cellStyle name="Normal 3 11 4 2 2 3 2 3 2" xfId="7507" xr:uid="{00000000-0005-0000-0000-000088110000}"/>
    <cellStyle name="Normal 3 11 4 2 2 3 2 3 2 2" xfId="15996" xr:uid="{00000000-0005-0000-0000-000089110000}"/>
    <cellStyle name="Normal 3 11 4 2 2 3 2 3 2 2 2" xfId="32962" xr:uid="{00000000-0005-0000-0000-00008A110000}"/>
    <cellStyle name="Normal 3 11 4 2 2 3 2 3 2 3" xfId="24480" xr:uid="{00000000-0005-0000-0000-00008B110000}"/>
    <cellStyle name="Normal 3 11 4 2 2 3 2 3 3" xfId="11754" xr:uid="{00000000-0005-0000-0000-00008C110000}"/>
    <cellStyle name="Normal 3 11 4 2 2 3 2 3 3 2" xfId="28721" xr:uid="{00000000-0005-0000-0000-00008D110000}"/>
    <cellStyle name="Normal 3 11 4 2 2 3 2 3 4" xfId="20239" xr:uid="{00000000-0005-0000-0000-00008E110000}"/>
    <cellStyle name="Normal 3 11 4 2 2 3 2 4" xfId="5388" xr:uid="{00000000-0005-0000-0000-00008F110000}"/>
    <cellStyle name="Normal 3 11 4 2 2 3 2 4 2" xfId="13878" xr:uid="{00000000-0005-0000-0000-000090110000}"/>
    <cellStyle name="Normal 3 11 4 2 2 3 2 4 2 2" xfId="30844" xr:uid="{00000000-0005-0000-0000-000091110000}"/>
    <cellStyle name="Normal 3 11 4 2 2 3 2 4 3" xfId="22362" xr:uid="{00000000-0005-0000-0000-000092110000}"/>
    <cellStyle name="Normal 3 11 4 2 2 3 2 5" xfId="9636" xr:uid="{00000000-0005-0000-0000-000093110000}"/>
    <cellStyle name="Normal 3 11 4 2 2 3 2 5 2" xfId="26603" xr:uid="{00000000-0005-0000-0000-000094110000}"/>
    <cellStyle name="Normal 3 11 4 2 2 3 2 6" xfId="18121" xr:uid="{00000000-0005-0000-0000-000095110000}"/>
    <cellStyle name="Normal 3 11 4 2 2 3 3" xfId="1655" xr:uid="{00000000-0005-0000-0000-000096110000}"/>
    <cellStyle name="Normal 3 11 4 2 2 3 3 2" xfId="3777" xr:uid="{00000000-0005-0000-0000-000097110000}"/>
    <cellStyle name="Normal 3 11 4 2 2 3 3 2 2" xfId="8036" xr:uid="{00000000-0005-0000-0000-000098110000}"/>
    <cellStyle name="Normal 3 11 4 2 2 3 3 2 2 2" xfId="16525" xr:uid="{00000000-0005-0000-0000-000099110000}"/>
    <cellStyle name="Normal 3 11 4 2 2 3 3 2 2 2 2" xfId="33491" xr:uid="{00000000-0005-0000-0000-00009A110000}"/>
    <cellStyle name="Normal 3 11 4 2 2 3 3 2 2 3" xfId="25009" xr:uid="{00000000-0005-0000-0000-00009B110000}"/>
    <cellStyle name="Normal 3 11 4 2 2 3 3 2 3" xfId="12283" xr:uid="{00000000-0005-0000-0000-00009C110000}"/>
    <cellStyle name="Normal 3 11 4 2 2 3 3 2 3 2" xfId="29250" xr:uid="{00000000-0005-0000-0000-00009D110000}"/>
    <cellStyle name="Normal 3 11 4 2 2 3 3 2 4" xfId="20768" xr:uid="{00000000-0005-0000-0000-00009E110000}"/>
    <cellStyle name="Normal 3 11 4 2 2 3 3 3" xfId="5917" xr:uid="{00000000-0005-0000-0000-00009F110000}"/>
    <cellStyle name="Normal 3 11 4 2 2 3 3 3 2" xfId="14407" xr:uid="{00000000-0005-0000-0000-0000A0110000}"/>
    <cellStyle name="Normal 3 11 4 2 2 3 3 3 2 2" xfId="31373" xr:uid="{00000000-0005-0000-0000-0000A1110000}"/>
    <cellStyle name="Normal 3 11 4 2 2 3 3 3 3" xfId="22891" xr:uid="{00000000-0005-0000-0000-0000A2110000}"/>
    <cellStyle name="Normal 3 11 4 2 2 3 3 4" xfId="10165" xr:uid="{00000000-0005-0000-0000-0000A3110000}"/>
    <cellStyle name="Normal 3 11 4 2 2 3 3 4 2" xfId="27132" xr:uid="{00000000-0005-0000-0000-0000A4110000}"/>
    <cellStyle name="Normal 3 11 4 2 2 3 3 5" xfId="18650" xr:uid="{00000000-0005-0000-0000-0000A5110000}"/>
    <cellStyle name="Normal 3 11 4 2 2 3 4" xfId="2718" xr:uid="{00000000-0005-0000-0000-0000A6110000}"/>
    <cellStyle name="Normal 3 11 4 2 2 3 4 2" xfId="6978" xr:uid="{00000000-0005-0000-0000-0000A7110000}"/>
    <cellStyle name="Normal 3 11 4 2 2 3 4 2 2" xfId="15467" xr:uid="{00000000-0005-0000-0000-0000A8110000}"/>
    <cellStyle name="Normal 3 11 4 2 2 3 4 2 2 2" xfId="32433" xr:uid="{00000000-0005-0000-0000-0000A9110000}"/>
    <cellStyle name="Normal 3 11 4 2 2 3 4 2 3" xfId="23951" xr:uid="{00000000-0005-0000-0000-0000AA110000}"/>
    <cellStyle name="Normal 3 11 4 2 2 3 4 3" xfId="11225" xr:uid="{00000000-0005-0000-0000-0000AB110000}"/>
    <cellStyle name="Normal 3 11 4 2 2 3 4 3 2" xfId="28192" xr:uid="{00000000-0005-0000-0000-0000AC110000}"/>
    <cellStyle name="Normal 3 11 4 2 2 3 4 4" xfId="19710" xr:uid="{00000000-0005-0000-0000-0000AD110000}"/>
    <cellStyle name="Normal 3 11 4 2 2 3 5" xfId="4859" xr:uid="{00000000-0005-0000-0000-0000AE110000}"/>
    <cellStyle name="Normal 3 11 4 2 2 3 5 2" xfId="13349" xr:uid="{00000000-0005-0000-0000-0000AF110000}"/>
    <cellStyle name="Normal 3 11 4 2 2 3 5 2 2" xfId="30315" xr:uid="{00000000-0005-0000-0000-0000B0110000}"/>
    <cellStyle name="Normal 3 11 4 2 2 3 5 3" xfId="21833" xr:uid="{00000000-0005-0000-0000-0000B1110000}"/>
    <cellStyle name="Normal 3 11 4 2 2 3 6" xfId="9107" xr:uid="{00000000-0005-0000-0000-0000B2110000}"/>
    <cellStyle name="Normal 3 11 4 2 2 3 6 2" xfId="26074" xr:uid="{00000000-0005-0000-0000-0000B3110000}"/>
    <cellStyle name="Normal 3 11 4 2 2 3 7" xfId="17592" xr:uid="{00000000-0005-0000-0000-0000B4110000}"/>
    <cellStyle name="Normal 3 11 4 2 2 4" xfId="854" xr:uid="{00000000-0005-0000-0000-0000B5110000}"/>
    <cellStyle name="Normal 3 11 4 2 2 4 2" xfId="1920" xr:uid="{00000000-0005-0000-0000-0000B6110000}"/>
    <cellStyle name="Normal 3 11 4 2 2 4 2 2" xfId="4041" xr:uid="{00000000-0005-0000-0000-0000B7110000}"/>
    <cellStyle name="Normal 3 11 4 2 2 4 2 2 2" xfId="8300" xr:uid="{00000000-0005-0000-0000-0000B8110000}"/>
    <cellStyle name="Normal 3 11 4 2 2 4 2 2 2 2" xfId="16789" xr:uid="{00000000-0005-0000-0000-0000B9110000}"/>
    <cellStyle name="Normal 3 11 4 2 2 4 2 2 2 2 2" xfId="33755" xr:uid="{00000000-0005-0000-0000-0000BA110000}"/>
    <cellStyle name="Normal 3 11 4 2 2 4 2 2 2 3" xfId="25273" xr:uid="{00000000-0005-0000-0000-0000BB110000}"/>
    <cellStyle name="Normal 3 11 4 2 2 4 2 2 3" xfId="12547" xr:uid="{00000000-0005-0000-0000-0000BC110000}"/>
    <cellStyle name="Normal 3 11 4 2 2 4 2 2 3 2" xfId="29514" xr:uid="{00000000-0005-0000-0000-0000BD110000}"/>
    <cellStyle name="Normal 3 11 4 2 2 4 2 2 4" xfId="21032" xr:uid="{00000000-0005-0000-0000-0000BE110000}"/>
    <cellStyle name="Normal 3 11 4 2 2 4 2 3" xfId="6181" xr:uid="{00000000-0005-0000-0000-0000BF110000}"/>
    <cellStyle name="Normal 3 11 4 2 2 4 2 3 2" xfId="14671" xr:uid="{00000000-0005-0000-0000-0000C0110000}"/>
    <cellStyle name="Normal 3 11 4 2 2 4 2 3 2 2" xfId="31637" xr:uid="{00000000-0005-0000-0000-0000C1110000}"/>
    <cellStyle name="Normal 3 11 4 2 2 4 2 3 3" xfId="23155" xr:uid="{00000000-0005-0000-0000-0000C2110000}"/>
    <cellStyle name="Normal 3 11 4 2 2 4 2 4" xfId="10429" xr:uid="{00000000-0005-0000-0000-0000C3110000}"/>
    <cellStyle name="Normal 3 11 4 2 2 4 2 4 2" xfId="27396" xr:uid="{00000000-0005-0000-0000-0000C4110000}"/>
    <cellStyle name="Normal 3 11 4 2 2 4 2 5" xfId="18914" xr:uid="{00000000-0005-0000-0000-0000C5110000}"/>
    <cellStyle name="Normal 3 11 4 2 2 4 3" xfId="2982" xr:uid="{00000000-0005-0000-0000-0000C6110000}"/>
    <cellStyle name="Normal 3 11 4 2 2 4 3 2" xfId="7242" xr:uid="{00000000-0005-0000-0000-0000C7110000}"/>
    <cellStyle name="Normal 3 11 4 2 2 4 3 2 2" xfId="15731" xr:uid="{00000000-0005-0000-0000-0000C8110000}"/>
    <cellStyle name="Normal 3 11 4 2 2 4 3 2 2 2" xfId="32697" xr:uid="{00000000-0005-0000-0000-0000C9110000}"/>
    <cellStyle name="Normal 3 11 4 2 2 4 3 2 3" xfId="24215" xr:uid="{00000000-0005-0000-0000-0000CA110000}"/>
    <cellStyle name="Normal 3 11 4 2 2 4 3 3" xfId="11489" xr:uid="{00000000-0005-0000-0000-0000CB110000}"/>
    <cellStyle name="Normal 3 11 4 2 2 4 3 3 2" xfId="28456" xr:uid="{00000000-0005-0000-0000-0000CC110000}"/>
    <cellStyle name="Normal 3 11 4 2 2 4 3 4" xfId="19974" xr:uid="{00000000-0005-0000-0000-0000CD110000}"/>
    <cellStyle name="Normal 3 11 4 2 2 4 4" xfId="5123" xr:uid="{00000000-0005-0000-0000-0000CE110000}"/>
    <cellStyle name="Normal 3 11 4 2 2 4 4 2" xfId="13613" xr:uid="{00000000-0005-0000-0000-0000CF110000}"/>
    <cellStyle name="Normal 3 11 4 2 2 4 4 2 2" xfId="30579" xr:uid="{00000000-0005-0000-0000-0000D0110000}"/>
    <cellStyle name="Normal 3 11 4 2 2 4 4 3" xfId="22097" xr:uid="{00000000-0005-0000-0000-0000D1110000}"/>
    <cellStyle name="Normal 3 11 4 2 2 4 5" xfId="9371" xr:uid="{00000000-0005-0000-0000-0000D2110000}"/>
    <cellStyle name="Normal 3 11 4 2 2 4 5 2" xfId="26338" xr:uid="{00000000-0005-0000-0000-0000D3110000}"/>
    <cellStyle name="Normal 3 11 4 2 2 4 6" xfId="17856" xr:uid="{00000000-0005-0000-0000-0000D4110000}"/>
    <cellStyle name="Normal 3 11 4 2 2 5" xfId="1390" xr:uid="{00000000-0005-0000-0000-0000D5110000}"/>
    <cellStyle name="Normal 3 11 4 2 2 5 2" xfId="3512" xr:uid="{00000000-0005-0000-0000-0000D6110000}"/>
    <cellStyle name="Normal 3 11 4 2 2 5 2 2" xfId="7771" xr:uid="{00000000-0005-0000-0000-0000D7110000}"/>
    <cellStyle name="Normal 3 11 4 2 2 5 2 2 2" xfId="16260" xr:uid="{00000000-0005-0000-0000-0000D8110000}"/>
    <cellStyle name="Normal 3 11 4 2 2 5 2 2 2 2" xfId="33226" xr:uid="{00000000-0005-0000-0000-0000D9110000}"/>
    <cellStyle name="Normal 3 11 4 2 2 5 2 2 3" xfId="24744" xr:uid="{00000000-0005-0000-0000-0000DA110000}"/>
    <cellStyle name="Normal 3 11 4 2 2 5 2 3" xfId="12018" xr:uid="{00000000-0005-0000-0000-0000DB110000}"/>
    <cellStyle name="Normal 3 11 4 2 2 5 2 3 2" xfId="28985" xr:uid="{00000000-0005-0000-0000-0000DC110000}"/>
    <cellStyle name="Normal 3 11 4 2 2 5 2 4" xfId="20503" xr:uid="{00000000-0005-0000-0000-0000DD110000}"/>
    <cellStyle name="Normal 3 11 4 2 2 5 3" xfId="5652" xr:uid="{00000000-0005-0000-0000-0000DE110000}"/>
    <cellStyle name="Normal 3 11 4 2 2 5 3 2" xfId="14142" xr:uid="{00000000-0005-0000-0000-0000DF110000}"/>
    <cellStyle name="Normal 3 11 4 2 2 5 3 2 2" xfId="31108" xr:uid="{00000000-0005-0000-0000-0000E0110000}"/>
    <cellStyle name="Normal 3 11 4 2 2 5 3 3" xfId="22626" xr:uid="{00000000-0005-0000-0000-0000E1110000}"/>
    <cellStyle name="Normal 3 11 4 2 2 5 4" xfId="9900" xr:uid="{00000000-0005-0000-0000-0000E2110000}"/>
    <cellStyle name="Normal 3 11 4 2 2 5 4 2" xfId="26867" xr:uid="{00000000-0005-0000-0000-0000E3110000}"/>
    <cellStyle name="Normal 3 11 4 2 2 5 5" xfId="18385" xr:uid="{00000000-0005-0000-0000-0000E4110000}"/>
    <cellStyle name="Normal 3 11 4 2 2 6" xfId="2453" xr:uid="{00000000-0005-0000-0000-0000E5110000}"/>
    <cellStyle name="Normal 3 11 4 2 2 6 2" xfId="6713" xr:uid="{00000000-0005-0000-0000-0000E6110000}"/>
    <cellStyle name="Normal 3 11 4 2 2 6 2 2" xfId="15202" xr:uid="{00000000-0005-0000-0000-0000E7110000}"/>
    <cellStyle name="Normal 3 11 4 2 2 6 2 2 2" xfId="32168" xr:uid="{00000000-0005-0000-0000-0000E8110000}"/>
    <cellStyle name="Normal 3 11 4 2 2 6 2 3" xfId="23686" xr:uid="{00000000-0005-0000-0000-0000E9110000}"/>
    <cellStyle name="Normal 3 11 4 2 2 6 3" xfId="10960" xr:uid="{00000000-0005-0000-0000-0000EA110000}"/>
    <cellStyle name="Normal 3 11 4 2 2 6 3 2" xfId="27927" xr:uid="{00000000-0005-0000-0000-0000EB110000}"/>
    <cellStyle name="Normal 3 11 4 2 2 6 4" xfId="19445" xr:uid="{00000000-0005-0000-0000-0000EC110000}"/>
    <cellStyle name="Normal 3 11 4 2 2 7" xfId="4594" xr:uid="{00000000-0005-0000-0000-0000ED110000}"/>
    <cellStyle name="Normal 3 11 4 2 2 7 2" xfId="13084" xr:uid="{00000000-0005-0000-0000-0000EE110000}"/>
    <cellStyle name="Normal 3 11 4 2 2 7 2 2" xfId="30050" xr:uid="{00000000-0005-0000-0000-0000EF110000}"/>
    <cellStyle name="Normal 3 11 4 2 2 7 3" xfId="21568" xr:uid="{00000000-0005-0000-0000-0000F0110000}"/>
    <cellStyle name="Normal 3 11 4 2 2 8" xfId="8842" xr:uid="{00000000-0005-0000-0000-0000F1110000}"/>
    <cellStyle name="Normal 3 11 4 2 2 8 2" xfId="25809" xr:uid="{00000000-0005-0000-0000-0000F2110000}"/>
    <cellStyle name="Normal 3 11 4 2 2 9" xfId="17327" xr:uid="{00000000-0005-0000-0000-0000F3110000}"/>
    <cellStyle name="Normal 3 11 4 2 3" xfId="365" xr:uid="{00000000-0005-0000-0000-0000F4110000}"/>
    <cellStyle name="Normal 3 11 4 2 3 2" xfId="654" xr:uid="{00000000-0005-0000-0000-0000F5110000}"/>
    <cellStyle name="Normal 3 11 4 2 3 2 2" xfId="1190" xr:uid="{00000000-0005-0000-0000-0000F6110000}"/>
    <cellStyle name="Normal 3 11 4 2 3 2 2 2" xfId="2251" xr:uid="{00000000-0005-0000-0000-0000F7110000}"/>
    <cellStyle name="Normal 3 11 4 2 3 2 2 2 2" xfId="4372" xr:uid="{00000000-0005-0000-0000-0000F8110000}"/>
    <cellStyle name="Normal 3 11 4 2 3 2 2 2 2 2" xfId="8631" xr:uid="{00000000-0005-0000-0000-0000F9110000}"/>
    <cellStyle name="Normal 3 11 4 2 3 2 2 2 2 2 2" xfId="17120" xr:uid="{00000000-0005-0000-0000-0000FA110000}"/>
    <cellStyle name="Normal 3 11 4 2 3 2 2 2 2 2 2 2" xfId="34086" xr:uid="{00000000-0005-0000-0000-0000FB110000}"/>
    <cellStyle name="Normal 3 11 4 2 3 2 2 2 2 2 3" xfId="25604" xr:uid="{00000000-0005-0000-0000-0000FC110000}"/>
    <cellStyle name="Normal 3 11 4 2 3 2 2 2 2 3" xfId="12878" xr:uid="{00000000-0005-0000-0000-0000FD110000}"/>
    <cellStyle name="Normal 3 11 4 2 3 2 2 2 2 3 2" xfId="29845" xr:uid="{00000000-0005-0000-0000-0000FE110000}"/>
    <cellStyle name="Normal 3 11 4 2 3 2 2 2 2 4" xfId="21363" xr:uid="{00000000-0005-0000-0000-0000FF110000}"/>
    <cellStyle name="Normal 3 11 4 2 3 2 2 2 3" xfId="6512" xr:uid="{00000000-0005-0000-0000-000000120000}"/>
    <cellStyle name="Normal 3 11 4 2 3 2 2 2 3 2" xfId="15002" xr:uid="{00000000-0005-0000-0000-000001120000}"/>
    <cellStyle name="Normal 3 11 4 2 3 2 2 2 3 2 2" xfId="31968" xr:uid="{00000000-0005-0000-0000-000002120000}"/>
    <cellStyle name="Normal 3 11 4 2 3 2 2 2 3 3" xfId="23486" xr:uid="{00000000-0005-0000-0000-000003120000}"/>
    <cellStyle name="Normal 3 11 4 2 3 2 2 2 4" xfId="10760" xr:uid="{00000000-0005-0000-0000-000004120000}"/>
    <cellStyle name="Normal 3 11 4 2 3 2 2 2 4 2" xfId="27727" xr:uid="{00000000-0005-0000-0000-000005120000}"/>
    <cellStyle name="Normal 3 11 4 2 3 2 2 2 5" xfId="19245" xr:uid="{00000000-0005-0000-0000-000006120000}"/>
    <cellStyle name="Normal 3 11 4 2 3 2 2 3" xfId="3313" xr:uid="{00000000-0005-0000-0000-000007120000}"/>
    <cellStyle name="Normal 3 11 4 2 3 2 2 3 2" xfId="7573" xr:uid="{00000000-0005-0000-0000-000008120000}"/>
    <cellStyle name="Normal 3 11 4 2 3 2 2 3 2 2" xfId="16062" xr:uid="{00000000-0005-0000-0000-000009120000}"/>
    <cellStyle name="Normal 3 11 4 2 3 2 2 3 2 2 2" xfId="33028" xr:uid="{00000000-0005-0000-0000-00000A120000}"/>
    <cellStyle name="Normal 3 11 4 2 3 2 2 3 2 3" xfId="24546" xr:uid="{00000000-0005-0000-0000-00000B120000}"/>
    <cellStyle name="Normal 3 11 4 2 3 2 2 3 3" xfId="11820" xr:uid="{00000000-0005-0000-0000-00000C120000}"/>
    <cellStyle name="Normal 3 11 4 2 3 2 2 3 3 2" xfId="28787" xr:uid="{00000000-0005-0000-0000-00000D120000}"/>
    <cellStyle name="Normal 3 11 4 2 3 2 2 3 4" xfId="20305" xr:uid="{00000000-0005-0000-0000-00000E120000}"/>
    <cellStyle name="Normal 3 11 4 2 3 2 2 4" xfId="5454" xr:uid="{00000000-0005-0000-0000-00000F120000}"/>
    <cellStyle name="Normal 3 11 4 2 3 2 2 4 2" xfId="13944" xr:uid="{00000000-0005-0000-0000-000010120000}"/>
    <cellStyle name="Normal 3 11 4 2 3 2 2 4 2 2" xfId="30910" xr:uid="{00000000-0005-0000-0000-000011120000}"/>
    <cellStyle name="Normal 3 11 4 2 3 2 2 4 3" xfId="22428" xr:uid="{00000000-0005-0000-0000-000012120000}"/>
    <cellStyle name="Normal 3 11 4 2 3 2 2 5" xfId="9702" xr:uid="{00000000-0005-0000-0000-000013120000}"/>
    <cellStyle name="Normal 3 11 4 2 3 2 2 5 2" xfId="26669" xr:uid="{00000000-0005-0000-0000-000014120000}"/>
    <cellStyle name="Normal 3 11 4 2 3 2 2 6" xfId="18187" xr:uid="{00000000-0005-0000-0000-000015120000}"/>
    <cellStyle name="Normal 3 11 4 2 3 2 3" xfId="1721" xr:uid="{00000000-0005-0000-0000-000016120000}"/>
    <cellStyle name="Normal 3 11 4 2 3 2 3 2" xfId="3843" xr:uid="{00000000-0005-0000-0000-000017120000}"/>
    <cellStyle name="Normal 3 11 4 2 3 2 3 2 2" xfId="8102" xr:uid="{00000000-0005-0000-0000-000018120000}"/>
    <cellStyle name="Normal 3 11 4 2 3 2 3 2 2 2" xfId="16591" xr:uid="{00000000-0005-0000-0000-000019120000}"/>
    <cellStyle name="Normal 3 11 4 2 3 2 3 2 2 2 2" xfId="33557" xr:uid="{00000000-0005-0000-0000-00001A120000}"/>
    <cellStyle name="Normal 3 11 4 2 3 2 3 2 2 3" xfId="25075" xr:uid="{00000000-0005-0000-0000-00001B120000}"/>
    <cellStyle name="Normal 3 11 4 2 3 2 3 2 3" xfId="12349" xr:uid="{00000000-0005-0000-0000-00001C120000}"/>
    <cellStyle name="Normal 3 11 4 2 3 2 3 2 3 2" xfId="29316" xr:uid="{00000000-0005-0000-0000-00001D120000}"/>
    <cellStyle name="Normal 3 11 4 2 3 2 3 2 4" xfId="20834" xr:uid="{00000000-0005-0000-0000-00001E120000}"/>
    <cellStyle name="Normal 3 11 4 2 3 2 3 3" xfId="5983" xr:uid="{00000000-0005-0000-0000-00001F120000}"/>
    <cellStyle name="Normal 3 11 4 2 3 2 3 3 2" xfId="14473" xr:uid="{00000000-0005-0000-0000-000020120000}"/>
    <cellStyle name="Normal 3 11 4 2 3 2 3 3 2 2" xfId="31439" xr:uid="{00000000-0005-0000-0000-000021120000}"/>
    <cellStyle name="Normal 3 11 4 2 3 2 3 3 3" xfId="22957" xr:uid="{00000000-0005-0000-0000-000022120000}"/>
    <cellStyle name="Normal 3 11 4 2 3 2 3 4" xfId="10231" xr:uid="{00000000-0005-0000-0000-000023120000}"/>
    <cellStyle name="Normal 3 11 4 2 3 2 3 4 2" xfId="27198" xr:uid="{00000000-0005-0000-0000-000024120000}"/>
    <cellStyle name="Normal 3 11 4 2 3 2 3 5" xfId="18716" xr:uid="{00000000-0005-0000-0000-000025120000}"/>
    <cellStyle name="Normal 3 11 4 2 3 2 4" xfId="2784" xr:uid="{00000000-0005-0000-0000-000026120000}"/>
    <cellStyle name="Normal 3 11 4 2 3 2 4 2" xfId="7044" xr:uid="{00000000-0005-0000-0000-000027120000}"/>
    <cellStyle name="Normal 3 11 4 2 3 2 4 2 2" xfId="15533" xr:uid="{00000000-0005-0000-0000-000028120000}"/>
    <cellStyle name="Normal 3 11 4 2 3 2 4 2 2 2" xfId="32499" xr:uid="{00000000-0005-0000-0000-000029120000}"/>
    <cellStyle name="Normal 3 11 4 2 3 2 4 2 3" xfId="24017" xr:uid="{00000000-0005-0000-0000-00002A120000}"/>
    <cellStyle name="Normal 3 11 4 2 3 2 4 3" xfId="11291" xr:uid="{00000000-0005-0000-0000-00002B120000}"/>
    <cellStyle name="Normal 3 11 4 2 3 2 4 3 2" xfId="28258" xr:uid="{00000000-0005-0000-0000-00002C120000}"/>
    <cellStyle name="Normal 3 11 4 2 3 2 4 4" xfId="19776" xr:uid="{00000000-0005-0000-0000-00002D120000}"/>
    <cellStyle name="Normal 3 11 4 2 3 2 5" xfId="4925" xr:uid="{00000000-0005-0000-0000-00002E120000}"/>
    <cellStyle name="Normal 3 11 4 2 3 2 5 2" xfId="13415" xr:uid="{00000000-0005-0000-0000-00002F120000}"/>
    <cellStyle name="Normal 3 11 4 2 3 2 5 2 2" xfId="30381" xr:uid="{00000000-0005-0000-0000-000030120000}"/>
    <cellStyle name="Normal 3 11 4 2 3 2 5 3" xfId="21899" xr:uid="{00000000-0005-0000-0000-000031120000}"/>
    <cellStyle name="Normal 3 11 4 2 3 2 6" xfId="9173" xr:uid="{00000000-0005-0000-0000-000032120000}"/>
    <cellStyle name="Normal 3 11 4 2 3 2 6 2" xfId="26140" xr:uid="{00000000-0005-0000-0000-000033120000}"/>
    <cellStyle name="Normal 3 11 4 2 3 2 7" xfId="17658" xr:uid="{00000000-0005-0000-0000-000034120000}"/>
    <cellStyle name="Normal 3 11 4 2 3 3" xfId="920" xr:uid="{00000000-0005-0000-0000-000035120000}"/>
    <cellStyle name="Normal 3 11 4 2 3 3 2" xfId="1986" xr:uid="{00000000-0005-0000-0000-000036120000}"/>
    <cellStyle name="Normal 3 11 4 2 3 3 2 2" xfId="4107" xr:uid="{00000000-0005-0000-0000-000037120000}"/>
    <cellStyle name="Normal 3 11 4 2 3 3 2 2 2" xfId="8366" xr:uid="{00000000-0005-0000-0000-000038120000}"/>
    <cellStyle name="Normal 3 11 4 2 3 3 2 2 2 2" xfId="16855" xr:uid="{00000000-0005-0000-0000-000039120000}"/>
    <cellStyle name="Normal 3 11 4 2 3 3 2 2 2 2 2" xfId="33821" xr:uid="{00000000-0005-0000-0000-00003A120000}"/>
    <cellStyle name="Normal 3 11 4 2 3 3 2 2 2 3" xfId="25339" xr:uid="{00000000-0005-0000-0000-00003B120000}"/>
    <cellStyle name="Normal 3 11 4 2 3 3 2 2 3" xfId="12613" xr:uid="{00000000-0005-0000-0000-00003C120000}"/>
    <cellStyle name="Normal 3 11 4 2 3 3 2 2 3 2" xfId="29580" xr:uid="{00000000-0005-0000-0000-00003D120000}"/>
    <cellStyle name="Normal 3 11 4 2 3 3 2 2 4" xfId="21098" xr:uid="{00000000-0005-0000-0000-00003E120000}"/>
    <cellStyle name="Normal 3 11 4 2 3 3 2 3" xfId="6247" xr:uid="{00000000-0005-0000-0000-00003F120000}"/>
    <cellStyle name="Normal 3 11 4 2 3 3 2 3 2" xfId="14737" xr:uid="{00000000-0005-0000-0000-000040120000}"/>
    <cellStyle name="Normal 3 11 4 2 3 3 2 3 2 2" xfId="31703" xr:uid="{00000000-0005-0000-0000-000041120000}"/>
    <cellStyle name="Normal 3 11 4 2 3 3 2 3 3" xfId="23221" xr:uid="{00000000-0005-0000-0000-000042120000}"/>
    <cellStyle name="Normal 3 11 4 2 3 3 2 4" xfId="10495" xr:uid="{00000000-0005-0000-0000-000043120000}"/>
    <cellStyle name="Normal 3 11 4 2 3 3 2 4 2" xfId="27462" xr:uid="{00000000-0005-0000-0000-000044120000}"/>
    <cellStyle name="Normal 3 11 4 2 3 3 2 5" xfId="18980" xr:uid="{00000000-0005-0000-0000-000045120000}"/>
    <cellStyle name="Normal 3 11 4 2 3 3 3" xfId="3048" xr:uid="{00000000-0005-0000-0000-000046120000}"/>
    <cellStyle name="Normal 3 11 4 2 3 3 3 2" xfId="7308" xr:uid="{00000000-0005-0000-0000-000047120000}"/>
    <cellStyle name="Normal 3 11 4 2 3 3 3 2 2" xfId="15797" xr:uid="{00000000-0005-0000-0000-000048120000}"/>
    <cellStyle name="Normal 3 11 4 2 3 3 3 2 2 2" xfId="32763" xr:uid="{00000000-0005-0000-0000-000049120000}"/>
    <cellStyle name="Normal 3 11 4 2 3 3 3 2 3" xfId="24281" xr:uid="{00000000-0005-0000-0000-00004A120000}"/>
    <cellStyle name="Normal 3 11 4 2 3 3 3 3" xfId="11555" xr:uid="{00000000-0005-0000-0000-00004B120000}"/>
    <cellStyle name="Normal 3 11 4 2 3 3 3 3 2" xfId="28522" xr:uid="{00000000-0005-0000-0000-00004C120000}"/>
    <cellStyle name="Normal 3 11 4 2 3 3 3 4" xfId="20040" xr:uid="{00000000-0005-0000-0000-00004D120000}"/>
    <cellStyle name="Normal 3 11 4 2 3 3 4" xfId="5189" xr:uid="{00000000-0005-0000-0000-00004E120000}"/>
    <cellStyle name="Normal 3 11 4 2 3 3 4 2" xfId="13679" xr:uid="{00000000-0005-0000-0000-00004F120000}"/>
    <cellStyle name="Normal 3 11 4 2 3 3 4 2 2" xfId="30645" xr:uid="{00000000-0005-0000-0000-000050120000}"/>
    <cellStyle name="Normal 3 11 4 2 3 3 4 3" xfId="22163" xr:uid="{00000000-0005-0000-0000-000051120000}"/>
    <cellStyle name="Normal 3 11 4 2 3 3 5" xfId="9437" xr:uid="{00000000-0005-0000-0000-000052120000}"/>
    <cellStyle name="Normal 3 11 4 2 3 3 5 2" xfId="26404" xr:uid="{00000000-0005-0000-0000-000053120000}"/>
    <cellStyle name="Normal 3 11 4 2 3 3 6" xfId="17922" xr:uid="{00000000-0005-0000-0000-000054120000}"/>
    <cellStyle name="Normal 3 11 4 2 3 4" xfId="1456" xr:uid="{00000000-0005-0000-0000-000055120000}"/>
    <cellStyle name="Normal 3 11 4 2 3 4 2" xfId="3578" xr:uid="{00000000-0005-0000-0000-000056120000}"/>
    <cellStyle name="Normal 3 11 4 2 3 4 2 2" xfId="7837" xr:uid="{00000000-0005-0000-0000-000057120000}"/>
    <cellStyle name="Normal 3 11 4 2 3 4 2 2 2" xfId="16326" xr:uid="{00000000-0005-0000-0000-000058120000}"/>
    <cellStyle name="Normal 3 11 4 2 3 4 2 2 2 2" xfId="33292" xr:uid="{00000000-0005-0000-0000-000059120000}"/>
    <cellStyle name="Normal 3 11 4 2 3 4 2 2 3" xfId="24810" xr:uid="{00000000-0005-0000-0000-00005A120000}"/>
    <cellStyle name="Normal 3 11 4 2 3 4 2 3" xfId="12084" xr:uid="{00000000-0005-0000-0000-00005B120000}"/>
    <cellStyle name="Normal 3 11 4 2 3 4 2 3 2" xfId="29051" xr:uid="{00000000-0005-0000-0000-00005C120000}"/>
    <cellStyle name="Normal 3 11 4 2 3 4 2 4" xfId="20569" xr:uid="{00000000-0005-0000-0000-00005D120000}"/>
    <cellStyle name="Normal 3 11 4 2 3 4 3" xfId="5718" xr:uid="{00000000-0005-0000-0000-00005E120000}"/>
    <cellStyle name="Normal 3 11 4 2 3 4 3 2" xfId="14208" xr:uid="{00000000-0005-0000-0000-00005F120000}"/>
    <cellStyle name="Normal 3 11 4 2 3 4 3 2 2" xfId="31174" xr:uid="{00000000-0005-0000-0000-000060120000}"/>
    <cellStyle name="Normal 3 11 4 2 3 4 3 3" xfId="22692" xr:uid="{00000000-0005-0000-0000-000061120000}"/>
    <cellStyle name="Normal 3 11 4 2 3 4 4" xfId="9966" xr:uid="{00000000-0005-0000-0000-000062120000}"/>
    <cellStyle name="Normal 3 11 4 2 3 4 4 2" xfId="26933" xr:uid="{00000000-0005-0000-0000-000063120000}"/>
    <cellStyle name="Normal 3 11 4 2 3 4 5" xfId="18451" xr:uid="{00000000-0005-0000-0000-000064120000}"/>
    <cellStyle name="Normal 3 11 4 2 3 5" xfId="2519" xr:uid="{00000000-0005-0000-0000-000065120000}"/>
    <cellStyle name="Normal 3 11 4 2 3 5 2" xfId="6779" xr:uid="{00000000-0005-0000-0000-000066120000}"/>
    <cellStyle name="Normal 3 11 4 2 3 5 2 2" xfId="15268" xr:uid="{00000000-0005-0000-0000-000067120000}"/>
    <cellStyle name="Normal 3 11 4 2 3 5 2 2 2" xfId="32234" xr:uid="{00000000-0005-0000-0000-000068120000}"/>
    <cellStyle name="Normal 3 11 4 2 3 5 2 3" xfId="23752" xr:uid="{00000000-0005-0000-0000-000069120000}"/>
    <cellStyle name="Normal 3 11 4 2 3 5 3" xfId="11026" xr:uid="{00000000-0005-0000-0000-00006A120000}"/>
    <cellStyle name="Normal 3 11 4 2 3 5 3 2" xfId="27993" xr:uid="{00000000-0005-0000-0000-00006B120000}"/>
    <cellStyle name="Normal 3 11 4 2 3 5 4" xfId="19511" xr:uid="{00000000-0005-0000-0000-00006C120000}"/>
    <cellStyle name="Normal 3 11 4 2 3 6" xfId="4660" xr:uid="{00000000-0005-0000-0000-00006D120000}"/>
    <cellStyle name="Normal 3 11 4 2 3 6 2" xfId="13150" xr:uid="{00000000-0005-0000-0000-00006E120000}"/>
    <cellStyle name="Normal 3 11 4 2 3 6 2 2" xfId="30116" xr:uid="{00000000-0005-0000-0000-00006F120000}"/>
    <cellStyle name="Normal 3 11 4 2 3 6 3" xfId="21634" xr:uid="{00000000-0005-0000-0000-000070120000}"/>
    <cellStyle name="Normal 3 11 4 2 3 7" xfId="8908" xr:uid="{00000000-0005-0000-0000-000071120000}"/>
    <cellStyle name="Normal 3 11 4 2 3 7 2" xfId="25875" xr:uid="{00000000-0005-0000-0000-000072120000}"/>
    <cellStyle name="Normal 3 11 4 2 3 8" xfId="17393" xr:uid="{00000000-0005-0000-0000-000073120000}"/>
    <cellStyle name="Normal 3 11 4 2 4" xfId="519" xr:uid="{00000000-0005-0000-0000-000074120000}"/>
    <cellStyle name="Normal 3 11 4 2 4 2" xfId="1059" xr:uid="{00000000-0005-0000-0000-000075120000}"/>
    <cellStyle name="Normal 3 11 4 2 4 2 2" xfId="2120" xr:uid="{00000000-0005-0000-0000-000076120000}"/>
    <cellStyle name="Normal 3 11 4 2 4 2 2 2" xfId="4241" xr:uid="{00000000-0005-0000-0000-000077120000}"/>
    <cellStyle name="Normal 3 11 4 2 4 2 2 2 2" xfId="8500" xr:uid="{00000000-0005-0000-0000-000078120000}"/>
    <cellStyle name="Normal 3 11 4 2 4 2 2 2 2 2" xfId="16989" xr:uid="{00000000-0005-0000-0000-000079120000}"/>
    <cellStyle name="Normal 3 11 4 2 4 2 2 2 2 2 2" xfId="33955" xr:uid="{00000000-0005-0000-0000-00007A120000}"/>
    <cellStyle name="Normal 3 11 4 2 4 2 2 2 2 3" xfId="25473" xr:uid="{00000000-0005-0000-0000-00007B120000}"/>
    <cellStyle name="Normal 3 11 4 2 4 2 2 2 3" xfId="12747" xr:uid="{00000000-0005-0000-0000-00007C120000}"/>
    <cellStyle name="Normal 3 11 4 2 4 2 2 2 3 2" xfId="29714" xr:uid="{00000000-0005-0000-0000-00007D120000}"/>
    <cellStyle name="Normal 3 11 4 2 4 2 2 2 4" xfId="21232" xr:uid="{00000000-0005-0000-0000-00007E120000}"/>
    <cellStyle name="Normal 3 11 4 2 4 2 2 3" xfId="6381" xr:uid="{00000000-0005-0000-0000-00007F120000}"/>
    <cellStyle name="Normal 3 11 4 2 4 2 2 3 2" xfId="14871" xr:uid="{00000000-0005-0000-0000-000080120000}"/>
    <cellStyle name="Normal 3 11 4 2 4 2 2 3 2 2" xfId="31837" xr:uid="{00000000-0005-0000-0000-000081120000}"/>
    <cellStyle name="Normal 3 11 4 2 4 2 2 3 3" xfId="23355" xr:uid="{00000000-0005-0000-0000-000082120000}"/>
    <cellStyle name="Normal 3 11 4 2 4 2 2 4" xfId="10629" xr:uid="{00000000-0005-0000-0000-000083120000}"/>
    <cellStyle name="Normal 3 11 4 2 4 2 2 4 2" xfId="27596" xr:uid="{00000000-0005-0000-0000-000084120000}"/>
    <cellStyle name="Normal 3 11 4 2 4 2 2 5" xfId="19114" xr:uid="{00000000-0005-0000-0000-000085120000}"/>
    <cellStyle name="Normal 3 11 4 2 4 2 3" xfId="3182" xr:uid="{00000000-0005-0000-0000-000086120000}"/>
    <cellStyle name="Normal 3 11 4 2 4 2 3 2" xfId="7442" xr:uid="{00000000-0005-0000-0000-000087120000}"/>
    <cellStyle name="Normal 3 11 4 2 4 2 3 2 2" xfId="15931" xr:uid="{00000000-0005-0000-0000-000088120000}"/>
    <cellStyle name="Normal 3 11 4 2 4 2 3 2 2 2" xfId="32897" xr:uid="{00000000-0005-0000-0000-000089120000}"/>
    <cellStyle name="Normal 3 11 4 2 4 2 3 2 3" xfId="24415" xr:uid="{00000000-0005-0000-0000-00008A120000}"/>
    <cellStyle name="Normal 3 11 4 2 4 2 3 3" xfId="11689" xr:uid="{00000000-0005-0000-0000-00008B120000}"/>
    <cellStyle name="Normal 3 11 4 2 4 2 3 3 2" xfId="28656" xr:uid="{00000000-0005-0000-0000-00008C120000}"/>
    <cellStyle name="Normal 3 11 4 2 4 2 3 4" xfId="20174" xr:uid="{00000000-0005-0000-0000-00008D120000}"/>
    <cellStyle name="Normal 3 11 4 2 4 2 4" xfId="5323" xr:uid="{00000000-0005-0000-0000-00008E120000}"/>
    <cellStyle name="Normal 3 11 4 2 4 2 4 2" xfId="13813" xr:uid="{00000000-0005-0000-0000-00008F120000}"/>
    <cellStyle name="Normal 3 11 4 2 4 2 4 2 2" xfId="30779" xr:uid="{00000000-0005-0000-0000-000090120000}"/>
    <cellStyle name="Normal 3 11 4 2 4 2 4 3" xfId="22297" xr:uid="{00000000-0005-0000-0000-000091120000}"/>
    <cellStyle name="Normal 3 11 4 2 4 2 5" xfId="9571" xr:uid="{00000000-0005-0000-0000-000092120000}"/>
    <cellStyle name="Normal 3 11 4 2 4 2 5 2" xfId="26538" xr:uid="{00000000-0005-0000-0000-000093120000}"/>
    <cellStyle name="Normal 3 11 4 2 4 2 6" xfId="18056" xr:uid="{00000000-0005-0000-0000-000094120000}"/>
    <cellStyle name="Normal 3 11 4 2 4 3" xfId="1590" xr:uid="{00000000-0005-0000-0000-000095120000}"/>
    <cellStyle name="Normal 3 11 4 2 4 3 2" xfId="3712" xr:uid="{00000000-0005-0000-0000-000096120000}"/>
    <cellStyle name="Normal 3 11 4 2 4 3 2 2" xfId="7971" xr:uid="{00000000-0005-0000-0000-000097120000}"/>
    <cellStyle name="Normal 3 11 4 2 4 3 2 2 2" xfId="16460" xr:uid="{00000000-0005-0000-0000-000098120000}"/>
    <cellStyle name="Normal 3 11 4 2 4 3 2 2 2 2" xfId="33426" xr:uid="{00000000-0005-0000-0000-000099120000}"/>
    <cellStyle name="Normal 3 11 4 2 4 3 2 2 3" xfId="24944" xr:uid="{00000000-0005-0000-0000-00009A120000}"/>
    <cellStyle name="Normal 3 11 4 2 4 3 2 3" xfId="12218" xr:uid="{00000000-0005-0000-0000-00009B120000}"/>
    <cellStyle name="Normal 3 11 4 2 4 3 2 3 2" xfId="29185" xr:uid="{00000000-0005-0000-0000-00009C120000}"/>
    <cellStyle name="Normal 3 11 4 2 4 3 2 4" xfId="20703" xr:uid="{00000000-0005-0000-0000-00009D120000}"/>
    <cellStyle name="Normal 3 11 4 2 4 3 3" xfId="5852" xr:uid="{00000000-0005-0000-0000-00009E120000}"/>
    <cellStyle name="Normal 3 11 4 2 4 3 3 2" xfId="14342" xr:uid="{00000000-0005-0000-0000-00009F120000}"/>
    <cellStyle name="Normal 3 11 4 2 4 3 3 2 2" xfId="31308" xr:uid="{00000000-0005-0000-0000-0000A0120000}"/>
    <cellStyle name="Normal 3 11 4 2 4 3 3 3" xfId="22826" xr:uid="{00000000-0005-0000-0000-0000A1120000}"/>
    <cellStyle name="Normal 3 11 4 2 4 3 4" xfId="10100" xr:uid="{00000000-0005-0000-0000-0000A2120000}"/>
    <cellStyle name="Normal 3 11 4 2 4 3 4 2" xfId="27067" xr:uid="{00000000-0005-0000-0000-0000A3120000}"/>
    <cellStyle name="Normal 3 11 4 2 4 3 5" xfId="18585" xr:uid="{00000000-0005-0000-0000-0000A4120000}"/>
    <cellStyle name="Normal 3 11 4 2 4 4" xfId="2653" xr:uid="{00000000-0005-0000-0000-0000A5120000}"/>
    <cellStyle name="Normal 3 11 4 2 4 4 2" xfId="6913" xr:uid="{00000000-0005-0000-0000-0000A6120000}"/>
    <cellStyle name="Normal 3 11 4 2 4 4 2 2" xfId="15402" xr:uid="{00000000-0005-0000-0000-0000A7120000}"/>
    <cellStyle name="Normal 3 11 4 2 4 4 2 2 2" xfId="32368" xr:uid="{00000000-0005-0000-0000-0000A8120000}"/>
    <cellStyle name="Normal 3 11 4 2 4 4 2 3" xfId="23886" xr:uid="{00000000-0005-0000-0000-0000A9120000}"/>
    <cellStyle name="Normal 3 11 4 2 4 4 3" xfId="11160" xr:uid="{00000000-0005-0000-0000-0000AA120000}"/>
    <cellStyle name="Normal 3 11 4 2 4 4 3 2" xfId="28127" xr:uid="{00000000-0005-0000-0000-0000AB120000}"/>
    <cellStyle name="Normal 3 11 4 2 4 4 4" xfId="19645" xr:uid="{00000000-0005-0000-0000-0000AC120000}"/>
    <cellStyle name="Normal 3 11 4 2 4 5" xfId="4794" xr:uid="{00000000-0005-0000-0000-0000AD120000}"/>
    <cellStyle name="Normal 3 11 4 2 4 5 2" xfId="13284" xr:uid="{00000000-0005-0000-0000-0000AE120000}"/>
    <cellStyle name="Normal 3 11 4 2 4 5 2 2" xfId="30250" xr:uid="{00000000-0005-0000-0000-0000AF120000}"/>
    <cellStyle name="Normal 3 11 4 2 4 5 3" xfId="21768" xr:uid="{00000000-0005-0000-0000-0000B0120000}"/>
    <cellStyle name="Normal 3 11 4 2 4 6" xfId="9042" xr:uid="{00000000-0005-0000-0000-0000B1120000}"/>
    <cellStyle name="Normal 3 11 4 2 4 6 2" xfId="26009" xr:uid="{00000000-0005-0000-0000-0000B2120000}"/>
    <cellStyle name="Normal 3 11 4 2 4 7" xfId="17527" xr:uid="{00000000-0005-0000-0000-0000B3120000}"/>
    <cellStyle name="Normal 3 11 4 2 5" xfId="789" xr:uid="{00000000-0005-0000-0000-0000B4120000}"/>
    <cellStyle name="Normal 3 11 4 2 5 2" xfId="1855" xr:uid="{00000000-0005-0000-0000-0000B5120000}"/>
    <cellStyle name="Normal 3 11 4 2 5 2 2" xfId="3976" xr:uid="{00000000-0005-0000-0000-0000B6120000}"/>
    <cellStyle name="Normal 3 11 4 2 5 2 2 2" xfId="8235" xr:uid="{00000000-0005-0000-0000-0000B7120000}"/>
    <cellStyle name="Normal 3 11 4 2 5 2 2 2 2" xfId="16724" xr:uid="{00000000-0005-0000-0000-0000B8120000}"/>
    <cellStyle name="Normal 3 11 4 2 5 2 2 2 2 2" xfId="33690" xr:uid="{00000000-0005-0000-0000-0000B9120000}"/>
    <cellStyle name="Normal 3 11 4 2 5 2 2 2 3" xfId="25208" xr:uid="{00000000-0005-0000-0000-0000BA120000}"/>
    <cellStyle name="Normal 3 11 4 2 5 2 2 3" xfId="12482" xr:uid="{00000000-0005-0000-0000-0000BB120000}"/>
    <cellStyle name="Normal 3 11 4 2 5 2 2 3 2" xfId="29449" xr:uid="{00000000-0005-0000-0000-0000BC120000}"/>
    <cellStyle name="Normal 3 11 4 2 5 2 2 4" xfId="20967" xr:uid="{00000000-0005-0000-0000-0000BD120000}"/>
    <cellStyle name="Normal 3 11 4 2 5 2 3" xfId="6116" xr:uid="{00000000-0005-0000-0000-0000BE120000}"/>
    <cellStyle name="Normal 3 11 4 2 5 2 3 2" xfId="14606" xr:uid="{00000000-0005-0000-0000-0000BF120000}"/>
    <cellStyle name="Normal 3 11 4 2 5 2 3 2 2" xfId="31572" xr:uid="{00000000-0005-0000-0000-0000C0120000}"/>
    <cellStyle name="Normal 3 11 4 2 5 2 3 3" xfId="23090" xr:uid="{00000000-0005-0000-0000-0000C1120000}"/>
    <cellStyle name="Normal 3 11 4 2 5 2 4" xfId="10364" xr:uid="{00000000-0005-0000-0000-0000C2120000}"/>
    <cellStyle name="Normal 3 11 4 2 5 2 4 2" xfId="27331" xr:uid="{00000000-0005-0000-0000-0000C3120000}"/>
    <cellStyle name="Normal 3 11 4 2 5 2 5" xfId="18849" xr:uid="{00000000-0005-0000-0000-0000C4120000}"/>
    <cellStyle name="Normal 3 11 4 2 5 3" xfId="2917" xr:uid="{00000000-0005-0000-0000-0000C5120000}"/>
    <cellStyle name="Normal 3 11 4 2 5 3 2" xfId="7177" xr:uid="{00000000-0005-0000-0000-0000C6120000}"/>
    <cellStyle name="Normal 3 11 4 2 5 3 2 2" xfId="15666" xr:uid="{00000000-0005-0000-0000-0000C7120000}"/>
    <cellStyle name="Normal 3 11 4 2 5 3 2 2 2" xfId="32632" xr:uid="{00000000-0005-0000-0000-0000C8120000}"/>
    <cellStyle name="Normal 3 11 4 2 5 3 2 3" xfId="24150" xr:uid="{00000000-0005-0000-0000-0000C9120000}"/>
    <cellStyle name="Normal 3 11 4 2 5 3 3" xfId="11424" xr:uid="{00000000-0005-0000-0000-0000CA120000}"/>
    <cellStyle name="Normal 3 11 4 2 5 3 3 2" xfId="28391" xr:uid="{00000000-0005-0000-0000-0000CB120000}"/>
    <cellStyle name="Normal 3 11 4 2 5 3 4" xfId="19909" xr:uid="{00000000-0005-0000-0000-0000CC120000}"/>
    <cellStyle name="Normal 3 11 4 2 5 4" xfId="5058" xr:uid="{00000000-0005-0000-0000-0000CD120000}"/>
    <cellStyle name="Normal 3 11 4 2 5 4 2" xfId="13548" xr:uid="{00000000-0005-0000-0000-0000CE120000}"/>
    <cellStyle name="Normal 3 11 4 2 5 4 2 2" xfId="30514" xr:uid="{00000000-0005-0000-0000-0000CF120000}"/>
    <cellStyle name="Normal 3 11 4 2 5 4 3" xfId="22032" xr:uid="{00000000-0005-0000-0000-0000D0120000}"/>
    <cellStyle name="Normal 3 11 4 2 5 5" xfId="9306" xr:uid="{00000000-0005-0000-0000-0000D1120000}"/>
    <cellStyle name="Normal 3 11 4 2 5 5 2" xfId="26273" xr:uid="{00000000-0005-0000-0000-0000D2120000}"/>
    <cellStyle name="Normal 3 11 4 2 5 6" xfId="17791" xr:uid="{00000000-0005-0000-0000-0000D3120000}"/>
    <cellStyle name="Normal 3 11 4 2 6" xfId="1325" xr:uid="{00000000-0005-0000-0000-0000D4120000}"/>
    <cellStyle name="Normal 3 11 4 2 6 2" xfId="3447" xr:uid="{00000000-0005-0000-0000-0000D5120000}"/>
    <cellStyle name="Normal 3 11 4 2 6 2 2" xfId="7706" xr:uid="{00000000-0005-0000-0000-0000D6120000}"/>
    <cellStyle name="Normal 3 11 4 2 6 2 2 2" xfId="16195" xr:uid="{00000000-0005-0000-0000-0000D7120000}"/>
    <cellStyle name="Normal 3 11 4 2 6 2 2 2 2" xfId="33161" xr:uid="{00000000-0005-0000-0000-0000D8120000}"/>
    <cellStyle name="Normal 3 11 4 2 6 2 2 3" xfId="24679" xr:uid="{00000000-0005-0000-0000-0000D9120000}"/>
    <cellStyle name="Normal 3 11 4 2 6 2 3" xfId="11953" xr:uid="{00000000-0005-0000-0000-0000DA120000}"/>
    <cellStyle name="Normal 3 11 4 2 6 2 3 2" xfId="28920" xr:uid="{00000000-0005-0000-0000-0000DB120000}"/>
    <cellStyle name="Normal 3 11 4 2 6 2 4" xfId="20438" xr:uid="{00000000-0005-0000-0000-0000DC120000}"/>
    <cellStyle name="Normal 3 11 4 2 6 3" xfId="5587" xr:uid="{00000000-0005-0000-0000-0000DD120000}"/>
    <cellStyle name="Normal 3 11 4 2 6 3 2" xfId="14077" xr:uid="{00000000-0005-0000-0000-0000DE120000}"/>
    <cellStyle name="Normal 3 11 4 2 6 3 2 2" xfId="31043" xr:uid="{00000000-0005-0000-0000-0000DF120000}"/>
    <cellStyle name="Normal 3 11 4 2 6 3 3" xfId="22561" xr:uid="{00000000-0005-0000-0000-0000E0120000}"/>
    <cellStyle name="Normal 3 11 4 2 6 4" xfId="9835" xr:uid="{00000000-0005-0000-0000-0000E1120000}"/>
    <cellStyle name="Normal 3 11 4 2 6 4 2" xfId="26802" xr:uid="{00000000-0005-0000-0000-0000E2120000}"/>
    <cellStyle name="Normal 3 11 4 2 6 5" xfId="18320" xr:uid="{00000000-0005-0000-0000-0000E3120000}"/>
    <cellStyle name="Normal 3 11 4 2 7" xfId="2388" xr:uid="{00000000-0005-0000-0000-0000E4120000}"/>
    <cellStyle name="Normal 3 11 4 2 7 2" xfId="6648" xr:uid="{00000000-0005-0000-0000-0000E5120000}"/>
    <cellStyle name="Normal 3 11 4 2 7 2 2" xfId="15137" xr:uid="{00000000-0005-0000-0000-0000E6120000}"/>
    <cellStyle name="Normal 3 11 4 2 7 2 2 2" xfId="32103" xr:uid="{00000000-0005-0000-0000-0000E7120000}"/>
    <cellStyle name="Normal 3 11 4 2 7 2 3" xfId="23621" xr:uid="{00000000-0005-0000-0000-0000E8120000}"/>
    <cellStyle name="Normal 3 11 4 2 7 3" xfId="10895" xr:uid="{00000000-0005-0000-0000-0000E9120000}"/>
    <cellStyle name="Normal 3 11 4 2 7 3 2" xfId="27862" xr:uid="{00000000-0005-0000-0000-0000EA120000}"/>
    <cellStyle name="Normal 3 11 4 2 7 4" xfId="19380" xr:uid="{00000000-0005-0000-0000-0000EB120000}"/>
    <cellStyle name="Normal 3 11 4 2 8" xfId="4529" xr:uid="{00000000-0005-0000-0000-0000EC120000}"/>
    <cellStyle name="Normal 3 11 4 2 8 2" xfId="13019" xr:uid="{00000000-0005-0000-0000-0000ED120000}"/>
    <cellStyle name="Normal 3 11 4 2 8 2 2" xfId="29985" xr:uid="{00000000-0005-0000-0000-0000EE120000}"/>
    <cellStyle name="Normal 3 11 4 2 8 3" xfId="21503" xr:uid="{00000000-0005-0000-0000-0000EF120000}"/>
    <cellStyle name="Normal 3 11 4 2 9" xfId="8777" xr:uid="{00000000-0005-0000-0000-0000F0120000}"/>
    <cellStyle name="Normal 3 11 4 2 9 2" xfId="25744" xr:uid="{00000000-0005-0000-0000-0000F1120000}"/>
    <cellStyle name="Normal 3 11 4 3" xfId="263" xr:uid="{00000000-0005-0000-0000-0000F2120000}"/>
    <cellStyle name="Normal 3 11 4 3 2" xfId="398" xr:uid="{00000000-0005-0000-0000-0000F3120000}"/>
    <cellStyle name="Normal 3 11 4 3 2 2" xfId="686" xr:uid="{00000000-0005-0000-0000-0000F4120000}"/>
    <cellStyle name="Normal 3 11 4 3 2 2 2" xfId="1222" xr:uid="{00000000-0005-0000-0000-0000F5120000}"/>
    <cellStyle name="Normal 3 11 4 3 2 2 2 2" xfId="2283" xr:uid="{00000000-0005-0000-0000-0000F6120000}"/>
    <cellStyle name="Normal 3 11 4 3 2 2 2 2 2" xfId="4404" xr:uid="{00000000-0005-0000-0000-0000F7120000}"/>
    <cellStyle name="Normal 3 11 4 3 2 2 2 2 2 2" xfId="8663" xr:uid="{00000000-0005-0000-0000-0000F8120000}"/>
    <cellStyle name="Normal 3 11 4 3 2 2 2 2 2 2 2" xfId="17152" xr:uid="{00000000-0005-0000-0000-0000F9120000}"/>
    <cellStyle name="Normal 3 11 4 3 2 2 2 2 2 2 2 2" xfId="34118" xr:uid="{00000000-0005-0000-0000-0000FA120000}"/>
    <cellStyle name="Normal 3 11 4 3 2 2 2 2 2 2 3" xfId="25636" xr:uid="{00000000-0005-0000-0000-0000FB120000}"/>
    <cellStyle name="Normal 3 11 4 3 2 2 2 2 2 3" xfId="12910" xr:uid="{00000000-0005-0000-0000-0000FC120000}"/>
    <cellStyle name="Normal 3 11 4 3 2 2 2 2 2 3 2" xfId="29877" xr:uid="{00000000-0005-0000-0000-0000FD120000}"/>
    <cellStyle name="Normal 3 11 4 3 2 2 2 2 2 4" xfId="21395" xr:uid="{00000000-0005-0000-0000-0000FE120000}"/>
    <cellStyle name="Normal 3 11 4 3 2 2 2 2 3" xfId="6544" xr:uid="{00000000-0005-0000-0000-0000FF120000}"/>
    <cellStyle name="Normal 3 11 4 3 2 2 2 2 3 2" xfId="15034" xr:uid="{00000000-0005-0000-0000-000000130000}"/>
    <cellStyle name="Normal 3 11 4 3 2 2 2 2 3 2 2" xfId="32000" xr:uid="{00000000-0005-0000-0000-000001130000}"/>
    <cellStyle name="Normal 3 11 4 3 2 2 2 2 3 3" xfId="23518" xr:uid="{00000000-0005-0000-0000-000002130000}"/>
    <cellStyle name="Normal 3 11 4 3 2 2 2 2 4" xfId="10792" xr:uid="{00000000-0005-0000-0000-000003130000}"/>
    <cellStyle name="Normal 3 11 4 3 2 2 2 2 4 2" xfId="27759" xr:uid="{00000000-0005-0000-0000-000004130000}"/>
    <cellStyle name="Normal 3 11 4 3 2 2 2 2 5" xfId="19277" xr:uid="{00000000-0005-0000-0000-000005130000}"/>
    <cellStyle name="Normal 3 11 4 3 2 2 2 3" xfId="3345" xr:uid="{00000000-0005-0000-0000-000006130000}"/>
    <cellStyle name="Normal 3 11 4 3 2 2 2 3 2" xfId="7605" xr:uid="{00000000-0005-0000-0000-000007130000}"/>
    <cellStyle name="Normal 3 11 4 3 2 2 2 3 2 2" xfId="16094" xr:uid="{00000000-0005-0000-0000-000008130000}"/>
    <cellStyle name="Normal 3 11 4 3 2 2 2 3 2 2 2" xfId="33060" xr:uid="{00000000-0005-0000-0000-000009130000}"/>
    <cellStyle name="Normal 3 11 4 3 2 2 2 3 2 3" xfId="24578" xr:uid="{00000000-0005-0000-0000-00000A130000}"/>
    <cellStyle name="Normal 3 11 4 3 2 2 2 3 3" xfId="11852" xr:uid="{00000000-0005-0000-0000-00000B130000}"/>
    <cellStyle name="Normal 3 11 4 3 2 2 2 3 3 2" xfId="28819" xr:uid="{00000000-0005-0000-0000-00000C130000}"/>
    <cellStyle name="Normal 3 11 4 3 2 2 2 3 4" xfId="20337" xr:uid="{00000000-0005-0000-0000-00000D130000}"/>
    <cellStyle name="Normal 3 11 4 3 2 2 2 4" xfId="5486" xr:uid="{00000000-0005-0000-0000-00000E130000}"/>
    <cellStyle name="Normal 3 11 4 3 2 2 2 4 2" xfId="13976" xr:uid="{00000000-0005-0000-0000-00000F130000}"/>
    <cellStyle name="Normal 3 11 4 3 2 2 2 4 2 2" xfId="30942" xr:uid="{00000000-0005-0000-0000-000010130000}"/>
    <cellStyle name="Normal 3 11 4 3 2 2 2 4 3" xfId="22460" xr:uid="{00000000-0005-0000-0000-000011130000}"/>
    <cellStyle name="Normal 3 11 4 3 2 2 2 5" xfId="9734" xr:uid="{00000000-0005-0000-0000-000012130000}"/>
    <cellStyle name="Normal 3 11 4 3 2 2 2 5 2" xfId="26701" xr:uid="{00000000-0005-0000-0000-000013130000}"/>
    <cellStyle name="Normal 3 11 4 3 2 2 2 6" xfId="18219" xr:uid="{00000000-0005-0000-0000-000014130000}"/>
    <cellStyle name="Normal 3 11 4 3 2 2 3" xfId="1753" xr:uid="{00000000-0005-0000-0000-000015130000}"/>
    <cellStyle name="Normal 3 11 4 3 2 2 3 2" xfId="3875" xr:uid="{00000000-0005-0000-0000-000016130000}"/>
    <cellStyle name="Normal 3 11 4 3 2 2 3 2 2" xfId="8134" xr:uid="{00000000-0005-0000-0000-000017130000}"/>
    <cellStyle name="Normal 3 11 4 3 2 2 3 2 2 2" xfId="16623" xr:uid="{00000000-0005-0000-0000-000018130000}"/>
    <cellStyle name="Normal 3 11 4 3 2 2 3 2 2 2 2" xfId="33589" xr:uid="{00000000-0005-0000-0000-000019130000}"/>
    <cellStyle name="Normal 3 11 4 3 2 2 3 2 2 3" xfId="25107" xr:uid="{00000000-0005-0000-0000-00001A130000}"/>
    <cellStyle name="Normal 3 11 4 3 2 2 3 2 3" xfId="12381" xr:uid="{00000000-0005-0000-0000-00001B130000}"/>
    <cellStyle name="Normal 3 11 4 3 2 2 3 2 3 2" xfId="29348" xr:uid="{00000000-0005-0000-0000-00001C130000}"/>
    <cellStyle name="Normal 3 11 4 3 2 2 3 2 4" xfId="20866" xr:uid="{00000000-0005-0000-0000-00001D130000}"/>
    <cellStyle name="Normal 3 11 4 3 2 2 3 3" xfId="6015" xr:uid="{00000000-0005-0000-0000-00001E130000}"/>
    <cellStyle name="Normal 3 11 4 3 2 2 3 3 2" xfId="14505" xr:uid="{00000000-0005-0000-0000-00001F130000}"/>
    <cellStyle name="Normal 3 11 4 3 2 2 3 3 2 2" xfId="31471" xr:uid="{00000000-0005-0000-0000-000020130000}"/>
    <cellStyle name="Normal 3 11 4 3 2 2 3 3 3" xfId="22989" xr:uid="{00000000-0005-0000-0000-000021130000}"/>
    <cellStyle name="Normal 3 11 4 3 2 2 3 4" xfId="10263" xr:uid="{00000000-0005-0000-0000-000022130000}"/>
    <cellStyle name="Normal 3 11 4 3 2 2 3 4 2" xfId="27230" xr:uid="{00000000-0005-0000-0000-000023130000}"/>
    <cellStyle name="Normal 3 11 4 3 2 2 3 5" xfId="18748" xr:uid="{00000000-0005-0000-0000-000024130000}"/>
    <cellStyle name="Normal 3 11 4 3 2 2 4" xfId="2816" xr:uid="{00000000-0005-0000-0000-000025130000}"/>
    <cellStyle name="Normal 3 11 4 3 2 2 4 2" xfId="7076" xr:uid="{00000000-0005-0000-0000-000026130000}"/>
    <cellStyle name="Normal 3 11 4 3 2 2 4 2 2" xfId="15565" xr:uid="{00000000-0005-0000-0000-000027130000}"/>
    <cellStyle name="Normal 3 11 4 3 2 2 4 2 2 2" xfId="32531" xr:uid="{00000000-0005-0000-0000-000028130000}"/>
    <cellStyle name="Normal 3 11 4 3 2 2 4 2 3" xfId="24049" xr:uid="{00000000-0005-0000-0000-000029130000}"/>
    <cellStyle name="Normal 3 11 4 3 2 2 4 3" xfId="11323" xr:uid="{00000000-0005-0000-0000-00002A130000}"/>
    <cellStyle name="Normal 3 11 4 3 2 2 4 3 2" xfId="28290" xr:uid="{00000000-0005-0000-0000-00002B130000}"/>
    <cellStyle name="Normal 3 11 4 3 2 2 4 4" xfId="19808" xr:uid="{00000000-0005-0000-0000-00002C130000}"/>
    <cellStyle name="Normal 3 11 4 3 2 2 5" xfId="4957" xr:uid="{00000000-0005-0000-0000-00002D130000}"/>
    <cellStyle name="Normal 3 11 4 3 2 2 5 2" xfId="13447" xr:uid="{00000000-0005-0000-0000-00002E130000}"/>
    <cellStyle name="Normal 3 11 4 3 2 2 5 2 2" xfId="30413" xr:uid="{00000000-0005-0000-0000-00002F130000}"/>
    <cellStyle name="Normal 3 11 4 3 2 2 5 3" xfId="21931" xr:uid="{00000000-0005-0000-0000-000030130000}"/>
    <cellStyle name="Normal 3 11 4 3 2 2 6" xfId="9205" xr:uid="{00000000-0005-0000-0000-000031130000}"/>
    <cellStyle name="Normal 3 11 4 3 2 2 6 2" xfId="26172" xr:uid="{00000000-0005-0000-0000-000032130000}"/>
    <cellStyle name="Normal 3 11 4 3 2 2 7" xfId="17690" xr:uid="{00000000-0005-0000-0000-000033130000}"/>
    <cellStyle name="Normal 3 11 4 3 2 3" xfId="952" xr:uid="{00000000-0005-0000-0000-000034130000}"/>
    <cellStyle name="Normal 3 11 4 3 2 3 2" xfId="2018" xr:uid="{00000000-0005-0000-0000-000035130000}"/>
    <cellStyle name="Normal 3 11 4 3 2 3 2 2" xfId="4139" xr:uid="{00000000-0005-0000-0000-000036130000}"/>
    <cellStyle name="Normal 3 11 4 3 2 3 2 2 2" xfId="8398" xr:uid="{00000000-0005-0000-0000-000037130000}"/>
    <cellStyle name="Normal 3 11 4 3 2 3 2 2 2 2" xfId="16887" xr:uid="{00000000-0005-0000-0000-000038130000}"/>
    <cellStyle name="Normal 3 11 4 3 2 3 2 2 2 2 2" xfId="33853" xr:uid="{00000000-0005-0000-0000-000039130000}"/>
    <cellStyle name="Normal 3 11 4 3 2 3 2 2 2 3" xfId="25371" xr:uid="{00000000-0005-0000-0000-00003A130000}"/>
    <cellStyle name="Normal 3 11 4 3 2 3 2 2 3" xfId="12645" xr:uid="{00000000-0005-0000-0000-00003B130000}"/>
    <cellStyle name="Normal 3 11 4 3 2 3 2 2 3 2" xfId="29612" xr:uid="{00000000-0005-0000-0000-00003C130000}"/>
    <cellStyle name="Normal 3 11 4 3 2 3 2 2 4" xfId="21130" xr:uid="{00000000-0005-0000-0000-00003D130000}"/>
    <cellStyle name="Normal 3 11 4 3 2 3 2 3" xfId="6279" xr:uid="{00000000-0005-0000-0000-00003E130000}"/>
    <cellStyle name="Normal 3 11 4 3 2 3 2 3 2" xfId="14769" xr:uid="{00000000-0005-0000-0000-00003F130000}"/>
    <cellStyle name="Normal 3 11 4 3 2 3 2 3 2 2" xfId="31735" xr:uid="{00000000-0005-0000-0000-000040130000}"/>
    <cellStyle name="Normal 3 11 4 3 2 3 2 3 3" xfId="23253" xr:uid="{00000000-0005-0000-0000-000041130000}"/>
    <cellStyle name="Normal 3 11 4 3 2 3 2 4" xfId="10527" xr:uid="{00000000-0005-0000-0000-000042130000}"/>
    <cellStyle name="Normal 3 11 4 3 2 3 2 4 2" xfId="27494" xr:uid="{00000000-0005-0000-0000-000043130000}"/>
    <cellStyle name="Normal 3 11 4 3 2 3 2 5" xfId="19012" xr:uid="{00000000-0005-0000-0000-000044130000}"/>
    <cellStyle name="Normal 3 11 4 3 2 3 3" xfId="3080" xr:uid="{00000000-0005-0000-0000-000045130000}"/>
    <cellStyle name="Normal 3 11 4 3 2 3 3 2" xfId="7340" xr:uid="{00000000-0005-0000-0000-000046130000}"/>
    <cellStyle name="Normal 3 11 4 3 2 3 3 2 2" xfId="15829" xr:uid="{00000000-0005-0000-0000-000047130000}"/>
    <cellStyle name="Normal 3 11 4 3 2 3 3 2 2 2" xfId="32795" xr:uid="{00000000-0005-0000-0000-000048130000}"/>
    <cellStyle name="Normal 3 11 4 3 2 3 3 2 3" xfId="24313" xr:uid="{00000000-0005-0000-0000-000049130000}"/>
    <cellStyle name="Normal 3 11 4 3 2 3 3 3" xfId="11587" xr:uid="{00000000-0005-0000-0000-00004A130000}"/>
    <cellStyle name="Normal 3 11 4 3 2 3 3 3 2" xfId="28554" xr:uid="{00000000-0005-0000-0000-00004B130000}"/>
    <cellStyle name="Normal 3 11 4 3 2 3 3 4" xfId="20072" xr:uid="{00000000-0005-0000-0000-00004C130000}"/>
    <cellStyle name="Normal 3 11 4 3 2 3 4" xfId="5221" xr:uid="{00000000-0005-0000-0000-00004D130000}"/>
    <cellStyle name="Normal 3 11 4 3 2 3 4 2" xfId="13711" xr:uid="{00000000-0005-0000-0000-00004E130000}"/>
    <cellStyle name="Normal 3 11 4 3 2 3 4 2 2" xfId="30677" xr:uid="{00000000-0005-0000-0000-00004F130000}"/>
    <cellStyle name="Normal 3 11 4 3 2 3 4 3" xfId="22195" xr:uid="{00000000-0005-0000-0000-000050130000}"/>
    <cellStyle name="Normal 3 11 4 3 2 3 5" xfId="9469" xr:uid="{00000000-0005-0000-0000-000051130000}"/>
    <cellStyle name="Normal 3 11 4 3 2 3 5 2" xfId="26436" xr:uid="{00000000-0005-0000-0000-000052130000}"/>
    <cellStyle name="Normal 3 11 4 3 2 3 6" xfId="17954" xr:uid="{00000000-0005-0000-0000-000053130000}"/>
    <cellStyle name="Normal 3 11 4 3 2 4" xfId="1488" xr:uid="{00000000-0005-0000-0000-000054130000}"/>
    <cellStyle name="Normal 3 11 4 3 2 4 2" xfId="3610" xr:uid="{00000000-0005-0000-0000-000055130000}"/>
    <cellStyle name="Normal 3 11 4 3 2 4 2 2" xfId="7869" xr:uid="{00000000-0005-0000-0000-000056130000}"/>
    <cellStyle name="Normal 3 11 4 3 2 4 2 2 2" xfId="16358" xr:uid="{00000000-0005-0000-0000-000057130000}"/>
    <cellStyle name="Normal 3 11 4 3 2 4 2 2 2 2" xfId="33324" xr:uid="{00000000-0005-0000-0000-000058130000}"/>
    <cellStyle name="Normal 3 11 4 3 2 4 2 2 3" xfId="24842" xr:uid="{00000000-0005-0000-0000-000059130000}"/>
    <cellStyle name="Normal 3 11 4 3 2 4 2 3" xfId="12116" xr:uid="{00000000-0005-0000-0000-00005A130000}"/>
    <cellStyle name="Normal 3 11 4 3 2 4 2 3 2" xfId="29083" xr:uid="{00000000-0005-0000-0000-00005B130000}"/>
    <cellStyle name="Normal 3 11 4 3 2 4 2 4" xfId="20601" xr:uid="{00000000-0005-0000-0000-00005C130000}"/>
    <cellStyle name="Normal 3 11 4 3 2 4 3" xfId="5750" xr:uid="{00000000-0005-0000-0000-00005D130000}"/>
    <cellStyle name="Normal 3 11 4 3 2 4 3 2" xfId="14240" xr:uid="{00000000-0005-0000-0000-00005E130000}"/>
    <cellStyle name="Normal 3 11 4 3 2 4 3 2 2" xfId="31206" xr:uid="{00000000-0005-0000-0000-00005F130000}"/>
    <cellStyle name="Normal 3 11 4 3 2 4 3 3" xfId="22724" xr:uid="{00000000-0005-0000-0000-000060130000}"/>
    <cellStyle name="Normal 3 11 4 3 2 4 4" xfId="9998" xr:uid="{00000000-0005-0000-0000-000061130000}"/>
    <cellStyle name="Normal 3 11 4 3 2 4 4 2" xfId="26965" xr:uid="{00000000-0005-0000-0000-000062130000}"/>
    <cellStyle name="Normal 3 11 4 3 2 4 5" xfId="18483" xr:uid="{00000000-0005-0000-0000-000063130000}"/>
    <cellStyle name="Normal 3 11 4 3 2 5" xfId="2551" xr:uid="{00000000-0005-0000-0000-000064130000}"/>
    <cellStyle name="Normal 3 11 4 3 2 5 2" xfId="6811" xr:uid="{00000000-0005-0000-0000-000065130000}"/>
    <cellStyle name="Normal 3 11 4 3 2 5 2 2" xfId="15300" xr:uid="{00000000-0005-0000-0000-000066130000}"/>
    <cellStyle name="Normal 3 11 4 3 2 5 2 2 2" xfId="32266" xr:uid="{00000000-0005-0000-0000-000067130000}"/>
    <cellStyle name="Normal 3 11 4 3 2 5 2 3" xfId="23784" xr:uid="{00000000-0005-0000-0000-000068130000}"/>
    <cellStyle name="Normal 3 11 4 3 2 5 3" xfId="11058" xr:uid="{00000000-0005-0000-0000-000069130000}"/>
    <cellStyle name="Normal 3 11 4 3 2 5 3 2" xfId="28025" xr:uid="{00000000-0005-0000-0000-00006A130000}"/>
    <cellStyle name="Normal 3 11 4 3 2 5 4" xfId="19543" xr:uid="{00000000-0005-0000-0000-00006B130000}"/>
    <cellStyle name="Normal 3 11 4 3 2 6" xfId="4692" xr:uid="{00000000-0005-0000-0000-00006C130000}"/>
    <cellStyle name="Normal 3 11 4 3 2 6 2" xfId="13182" xr:uid="{00000000-0005-0000-0000-00006D130000}"/>
    <cellStyle name="Normal 3 11 4 3 2 6 2 2" xfId="30148" xr:uid="{00000000-0005-0000-0000-00006E130000}"/>
    <cellStyle name="Normal 3 11 4 3 2 6 3" xfId="21666" xr:uid="{00000000-0005-0000-0000-00006F130000}"/>
    <cellStyle name="Normal 3 11 4 3 2 7" xfId="8940" xr:uid="{00000000-0005-0000-0000-000070130000}"/>
    <cellStyle name="Normal 3 11 4 3 2 7 2" xfId="25907" xr:uid="{00000000-0005-0000-0000-000071130000}"/>
    <cellStyle name="Normal 3 11 4 3 2 8" xfId="17425" xr:uid="{00000000-0005-0000-0000-000072130000}"/>
    <cellStyle name="Normal 3 11 4 3 3" xfId="552" xr:uid="{00000000-0005-0000-0000-000073130000}"/>
    <cellStyle name="Normal 3 11 4 3 3 2" xfId="1091" xr:uid="{00000000-0005-0000-0000-000074130000}"/>
    <cellStyle name="Normal 3 11 4 3 3 2 2" xfId="2152" xr:uid="{00000000-0005-0000-0000-000075130000}"/>
    <cellStyle name="Normal 3 11 4 3 3 2 2 2" xfId="4273" xr:uid="{00000000-0005-0000-0000-000076130000}"/>
    <cellStyle name="Normal 3 11 4 3 3 2 2 2 2" xfId="8532" xr:uid="{00000000-0005-0000-0000-000077130000}"/>
    <cellStyle name="Normal 3 11 4 3 3 2 2 2 2 2" xfId="17021" xr:uid="{00000000-0005-0000-0000-000078130000}"/>
    <cellStyle name="Normal 3 11 4 3 3 2 2 2 2 2 2" xfId="33987" xr:uid="{00000000-0005-0000-0000-000079130000}"/>
    <cellStyle name="Normal 3 11 4 3 3 2 2 2 2 3" xfId="25505" xr:uid="{00000000-0005-0000-0000-00007A130000}"/>
    <cellStyle name="Normal 3 11 4 3 3 2 2 2 3" xfId="12779" xr:uid="{00000000-0005-0000-0000-00007B130000}"/>
    <cellStyle name="Normal 3 11 4 3 3 2 2 2 3 2" xfId="29746" xr:uid="{00000000-0005-0000-0000-00007C130000}"/>
    <cellStyle name="Normal 3 11 4 3 3 2 2 2 4" xfId="21264" xr:uid="{00000000-0005-0000-0000-00007D130000}"/>
    <cellStyle name="Normal 3 11 4 3 3 2 2 3" xfId="6413" xr:uid="{00000000-0005-0000-0000-00007E130000}"/>
    <cellStyle name="Normal 3 11 4 3 3 2 2 3 2" xfId="14903" xr:uid="{00000000-0005-0000-0000-00007F130000}"/>
    <cellStyle name="Normal 3 11 4 3 3 2 2 3 2 2" xfId="31869" xr:uid="{00000000-0005-0000-0000-000080130000}"/>
    <cellStyle name="Normal 3 11 4 3 3 2 2 3 3" xfId="23387" xr:uid="{00000000-0005-0000-0000-000081130000}"/>
    <cellStyle name="Normal 3 11 4 3 3 2 2 4" xfId="10661" xr:uid="{00000000-0005-0000-0000-000082130000}"/>
    <cellStyle name="Normal 3 11 4 3 3 2 2 4 2" xfId="27628" xr:uid="{00000000-0005-0000-0000-000083130000}"/>
    <cellStyle name="Normal 3 11 4 3 3 2 2 5" xfId="19146" xr:uid="{00000000-0005-0000-0000-000084130000}"/>
    <cellStyle name="Normal 3 11 4 3 3 2 3" xfId="3214" xr:uid="{00000000-0005-0000-0000-000085130000}"/>
    <cellStyle name="Normal 3 11 4 3 3 2 3 2" xfId="7474" xr:uid="{00000000-0005-0000-0000-000086130000}"/>
    <cellStyle name="Normal 3 11 4 3 3 2 3 2 2" xfId="15963" xr:uid="{00000000-0005-0000-0000-000087130000}"/>
    <cellStyle name="Normal 3 11 4 3 3 2 3 2 2 2" xfId="32929" xr:uid="{00000000-0005-0000-0000-000088130000}"/>
    <cellStyle name="Normal 3 11 4 3 3 2 3 2 3" xfId="24447" xr:uid="{00000000-0005-0000-0000-000089130000}"/>
    <cellStyle name="Normal 3 11 4 3 3 2 3 3" xfId="11721" xr:uid="{00000000-0005-0000-0000-00008A130000}"/>
    <cellStyle name="Normal 3 11 4 3 3 2 3 3 2" xfId="28688" xr:uid="{00000000-0005-0000-0000-00008B130000}"/>
    <cellStyle name="Normal 3 11 4 3 3 2 3 4" xfId="20206" xr:uid="{00000000-0005-0000-0000-00008C130000}"/>
    <cellStyle name="Normal 3 11 4 3 3 2 4" xfId="5355" xr:uid="{00000000-0005-0000-0000-00008D130000}"/>
    <cellStyle name="Normal 3 11 4 3 3 2 4 2" xfId="13845" xr:uid="{00000000-0005-0000-0000-00008E130000}"/>
    <cellStyle name="Normal 3 11 4 3 3 2 4 2 2" xfId="30811" xr:uid="{00000000-0005-0000-0000-00008F130000}"/>
    <cellStyle name="Normal 3 11 4 3 3 2 4 3" xfId="22329" xr:uid="{00000000-0005-0000-0000-000090130000}"/>
    <cellStyle name="Normal 3 11 4 3 3 2 5" xfId="9603" xr:uid="{00000000-0005-0000-0000-000091130000}"/>
    <cellStyle name="Normal 3 11 4 3 3 2 5 2" xfId="26570" xr:uid="{00000000-0005-0000-0000-000092130000}"/>
    <cellStyle name="Normal 3 11 4 3 3 2 6" xfId="18088" xr:uid="{00000000-0005-0000-0000-000093130000}"/>
    <cellStyle name="Normal 3 11 4 3 3 3" xfId="1622" xr:uid="{00000000-0005-0000-0000-000094130000}"/>
    <cellStyle name="Normal 3 11 4 3 3 3 2" xfId="3744" xr:uid="{00000000-0005-0000-0000-000095130000}"/>
    <cellStyle name="Normal 3 11 4 3 3 3 2 2" xfId="8003" xr:uid="{00000000-0005-0000-0000-000096130000}"/>
    <cellStyle name="Normal 3 11 4 3 3 3 2 2 2" xfId="16492" xr:uid="{00000000-0005-0000-0000-000097130000}"/>
    <cellStyle name="Normal 3 11 4 3 3 3 2 2 2 2" xfId="33458" xr:uid="{00000000-0005-0000-0000-000098130000}"/>
    <cellStyle name="Normal 3 11 4 3 3 3 2 2 3" xfId="24976" xr:uid="{00000000-0005-0000-0000-000099130000}"/>
    <cellStyle name="Normal 3 11 4 3 3 3 2 3" xfId="12250" xr:uid="{00000000-0005-0000-0000-00009A130000}"/>
    <cellStyle name="Normal 3 11 4 3 3 3 2 3 2" xfId="29217" xr:uid="{00000000-0005-0000-0000-00009B130000}"/>
    <cellStyle name="Normal 3 11 4 3 3 3 2 4" xfId="20735" xr:uid="{00000000-0005-0000-0000-00009C130000}"/>
    <cellStyle name="Normal 3 11 4 3 3 3 3" xfId="5884" xr:uid="{00000000-0005-0000-0000-00009D130000}"/>
    <cellStyle name="Normal 3 11 4 3 3 3 3 2" xfId="14374" xr:uid="{00000000-0005-0000-0000-00009E130000}"/>
    <cellStyle name="Normal 3 11 4 3 3 3 3 2 2" xfId="31340" xr:uid="{00000000-0005-0000-0000-00009F130000}"/>
    <cellStyle name="Normal 3 11 4 3 3 3 3 3" xfId="22858" xr:uid="{00000000-0005-0000-0000-0000A0130000}"/>
    <cellStyle name="Normal 3 11 4 3 3 3 4" xfId="10132" xr:uid="{00000000-0005-0000-0000-0000A1130000}"/>
    <cellStyle name="Normal 3 11 4 3 3 3 4 2" xfId="27099" xr:uid="{00000000-0005-0000-0000-0000A2130000}"/>
    <cellStyle name="Normal 3 11 4 3 3 3 5" xfId="18617" xr:uid="{00000000-0005-0000-0000-0000A3130000}"/>
    <cellStyle name="Normal 3 11 4 3 3 4" xfId="2685" xr:uid="{00000000-0005-0000-0000-0000A4130000}"/>
    <cellStyle name="Normal 3 11 4 3 3 4 2" xfId="6945" xr:uid="{00000000-0005-0000-0000-0000A5130000}"/>
    <cellStyle name="Normal 3 11 4 3 3 4 2 2" xfId="15434" xr:uid="{00000000-0005-0000-0000-0000A6130000}"/>
    <cellStyle name="Normal 3 11 4 3 3 4 2 2 2" xfId="32400" xr:uid="{00000000-0005-0000-0000-0000A7130000}"/>
    <cellStyle name="Normal 3 11 4 3 3 4 2 3" xfId="23918" xr:uid="{00000000-0005-0000-0000-0000A8130000}"/>
    <cellStyle name="Normal 3 11 4 3 3 4 3" xfId="11192" xr:uid="{00000000-0005-0000-0000-0000A9130000}"/>
    <cellStyle name="Normal 3 11 4 3 3 4 3 2" xfId="28159" xr:uid="{00000000-0005-0000-0000-0000AA130000}"/>
    <cellStyle name="Normal 3 11 4 3 3 4 4" xfId="19677" xr:uid="{00000000-0005-0000-0000-0000AB130000}"/>
    <cellStyle name="Normal 3 11 4 3 3 5" xfId="4826" xr:uid="{00000000-0005-0000-0000-0000AC130000}"/>
    <cellStyle name="Normal 3 11 4 3 3 5 2" xfId="13316" xr:uid="{00000000-0005-0000-0000-0000AD130000}"/>
    <cellStyle name="Normal 3 11 4 3 3 5 2 2" xfId="30282" xr:uid="{00000000-0005-0000-0000-0000AE130000}"/>
    <cellStyle name="Normal 3 11 4 3 3 5 3" xfId="21800" xr:uid="{00000000-0005-0000-0000-0000AF130000}"/>
    <cellStyle name="Normal 3 11 4 3 3 6" xfId="9074" xr:uid="{00000000-0005-0000-0000-0000B0130000}"/>
    <cellStyle name="Normal 3 11 4 3 3 6 2" xfId="26041" xr:uid="{00000000-0005-0000-0000-0000B1130000}"/>
    <cellStyle name="Normal 3 11 4 3 3 7" xfId="17559" xr:uid="{00000000-0005-0000-0000-0000B2130000}"/>
    <cellStyle name="Normal 3 11 4 3 4" xfId="821" xr:uid="{00000000-0005-0000-0000-0000B3130000}"/>
    <cellStyle name="Normal 3 11 4 3 4 2" xfId="1887" xr:uid="{00000000-0005-0000-0000-0000B4130000}"/>
    <cellStyle name="Normal 3 11 4 3 4 2 2" xfId="4008" xr:uid="{00000000-0005-0000-0000-0000B5130000}"/>
    <cellStyle name="Normal 3 11 4 3 4 2 2 2" xfId="8267" xr:uid="{00000000-0005-0000-0000-0000B6130000}"/>
    <cellStyle name="Normal 3 11 4 3 4 2 2 2 2" xfId="16756" xr:uid="{00000000-0005-0000-0000-0000B7130000}"/>
    <cellStyle name="Normal 3 11 4 3 4 2 2 2 2 2" xfId="33722" xr:uid="{00000000-0005-0000-0000-0000B8130000}"/>
    <cellStyle name="Normal 3 11 4 3 4 2 2 2 3" xfId="25240" xr:uid="{00000000-0005-0000-0000-0000B9130000}"/>
    <cellStyle name="Normal 3 11 4 3 4 2 2 3" xfId="12514" xr:uid="{00000000-0005-0000-0000-0000BA130000}"/>
    <cellStyle name="Normal 3 11 4 3 4 2 2 3 2" xfId="29481" xr:uid="{00000000-0005-0000-0000-0000BB130000}"/>
    <cellStyle name="Normal 3 11 4 3 4 2 2 4" xfId="20999" xr:uid="{00000000-0005-0000-0000-0000BC130000}"/>
    <cellStyle name="Normal 3 11 4 3 4 2 3" xfId="6148" xr:uid="{00000000-0005-0000-0000-0000BD130000}"/>
    <cellStyle name="Normal 3 11 4 3 4 2 3 2" xfId="14638" xr:uid="{00000000-0005-0000-0000-0000BE130000}"/>
    <cellStyle name="Normal 3 11 4 3 4 2 3 2 2" xfId="31604" xr:uid="{00000000-0005-0000-0000-0000BF130000}"/>
    <cellStyle name="Normal 3 11 4 3 4 2 3 3" xfId="23122" xr:uid="{00000000-0005-0000-0000-0000C0130000}"/>
    <cellStyle name="Normal 3 11 4 3 4 2 4" xfId="10396" xr:uid="{00000000-0005-0000-0000-0000C1130000}"/>
    <cellStyle name="Normal 3 11 4 3 4 2 4 2" xfId="27363" xr:uid="{00000000-0005-0000-0000-0000C2130000}"/>
    <cellStyle name="Normal 3 11 4 3 4 2 5" xfId="18881" xr:uid="{00000000-0005-0000-0000-0000C3130000}"/>
    <cellStyle name="Normal 3 11 4 3 4 3" xfId="2949" xr:uid="{00000000-0005-0000-0000-0000C4130000}"/>
    <cellStyle name="Normal 3 11 4 3 4 3 2" xfId="7209" xr:uid="{00000000-0005-0000-0000-0000C5130000}"/>
    <cellStyle name="Normal 3 11 4 3 4 3 2 2" xfId="15698" xr:uid="{00000000-0005-0000-0000-0000C6130000}"/>
    <cellStyle name="Normal 3 11 4 3 4 3 2 2 2" xfId="32664" xr:uid="{00000000-0005-0000-0000-0000C7130000}"/>
    <cellStyle name="Normal 3 11 4 3 4 3 2 3" xfId="24182" xr:uid="{00000000-0005-0000-0000-0000C8130000}"/>
    <cellStyle name="Normal 3 11 4 3 4 3 3" xfId="11456" xr:uid="{00000000-0005-0000-0000-0000C9130000}"/>
    <cellStyle name="Normal 3 11 4 3 4 3 3 2" xfId="28423" xr:uid="{00000000-0005-0000-0000-0000CA130000}"/>
    <cellStyle name="Normal 3 11 4 3 4 3 4" xfId="19941" xr:uid="{00000000-0005-0000-0000-0000CB130000}"/>
    <cellStyle name="Normal 3 11 4 3 4 4" xfId="5090" xr:uid="{00000000-0005-0000-0000-0000CC130000}"/>
    <cellStyle name="Normal 3 11 4 3 4 4 2" xfId="13580" xr:uid="{00000000-0005-0000-0000-0000CD130000}"/>
    <cellStyle name="Normal 3 11 4 3 4 4 2 2" xfId="30546" xr:uid="{00000000-0005-0000-0000-0000CE130000}"/>
    <cellStyle name="Normal 3 11 4 3 4 4 3" xfId="22064" xr:uid="{00000000-0005-0000-0000-0000CF130000}"/>
    <cellStyle name="Normal 3 11 4 3 4 5" xfId="9338" xr:uid="{00000000-0005-0000-0000-0000D0130000}"/>
    <cellStyle name="Normal 3 11 4 3 4 5 2" xfId="26305" xr:uid="{00000000-0005-0000-0000-0000D1130000}"/>
    <cellStyle name="Normal 3 11 4 3 4 6" xfId="17823" xr:uid="{00000000-0005-0000-0000-0000D2130000}"/>
    <cellStyle name="Normal 3 11 4 3 5" xfId="1357" xr:uid="{00000000-0005-0000-0000-0000D3130000}"/>
    <cellStyle name="Normal 3 11 4 3 5 2" xfId="3479" xr:uid="{00000000-0005-0000-0000-0000D4130000}"/>
    <cellStyle name="Normal 3 11 4 3 5 2 2" xfId="7738" xr:uid="{00000000-0005-0000-0000-0000D5130000}"/>
    <cellStyle name="Normal 3 11 4 3 5 2 2 2" xfId="16227" xr:uid="{00000000-0005-0000-0000-0000D6130000}"/>
    <cellStyle name="Normal 3 11 4 3 5 2 2 2 2" xfId="33193" xr:uid="{00000000-0005-0000-0000-0000D7130000}"/>
    <cellStyle name="Normal 3 11 4 3 5 2 2 3" xfId="24711" xr:uid="{00000000-0005-0000-0000-0000D8130000}"/>
    <cellStyle name="Normal 3 11 4 3 5 2 3" xfId="11985" xr:uid="{00000000-0005-0000-0000-0000D9130000}"/>
    <cellStyle name="Normal 3 11 4 3 5 2 3 2" xfId="28952" xr:uid="{00000000-0005-0000-0000-0000DA130000}"/>
    <cellStyle name="Normal 3 11 4 3 5 2 4" xfId="20470" xr:uid="{00000000-0005-0000-0000-0000DB130000}"/>
    <cellStyle name="Normal 3 11 4 3 5 3" xfId="5619" xr:uid="{00000000-0005-0000-0000-0000DC130000}"/>
    <cellStyle name="Normal 3 11 4 3 5 3 2" xfId="14109" xr:uid="{00000000-0005-0000-0000-0000DD130000}"/>
    <cellStyle name="Normal 3 11 4 3 5 3 2 2" xfId="31075" xr:uid="{00000000-0005-0000-0000-0000DE130000}"/>
    <cellStyle name="Normal 3 11 4 3 5 3 3" xfId="22593" xr:uid="{00000000-0005-0000-0000-0000DF130000}"/>
    <cellStyle name="Normal 3 11 4 3 5 4" xfId="9867" xr:uid="{00000000-0005-0000-0000-0000E0130000}"/>
    <cellStyle name="Normal 3 11 4 3 5 4 2" xfId="26834" xr:uid="{00000000-0005-0000-0000-0000E1130000}"/>
    <cellStyle name="Normal 3 11 4 3 5 5" xfId="18352" xr:uid="{00000000-0005-0000-0000-0000E2130000}"/>
    <cellStyle name="Normal 3 11 4 3 6" xfId="2420" xr:uid="{00000000-0005-0000-0000-0000E3130000}"/>
    <cellStyle name="Normal 3 11 4 3 6 2" xfId="6680" xr:uid="{00000000-0005-0000-0000-0000E4130000}"/>
    <cellStyle name="Normal 3 11 4 3 6 2 2" xfId="15169" xr:uid="{00000000-0005-0000-0000-0000E5130000}"/>
    <cellStyle name="Normal 3 11 4 3 6 2 2 2" xfId="32135" xr:uid="{00000000-0005-0000-0000-0000E6130000}"/>
    <cellStyle name="Normal 3 11 4 3 6 2 3" xfId="23653" xr:uid="{00000000-0005-0000-0000-0000E7130000}"/>
    <cellStyle name="Normal 3 11 4 3 6 3" xfId="10927" xr:uid="{00000000-0005-0000-0000-0000E8130000}"/>
    <cellStyle name="Normal 3 11 4 3 6 3 2" xfId="27894" xr:uid="{00000000-0005-0000-0000-0000E9130000}"/>
    <cellStyle name="Normal 3 11 4 3 6 4" xfId="19412" xr:uid="{00000000-0005-0000-0000-0000EA130000}"/>
    <cellStyle name="Normal 3 11 4 3 7" xfId="4561" xr:uid="{00000000-0005-0000-0000-0000EB130000}"/>
    <cellStyle name="Normal 3 11 4 3 7 2" xfId="13051" xr:uid="{00000000-0005-0000-0000-0000EC130000}"/>
    <cellStyle name="Normal 3 11 4 3 7 2 2" xfId="30017" xr:uid="{00000000-0005-0000-0000-0000ED130000}"/>
    <cellStyle name="Normal 3 11 4 3 7 3" xfId="21535" xr:uid="{00000000-0005-0000-0000-0000EE130000}"/>
    <cellStyle name="Normal 3 11 4 3 8" xfId="8809" xr:uid="{00000000-0005-0000-0000-0000EF130000}"/>
    <cellStyle name="Normal 3 11 4 3 8 2" xfId="25776" xr:uid="{00000000-0005-0000-0000-0000F0130000}"/>
    <cellStyle name="Normal 3 11 4 3 9" xfId="17294" xr:uid="{00000000-0005-0000-0000-0000F1130000}"/>
    <cellStyle name="Normal 3 11 4 4" xfId="331" xr:uid="{00000000-0005-0000-0000-0000F2130000}"/>
    <cellStyle name="Normal 3 11 4 4 2" xfId="620" xr:uid="{00000000-0005-0000-0000-0000F3130000}"/>
    <cellStyle name="Normal 3 11 4 4 2 2" xfId="1157" xr:uid="{00000000-0005-0000-0000-0000F4130000}"/>
    <cellStyle name="Normal 3 11 4 4 2 2 2" xfId="2218" xr:uid="{00000000-0005-0000-0000-0000F5130000}"/>
    <cellStyle name="Normal 3 11 4 4 2 2 2 2" xfId="4339" xr:uid="{00000000-0005-0000-0000-0000F6130000}"/>
    <cellStyle name="Normal 3 11 4 4 2 2 2 2 2" xfId="8598" xr:uid="{00000000-0005-0000-0000-0000F7130000}"/>
    <cellStyle name="Normal 3 11 4 4 2 2 2 2 2 2" xfId="17087" xr:uid="{00000000-0005-0000-0000-0000F8130000}"/>
    <cellStyle name="Normal 3 11 4 4 2 2 2 2 2 2 2" xfId="34053" xr:uid="{00000000-0005-0000-0000-0000F9130000}"/>
    <cellStyle name="Normal 3 11 4 4 2 2 2 2 2 3" xfId="25571" xr:uid="{00000000-0005-0000-0000-0000FA130000}"/>
    <cellStyle name="Normal 3 11 4 4 2 2 2 2 3" xfId="12845" xr:uid="{00000000-0005-0000-0000-0000FB130000}"/>
    <cellStyle name="Normal 3 11 4 4 2 2 2 2 3 2" xfId="29812" xr:uid="{00000000-0005-0000-0000-0000FC130000}"/>
    <cellStyle name="Normal 3 11 4 4 2 2 2 2 4" xfId="21330" xr:uid="{00000000-0005-0000-0000-0000FD130000}"/>
    <cellStyle name="Normal 3 11 4 4 2 2 2 3" xfId="6479" xr:uid="{00000000-0005-0000-0000-0000FE130000}"/>
    <cellStyle name="Normal 3 11 4 4 2 2 2 3 2" xfId="14969" xr:uid="{00000000-0005-0000-0000-0000FF130000}"/>
    <cellStyle name="Normal 3 11 4 4 2 2 2 3 2 2" xfId="31935" xr:uid="{00000000-0005-0000-0000-000000140000}"/>
    <cellStyle name="Normal 3 11 4 4 2 2 2 3 3" xfId="23453" xr:uid="{00000000-0005-0000-0000-000001140000}"/>
    <cellStyle name="Normal 3 11 4 4 2 2 2 4" xfId="10727" xr:uid="{00000000-0005-0000-0000-000002140000}"/>
    <cellStyle name="Normal 3 11 4 4 2 2 2 4 2" xfId="27694" xr:uid="{00000000-0005-0000-0000-000003140000}"/>
    <cellStyle name="Normal 3 11 4 4 2 2 2 5" xfId="19212" xr:uid="{00000000-0005-0000-0000-000004140000}"/>
    <cellStyle name="Normal 3 11 4 4 2 2 3" xfId="3280" xr:uid="{00000000-0005-0000-0000-000005140000}"/>
    <cellStyle name="Normal 3 11 4 4 2 2 3 2" xfId="7540" xr:uid="{00000000-0005-0000-0000-000006140000}"/>
    <cellStyle name="Normal 3 11 4 4 2 2 3 2 2" xfId="16029" xr:uid="{00000000-0005-0000-0000-000007140000}"/>
    <cellStyle name="Normal 3 11 4 4 2 2 3 2 2 2" xfId="32995" xr:uid="{00000000-0005-0000-0000-000008140000}"/>
    <cellStyle name="Normal 3 11 4 4 2 2 3 2 3" xfId="24513" xr:uid="{00000000-0005-0000-0000-000009140000}"/>
    <cellStyle name="Normal 3 11 4 4 2 2 3 3" xfId="11787" xr:uid="{00000000-0005-0000-0000-00000A140000}"/>
    <cellStyle name="Normal 3 11 4 4 2 2 3 3 2" xfId="28754" xr:uid="{00000000-0005-0000-0000-00000B140000}"/>
    <cellStyle name="Normal 3 11 4 4 2 2 3 4" xfId="20272" xr:uid="{00000000-0005-0000-0000-00000C140000}"/>
    <cellStyle name="Normal 3 11 4 4 2 2 4" xfId="5421" xr:uid="{00000000-0005-0000-0000-00000D140000}"/>
    <cellStyle name="Normal 3 11 4 4 2 2 4 2" xfId="13911" xr:uid="{00000000-0005-0000-0000-00000E140000}"/>
    <cellStyle name="Normal 3 11 4 4 2 2 4 2 2" xfId="30877" xr:uid="{00000000-0005-0000-0000-00000F140000}"/>
    <cellStyle name="Normal 3 11 4 4 2 2 4 3" xfId="22395" xr:uid="{00000000-0005-0000-0000-000010140000}"/>
    <cellStyle name="Normal 3 11 4 4 2 2 5" xfId="9669" xr:uid="{00000000-0005-0000-0000-000011140000}"/>
    <cellStyle name="Normal 3 11 4 4 2 2 5 2" xfId="26636" xr:uid="{00000000-0005-0000-0000-000012140000}"/>
    <cellStyle name="Normal 3 11 4 4 2 2 6" xfId="18154" xr:uid="{00000000-0005-0000-0000-000013140000}"/>
    <cellStyle name="Normal 3 11 4 4 2 3" xfId="1688" xr:uid="{00000000-0005-0000-0000-000014140000}"/>
    <cellStyle name="Normal 3 11 4 4 2 3 2" xfId="3810" xr:uid="{00000000-0005-0000-0000-000015140000}"/>
    <cellStyle name="Normal 3 11 4 4 2 3 2 2" xfId="8069" xr:uid="{00000000-0005-0000-0000-000016140000}"/>
    <cellStyle name="Normal 3 11 4 4 2 3 2 2 2" xfId="16558" xr:uid="{00000000-0005-0000-0000-000017140000}"/>
    <cellStyle name="Normal 3 11 4 4 2 3 2 2 2 2" xfId="33524" xr:uid="{00000000-0005-0000-0000-000018140000}"/>
    <cellStyle name="Normal 3 11 4 4 2 3 2 2 3" xfId="25042" xr:uid="{00000000-0005-0000-0000-000019140000}"/>
    <cellStyle name="Normal 3 11 4 4 2 3 2 3" xfId="12316" xr:uid="{00000000-0005-0000-0000-00001A140000}"/>
    <cellStyle name="Normal 3 11 4 4 2 3 2 3 2" xfId="29283" xr:uid="{00000000-0005-0000-0000-00001B140000}"/>
    <cellStyle name="Normal 3 11 4 4 2 3 2 4" xfId="20801" xr:uid="{00000000-0005-0000-0000-00001C140000}"/>
    <cellStyle name="Normal 3 11 4 4 2 3 3" xfId="5950" xr:uid="{00000000-0005-0000-0000-00001D140000}"/>
    <cellStyle name="Normal 3 11 4 4 2 3 3 2" xfId="14440" xr:uid="{00000000-0005-0000-0000-00001E140000}"/>
    <cellStyle name="Normal 3 11 4 4 2 3 3 2 2" xfId="31406" xr:uid="{00000000-0005-0000-0000-00001F140000}"/>
    <cellStyle name="Normal 3 11 4 4 2 3 3 3" xfId="22924" xr:uid="{00000000-0005-0000-0000-000020140000}"/>
    <cellStyle name="Normal 3 11 4 4 2 3 4" xfId="10198" xr:uid="{00000000-0005-0000-0000-000021140000}"/>
    <cellStyle name="Normal 3 11 4 4 2 3 4 2" xfId="27165" xr:uid="{00000000-0005-0000-0000-000022140000}"/>
    <cellStyle name="Normal 3 11 4 4 2 3 5" xfId="18683" xr:uid="{00000000-0005-0000-0000-000023140000}"/>
    <cellStyle name="Normal 3 11 4 4 2 4" xfId="2751" xr:uid="{00000000-0005-0000-0000-000024140000}"/>
    <cellStyle name="Normal 3 11 4 4 2 4 2" xfId="7011" xr:uid="{00000000-0005-0000-0000-000025140000}"/>
    <cellStyle name="Normal 3 11 4 4 2 4 2 2" xfId="15500" xr:uid="{00000000-0005-0000-0000-000026140000}"/>
    <cellStyle name="Normal 3 11 4 4 2 4 2 2 2" xfId="32466" xr:uid="{00000000-0005-0000-0000-000027140000}"/>
    <cellStyle name="Normal 3 11 4 4 2 4 2 3" xfId="23984" xr:uid="{00000000-0005-0000-0000-000028140000}"/>
    <cellStyle name="Normal 3 11 4 4 2 4 3" xfId="11258" xr:uid="{00000000-0005-0000-0000-000029140000}"/>
    <cellStyle name="Normal 3 11 4 4 2 4 3 2" xfId="28225" xr:uid="{00000000-0005-0000-0000-00002A140000}"/>
    <cellStyle name="Normal 3 11 4 4 2 4 4" xfId="19743" xr:uid="{00000000-0005-0000-0000-00002B140000}"/>
    <cellStyle name="Normal 3 11 4 4 2 5" xfId="4892" xr:uid="{00000000-0005-0000-0000-00002C140000}"/>
    <cellStyle name="Normal 3 11 4 4 2 5 2" xfId="13382" xr:uid="{00000000-0005-0000-0000-00002D140000}"/>
    <cellStyle name="Normal 3 11 4 4 2 5 2 2" xfId="30348" xr:uid="{00000000-0005-0000-0000-00002E140000}"/>
    <cellStyle name="Normal 3 11 4 4 2 5 3" xfId="21866" xr:uid="{00000000-0005-0000-0000-00002F140000}"/>
    <cellStyle name="Normal 3 11 4 4 2 6" xfId="9140" xr:uid="{00000000-0005-0000-0000-000030140000}"/>
    <cellStyle name="Normal 3 11 4 4 2 6 2" xfId="26107" xr:uid="{00000000-0005-0000-0000-000031140000}"/>
    <cellStyle name="Normal 3 11 4 4 2 7" xfId="17625" xr:uid="{00000000-0005-0000-0000-000032140000}"/>
    <cellStyle name="Normal 3 11 4 4 3" xfId="887" xr:uid="{00000000-0005-0000-0000-000033140000}"/>
    <cellStyle name="Normal 3 11 4 4 3 2" xfId="1953" xr:uid="{00000000-0005-0000-0000-000034140000}"/>
    <cellStyle name="Normal 3 11 4 4 3 2 2" xfId="4074" xr:uid="{00000000-0005-0000-0000-000035140000}"/>
    <cellStyle name="Normal 3 11 4 4 3 2 2 2" xfId="8333" xr:uid="{00000000-0005-0000-0000-000036140000}"/>
    <cellStyle name="Normal 3 11 4 4 3 2 2 2 2" xfId="16822" xr:uid="{00000000-0005-0000-0000-000037140000}"/>
    <cellStyle name="Normal 3 11 4 4 3 2 2 2 2 2" xfId="33788" xr:uid="{00000000-0005-0000-0000-000038140000}"/>
    <cellStyle name="Normal 3 11 4 4 3 2 2 2 3" xfId="25306" xr:uid="{00000000-0005-0000-0000-000039140000}"/>
    <cellStyle name="Normal 3 11 4 4 3 2 2 3" xfId="12580" xr:uid="{00000000-0005-0000-0000-00003A140000}"/>
    <cellStyle name="Normal 3 11 4 4 3 2 2 3 2" xfId="29547" xr:uid="{00000000-0005-0000-0000-00003B140000}"/>
    <cellStyle name="Normal 3 11 4 4 3 2 2 4" xfId="21065" xr:uid="{00000000-0005-0000-0000-00003C140000}"/>
    <cellStyle name="Normal 3 11 4 4 3 2 3" xfId="6214" xr:uid="{00000000-0005-0000-0000-00003D140000}"/>
    <cellStyle name="Normal 3 11 4 4 3 2 3 2" xfId="14704" xr:uid="{00000000-0005-0000-0000-00003E140000}"/>
    <cellStyle name="Normal 3 11 4 4 3 2 3 2 2" xfId="31670" xr:uid="{00000000-0005-0000-0000-00003F140000}"/>
    <cellStyle name="Normal 3 11 4 4 3 2 3 3" xfId="23188" xr:uid="{00000000-0005-0000-0000-000040140000}"/>
    <cellStyle name="Normal 3 11 4 4 3 2 4" xfId="10462" xr:uid="{00000000-0005-0000-0000-000041140000}"/>
    <cellStyle name="Normal 3 11 4 4 3 2 4 2" xfId="27429" xr:uid="{00000000-0005-0000-0000-000042140000}"/>
    <cellStyle name="Normal 3 11 4 4 3 2 5" xfId="18947" xr:uid="{00000000-0005-0000-0000-000043140000}"/>
    <cellStyle name="Normal 3 11 4 4 3 3" xfId="3015" xr:uid="{00000000-0005-0000-0000-000044140000}"/>
    <cellStyle name="Normal 3 11 4 4 3 3 2" xfId="7275" xr:uid="{00000000-0005-0000-0000-000045140000}"/>
    <cellStyle name="Normal 3 11 4 4 3 3 2 2" xfId="15764" xr:uid="{00000000-0005-0000-0000-000046140000}"/>
    <cellStyle name="Normal 3 11 4 4 3 3 2 2 2" xfId="32730" xr:uid="{00000000-0005-0000-0000-000047140000}"/>
    <cellStyle name="Normal 3 11 4 4 3 3 2 3" xfId="24248" xr:uid="{00000000-0005-0000-0000-000048140000}"/>
    <cellStyle name="Normal 3 11 4 4 3 3 3" xfId="11522" xr:uid="{00000000-0005-0000-0000-000049140000}"/>
    <cellStyle name="Normal 3 11 4 4 3 3 3 2" xfId="28489" xr:uid="{00000000-0005-0000-0000-00004A140000}"/>
    <cellStyle name="Normal 3 11 4 4 3 3 4" xfId="20007" xr:uid="{00000000-0005-0000-0000-00004B140000}"/>
    <cellStyle name="Normal 3 11 4 4 3 4" xfId="5156" xr:uid="{00000000-0005-0000-0000-00004C140000}"/>
    <cellStyle name="Normal 3 11 4 4 3 4 2" xfId="13646" xr:uid="{00000000-0005-0000-0000-00004D140000}"/>
    <cellStyle name="Normal 3 11 4 4 3 4 2 2" xfId="30612" xr:uid="{00000000-0005-0000-0000-00004E140000}"/>
    <cellStyle name="Normal 3 11 4 4 3 4 3" xfId="22130" xr:uid="{00000000-0005-0000-0000-00004F140000}"/>
    <cellStyle name="Normal 3 11 4 4 3 5" xfId="9404" xr:uid="{00000000-0005-0000-0000-000050140000}"/>
    <cellStyle name="Normal 3 11 4 4 3 5 2" xfId="26371" xr:uid="{00000000-0005-0000-0000-000051140000}"/>
    <cellStyle name="Normal 3 11 4 4 3 6" xfId="17889" xr:uid="{00000000-0005-0000-0000-000052140000}"/>
    <cellStyle name="Normal 3 11 4 4 4" xfId="1423" xr:uid="{00000000-0005-0000-0000-000053140000}"/>
    <cellStyle name="Normal 3 11 4 4 4 2" xfId="3545" xr:uid="{00000000-0005-0000-0000-000054140000}"/>
    <cellStyle name="Normal 3 11 4 4 4 2 2" xfId="7804" xr:uid="{00000000-0005-0000-0000-000055140000}"/>
    <cellStyle name="Normal 3 11 4 4 4 2 2 2" xfId="16293" xr:uid="{00000000-0005-0000-0000-000056140000}"/>
    <cellStyle name="Normal 3 11 4 4 4 2 2 2 2" xfId="33259" xr:uid="{00000000-0005-0000-0000-000057140000}"/>
    <cellStyle name="Normal 3 11 4 4 4 2 2 3" xfId="24777" xr:uid="{00000000-0005-0000-0000-000058140000}"/>
    <cellStyle name="Normal 3 11 4 4 4 2 3" xfId="12051" xr:uid="{00000000-0005-0000-0000-000059140000}"/>
    <cellStyle name="Normal 3 11 4 4 4 2 3 2" xfId="29018" xr:uid="{00000000-0005-0000-0000-00005A140000}"/>
    <cellStyle name="Normal 3 11 4 4 4 2 4" xfId="20536" xr:uid="{00000000-0005-0000-0000-00005B140000}"/>
    <cellStyle name="Normal 3 11 4 4 4 3" xfId="5685" xr:uid="{00000000-0005-0000-0000-00005C140000}"/>
    <cellStyle name="Normal 3 11 4 4 4 3 2" xfId="14175" xr:uid="{00000000-0005-0000-0000-00005D140000}"/>
    <cellStyle name="Normal 3 11 4 4 4 3 2 2" xfId="31141" xr:uid="{00000000-0005-0000-0000-00005E140000}"/>
    <cellStyle name="Normal 3 11 4 4 4 3 3" xfId="22659" xr:uid="{00000000-0005-0000-0000-00005F140000}"/>
    <cellStyle name="Normal 3 11 4 4 4 4" xfId="9933" xr:uid="{00000000-0005-0000-0000-000060140000}"/>
    <cellStyle name="Normal 3 11 4 4 4 4 2" xfId="26900" xr:uid="{00000000-0005-0000-0000-000061140000}"/>
    <cellStyle name="Normal 3 11 4 4 4 5" xfId="18418" xr:uid="{00000000-0005-0000-0000-000062140000}"/>
    <cellStyle name="Normal 3 11 4 4 5" xfId="2486" xr:uid="{00000000-0005-0000-0000-000063140000}"/>
    <cellStyle name="Normal 3 11 4 4 5 2" xfId="6746" xr:uid="{00000000-0005-0000-0000-000064140000}"/>
    <cellStyle name="Normal 3 11 4 4 5 2 2" xfId="15235" xr:uid="{00000000-0005-0000-0000-000065140000}"/>
    <cellStyle name="Normal 3 11 4 4 5 2 2 2" xfId="32201" xr:uid="{00000000-0005-0000-0000-000066140000}"/>
    <cellStyle name="Normal 3 11 4 4 5 2 3" xfId="23719" xr:uid="{00000000-0005-0000-0000-000067140000}"/>
    <cellStyle name="Normal 3 11 4 4 5 3" xfId="10993" xr:uid="{00000000-0005-0000-0000-000068140000}"/>
    <cellStyle name="Normal 3 11 4 4 5 3 2" xfId="27960" xr:uid="{00000000-0005-0000-0000-000069140000}"/>
    <cellStyle name="Normal 3 11 4 4 5 4" xfId="19478" xr:uid="{00000000-0005-0000-0000-00006A140000}"/>
    <cellStyle name="Normal 3 11 4 4 6" xfId="4627" xr:uid="{00000000-0005-0000-0000-00006B140000}"/>
    <cellStyle name="Normal 3 11 4 4 6 2" xfId="13117" xr:uid="{00000000-0005-0000-0000-00006C140000}"/>
    <cellStyle name="Normal 3 11 4 4 6 2 2" xfId="30083" xr:uid="{00000000-0005-0000-0000-00006D140000}"/>
    <cellStyle name="Normal 3 11 4 4 6 3" xfId="21601" xr:uid="{00000000-0005-0000-0000-00006E140000}"/>
    <cellStyle name="Normal 3 11 4 4 7" xfId="8875" xr:uid="{00000000-0005-0000-0000-00006F140000}"/>
    <cellStyle name="Normal 3 11 4 4 7 2" xfId="25842" xr:uid="{00000000-0005-0000-0000-000070140000}"/>
    <cellStyle name="Normal 3 11 4 4 8" xfId="17360" xr:uid="{00000000-0005-0000-0000-000071140000}"/>
    <cellStyle name="Normal 3 11 4 5" xfId="485" xr:uid="{00000000-0005-0000-0000-000072140000}"/>
    <cellStyle name="Normal 3 11 4 5 2" xfId="1026" xr:uid="{00000000-0005-0000-0000-000073140000}"/>
    <cellStyle name="Normal 3 11 4 5 2 2" xfId="2087" xr:uid="{00000000-0005-0000-0000-000074140000}"/>
    <cellStyle name="Normal 3 11 4 5 2 2 2" xfId="4208" xr:uid="{00000000-0005-0000-0000-000075140000}"/>
    <cellStyle name="Normal 3 11 4 5 2 2 2 2" xfId="8467" xr:uid="{00000000-0005-0000-0000-000076140000}"/>
    <cellStyle name="Normal 3 11 4 5 2 2 2 2 2" xfId="16956" xr:uid="{00000000-0005-0000-0000-000077140000}"/>
    <cellStyle name="Normal 3 11 4 5 2 2 2 2 2 2" xfId="33922" xr:uid="{00000000-0005-0000-0000-000078140000}"/>
    <cellStyle name="Normal 3 11 4 5 2 2 2 2 3" xfId="25440" xr:uid="{00000000-0005-0000-0000-000079140000}"/>
    <cellStyle name="Normal 3 11 4 5 2 2 2 3" xfId="12714" xr:uid="{00000000-0005-0000-0000-00007A140000}"/>
    <cellStyle name="Normal 3 11 4 5 2 2 2 3 2" xfId="29681" xr:uid="{00000000-0005-0000-0000-00007B140000}"/>
    <cellStyle name="Normal 3 11 4 5 2 2 2 4" xfId="21199" xr:uid="{00000000-0005-0000-0000-00007C140000}"/>
    <cellStyle name="Normal 3 11 4 5 2 2 3" xfId="6348" xr:uid="{00000000-0005-0000-0000-00007D140000}"/>
    <cellStyle name="Normal 3 11 4 5 2 2 3 2" xfId="14838" xr:uid="{00000000-0005-0000-0000-00007E140000}"/>
    <cellStyle name="Normal 3 11 4 5 2 2 3 2 2" xfId="31804" xr:uid="{00000000-0005-0000-0000-00007F140000}"/>
    <cellStyle name="Normal 3 11 4 5 2 2 3 3" xfId="23322" xr:uid="{00000000-0005-0000-0000-000080140000}"/>
    <cellStyle name="Normal 3 11 4 5 2 2 4" xfId="10596" xr:uid="{00000000-0005-0000-0000-000081140000}"/>
    <cellStyle name="Normal 3 11 4 5 2 2 4 2" xfId="27563" xr:uid="{00000000-0005-0000-0000-000082140000}"/>
    <cellStyle name="Normal 3 11 4 5 2 2 5" xfId="19081" xr:uid="{00000000-0005-0000-0000-000083140000}"/>
    <cellStyle name="Normal 3 11 4 5 2 3" xfId="3149" xr:uid="{00000000-0005-0000-0000-000084140000}"/>
    <cellStyle name="Normal 3 11 4 5 2 3 2" xfId="7409" xr:uid="{00000000-0005-0000-0000-000085140000}"/>
    <cellStyle name="Normal 3 11 4 5 2 3 2 2" xfId="15898" xr:uid="{00000000-0005-0000-0000-000086140000}"/>
    <cellStyle name="Normal 3 11 4 5 2 3 2 2 2" xfId="32864" xr:uid="{00000000-0005-0000-0000-000087140000}"/>
    <cellStyle name="Normal 3 11 4 5 2 3 2 3" xfId="24382" xr:uid="{00000000-0005-0000-0000-000088140000}"/>
    <cellStyle name="Normal 3 11 4 5 2 3 3" xfId="11656" xr:uid="{00000000-0005-0000-0000-000089140000}"/>
    <cellStyle name="Normal 3 11 4 5 2 3 3 2" xfId="28623" xr:uid="{00000000-0005-0000-0000-00008A140000}"/>
    <cellStyle name="Normal 3 11 4 5 2 3 4" xfId="20141" xr:uid="{00000000-0005-0000-0000-00008B140000}"/>
    <cellStyle name="Normal 3 11 4 5 2 4" xfId="5290" xr:uid="{00000000-0005-0000-0000-00008C140000}"/>
    <cellStyle name="Normal 3 11 4 5 2 4 2" xfId="13780" xr:uid="{00000000-0005-0000-0000-00008D140000}"/>
    <cellStyle name="Normal 3 11 4 5 2 4 2 2" xfId="30746" xr:uid="{00000000-0005-0000-0000-00008E140000}"/>
    <cellStyle name="Normal 3 11 4 5 2 4 3" xfId="22264" xr:uid="{00000000-0005-0000-0000-00008F140000}"/>
    <cellStyle name="Normal 3 11 4 5 2 5" xfId="9538" xr:uid="{00000000-0005-0000-0000-000090140000}"/>
    <cellStyle name="Normal 3 11 4 5 2 5 2" xfId="26505" xr:uid="{00000000-0005-0000-0000-000091140000}"/>
    <cellStyle name="Normal 3 11 4 5 2 6" xfId="18023" xr:uid="{00000000-0005-0000-0000-000092140000}"/>
    <cellStyle name="Normal 3 11 4 5 3" xfId="1557" xr:uid="{00000000-0005-0000-0000-000093140000}"/>
    <cellStyle name="Normal 3 11 4 5 3 2" xfId="3679" xr:uid="{00000000-0005-0000-0000-000094140000}"/>
    <cellStyle name="Normal 3 11 4 5 3 2 2" xfId="7938" xr:uid="{00000000-0005-0000-0000-000095140000}"/>
    <cellStyle name="Normal 3 11 4 5 3 2 2 2" xfId="16427" xr:uid="{00000000-0005-0000-0000-000096140000}"/>
    <cellStyle name="Normal 3 11 4 5 3 2 2 2 2" xfId="33393" xr:uid="{00000000-0005-0000-0000-000097140000}"/>
    <cellStyle name="Normal 3 11 4 5 3 2 2 3" xfId="24911" xr:uid="{00000000-0005-0000-0000-000098140000}"/>
    <cellStyle name="Normal 3 11 4 5 3 2 3" xfId="12185" xr:uid="{00000000-0005-0000-0000-000099140000}"/>
    <cellStyle name="Normal 3 11 4 5 3 2 3 2" xfId="29152" xr:uid="{00000000-0005-0000-0000-00009A140000}"/>
    <cellStyle name="Normal 3 11 4 5 3 2 4" xfId="20670" xr:uid="{00000000-0005-0000-0000-00009B140000}"/>
    <cellStyle name="Normal 3 11 4 5 3 3" xfId="5819" xr:uid="{00000000-0005-0000-0000-00009C140000}"/>
    <cellStyle name="Normal 3 11 4 5 3 3 2" xfId="14309" xr:uid="{00000000-0005-0000-0000-00009D140000}"/>
    <cellStyle name="Normal 3 11 4 5 3 3 2 2" xfId="31275" xr:uid="{00000000-0005-0000-0000-00009E140000}"/>
    <cellStyle name="Normal 3 11 4 5 3 3 3" xfId="22793" xr:uid="{00000000-0005-0000-0000-00009F140000}"/>
    <cellStyle name="Normal 3 11 4 5 3 4" xfId="10067" xr:uid="{00000000-0005-0000-0000-0000A0140000}"/>
    <cellStyle name="Normal 3 11 4 5 3 4 2" xfId="27034" xr:uid="{00000000-0005-0000-0000-0000A1140000}"/>
    <cellStyle name="Normal 3 11 4 5 3 5" xfId="18552" xr:uid="{00000000-0005-0000-0000-0000A2140000}"/>
    <cellStyle name="Normal 3 11 4 5 4" xfId="2620" xr:uid="{00000000-0005-0000-0000-0000A3140000}"/>
    <cellStyle name="Normal 3 11 4 5 4 2" xfId="6880" xr:uid="{00000000-0005-0000-0000-0000A4140000}"/>
    <cellStyle name="Normal 3 11 4 5 4 2 2" xfId="15369" xr:uid="{00000000-0005-0000-0000-0000A5140000}"/>
    <cellStyle name="Normal 3 11 4 5 4 2 2 2" xfId="32335" xr:uid="{00000000-0005-0000-0000-0000A6140000}"/>
    <cellStyle name="Normal 3 11 4 5 4 2 3" xfId="23853" xr:uid="{00000000-0005-0000-0000-0000A7140000}"/>
    <cellStyle name="Normal 3 11 4 5 4 3" xfId="11127" xr:uid="{00000000-0005-0000-0000-0000A8140000}"/>
    <cellStyle name="Normal 3 11 4 5 4 3 2" xfId="28094" xr:uid="{00000000-0005-0000-0000-0000A9140000}"/>
    <cellStyle name="Normal 3 11 4 5 4 4" xfId="19612" xr:uid="{00000000-0005-0000-0000-0000AA140000}"/>
    <cellStyle name="Normal 3 11 4 5 5" xfId="4761" xr:uid="{00000000-0005-0000-0000-0000AB140000}"/>
    <cellStyle name="Normal 3 11 4 5 5 2" xfId="13251" xr:uid="{00000000-0005-0000-0000-0000AC140000}"/>
    <cellStyle name="Normal 3 11 4 5 5 2 2" xfId="30217" xr:uid="{00000000-0005-0000-0000-0000AD140000}"/>
    <cellStyle name="Normal 3 11 4 5 5 3" xfId="21735" xr:uid="{00000000-0005-0000-0000-0000AE140000}"/>
    <cellStyle name="Normal 3 11 4 5 6" xfId="9009" xr:uid="{00000000-0005-0000-0000-0000AF140000}"/>
    <cellStyle name="Normal 3 11 4 5 6 2" xfId="25976" xr:uid="{00000000-0005-0000-0000-0000B0140000}"/>
    <cellStyle name="Normal 3 11 4 5 7" xfId="17494" xr:uid="{00000000-0005-0000-0000-0000B1140000}"/>
    <cellStyle name="Normal 3 11 4 6" xfId="755" xr:uid="{00000000-0005-0000-0000-0000B2140000}"/>
    <cellStyle name="Normal 3 11 4 6 2" xfId="1822" xr:uid="{00000000-0005-0000-0000-0000B3140000}"/>
    <cellStyle name="Normal 3 11 4 6 2 2" xfId="3943" xr:uid="{00000000-0005-0000-0000-0000B4140000}"/>
    <cellStyle name="Normal 3 11 4 6 2 2 2" xfId="8202" xr:uid="{00000000-0005-0000-0000-0000B5140000}"/>
    <cellStyle name="Normal 3 11 4 6 2 2 2 2" xfId="16691" xr:uid="{00000000-0005-0000-0000-0000B6140000}"/>
    <cellStyle name="Normal 3 11 4 6 2 2 2 2 2" xfId="33657" xr:uid="{00000000-0005-0000-0000-0000B7140000}"/>
    <cellStyle name="Normal 3 11 4 6 2 2 2 3" xfId="25175" xr:uid="{00000000-0005-0000-0000-0000B8140000}"/>
    <cellStyle name="Normal 3 11 4 6 2 2 3" xfId="12449" xr:uid="{00000000-0005-0000-0000-0000B9140000}"/>
    <cellStyle name="Normal 3 11 4 6 2 2 3 2" xfId="29416" xr:uid="{00000000-0005-0000-0000-0000BA140000}"/>
    <cellStyle name="Normal 3 11 4 6 2 2 4" xfId="20934" xr:uid="{00000000-0005-0000-0000-0000BB140000}"/>
    <cellStyle name="Normal 3 11 4 6 2 3" xfId="6083" xr:uid="{00000000-0005-0000-0000-0000BC140000}"/>
    <cellStyle name="Normal 3 11 4 6 2 3 2" xfId="14573" xr:uid="{00000000-0005-0000-0000-0000BD140000}"/>
    <cellStyle name="Normal 3 11 4 6 2 3 2 2" xfId="31539" xr:uid="{00000000-0005-0000-0000-0000BE140000}"/>
    <cellStyle name="Normal 3 11 4 6 2 3 3" xfId="23057" xr:uid="{00000000-0005-0000-0000-0000BF140000}"/>
    <cellStyle name="Normal 3 11 4 6 2 4" xfId="10331" xr:uid="{00000000-0005-0000-0000-0000C0140000}"/>
    <cellStyle name="Normal 3 11 4 6 2 4 2" xfId="27298" xr:uid="{00000000-0005-0000-0000-0000C1140000}"/>
    <cellStyle name="Normal 3 11 4 6 2 5" xfId="18816" xr:uid="{00000000-0005-0000-0000-0000C2140000}"/>
    <cellStyle name="Normal 3 11 4 6 3" xfId="2884" xr:uid="{00000000-0005-0000-0000-0000C3140000}"/>
    <cellStyle name="Normal 3 11 4 6 3 2" xfId="7144" xr:uid="{00000000-0005-0000-0000-0000C4140000}"/>
    <cellStyle name="Normal 3 11 4 6 3 2 2" xfId="15633" xr:uid="{00000000-0005-0000-0000-0000C5140000}"/>
    <cellStyle name="Normal 3 11 4 6 3 2 2 2" xfId="32599" xr:uid="{00000000-0005-0000-0000-0000C6140000}"/>
    <cellStyle name="Normal 3 11 4 6 3 2 3" xfId="24117" xr:uid="{00000000-0005-0000-0000-0000C7140000}"/>
    <cellStyle name="Normal 3 11 4 6 3 3" xfId="11391" xr:uid="{00000000-0005-0000-0000-0000C8140000}"/>
    <cellStyle name="Normal 3 11 4 6 3 3 2" xfId="28358" xr:uid="{00000000-0005-0000-0000-0000C9140000}"/>
    <cellStyle name="Normal 3 11 4 6 3 4" xfId="19876" xr:uid="{00000000-0005-0000-0000-0000CA140000}"/>
    <cellStyle name="Normal 3 11 4 6 4" xfId="5025" xr:uid="{00000000-0005-0000-0000-0000CB140000}"/>
    <cellStyle name="Normal 3 11 4 6 4 2" xfId="13515" xr:uid="{00000000-0005-0000-0000-0000CC140000}"/>
    <cellStyle name="Normal 3 11 4 6 4 2 2" xfId="30481" xr:uid="{00000000-0005-0000-0000-0000CD140000}"/>
    <cellStyle name="Normal 3 11 4 6 4 3" xfId="21999" xr:uid="{00000000-0005-0000-0000-0000CE140000}"/>
    <cellStyle name="Normal 3 11 4 6 5" xfId="9273" xr:uid="{00000000-0005-0000-0000-0000CF140000}"/>
    <cellStyle name="Normal 3 11 4 6 5 2" xfId="26240" xr:uid="{00000000-0005-0000-0000-0000D0140000}"/>
    <cellStyle name="Normal 3 11 4 6 6" xfId="17758" xr:uid="{00000000-0005-0000-0000-0000D1140000}"/>
    <cellStyle name="Normal 3 11 4 7" xfId="1291" xr:uid="{00000000-0005-0000-0000-0000D2140000}"/>
    <cellStyle name="Normal 3 11 4 7 2" xfId="3414" xr:uid="{00000000-0005-0000-0000-0000D3140000}"/>
    <cellStyle name="Normal 3 11 4 7 2 2" xfId="7673" xr:uid="{00000000-0005-0000-0000-0000D4140000}"/>
    <cellStyle name="Normal 3 11 4 7 2 2 2" xfId="16162" xr:uid="{00000000-0005-0000-0000-0000D5140000}"/>
    <cellStyle name="Normal 3 11 4 7 2 2 2 2" xfId="33128" xr:uid="{00000000-0005-0000-0000-0000D6140000}"/>
    <cellStyle name="Normal 3 11 4 7 2 2 3" xfId="24646" xr:uid="{00000000-0005-0000-0000-0000D7140000}"/>
    <cellStyle name="Normal 3 11 4 7 2 3" xfId="11920" xr:uid="{00000000-0005-0000-0000-0000D8140000}"/>
    <cellStyle name="Normal 3 11 4 7 2 3 2" xfId="28887" xr:uid="{00000000-0005-0000-0000-0000D9140000}"/>
    <cellStyle name="Normal 3 11 4 7 2 4" xfId="20405" xr:uid="{00000000-0005-0000-0000-0000DA140000}"/>
    <cellStyle name="Normal 3 11 4 7 3" xfId="5554" xr:uid="{00000000-0005-0000-0000-0000DB140000}"/>
    <cellStyle name="Normal 3 11 4 7 3 2" xfId="14044" xr:uid="{00000000-0005-0000-0000-0000DC140000}"/>
    <cellStyle name="Normal 3 11 4 7 3 2 2" xfId="31010" xr:uid="{00000000-0005-0000-0000-0000DD140000}"/>
    <cellStyle name="Normal 3 11 4 7 3 3" xfId="22528" xr:uid="{00000000-0005-0000-0000-0000DE140000}"/>
    <cellStyle name="Normal 3 11 4 7 4" xfId="9802" xr:uid="{00000000-0005-0000-0000-0000DF140000}"/>
    <cellStyle name="Normal 3 11 4 7 4 2" xfId="26769" xr:uid="{00000000-0005-0000-0000-0000E0140000}"/>
    <cellStyle name="Normal 3 11 4 7 5" xfId="18287" xr:uid="{00000000-0005-0000-0000-0000E1140000}"/>
    <cellStyle name="Normal 3 11 4 8" xfId="2354" xr:uid="{00000000-0005-0000-0000-0000E2140000}"/>
    <cellStyle name="Normal 3 11 4 8 2" xfId="6615" xr:uid="{00000000-0005-0000-0000-0000E3140000}"/>
    <cellStyle name="Normal 3 11 4 8 2 2" xfId="15104" xr:uid="{00000000-0005-0000-0000-0000E4140000}"/>
    <cellStyle name="Normal 3 11 4 8 2 2 2" xfId="32070" xr:uid="{00000000-0005-0000-0000-0000E5140000}"/>
    <cellStyle name="Normal 3 11 4 8 2 3" xfId="23588" xr:uid="{00000000-0005-0000-0000-0000E6140000}"/>
    <cellStyle name="Normal 3 11 4 8 3" xfId="10862" xr:uid="{00000000-0005-0000-0000-0000E7140000}"/>
    <cellStyle name="Normal 3 11 4 8 3 2" xfId="27829" xr:uid="{00000000-0005-0000-0000-0000E8140000}"/>
    <cellStyle name="Normal 3 11 4 8 4" xfId="19347" xr:uid="{00000000-0005-0000-0000-0000E9140000}"/>
    <cellStyle name="Normal 3 11 4 9" xfId="4495" xr:uid="{00000000-0005-0000-0000-0000EA140000}"/>
    <cellStyle name="Normal 3 11 4 9 2" xfId="12986" xr:uid="{00000000-0005-0000-0000-0000EB140000}"/>
    <cellStyle name="Normal 3 11 4 9 2 2" xfId="29952" xr:uid="{00000000-0005-0000-0000-0000EC140000}"/>
    <cellStyle name="Normal 3 11 4 9 3" xfId="21470" xr:uid="{00000000-0005-0000-0000-0000ED140000}"/>
    <cellStyle name="Normal 3 11 5" xfId="184" xr:uid="{00000000-0005-0000-0000-0000EE140000}"/>
    <cellStyle name="Normal 3 12" xfId="72" xr:uid="{00000000-0005-0000-0000-0000EF140000}"/>
    <cellStyle name="Normal 3 12 2" xfId="92" xr:uid="{00000000-0005-0000-0000-0000F0140000}"/>
    <cellStyle name="Normal 3 12 2 10" xfId="8736" xr:uid="{00000000-0005-0000-0000-0000F1140000}"/>
    <cellStyle name="Normal 3 12 2 10 2" xfId="25704" xr:uid="{00000000-0005-0000-0000-0000F2140000}"/>
    <cellStyle name="Normal 3 12 2 11" xfId="17221" xr:uid="{00000000-0005-0000-0000-0000F3140000}"/>
    <cellStyle name="Normal 3 12 2 2" xfId="199" xr:uid="{00000000-0005-0000-0000-0000F4140000}"/>
    <cellStyle name="Normal 3 12 2 2 10" xfId="17255" xr:uid="{00000000-0005-0000-0000-0000F5140000}"/>
    <cellStyle name="Normal 3 12 2 2 2" xfId="290" xr:uid="{00000000-0005-0000-0000-0000F6140000}"/>
    <cellStyle name="Normal 3 12 2 2 2 2" xfId="424" xr:uid="{00000000-0005-0000-0000-0000F7140000}"/>
    <cellStyle name="Normal 3 12 2 2 2 2 2" xfId="712" xr:uid="{00000000-0005-0000-0000-0000F8140000}"/>
    <cellStyle name="Normal 3 12 2 2 2 2 2 2" xfId="1248" xr:uid="{00000000-0005-0000-0000-0000F9140000}"/>
    <cellStyle name="Normal 3 12 2 2 2 2 2 2 2" xfId="2309" xr:uid="{00000000-0005-0000-0000-0000FA140000}"/>
    <cellStyle name="Normal 3 12 2 2 2 2 2 2 2 2" xfId="4430" xr:uid="{00000000-0005-0000-0000-0000FB140000}"/>
    <cellStyle name="Normal 3 12 2 2 2 2 2 2 2 2 2" xfId="8689" xr:uid="{00000000-0005-0000-0000-0000FC140000}"/>
    <cellStyle name="Normal 3 12 2 2 2 2 2 2 2 2 2 2" xfId="17178" xr:uid="{00000000-0005-0000-0000-0000FD140000}"/>
    <cellStyle name="Normal 3 12 2 2 2 2 2 2 2 2 2 2 2" xfId="34144" xr:uid="{00000000-0005-0000-0000-0000FE140000}"/>
    <cellStyle name="Normal 3 12 2 2 2 2 2 2 2 2 2 3" xfId="25662" xr:uid="{00000000-0005-0000-0000-0000FF140000}"/>
    <cellStyle name="Normal 3 12 2 2 2 2 2 2 2 2 3" xfId="12936" xr:uid="{00000000-0005-0000-0000-000000150000}"/>
    <cellStyle name="Normal 3 12 2 2 2 2 2 2 2 2 3 2" xfId="29903" xr:uid="{00000000-0005-0000-0000-000001150000}"/>
    <cellStyle name="Normal 3 12 2 2 2 2 2 2 2 2 4" xfId="21421" xr:uid="{00000000-0005-0000-0000-000002150000}"/>
    <cellStyle name="Normal 3 12 2 2 2 2 2 2 2 3" xfId="6570" xr:uid="{00000000-0005-0000-0000-000003150000}"/>
    <cellStyle name="Normal 3 12 2 2 2 2 2 2 2 3 2" xfId="15060" xr:uid="{00000000-0005-0000-0000-000004150000}"/>
    <cellStyle name="Normal 3 12 2 2 2 2 2 2 2 3 2 2" xfId="32026" xr:uid="{00000000-0005-0000-0000-000005150000}"/>
    <cellStyle name="Normal 3 12 2 2 2 2 2 2 2 3 3" xfId="23544" xr:uid="{00000000-0005-0000-0000-000006150000}"/>
    <cellStyle name="Normal 3 12 2 2 2 2 2 2 2 4" xfId="10818" xr:uid="{00000000-0005-0000-0000-000007150000}"/>
    <cellStyle name="Normal 3 12 2 2 2 2 2 2 2 4 2" xfId="27785" xr:uid="{00000000-0005-0000-0000-000008150000}"/>
    <cellStyle name="Normal 3 12 2 2 2 2 2 2 2 5" xfId="19303" xr:uid="{00000000-0005-0000-0000-000009150000}"/>
    <cellStyle name="Normal 3 12 2 2 2 2 2 2 3" xfId="3371" xr:uid="{00000000-0005-0000-0000-00000A150000}"/>
    <cellStyle name="Normal 3 12 2 2 2 2 2 2 3 2" xfId="7631" xr:uid="{00000000-0005-0000-0000-00000B150000}"/>
    <cellStyle name="Normal 3 12 2 2 2 2 2 2 3 2 2" xfId="16120" xr:uid="{00000000-0005-0000-0000-00000C150000}"/>
    <cellStyle name="Normal 3 12 2 2 2 2 2 2 3 2 2 2" xfId="33086" xr:uid="{00000000-0005-0000-0000-00000D150000}"/>
    <cellStyle name="Normal 3 12 2 2 2 2 2 2 3 2 3" xfId="24604" xr:uid="{00000000-0005-0000-0000-00000E150000}"/>
    <cellStyle name="Normal 3 12 2 2 2 2 2 2 3 3" xfId="11878" xr:uid="{00000000-0005-0000-0000-00000F150000}"/>
    <cellStyle name="Normal 3 12 2 2 2 2 2 2 3 3 2" xfId="28845" xr:uid="{00000000-0005-0000-0000-000010150000}"/>
    <cellStyle name="Normal 3 12 2 2 2 2 2 2 3 4" xfId="20363" xr:uid="{00000000-0005-0000-0000-000011150000}"/>
    <cellStyle name="Normal 3 12 2 2 2 2 2 2 4" xfId="5512" xr:uid="{00000000-0005-0000-0000-000012150000}"/>
    <cellStyle name="Normal 3 12 2 2 2 2 2 2 4 2" xfId="14002" xr:uid="{00000000-0005-0000-0000-000013150000}"/>
    <cellStyle name="Normal 3 12 2 2 2 2 2 2 4 2 2" xfId="30968" xr:uid="{00000000-0005-0000-0000-000014150000}"/>
    <cellStyle name="Normal 3 12 2 2 2 2 2 2 4 3" xfId="22486" xr:uid="{00000000-0005-0000-0000-000015150000}"/>
    <cellStyle name="Normal 3 12 2 2 2 2 2 2 5" xfId="9760" xr:uid="{00000000-0005-0000-0000-000016150000}"/>
    <cellStyle name="Normal 3 12 2 2 2 2 2 2 5 2" xfId="26727" xr:uid="{00000000-0005-0000-0000-000017150000}"/>
    <cellStyle name="Normal 3 12 2 2 2 2 2 2 6" xfId="18245" xr:uid="{00000000-0005-0000-0000-000018150000}"/>
    <cellStyle name="Normal 3 12 2 2 2 2 2 3" xfId="1779" xr:uid="{00000000-0005-0000-0000-000019150000}"/>
    <cellStyle name="Normal 3 12 2 2 2 2 2 3 2" xfId="3901" xr:uid="{00000000-0005-0000-0000-00001A150000}"/>
    <cellStyle name="Normal 3 12 2 2 2 2 2 3 2 2" xfId="8160" xr:uid="{00000000-0005-0000-0000-00001B150000}"/>
    <cellStyle name="Normal 3 12 2 2 2 2 2 3 2 2 2" xfId="16649" xr:uid="{00000000-0005-0000-0000-00001C150000}"/>
    <cellStyle name="Normal 3 12 2 2 2 2 2 3 2 2 2 2" xfId="33615" xr:uid="{00000000-0005-0000-0000-00001D150000}"/>
    <cellStyle name="Normal 3 12 2 2 2 2 2 3 2 2 3" xfId="25133" xr:uid="{00000000-0005-0000-0000-00001E150000}"/>
    <cellStyle name="Normal 3 12 2 2 2 2 2 3 2 3" xfId="12407" xr:uid="{00000000-0005-0000-0000-00001F150000}"/>
    <cellStyle name="Normal 3 12 2 2 2 2 2 3 2 3 2" xfId="29374" xr:uid="{00000000-0005-0000-0000-000020150000}"/>
    <cellStyle name="Normal 3 12 2 2 2 2 2 3 2 4" xfId="20892" xr:uid="{00000000-0005-0000-0000-000021150000}"/>
    <cellStyle name="Normal 3 12 2 2 2 2 2 3 3" xfId="6041" xr:uid="{00000000-0005-0000-0000-000022150000}"/>
    <cellStyle name="Normal 3 12 2 2 2 2 2 3 3 2" xfId="14531" xr:uid="{00000000-0005-0000-0000-000023150000}"/>
    <cellStyle name="Normal 3 12 2 2 2 2 2 3 3 2 2" xfId="31497" xr:uid="{00000000-0005-0000-0000-000024150000}"/>
    <cellStyle name="Normal 3 12 2 2 2 2 2 3 3 3" xfId="23015" xr:uid="{00000000-0005-0000-0000-000025150000}"/>
    <cellStyle name="Normal 3 12 2 2 2 2 2 3 4" xfId="10289" xr:uid="{00000000-0005-0000-0000-000026150000}"/>
    <cellStyle name="Normal 3 12 2 2 2 2 2 3 4 2" xfId="27256" xr:uid="{00000000-0005-0000-0000-000027150000}"/>
    <cellStyle name="Normal 3 12 2 2 2 2 2 3 5" xfId="18774" xr:uid="{00000000-0005-0000-0000-000028150000}"/>
    <cellStyle name="Normal 3 12 2 2 2 2 2 4" xfId="2842" xr:uid="{00000000-0005-0000-0000-000029150000}"/>
    <cellStyle name="Normal 3 12 2 2 2 2 2 4 2" xfId="7102" xr:uid="{00000000-0005-0000-0000-00002A150000}"/>
    <cellStyle name="Normal 3 12 2 2 2 2 2 4 2 2" xfId="15591" xr:uid="{00000000-0005-0000-0000-00002B150000}"/>
    <cellStyle name="Normal 3 12 2 2 2 2 2 4 2 2 2" xfId="32557" xr:uid="{00000000-0005-0000-0000-00002C150000}"/>
    <cellStyle name="Normal 3 12 2 2 2 2 2 4 2 3" xfId="24075" xr:uid="{00000000-0005-0000-0000-00002D150000}"/>
    <cellStyle name="Normal 3 12 2 2 2 2 2 4 3" xfId="11349" xr:uid="{00000000-0005-0000-0000-00002E150000}"/>
    <cellStyle name="Normal 3 12 2 2 2 2 2 4 3 2" xfId="28316" xr:uid="{00000000-0005-0000-0000-00002F150000}"/>
    <cellStyle name="Normal 3 12 2 2 2 2 2 4 4" xfId="19834" xr:uid="{00000000-0005-0000-0000-000030150000}"/>
    <cellStyle name="Normal 3 12 2 2 2 2 2 5" xfId="4983" xr:uid="{00000000-0005-0000-0000-000031150000}"/>
    <cellStyle name="Normal 3 12 2 2 2 2 2 5 2" xfId="13473" xr:uid="{00000000-0005-0000-0000-000032150000}"/>
    <cellStyle name="Normal 3 12 2 2 2 2 2 5 2 2" xfId="30439" xr:uid="{00000000-0005-0000-0000-000033150000}"/>
    <cellStyle name="Normal 3 12 2 2 2 2 2 5 3" xfId="21957" xr:uid="{00000000-0005-0000-0000-000034150000}"/>
    <cellStyle name="Normal 3 12 2 2 2 2 2 6" xfId="9231" xr:uid="{00000000-0005-0000-0000-000035150000}"/>
    <cellStyle name="Normal 3 12 2 2 2 2 2 6 2" xfId="26198" xr:uid="{00000000-0005-0000-0000-000036150000}"/>
    <cellStyle name="Normal 3 12 2 2 2 2 2 7" xfId="17716" xr:uid="{00000000-0005-0000-0000-000037150000}"/>
    <cellStyle name="Normal 3 12 2 2 2 2 3" xfId="978" xr:uid="{00000000-0005-0000-0000-000038150000}"/>
    <cellStyle name="Normal 3 12 2 2 2 2 3 2" xfId="2044" xr:uid="{00000000-0005-0000-0000-000039150000}"/>
    <cellStyle name="Normal 3 12 2 2 2 2 3 2 2" xfId="4165" xr:uid="{00000000-0005-0000-0000-00003A150000}"/>
    <cellStyle name="Normal 3 12 2 2 2 2 3 2 2 2" xfId="8424" xr:uid="{00000000-0005-0000-0000-00003B150000}"/>
    <cellStyle name="Normal 3 12 2 2 2 2 3 2 2 2 2" xfId="16913" xr:uid="{00000000-0005-0000-0000-00003C150000}"/>
    <cellStyle name="Normal 3 12 2 2 2 2 3 2 2 2 2 2" xfId="33879" xr:uid="{00000000-0005-0000-0000-00003D150000}"/>
    <cellStyle name="Normal 3 12 2 2 2 2 3 2 2 2 3" xfId="25397" xr:uid="{00000000-0005-0000-0000-00003E150000}"/>
    <cellStyle name="Normal 3 12 2 2 2 2 3 2 2 3" xfId="12671" xr:uid="{00000000-0005-0000-0000-00003F150000}"/>
    <cellStyle name="Normal 3 12 2 2 2 2 3 2 2 3 2" xfId="29638" xr:uid="{00000000-0005-0000-0000-000040150000}"/>
    <cellStyle name="Normal 3 12 2 2 2 2 3 2 2 4" xfId="21156" xr:uid="{00000000-0005-0000-0000-000041150000}"/>
    <cellStyle name="Normal 3 12 2 2 2 2 3 2 3" xfId="6305" xr:uid="{00000000-0005-0000-0000-000042150000}"/>
    <cellStyle name="Normal 3 12 2 2 2 2 3 2 3 2" xfId="14795" xr:uid="{00000000-0005-0000-0000-000043150000}"/>
    <cellStyle name="Normal 3 12 2 2 2 2 3 2 3 2 2" xfId="31761" xr:uid="{00000000-0005-0000-0000-000044150000}"/>
    <cellStyle name="Normal 3 12 2 2 2 2 3 2 3 3" xfId="23279" xr:uid="{00000000-0005-0000-0000-000045150000}"/>
    <cellStyle name="Normal 3 12 2 2 2 2 3 2 4" xfId="10553" xr:uid="{00000000-0005-0000-0000-000046150000}"/>
    <cellStyle name="Normal 3 12 2 2 2 2 3 2 4 2" xfId="27520" xr:uid="{00000000-0005-0000-0000-000047150000}"/>
    <cellStyle name="Normal 3 12 2 2 2 2 3 2 5" xfId="19038" xr:uid="{00000000-0005-0000-0000-000048150000}"/>
    <cellStyle name="Normal 3 12 2 2 2 2 3 3" xfId="3106" xr:uid="{00000000-0005-0000-0000-000049150000}"/>
    <cellStyle name="Normal 3 12 2 2 2 2 3 3 2" xfId="7366" xr:uid="{00000000-0005-0000-0000-00004A150000}"/>
    <cellStyle name="Normal 3 12 2 2 2 2 3 3 2 2" xfId="15855" xr:uid="{00000000-0005-0000-0000-00004B150000}"/>
    <cellStyle name="Normal 3 12 2 2 2 2 3 3 2 2 2" xfId="32821" xr:uid="{00000000-0005-0000-0000-00004C150000}"/>
    <cellStyle name="Normal 3 12 2 2 2 2 3 3 2 3" xfId="24339" xr:uid="{00000000-0005-0000-0000-00004D150000}"/>
    <cellStyle name="Normal 3 12 2 2 2 2 3 3 3" xfId="11613" xr:uid="{00000000-0005-0000-0000-00004E150000}"/>
    <cellStyle name="Normal 3 12 2 2 2 2 3 3 3 2" xfId="28580" xr:uid="{00000000-0005-0000-0000-00004F150000}"/>
    <cellStyle name="Normal 3 12 2 2 2 2 3 3 4" xfId="20098" xr:uid="{00000000-0005-0000-0000-000050150000}"/>
    <cellStyle name="Normal 3 12 2 2 2 2 3 4" xfId="5247" xr:uid="{00000000-0005-0000-0000-000051150000}"/>
    <cellStyle name="Normal 3 12 2 2 2 2 3 4 2" xfId="13737" xr:uid="{00000000-0005-0000-0000-000052150000}"/>
    <cellStyle name="Normal 3 12 2 2 2 2 3 4 2 2" xfId="30703" xr:uid="{00000000-0005-0000-0000-000053150000}"/>
    <cellStyle name="Normal 3 12 2 2 2 2 3 4 3" xfId="22221" xr:uid="{00000000-0005-0000-0000-000054150000}"/>
    <cellStyle name="Normal 3 12 2 2 2 2 3 5" xfId="9495" xr:uid="{00000000-0005-0000-0000-000055150000}"/>
    <cellStyle name="Normal 3 12 2 2 2 2 3 5 2" xfId="26462" xr:uid="{00000000-0005-0000-0000-000056150000}"/>
    <cellStyle name="Normal 3 12 2 2 2 2 3 6" xfId="17980" xr:uid="{00000000-0005-0000-0000-000057150000}"/>
    <cellStyle name="Normal 3 12 2 2 2 2 4" xfId="1514" xr:uid="{00000000-0005-0000-0000-000058150000}"/>
    <cellStyle name="Normal 3 12 2 2 2 2 4 2" xfId="3636" xr:uid="{00000000-0005-0000-0000-000059150000}"/>
    <cellStyle name="Normal 3 12 2 2 2 2 4 2 2" xfId="7895" xr:uid="{00000000-0005-0000-0000-00005A150000}"/>
    <cellStyle name="Normal 3 12 2 2 2 2 4 2 2 2" xfId="16384" xr:uid="{00000000-0005-0000-0000-00005B150000}"/>
    <cellStyle name="Normal 3 12 2 2 2 2 4 2 2 2 2" xfId="33350" xr:uid="{00000000-0005-0000-0000-00005C150000}"/>
    <cellStyle name="Normal 3 12 2 2 2 2 4 2 2 3" xfId="24868" xr:uid="{00000000-0005-0000-0000-00005D150000}"/>
    <cellStyle name="Normal 3 12 2 2 2 2 4 2 3" xfId="12142" xr:uid="{00000000-0005-0000-0000-00005E150000}"/>
    <cellStyle name="Normal 3 12 2 2 2 2 4 2 3 2" xfId="29109" xr:uid="{00000000-0005-0000-0000-00005F150000}"/>
    <cellStyle name="Normal 3 12 2 2 2 2 4 2 4" xfId="20627" xr:uid="{00000000-0005-0000-0000-000060150000}"/>
    <cellStyle name="Normal 3 12 2 2 2 2 4 3" xfId="5776" xr:uid="{00000000-0005-0000-0000-000061150000}"/>
    <cellStyle name="Normal 3 12 2 2 2 2 4 3 2" xfId="14266" xr:uid="{00000000-0005-0000-0000-000062150000}"/>
    <cellStyle name="Normal 3 12 2 2 2 2 4 3 2 2" xfId="31232" xr:uid="{00000000-0005-0000-0000-000063150000}"/>
    <cellStyle name="Normal 3 12 2 2 2 2 4 3 3" xfId="22750" xr:uid="{00000000-0005-0000-0000-000064150000}"/>
    <cellStyle name="Normal 3 12 2 2 2 2 4 4" xfId="10024" xr:uid="{00000000-0005-0000-0000-000065150000}"/>
    <cellStyle name="Normal 3 12 2 2 2 2 4 4 2" xfId="26991" xr:uid="{00000000-0005-0000-0000-000066150000}"/>
    <cellStyle name="Normal 3 12 2 2 2 2 4 5" xfId="18509" xr:uid="{00000000-0005-0000-0000-000067150000}"/>
    <cellStyle name="Normal 3 12 2 2 2 2 5" xfId="2577" xr:uid="{00000000-0005-0000-0000-000068150000}"/>
    <cellStyle name="Normal 3 12 2 2 2 2 5 2" xfId="6837" xr:uid="{00000000-0005-0000-0000-000069150000}"/>
    <cellStyle name="Normal 3 12 2 2 2 2 5 2 2" xfId="15326" xr:uid="{00000000-0005-0000-0000-00006A150000}"/>
    <cellStyle name="Normal 3 12 2 2 2 2 5 2 2 2" xfId="32292" xr:uid="{00000000-0005-0000-0000-00006B150000}"/>
    <cellStyle name="Normal 3 12 2 2 2 2 5 2 3" xfId="23810" xr:uid="{00000000-0005-0000-0000-00006C150000}"/>
    <cellStyle name="Normal 3 12 2 2 2 2 5 3" xfId="11084" xr:uid="{00000000-0005-0000-0000-00006D150000}"/>
    <cellStyle name="Normal 3 12 2 2 2 2 5 3 2" xfId="28051" xr:uid="{00000000-0005-0000-0000-00006E150000}"/>
    <cellStyle name="Normal 3 12 2 2 2 2 5 4" xfId="19569" xr:uid="{00000000-0005-0000-0000-00006F150000}"/>
    <cellStyle name="Normal 3 12 2 2 2 2 6" xfId="4718" xr:uid="{00000000-0005-0000-0000-000070150000}"/>
    <cellStyle name="Normal 3 12 2 2 2 2 6 2" xfId="13208" xr:uid="{00000000-0005-0000-0000-000071150000}"/>
    <cellStyle name="Normal 3 12 2 2 2 2 6 2 2" xfId="30174" xr:uid="{00000000-0005-0000-0000-000072150000}"/>
    <cellStyle name="Normal 3 12 2 2 2 2 6 3" xfId="21692" xr:uid="{00000000-0005-0000-0000-000073150000}"/>
    <cellStyle name="Normal 3 12 2 2 2 2 7" xfId="8966" xr:uid="{00000000-0005-0000-0000-000074150000}"/>
    <cellStyle name="Normal 3 12 2 2 2 2 7 2" xfId="25933" xr:uid="{00000000-0005-0000-0000-000075150000}"/>
    <cellStyle name="Normal 3 12 2 2 2 2 8" xfId="17451" xr:uid="{00000000-0005-0000-0000-000076150000}"/>
    <cellStyle name="Normal 3 12 2 2 2 3" xfId="579" xr:uid="{00000000-0005-0000-0000-000077150000}"/>
    <cellStyle name="Normal 3 12 2 2 2 3 2" xfId="1117" xr:uid="{00000000-0005-0000-0000-000078150000}"/>
    <cellStyle name="Normal 3 12 2 2 2 3 2 2" xfId="2178" xr:uid="{00000000-0005-0000-0000-000079150000}"/>
    <cellStyle name="Normal 3 12 2 2 2 3 2 2 2" xfId="4299" xr:uid="{00000000-0005-0000-0000-00007A150000}"/>
    <cellStyle name="Normal 3 12 2 2 2 3 2 2 2 2" xfId="8558" xr:uid="{00000000-0005-0000-0000-00007B150000}"/>
    <cellStyle name="Normal 3 12 2 2 2 3 2 2 2 2 2" xfId="17047" xr:uid="{00000000-0005-0000-0000-00007C150000}"/>
    <cellStyle name="Normal 3 12 2 2 2 3 2 2 2 2 2 2" xfId="34013" xr:uid="{00000000-0005-0000-0000-00007D150000}"/>
    <cellStyle name="Normal 3 12 2 2 2 3 2 2 2 2 3" xfId="25531" xr:uid="{00000000-0005-0000-0000-00007E150000}"/>
    <cellStyle name="Normal 3 12 2 2 2 3 2 2 2 3" xfId="12805" xr:uid="{00000000-0005-0000-0000-00007F150000}"/>
    <cellStyle name="Normal 3 12 2 2 2 3 2 2 2 3 2" xfId="29772" xr:uid="{00000000-0005-0000-0000-000080150000}"/>
    <cellStyle name="Normal 3 12 2 2 2 3 2 2 2 4" xfId="21290" xr:uid="{00000000-0005-0000-0000-000081150000}"/>
    <cellStyle name="Normal 3 12 2 2 2 3 2 2 3" xfId="6439" xr:uid="{00000000-0005-0000-0000-000082150000}"/>
    <cellStyle name="Normal 3 12 2 2 2 3 2 2 3 2" xfId="14929" xr:uid="{00000000-0005-0000-0000-000083150000}"/>
    <cellStyle name="Normal 3 12 2 2 2 3 2 2 3 2 2" xfId="31895" xr:uid="{00000000-0005-0000-0000-000084150000}"/>
    <cellStyle name="Normal 3 12 2 2 2 3 2 2 3 3" xfId="23413" xr:uid="{00000000-0005-0000-0000-000085150000}"/>
    <cellStyle name="Normal 3 12 2 2 2 3 2 2 4" xfId="10687" xr:uid="{00000000-0005-0000-0000-000086150000}"/>
    <cellStyle name="Normal 3 12 2 2 2 3 2 2 4 2" xfId="27654" xr:uid="{00000000-0005-0000-0000-000087150000}"/>
    <cellStyle name="Normal 3 12 2 2 2 3 2 2 5" xfId="19172" xr:uid="{00000000-0005-0000-0000-000088150000}"/>
    <cellStyle name="Normal 3 12 2 2 2 3 2 3" xfId="3240" xr:uid="{00000000-0005-0000-0000-000089150000}"/>
    <cellStyle name="Normal 3 12 2 2 2 3 2 3 2" xfId="7500" xr:uid="{00000000-0005-0000-0000-00008A150000}"/>
    <cellStyle name="Normal 3 12 2 2 2 3 2 3 2 2" xfId="15989" xr:uid="{00000000-0005-0000-0000-00008B150000}"/>
    <cellStyle name="Normal 3 12 2 2 2 3 2 3 2 2 2" xfId="32955" xr:uid="{00000000-0005-0000-0000-00008C150000}"/>
    <cellStyle name="Normal 3 12 2 2 2 3 2 3 2 3" xfId="24473" xr:uid="{00000000-0005-0000-0000-00008D150000}"/>
    <cellStyle name="Normal 3 12 2 2 2 3 2 3 3" xfId="11747" xr:uid="{00000000-0005-0000-0000-00008E150000}"/>
    <cellStyle name="Normal 3 12 2 2 2 3 2 3 3 2" xfId="28714" xr:uid="{00000000-0005-0000-0000-00008F150000}"/>
    <cellStyle name="Normal 3 12 2 2 2 3 2 3 4" xfId="20232" xr:uid="{00000000-0005-0000-0000-000090150000}"/>
    <cellStyle name="Normal 3 12 2 2 2 3 2 4" xfId="5381" xr:uid="{00000000-0005-0000-0000-000091150000}"/>
    <cellStyle name="Normal 3 12 2 2 2 3 2 4 2" xfId="13871" xr:uid="{00000000-0005-0000-0000-000092150000}"/>
    <cellStyle name="Normal 3 12 2 2 2 3 2 4 2 2" xfId="30837" xr:uid="{00000000-0005-0000-0000-000093150000}"/>
    <cellStyle name="Normal 3 12 2 2 2 3 2 4 3" xfId="22355" xr:uid="{00000000-0005-0000-0000-000094150000}"/>
    <cellStyle name="Normal 3 12 2 2 2 3 2 5" xfId="9629" xr:uid="{00000000-0005-0000-0000-000095150000}"/>
    <cellStyle name="Normal 3 12 2 2 2 3 2 5 2" xfId="26596" xr:uid="{00000000-0005-0000-0000-000096150000}"/>
    <cellStyle name="Normal 3 12 2 2 2 3 2 6" xfId="18114" xr:uid="{00000000-0005-0000-0000-000097150000}"/>
    <cellStyle name="Normal 3 12 2 2 2 3 3" xfId="1648" xr:uid="{00000000-0005-0000-0000-000098150000}"/>
    <cellStyle name="Normal 3 12 2 2 2 3 3 2" xfId="3770" xr:uid="{00000000-0005-0000-0000-000099150000}"/>
    <cellStyle name="Normal 3 12 2 2 2 3 3 2 2" xfId="8029" xr:uid="{00000000-0005-0000-0000-00009A150000}"/>
    <cellStyle name="Normal 3 12 2 2 2 3 3 2 2 2" xfId="16518" xr:uid="{00000000-0005-0000-0000-00009B150000}"/>
    <cellStyle name="Normal 3 12 2 2 2 3 3 2 2 2 2" xfId="33484" xr:uid="{00000000-0005-0000-0000-00009C150000}"/>
    <cellStyle name="Normal 3 12 2 2 2 3 3 2 2 3" xfId="25002" xr:uid="{00000000-0005-0000-0000-00009D150000}"/>
    <cellStyle name="Normal 3 12 2 2 2 3 3 2 3" xfId="12276" xr:uid="{00000000-0005-0000-0000-00009E150000}"/>
    <cellStyle name="Normal 3 12 2 2 2 3 3 2 3 2" xfId="29243" xr:uid="{00000000-0005-0000-0000-00009F150000}"/>
    <cellStyle name="Normal 3 12 2 2 2 3 3 2 4" xfId="20761" xr:uid="{00000000-0005-0000-0000-0000A0150000}"/>
    <cellStyle name="Normal 3 12 2 2 2 3 3 3" xfId="5910" xr:uid="{00000000-0005-0000-0000-0000A1150000}"/>
    <cellStyle name="Normal 3 12 2 2 2 3 3 3 2" xfId="14400" xr:uid="{00000000-0005-0000-0000-0000A2150000}"/>
    <cellStyle name="Normal 3 12 2 2 2 3 3 3 2 2" xfId="31366" xr:uid="{00000000-0005-0000-0000-0000A3150000}"/>
    <cellStyle name="Normal 3 12 2 2 2 3 3 3 3" xfId="22884" xr:uid="{00000000-0005-0000-0000-0000A4150000}"/>
    <cellStyle name="Normal 3 12 2 2 2 3 3 4" xfId="10158" xr:uid="{00000000-0005-0000-0000-0000A5150000}"/>
    <cellStyle name="Normal 3 12 2 2 2 3 3 4 2" xfId="27125" xr:uid="{00000000-0005-0000-0000-0000A6150000}"/>
    <cellStyle name="Normal 3 12 2 2 2 3 3 5" xfId="18643" xr:uid="{00000000-0005-0000-0000-0000A7150000}"/>
    <cellStyle name="Normal 3 12 2 2 2 3 4" xfId="2711" xr:uid="{00000000-0005-0000-0000-0000A8150000}"/>
    <cellStyle name="Normal 3 12 2 2 2 3 4 2" xfId="6971" xr:uid="{00000000-0005-0000-0000-0000A9150000}"/>
    <cellStyle name="Normal 3 12 2 2 2 3 4 2 2" xfId="15460" xr:uid="{00000000-0005-0000-0000-0000AA150000}"/>
    <cellStyle name="Normal 3 12 2 2 2 3 4 2 2 2" xfId="32426" xr:uid="{00000000-0005-0000-0000-0000AB150000}"/>
    <cellStyle name="Normal 3 12 2 2 2 3 4 2 3" xfId="23944" xr:uid="{00000000-0005-0000-0000-0000AC150000}"/>
    <cellStyle name="Normal 3 12 2 2 2 3 4 3" xfId="11218" xr:uid="{00000000-0005-0000-0000-0000AD150000}"/>
    <cellStyle name="Normal 3 12 2 2 2 3 4 3 2" xfId="28185" xr:uid="{00000000-0005-0000-0000-0000AE150000}"/>
    <cellStyle name="Normal 3 12 2 2 2 3 4 4" xfId="19703" xr:uid="{00000000-0005-0000-0000-0000AF150000}"/>
    <cellStyle name="Normal 3 12 2 2 2 3 5" xfId="4852" xr:uid="{00000000-0005-0000-0000-0000B0150000}"/>
    <cellStyle name="Normal 3 12 2 2 2 3 5 2" xfId="13342" xr:uid="{00000000-0005-0000-0000-0000B1150000}"/>
    <cellStyle name="Normal 3 12 2 2 2 3 5 2 2" xfId="30308" xr:uid="{00000000-0005-0000-0000-0000B2150000}"/>
    <cellStyle name="Normal 3 12 2 2 2 3 5 3" xfId="21826" xr:uid="{00000000-0005-0000-0000-0000B3150000}"/>
    <cellStyle name="Normal 3 12 2 2 2 3 6" xfId="9100" xr:uid="{00000000-0005-0000-0000-0000B4150000}"/>
    <cellStyle name="Normal 3 12 2 2 2 3 6 2" xfId="26067" xr:uid="{00000000-0005-0000-0000-0000B5150000}"/>
    <cellStyle name="Normal 3 12 2 2 2 3 7" xfId="17585" xr:uid="{00000000-0005-0000-0000-0000B6150000}"/>
    <cellStyle name="Normal 3 12 2 2 2 4" xfId="847" xr:uid="{00000000-0005-0000-0000-0000B7150000}"/>
    <cellStyle name="Normal 3 12 2 2 2 4 2" xfId="1913" xr:uid="{00000000-0005-0000-0000-0000B8150000}"/>
    <cellStyle name="Normal 3 12 2 2 2 4 2 2" xfId="4034" xr:uid="{00000000-0005-0000-0000-0000B9150000}"/>
    <cellStyle name="Normal 3 12 2 2 2 4 2 2 2" xfId="8293" xr:uid="{00000000-0005-0000-0000-0000BA150000}"/>
    <cellStyle name="Normal 3 12 2 2 2 4 2 2 2 2" xfId="16782" xr:uid="{00000000-0005-0000-0000-0000BB150000}"/>
    <cellStyle name="Normal 3 12 2 2 2 4 2 2 2 2 2" xfId="33748" xr:uid="{00000000-0005-0000-0000-0000BC150000}"/>
    <cellStyle name="Normal 3 12 2 2 2 4 2 2 2 3" xfId="25266" xr:uid="{00000000-0005-0000-0000-0000BD150000}"/>
    <cellStyle name="Normal 3 12 2 2 2 4 2 2 3" xfId="12540" xr:uid="{00000000-0005-0000-0000-0000BE150000}"/>
    <cellStyle name="Normal 3 12 2 2 2 4 2 2 3 2" xfId="29507" xr:uid="{00000000-0005-0000-0000-0000BF150000}"/>
    <cellStyle name="Normal 3 12 2 2 2 4 2 2 4" xfId="21025" xr:uid="{00000000-0005-0000-0000-0000C0150000}"/>
    <cellStyle name="Normal 3 12 2 2 2 4 2 3" xfId="6174" xr:uid="{00000000-0005-0000-0000-0000C1150000}"/>
    <cellStyle name="Normal 3 12 2 2 2 4 2 3 2" xfId="14664" xr:uid="{00000000-0005-0000-0000-0000C2150000}"/>
    <cellStyle name="Normal 3 12 2 2 2 4 2 3 2 2" xfId="31630" xr:uid="{00000000-0005-0000-0000-0000C3150000}"/>
    <cellStyle name="Normal 3 12 2 2 2 4 2 3 3" xfId="23148" xr:uid="{00000000-0005-0000-0000-0000C4150000}"/>
    <cellStyle name="Normal 3 12 2 2 2 4 2 4" xfId="10422" xr:uid="{00000000-0005-0000-0000-0000C5150000}"/>
    <cellStyle name="Normal 3 12 2 2 2 4 2 4 2" xfId="27389" xr:uid="{00000000-0005-0000-0000-0000C6150000}"/>
    <cellStyle name="Normal 3 12 2 2 2 4 2 5" xfId="18907" xr:uid="{00000000-0005-0000-0000-0000C7150000}"/>
    <cellStyle name="Normal 3 12 2 2 2 4 3" xfId="2975" xr:uid="{00000000-0005-0000-0000-0000C8150000}"/>
    <cellStyle name="Normal 3 12 2 2 2 4 3 2" xfId="7235" xr:uid="{00000000-0005-0000-0000-0000C9150000}"/>
    <cellStyle name="Normal 3 12 2 2 2 4 3 2 2" xfId="15724" xr:uid="{00000000-0005-0000-0000-0000CA150000}"/>
    <cellStyle name="Normal 3 12 2 2 2 4 3 2 2 2" xfId="32690" xr:uid="{00000000-0005-0000-0000-0000CB150000}"/>
    <cellStyle name="Normal 3 12 2 2 2 4 3 2 3" xfId="24208" xr:uid="{00000000-0005-0000-0000-0000CC150000}"/>
    <cellStyle name="Normal 3 12 2 2 2 4 3 3" xfId="11482" xr:uid="{00000000-0005-0000-0000-0000CD150000}"/>
    <cellStyle name="Normal 3 12 2 2 2 4 3 3 2" xfId="28449" xr:uid="{00000000-0005-0000-0000-0000CE150000}"/>
    <cellStyle name="Normal 3 12 2 2 2 4 3 4" xfId="19967" xr:uid="{00000000-0005-0000-0000-0000CF150000}"/>
    <cellStyle name="Normal 3 12 2 2 2 4 4" xfId="5116" xr:uid="{00000000-0005-0000-0000-0000D0150000}"/>
    <cellStyle name="Normal 3 12 2 2 2 4 4 2" xfId="13606" xr:uid="{00000000-0005-0000-0000-0000D1150000}"/>
    <cellStyle name="Normal 3 12 2 2 2 4 4 2 2" xfId="30572" xr:uid="{00000000-0005-0000-0000-0000D2150000}"/>
    <cellStyle name="Normal 3 12 2 2 2 4 4 3" xfId="22090" xr:uid="{00000000-0005-0000-0000-0000D3150000}"/>
    <cellStyle name="Normal 3 12 2 2 2 4 5" xfId="9364" xr:uid="{00000000-0005-0000-0000-0000D4150000}"/>
    <cellStyle name="Normal 3 12 2 2 2 4 5 2" xfId="26331" xr:uid="{00000000-0005-0000-0000-0000D5150000}"/>
    <cellStyle name="Normal 3 12 2 2 2 4 6" xfId="17849" xr:uid="{00000000-0005-0000-0000-0000D6150000}"/>
    <cellStyle name="Normal 3 12 2 2 2 5" xfId="1383" xr:uid="{00000000-0005-0000-0000-0000D7150000}"/>
    <cellStyle name="Normal 3 12 2 2 2 5 2" xfId="3505" xr:uid="{00000000-0005-0000-0000-0000D8150000}"/>
    <cellStyle name="Normal 3 12 2 2 2 5 2 2" xfId="7764" xr:uid="{00000000-0005-0000-0000-0000D9150000}"/>
    <cellStyle name="Normal 3 12 2 2 2 5 2 2 2" xfId="16253" xr:uid="{00000000-0005-0000-0000-0000DA150000}"/>
    <cellStyle name="Normal 3 12 2 2 2 5 2 2 2 2" xfId="33219" xr:uid="{00000000-0005-0000-0000-0000DB150000}"/>
    <cellStyle name="Normal 3 12 2 2 2 5 2 2 3" xfId="24737" xr:uid="{00000000-0005-0000-0000-0000DC150000}"/>
    <cellStyle name="Normal 3 12 2 2 2 5 2 3" xfId="12011" xr:uid="{00000000-0005-0000-0000-0000DD150000}"/>
    <cellStyle name="Normal 3 12 2 2 2 5 2 3 2" xfId="28978" xr:uid="{00000000-0005-0000-0000-0000DE150000}"/>
    <cellStyle name="Normal 3 12 2 2 2 5 2 4" xfId="20496" xr:uid="{00000000-0005-0000-0000-0000DF150000}"/>
    <cellStyle name="Normal 3 12 2 2 2 5 3" xfId="5645" xr:uid="{00000000-0005-0000-0000-0000E0150000}"/>
    <cellStyle name="Normal 3 12 2 2 2 5 3 2" xfId="14135" xr:uid="{00000000-0005-0000-0000-0000E1150000}"/>
    <cellStyle name="Normal 3 12 2 2 2 5 3 2 2" xfId="31101" xr:uid="{00000000-0005-0000-0000-0000E2150000}"/>
    <cellStyle name="Normal 3 12 2 2 2 5 3 3" xfId="22619" xr:uid="{00000000-0005-0000-0000-0000E3150000}"/>
    <cellStyle name="Normal 3 12 2 2 2 5 4" xfId="9893" xr:uid="{00000000-0005-0000-0000-0000E4150000}"/>
    <cellStyle name="Normal 3 12 2 2 2 5 4 2" xfId="26860" xr:uid="{00000000-0005-0000-0000-0000E5150000}"/>
    <cellStyle name="Normal 3 12 2 2 2 5 5" xfId="18378" xr:uid="{00000000-0005-0000-0000-0000E6150000}"/>
    <cellStyle name="Normal 3 12 2 2 2 6" xfId="2446" xr:uid="{00000000-0005-0000-0000-0000E7150000}"/>
    <cellStyle name="Normal 3 12 2 2 2 6 2" xfId="6706" xr:uid="{00000000-0005-0000-0000-0000E8150000}"/>
    <cellStyle name="Normal 3 12 2 2 2 6 2 2" xfId="15195" xr:uid="{00000000-0005-0000-0000-0000E9150000}"/>
    <cellStyle name="Normal 3 12 2 2 2 6 2 2 2" xfId="32161" xr:uid="{00000000-0005-0000-0000-0000EA150000}"/>
    <cellStyle name="Normal 3 12 2 2 2 6 2 3" xfId="23679" xr:uid="{00000000-0005-0000-0000-0000EB150000}"/>
    <cellStyle name="Normal 3 12 2 2 2 6 3" xfId="10953" xr:uid="{00000000-0005-0000-0000-0000EC150000}"/>
    <cellStyle name="Normal 3 12 2 2 2 6 3 2" xfId="27920" xr:uid="{00000000-0005-0000-0000-0000ED150000}"/>
    <cellStyle name="Normal 3 12 2 2 2 6 4" xfId="19438" xr:uid="{00000000-0005-0000-0000-0000EE150000}"/>
    <cellStyle name="Normal 3 12 2 2 2 7" xfId="4587" xr:uid="{00000000-0005-0000-0000-0000EF150000}"/>
    <cellStyle name="Normal 3 12 2 2 2 7 2" xfId="13077" xr:uid="{00000000-0005-0000-0000-0000F0150000}"/>
    <cellStyle name="Normal 3 12 2 2 2 7 2 2" xfId="30043" xr:uid="{00000000-0005-0000-0000-0000F1150000}"/>
    <cellStyle name="Normal 3 12 2 2 2 7 3" xfId="21561" xr:uid="{00000000-0005-0000-0000-0000F2150000}"/>
    <cellStyle name="Normal 3 12 2 2 2 8" xfId="8835" xr:uid="{00000000-0005-0000-0000-0000F3150000}"/>
    <cellStyle name="Normal 3 12 2 2 2 8 2" xfId="25802" xr:uid="{00000000-0005-0000-0000-0000F4150000}"/>
    <cellStyle name="Normal 3 12 2 2 2 9" xfId="17320" xr:uid="{00000000-0005-0000-0000-0000F5150000}"/>
    <cellStyle name="Normal 3 12 2 2 3" xfId="358" xr:uid="{00000000-0005-0000-0000-0000F6150000}"/>
    <cellStyle name="Normal 3 12 2 2 3 2" xfId="647" xr:uid="{00000000-0005-0000-0000-0000F7150000}"/>
    <cellStyle name="Normal 3 12 2 2 3 2 2" xfId="1183" xr:uid="{00000000-0005-0000-0000-0000F8150000}"/>
    <cellStyle name="Normal 3 12 2 2 3 2 2 2" xfId="2244" xr:uid="{00000000-0005-0000-0000-0000F9150000}"/>
    <cellStyle name="Normal 3 12 2 2 3 2 2 2 2" xfId="4365" xr:uid="{00000000-0005-0000-0000-0000FA150000}"/>
    <cellStyle name="Normal 3 12 2 2 3 2 2 2 2 2" xfId="8624" xr:uid="{00000000-0005-0000-0000-0000FB150000}"/>
    <cellStyle name="Normal 3 12 2 2 3 2 2 2 2 2 2" xfId="17113" xr:uid="{00000000-0005-0000-0000-0000FC150000}"/>
    <cellStyle name="Normal 3 12 2 2 3 2 2 2 2 2 2 2" xfId="34079" xr:uid="{00000000-0005-0000-0000-0000FD150000}"/>
    <cellStyle name="Normal 3 12 2 2 3 2 2 2 2 2 3" xfId="25597" xr:uid="{00000000-0005-0000-0000-0000FE150000}"/>
    <cellStyle name="Normal 3 12 2 2 3 2 2 2 2 3" xfId="12871" xr:uid="{00000000-0005-0000-0000-0000FF150000}"/>
    <cellStyle name="Normal 3 12 2 2 3 2 2 2 2 3 2" xfId="29838" xr:uid="{00000000-0005-0000-0000-000000160000}"/>
    <cellStyle name="Normal 3 12 2 2 3 2 2 2 2 4" xfId="21356" xr:uid="{00000000-0005-0000-0000-000001160000}"/>
    <cellStyle name="Normal 3 12 2 2 3 2 2 2 3" xfId="6505" xr:uid="{00000000-0005-0000-0000-000002160000}"/>
    <cellStyle name="Normal 3 12 2 2 3 2 2 2 3 2" xfId="14995" xr:uid="{00000000-0005-0000-0000-000003160000}"/>
    <cellStyle name="Normal 3 12 2 2 3 2 2 2 3 2 2" xfId="31961" xr:uid="{00000000-0005-0000-0000-000004160000}"/>
    <cellStyle name="Normal 3 12 2 2 3 2 2 2 3 3" xfId="23479" xr:uid="{00000000-0005-0000-0000-000005160000}"/>
    <cellStyle name="Normal 3 12 2 2 3 2 2 2 4" xfId="10753" xr:uid="{00000000-0005-0000-0000-000006160000}"/>
    <cellStyle name="Normal 3 12 2 2 3 2 2 2 4 2" xfId="27720" xr:uid="{00000000-0005-0000-0000-000007160000}"/>
    <cellStyle name="Normal 3 12 2 2 3 2 2 2 5" xfId="19238" xr:uid="{00000000-0005-0000-0000-000008160000}"/>
    <cellStyle name="Normal 3 12 2 2 3 2 2 3" xfId="3306" xr:uid="{00000000-0005-0000-0000-000009160000}"/>
    <cellStyle name="Normal 3 12 2 2 3 2 2 3 2" xfId="7566" xr:uid="{00000000-0005-0000-0000-00000A160000}"/>
    <cellStyle name="Normal 3 12 2 2 3 2 2 3 2 2" xfId="16055" xr:uid="{00000000-0005-0000-0000-00000B160000}"/>
    <cellStyle name="Normal 3 12 2 2 3 2 2 3 2 2 2" xfId="33021" xr:uid="{00000000-0005-0000-0000-00000C160000}"/>
    <cellStyle name="Normal 3 12 2 2 3 2 2 3 2 3" xfId="24539" xr:uid="{00000000-0005-0000-0000-00000D160000}"/>
    <cellStyle name="Normal 3 12 2 2 3 2 2 3 3" xfId="11813" xr:uid="{00000000-0005-0000-0000-00000E160000}"/>
    <cellStyle name="Normal 3 12 2 2 3 2 2 3 3 2" xfId="28780" xr:uid="{00000000-0005-0000-0000-00000F160000}"/>
    <cellStyle name="Normal 3 12 2 2 3 2 2 3 4" xfId="20298" xr:uid="{00000000-0005-0000-0000-000010160000}"/>
    <cellStyle name="Normal 3 12 2 2 3 2 2 4" xfId="5447" xr:uid="{00000000-0005-0000-0000-000011160000}"/>
    <cellStyle name="Normal 3 12 2 2 3 2 2 4 2" xfId="13937" xr:uid="{00000000-0005-0000-0000-000012160000}"/>
    <cellStyle name="Normal 3 12 2 2 3 2 2 4 2 2" xfId="30903" xr:uid="{00000000-0005-0000-0000-000013160000}"/>
    <cellStyle name="Normal 3 12 2 2 3 2 2 4 3" xfId="22421" xr:uid="{00000000-0005-0000-0000-000014160000}"/>
    <cellStyle name="Normal 3 12 2 2 3 2 2 5" xfId="9695" xr:uid="{00000000-0005-0000-0000-000015160000}"/>
    <cellStyle name="Normal 3 12 2 2 3 2 2 5 2" xfId="26662" xr:uid="{00000000-0005-0000-0000-000016160000}"/>
    <cellStyle name="Normal 3 12 2 2 3 2 2 6" xfId="18180" xr:uid="{00000000-0005-0000-0000-000017160000}"/>
    <cellStyle name="Normal 3 12 2 2 3 2 3" xfId="1714" xr:uid="{00000000-0005-0000-0000-000018160000}"/>
    <cellStyle name="Normal 3 12 2 2 3 2 3 2" xfId="3836" xr:uid="{00000000-0005-0000-0000-000019160000}"/>
    <cellStyle name="Normal 3 12 2 2 3 2 3 2 2" xfId="8095" xr:uid="{00000000-0005-0000-0000-00001A160000}"/>
    <cellStyle name="Normal 3 12 2 2 3 2 3 2 2 2" xfId="16584" xr:uid="{00000000-0005-0000-0000-00001B160000}"/>
    <cellStyle name="Normal 3 12 2 2 3 2 3 2 2 2 2" xfId="33550" xr:uid="{00000000-0005-0000-0000-00001C160000}"/>
    <cellStyle name="Normal 3 12 2 2 3 2 3 2 2 3" xfId="25068" xr:uid="{00000000-0005-0000-0000-00001D160000}"/>
    <cellStyle name="Normal 3 12 2 2 3 2 3 2 3" xfId="12342" xr:uid="{00000000-0005-0000-0000-00001E160000}"/>
    <cellStyle name="Normal 3 12 2 2 3 2 3 2 3 2" xfId="29309" xr:uid="{00000000-0005-0000-0000-00001F160000}"/>
    <cellStyle name="Normal 3 12 2 2 3 2 3 2 4" xfId="20827" xr:uid="{00000000-0005-0000-0000-000020160000}"/>
    <cellStyle name="Normal 3 12 2 2 3 2 3 3" xfId="5976" xr:uid="{00000000-0005-0000-0000-000021160000}"/>
    <cellStyle name="Normal 3 12 2 2 3 2 3 3 2" xfId="14466" xr:uid="{00000000-0005-0000-0000-000022160000}"/>
    <cellStyle name="Normal 3 12 2 2 3 2 3 3 2 2" xfId="31432" xr:uid="{00000000-0005-0000-0000-000023160000}"/>
    <cellStyle name="Normal 3 12 2 2 3 2 3 3 3" xfId="22950" xr:uid="{00000000-0005-0000-0000-000024160000}"/>
    <cellStyle name="Normal 3 12 2 2 3 2 3 4" xfId="10224" xr:uid="{00000000-0005-0000-0000-000025160000}"/>
    <cellStyle name="Normal 3 12 2 2 3 2 3 4 2" xfId="27191" xr:uid="{00000000-0005-0000-0000-000026160000}"/>
    <cellStyle name="Normal 3 12 2 2 3 2 3 5" xfId="18709" xr:uid="{00000000-0005-0000-0000-000027160000}"/>
    <cellStyle name="Normal 3 12 2 2 3 2 4" xfId="2777" xr:uid="{00000000-0005-0000-0000-000028160000}"/>
    <cellStyle name="Normal 3 12 2 2 3 2 4 2" xfId="7037" xr:uid="{00000000-0005-0000-0000-000029160000}"/>
    <cellStyle name="Normal 3 12 2 2 3 2 4 2 2" xfId="15526" xr:uid="{00000000-0005-0000-0000-00002A160000}"/>
    <cellStyle name="Normal 3 12 2 2 3 2 4 2 2 2" xfId="32492" xr:uid="{00000000-0005-0000-0000-00002B160000}"/>
    <cellStyle name="Normal 3 12 2 2 3 2 4 2 3" xfId="24010" xr:uid="{00000000-0005-0000-0000-00002C160000}"/>
    <cellStyle name="Normal 3 12 2 2 3 2 4 3" xfId="11284" xr:uid="{00000000-0005-0000-0000-00002D160000}"/>
    <cellStyle name="Normal 3 12 2 2 3 2 4 3 2" xfId="28251" xr:uid="{00000000-0005-0000-0000-00002E160000}"/>
    <cellStyle name="Normal 3 12 2 2 3 2 4 4" xfId="19769" xr:uid="{00000000-0005-0000-0000-00002F160000}"/>
    <cellStyle name="Normal 3 12 2 2 3 2 5" xfId="4918" xr:uid="{00000000-0005-0000-0000-000030160000}"/>
    <cellStyle name="Normal 3 12 2 2 3 2 5 2" xfId="13408" xr:uid="{00000000-0005-0000-0000-000031160000}"/>
    <cellStyle name="Normal 3 12 2 2 3 2 5 2 2" xfId="30374" xr:uid="{00000000-0005-0000-0000-000032160000}"/>
    <cellStyle name="Normal 3 12 2 2 3 2 5 3" xfId="21892" xr:uid="{00000000-0005-0000-0000-000033160000}"/>
    <cellStyle name="Normal 3 12 2 2 3 2 6" xfId="9166" xr:uid="{00000000-0005-0000-0000-000034160000}"/>
    <cellStyle name="Normal 3 12 2 2 3 2 6 2" xfId="26133" xr:uid="{00000000-0005-0000-0000-000035160000}"/>
    <cellStyle name="Normal 3 12 2 2 3 2 7" xfId="17651" xr:uid="{00000000-0005-0000-0000-000036160000}"/>
    <cellStyle name="Normal 3 12 2 2 3 3" xfId="913" xr:uid="{00000000-0005-0000-0000-000037160000}"/>
    <cellStyle name="Normal 3 12 2 2 3 3 2" xfId="1979" xr:uid="{00000000-0005-0000-0000-000038160000}"/>
    <cellStyle name="Normal 3 12 2 2 3 3 2 2" xfId="4100" xr:uid="{00000000-0005-0000-0000-000039160000}"/>
    <cellStyle name="Normal 3 12 2 2 3 3 2 2 2" xfId="8359" xr:uid="{00000000-0005-0000-0000-00003A160000}"/>
    <cellStyle name="Normal 3 12 2 2 3 3 2 2 2 2" xfId="16848" xr:uid="{00000000-0005-0000-0000-00003B160000}"/>
    <cellStyle name="Normal 3 12 2 2 3 3 2 2 2 2 2" xfId="33814" xr:uid="{00000000-0005-0000-0000-00003C160000}"/>
    <cellStyle name="Normal 3 12 2 2 3 3 2 2 2 3" xfId="25332" xr:uid="{00000000-0005-0000-0000-00003D160000}"/>
    <cellStyle name="Normal 3 12 2 2 3 3 2 2 3" xfId="12606" xr:uid="{00000000-0005-0000-0000-00003E160000}"/>
    <cellStyle name="Normal 3 12 2 2 3 3 2 2 3 2" xfId="29573" xr:uid="{00000000-0005-0000-0000-00003F160000}"/>
    <cellStyle name="Normal 3 12 2 2 3 3 2 2 4" xfId="21091" xr:uid="{00000000-0005-0000-0000-000040160000}"/>
    <cellStyle name="Normal 3 12 2 2 3 3 2 3" xfId="6240" xr:uid="{00000000-0005-0000-0000-000041160000}"/>
    <cellStyle name="Normal 3 12 2 2 3 3 2 3 2" xfId="14730" xr:uid="{00000000-0005-0000-0000-000042160000}"/>
    <cellStyle name="Normal 3 12 2 2 3 3 2 3 2 2" xfId="31696" xr:uid="{00000000-0005-0000-0000-000043160000}"/>
    <cellStyle name="Normal 3 12 2 2 3 3 2 3 3" xfId="23214" xr:uid="{00000000-0005-0000-0000-000044160000}"/>
    <cellStyle name="Normal 3 12 2 2 3 3 2 4" xfId="10488" xr:uid="{00000000-0005-0000-0000-000045160000}"/>
    <cellStyle name="Normal 3 12 2 2 3 3 2 4 2" xfId="27455" xr:uid="{00000000-0005-0000-0000-000046160000}"/>
    <cellStyle name="Normal 3 12 2 2 3 3 2 5" xfId="18973" xr:uid="{00000000-0005-0000-0000-000047160000}"/>
    <cellStyle name="Normal 3 12 2 2 3 3 3" xfId="3041" xr:uid="{00000000-0005-0000-0000-000048160000}"/>
    <cellStyle name="Normal 3 12 2 2 3 3 3 2" xfId="7301" xr:uid="{00000000-0005-0000-0000-000049160000}"/>
    <cellStyle name="Normal 3 12 2 2 3 3 3 2 2" xfId="15790" xr:uid="{00000000-0005-0000-0000-00004A160000}"/>
    <cellStyle name="Normal 3 12 2 2 3 3 3 2 2 2" xfId="32756" xr:uid="{00000000-0005-0000-0000-00004B160000}"/>
    <cellStyle name="Normal 3 12 2 2 3 3 3 2 3" xfId="24274" xr:uid="{00000000-0005-0000-0000-00004C160000}"/>
    <cellStyle name="Normal 3 12 2 2 3 3 3 3" xfId="11548" xr:uid="{00000000-0005-0000-0000-00004D160000}"/>
    <cellStyle name="Normal 3 12 2 2 3 3 3 3 2" xfId="28515" xr:uid="{00000000-0005-0000-0000-00004E160000}"/>
    <cellStyle name="Normal 3 12 2 2 3 3 3 4" xfId="20033" xr:uid="{00000000-0005-0000-0000-00004F160000}"/>
    <cellStyle name="Normal 3 12 2 2 3 3 4" xfId="5182" xr:uid="{00000000-0005-0000-0000-000050160000}"/>
    <cellStyle name="Normal 3 12 2 2 3 3 4 2" xfId="13672" xr:uid="{00000000-0005-0000-0000-000051160000}"/>
    <cellStyle name="Normal 3 12 2 2 3 3 4 2 2" xfId="30638" xr:uid="{00000000-0005-0000-0000-000052160000}"/>
    <cellStyle name="Normal 3 12 2 2 3 3 4 3" xfId="22156" xr:uid="{00000000-0005-0000-0000-000053160000}"/>
    <cellStyle name="Normal 3 12 2 2 3 3 5" xfId="9430" xr:uid="{00000000-0005-0000-0000-000054160000}"/>
    <cellStyle name="Normal 3 12 2 2 3 3 5 2" xfId="26397" xr:uid="{00000000-0005-0000-0000-000055160000}"/>
    <cellStyle name="Normal 3 12 2 2 3 3 6" xfId="17915" xr:uid="{00000000-0005-0000-0000-000056160000}"/>
    <cellStyle name="Normal 3 12 2 2 3 4" xfId="1449" xr:uid="{00000000-0005-0000-0000-000057160000}"/>
    <cellStyle name="Normal 3 12 2 2 3 4 2" xfId="3571" xr:uid="{00000000-0005-0000-0000-000058160000}"/>
    <cellStyle name="Normal 3 12 2 2 3 4 2 2" xfId="7830" xr:uid="{00000000-0005-0000-0000-000059160000}"/>
    <cellStyle name="Normal 3 12 2 2 3 4 2 2 2" xfId="16319" xr:uid="{00000000-0005-0000-0000-00005A160000}"/>
    <cellStyle name="Normal 3 12 2 2 3 4 2 2 2 2" xfId="33285" xr:uid="{00000000-0005-0000-0000-00005B160000}"/>
    <cellStyle name="Normal 3 12 2 2 3 4 2 2 3" xfId="24803" xr:uid="{00000000-0005-0000-0000-00005C160000}"/>
    <cellStyle name="Normal 3 12 2 2 3 4 2 3" xfId="12077" xr:uid="{00000000-0005-0000-0000-00005D160000}"/>
    <cellStyle name="Normal 3 12 2 2 3 4 2 3 2" xfId="29044" xr:uid="{00000000-0005-0000-0000-00005E160000}"/>
    <cellStyle name="Normal 3 12 2 2 3 4 2 4" xfId="20562" xr:uid="{00000000-0005-0000-0000-00005F160000}"/>
    <cellStyle name="Normal 3 12 2 2 3 4 3" xfId="5711" xr:uid="{00000000-0005-0000-0000-000060160000}"/>
    <cellStyle name="Normal 3 12 2 2 3 4 3 2" xfId="14201" xr:uid="{00000000-0005-0000-0000-000061160000}"/>
    <cellStyle name="Normal 3 12 2 2 3 4 3 2 2" xfId="31167" xr:uid="{00000000-0005-0000-0000-000062160000}"/>
    <cellStyle name="Normal 3 12 2 2 3 4 3 3" xfId="22685" xr:uid="{00000000-0005-0000-0000-000063160000}"/>
    <cellStyle name="Normal 3 12 2 2 3 4 4" xfId="9959" xr:uid="{00000000-0005-0000-0000-000064160000}"/>
    <cellStyle name="Normal 3 12 2 2 3 4 4 2" xfId="26926" xr:uid="{00000000-0005-0000-0000-000065160000}"/>
    <cellStyle name="Normal 3 12 2 2 3 4 5" xfId="18444" xr:uid="{00000000-0005-0000-0000-000066160000}"/>
    <cellStyle name="Normal 3 12 2 2 3 5" xfId="2512" xr:uid="{00000000-0005-0000-0000-000067160000}"/>
    <cellStyle name="Normal 3 12 2 2 3 5 2" xfId="6772" xr:uid="{00000000-0005-0000-0000-000068160000}"/>
    <cellStyle name="Normal 3 12 2 2 3 5 2 2" xfId="15261" xr:uid="{00000000-0005-0000-0000-000069160000}"/>
    <cellStyle name="Normal 3 12 2 2 3 5 2 2 2" xfId="32227" xr:uid="{00000000-0005-0000-0000-00006A160000}"/>
    <cellStyle name="Normal 3 12 2 2 3 5 2 3" xfId="23745" xr:uid="{00000000-0005-0000-0000-00006B160000}"/>
    <cellStyle name="Normal 3 12 2 2 3 5 3" xfId="11019" xr:uid="{00000000-0005-0000-0000-00006C160000}"/>
    <cellStyle name="Normal 3 12 2 2 3 5 3 2" xfId="27986" xr:uid="{00000000-0005-0000-0000-00006D160000}"/>
    <cellStyle name="Normal 3 12 2 2 3 5 4" xfId="19504" xr:uid="{00000000-0005-0000-0000-00006E160000}"/>
    <cellStyle name="Normal 3 12 2 2 3 6" xfId="4653" xr:uid="{00000000-0005-0000-0000-00006F160000}"/>
    <cellStyle name="Normal 3 12 2 2 3 6 2" xfId="13143" xr:uid="{00000000-0005-0000-0000-000070160000}"/>
    <cellStyle name="Normal 3 12 2 2 3 6 2 2" xfId="30109" xr:uid="{00000000-0005-0000-0000-000071160000}"/>
    <cellStyle name="Normal 3 12 2 2 3 6 3" xfId="21627" xr:uid="{00000000-0005-0000-0000-000072160000}"/>
    <cellStyle name="Normal 3 12 2 2 3 7" xfId="8901" xr:uid="{00000000-0005-0000-0000-000073160000}"/>
    <cellStyle name="Normal 3 12 2 2 3 7 2" xfId="25868" xr:uid="{00000000-0005-0000-0000-000074160000}"/>
    <cellStyle name="Normal 3 12 2 2 3 8" xfId="17386" xr:uid="{00000000-0005-0000-0000-000075160000}"/>
    <cellStyle name="Normal 3 12 2 2 4" xfId="512" xr:uid="{00000000-0005-0000-0000-000076160000}"/>
    <cellStyle name="Normal 3 12 2 2 4 2" xfId="1052" xr:uid="{00000000-0005-0000-0000-000077160000}"/>
    <cellStyle name="Normal 3 12 2 2 4 2 2" xfId="2113" xr:uid="{00000000-0005-0000-0000-000078160000}"/>
    <cellStyle name="Normal 3 12 2 2 4 2 2 2" xfId="4234" xr:uid="{00000000-0005-0000-0000-000079160000}"/>
    <cellStyle name="Normal 3 12 2 2 4 2 2 2 2" xfId="8493" xr:uid="{00000000-0005-0000-0000-00007A160000}"/>
    <cellStyle name="Normal 3 12 2 2 4 2 2 2 2 2" xfId="16982" xr:uid="{00000000-0005-0000-0000-00007B160000}"/>
    <cellStyle name="Normal 3 12 2 2 4 2 2 2 2 2 2" xfId="33948" xr:uid="{00000000-0005-0000-0000-00007C160000}"/>
    <cellStyle name="Normal 3 12 2 2 4 2 2 2 2 3" xfId="25466" xr:uid="{00000000-0005-0000-0000-00007D160000}"/>
    <cellStyle name="Normal 3 12 2 2 4 2 2 2 3" xfId="12740" xr:uid="{00000000-0005-0000-0000-00007E160000}"/>
    <cellStyle name="Normal 3 12 2 2 4 2 2 2 3 2" xfId="29707" xr:uid="{00000000-0005-0000-0000-00007F160000}"/>
    <cellStyle name="Normal 3 12 2 2 4 2 2 2 4" xfId="21225" xr:uid="{00000000-0005-0000-0000-000080160000}"/>
    <cellStyle name="Normal 3 12 2 2 4 2 2 3" xfId="6374" xr:uid="{00000000-0005-0000-0000-000081160000}"/>
    <cellStyle name="Normal 3 12 2 2 4 2 2 3 2" xfId="14864" xr:uid="{00000000-0005-0000-0000-000082160000}"/>
    <cellStyle name="Normal 3 12 2 2 4 2 2 3 2 2" xfId="31830" xr:uid="{00000000-0005-0000-0000-000083160000}"/>
    <cellStyle name="Normal 3 12 2 2 4 2 2 3 3" xfId="23348" xr:uid="{00000000-0005-0000-0000-000084160000}"/>
    <cellStyle name="Normal 3 12 2 2 4 2 2 4" xfId="10622" xr:uid="{00000000-0005-0000-0000-000085160000}"/>
    <cellStyle name="Normal 3 12 2 2 4 2 2 4 2" xfId="27589" xr:uid="{00000000-0005-0000-0000-000086160000}"/>
    <cellStyle name="Normal 3 12 2 2 4 2 2 5" xfId="19107" xr:uid="{00000000-0005-0000-0000-000087160000}"/>
    <cellStyle name="Normal 3 12 2 2 4 2 3" xfId="3175" xr:uid="{00000000-0005-0000-0000-000088160000}"/>
    <cellStyle name="Normal 3 12 2 2 4 2 3 2" xfId="7435" xr:uid="{00000000-0005-0000-0000-000089160000}"/>
    <cellStyle name="Normal 3 12 2 2 4 2 3 2 2" xfId="15924" xr:uid="{00000000-0005-0000-0000-00008A160000}"/>
    <cellStyle name="Normal 3 12 2 2 4 2 3 2 2 2" xfId="32890" xr:uid="{00000000-0005-0000-0000-00008B160000}"/>
    <cellStyle name="Normal 3 12 2 2 4 2 3 2 3" xfId="24408" xr:uid="{00000000-0005-0000-0000-00008C160000}"/>
    <cellStyle name="Normal 3 12 2 2 4 2 3 3" xfId="11682" xr:uid="{00000000-0005-0000-0000-00008D160000}"/>
    <cellStyle name="Normal 3 12 2 2 4 2 3 3 2" xfId="28649" xr:uid="{00000000-0005-0000-0000-00008E160000}"/>
    <cellStyle name="Normal 3 12 2 2 4 2 3 4" xfId="20167" xr:uid="{00000000-0005-0000-0000-00008F160000}"/>
    <cellStyle name="Normal 3 12 2 2 4 2 4" xfId="5316" xr:uid="{00000000-0005-0000-0000-000090160000}"/>
    <cellStyle name="Normal 3 12 2 2 4 2 4 2" xfId="13806" xr:uid="{00000000-0005-0000-0000-000091160000}"/>
    <cellStyle name="Normal 3 12 2 2 4 2 4 2 2" xfId="30772" xr:uid="{00000000-0005-0000-0000-000092160000}"/>
    <cellStyle name="Normal 3 12 2 2 4 2 4 3" xfId="22290" xr:uid="{00000000-0005-0000-0000-000093160000}"/>
    <cellStyle name="Normal 3 12 2 2 4 2 5" xfId="9564" xr:uid="{00000000-0005-0000-0000-000094160000}"/>
    <cellStyle name="Normal 3 12 2 2 4 2 5 2" xfId="26531" xr:uid="{00000000-0005-0000-0000-000095160000}"/>
    <cellStyle name="Normal 3 12 2 2 4 2 6" xfId="18049" xr:uid="{00000000-0005-0000-0000-000096160000}"/>
    <cellStyle name="Normal 3 12 2 2 4 3" xfId="1583" xr:uid="{00000000-0005-0000-0000-000097160000}"/>
    <cellStyle name="Normal 3 12 2 2 4 3 2" xfId="3705" xr:uid="{00000000-0005-0000-0000-000098160000}"/>
    <cellStyle name="Normal 3 12 2 2 4 3 2 2" xfId="7964" xr:uid="{00000000-0005-0000-0000-000099160000}"/>
    <cellStyle name="Normal 3 12 2 2 4 3 2 2 2" xfId="16453" xr:uid="{00000000-0005-0000-0000-00009A160000}"/>
    <cellStyle name="Normal 3 12 2 2 4 3 2 2 2 2" xfId="33419" xr:uid="{00000000-0005-0000-0000-00009B160000}"/>
    <cellStyle name="Normal 3 12 2 2 4 3 2 2 3" xfId="24937" xr:uid="{00000000-0005-0000-0000-00009C160000}"/>
    <cellStyle name="Normal 3 12 2 2 4 3 2 3" xfId="12211" xr:uid="{00000000-0005-0000-0000-00009D160000}"/>
    <cellStyle name="Normal 3 12 2 2 4 3 2 3 2" xfId="29178" xr:uid="{00000000-0005-0000-0000-00009E160000}"/>
    <cellStyle name="Normal 3 12 2 2 4 3 2 4" xfId="20696" xr:uid="{00000000-0005-0000-0000-00009F160000}"/>
    <cellStyle name="Normal 3 12 2 2 4 3 3" xfId="5845" xr:uid="{00000000-0005-0000-0000-0000A0160000}"/>
    <cellStyle name="Normal 3 12 2 2 4 3 3 2" xfId="14335" xr:uid="{00000000-0005-0000-0000-0000A1160000}"/>
    <cellStyle name="Normal 3 12 2 2 4 3 3 2 2" xfId="31301" xr:uid="{00000000-0005-0000-0000-0000A2160000}"/>
    <cellStyle name="Normal 3 12 2 2 4 3 3 3" xfId="22819" xr:uid="{00000000-0005-0000-0000-0000A3160000}"/>
    <cellStyle name="Normal 3 12 2 2 4 3 4" xfId="10093" xr:uid="{00000000-0005-0000-0000-0000A4160000}"/>
    <cellStyle name="Normal 3 12 2 2 4 3 4 2" xfId="27060" xr:uid="{00000000-0005-0000-0000-0000A5160000}"/>
    <cellStyle name="Normal 3 12 2 2 4 3 5" xfId="18578" xr:uid="{00000000-0005-0000-0000-0000A6160000}"/>
    <cellStyle name="Normal 3 12 2 2 4 4" xfId="2646" xr:uid="{00000000-0005-0000-0000-0000A7160000}"/>
    <cellStyle name="Normal 3 12 2 2 4 4 2" xfId="6906" xr:uid="{00000000-0005-0000-0000-0000A8160000}"/>
    <cellStyle name="Normal 3 12 2 2 4 4 2 2" xfId="15395" xr:uid="{00000000-0005-0000-0000-0000A9160000}"/>
    <cellStyle name="Normal 3 12 2 2 4 4 2 2 2" xfId="32361" xr:uid="{00000000-0005-0000-0000-0000AA160000}"/>
    <cellStyle name="Normal 3 12 2 2 4 4 2 3" xfId="23879" xr:uid="{00000000-0005-0000-0000-0000AB160000}"/>
    <cellStyle name="Normal 3 12 2 2 4 4 3" xfId="11153" xr:uid="{00000000-0005-0000-0000-0000AC160000}"/>
    <cellStyle name="Normal 3 12 2 2 4 4 3 2" xfId="28120" xr:uid="{00000000-0005-0000-0000-0000AD160000}"/>
    <cellStyle name="Normal 3 12 2 2 4 4 4" xfId="19638" xr:uid="{00000000-0005-0000-0000-0000AE160000}"/>
    <cellStyle name="Normal 3 12 2 2 4 5" xfId="4787" xr:uid="{00000000-0005-0000-0000-0000AF160000}"/>
    <cellStyle name="Normal 3 12 2 2 4 5 2" xfId="13277" xr:uid="{00000000-0005-0000-0000-0000B0160000}"/>
    <cellStyle name="Normal 3 12 2 2 4 5 2 2" xfId="30243" xr:uid="{00000000-0005-0000-0000-0000B1160000}"/>
    <cellStyle name="Normal 3 12 2 2 4 5 3" xfId="21761" xr:uid="{00000000-0005-0000-0000-0000B2160000}"/>
    <cellStyle name="Normal 3 12 2 2 4 6" xfId="9035" xr:uid="{00000000-0005-0000-0000-0000B3160000}"/>
    <cellStyle name="Normal 3 12 2 2 4 6 2" xfId="26002" xr:uid="{00000000-0005-0000-0000-0000B4160000}"/>
    <cellStyle name="Normal 3 12 2 2 4 7" xfId="17520" xr:uid="{00000000-0005-0000-0000-0000B5160000}"/>
    <cellStyle name="Normal 3 12 2 2 5" xfId="782" xr:uid="{00000000-0005-0000-0000-0000B6160000}"/>
    <cellStyle name="Normal 3 12 2 2 5 2" xfId="1848" xr:uid="{00000000-0005-0000-0000-0000B7160000}"/>
    <cellStyle name="Normal 3 12 2 2 5 2 2" xfId="3969" xr:uid="{00000000-0005-0000-0000-0000B8160000}"/>
    <cellStyle name="Normal 3 12 2 2 5 2 2 2" xfId="8228" xr:uid="{00000000-0005-0000-0000-0000B9160000}"/>
    <cellStyle name="Normal 3 12 2 2 5 2 2 2 2" xfId="16717" xr:uid="{00000000-0005-0000-0000-0000BA160000}"/>
    <cellStyle name="Normal 3 12 2 2 5 2 2 2 2 2" xfId="33683" xr:uid="{00000000-0005-0000-0000-0000BB160000}"/>
    <cellStyle name="Normal 3 12 2 2 5 2 2 2 3" xfId="25201" xr:uid="{00000000-0005-0000-0000-0000BC160000}"/>
    <cellStyle name="Normal 3 12 2 2 5 2 2 3" xfId="12475" xr:uid="{00000000-0005-0000-0000-0000BD160000}"/>
    <cellStyle name="Normal 3 12 2 2 5 2 2 3 2" xfId="29442" xr:uid="{00000000-0005-0000-0000-0000BE160000}"/>
    <cellStyle name="Normal 3 12 2 2 5 2 2 4" xfId="20960" xr:uid="{00000000-0005-0000-0000-0000BF160000}"/>
    <cellStyle name="Normal 3 12 2 2 5 2 3" xfId="6109" xr:uid="{00000000-0005-0000-0000-0000C0160000}"/>
    <cellStyle name="Normal 3 12 2 2 5 2 3 2" xfId="14599" xr:uid="{00000000-0005-0000-0000-0000C1160000}"/>
    <cellStyle name="Normal 3 12 2 2 5 2 3 2 2" xfId="31565" xr:uid="{00000000-0005-0000-0000-0000C2160000}"/>
    <cellStyle name="Normal 3 12 2 2 5 2 3 3" xfId="23083" xr:uid="{00000000-0005-0000-0000-0000C3160000}"/>
    <cellStyle name="Normal 3 12 2 2 5 2 4" xfId="10357" xr:uid="{00000000-0005-0000-0000-0000C4160000}"/>
    <cellStyle name="Normal 3 12 2 2 5 2 4 2" xfId="27324" xr:uid="{00000000-0005-0000-0000-0000C5160000}"/>
    <cellStyle name="Normal 3 12 2 2 5 2 5" xfId="18842" xr:uid="{00000000-0005-0000-0000-0000C6160000}"/>
    <cellStyle name="Normal 3 12 2 2 5 3" xfId="2910" xr:uid="{00000000-0005-0000-0000-0000C7160000}"/>
    <cellStyle name="Normal 3 12 2 2 5 3 2" xfId="7170" xr:uid="{00000000-0005-0000-0000-0000C8160000}"/>
    <cellStyle name="Normal 3 12 2 2 5 3 2 2" xfId="15659" xr:uid="{00000000-0005-0000-0000-0000C9160000}"/>
    <cellStyle name="Normal 3 12 2 2 5 3 2 2 2" xfId="32625" xr:uid="{00000000-0005-0000-0000-0000CA160000}"/>
    <cellStyle name="Normal 3 12 2 2 5 3 2 3" xfId="24143" xr:uid="{00000000-0005-0000-0000-0000CB160000}"/>
    <cellStyle name="Normal 3 12 2 2 5 3 3" xfId="11417" xr:uid="{00000000-0005-0000-0000-0000CC160000}"/>
    <cellStyle name="Normal 3 12 2 2 5 3 3 2" xfId="28384" xr:uid="{00000000-0005-0000-0000-0000CD160000}"/>
    <cellStyle name="Normal 3 12 2 2 5 3 4" xfId="19902" xr:uid="{00000000-0005-0000-0000-0000CE160000}"/>
    <cellStyle name="Normal 3 12 2 2 5 4" xfId="5051" xr:uid="{00000000-0005-0000-0000-0000CF160000}"/>
    <cellStyle name="Normal 3 12 2 2 5 4 2" xfId="13541" xr:uid="{00000000-0005-0000-0000-0000D0160000}"/>
    <cellStyle name="Normal 3 12 2 2 5 4 2 2" xfId="30507" xr:uid="{00000000-0005-0000-0000-0000D1160000}"/>
    <cellStyle name="Normal 3 12 2 2 5 4 3" xfId="22025" xr:uid="{00000000-0005-0000-0000-0000D2160000}"/>
    <cellStyle name="Normal 3 12 2 2 5 5" xfId="9299" xr:uid="{00000000-0005-0000-0000-0000D3160000}"/>
    <cellStyle name="Normal 3 12 2 2 5 5 2" xfId="26266" xr:uid="{00000000-0005-0000-0000-0000D4160000}"/>
    <cellStyle name="Normal 3 12 2 2 5 6" xfId="17784" xr:uid="{00000000-0005-0000-0000-0000D5160000}"/>
    <cellStyle name="Normal 3 12 2 2 6" xfId="1318" xr:uid="{00000000-0005-0000-0000-0000D6160000}"/>
    <cellStyle name="Normal 3 12 2 2 6 2" xfId="3440" xr:uid="{00000000-0005-0000-0000-0000D7160000}"/>
    <cellStyle name="Normal 3 12 2 2 6 2 2" xfId="7699" xr:uid="{00000000-0005-0000-0000-0000D8160000}"/>
    <cellStyle name="Normal 3 12 2 2 6 2 2 2" xfId="16188" xr:uid="{00000000-0005-0000-0000-0000D9160000}"/>
    <cellStyle name="Normal 3 12 2 2 6 2 2 2 2" xfId="33154" xr:uid="{00000000-0005-0000-0000-0000DA160000}"/>
    <cellStyle name="Normal 3 12 2 2 6 2 2 3" xfId="24672" xr:uid="{00000000-0005-0000-0000-0000DB160000}"/>
    <cellStyle name="Normal 3 12 2 2 6 2 3" xfId="11946" xr:uid="{00000000-0005-0000-0000-0000DC160000}"/>
    <cellStyle name="Normal 3 12 2 2 6 2 3 2" xfId="28913" xr:uid="{00000000-0005-0000-0000-0000DD160000}"/>
    <cellStyle name="Normal 3 12 2 2 6 2 4" xfId="20431" xr:uid="{00000000-0005-0000-0000-0000DE160000}"/>
    <cellStyle name="Normal 3 12 2 2 6 3" xfId="5580" xr:uid="{00000000-0005-0000-0000-0000DF160000}"/>
    <cellStyle name="Normal 3 12 2 2 6 3 2" xfId="14070" xr:uid="{00000000-0005-0000-0000-0000E0160000}"/>
    <cellStyle name="Normal 3 12 2 2 6 3 2 2" xfId="31036" xr:uid="{00000000-0005-0000-0000-0000E1160000}"/>
    <cellStyle name="Normal 3 12 2 2 6 3 3" xfId="22554" xr:uid="{00000000-0005-0000-0000-0000E2160000}"/>
    <cellStyle name="Normal 3 12 2 2 6 4" xfId="9828" xr:uid="{00000000-0005-0000-0000-0000E3160000}"/>
    <cellStyle name="Normal 3 12 2 2 6 4 2" xfId="26795" xr:uid="{00000000-0005-0000-0000-0000E4160000}"/>
    <cellStyle name="Normal 3 12 2 2 6 5" xfId="18313" xr:uid="{00000000-0005-0000-0000-0000E5160000}"/>
    <cellStyle name="Normal 3 12 2 2 7" xfId="2381" xr:uid="{00000000-0005-0000-0000-0000E6160000}"/>
    <cellStyle name="Normal 3 12 2 2 7 2" xfId="6641" xr:uid="{00000000-0005-0000-0000-0000E7160000}"/>
    <cellStyle name="Normal 3 12 2 2 7 2 2" xfId="15130" xr:uid="{00000000-0005-0000-0000-0000E8160000}"/>
    <cellStyle name="Normal 3 12 2 2 7 2 2 2" xfId="32096" xr:uid="{00000000-0005-0000-0000-0000E9160000}"/>
    <cellStyle name="Normal 3 12 2 2 7 2 3" xfId="23614" xr:uid="{00000000-0005-0000-0000-0000EA160000}"/>
    <cellStyle name="Normal 3 12 2 2 7 3" xfId="10888" xr:uid="{00000000-0005-0000-0000-0000EB160000}"/>
    <cellStyle name="Normal 3 12 2 2 7 3 2" xfId="27855" xr:uid="{00000000-0005-0000-0000-0000EC160000}"/>
    <cellStyle name="Normal 3 12 2 2 7 4" xfId="19373" xr:uid="{00000000-0005-0000-0000-0000ED160000}"/>
    <cellStyle name="Normal 3 12 2 2 8" xfId="4522" xr:uid="{00000000-0005-0000-0000-0000EE160000}"/>
    <cellStyle name="Normal 3 12 2 2 8 2" xfId="13012" xr:uid="{00000000-0005-0000-0000-0000EF160000}"/>
    <cellStyle name="Normal 3 12 2 2 8 2 2" xfId="29978" xr:uid="{00000000-0005-0000-0000-0000F0160000}"/>
    <cellStyle name="Normal 3 12 2 2 8 3" xfId="21496" xr:uid="{00000000-0005-0000-0000-0000F1160000}"/>
    <cellStyle name="Normal 3 12 2 2 9" xfId="8770" xr:uid="{00000000-0005-0000-0000-0000F2160000}"/>
    <cellStyle name="Normal 3 12 2 2 9 2" xfId="25737" xr:uid="{00000000-0005-0000-0000-0000F3160000}"/>
    <cellStyle name="Normal 3 12 2 3" xfId="256" xr:uid="{00000000-0005-0000-0000-0000F4160000}"/>
    <cellStyle name="Normal 3 12 2 3 2" xfId="391" xr:uid="{00000000-0005-0000-0000-0000F5160000}"/>
    <cellStyle name="Normal 3 12 2 3 2 2" xfId="679" xr:uid="{00000000-0005-0000-0000-0000F6160000}"/>
    <cellStyle name="Normal 3 12 2 3 2 2 2" xfId="1215" xr:uid="{00000000-0005-0000-0000-0000F7160000}"/>
    <cellStyle name="Normal 3 12 2 3 2 2 2 2" xfId="2276" xr:uid="{00000000-0005-0000-0000-0000F8160000}"/>
    <cellStyle name="Normal 3 12 2 3 2 2 2 2 2" xfId="4397" xr:uid="{00000000-0005-0000-0000-0000F9160000}"/>
    <cellStyle name="Normal 3 12 2 3 2 2 2 2 2 2" xfId="8656" xr:uid="{00000000-0005-0000-0000-0000FA160000}"/>
    <cellStyle name="Normal 3 12 2 3 2 2 2 2 2 2 2" xfId="17145" xr:uid="{00000000-0005-0000-0000-0000FB160000}"/>
    <cellStyle name="Normal 3 12 2 3 2 2 2 2 2 2 2 2" xfId="34111" xr:uid="{00000000-0005-0000-0000-0000FC160000}"/>
    <cellStyle name="Normal 3 12 2 3 2 2 2 2 2 2 3" xfId="25629" xr:uid="{00000000-0005-0000-0000-0000FD160000}"/>
    <cellStyle name="Normal 3 12 2 3 2 2 2 2 2 3" xfId="12903" xr:uid="{00000000-0005-0000-0000-0000FE160000}"/>
    <cellStyle name="Normal 3 12 2 3 2 2 2 2 2 3 2" xfId="29870" xr:uid="{00000000-0005-0000-0000-0000FF160000}"/>
    <cellStyle name="Normal 3 12 2 3 2 2 2 2 2 4" xfId="21388" xr:uid="{00000000-0005-0000-0000-000000170000}"/>
    <cellStyle name="Normal 3 12 2 3 2 2 2 2 3" xfId="6537" xr:uid="{00000000-0005-0000-0000-000001170000}"/>
    <cellStyle name="Normal 3 12 2 3 2 2 2 2 3 2" xfId="15027" xr:uid="{00000000-0005-0000-0000-000002170000}"/>
    <cellStyle name="Normal 3 12 2 3 2 2 2 2 3 2 2" xfId="31993" xr:uid="{00000000-0005-0000-0000-000003170000}"/>
    <cellStyle name="Normal 3 12 2 3 2 2 2 2 3 3" xfId="23511" xr:uid="{00000000-0005-0000-0000-000004170000}"/>
    <cellStyle name="Normal 3 12 2 3 2 2 2 2 4" xfId="10785" xr:uid="{00000000-0005-0000-0000-000005170000}"/>
    <cellStyle name="Normal 3 12 2 3 2 2 2 2 4 2" xfId="27752" xr:uid="{00000000-0005-0000-0000-000006170000}"/>
    <cellStyle name="Normal 3 12 2 3 2 2 2 2 5" xfId="19270" xr:uid="{00000000-0005-0000-0000-000007170000}"/>
    <cellStyle name="Normal 3 12 2 3 2 2 2 3" xfId="3338" xr:uid="{00000000-0005-0000-0000-000008170000}"/>
    <cellStyle name="Normal 3 12 2 3 2 2 2 3 2" xfId="7598" xr:uid="{00000000-0005-0000-0000-000009170000}"/>
    <cellStyle name="Normal 3 12 2 3 2 2 2 3 2 2" xfId="16087" xr:uid="{00000000-0005-0000-0000-00000A170000}"/>
    <cellStyle name="Normal 3 12 2 3 2 2 2 3 2 2 2" xfId="33053" xr:uid="{00000000-0005-0000-0000-00000B170000}"/>
    <cellStyle name="Normal 3 12 2 3 2 2 2 3 2 3" xfId="24571" xr:uid="{00000000-0005-0000-0000-00000C170000}"/>
    <cellStyle name="Normal 3 12 2 3 2 2 2 3 3" xfId="11845" xr:uid="{00000000-0005-0000-0000-00000D170000}"/>
    <cellStyle name="Normal 3 12 2 3 2 2 2 3 3 2" xfId="28812" xr:uid="{00000000-0005-0000-0000-00000E170000}"/>
    <cellStyle name="Normal 3 12 2 3 2 2 2 3 4" xfId="20330" xr:uid="{00000000-0005-0000-0000-00000F170000}"/>
    <cellStyle name="Normal 3 12 2 3 2 2 2 4" xfId="5479" xr:uid="{00000000-0005-0000-0000-000010170000}"/>
    <cellStyle name="Normal 3 12 2 3 2 2 2 4 2" xfId="13969" xr:uid="{00000000-0005-0000-0000-000011170000}"/>
    <cellStyle name="Normal 3 12 2 3 2 2 2 4 2 2" xfId="30935" xr:uid="{00000000-0005-0000-0000-000012170000}"/>
    <cellStyle name="Normal 3 12 2 3 2 2 2 4 3" xfId="22453" xr:uid="{00000000-0005-0000-0000-000013170000}"/>
    <cellStyle name="Normal 3 12 2 3 2 2 2 5" xfId="9727" xr:uid="{00000000-0005-0000-0000-000014170000}"/>
    <cellStyle name="Normal 3 12 2 3 2 2 2 5 2" xfId="26694" xr:uid="{00000000-0005-0000-0000-000015170000}"/>
    <cellStyle name="Normal 3 12 2 3 2 2 2 6" xfId="18212" xr:uid="{00000000-0005-0000-0000-000016170000}"/>
    <cellStyle name="Normal 3 12 2 3 2 2 3" xfId="1746" xr:uid="{00000000-0005-0000-0000-000017170000}"/>
    <cellStyle name="Normal 3 12 2 3 2 2 3 2" xfId="3868" xr:uid="{00000000-0005-0000-0000-000018170000}"/>
    <cellStyle name="Normal 3 12 2 3 2 2 3 2 2" xfId="8127" xr:uid="{00000000-0005-0000-0000-000019170000}"/>
    <cellStyle name="Normal 3 12 2 3 2 2 3 2 2 2" xfId="16616" xr:uid="{00000000-0005-0000-0000-00001A170000}"/>
    <cellStyle name="Normal 3 12 2 3 2 2 3 2 2 2 2" xfId="33582" xr:uid="{00000000-0005-0000-0000-00001B170000}"/>
    <cellStyle name="Normal 3 12 2 3 2 2 3 2 2 3" xfId="25100" xr:uid="{00000000-0005-0000-0000-00001C170000}"/>
    <cellStyle name="Normal 3 12 2 3 2 2 3 2 3" xfId="12374" xr:uid="{00000000-0005-0000-0000-00001D170000}"/>
    <cellStyle name="Normal 3 12 2 3 2 2 3 2 3 2" xfId="29341" xr:uid="{00000000-0005-0000-0000-00001E170000}"/>
    <cellStyle name="Normal 3 12 2 3 2 2 3 2 4" xfId="20859" xr:uid="{00000000-0005-0000-0000-00001F170000}"/>
    <cellStyle name="Normal 3 12 2 3 2 2 3 3" xfId="6008" xr:uid="{00000000-0005-0000-0000-000020170000}"/>
    <cellStyle name="Normal 3 12 2 3 2 2 3 3 2" xfId="14498" xr:uid="{00000000-0005-0000-0000-000021170000}"/>
    <cellStyle name="Normal 3 12 2 3 2 2 3 3 2 2" xfId="31464" xr:uid="{00000000-0005-0000-0000-000022170000}"/>
    <cellStyle name="Normal 3 12 2 3 2 2 3 3 3" xfId="22982" xr:uid="{00000000-0005-0000-0000-000023170000}"/>
    <cellStyle name="Normal 3 12 2 3 2 2 3 4" xfId="10256" xr:uid="{00000000-0005-0000-0000-000024170000}"/>
    <cellStyle name="Normal 3 12 2 3 2 2 3 4 2" xfId="27223" xr:uid="{00000000-0005-0000-0000-000025170000}"/>
    <cellStyle name="Normal 3 12 2 3 2 2 3 5" xfId="18741" xr:uid="{00000000-0005-0000-0000-000026170000}"/>
    <cellStyle name="Normal 3 12 2 3 2 2 4" xfId="2809" xr:uid="{00000000-0005-0000-0000-000027170000}"/>
    <cellStyle name="Normal 3 12 2 3 2 2 4 2" xfId="7069" xr:uid="{00000000-0005-0000-0000-000028170000}"/>
    <cellStyle name="Normal 3 12 2 3 2 2 4 2 2" xfId="15558" xr:uid="{00000000-0005-0000-0000-000029170000}"/>
    <cellStyle name="Normal 3 12 2 3 2 2 4 2 2 2" xfId="32524" xr:uid="{00000000-0005-0000-0000-00002A170000}"/>
    <cellStyle name="Normal 3 12 2 3 2 2 4 2 3" xfId="24042" xr:uid="{00000000-0005-0000-0000-00002B170000}"/>
    <cellStyle name="Normal 3 12 2 3 2 2 4 3" xfId="11316" xr:uid="{00000000-0005-0000-0000-00002C170000}"/>
    <cellStyle name="Normal 3 12 2 3 2 2 4 3 2" xfId="28283" xr:uid="{00000000-0005-0000-0000-00002D170000}"/>
    <cellStyle name="Normal 3 12 2 3 2 2 4 4" xfId="19801" xr:uid="{00000000-0005-0000-0000-00002E170000}"/>
    <cellStyle name="Normal 3 12 2 3 2 2 5" xfId="4950" xr:uid="{00000000-0005-0000-0000-00002F170000}"/>
    <cellStyle name="Normal 3 12 2 3 2 2 5 2" xfId="13440" xr:uid="{00000000-0005-0000-0000-000030170000}"/>
    <cellStyle name="Normal 3 12 2 3 2 2 5 2 2" xfId="30406" xr:uid="{00000000-0005-0000-0000-000031170000}"/>
    <cellStyle name="Normal 3 12 2 3 2 2 5 3" xfId="21924" xr:uid="{00000000-0005-0000-0000-000032170000}"/>
    <cellStyle name="Normal 3 12 2 3 2 2 6" xfId="9198" xr:uid="{00000000-0005-0000-0000-000033170000}"/>
    <cellStyle name="Normal 3 12 2 3 2 2 6 2" xfId="26165" xr:uid="{00000000-0005-0000-0000-000034170000}"/>
    <cellStyle name="Normal 3 12 2 3 2 2 7" xfId="17683" xr:uid="{00000000-0005-0000-0000-000035170000}"/>
    <cellStyle name="Normal 3 12 2 3 2 3" xfId="945" xr:uid="{00000000-0005-0000-0000-000036170000}"/>
    <cellStyle name="Normal 3 12 2 3 2 3 2" xfId="2011" xr:uid="{00000000-0005-0000-0000-000037170000}"/>
    <cellStyle name="Normal 3 12 2 3 2 3 2 2" xfId="4132" xr:uid="{00000000-0005-0000-0000-000038170000}"/>
    <cellStyle name="Normal 3 12 2 3 2 3 2 2 2" xfId="8391" xr:uid="{00000000-0005-0000-0000-000039170000}"/>
    <cellStyle name="Normal 3 12 2 3 2 3 2 2 2 2" xfId="16880" xr:uid="{00000000-0005-0000-0000-00003A170000}"/>
    <cellStyle name="Normal 3 12 2 3 2 3 2 2 2 2 2" xfId="33846" xr:uid="{00000000-0005-0000-0000-00003B170000}"/>
    <cellStyle name="Normal 3 12 2 3 2 3 2 2 2 3" xfId="25364" xr:uid="{00000000-0005-0000-0000-00003C170000}"/>
    <cellStyle name="Normal 3 12 2 3 2 3 2 2 3" xfId="12638" xr:uid="{00000000-0005-0000-0000-00003D170000}"/>
    <cellStyle name="Normal 3 12 2 3 2 3 2 2 3 2" xfId="29605" xr:uid="{00000000-0005-0000-0000-00003E170000}"/>
    <cellStyle name="Normal 3 12 2 3 2 3 2 2 4" xfId="21123" xr:uid="{00000000-0005-0000-0000-00003F170000}"/>
    <cellStyle name="Normal 3 12 2 3 2 3 2 3" xfId="6272" xr:uid="{00000000-0005-0000-0000-000040170000}"/>
    <cellStyle name="Normal 3 12 2 3 2 3 2 3 2" xfId="14762" xr:uid="{00000000-0005-0000-0000-000041170000}"/>
    <cellStyle name="Normal 3 12 2 3 2 3 2 3 2 2" xfId="31728" xr:uid="{00000000-0005-0000-0000-000042170000}"/>
    <cellStyle name="Normal 3 12 2 3 2 3 2 3 3" xfId="23246" xr:uid="{00000000-0005-0000-0000-000043170000}"/>
    <cellStyle name="Normal 3 12 2 3 2 3 2 4" xfId="10520" xr:uid="{00000000-0005-0000-0000-000044170000}"/>
    <cellStyle name="Normal 3 12 2 3 2 3 2 4 2" xfId="27487" xr:uid="{00000000-0005-0000-0000-000045170000}"/>
    <cellStyle name="Normal 3 12 2 3 2 3 2 5" xfId="19005" xr:uid="{00000000-0005-0000-0000-000046170000}"/>
    <cellStyle name="Normal 3 12 2 3 2 3 3" xfId="3073" xr:uid="{00000000-0005-0000-0000-000047170000}"/>
    <cellStyle name="Normal 3 12 2 3 2 3 3 2" xfId="7333" xr:uid="{00000000-0005-0000-0000-000048170000}"/>
    <cellStyle name="Normal 3 12 2 3 2 3 3 2 2" xfId="15822" xr:uid="{00000000-0005-0000-0000-000049170000}"/>
    <cellStyle name="Normal 3 12 2 3 2 3 3 2 2 2" xfId="32788" xr:uid="{00000000-0005-0000-0000-00004A170000}"/>
    <cellStyle name="Normal 3 12 2 3 2 3 3 2 3" xfId="24306" xr:uid="{00000000-0005-0000-0000-00004B170000}"/>
    <cellStyle name="Normal 3 12 2 3 2 3 3 3" xfId="11580" xr:uid="{00000000-0005-0000-0000-00004C170000}"/>
    <cellStyle name="Normal 3 12 2 3 2 3 3 3 2" xfId="28547" xr:uid="{00000000-0005-0000-0000-00004D170000}"/>
    <cellStyle name="Normal 3 12 2 3 2 3 3 4" xfId="20065" xr:uid="{00000000-0005-0000-0000-00004E170000}"/>
    <cellStyle name="Normal 3 12 2 3 2 3 4" xfId="5214" xr:uid="{00000000-0005-0000-0000-00004F170000}"/>
    <cellStyle name="Normal 3 12 2 3 2 3 4 2" xfId="13704" xr:uid="{00000000-0005-0000-0000-000050170000}"/>
    <cellStyle name="Normal 3 12 2 3 2 3 4 2 2" xfId="30670" xr:uid="{00000000-0005-0000-0000-000051170000}"/>
    <cellStyle name="Normal 3 12 2 3 2 3 4 3" xfId="22188" xr:uid="{00000000-0005-0000-0000-000052170000}"/>
    <cellStyle name="Normal 3 12 2 3 2 3 5" xfId="9462" xr:uid="{00000000-0005-0000-0000-000053170000}"/>
    <cellStyle name="Normal 3 12 2 3 2 3 5 2" xfId="26429" xr:uid="{00000000-0005-0000-0000-000054170000}"/>
    <cellStyle name="Normal 3 12 2 3 2 3 6" xfId="17947" xr:uid="{00000000-0005-0000-0000-000055170000}"/>
    <cellStyle name="Normal 3 12 2 3 2 4" xfId="1481" xr:uid="{00000000-0005-0000-0000-000056170000}"/>
    <cellStyle name="Normal 3 12 2 3 2 4 2" xfId="3603" xr:uid="{00000000-0005-0000-0000-000057170000}"/>
    <cellStyle name="Normal 3 12 2 3 2 4 2 2" xfId="7862" xr:uid="{00000000-0005-0000-0000-000058170000}"/>
    <cellStyle name="Normal 3 12 2 3 2 4 2 2 2" xfId="16351" xr:uid="{00000000-0005-0000-0000-000059170000}"/>
    <cellStyle name="Normal 3 12 2 3 2 4 2 2 2 2" xfId="33317" xr:uid="{00000000-0005-0000-0000-00005A170000}"/>
    <cellStyle name="Normal 3 12 2 3 2 4 2 2 3" xfId="24835" xr:uid="{00000000-0005-0000-0000-00005B170000}"/>
    <cellStyle name="Normal 3 12 2 3 2 4 2 3" xfId="12109" xr:uid="{00000000-0005-0000-0000-00005C170000}"/>
    <cellStyle name="Normal 3 12 2 3 2 4 2 3 2" xfId="29076" xr:uid="{00000000-0005-0000-0000-00005D170000}"/>
    <cellStyle name="Normal 3 12 2 3 2 4 2 4" xfId="20594" xr:uid="{00000000-0005-0000-0000-00005E170000}"/>
    <cellStyle name="Normal 3 12 2 3 2 4 3" xfId="5743" xr:uid="{00000000-0005-0000-0000-00005F170000}"/>
    <cellStyle name="Normal 3 12 2 3 2 4 3 2" xfId="14233" xr:uid="{00000000-0005-0000-0000-000060170000}"/>
    <cellStyle name="Normal 3 12 2 3 2 4 3 2 2" xfId="31199" xr:uid="{00000000-0005-0000-0000-000061170000}"/>
    <cellStyle name="Normal 3 12 2 3 2 4 3 3" xfId="22717" xr:uid="{00000000-0005-0000-0000-000062170000}"/>
    <cellStyle name="Normal 3 12 2 3 2 4 4" xfId="9991" xr:uid="{00000000-0005-0000-0000-000063170000}"/>
    <cellStyle name="Normal 3 12 2 3 2 4 4 2" xfId="26958" xr:uid="{00000000-0005-0000-0000-000064170000}"/>
    <cellStyle name="Normal 3 12 2 3 2 4 5" xfId="18476" xr:uid="{00000000-0005-0000-0000-000065170000}"/>
    <cellStyle name="Normal 3 12 2 3 2 5" xfId="2544" xr:uid="{00000000-0005-0000-0000-000066170000}"/>
    <cellStyle name="Normal 3 12 2 3 2 5 2" xfId="6804" xr:uid="{00000000-0005-0000-0000-000067170000}"/>
    <cellStyle name="Normal 3 12 2 3 2 5 2 2" xfId="15293" xr:uid="{00000000-0005-0000-0000-000068170000}"/>
    <cellStyle name="Normal 3 12 2 3 2 5 2 2 2" xfId="32259" xr:uid="{00000000-0005-0000-0000-000069170000}"/>
    <cellStyle name="Normal 3 12 2 3 2 5 2 3" xfId="23777" xr:uid="{00000000-0005-0000-0000-00006A170000}"/>
    <cellStyle name="Normal 3 12 2 3 2 5 3" xfId="11051" xr:uid="{00000000-0005-0000-0000-00006B170000}"/>
    <cellStyle name="Normal 3 12 2 3 2 5 3 2" xfId="28018" xr:uid="{00000000-0005-0000-0000-00006C170000}"/>
    <cellStyle name="Normal 3 12 2 3 2 5 4" xfId="19536" xr:uid="{00000000-0005-0000-0000-00006D170000}"/>
    <cellStyle name="Normal 3 12 2 3 2 6" xfId="4685" xr:uid="{00000000-0005-0000-0000-00006E170000}"/>
    <cellStyle name="Normal 3 12 2 3 2 6 2" xfId="13175" xr:uid="{00000000-0005-0000-0000-00006F170000}"/>
    <cellStyle name="Normal 3 12 2 3 2 6 2 2" xfId="30141" xr:uid="{00000000-0005-0000-0000-000070170000}"/>
    <cellStyle name="Normal 3 12 2 3 2 6 3" xfId="21659" xr:uid="{00000000-0005-0000-0000-000071170000}"/>
    <cellStyle name="Normal 3 12 2 3 2 7" xfId="8933" xr:uid="{00000000-0005-0000-0000-000072170000}"/>
    <cellStyle name="Normal 3 12 2 3 2 7 2" xfId="25900" xr:uid="{00000000-0005-0000-0000-000073170000}"/>
    <cellStyle name="Normal 3 12 2 3 2 8" xfId="17418" xr:uid="{00000000-0005-0000-0000-000074170000}"/>
    <cellStyle name="Normal 3 12 2 3 3" xfId="545" xr:uid="{00000000-0005-0000-0000-000075170000}"/>
    <cellStyle name="Normal 3 12 2 3 3 2" xfId="1084" xr:uid="{00000000-0005-0000-0000-000076170000}"/>
    <cellStyle name="Normal 3 12 2 3 3 2 2" xfId="2145" xr:uid="{00000000-0005-0000-0000-000077170000}"/>
    <cellStyle name="Normal 3 12 2 3 3 2 2 2" xfId="4266" xr:uid="{00000000-0005-0000-0000-000078170000}"/>
    <cellStyle name="Normal 3 12 2 3 3 2 2 2 2" xfId="8525" xr:uid="{00000000-0005-0000-0000-000079170000}"/>
    <cellStyle name="Normal 3 12 2 3 3 2 2 2 2 2" xfId="17014" xr:uid="{00000000-0005-0000-0000-00007A170000}"/>
    <cellStyle name="Normal 3 12 2 3 3 2 2 2 2 2 2" xfId="33980" xr:uid="{00000000-0005-0000-0000-00007B170000}"/>
    <cellStyle name="Normal 3 12 2 3 3 2 2 2 2 3" xfId="25498" xr:uid="{00000000-0005-0000-0000-00007C170000}"/>
    <cellStyle name="Normal 3 12 2 3 3 2 2 2 3" xfId="12772" xr:uid="{00000000-0005-0000-0000-00007D170000}"/>
    <cellStyle name="Normal 3 12 2 3 3 2 2 2 3 2" xfId="29739" xr:uid="{00000000-0005-0000-0000-00007E170000}"/>
    <cellStyle name="Normal 3 12 2 3 3 2 2 2 4" xfId="21257" xr:uid="{00000000-0005-0000-0000-00007F170000}"/>
    <cellStyle name="Normal 3 12 2 3 3 2 2 3" xfId="6406" xr:uid="{00000000-0005-0000-0000-000080170000}"/>
    <cellStyle name="Normal 3 12 2 3 3 2 2 3 2" xfId="14896" xr:uid="{00000000-0005-0000-0000-000081170000}"/>
    <cellStyle name="Normal 3 12 2 3 3 2 2 3 2 2" xfId="31862" xr:uid="{00000000-0005-0000-0000-000082170000}"/>
    <cellStyle name="Normal 3 12 2 3 3 2 2 3 3" xfId="23380" xr:uid="{00000000-0005-0000-0000-000083170000}"/>
    <cellStyle name="Normal 3 12 2 3 3 2 2 4" xfId="10654" xr:uid="{00000000-0005-0000-0000-000084170000}"/>
    <cellStyle name="Normal 3 12 2 3 3 2 2 4 2" xfId="27621" xr:uid="{00000000-0005-0000-0000-000085170000}"/>
    <cellStyle name="Normal 3 12 2 3 3 2 2 5" xfId="19139" xr:uid="{00000000-0005-0000-0000-000086170000}"/>
    <cellStyle name="Normal 3 12 2 3 3 2 3" xfId="3207" xr:uid="{00000000-0005-0000-0000-000087170000}"/>
    <cellStyle name="Normal 3 12 2 3 3 2 3 2" xfId="7467" xr:uid="{00000000-0005-0000-0000-000088170000}"/>
    <cellStyle name="Normal 3 12 2 3 3 2 3 2 2" xfId="15956" xr:uid="{00000000-0005-0000-0000-000089170000}"/>
    <cellStyle name="Normal 3 12 2 3 3 2 3 2 2 2" xfId="32922" xr:uid="{00000000-0005-0000-0000-00008A170000}"/>
    <cellStyle name="Normal 3 12 2 3 3 2 3 2 3" xfId="24440" xr:uid="{00000000-0005-0000-0000-00008B170000}"/>
    <cellStyle name="Normal 3 12 2 3 3 2 3 3" xfId="11714" xr:uid="{00000000-0005-0000-0000-00008C170000}"/>
    <cellStyle name="Normal 3 12 2 3 3 2 3 3 2" xfId="28681" xr:uid="{00000000-0005-0000-0000-00008D170000}"/>
    <cellStyle name="Normal 3 12 2 3 3 2 3 4" xfId="20199" xr:uid="{00000000-0005-0000-0000-00008E170000}"/>
    <cellStyle name="Normal 3 12 2 3 3 2 4" xfId="5348" xr:uid="{00000000-0005-0000-0000-00008F170000}"/>
    <cellStyle name="Normal 3 12 2 3 3 2 4 2" xfId="13838" xr:uid="{00000000-0005-0000-0000-000090170000}"/>
    <cellStyle name="Normal 3 12 2 3 3 2 4 2 2" xfId="30804" xr:uid="{00000000-0005-0000-0000-000091170000}"/>
    <cellStyle name="Normal 3 12 2 3 3 2 4 3" xfId="22322" xr:uid="{00000000-0005-0000-0000-000092170000}"/>
    <cellStyle name="Normal 3 12 2 3 3 2 5" xfId="9596" xr:uid="{00000000-0005-0000-0000-000093170000}"/>
    <cellStyle name="Normal 3 12 2 3 3 2 5 2" xfId="26563" xr:uid="{00000000-0005-0000-0000-000094170000}"/>
    <cellStyle name="Normal 3 12 2 3 3 2 6" xfId="18081" xr:uid="{00000000-0005-0000-0000-000095170000}"/>
    <cellStyle name="Normal 3 12 2 3 3 3" xfId="1615" xr:uid="{00000000-0005-0000-0000-000096170000}"/>
    <cellStyle name="Normal 3 12 2 3 3 3 2" xfId="3737" xr:uid="{00000000-0005-0000-0000-000097170000}"/>
    <cellStyle name="Normal 3 12 2 3 3 3 2 2" xfId="7996" xr:uid="{00000000-0005-0000-0000-000098170000}"/>
    <cellStyle name="Normal 3 12 2 3 3 3 2 2 2" xfId="16485" xr:uid="{00000000-0005-0000-0000-000099170000}"/>
    <cellStyle name="Normal 3 12 2 3 3 3 2 2 2 2" xfId="33451" xr:uid="{00000000-0005-0000-0000-00009A170000}"/>
    <cellStyle name="Normal 3 12 2 3 3 3 2 2 3" xfId="24969" xr:uid="{00000000-0005-0000-0000-00009B170000}"/>
    <cellStyle name="Normal 3 12 2 3 3 3 2 3" xfId="12243" xr:uid="{00000000-0005-0000-0000-00009C170000}"/>
    <cellStyle name="Normal 3 12 2 3 3 3 2 3 2" xfId="29210" xr:uid="{00000000-0005-0000-0000-00009D170000}"/>
    <cellStyle name="Normal 3 12 2 3 3 3 2 4" xfId="20728" xr:uid="{00000000-0005-0000-0000-00009E170000}"/>
    <cellStyle name="Normal 3 12 2 3 3 3 3" xfId="5877" xr:uid="{00000000-0005-0000-0000-00009F170000}"/>
    <cellStyle name="Normal 3 12 2 3 3 3 3 2" xfId="14367" xr:uid="{00000000-0005-0000-0000-0000A0170000}"/>
    <cellStyle name="Normal 3 12 2 3 3 3 3 2 2" xfId="31333" xr:uid="{00000000-0005-0000-0000-0000A1170000}"/>
    <cellStyle name="Normal 3 12 2 3 3 3 3 3" xfId="22851" xr:uid="{00000000-0005-0000-0000-0000A2170000}"/>
    <cellStyle name="Normal 3 12 2 3 3 3 4" xfId="10125" xr:uid="{00000000-0005-0000-0000-0000A3170000}"/>
    <cellStyle name="Normal 3 12 2 3 3 3 4 2" xfId="27092" xr:uid="{00000000-0005-0000-0000-0000A4170000}"/>
    <cellStyle name="Normal 3 12 2 3 3 3 5" xfId="18610" xr:uid="{00000000-0005-0000-0000-0000A5170000}"/>
    <cellStyle name="Normal 3 12 2 3 3 4" xfId="2678" xr:uid="{00000000-0005-0000-0000-0000A6170000}"/>
    <cellStyle name="Normal 3 12 2 3 3 4 2" xfId="6938" xr:uid="{00000000-0005-0000-0000-0000A7170000}"/>
    <cellStyle name="Normal 3 12 2 3 3 4 2 2" xfId="15427" xr:uid="{00000000-0005-0000-0000-0000A8170000}"/>
    <cellStyle name="Normal 3 12 2 3 3 4 2 2 2" xfId="32393" xr:uid="{00000000-0005-0000-0000-0000A9170000}"/>
    <cellStyle name="Normal 3 12 2 3 3 4 2 3" xfId="23911" xr:uid="{00000000-0005-0000-0000-0000AA170000}"/>
    <cellStyle name="Normal 3 12 2 3 3 4 3" xfId="11185" xr:uid="{00000000-0005-0000-0000-0000AB170000}"/>
    <cellStyle name="Normal 3 12 2 3 3 4 3 2" xfId="28152" xr:uid="{00000000-0005-0000-0000-0000AC170000}"/>
    <cellStyle name="Normal 3 12 2 3 3 4 4" xfId="19670" xr:uid="{00000000-0005-0000-0000-0000AD170000}"/>
    <cellStyle name="Normal 3 12 2 3 3 5" xfId="4819" xr:uid="{00000000-0005-0000-0000-0000AE170000}"/>
    <cellStyle name="Normal 3 12 2 3 3 5 2" xfId="13309" xr:uid="{00000000-0005-0000-0000-0000AF170000}"/>
    <cellStyle name="Normal 3 12 2 3 3 5 2 2" xfId="30275" xr:uid="{00000000-0005-0000-0000-0000B0170000}"/>
    <cellStyle name="Normal 3 12 2 3 3 5 3" xfId="21793" xr:uid="{00000000-0005-0000-0000-0000B1170000}"/>
    <cellStyle name="Normal 3 12 2 3 3 6" xfId="9067" xr:uid="{00000000-0005-0000-0000-0000B2170000}"/>
    <cellStyle name="Normal 3 12 2 3 3 6 2" xfId="26034" xr:uid="{00000000-0005-0000-0000-0000B3170000}"/>
    <cellStyle name="Normal 3 12 2 3 3 7" xfId="17552" xr:uid="{00000000-0005-0000-0000-0000B4170000}"/>
    <cellStyle name="Normal 3 12 2 3 4" xfId="814" xr:uid="{00000000-0005-0000-0000-0000B5170000}"/>
    <cellStyle name="Normal 3 12 2 3 4 2" xfId="1880" xr:uid="{00000000-0005-0000-0000-0000B6170000}"/>
    <cellStyle name="Normal 3 12 2 3 4 2 2" xfId="4001" xr:uid="{00000000-0005-0000-0000-0000B7170000}"/>
    <cellStyle name="Normal 3 12 2 3 4 2 2 2" xfId="8260" xr:uid="{00000000-0005-0000-0000-0000B8170000}"/>
    <cellStyle name="Normal 3 12 2 3 4 2 2 2 2" xfId="16749" xr:uid="{00000000-0005-0000-0000-0000B9170000}"/>
    <cellStyle name="Normal 3 12 2 3 4 2 2 2 2 2" xfId="33715" xr:uid="{00000000-0005-0000-0000-0000BA170000}"/>
    <cellStyle name="Normal 3 12 2 3 4 2 2 2 3" xfId="25233" xr:uid="{00000000-0005-0000-0000-0000BB170000}"/>
    <cellStyle name="Normal 3 12 2 3 4 2 2 3" xfId="12507" xr:uid="{00000000-0005-0000-0000-0000BC170000}"/>
    <cellStyle name="Normal 3 12 2 3 4 2 2 3 2" xfId="29474" xr:uid="{00000000-0005-0000-0000-0000BD170000}"/>
    <cellStyle name="Normal 3 12 2 3 4 2 2 4" xfId="20992" xr:uid="{00000000-0005-0000-0000-0000BE170000}"/>
    <cellStyle name="Normal 3 12 2 3 4 2 3" xfId="6141" xr:uid="{00000000-0005-0000-0000-0000BF170000}"/>
    <cellStyle name="Normal 3 12 2 3 4 2 3 2" xfId="14631" xr:uid="{00000000-0005-0000-0000-0000C0170000}"/>
    <cellStyle name="Normal 3 12 2 3 4 2 3 2 2" xfId="31597" xr:uid="{00000000-0005-0000-0000-0000C1170000}"/>
    <cellStyle name="Normal 3 12 2 3 4 2 3 3" xfId="23115" xr:uid="{00000000-0005-0000-0000-0000C2170000}"/>
    <cellStyle name="Normal 3 12 2 3 4 2 4" xfId="10389" xr:uid="{00000000-0005-0000-0000-0000C3170000}"/>
    <cellStyle name="Normal 3 12 2 3 4 2 4 2" xfId="27356" xr:uid="{00000000-0005-0000-0000-0000C4170000}"/>
    <cellStyle name="Normal 3 12 2 3 4 2 5" xfId="18874" xr:uid="{00000000-0005-0000-0000-0000C5170000}"/>
    <cellStyle name="Normal 3 12 2 3 4 3" xfId="2942" xr:uid="{00000000-0005-0000-0000-0000C6170000}"/>
    <cellStyle name="Normal 3 12 2 3 4 3 2" xfId="7202" xr:uid="{00000000-0005-0000-0000-0000C7170000}"/>
    <cellStyle name="Normal 3 12 2 3 4 3 2 2" xfId="15691" xr:uid="{00000000-0005-0000-0000-0000C8170000}"/>
    <cellStyle name="Normal 3 12 2 3 4 3 2 2 2" xfId="32657" xr:uid="{00000000-0005-0000-0000-0000C9170000}"/>
    <cellStyle name="Normal 3 12 2 3 4 3 2 3" xfId="24175" xr:uid="{00000000-0005-0000-0000-0000CA170000}"/>
    <cellStyle name="Normal 3 12 2 3 4 3 3" xfId="11449" xr:uid="{00000000-0005-0000-0000-0000CB170000}"/>
    <cellStyle name="Normal 3 12 2 3 4 3 3 2" xfId="28416" xr:uid="{00000000-0005-0000-0000-0000CC170000}"/>
    <cellStyle name="Normal 3 12 2 3 4 3 4" xfId="19934" xr:uid="{00000000-0005-0000-0000-0000CD170000}"/>
    <cellStyle name="Normal 3 12 2 3 4 4" xfId="5083" xr:uid="{00000000-0005-0000-0000-0000CE170000}"/>
    <cellStyle name="Normal 3 12 2 3 4 4 2" xfId="13573" xr:uid="{00000000-0005-0000-0000-0000CF170000}"/>
    <cellStyle name="Normal 3 12 2 3 4 4 2 2" xfId="30539" xr:uid="{00000000-0005-0000-0000-0000D0170000}"/>
    <cellStyle name="Normal 3 12 2 3 4 4 3" xfId="22057" xr:uid="{00000000-0005-0000-0000-0000D1170000}"/>
    <cellStyle name="Normal 3 12 2 3 4 5" xfId="9331" xr:uid="{00000000-0005-0000-0000-0000D2170000}"/>
    <cellStyle name="Normal 3 12 2 3 4 5 2" xfId="26298" xr:uid="{00000000-0005-0000-0000-0000D3170000}"/>
    <cellStyle name="Normal 3 12 2 3 4 6" xfId="17816" xr:uid="{00000000-0005-0000-0000-0000D4170000}"/>
    <cellStyle name="Normal 3 12 2 3 5" xfId="1350" xr:uid="{00000000-0005-0000-0000-0000D5170000}"/>
    <cellStyle name="Normal 3 12 2 3 5 2" xfId="3472" xr:uid="{00000000-0005-0000-0000-0000D6170000}"/>
    <cellStyle name="Normal 3 12 2 3 5 2 2" xfId="7731" xr:uid="{00000000-0005-0000-0000-0000D7170000}"/>
    <cellStyle name="Normal 3 12 2 3 5 2 2 2" xfId="16220" xr:uid="{00000000-0005-0000-0000-0000D8170000}"/>
    <cellStyle name="Normal 3 12 2 3 5 2 2 2 2" xfId="33186" xr:uid="{00000000-0005-0000-0000-0000D9170000}"/>
    <cellStyle name="Normal 3 12 2 3 5 2 2 3" xfId="24704" xr:uid="{00000000-0005-0000-0000-0000DA170000}"/>
    <cellStyle name="Normal 3 12 2 3 5 2 3" xfId="11978" xr:uid="{00000000-0005-0000-0000-0000DB170000}"/>
    <cellStyle name="Normal 3 12 2 3 5 2 3 2" xfId="28945" xr:uid="{00000000-0005-0000-0000-0000DC170000}"/>
    <cellStyle name="Normal 3 12 2 3 5 2 4" xfId="20463" xr:uid="{00000000-0005-0000-0000-0000DD170000}"/>
    <cellStyle name="Normal 3 12 2 3 5 3" xfId="5612" xr:uid="{00000000-0005-0000-0000-0000DE170000}"/>
    <cellStyle name="Normal 3 12 2 3 5 3 2" xfId="14102" xr:uid="{00000000-0005-0000-0000-0000DF170000}"/>
    <cellStyle name="Normal 3 12 2 3 5 3 2 2" xfId="31068" xr:uid="{00000000-0005-0000-0000-0000E0170000}"/>
    <cellStyle name="Normal 3 12 2 3 5 3 3" xfId="22586" xr:uid="{00000000-0005-0000-0000-0000E1170000}"/>
    <cellStyle name="Normal 3 12 2 3 5 4" xfId="9860" xr:uid="{00000000-0005-0000-0000-0000E2170000}"/>
    <cellStyle name="Normal 3 12 2 3 5 4 2" xfId="26827" xr:uid="{00000000-0005-0000-0000-0000E3170000}"/>
    <cellStyle name="Normal 3 12 2 3 5 5" xfId="18345" xr:uid="{00000000-0005-0000-0000-0000E4170000}"/>
    <cellStyle name="Normal 3 12 2 3 6" xfId="2413" xr:uid="{00000000-0005-0000-0000-0000E5170000}"/>
    <cellStyle name="Normal 3 12 2 3 6 2" xfId="6673" xr:uid="{00000000-0005-0000-0000-0000E6170000}"/>
    <cellStyle name="Normal 3 12 2 3 6 2 2" xfId="15162" xr:uid="{00000000-0005-0000-0000-0000E7170000}"/>
    <cellStyle name="Normal 3 12 2 3 6 2 2 2" xfId="32128" xr:uid="{00000000-0005-0000-0000-0000E8170000}"/>
    <cellStyle name="Normal 3 12 2 3 6 2 3" xfId="23646" xr:uid="{00000000-0005-0000-0000-0000E9170000}"/>
    <cellStyle name="Normal 3 12 2 3 6 3" xfId="10920" xr:uid="{00000000-0005-0000-0000-0000EA170000}"/>
    <cellStyle name="Normal 3 12 2 3 6 3 2" xfId="27887" xr:uid="{00000000-0005-0000-0000-0000EB170000}"/>
    <cellStyle name="Normal 3 12 2 3 6 4" xfId="19405" xr:uid="{00000000-0005-0000-0000-0000EC170000}"/>
    <cellStyle name="Normal 3 12 2 3 7" xfId="4554" xr:uid="{00000000-0005-0000-0000-0000ED170000}"/>
    <cellStyle name="Normal 3 12 2 3 7 2" xfId="13044" xr:uid="{00000000-0005-0000-0000-0000EE170000}"/>
    <cellStyle name="Normal 3 12 2 3 7 2 2" xfId="30010" xr:uid="{00000000-0005-0000-0000-0000EF170000}"/>
    <cellStyle name="Normal 3 12 2 3 7 3" xfId="21528" xr:uid="{00000000-0005-0000-0000-0000F0170000}"/>
    <cellStyle name="Normal 3 12 2 3 8" xfId="8802" xr:uid="{00000000-0005-0000-0000-0000F1170000}"/>
    <cellStyle name="Normal 3 12 2 3 8 2" xfId="25769" xr:uid="{00000000-0005-0000-0000-0000F2170000}"/>
    <cellStyle name="Normal 3 12 2 3 9" xfId="17287" xr:uid="{00000000-0005-0000-0000-0000F3170000}"/>
    <cellStyle name="Normal 3 12 2 4" xfId="324" xr:uid="{00000000-0005-0000-0000-0000F4170000}"/>
    <cellStyle name="Normal 3 12 2 4 2" xfId="613" xr:uid="{00000000-0005-0000-0000-0000F5170000}"/>
    <cellStyle name="Normal 3 12 2 4 2 2" xfId="1150" xr:uid="{00000000-0005-0000-0000-0000F6170000}"/>
    <cellStyle name="Normal 3 12 2 4 2 2 2" xfId="2211" xr:uid="{00000000-0005-0000-0000-0000F7170000}"/>
    <cellStyle name="Normal 3 12 2 4 2 2 2 2" xfId="4332" xr:uid="{00000000-0005-0000-0000-0000F8170000}"/>
    <cellStyle name="Normal 3 12 2 4 2 2 2 2 2" xfId="8591" xr:uid="{00000000-0005-0000-0000-0000F9170000}"/>
    <cellStyle name="Normal 3 12 2 4 2 2 2 2 2 2" xfId="17080" xr:uid="{00000000-0005-0000-0000-0000FA170000}"/>
    <cellStyle name="Normal 3 12 2 4 2 2 2 2 2 2 2" xfId="34046" xr:uid="{00000000-0005-0000-0000-0000FB170000}"/>
    <cellStyle name="Normal 3 12 2 4 2 2 2 2 2 3" xfId="25564" xr:uid="{00000000-0005-0000-0000-0000FC170000}"/>
    <cellStyle name="Normal 3 12 2 4 2 2 2 2 3" xfId="12838" xr:uid="{00000000-0005-0000-0000-0000FD170000}"/>
    <cellStyle name="Normal 3 12 2 4 2 2 2 2 3 2" xfId="29805" xr:uid="{00000000-0005-0000-0000-0000FE170000}"/>
    <cellStyle name="Normal 3 12 2 4 2 2 2 2 4" xfId="21323" xr:uid="{00000000-0005-0000-0000-0000FF170000}"/>
    <cellStyle name="Normal 3 12 2 4 2 2 2 3" xfId="6472" xr:uid="{00000000-0005-0000-0000-000000180000}"/>
    <cellStyle name="Normal 3 12 2 4 2 2 2 3 2" xfId="14962" xr:uid="{00000000-0005-0000-0000-000001180000}"/>
    <cellStyle name="Normal 3 12 2 4 2 2 2 3 2 2" xfId="31928" xr:uid="{00000000-0005-0000-0000-000002180000}"/>
    <cellStyle name="Normal 3 12 2 4 2 2 2 3 3" xfId="23446" xr:uid="{00000000-0005-0000-0000-000003180000}"/>
    <cellStyle name="Normal 3 12 2 4 2 2 2 4" xfId="10720" xr:uid="{00000000-0005-0000-0000-000004180000}"/>
    <cellStyle name="Normal 3 12 2 4 2 2 2 4 2" xfId="27687" xr:uid="{00000000-0005-0000-0000-000005180000}"/>
    <cellStyle name="Normal 3 12 2 4 2 2 2 5" xfId="19205" xr:uid="{00000000-0005-0000-0000-000006180000}"/>
    <cellStyle name="Normal 3 12 2 4 2 2 3" xfId="3273" xr:uid="{00000000-0005-0000-0000-000007180000}"/>
    <cellStyle name="Normal 3 12 2 4 2 2 3 2" xfId="7533" xr:uid="{00000000-0005-0000-0000-000008180000}"/>
    <cellStyle name="Normal 3 12 2 4 2 2 3 2 2" xfId="16022" xr:uid="{00000000-0005-0000-0000-000009180000}"/>
    <cellStyle name="Normal 3 12 2 4 2 2 3 2 2 2" xfId="32988" xr:uid="{00000000-0005-0000-0000-00000A180000}"/>
    <cellStyle name="Normal 3 12 2 4 2 2 3 2 3" xfId="24506" xr:uid="{00000000-0005-0000-0000-00000B180000}"/>
    <cellStyle name="Normal 3 12 2 4 2 2 3 3" xfId="11780" xr:uid="{00000000-0005-0000-0000-00000C180000}"/>
    <cellStyle name="Normal 3 12 2 4 2 2 3 3 2" xfId="28747" xr:uid="{00000000-0005-0000-0000-00000D180000}"/>
    <cellStyle name="Normal 3 12 2 4 2 2 3 4" xfId="20265" xr:uid="{00000000-0005-0000-0000-00000E180000}"/>
    <cellStyle name="Normal 3 12 2 4 2 2 4" xfId="5414" xr:uid="{00000000-0005-0000-0000-00000F180000}"/>
    <cellStyle name="Normal 3 12 2 4 2 2 4 2" xfId="13904" xr:uid="{00000000-0005-0000-0000-000010180000}"/>
    <cellStyle name="Normal 3 12 2 4 2 2 4 2 2" xfId="30870" xr:uid="{00000000-0005-0000-0000-000011180000}"/>
    <cellStyle name="Normal 3 12 2 4 2 2 4 3" xfId="22388" xr:uid="{00000000-0005-0000-0000-000012180000}"/>
    <cellStyle name="Normal 3 12 2 4 2 2 5" xfId="9662" xr:uid="{00000000-0005-0000-0000-000013180000}"/>
    <cellStyle name="Normal 3 12 2 4 2 2 5 2" xfId="26629" xr:uid="{00000000-0005-0000-0000-000014180000}"/>
    <cellStyle name="Normal 3 12 2 4 2 2 6" xfId="18147" xr:uid="{00000000-0005-0000-0000-000015180000}"/>
    <cellStyle name="Normal 3 12 2 4 2 3" xfId="1681" xr:uid="{00000000-0005-0000-0000-000016180000}"/>
    <cellStyle name="Normal 3 12 2 4 2 3 2" xfId="3803" xr:uid="{00000000-0005-0000-0000-000017180000}"/>
    <cellStyle name="Normal 3 12 2 4 2 3 2 2" xfId="8062" xr:uid="{00000000-0005-0000-0000-000018180000}"/>
    <cellStyle name="Normal 3 12 2 4 2 3 2 2 2" xfId="16551" xr:uid="{00000000-0005-0000-0000-000019180000}"/>
    <cellStyle name="Normal 3 12 2 4 2 3 2 2 2 2" xfId="33517" xr:uid="{00000000-0005-0000-0000-00001A180000}"/>
    <cellStyle name="Normal 3 12 2 4 2 3 2 2 3" xfId="25035" xr:uid="{00000000-0005-0000-0000-00001B180000}"/>
    <cellStyle name="Normal 3 12 2 4 2 3 2 3" xfId="12309" xr:uid="{00000000-0005-0000-0000-00001C180000}"/>
    <cellStyle name="Normal 3 12 2 4 2 3 2 3 2" xfId="29276" xr:uid="{00000000-0005-0000-0000-00001D180000}"/>
    <cellStyle name="Normal 3 12 2 4 2 3 2 4" xfId="20794" xr:uid="{00000000-0005-0000-0000-00001E180000}"/>
    <cellStyle name="Normal 3 12 2 4 2 3 3" xfId="5943" xr:uid="{00000000-0005-0000-0000-00001F180000}"/>
    <cellStyle name="Normal 3 12 2 4 2 3 3 2" xfId="14433" xr:uid="{00000000-0005-0000-0000-000020180000}"/>
    <cellStyle name="Normal 3 12 2 4 2 3 3 2 2" xfId="31399" xr:uid="{00000000-0005-0000-0000-000021180000}"/>
    <cellStyle name="Normal 3 12 2 4 2 3 3 3" xfId="22917" xr:uid="{00000000-0005-0000-0000-000022180000}"/>
    <cellStyle name="Normal 3 12 2 4 2 3 4" xfId="10191" xr:uid="{00000000-0005-0000-0000-000023180000}"/>
    <cellStyle name="Normal 3 12 2 4 2 3 4 2" xfId="27158" xr:uid="{00000000-0005-0000-0000-000024180000}"/>
    <cellStyle name="Normal 3 12 2 4 2 3 5" xfId="18676" xr:uid="{00000000-0005-0000-0000-000025180000}"/>
    <cellStyle name="Normal 3 12 2 4 2 4" xfId="2744" xr:uid="{00000000-0005-0000-0000-000026180000}"/>
    <cellStyle name="Normal 3 12 2 4 2 4 2" xfId="7004" xr:uid="{00000000-0005-0000-0000-000027180000}"/>
    <cellStyle name="Normal 3 12 2 4 2 4 2 2" xfId="15493" xr:uid="{00000000-0005-0000-0000-000028180000}"/>
    <cellStyle name="Normal 3 12 2 4 2 4 2 2 2" xfId="32459" xr:uid="{00000000-0005-0000-0000-000029180000}"/>
    <cellStyle name="Normal 3 12 2 4 2 4 2 3" xfId="23977" xr:uid="{00000000-0005-0000-0000-00002A180000}"/>
    <cellStyle name="Normal 3 12 2 4 2 4 3" xfId="11251" xr:uid="{00000000-0005-0000-0000-00002B180000}"/>
    <cellStyle name="Normal 3 12 2 4 2 4 3 2" xfId="28218" xr:uid="{00000000-0005-0000-0000-00002C180000}"/>
    <cellStyle name="Normal 3 12 2 4 2 4 4" xfId="19736" xr:uid="{00000000-0005-0000-0000-00002D180000}"/>
    <cellStyle name="Normal 3 12 2 4 2 5" xfId="4885" xr:uid="{00000000-0005-0000-0000-00002E180000}"/>
    <cellStyle name="Normal 3 12 2 4 2 5 2" xfId="13375" xr:uid="{00000000-0005-0000-0000-00002F180000}"/>
    <cellStyle name="Normal 3 12 2 4 2 5 2 2" xfId="30341" xr:uid="{00000000-0005-0000-0000-000030180000}"/>
    <cellStyle name="Normal 3 12 2 4 2 5 3" xfId="21859" xr:uid="{00000000-0005-0000-0000-000031180000}"/>
    <cellStyle name="Normal 3 12 2 4 2 6" xfId="9133" xr:uid="{00000000-0005-0000-0000-000032180000}"/>
    <cellStyle name="Normal 3 12 2 4 2 6 2" xfId="26100" xr:uid="{00000000-0005-0000-0000-000033180000}"/>
    <cellStyle name="Normal 3 12 2 4 2 7" xfId="17618" xr:uid="{00000000-0005-0000-0000-000034180000}"/>
    <cellStyle name="Normal 3 12 2 4 3" xfId="880" xr:uid="{00000000-0005-0000-0000-000035180000}"/>
    <cellStyle name="Normal 3 12 2 4 3 2" xfId="1946" xr:uid="{00000000-0005-0000-0000-000036180000}"/>
    <cellStyle name="Normal 3 12 2 4 3 2 2" xfId="4067" xr:uid="{00000000-0005-0000-0000-000037180000}"/>
    <cellStyle name="Normal 3 12 2 4 3 2 2 2" xfId="8326" xr:uid="{00000000-0005-0000-0000-000038180000}"/>
    <cellStyle name="Normal 3 12 2 4 3 2 2 2 2" xfId="16815" xr:uid="{00000000-0005-0000-0000-000039180000}"/>
    <cellStyle name="Normal 3 12 2 4 3 2 2 2 2 2" xfId="33781" xr:uid="{00000000-0005-0000-0000-00003A180000}"/>
    <cellStyle name="Normal 3 12 2 4 3 2 2 2 3" xfId="25299" xr:uid="{00000000-0005-0000-0000-00003B180000}"/>
    <cellStyle name="Normal 3 12 2 4 3 2 2 3" xfId="12573" xr:uid="{00000000-0005-0000-0000-00003C180000}"/>
    <cellStyle name="Normal 3 12 2 4 3 2 2 3 2" xfId="29540" xr:uid="{00000000-0005-0000-0000-00003D180000}"/>
    <cellStyle name="Normal 3 12 2 4 3 2 2 4" xfId="21058" xr:uid="{00000000-0005-0000-0000-00003E180000}"/>
    <cellStyle name="Normal 3 12 2 4 3 2 3" xfId="6207" xr:uid="{00000000-0005-0000-0000-00003F180000}"/>
    <cellStyle name="Normal 3 12 2 4 3 2 3 2" xfId="14697" xr:uid="{00000000-0005-0000-0000-000040180000}"/>
    <cellStyle name="Normal 3 12 2 4 3 2 3 2 2" xfId="31663" xr:uid="{00000000-0005-0000-0000-000041180000}"/>
    <cellStyle name="Normal 3 12 2 4 3 2 3 3" xfId="23181" xr:uid="{00000000-0005-0000-0000-000042180000}"/>
    <cellStyle name="Normal 3 12 2 4 3 2 4" xfId="10455" xr:uid="{00000000-0005-0000-0000-000043180000}"/>
    <cellStyle name="Normal 3 12 2 4 3 2 4 2" xfId="27422" xr:uid="{00000000-0005-0000-0000-000044180000}"/>
    <cellStyle name="Normal 3 12 2 4 3 2 5" xfId="18940" xr:uid="{00000000-0005-0000-0000-000045180000}"/>
    <cellStyle name="Normal 3 12 2 4 3 3" xfId="3008" xr:uid="{00000000-0005-0000-0000-000046180000}"/>
    <cellStyle name="Normal 3 12 2 4 3 3 2" xfId="7268" xr:uid="{00000000-0005-0000-0000-000047180000}"/>
    <cellStyle name="Normal 3 12 2 4 3 3 2 2" xfId="15757" xr:uid="{00000000-0005-0000-0000-000048180000}"/>
    <cellStyle name="Normal 3 12 2 4 3 3 2 2 2" xfId="32723" xr:uid="{00000000-0005-0000-0000-000049180000}"/>
    <cellStyle name="Normal 3 12 2 4 3 3 2 3" xfId="24241" xr:uid="{00000000-0005-0000-0000-00004A180000}"/>
    <cellStyle name="Normal 3 12 2 4 3 3 3" xfId="11515" xr:uid="{00000000-0005-0000-0000-00004B180000}"/>
    <cellStyle name="Normal 3 12 2 4 3 3 3 2" xfId="28482" xr:uid="{00000000-0005-0000-0000-00004C180000}"/>
    <cellStyle name="Normal 3 12 2 4 3 3 4" xfId="20000" xr:uid="{00000000-0005-0000-0000-00004D180000}"/>
    <cellStyle name="Normal 3 12 2 4 3 4" xfId="5149" xr:uid="{00000000-0005-0000-0000-00004E180000}"/>
    <cellStyle name="Normal 3 12 2 4 3 4 2" xfId="13639" xr:uid="{00000000-0005-0000-0000-00004F180000}"/>
    <cellStyle name="Normal 3 12 2 4 3 4 2 2" xfId="30605" xr:uid="{00000000-0005-0000-0000-000050180000}"/>
    <cellStyle name="Normal 3 12 2 4 3 4 3" xfId="22123" xr:uid="{00000000-0005-0000-0000-000051180000}"/>
    <cellStyle name="Normal 3 12 2 4 3 5" xfId="9397" xr:uid="{00000000-0005-0000-0000-000052180000}"/>
    <cellStyle name="Normal 3 12 2 4 3 5 2" xfId="26364" xr:uid="{00000000-0005-0000-0000-000053180000}"/>
    <cellStyle name="Normal 3 12 2 4 3 6" xfId="17882" xr:uid="{00000000-0005-0000-0000-000054180000}"/>
    <cellStyle name="Normal 3 12 2 4 4" xfId="1416" xr:uid="{00000000-0005-0000-0000-000055180000}"/>
    <cellStyle name="Normal 3 12 2 4 4 2" xfId="3538" xr:uid="{00000000-0005-0000-0000-000056180000}"/>
    <cellStyle name="Normal 3 12 2 4 4 2 2" xfId="7797" xr:uid="{00000000-0005-0000-0000-000057180000}"/>
    <cellStyle name="Normal 3 12 2 4 4 2 2 2" xfId="16286" xr:uid="{00000000-0005-0000-0000-000058180000}"/>
    <cellStyle name="Normal 3 12 2 4 4 2 2 2 2" xfId="33252" xr:uid="{00000000-0005-0000-0000-000059180000}"/>
    <cellStyle name="Normal 3 12 2 4 4 2 2 3" xfId="24770" xr:uid="{00000000-0005-0000-0000-00005A180000}"/>
    <cellStyle name="Normal 3 12 2 4 4 2 3" xfId="12044" xr:uid="{00000000-0005-0000-0000-00005B180000}"/>
    <cellStyle name="Normal 3 12 2 4 4 2 3 2" xfId="29011" xr:uid="{00000000-0005-0000-0000-00005C180000}"/>
    <cellStyle name="Normal 3 12 2 4 4 2 4" xfId="20529" xr:uid="{00000000-0005-0000-0000-00005D180000}"/>
    <cellStyle name="Normal 3 12 2 4 4 3" xfId="5678" xr:uid="{00000000-0005-0000-0000-00005E180000}"/>
    <cellStyle name="Normal 3 12 2 4 4 3 2" xfId="14168" xr:uid="{00000000-0005-0000-0000-00005F180000}"/>
    <cellStyle name="Normal 3 12 2 4 4 3 2 2" xfId="31134" xr:uid="{00000000-0005-0000-0000-000060180000}"/>
    <cellStyle name="Normal 3 12 2 4 4 3 3" xfId="22652" xr:uid="{00000000-0005-0000-0000-000061180000}"/>
    <cellStyle name="Normal 3 12 2 4 4 4" xfId="9926" xr:uid="{00000000-0005-0000-0000-000062180000}"/>
    <cellStyle name="Normal 3 12 2 4 4 4 2" xfId="26893" xr:uid="{00000000-0005-0000-0000-000063180000}"/>
    <cellStyle name="Normal 3 12 2 4 4 5" xfId="18411" xr:uid="{00000000-0005-0000-0000-000064180000}"/>
    <cellStyle name="Normal 3 12 2 4 5" xfId="2479" xr:uid="{00000000-0005-0000-0000-000065180000}"/>
    <cellStyle name="Normal 3 12 2 4 5 2" xfId="6739" xr:uid="{00000000-0005-0000-0000-000066180000}"/>
    <cellStyle name="Normal 3 12 2 4 5 2 2" xfId="15228" xr:uid="{00000000-0005-0000-0000-000067180000}"/>
    <cellStyle name="Normal 3 12 2 4 5 2 2 2" xfId="32194" xr:uid="{00000000-0005-0000-0000-000068180000}"/>
    <cellStyle name="Normal 3 12 2 4 5 2 3" xfId="23712" xr:uid="{00000000-0005-0000-0000-000069180000}"/>
    <cellStyle name="Normal 3 12 2 4 5 3" xfId="10986" xr:uid="{00000000-0005-0000-0000-00006A180000}"/>
    <cellStyle name="Normal 3 12 2 4 5 3 2" xfId="27953" xr:uid="{00000000-0005-0000-0000-00006B180000}"/>
    <cellStyle name="Normal 3 12 2 4 5 4" xfId="19471" xr:uid="{00000000-0005-0000-0000-00006C180000}"/>
    <cellStyle name="Normal 3 12 2 4 6" xfId="4620" xr:uid="{00000000-0005-0000-0000-00006D180000}"/>
    <cellStyle name="Normal 3 12 2 4 6 2" xfId="13110" xr:uid="{00000000-0005-0000-0000-00006E180000}"/>
    <cellStyle name="Normal 3 12 2 4 6 2 2" xfId="30076" xr:uid="{00000000-0005-0000-0000-00006F180000}"/>
    <cellStyle name="Normal 3 12 2 4 6 3" xfId="21594" xr:uid="{00000000-0005-0000-0000-000070180000}"/>
    <cellStyle name="Normal 3 12 2 4 7" xfId="8868" xr:uid="{00000000-0005-0000-0000-000071180000}"/>
    <cellStyle name="Normal 3 12 2 4 7 2" xfId="25835" xr:uid="{00000000-0005-0000-0000-000072180000}"/>
    <cellStyle name="Normal 3 12 2 4 8" xfId="17353" xr:uid="{00000000-0005-0000-0000-000073180000}"/>
    <cellStyle name="Normal 3 12 2 5" xfId="478" xr:uid="{00000000-0005-0000-0000-000074180000}"/>
    <cellStyle name="Normal 3 12 2 5 2" xfId="1019" xr:uid="{00000000-0005-0000-0000-000075180000}"/>
    <cellStyle name="Normal 3 12 2 5 2 2" xfId="2080" xr:uid="{00000000-0005-0000-0000-000076180000}"/>
    <cellStyle name="Normal 3 12 2 5 2 2 2" xfId="4201" xr:uid="{00000000-0005-0000-0000-000077180000}"/>
    <cellStyle name="Normal 3 12 2 5 2 2 2 2" xfId="8460" xr:uid="{00000000-0005-0000-0000-000078180000}"/>
    <cellStyle name="Normal 3 12 2 5 2 2 2 2 2" xfId="16949" xr:uid="{00000000-0005-0000-0000-000079180000}"/>
    <cellStyle name="Normal 3 12 2 5 2 2 2 2 2 2" xfId="33915" xr:uid="{00000000-0005-0000-0000-00007A180000}"/>
    <cellStyle name="Normal 3 12 2 5 2 2 2 2 3" xfId="25433" xr:uid="{00000000-0005-0000-0000-00007B180000}"/>
    <cellStyle name="Normal 3 12 2 5 2 2 2 3" xfId="12707" xr:uid="{00000000-0005-0000-0000-00007C180000}"/>
    <cellStyle name="Normal 3 12 2 5 2 2 2 3 2" xfId="29674" xr:uid="{00000000-0005-0000-0000-00007D180000}"/>
    <cellStyle name="Normal 3 12 2 5 2 2 2 4" xfId="21192" xr:uid="{00000000-0005-0000-0000-00007E180000}"/>
    <cellStyle name="Normal 3 12 2 5 2 2 3" xfId="6341" xr:uid="{00000000-0005-0000-0000-00007F180000}"/>
    <cellStyle name="Normal 3 12 2 5 2 2 3 2" xfId="14831" xr:uid="{00000000-0005-0000-0000-000080180000}"/>
    <cellStyle name="Normal 3 12 2 5 2 2 3 2 2" xfId="31797" xr:uid="{00000000-0005-0000-0000-000081180000}"/>
    <cellStyle name="Normal 3 12 2 5 2 2 3 3" xfId="23315" xr:uid="{00000000-0005-0000-0000-000082180000}"/>
    <cellStyle name="Normal 3 12 2 5 2 2 4" xfId="10589" xr:uid="{00000000-0005-0000-0000-000083180000}"/>
    <cellStyle name="Normal 3 12 2 5 2 2 4 2" xfId="27556" xr:uid="{00000000-0005-0000-0000-000084180000}"/>
    <cellStyle name="Normal 3 12 2 5 2 2 5" xfId="19074" xr:uid="{00000000-0005-0000-0000-000085180000}"/>
    <cellStyle name="Normal 3 12 2 5 2 3" xfId="3142" xr:uid="{00000000-0005-0000-0000-000086180000}"/>
    <cellStyle name="Normal 3 12 2 5 2 3 2" xfId="7402" xr:uid="{00000000-0005-0000-0000-000087180000}"/>
    <cellStyle name="Normal 3 12 2 5 2 3 2 2" xfId="15891" xr:uid="{00000000-0005-0000-0000-000088180000}"/>
    <cellStyle name="Normal 3 12 2 5 2 3 2 2 2" xfId="32857" xr:uid="{00000000-0005-0000-0000-000089180000}"/>
    <cellStyle name="Normal 3 12 2 5 2 3 2 3" xfId="24375" xr:uid="{00000000-0005-0000-0000-00008A180000}"/>
    <cellStyle name="Normal 3 12 2 5 2 3 3" xfId="11649" xr:uid="{00000000-0005-0000-0000-00008B180000}"/>
    <cellStyle name="Normal 3 12 2 5 2 3 3 2" xfId="28616" xr:uid="{00000000-0005-0000-0000-00008C180000}"/>
    <cellStyle name="Normal 3 12 2 5 2 3 4" xfId="20134" xr:uid="{00000000-0005-0000-0000-00008D180000}"/>
    <cellStyle name="Normal 3 12 2 5 2 4" xfId="5283" xr:uid="{00000000-0005-0000-0000-00008E180000}"/>
    <cellStyle name="Normal 3 12 2 5 2 4 2" xfId="13773" xr:uid="{00000000-0005-0000-0000-00008F180000}"/>
    <cellStyle name="Normal 3 12 2 5 2 4 2 2" xfId="30739" xr:uid="{00000000-0005-0000-0000-000090180000}"/>
    <cellStyle name="Normal 3 12 2 5 2 4 3" xfId="22257" xr:uid="{00000000-0005-0000-0000-000091180000}"/>
    <cellStyle name="Normal 3 12 2 5 2 5" xfId="9531" xr:uid="{00000000-0005-0000-0000-000092180000}"/>
    <cellStyle name="Normal 3 12 2 5 2 5 2" xfId="26498" xr:uid="{00000000-0005-0000-0000-000093180000}"/>
    <cellStyle name="Normal 3 12 2 5 2 6" xfId="18016" xr:uid="{00000000-0005-0000-0000-000094180000}"/>
    <cellStyle name="Normal 3 12 2 5 3" xfId="1550" xr:uid="{00000000-0005-0000-0000-000095180000}"/>
    <cellStyle name="Normal 3 12 2 5 3 2" xfId="3672" xr:uid="{00000000-0005-0000-0000-000096180000}"/>
    <cellStyle name="Normal 3 12 2 5 3 2 2" xfId="7931" xr:uid="{00000000-0005-0000-0000-000097180000}"/>
    <cellStyle name="Normal 3 12 2 5 3 2 2 2" xfId="16420" xr:uid="{00000000-0005-0000-0000-000098180000}"/>
    <cellStyle name="Normal 3 12 2 5 3 2 2 2 2" xfId="33386" xr:uid="{00000000-0005-0000-0000-000099180000}"/>
    <cellStyle name="Normal 3 12 2 5 3 2 2 3" xfId="24904" xr:uid="{00000000-0005-0000-0000-00009A180000}"/>
    <cellStyle name="Normal 3 12 2 5 3 2 3" xfId="12178" xr:uid="{00000000-0005-0000-0000-00009B180000}"/>
    <cellStyle name="Normal 3 12 2 5 3 2 3 2" xfId="29145" xr:uid="{00000000-0005-0000-0000-00009C180000}"/>
    <cellStyle name="Normal 3 12 2 5 3 2 4" xfId="20663" xr:uid="{00000000-0005-0000-0000-00009D180000}"/>
    <cellStyle name="Normal 3 12 2 5 3 3" xfId="5812" xr:uid="{00000000-0005-0000-0000-00009E180000}"/>
    <cellStyle name="Normal 3 12 2 5 3 3 2" xfId="14302" xr:uid="{00000000-0005-0000-0000-00009F180000}"/>
    <cellStyle name="Normal 3 12 2 5 3 3 2 2" xfId="31268" xr:uid="{00000000-0005-0000-0000-0000A0180000}"/>
    <cellStyle name="Normal 3 12 2 5 3 3 3" xfId="22786" xr:uid="{00000000-0005-0000-0000-0000A1180000}"/>
    <cellStyle name="Normal 3 12 2 5 3 4" xfId="10060" xr:uid="{00000000-0005-0000-0000-0000A2180000}"/>
    <cellStyle name="Normal 3 12 2 5 3 4 2" xfId="27027" xr:uid="{00000000-0005-0000-0000-0000A3180000}"/>
    <cellStyle name="Normal 3 12 2 5 3 5" xfId="18545" xr:uid="{00000000-0005-0000-0000-0000A4180000}"/>
    <cellStyle name="Normal 3 12 2 5 4" xfId="2613" xr:uid="{00000000-0005-0000-0000-0000A5180000}"/>
    <cellStyle name="Normal 3 12 2 5 4 2" xfId="6873" xr:uid="{00000000-0005-0000-0000-0000A6180000}"/>
    <cellStyle name="Normal 3 12 2 5 4 2 2" xfId="15362" xr:uid="{00000000-0005-0000-0000-0000A7180000}"/>
    <cellStyle name="Normal 3 12 2 5 4 2 2 2" xfId="32328" xr:uid="{00000000-0005-0000-0000-0000A8180000}"/>
    <cellStyle name="Normal 3 12 2 5 4 2 3" xfId="23846" xr:uid="{00000000-0005-0000-0000-0000A9180000}"/>
    <cellStyle name="Normal 3 12 2 5 4 3" xfId="11120" xr:uid="{00000000-0005-0000-0000-0000AA180000}"/>
    <cellStyle name="Normal 3 12 2 5 4 3 2" xfId="28087" xr:uid="{00000000-0005-0000-0000-0000AB180000}"/>
    <cellStyle name="Normal 3 12 2 5 4 4" xfId="19605" xr:uid="{00000000-0005-0000-0000-0000AC180000}"/>
    <cellStyle name="Normal 3 12 2 5 5" xfId="4754" xr:uid="{00000000-0005-0000-0000-0000AD180000}"/>
    <cellStyle name="Normal 3 12 2 5 5 2" xfId="13244" xr:uid="{00000000-0005-0000-0000-0000AE180000}"/>
    <cellStyle name="Normal 3 12 2 5 5 2 2" xfId="30210" xr:uid="{00000000-0005-0000-0000-0000AF180000}"/>
    <cellStyle name="Normal 3 12 2 5 5 3" xfId="21728" xr:uid="{00000000-0005-0000-0000-0000B0180000}"/>
    <cellStyle name="Normal 3 12 2 5 6" xfId="9002" xr:uid="{00000000-0005-0000-0000-0000B1180000}"/>
    <cellStyle name="Normal 3 12 2 5 6 2" xfId="25969" xr:uid="{00000000-0005-0000-0000-0000B2180000}"/>
    <cellStyle name="Normal 3 12 2 5 7" xfId="17487" xr:uid="{00000000-0005-0000-0000-0000B3180000}"/>
    <cellStyle name="Normal 3 12 2 6" xfId="748" xr:uid="{00000000-0005-0000-0000-0000B4180000}"/>
    <cellStyle name="Normal 3 12 2 6 2" xfId="1815" xr:uid="{00000000-0005-0000-0000-0000B5180000}"/>
    <cellStyle name="Normal 3 12 2 6 2 2" xfId="3936" xr:uid="{00000000-0005-0000-0000-0000B6180000}"/>
    <cellStyle name="Normal 3 12 2 6 2 2 2" xfId="8195" xr:uid="{00000000-0005-0000-0000-0000B7180000}"/>
    <cellStyle name="Normal 3 12 2 6 2 2 2 2" xfId="16684" xr:uid="{00000000-0005-0000-0000-0000B8180000}"/>
    <cellStyle name="Normal 3 12 2 6 2 2 2 2 2" xfId="33650" xr:uid="{00000000-0005-0000-0000-0000B9180000}"/>
    <cellStyle name="Normal 3 12 2 6 2 2 2 3" xfId="25168" xr:uid="{00000000-0005-0000-0000-0000BA180000}"/>
    <cellStyle name="Normal 3 12 2 6 2 2 3" xfId="12442" xr:uid="{00000000-0005-0000-0000-0000BB180000}"/>
    <cellStyle name="Normal 3 12 2 6 2 2 3 2" xfId="29409" xr:uid="{00000000-0005-0000-0000-0000BC180000}"/>
    <cellStyle name="Normal 3 12 2 6 2 2 4" xfId="20927" xr:uid="{00000000-0005-0000-0000-0000BD180000}"/>
    <cellStyle name="Normal 3 12 2 6 2 3" xfId="6076" xr:uid="{00000000-0005-0000-0000-0000BE180000}"/>
    <cellStyle name="Normal 3 12 2 6 2 3 2" xfId="14566" xr:uid="{00000000-0005-0000-0000-0000BF180000}"/>
    <cellStyle name="Normal 3 12 2 6 2 3 2 2" xfId="31532" xr:uid="{00000000-0005-0000-0000-0000C0180000}"/>
    <cellStyle name="Normal 3 12 2 6 2 3 3" xfId="23050" xr:uid="{00000000-0005-0000-0000-0000C1180000}"/>
    <cellStyle name="Normal 3 12 2 6 2 4" xfId="10324" xr:uid="{00000000-0005-0000-0000-0000C2180000}"/>
    <cellStyle name="Normal 3 12 2 6 2 4 2" xfId="27291" xr:uid="{00000000-0005-0000-0000-0000C3180000}"/>
    <cellStyle name="Normal 3 12 2 6 2 5" xfId="18809" xr:uid="{00000000-0005-0000-0000-0000C4180000}"/>
    <cellStyle name="Normal 3 12 2 6 3" xfId="2877" xr:uid="{00000000-0005-0000-0000-0000C5180000}"/>
    <cellStyle name="Normal 3 12 2 6 3 2" xfId="7137" xr:uid="{00000000-0005-0000-0000-0000C6180000}"/>
    <cellStyle name="Normal 3 12 2 6 3 2 2" xfId="15626" xr:uid="{00000000-0005-0000-0000-0000C7180000}"/>
    <cellStyle name="Normal 3 12 2 6 3 2 2 2" xfId="32592" xr:uid="{00000000-0005-0000-0000-0000C8180000}"/>
    <cellStyle name="Normal 3 12 2 6 3 2 3" xfId="24110" xr:uid="{00000000-0005-0000-0000-0000C9180000}"/>
    <cellStyle name="Normal 3 12 2 6 3 3" xfId="11384" xr:uid="{00000000-0005-0000-0000-0000CA180000}"/>
    <cellStyle name="Normal 3 12 2 6 3 3 2" xfId="28351" xr:uid="{00000000-0005-0000-0000-0000CB180000}"/>
    <cellStyle name="Normal 3 12 2 6 3 4" xfId="19869" xr:uid="{00000000-0005-0000-0000-0000CC180000}"/>
    <cellStyle name="Normal 3 12 2 6 4" xfId="5018" xr:uid="{00000000-0005-0000-0000-0000CD180000}"/>
    <cellStyle name="Normal 3 12 2 6 4 2" xfId="13508" xr:uid="{00000000-0005-0000-0000-0000CE180000}"/>
    <cellStyle name="Normal 3 12 2 6 4 2 2" xfId="30474" xr:uid="{00000000-0005-0000-0000-0000CF180000}"/>
    <cellStyle name="Normal 3 12 2 6 4 3" xfId="21992" xr:uid="{00000000-0005-0000-0000-0000D0180000}"/>
    <cellStyle name="Normal 3 12 2 6 5" xfId="9266" xr:uid="{00000000-0005-0000-0000-0000D1180000}"/>
    <cellStyle name="Normal 3 12 2 6 5 2" xfId="26233" xr:uid="{00000000-0005-0000-0000-0000D2180000}"/>
    <cellStyle name="Normal 3 12 2 6 6" xfId="17751" xr:uid="{00000000-0005-0000-0000-0000D3180000}"/>
    <cellStyle name="Normal 3 12 2 7" xfId="1284" xr:uid="{00000000-0005-0000-0000-0000D4180000}"/>
    <cellStyle name="Normal 3 12 2 7 2" xfId="3407" xr:uid="{00000000-0005-0000-0000-0000D5180000}"/>
    <cellStyle name="Normal 3 12 2 7 2 2" xfId="7666" xr:uid="{00000000-0005-0000-0000-0000D6180000}"/>
    <cellStyle name="Normal 3 12 2 7 2 2 2" xfId="16155" xr:uid="{00000000-0005-0000-0000-0000D7180000}"/>
    <cellStyle name="Normal 3 12 2 7 2 2 2 2" xfId="33121" xr:uid="{00000000-0005-0000-0000-0000D8180000}"/>
    <cellStyle name="Normal 3 12 2 7 2 2 3" xfId="24639" xr:uid="{00000000-0005-0000-0000-0000D9180000}"/>
    <cellStyle name="Normal 3 12 2 7 2 3" xfId="11913" xr:uid="{00000000-0005-0000-0000-0000DA180000}"/>
    <cellStyle name="Normal 3 12 2 7 2 3 2" xfId="28880" xr:uid="{00000000-0005-0000-0000-0000DB180000}"/>
    <cellStyle name="Normal 3 12 2 7 2 4" xfId="20398" xr:uid="{00000000-0005-0000-0000-0000DC180000}"/>
    <cellStyle name="Normal 3 12 2 7 3" xfId="5547" xr:uid="{00000000-0005-0000-0000-0000DD180000}"/>
    <cellStyle name="Normal 3 12 2 7 3 2" xfId="14037" xr:uid="{00000000-0005-0000-0000-0000DE180000}"/>
    <cellStyle name="Normal 3 12 2 7 3 2 2" xfId="31003" xr:uid="{00000000-0005-0000-0000-0000DF180000}"/>
    <cellStyle name="Normal 3 12 2 7 3 3" xfId="22521" xr:uid="{00000000-0005-0000-0000-0000E0180000}"/>
    <cellStyle name="Normal 3 12 2 7 4" xfId="9795" xr:uid="{00000000-0005-0000-0000-0000E1180000}"/>
    <cellStyle name="Normal 3 12 2 7 4 2" xfId="26762" xr:uid="{00000000-0005-0000-0000-0000E2180000}"/>
    <cellStyle name="Normal 3 12 2 7 5" xfId="18280" xr:uid="{00000000-0005-0000-0000-0000E3180000}"/>
    <cellStyle name="Normal 3 12 2 8" xfId="2347" xr:uid="{00000000-0005-0000-0000-0000E4180000}"/>
    <cellStyle name="Normal 3 12 2 8 2" xfId="6608" xr:uid="{00000000-0005-0000-0000-0000E5180000}"/>
    <cellStyle name="Normal 3 12 2 8 2 2" xfId="15097" xr:uid="{00000000-0005-0000-0000-0000E6180000}"/>
    <cellStyle name="Normal 3 12 2 8 2 2 2" xfId="32063" xr:uid="{00000000-0005-0000-0000-0000E7180000}"/>
    <cellStyle name="Normal 3 12 2 8 2 3" xfId="23581" xr:uid="{00000000-0005-0000-0000-0000E8180000}"/>
    <cellStyle name="Normal 3 12 2 8 3" xfId="10855" xr:uid="{00000000-0005-0000-0000-0000E9180000}"/>
    <cellStyle name="Normal 3 12 2 8 3 2" xfId="27822" xr:uid="{00000000-0005-0000-0000-0000EA180000}"/>
    <cellStyle name="Normal 3 12 2 8 4" xfId="19340" xr:uid="{00000000-0005-0000-0000-0000EB180000}"/>
    <cellStyle name="Normal 3 12 2 9" xfId="4488" xr:uid="{00000000-0005-0000-0000-0000EC180000}"/>
    <cellStyle name="Normal 3 12 2 9 2" xfId="12979" xr:uid="{00000000-0005-0000-0000-0000ED180000}"/>
    <cellStyle name="Normal 3 12 2 9 2 2" xfId="29945" xr:uid="{00000000-0005-0000-0000-0000EE180000}"/>
    <cellStyle name="Normal 3 12 2 9 3" xfId="21463" xr:uid="{00000000-0005-0000-0000-0000EF180000}"/>
    <cellStyle name="Normal 3 12 3" xfId="142" xr:uid="{00000000-0005-0000-0000-0000F0180000}"/>
    <cellStyle name="Normal 3 12 3 10" xfId="8744" xr:uid="{00000000-0005-0000-0000-0000F1180000}"/>
    <cellStyle name="Normal 3 12 3 10 2" xfId="25712" xr:uid="{00000000-0005-0000-0000-0000F2180000}"/>
    <cellStyle name="Normal 3 12 3 11" xfId="17229" xr:uid="{00000000-0005-0000-0000-0000F3180000}"/>
    <cellStyle name="Normal 3 12 3 2" xfId="227" xr:uid="{00000000-0005-0000-0000-0000F4180000}"/>
    <cellStyle name="Normal 3 12 3 2 10" xfId="17263" xr:uid="{00000000-0005-0000-0000-0000F5180000}"/>
    <cellStyle name="Normal 3 12 3 2 2" xfId="298" xr:uid="{00000000-0005-0000-0000-0000F6180000}"/>
    <cellStyle name="Normal 3 12 3 2 2 2" xfId="432" xr:uid="{00000000-0005-0000-0000-0000F7180000}"/>
    <cellStyle name="Normal 3 12 3 2 2 2 2" xfId="720" xr:uid="{00000000-0005-0000-0000-0000F8180000}"/>
    <cellStyle name="Normal 3 12 3 2 2 2 2 2" xfId="1256" xr:uid="{00000000-0005-0000-0000-0000F9180000}"/>
    <cellStyle name="Normal 3 12 3 2 2 2 2 2 2" xfId="2317" xr:uid="{00000000-0005-0000-0000-0000FA180000}"/>
    <cellStyle name="Normal 3 12 3 2 2 2 2 2 2 2" xfId="4438" xr:uid="{00000000-0005-0000-0000-0000FB180000}"/>
    <cellStyle name="Normal 3 12 3 2 2 2 2 2 2 2 2" xfId="8697" xr:uid="{00000000-0005-0000-0000-0000FC180000}"/>
    <cellStyle name="Normal 3 12 3 2 2 2 2 2 2 2 2 2" xfId="17186" xr:uid="{00000000-0005-0000-0000-0000FD180000}"/>
    <cellStyle name="Normal 3 12 3 2 2 2 2 2 2 2 2 2 2" xfId="34152" xr:uid="{00000000-0005-0000-0000-0000FE180000}"/>
    <cellStyle name="Normal 3 12 3 2 2 2 2 2 2 2 2 3" xfId="25670" xr:uid="{00000000-0005-0000-0000-0000FF180000}"/>
    <cellStyle name="Normal 3 12 3 2 2 2 2 2 2 2 3" xfId="12944" xr:uid="{00000000-0005-0000-0000-000000190000}"/>
    <cellStyle name="Normal 3 12 3 2 2 2 2 2 2 2 3 2" xfId="29911" xr:uid="{00000000-0005-0000-0000-000001190000}"/>
    <cellStyle name="Normal 3 12 3 2 2 2 2 2 2 2 4" xfId="21429" xr:uid="{00000000-0005-0000-0000-000002190000}"/>
    <cellStyle name="Normal 3 12 3 2 2 2 2 2 2 3" xfId="6578" xr:uid="{00000000-0005-0000-0000-000003190000}"/>
    <cellStyle name="Normal 3 12 3 2 2 2 2 2 2 3 2" xfId="15068" xr:uid="{00000000-0005-0000-0000-000004190000}"/>
    <cellStyle name="Normal 3 12 3 2 2 2 2 2 2 3 2 2" xfId="32034" xr:uid="{00000000-0005-0000-0000-000005190000}"/>
    <cellStyle name="Normal 3 12 3 2 2 2 2 2 2 3 3" xfId="23552" xr:uid="{00000000-0005-0000-0000-000006190000}"/>
    <cellStyle name="Normal 3 12 3 2 2 2 2 2 2 4" xfId="10826" xr:uid="{00000000-0005-0000-0000-000007190000}"/>
    <cellStyle name="Normal 3 12 3 2 2 2 2 2 2 4 2" xfId="27793" xr:uid="{00000000-0005-0000-0000-000008190000}"/>
    <cellStyle name="Normal 3 12 3 2 2 2 2 2 2 5" xfId="19311" xr:uid="{00000000-0005-0000-0000-000009190000}"/>
    <cellStyle name="Normal 3 12 3 2 2 2 2 2 3" xfId="3379" xr:uid="{00000000-0005-0000-0000-00000A190000}"/>
    <cellStyle name="Normal 3 12 3 2 2 2 2 2 3 2" xfId="7639" xr:uid="{00000000-0005-0000-0000-00000B190000}"/>
    <cellStyle name="Normal 3 12 3 2 2 2 2 2 3 2 2" xfId="16128" xr:uid="{00000000-0005-0000-0000-00000C190000}"/>
    <cellStyle name="Normal 3 12 3 2 2 2 2 2 3 2 2 2" xfId="33094" xr:uid="{00000000-0005-0000-0000-00000D190000}"/>
    <cellStyle name="Normal 3 12 3 2 2 2 2 2 3 2 3" xfId="24612" xr:uid="{00000000-0005-0000-0000-00000E190000}"/>
    <cellStyle name="Normal 3 12 3 2 2 2 2 2 3 3" xfId="11886" xr:uid="{00000000-0005-0000-0000-00000F190000}"/>
    <cellStyle name="Normal 3 12 3 2 2 2 2 2 3 3 2" xfId="28853" xr:uid="{00000000-0005-0000-0000-000010190000}"/>
    <cellStyle name="Normal 3 12 3 2 2 2 2 2 3 4" xfId="20371" xr:uid="{00000000-0005-0000-0000-000011190000}"/>
    <cellStyle name="Normal 3 12 3 2 2 2 2 2 4" xfId="5520" xr:uid="{00000000-0005-0000-0000-000012190000}"/>
    <cellStyle name="Normal 3 12 3 2 2 2 2 2 4 2" xfId="14010" xr:uid="{00000000-0005-0000-0000-000013190000}"/>
    <cellStyle name="Normal 3 12 3 2 2 2 2 2 4 2 2" xfId="30976" xr:uid="{00000000-0005-0000-0000-000014190000}"/>
    <cellStyle name="Normal 3 12 3 2 2 2 2 2 4 3" xfId="22494" xr:uid="{00000000-0005-0000-0000-000015190000}"/>
    <cellStyle name="Normal 3 12 3 2 2 2 2 2 5" xfId="9768" xr:uid="{00000000-0005-0000-0000-000016190000}"/>
    <cellStyle name="Normal 3 12 3 2 2 2 2 2 5 2" xfId="26735" xr:uid="{00000000-0005-0000-0000-000017190000}"/>
    <cellStyle name="Normal 3 12 3 2 2 2 2 2 6" xfId="18253" xr:uid="{00000000-0005-0000-0000-000018190000}"/>
    <cellStyle name="Normal 3 12 3 2 2 2 2 3" xfId="1787" xr:uid="{00000000-0005-0000-0000-000019190000}"/>
    <cellStyle name="Normal 3 12 3 2 2 2 2 3 2" xfId="3909" xr:uid="{00000000-0005-0000-0000-00001A190000}"/>
    <cellStyle name="Normal 3 12 3 2 2 2 2 3 2 2" xfId="8168" xr:uid="{00000000-0005-0000-0000-00001B190000}"/>
    <cellStyle name="Normal 3 12 3 2 2 2 2 3 2 2 2" xfId="16657" xr:uid="{00000000-0005-0000-0000-00001C190000}"/>
    <cellStyle name="Normal 3 12 3 2 2 2 2 3 2 2 2 2" xfId="33623" xr:uid="{00000000-0005-0000-0000-00001D190000}"/>
    <cellStyle name="Normal 3 12 3 2 2 2 2 3 2 2 3" xfId="25141" xr:uid="{00000000-0005-0000-0000-00001E190000}"/>
    <cellStyle name="Normal 3 12 3 2 2 2 2 3 2 3" xfId="12415" xr:uid="{00000000-0005-0000-0000-00001F190000}"/>
    <cellStyle name="Normal 3 12 3 2 2 2 2 3 2 3 2" xfId="29382" xr:uid="{00000000-0005-0000-0000-000020190000}"/>
    <cellStyle name="Normal 3 12 3 2 2 2 2 3 2 4" xfId="20900" xr:uid="{00000000-0005-0000-0000-000021190000}"/>
    <cellStyle name="Normal 3 12 3 2 2 2 2 3 3" xfId="6049" xr:uid="{00000000-0005-0000-0000-000022190000}"/>
    <cellStyle name="Normal 3 12 3 2 2 2 2 3 3 2" xfId="14539" xr:uid="{00000000-0005-0000-0000-000023190000}"/>
    <cellStyle name="Normal 3 12 3 2 2 2 2 3 3 2 2" xfId="31505" xr:uid="{00000000-0005-0000-0000-000024190000}"/>
    <cellStyle name="Normal 3 12 3 2 2 2 2 3 3 3" xfId="23023" xr:uid="{00000000-0005-0000-0000-000025190000}"/>
    <cellStyle name="Normal 3 12 3 2 2 2 2 3 4" xfId="10297" xr:uid="{00000000-0005-0000-0000-000026190000}"/>
    <cellStyle name="Normal 3 12 3 2 2 2 2 3 4 2" xfId="27264" xr:uid="{00000000-0005-0000-0000-000027190000}"/>
    <cellStyle name="Normal 3 12 3 2 2 2 2 3 5" xfId="18782" xr:uid="{00000000-0005-0000-0000-000028190000}"/>
    <cellStyle name="Normal 3 12 3 2 2 2 2 4" xfId="2850" xr:uid="{00000000-0005-0000-0000-000029190000}"/>
    <cellStyle name="Normal 3 12 3 2 2 2 2 4 2" xfId="7110" xr:uid="{00000000-0005-0000-0000-00002A190000}"/>
    <cellStyle name="Normal 3 12 3 2 2 2 2 4 2 2" xfId="15599" xr:uid="{00000000-0005-0000-0000-00002B190000}"/>
    <cellStyle name="Normal 3 12 3 2 2 2 2 4 2 2 2" xfId="32565" xr:uid="{00000000-0005-0000-0000-00002C190000}"/>
    <cellStyle name="Normal 3 12 3 2 2 2 2 4 2 3" xfId="24083" xr:uid="{00000000-0005-0000-0000-00002D190000}"/>
    <cellStyle name="Normal 3 12 3 2 2 2 2 4 3" xfId="11357" xr:uid="{00000000-0005-0000-0000-00002E190000}"/>
    <cellStyle name="Normal 3 12 3 2 2 2 2 4 3 2" xfId="28324" xr:uid="{00000000-0005-0000-0000-00002F190000}"/>
    <cellStyle name="Normal 3 12 3 2 2 2 2 4 4" xfId="19842" xr:uid="{00000000-0005-0000-0000-000030190000}"/>
    <cellStyle name="Normal 3 12 3 2 2 2 2 5" xfId="4991" xr:uid="{00000000-0005-0000-0000-000031190000}"/>
    <cellStyle name="Normal 3 12 3 2 2 2 2 5 2" xfId="13481" xr:uid="{00000000-0005-0000-0000-000032190000}"/>
    <cellStyle name="Normal 3 12 3 2 2 2 2 5 2 2" xfId="30447" xr:uid="{00000000-0005-0000-0000-000033190000}"/>
    <cellStyle name="Normal 3 12 3 2 2 2 2 5 3" xfId="21965" xr:uid="{00000000-0005-0000-0000-000034190000}"/>
    <cellStyle name="Normal 3 12 3 2 2 2 2 6" xfId="9239" xr:uid="{00000000-0005-0000-0000-000035190000}"/>
    <cellStyle name="Normal 3 12 3 2 2 2 2 6 2" xfId="26206" xr:uid="{00000000-0005-0000-0000-000036190000}"/>
    <cellStyle name="Normal 3 12 3 2 2 2 2 7" xfId="17724" xr:uid="{00000000-0005-0000-0000-000037190000}"/>
    <cellStyle name="Normal 3 12 3 2 2 2 3" xfId="986" xr:uid="{00000000-0005-0000-0000-000038190000}"/>
    <cellStyle name="Normal 3 12 3 2 2 2 3 2" xfId="2052" xr:uid="{00000000-0005-0000-0000-000039190000}"/>
    <cellStyle name="Normal 3 12 3 2 2 2 3 2 2" xfId="4173" xr:uid="{00000000-0005-0000-0000-00003A190000}"/>
    <cellStyle name="Normal 3 12 3 2 2 2 3 2 2 2" xfId="8432" xr:uid="{00000000-0005-0000-0000-00003B190000}"/>
    <cellStyle name="Normal 3 12 3 2 2 2 3 2 2 2 2" xfId="16921" xr:uid="{00000000-0005-0000-0000-00003C190000}"/>
    <cellStyle name="Normal 3 12 3 2 2 2 3 2 2 2 2 2" xfId="33887" xr:uid="{00000000-0005-0000-0000-00003D190000}"/>
    <cellStyle name="Normal 3 12 3 2 2 2 3 2 2 2 3" xfId="25405" xr:uid="{00000000-0005-0000-0000-00003E190000}"/>
    <cellStyle name="Normal 3 12 3 2 2 2 3 2 2 3" xfId="12679" xr:uid="{00000000-0005-0000-0000-00003F190000}"/>
    <cellStyle name="Normal 3 12 3 2 2 2 3 2 2 3 2" xfId="29646" xr:uid="{00000000-0005-0000-0000-000040190000}"/>
    <cellStyle name="Normal 3 12 3 2 2 2 3 2 2 4" xfId="21164" xr:uid="{00000000-0005-0000-0000-000041190000}"/>
    <cellStyle name="Normal 3 12 3 2 2 2 3 2 3" xfId="6313" xr:uid="{00000000-0005-0000-0000-000042190000}"/>
    <cellStyle name="Normal 3 12 3 2 2 2 3 2 3 2" xfId="14803" xr:uid="{00000000-0005-0000-0000-000043190000}"/>
    <cellStyle name="Normal 3 12 3 2 2 2 3 2 3 2 2" xfId="31769" xr:uid="{00000000-0005-0000-0000-000044190000}"/>
    <cellStyle name="Normal 3 12 3 2 2 2 3 2 3 3" xfId="23287" xr:uid="{00000000-0005-0000-0000-000045190000}"/>
    <cellStyle name="Normal 3 12 3 2 2 2 3 2 4" xfId="10561" xr:uid="{00000000-0005-0000-0000-000046190000}"/>
    <cellStyle name="Normal 3 12 3 2 2 2 3 2 4 2" xfId="27528" xr:uid="{00000000-0005-0000-0000-000047190000}"/>
    <cellStyle name="Normal 3 12 3 2 2 2 3 2 5" xfId="19046" xr:uid="{00000000-0005-0000-0000-000048190000}"/>
    <cellStyle name="Normal 3 12 3 2 2 2 3 3" xfId="3114" xr:uid="{00000000-0005-0000-0000-000049190000}"/>
    <cellStyle name="Normal 3 12 3 2 2 2 3 3 2" xfId="7374" xr:uid="{00000000-0005-0000-0000-00004A190000}"/>
    <cellStyle name="Normal 3 12 3 2 2 2 3 3 2 2" xfId="15863" xr:uid="{00000000-0005-0000-0000-00004B190000}"/>
    <cellStyle name="Normal 3 12 3 2 2 2 3 3 2 2 2" xfId="32829" xr:uid="{00000000-0005-0000-0000-00004C190000}"/>
    <cellStyle name="Normal 3 12 3 2 2 2 3 3 2 3" xfId="24347" xr:uid="{00000000-0005-0000-0000-00004D190000}"/>
    <cellStyle name="Normal 3 12 3 2 2 2 3 3 3" xfId="11621" xr:uid="{00000000-0005-0000-0000-00004E190000}"/>
    <cellStyle name="Normal 3 12 3 2 2 2 3 3 3 2" xfId="28588" xr:uid="{00000000-0005-0000-0000-00004F190000}"/>
    <cellStyle name="Normal 3 12 3 2 2 2 3 3 4" xfId="20106" xr:uid="{00000000-0005-0000-0000-000050190000}"/>
    <cellStyle name="Normal 3 12 3 2 2 2 3 4" xfId="5255" xr:uid="{00000000-0005-0000-0000-000051190000}"/>
    <cellStyle name="Normal 3 12 3 2 2 2 3 4 2" xfId="13745" xr:uid="{00000000-0005-0000-0000-000052190000}"/>
    <cellStyle name="Normal 3 12 3 2 2 2 3 4 2 2" xfId="30711" xr:uid="{00000000-0005-0000-0000-000053190000}"/>
    <cellStyle name="Normal 3 12 3 2 2 2 3 4 3" xfId="22229" xr:uid="{00000000-0005-0000-0000-000054190000}"/>
    <cellStyle name="Normal 3 12 3 2 2 2 3 5" xfId="9503" xr:uid="{00000000-0005-0000-0000-000055190000}"/>
    <cellStyle name="Normal 3 12 3 2 2 2 3 5 2" xfId="26470" xr:uid="{00000000-0005-0000-0000-000056190000}"/>
    <cellStyle name="Normal 3 12 3 2 2 2 3 6" xfId="17988" xr:uid="{00000000-0005-0000-0000-000057190000}"/>
    <cellStyle name="Normal 3 12 3 2 2 2 4" xfId="1522" xr:uid="{00000000-0005-0000-0000-000058190000}"/>
    <cellStyle name="Normal 3 12 3 2 2 2 4 2" xfId="3644" xr:uid="{00000000-0005-0000-0000-000059190000}"/>
    <cellStyle name="Normal 3 12 3 2 2 2 4 2 2" xfId="7903" xr:uid="{00000000-0005-0000-0000-00005A190000}"/>
    <cellStyle name="Normal 3 12 3 2 2 2 4 2 2 2" xfId="16392" xr:uid="{00000000-0005-0000-0000-00005B190000}"/>
    <cellStyle name="Normal 3 12 3 2 2 2 4 2 2 2 2" xfId="33358" xr:uid="{00000000-0005-0000-0000-00005C190000}"/>
    <cellStyle name="Normal 3 12 3 2 2 2 4 2 2 3" xfId="24876" xr:uid="{00000000-0005-0000-0000-00005D190000}"/>
    <cellStyle name="Normal 3 12 3 2 2 2 4 2 3" xfId="12150" xr:uid="{00000000-0005-0000-0000-00005E190000}"/>
    <cellStyle name="Normal 3 12 3 2 2 2 4 2 3 2" xfId="29117" xr:uid="{00000000-0005-0000-0000-00005F190000}"/>
    <cellStyle name="Normal 3 12 3 2 2 2 4 2 4" xfId="20635" xr:uid="{00000000-0005-0000-0000-000060190000}"/>
    <cellStyle name="Normal 3 12 3 2 2 2 4 3" xfId="5784" xr:uid="{00000000-0005-0000-0000-000061190000}"/>
    <cellStyle name="Normal 3 12 3 2 2 2 4 3 2" xfId="14274" xr:uid="{00000000-0005-0000-0000-000062190000}"/>
    <cellStyle name="Normal 3 12 3 2 2 2 4 3 2 2" xfId="31240" xr:uid="{00000000-0005-0000-0000-000063190000}"/>
    <cellStyle name="Normal 3 12 3 2 2 2 4 3 3" xfId="22758" xr:uid="{00000000-0005-0000-0000-000064190000}"/>
    <cellStyle name="Normal 3 12 3 2 2 2 4 4" xfId="10032" xr:uid="{00000000-0005-0000-0000-000065190000}"/>
    <cellStyle name="Normal 3 12 3 2 2 2 4 4 2" xfId="26999" xr:uid="{00000000-0005-0000-0000-000066190000}"/>
    <cellStyle name="Normal 3 12 3 2 2 2 4 5" xfId="18517" xr:uid="{00000000-0005-0000-0000-000067190000}"/>
    <cellStyle name="Normal 3 12 3 2 2 2 5" xfId="2585" xr:uid="{00000000-0005-0000-0000-000068190000}"/>
    <cellStyle name="Normal 3 12 3 2 2 2 5 2" xfId="6845" xr:uid="{00000000-0005-0000-0000-000069190000}"/>
    <cellStyle name="Normal 3 12 3 2 2 2 5 2 2" xfId="15334" xr:uid="{00000000-0005-0000-0000-00006A190000}"/>
    <cellStyle name="Normal 3 12 3 2 2 2 5 2 2 2" xfId="32300" xr:uid="{00000000-0005-0000-0000-00006B190000}"/>
    <cellStyle name="Normal 3 12 3 2 2 2 5 2 3" xfId="23818" xr:uid="{00000000-0005-0000-0000-00006C190000}"/>
    <cellStyle name="Normal 3 12 3 2 2 2 5 3" xfId="11092" xr:uid="{00000000-0005-0000-0000-00006D190000}"/>
    <cellStyle name="Normal 3 12 3 2 2 2 5 3 2" xfId="28059" xr:uid="{00000000-0005-0000-0000-00006E190000}"/>
    <cellStyle name="Normal 3 12 3 2 2 2 5 4" xfId="19577" xr:uid="{00000000-0005-0000-0000-00006F190000}"/>
    <cellStyle name="Normal 3 12 3 2 2 2 6" xfId="4726" xr:uid="{00000000-0005-0000-0000-000070190000}"/>
    <cellStyle name="Normal 3 12 3 2 2 2 6 2" xfId="13216" xr:uid="{00000000-0005-0000-0000-000071190000}"/>
    <cellStyle name="Normal 3 12 3 2 2 2 6 2 2" xfId="30182" xr:uid="{00000000-0005-0000-0000-000072190000}"/>
    <cellStyle name="Normal 3 12 3 2 2 2 6 3" xfId="21700" xr:uid="{00000000-0005-0000-0000-000073190000}"/>
    <cellStyle name="Normal 3 12 3 2 2 2 7" xfId="8974" xr:uid="{00000000-0005-0000-0000-000074190000}"/>
    <cellStyle name="Normal 3 12 3 2 2 2 7 2" xfId="25941" xr:uid="{00000000-0005-0000-0000-000075190000}"/>
    <cellStyle name="Normal 3 12 3 2 2 2 8" xfId="17459" xr:uid="{00000000-0005-0000-0000-000076190000}"/>
    <cellStyle name="Normal 3 12 3 2 2 3" xfId="587" xr:uid="{00000000-0005-0000-0000-000077190000}"/>
    <cellStyle name="Normal 3 12 3 2 2 3 2" xfId="1125" xr:uid="{00000000-0005-0000-0000-000078190000}"/>
    <cellStyle name="Normal 3 12 3 2 2 3 2 2" xfId="2186" xr:uid="{00000000-0005-0000-0000-000079190000}"/>
    <cellStyle name="Normal 3 12 3 2 2 3 2 2 2" xfId="4307" xr:uid="{00000000-0005-0000-0000-00007A190000}"/>
    <cellStyle name="Normal 3 12 3 2 2 3 2 2 2 2" xfId="8566" xr:uid="{00000000-0005-0000-0000-00007B190000}"/>
    <cellStyle name="Normal 3 12 3 2 2 3 2 2 2 2 2" xfId="17055" xr:uid="{00000000-0005-0000-0000-00007C190000}"/>
    <cellStyle name="Normal 3 12 3 2 2 3 2 2 2 2 2 2" xfId="34021" xr:uid="{00000000-0005-0000-0000-00007D190000}"/>
    <cellStyle name="Normal 3 12 3 2 2 3 2 2 2 2 3" xfId="25539" xr:uid="{00000000-0005-0000-0000-00007E190000}"/>
    <cellStyle name="Normal 3 12 3 2 2 3 2 2 2 3" xfId="12813" xr:uid="{00000000-0005-0000-0000-00007F190000}"/>
    <cellStyle name="Normal 3 12 3 2 2 3 2 2 2 3 2" xfId="29780" xr:uid="{00000000-0005-0000-0000-000080190000}"/>
    <cellStyle name="Normal 3 12 3 2 2 3 2 2 2 4" xfId="21298" xr:uid="{00000000-0005-0000-0000-000081190000}"/>
    <cellStyle name="Normal 3 12 3 2 2 3 2 2 3" xfId="6447" xr:uid="{00000000-0005-0000-0000-000082190000}"/>
    <cellStyle name="Normal 3 12 3 2 2 3 2 2 3 2" xfId="14937" xr:uid="{00000000-0005-0000-0000-000083190000}"/>
    <cellStyle name="Normal 3 12 3 2 2 3 2 2 3 2 2" xfId="31903" xr:uid="{00000000-0005-0000-0000-000084190000}"/>
    <cellStyle name="Normal 3 12 3 2 2 3 2 2 3 3" xfId="23421" xr:uid="{00000000-0005-0000-0000-000085190000}"/>
    <cellStyle name="Normal 3 12 3 2 2 3 2 2 4" xfId="10695" xr:uid="{00000000-0005-0000-0000-000086190000}"/>
    <cellStyle name="Normal 3 12 3 2 2 3 2 2 4 2" xfId="27662" xr:uid="{00000000-0005-0000-0000-000087190000}"/>
    <cellStyle name="Normal 3 12 3 2 2 3 2 2 5" xfId="19180" xr:uid="{00000000-0005-0000-0000-000088190000}"/>
    <cellStyle name="Normal 3 12 3 2 2 3 2 3" xfId="3248" xr:uid="{00000000-0005-0000-0000-000089190000}"/>
    <cellStyle name="Normal 3 12 3 2 2 3 2 3 2" xfId="7508" xr:uid="{00000000-0005-0000-0000-00008A190000}"/>
    <cellStyle name="Normal 3 12 3 2 2 3 2 3 2 2" xfId="15997" xr:uid="{00000000-0005-0000-0000-00008B190000}"/>
    <cellStyle name="Normal 3 12 3 2 2 3 2 3 2 2 2" xfId="32963" xr:uid="{00000000-0005-0000-0000-00008C190000}"/>
    <cellStyle name="Normal 3 12 3 2 2 3 2 3 2 3" xfId="24481" xr:uid="{00000000-0005-0000-0000-00008D190000}"/>
    <cellStyle name="Normal 3 12 3 2 2 3 2 3 3" xfId="11755" xr:uid="{00000000-0005-0000-0000-00008E190000}"/>
    <cellStyle name="Normal 3 12 3 2 2 3 2 3 3 2" xfId="28722" xr:uid="{00000000-0005-0000-0000-00008F190000}"/>
    <cellStyle name="Normal 3 12 3 2 2 3 2 3 4" xfId="20240" xr:uid="{00000000-0005-0000-0000-000090190000}"/>
    <cellStyle name="Normal 3 12 3 2 2 3 2 4" xfId="5389" xr:uid="{00000000-0005-0000-0000-000091190000}"/>
    <cellStyle name="Normal 3 12 3 2 2 3 2 4 2" xfId="13879" xr:uid="{00000000-0005-0000-0000-000092190000}"/>
    <cellStyle name="Normal 3 12 3 2 2 3 2 4 2 2" xfId="30845" xr:uid="{00000000-0005-0000-0000-000093190000}"/>
    <cellStyle name="Normal 3 12 3 2 2 3 2 4 3" xfId="22363" xr:uid="{00000000-0005-0000-0000-000094190000}"/>
    <cellStyle name="Normal 3 12 3 2 2 3 2 5" xfId="9637" xr:uid="{00000000-0005-0000-0000-000095190000}"/>
    <cellStyle name="Normal 3 12 3 2 2 3 2 5 2" xfId="26604" xr:uid="{00000000-0005-0000-0000-000096190000}"/>
    <cellStyle name="Normal 3 12 3 2 2 3 2 6" xfId="18122" xr:uid="{00000000-0005-0000-0000-000097190000}"/>
    <cellStyle name="Normal 3 12 3 2 2 3 3" xfId="1656" xr:uid="{00000000-0005-0000-0000-000098190000}"/>
    <cellStyle name="Normal 3 12 3 2 2 3 3 2" xfId="3778" xr:uid="{00000000-0005-0000-0000-000099190000}"/>
    <cellStyle name="Normal 3 12 3 2 2 3 3 2 2" xfId="8037" xr:uid="{00000000-0005-0000-0000-00009A190000}"/>
    <cellStyle name="Normal 3 12 3 2 2 3 3 2 2 2" xfId="16526" xr:uid="{00000000-0005-0000-0000-00009B190000}"/>
    <cellStyle name="Normal 3 12 3 2 2 3 3 2 2 2 2" xfId="33492" xr:uid="{00000000-0005-0000-0000-00009C190000}"/>
    <cellStyle name="Normal 3 12 3 2 2 3 3 2 2 3" xfId="25010" xr:uid="{00000000-0005-0000-0000-00009D190000}"/>
    <cellStyle name="Normal 3 12 3 2 2 3 3 2 3" xfId="12284" xr:uid="{00000000-0005-0000-0000-00009E190000}"/>
    <cellStyle name="Normal 3 12 3 2 2 3 3 2 3 2" xfId="29251" xr:uid="{00000000-0005-0000-0000-00009F190000}"/>
    <cellStyle name="Normal 3 12 3 2 2 3 3 2 4" xfId="20769" xr:uid="{00000000-0005-0000-0000-0000A0190000}"/>
    <cellStyle name="Normal 3 12 3 2 2 3 3 3" xfId="5918" xr:uid="{00000000-0005-0000-0000-0000A1190000}"/>
    <cellStyle name="Normal 3 12 3 2 2 3 3 3 2" xfId="14408" xr:uid="{00000000-0005-0000-0000-0000A2190000}"/>
    <cellStyle name="Normal 3 12 3 2 2 3 3 3 2 2" xfId="31374" xr:uid="{00000000-0005-0000-0000-0000A3190000}"/>
    <cellStyle name="Normal 3 12 3 2 2 3 3 3 3" xfId="22892" xr:uid="{00000000-0005-0000-0000-0000A4190000}"/>
    <cellStyle name="Normal 3 12 3 2 2 3 3 4" xfId="10166" xr:uid="{00000000-0005-0000-0000-0000A5190000}"/>
    <cellStyle name="Normal 3 12 3 2 2 3 3 4 2" xfId="27133" xr:uid="{00000000-0005-0000-0000-0000A6190000}"/>
    <cellStyle name="Normal 3 12 3 2 2 3 3 5" xfId="18651" xr:uid="{00000000-0005-0000-0000-0000A7190000}"/>
    <cellStyle name="Normal 3 12 3 2 2 3 4" xfId="2719" xr:uid="{00000000-0005-0000-0000-0000A8190000}"/>
    <cellStyle name="Normal 3 12 3 2 2 3 4 2" xfId="6979" xr:uid="{00000000-0005-0000-0000-0000A9190000}"/>
    <cellStyle name="Normal 3 12 3 2 2 3 4 2 2" xfId="15468" xr:uid="{00000000-0005-0000-0000-0000AA190000}"/>
    <cellStyle name="Normal 3 12 3 2 2 3 4 2 2 2" xfId="32434" xr:uid="{00000000-0005-0000-0000-0000AB190000}"/>
    <cellStyle name="Normal 3 12 3 2 2 3 4 2 3" xfId="23952" xr:uid="{00000000-0005-0000-0000-0000AC190000}"/>
    <cellStyle name="Normal 3 12 3 2 2 3 4 3" xfId="11226" xr:uid="{00000000-0005-0000-0000-0000AD190000}"/>
    <cellStyle name="Normal 3 12 3 2 2 3 4 3 2" xfId="28193" xr:uid="{00000000-0005-0000-0000-0000AE190000}"/>
    <cellStyle name="Normal 3 12 3 2 2 3 4 4" xfId="19711" xr:uid="{00000000-0005-0000-0000-0000AF190000}"/>
    <cellStyle name="Normal 3 12 3 2 2 3 5" xfId="4860" xr:uid="{00000000-0005-0000-0000-0000B0190000}"/>
    <cellStyle name="Normal 3 12 3 2 2 3 5 2" xfId="13350" xr:uid="{00000000-0005-0000-0000-0000B1190000}"/>
    <cellStyle name="Normal 3 12 3 2 2 3 5 2 2" xfId="30316" xr:uid="{00000000-0005-0000-0000-0000B2190000}"/>
    <cellStyle name="Normal 3 12 3 2 2 3 5 3" xfId="21834" xr:uid="{00000000-0005-0000-0000-0000B3190000}"/>
    <cellStyle name="Normal 3 12 3 2 2 3 6" xfId="9108" xr:uid="{00000000-0005-0000-0000-0000B4190000}"/>
    <cellStyle name="Normal 3 12 3 2 2 3 6 2" xfId="26075" xr:uid="{00000000-0005-0000-0000-0000B5190000}"/>
    <cellStyle name="Normal 3 12 3 2 2 3 7" xfId="17593" xr:uid="{00000000-0005-0000-0000-0000B6190000}"/>
    <cellStyle name="Normal 3 12 3 2 2 4" xfId="855" xr:uid="{00000000-0005-0000-0000-0000B7190000}"/>
    <cellStyle name="Normal 3 12 3 2 2 4 2" xfId="1921" xr:uid="{00000000-0005-0000-0000-0000B8190000}"/>
    <cellStyle name="Normal 3 12 3 2 2 4 2 2" xfId="4042" xr:uid="{00000000-0005-0000-0000-0000B9190000}"/>
    <cellStyle name="Normal 3 12 3 2 2 4 2 2 2" xfId="8301" xr:uid="{00000000-0005-0000-0000-0000BA190000}"/>
    <cellStyle name="Normal 3 12 3 2 2 4 2 2 2 2" xfId="16790" xr:uid="{00000000-0005-0000-0000-0000BB190000}"/>
    <cellStyle name="Normal 3 12 3 2 2 4 2 2 2 2 2" xfId="33756" xr:uid="{00000000-0005-0000-0000-0000BC190000}"/>
    <cellStyle name="Normal 3 12 3 2 2 4 2 2 2 3" xfId="25274" xr:uid="{00000000-0005-0000-0000-0000BD190000}"/>
    <cellStyle name="Normal 3 12 3 2 2 4 2 2 3" xfId="12548" xr:uid="{00000000-0005-0000-0000-0000BE190000}"/>
    <cellStyle name="Normal 3 12 3 2 2 4 2 2 3 2" xfId="29515" xr:uid="{00000000-0005-0000-0000-0000BF190000}"/>
    <cellStyle name="Normal 3 12 3 2 2 4 2 2 4" xfId="21033" xr:uid="{00000000-0005-0000-0000-0000C0190000}"/>
    <cellStyle name="Normal 3 12 3 2 2 4 2 3" xfId="6182" xr:uid="{00000000-0005-0000-0000-0000C1190000}"/>
    <cellStyle name="Normal 3 12 3 2 2 4 2 3 2" xfId="14672" xr:uid="{00000000-0005-0000-0000-0000C2190000}"/>
    <cellStyle name="Normal 3 12 3 2 2 4 2 3 2 2" xfId="31638" xr:uid="{00000000-0005-0000-0000-0000C3190000}"/>
    <cellStyle name="Normal 3 12 3 2 2 4 2 3 3" xfId="23156" xr:uid="{00000000-0005-0000-0000-0000C4190000}"/>
    <cellStyle name="Normal 3 12 3 2 2 4 2 4" xfId="10430" xr:uid="{00000000-0005-0000-0000-0000C5190000}"/>
    <cellStyle name="Normal 3 12 3 2 2 4 2 4 2" xfId="27397" xr:uid="{00000000-0005-0000-0000-0000C6190000}"/>
    <cellStyle name="Normal 3 12 3 2 2 4 2 5" xfId="18915" xr:uid="{00000000-0005-0000-0000-0000C7190000}"/>
    <cellStyle name="Normal 3 12 3 2 2 4 3" xfId="2983" xr:uid="{00000000-0005-0000-0000-0000C8190000}"/>
    <cellStyle name="Normal 3 12 3 2 2 4 3 2" xfId="7243" xr:uid="{00000000-0005-0000-0000-0000C9190000}"/>
    <cellStyle name="Normal 3 12 3 2 2 4 3 2 2" xfId="15732" xr:uid="{00000000-0005-0000-0000-0000CA190000}"/>
    <cellStyle name="Normal 3 12 3 2 2 4 3 2 2 2" xfId="32698" xr:uid="{00000000-0005-0000-0000-0000CB190000}"/>
    <cellStyle name="Normal 3 12 3 2 2 4 3 2 3" xfId="24216" xr:uid="{00000000-0005-0000-0000-0000CC190000}"/>
    <cellStyle name="Normal 3 12 3 2 2 4 3 3" xfId="11490" xr:uid="{00000000-0005-0000-0000-0000CD190000}"/>
    <cellStyle name="Normal 3 12 3 2 2 4 3 3 2" xfId="28457" xr:uid="{00000000-0005-0000-0000-0000CE190000}"/>
    <cellStyle name="Normal 3 12 3 2 2 4 3 4" xfId="19975" xr:uid="{00000000-0005-0000-0000-0000CF190000}"/>
    <cellStyle name="Normal 3 12 3 2 2 4 4" xfId="5124" xr:uid="{00000000-0005-0000-0000-0000D0190000}"/>
    <cellStyle name="Normal 3 12 3 2 2 4 4 2" xfId="13614" xr:uid="{00000000-0005-0000-0000-0000D1190000}"/>
    <cellStyle name="Normal 3 12 3 2 2 4 4 2 2" xfId="30580" xr:uid="{00000000-0005-0000-0000-0000D2190000}"/>
    <cellStyle name="Normal 3 12 3 2 2 4 4 3" xfId="22098" xr:uid="{00000000-0005-0000-0000-0000D3190000}"/>
    <cellStyle name="Normal 3 12 3 2 2 4 5" xfId="9372" xr:uid="{00000000-0005-0000-0000-0000D4190000}"/>
    <cellStyle name="Normal 3 12 3 2 2 4 5 2" xfId="26339" xr:uid="{00000000-0005-0000-0000-0000D5190000}"/>
    <cellStyle name="Normal 3 12 3 2 2 4 6" xfId="17857" xr:uid="{00000000-0005-0000-0000-0000D6190000}"/>
    <cellStyle name="Normal 3 12 3 2 2 5" xfId="1391" xr:uid="{00000000-0005-0000-0000-0000D7190000}"/>
    <cellStyle name="Normal 3 12 3 2 2 5 2" xfId="3513" xr:uid="{00000000-0005-0000-0000-0000D8190000}"/>
    <cellStyle name="Normal 3 12 3 2 2 5 2 2" xfId="7772" xr:uid="{00000000-0005-0000-0000-0000D9190000}"/>
    <cellStyle name="Normal 3 12 3 2 2 5 2 2 2" xfId="16261" xr:uid="{00000000-0005-0000-0000-0000DA190000}"/>
    <cellStyle name="Normal 3 12 3 2 2 5 2 2 2 2" xfId="33227" xr:uid="{00000000-0005-0000-0000-0000DB190000}"/>
    <cellStyle name="Normal 3 12 3 2 2 5 2 2 3" xfId="24745" xr:uid="{00000000-0005-0000-0000-0000DC190000}"/>
    <cellStyle name="Normal 3 12 3 2 2 5 2 3" xfId="12019" xr:uid="{00000000-0005-0000-0000-0000DD190000}"/>
    <cellStyle name="Normal 3 12 3 2 2 5 2 3 2" xfId="28986" xr:uid="{00000000-0005-0000-0000-0000DE190000}"/>
    <cellStyle name="Normal 3 12 3 2 2 5 2 4" xfId="20504" xr:uid="{00000000-0005-0000-0000-0000DF190000}"/>
    <cellStyle name="Normal 3 12 3 2 2 5 3" xfId="5653" xr:uid="{00000000-0005-0000-0000-0000E0190000}"/>
    <cellStyle name="Normal 3 12 3 2 2 5 3 2" xfId="14143" xr:uid="{00000000-0005-0000-0000-0000E1190000}"/>
    <cellStyle name="Normal 3 12 3 2 2 5 3 2 2" xfId="31109" xr:uid="{00000000-0005-0000-0000-0000E2190000}"/>
    <cellStyle name="Normal 3 12 3 2 2 5 3 3" xfId="22627" xr:uid="{00000000-0005-0000-0000-0000E3190000}"/>
    <cellStyle name="Normal 3 12 3 2 2 5 4" xfId="9901" xr:uid="{00000000-0005-0000-0000-0000E4190000}"/>
    <cellStyle name="Normal 3 12 3 2 2 5 4 2" xfId="26868" xr:uid="{00000000-0005-0000-0000-0000E5190000}"/>
    <cellStyle name="Normal 3 12 3 2 2 5 5" xfId="18386" xr:uid="{00000000-0005-0000-0000-0000E6190000}"/>
    <cellStyle name="Normal 3 12 3 2 2 6" xfId="2454" xr:uid="{00000000-0005-0000-0000-0000E7190000}"/>
    <cellStyle name="Normal 3 12 3 2 2 6 2" xfId="6714" xr:uid="{00000000-0005-0000-0000-0000E8190000}"/>
    <cellStyle name="Normal 3 12 3 2 2 6 2 2" xfId="15203" xr:uid="{00000000-0005-0000-0000-0000E9190000}"/>
    <cellStyle name="Normal 3 12 3 2 2 6 2 2 2" xfId="32169" xr:uid="{00000000-0005-0000-0000-0000EA190000}"/>
    <cellStyle name="Normal 3 12 3 2 2 6 2 3" xfId="23687" xr:uid="{00000000-0005-0000-0000-0000EB190000}"/>
    <cellStyle name="Normal 3 12 3 2 2 6 3" xfId="10961" xr:uid="{00000000-0005-0000-0000-0000EC190000}"/>
    <cellStyle name="Normal 3 12 3 2 2 6 3 2" xfId="27928" xr:uid="{00000000-0005-0000-0000-0000ED190000}"/>
    <cellStyle name="Normal 3 12 3 2 2 6 4" xfId="19446" xr:uid="{00000000-0005-0000-0000-0000EE190000}"/>
    <cellStyle name="Normal 3 12 3 2 2 7" xfId="4595" xr:uid="{00000000-0005-0000-0000-0000EF190000}"/>
    <cellStyle name="Normal 3 12 3 2 2 7 2" xfId="13085" xr:uid="{00000000-0005-0000-0000-0000F0190000}"/>
    <cellStyle name="Normal 3 12 3 2 2 7 2 2" xfId="30051" xr:uid="{00000000-0005-0000-0000-0000F1190000}"/>
    <cellStyle name="Normal 3 12 3 2 2 7 3" xfId="21569" xr:uid="{00000000-0005-0000-0000-0000F2190000}"/>
    <cellStyle name="Normal 3 12 3 2 2 8" xfId="8843" xr:uid="{00000000-0005-0000-0000-0000F3190000}"/>
    <cellStyle name="Normal 3 12 3 2 2 8 2" xfId="25810" xr:uid="{00000000-0005-0000-0000-0000F4190000}"/>
    <cellStyle name="Normal 3 12 3 2 2 9" xfId="17328" xr:uid="{00000000-0005-0000-0000-0000F5190000}"/>
    <cellStyle name="Normal 3 12 3 2 3" xfId="366" xr:uid="{00000000-0005-0000-0000-0000F6190000}"/>
    <cellStyle name="Normal 3 12 3 2 3 2" xfId="655" xr:uid="{00000000-0005-0000-0000-0000F7190000}"/>
    <cellStyle name="Normal 3 12 3 2 3 2 2" xfId="1191" xr:uid="{00000000-0005-0000-0000-0000F8190000}"/>
    <cellStyle name="Normal 3 12 3 2 3 2 2 2" xfId="2252" xr:uid="{00000000-0005-0000-0000-0000F9190000}"/>
    <cellStyle name="Normal 3 12 3 2 3 2 2 2 2" xfId="4373" xr:uid="{00000000-0005-0000-0000-0000FA190000}"/>
    <cellStyle name="Normal 3 12 3 2 3 2 2 2 2 2" xfId="8632" xr:uid="{00000000-0005-0000-0000-0000FB190000}"/>
    <cellStyle name="Normal 3 12 3 2 3 2 2 2 2 2 2" xfId="17121" xr:uid="{00000000-0005-0000-0000-0000FC190000}"/>
    <cellStyle name="Normal 3 12 3 2 3 2 2 2 2 2 2 2" xfId="34087" xr:uid="{00000000-0005-0000-0000-0000FD190000}"/>
    <cellStyle name="Normal 3 12 3 2 3 2 2 2 2 2 3" xfId="25605" xr:uid="{00000000-0005-0000-0000-0000FE190000}"/>
    <cellStyle name="Normal 3 12 3 2 3 2 2 2 2 3" xfId="12879" xr:uid="{00000000-0005-0000-0000-0000FF190000}"/>
    <cellStyle name="Normal 3 12 3 2 3 2 2 2 2 3 2" xfId="29846" xr:uid="{00000000-0005-0000-0000-0000001A0000}"/>
    <cellStyle name="Normal 3 12 3 2 3 2 2 2 2 4" xfId="21364" xr:uid="{00000000-0005-0000-0000-0000011A0000}"/>
    <cellStyle name="Normal 3 12 3 2 3 2 2 2 3" xfId="6513" xr:uid="{00000000-0005-0000-0000-0000021A0000}"/>
    <cellStyle name="Normal 3 12 3 2 3 2 2 2 3 2" xfId="15003" xr:uid="{00000000-0005-0000-0000-0000031A0000}"/>
    <cellStyle name="Normal 3 12 3 2 3 2 2 2 3 2 2" xfId="31969" xr:uid="{00000000-0005-0000-0000-0000041A0000}"/>
    <cellStyle name="Normal 3 12 3 2 3 2 2 2 3 3" xfId="23487" xr:uid="{00000000-0005-0000-0000-0000051A0000}"/>
    <cellStyle name="Normal 3 12 3 2 3 2 2 2 4" xfId="10761" xr:uid="{00000000-0005-0000-0000-0000061A0000}"/>
    <cellStyle name="Normal 3 12 3 2 3 2 2 2 4 2" xfId="27728" xr:uid="{00000000-0005-0000-0000-0000071A0000}"/>
    <cellStyle name="Normal 3 12 3 2 3 2 2 2 5" xfId="19246" xr:uid="{00000000-0005-0000-0000-0000081A0000}"/>
    <cellStyle name="Normal 3 12 3 2 3 2 2 3" xfId="3314" xr:uid="{00000000-0005-0000-0000-0000091A0000}"/>
    <cellStyle name="Normal 3 12 3 2 3 2 2 3 2" xfId="7574" xr:uid="{00000000-0005-0000-0000-00000A1A0000}"/>
    <cellStyle name="Normal 3 12 3 2 3 2 2 3 2 2" xfId="16063" xr:uid="{00000000-0005-0000-0000-00000B1A0000}"/>
    <cellStyle name="Normal 3 12 3 2 3 2 2 3 2 2 2" xfId="33029" xr:uid="{00000000-0005-0000-0000-00000C1A0000}"/>
    <cellStyle name="Normal 3 12 3 2 3 2 2 3 2 3" xfId="24547" xr:uid="{00000000-0005-0000-0000-00000D1A0000}"/>
    <cellStyle name="Normal 3 12 3 2 3 2 2 3 3" xfId="11821" xr:uid="{00000000-0005-0000-0000-00000E1A0000}"/>
    <cellStyle name="Normal 3 12 3 2 3 2 2 3 3 2" xfId="28788" xr:uid="{00000000-0005-0000-0000-00000F1A0000}"/>
    <cellStyle name="Normal 3 12 3 2 3 2 2 3 4" xfId="20306" xr:uid="{00000000-0005-0000-0000-0000101A0000}"/>
    <cellStyle name="Normal 3 12 3 2 3 2 2 4" xfId="5455" xr:uid="{00000000-0005-0000-0000-0000111A0000}"/>
    <cellStyle name="Normal 3 12 3 2 3 2 2 4 2" xfId="13945" xr:uid="{00000000-0005-0000-0000-0000121A0000}"/>
    <cellStyle name="Normal 3 12 3 2 3 2 2 4 2 2" xfId="30911" xr:uid="{00000000-0005-0000-0000-0000131A0000}"/>
    <cellStyle name="Normal 3 12 3 2 3 2 2 4 3" xfId="22429" xr:uid="{00000000-0005-0000-0000-0000141A0000}"/>
    <cellStyle name="Normal 3 12 3 2 3 2 2 5" xfId="9703" xr:uid="{00000000-0005-0000-0000-0000151A0000}"/>
    <cellStyle name="Normal 3 12 3 2 3 2 2 5 2" xfId="26670" xr:uid="{00000000-0005-0000-0000-0000161A0000}"/>
    <cellStyle name="Normal 3 12 3 2 3 2 2 6" xfId="18188" xr:uid="{00000000-0005-0000-0000-0000171A0000}"/>
    <cellStyle name="Normal 3 12 3 2 3 2 3" xfId="1722" xr:uid="{00000000-0005-0000-0000-0000181A0000}"/>
    <cellStyle name="Normal 3 12 3 2 3 2 3 2" xfId="3844" xr:uid="{00000000-0005-0000-0000-0000191A0000}"/>
    <cellStyle name="Normal 3 12 3 2 3 2 3 2 2" xfId="8103" xr:uid="{00000000-0005-0000-0000-00001A1A0000}"/>
    <cellStyle name="Normal 3 12 3 2 3 2 3 2 2 2" xfId="16592" xr:uid="{00000000-0005-0000-0000-00001B1A0000}"/>
    <cellStyle name="Normal 3 12 3 2 3 2 3 2 2 2 2" xfId="33558" xr:uid="{00000000-0005-0000-0000-00001C1A0000}"/>
    <cellStyle name="Normal 3 12 3 2 3 2 3 2 2 3" xfId="25076" xr:uid="{00000000-0005-0000-0000-00001D1A0000}"/>
    <cellStyle name="Normal 3 12 3 2 3 2 3 2 3" xfId="12350" xr:uid="{00000000-0005-0000-0000-00001E1A0000}"/>
    <cellStyle name="Normal 3 12 3 2 3 2 3 2 3 2" xfId="29317" xr:uid="{00000000-0005-0000-0000-00001F1A0000}"/>
    <cellStyle name="Normal 3 12 3 2 3 2 3 2 4" xfId="20835" xr:uid="{00000000-0005-0000-0000-0000201A0000}"/>
    <cellStyle name="Normal 3 12 3 2 3 2 3 3" xfId="5984" xr:uid="{00000000-0005-0000-0000-0000211A0000}"/>
    <cellStyle name="Normal 3 12 3 2 3 2 3 3 2" xfId="14474" xr:uid="{00000000-0005-0000-0000-0000221A0000}"/>
    <cellStyle name="Normal 3 12 3 2 3 2 3 3 2 2" xfId="31440" xr:uid="{00000000-0005-0000-0000-0000231A0000}"/>
    <cellStyle name="Normal 3 12 3 2 3 2 3 3 3" xfId="22958" xr:uid="{00000000-0005-0000-0000-0000241A0000}"/>
    <cellStyle name="Normal 3 12 3 2 3 2 3 4" xfId="10232" xr:uid="{00000000-0005-0000-0000-0000251A0000}"/>
    <cellStyle name="Normal 3 12 3 2 3 2 3 4 2" xfId="27199" xr:uid="{00000000-0005-0000-0000-0000261A0000}"/>
    <cellStyle name="Normal 3 12 3 2 3 2 3 5" xfId="18717" xr:uid="{00000000-0005-0000-0000-0000271A0000}"/>
    <cellStyle name="Normal 3 12 3 2 3 2 4" xfId="2785" xr:uid="{00000000-0005-0000-0000-0000281A0000}"/>
    <cellStyle name="Normal 3 12 3 2 3 2 4 2" xfId="7045" xr:uid="{00000000-0005-0000-0000-0000291A0000}"/>
    <cellStyle name="Normal 3 12 3 2 3 2 4 2 2" xfId="15534" xr:uid="{00000000-0005-0000-0000-00002A1A0000}"/>
    <cellStyle name="Normal 3 12 3 2 3 2 4 2 2 2" xfId="32500" xr:uid="{00000000-0005-0000-0000-00002B1A0000}"/>
    <cellStyle name="Normal 3 12 3 2 3 2 4 2 3" xfId="24018" xr:uid="{00000000-0005-0000-0000-00002C1A0000}"/>
    <cellStyle name="Normal 3 12 3 2 3 2 4 3" xfId="11292" xr:uid="{00000000-0005-0000-0000-00002D1A0000}"/>
    <cellStyle name="Normal 3 12 3 2 3 2 4 3 2" xfId="28259" xr:uid="{00000000-0005-0000-0000-00002E1A0000}"/>
    <cellStyle name="Normal 3 12 3 2 3 2 4 4" xfId="19777" xr:uid="{00000000-0005-0000-0000-00002F1A0000}"/>
    <cellStyle name="Normal 3 12 3 2 3 2 5" xfId="4926" xr:uid="{00000000-0005-0000-0000-0000301A0000}"/>
    <cellStyle name="Normal 3 12 3 2 3 2 5 2" xfId="13416" xr:uid="{00000000-0005-0000-0000-0000311A0000}"/>
    <cellStyle name="Normal 3 12 3 2 3 2 5 2 2" xfId="30382" xr:uid="{00000000-0005-0000-0000-0000321A0000}"/>
    <cellStyle name="Normal 3 12 3 2 3 2 5 3" xfId="21900" xr:uid="{00000000-0005-0000-0000-0000331A0000}"/>
    <cellStyle name="Normal 3 12 3 2 3 2 6" xfId="9174" xr:uid="{00000000-0005-0000-0000-0000341A0000}"/>
    <cellStyle name="Normal 3 12 3 2 3 2 6 2" xfId="26141" xr:uid="{00000000-0005-0000-0000-0000351A0000}"/>
    <cellStyle name="Normal 3 12 3 2 3 2 7" xfId="17659" xr:uid="{00000000-0005-0000-0000-0000361A0000}"/>
    <cellStyle name="Normal 3 12 3 2 3 3" xfId="921" xr:uid="{00000000-0005-0000-0000-0000371A0000}"/>
    <cellStyle name="Normal 3 12 3 2 3 3 2" xfId="1987" xr:uid="{00000000-0005-0000-0000-0000381A0000}"/>
    <cellStyle name="Normal 3 12 3 2 3 3 2 2" xfId="4108" xr:uid="{00000000-0005-0000-0000-0000391A0000}"/>
    <cellStyle name="Normal 3 12 3 2 3 3 2 2 2" xfId="8367" xr:uid="{00000000-0005-0000-0000-00003A1A0000}"/>
    <cellStyle name="Normal 3 12 3 2 3 3 2 2 2 2" xfId="16856" xr:uid="{00000000-0005-0000-0000-00003B1A0000}"/>
    <cellStyle name="Normal 3 12 3 2 3 3 2 2 2 2 2" xfId="33822" xr:uid="{00000000-0005-0000-0000-00003C1A0000}"/>
    <cellStyle name="Normal 3 12 3 2 3 3 2 2 2 3" xfId="25340" xr:uid="{00000000-0005-0000-0000-00003D1A0000}"/>
    <cellStyle name="Normal 3 12 3 2 3 3 2 2 3" xfId="12614" xr:uid="{00000000-0005-0000-0000-00003E1A0000}"/>
    <cellStyle name="Normal 3 12 3 2 3 3 2 2 3 2" xfId="29581" xr:uid="{00000000-0005-0000-0000-00003F1A0000}"/>
    <cellStyle name="Normal 3 12 3 2 3 3 2 2 4" xfId="21099" xr:uid="{00000000-0005-0000-0000-0000401A0000}"/>
    <cellStyle name="Normal 3 12 3 2 3 3 2 3" xfId="6248" xr:uid="{00000000-0005-0000-0000-0000411A0000}"/>
    <cellStyle name="Normal 3 12 3 2 3 3 2 3 2" xfId="14738" xr:uid="{00000000-0005-0000-0000-0000421A0000}"/>
    <cellStyle name="Normal 3 12 3 2 3 3 2 3 2 2" xfId="31704" xr:uid="{00000000-0005-0000-0000-0000431A0000}"/>
    <cellStyle name="Normal 3 12 3 2 3 3 2 3 3" xfId="23222" xr:uid="{00000000-0005-0000-0000-0000441A0000}"/>
    <cellStyle name="Normal 3 12 3 2 3 3 2 4" xfId="10496" xr:uid="{00000000-0005-0000-0000-0000451A0000}"/>
    <cellStyle name="Normal 3 12 3 2 3 3 2 4 2" xfId="27463" xr:uid="{00000000-0005-0000-0000-0000461A0000}"/>
    <cellStyle name="Normal 3 12 3 2 3 3 2 5" xfId="18981" xr:uid="{00000000-0005-0000-0000-0000471A0000}"/>
    <cellStyle name="Normal 3 12 3 2 3 3 3" xfId="3049" xr:uid="{00000000-0005-0000-0000-0000481A0000}"/>
    <cellStyle name="Normal 3 12 3 2 3 3 3 2" xfId="7309" xr:uid="{00000000-0005-0000-0000-0000491A0000}"/>
    <cellStyle name="Normal 3 12 3 2 3 3 3 2 2" xfId="15798" xr:uid="{00000000-0005-0000-0000-00004A1A0000}"/>
    <cellStyle name="Normal 3 12 3 2 3 3 3 2 2 2" xfId="32764" xr:uid="{00000000-0005-0000-0000-00004B1A0000}"/>
    <cellStyle name="Normal 3 12 3 2 3 3 3 2 3" xfId="24282" xr:uid="{00000000-0005-0000-0000-00004C1A0000}"/>
    <cellStyle name="Normal 3 12 3 2 3 3 3 3" xfId="11556" xr:uid="{00000000-0005-0000-0000-00004D1A0000}"/>
    <cellStyle name="Normal 3 12 3 2 3 3 3 3 2" xfId="28523" xr:uid="{00000000-0005-0000-0000-00004E1A0000}"/>
    <cellStyle name="Normal 3 12 3 2 3 3 3 4" xfId="20041" xr:uid="{00000000-0005-0000-0000-00004F1A0000}"/>
    <cellStyle name="Normal 3 12 3 2 3 3 4" xfId="5190" xr:uid="{00000000-0005-0000-0000-0000501A0000}"/>
    <cellStyle name="Normal 3 12 3 2 3 3 4 2" xfId="13680" xr:uid="{00000000-0005-0000-0000-0000511A0000}"/>
    <cellStyle name="Normal 3 12 3 2 3 3 4 2 2" xfId="30646" xr:uid="{00000000-0005-0000-0000-0000521A0000}"/>
    <cellStyle name="Normal 3 12 3 2 3 3 4 3" xfId="22164" xr:uid="{00000000-0005-0000-0000-0000531A0000}"/>
    <cellStyle name="Normal 3 12 3 2 3 3 5" xfId="9438" xr:uid="{00000000-0005-0000-0000-0000541A0000}"/>
    <cellStyle name="Normal 3 12 3 2 3 3 5 2" xfId="26405" xr:uid="{00000000-0005-0000-0000-0000551A0000}"/>
    <cellStyle name="Normal 3 12 3 2 3 3 6" xfId="17923" xr:uid="{00000000-0005-0000-0000-0000561A0000}"/>
    <cellStyle name="Normal 3 12 3 2 3 4" xfId="1457" xr:uid="{00000000-0005-0000-0000-0000571A0000}"/>
    <cellStyle name="Normal 3 12 3 2 3 4 2" xfId="3579" xr:uid="{00000000-0005-0000-0000-0000581A0000}"/>
    <cellStyle name="Normal 3 12 3 2 3 4 2 2" xfId="7838" xr:uid="{00000000-0005-0000-0000-0000591A0000}"/>
    <cellStyle name="Normal 3 12 3 2 3 4 2 2 2" xfId="16327" xr:uid="{00000000-0005-0000-0000-00005A1A0000}"/>
    <cellStyle name="Normal 3 12 3 2 3 4 2 2 2 2" xfId="33293" xr:uid="{00000000-0005-0000-0000-00005B1A0000}"/>
    <cellStyle name="Normal 3 12 3 2 3 4 2 2 3" xfId="24811" xr:uid="{00000000-0005-0000-0000-00005C1A0000}"/>
    <cellStyle name="Normal 3 12 3 2 3 4 2 3" xfId="12085" xr:uid="{00000000-0005-0000-0000-00005D1A0000}"/>
    <cellStyle name="Normal 3 12 3 2 3 4 2 3 2" xfId="29052" xr:uid="{00000000-0005-0000-0000-00005E1A0000}"/>
    <cellStyle name="Normal 3 12 3 2 3 4 2 4" xfId="20570" xr:uid="{00000000-0005-0000-0000-00005F1A0000}"/>
    <cellStyle name="Normal 3 12 3 2 3 4 3" xfId="5719" xr:uid="{00000000-0005-0000-0000-0000601A0000}"/>
    <cellStyle name="Normal 3 12 3 2 3 4 3 2" xfId="14209" xr:uid="{00000000-0005-0000-0000-0000611A0000}"/>
    <cellStyle name="Normal 3 12 3 2 3 4 3 2 2" xfId="31175" xr:uid="{00000000-0005-0000-0000-0000621A0000}"/>
    <cellStyle name="Normal 3 12 3 2 3 4 3 3" xfId="22693" xr:uid="{00000000-0005-0000-0000-0000631A0000}"/>
    <cellStyle name="Normal 3 12 3 2 3 4 4" xfId="9967" xr:uid="{00000000-0005-0000-0000-0000641A0000}"/>
    <cellStyle name="Normal 3 12 3 2 3 4 4 2" xfId="26934" xr:uid="{00000000-0005-0000-0000-0000651A0000}"/>
    <cellStyle name="Normal 3 12 3 2 3 4 5" xfId="18452" xr:uid="{00000000-0005-0000-0000-0000661A0000}"/>
    <cellStyle name="Normal 3 12 3 2 3 5" xfId="2520" xr:uid="{00000000-0005-0000-0000-0000671A0000}"/>
    <cellStyle name="Normal 3 12 3 2 3 5 2" xfId="6780" xr:uid="{00000000-0005-0000-0000-0000681A0000}"/>
    <cellStyle name="Normal 3 12 3 2 3 5 2 2" xfId="15269" xr:uid="{00000000-0005-0000-0000-0000691A0000}"/>
    <cellStyle name="Normal 3 12 3 2 3 5 2 2 2" xfId="32235" xr:uid="{00000000-0005-0000-0000-00006A1A0000}"/>
    <cellStyle name="Normal 3 12 3 2 3 5 2 3" xfId="23753" xr:uid="{00000000-0005-0000-0000-00006B1A0000}"/>
    <cellStyle name="Normal 3 12 3 2 3 5 3" xfId="11027" xr:uid="{00000000-0005-0000-0000-00006C1A0000}"/>
    <cellStyle name="Normal 3 12 3 2 3 5 3 2" xfId="27994" xr:uid="{00000000-0005-0000-0000-00006D1A0000}"/>
    <cellStyle name="Normal 3 12 3 2 3 5 4" xfId="19512" xr:uid="{00000000-0005-0000-0000-00006E1A0000}"/>
    <cellStyle name="Normal 3 12 3 2 3 6" xfId="4661" xr:uid="{00000000-0005-0000-0000-00006F1A0000}"/>
    <cellStyle name="Normal 3 12 3 2 3 6 2" xfId="13151" xr:uid="{00000000-0005-0000-0000-0000701A0000}"/>
    <cellStyle name="Normal 3 12 3 2 3 6 2 2" xfId="30117" xr:uid="{00000000-0005-0000-0000-0000711A0000}"/>
    <cellStyle name="Normal 3 12 3 2 3 6 3" xfId="21635" xr:uid="{00000000-0005-0000-0000-0000721A0000}"/>
    <cellStyle name="Normal 3 12 3 2 3 7" xfId="8909" xr:uid="{00000000-0005-0000-0000-0000731A0000}"/>
    <cellStyle name="Normal 3 12 3 2 3 7 2" xfId="25876" xr:uid="{00000000-0005-0000-0000-0000741A0000}"/>
    <cellStyle name="Normal 3 12 3 2 3 8" xfId="17394" xr:uid="{00000000-0005-0000-0000-0000751A0000}"/>
    <cellStyle name="Normal 3 12 3 2 4" xfId="520" xr:uid="{00000000-0005-0000-0000-0000761A0000}"/>
    <cellStyle name="Normal 3 12 3 2 4 2" xfId="1060" xr:uid="{00000000-0005-0000-0000-0000771A0000}"/>
    <cellStyle name="Normal 3 12 3 2 4 2 2" xfId="2121" xr:uid="{00000000-0005-0000-0000-0000781A0000}"/>
    <cellStyle name="Normal 3 12 3 2 4 2 2 2" xfId="4242" xr:uid="{00000000-0005-0000-0000-0000791A0000}"/>
    <cellStyle name="Normal 3 12 3 2 4 2 2 2 2" xfId="8501" xr:uid="{00000000-0005-0000-0000-00007A1A0000}"/>
    <cellStyle name="Normal 3 12 3 2 4 2 2 2 2 2" xfId="16990" xr:uid="{00000000-0005-0000-0000-00007B1A0000}"/>
    <cellStyle name="Normal 3 12 3 2 4 2 2 2 2 2 2" xfId="33956" xr:uid="{00000000-0005-0000-0000-00007C1A0000}"/>
    <cellStyle name="Normal 3 12 3 2 4 2 2 2 2 3" xfId="25474" xr:uid="{00000000-0005-0000-0000-00007D1A0000}"/>
    <cellStyle name="Normal 3 12 3 2 4 2 2 2 3" xfId="12748" xr:uid="{00000000-0005-0000-0000-00007E1A0000}"/>
    <cellStyle name="Normal 3 12 3 2 4 2 2 2 3 2" xfId="29715" xr:uid="{00000000-0005-0000-0000-00007F1A0000}"/>
    <cellStyle name="Normal 3 12 3 2 4 2 2 2 4" xfId="21233" xr:uid="{00000000-0005-0000-0000-0000801A0000}"/>
    <cellStyle name="Normal 3 12 3 2 4 2 2 3" xfId="6382" xr:uid="{00000000-0005-0000-0000-0000811A0000}"/>
    <cellStyle name="Normal 3 12 3 2 4 2 2 3 2" xfId="14872" xr:uid="{00000000-0005-0000-0000-0000821A0000}"/>
    <cellStyle name="Normal 3 12 3 2 4 2 2 3 2 2" xfId="31838" xr:uid="{00000000-0005-0000-0000-0000831A0000}"/>
    <cellStyle name="Normal 3 12 3 2 4 2 2 3 3" xfId="23356" xr:uid="{00000000-0005-0000-0000-0000841A0000}"/>
    <cellStyle name="Normal 3 12 3 2 4 2 2 4" xfId="10630" xr:uid="{00000000-0005-0000-0000-0000851A0000}"/>
    <cellStyle name="Normal 3 12 3 2 4 2 2 4 2" xfId="27597" xr:uid="{00000000-0005-0000-0000-0000861A0000}"/>
    <cellStyle name="Normal 3 12 3 2 4 2 2 5" xfId="19115" xr:uid="{00000000-0005-0000-0000-0000871A0000}"/>
    <cellStyle name="Normal 3 12 3 2 4 2 3" xfId="3183" xr:uid="{00000000-0005-0000-0000-0000881A0000}"/>
    <cellStyle name="Normal 3 12 3 2 4 2 3 2" xfId="7443" xr:uid="{00000000-0005-0000-0000-0000891A0000}"/>
    <cellStyle name="Normal 3 12 3 2 4 2 3 2 2" xfId="15932" xr:uid="{00000000-0005-0000-0000-00008A1A0000}"/>
    <cellStyle name="Normal 3 12 3 2 4 2 3 2 2 2" xfId="32898" xr:uid="{00000000-0005-0000-0000-00008B1A0000}"/>
    <cellStyle name="Normal 3 12 3 2 4 2 3 2 3" xfId="24416" xr:uid="{00000000-0005-0000-0000-00008C1A0000}"/>
    <cellStyle name="Normal 3 12 3 2 4 2 3 3" xfId="11690" xr:uid="{00000000-0005-0000-0000-00008D1A0000}"/>
    <cellStyle name="Normal 3 12 3 2 4 2 3 3 2" xfId="28657" xr:uid="{00000000-0005-0000-0000-00008E1A0000}"/>
    <cellStyle name="Normal 3 12 3 2 4 2 3 4" xfId="20175" xr:uid="{00000000-0005-0000-0000-00008F1A0000}"/>
    <cellStyle name="Normal 3 12 3 2 4 2 4" xfId="5324" xr:uid="{00000000-0005-0000-0000-0000901A0000}"/>
    <cellStyle name="Normal 3 12 3 2 4 2 4 2" xfId="13814" xr:uid="{00000000-0005-0000-0000-0000911A0000}"/>
    <cellStyle name="Normal 3 12 3 2 4 2 4 2 2" xfId="30780" xr:uid="{00000000-0005-0000-0000-0000921A0000}"/>
    <cellStyle name="Normal 3 12 3 2 4 2 4 3" xfId="22298" xr:uid="{00000000-0005-0000-0000-0000931A0000}"/>
    <cellStyle name="Normal 3 12 3 2 4 2 5" xfId="9572" xr:uid="{00000000-0005-0000-0000-0000941A0000}"/>
    <cellStyle name="Normal 3 12 3 2 4 2 5 2" xfId="26539" xr:uid="{00000000-0005-0000-0000-0000951A0000}"/>
    <cellStyle name="Normal 3 12 3 2 4 2 6" xfId="18057" xr:uid="{00000000-0005-0000-0000-0000961A0000}"/>
    <cellStyle name="Normal 3 12 3 2 4 3" xfId="1591" xr:uid="{00000000-0005-0000-0000-0000971A0000}"/>
    <cellStyle name="Normal 3 12 3 2 4 3 2" xfId="3713" xr:uid="{00000000-0005-0000-0000-0000981A0000}"/>
    <cellStyle name="Normal 3 12 3 2 4 3 2 2" xfId="7972" xr:uid="{00000000-0005-0000-0000-0000991A0000}"/>
    <cellStyle name="Normal 3 12 3 2 4 3 2 2 2" xfId="16461" xr:uid="{00000000-0005-0000-0000-00009A1A0000}"/>
    <cellStyle name="Normal 3 12 3 2 4 3 2 2 2 2" xfId="33427" xr:uid="{00000000-0005-0000-0000-00009B1A0000}"/>
    <cellStyle name="Normal 3 12 3 2 4 3 2 2 3" xfId="24945" xr:uid="{00000000-0005-0000-0000-00009C1A0000}"/>
    <cellStyle name="Normal 3 12 3 2 4 3 2 3" xfId="12219" xr:uid="{00000000-0005-0000-0000-00009D1A0000}"/>
    <cellStyle name="Normal 3 12 3 2 4 3 2 3 2" xfId="29186" xr:uid="{00000000-0005-0000-0000-00009E1A0000}"/>
    <cellStyle name="Normal 3 12 3 2 4 3 2 4" xfId="20704" xr:uid="{00000000-0005-0000-0000-00009F1A0000}"/>
    <cellStyle name="Normal 3 12 3 2 4 3 3" xfId="5853" xr:uid="{00000000-0005-0000-0000-0000A01A0000}"/>
    <cellStyle name="Normal 3 12 3 2 4 3 3 2" xfId="14343" xr:uid="{00000000-0005-0000-0000-0000A11A0000}"/>
    <cellStyle name="Normal 3 12 3 2 4 3 3 2 2" xfId="31309" xr:uid="{00000000-0005-0000-0000-0000A21A0000}"/>
    <cellStyle name="Normal 3 12 3 2 4 3 3 3" xfId="22827" xr:uid="{00000000-0005-0000-0000-0000A31A0000}"/>
    <cellStyle name="Normal 3 12 3 2 4 3 4" xfId="10101" xr:uid="{00000000-0005-0000-0000-0000A41A0000}"/>
    <cellStyle name="Normal 3 12 3 2 4 3 4 2" xfId="27068" xr:uid="{00000000-0005-0000-0000-0000A51A0000}"/>
    <cellStyle name="Normal 3 12 3 2 4 3 5" xfId="18586" xr:uid="{00000000-0005-0000-0000-0000A61A0000}"/>
    <cellStyle name="Normal 3 12 3 2 4 4" xfId="2654" xr:uid="{00000000-0005-0000-0000-0000A71A0000}"/>
    <cellStyle name="Normal 3 12 3 2 4 4 2" xfId="6914" xr:uid="{00000000-0005-0000-0000-0000A81A0000}"/>
    <cellStyle name="Normal 3 12 3 2 4 4 2 2" xfId="15403" xr:uid="{00000000-0005-0000-0000-0000A91A0000}"/>
    <cellStyle name="Normal 3 12 3 2 4 4 2 2 2" xfId="32369" xr:uid="{00000000-0005-0000-0000-0000AA1A0000}"/>
    <cellStyle name="Normal 3 12 3 2 4 4 2 3" xfId="23887" xr:uid="{00000000-0005-0000-0000-0000AB1A0000}"/>
    <cellStyle name="Normal 3 12 3 2 4 4 3" xfId="11161" xr:uid="{00000000-0005-0000-0000-0000AC1A0000}"/>
    <cellStyle name="Normal 3 12 3 2 4 4 3 2" xfId="28128" xr:uid="{00000000-0005-0000-0000-0000AD1A0000}"/>
    <cellStyle name="Normal 3 12 3 2 4 4 4" xfId="19646" xr:uid="{00000000-0005-0000-0000-0000AE1A0000}"/>
    <cellStyle name="Normal 3 12 3 2 4 5" xfId="4795" xr:uid="{00000000-0005-0000-0000-0000AF1A0000}"/>
    <cellStyle name="Normal 3 12 3 2 4 5 2" xfId="13285" xr:uid="{00000000-0005-0000-0000-0000B01A0000}"/>
    <cellStyle name="Normal 3 12 3 2 4 5 2 2" xfId="30251" xr:uid="{00000000-0005-0000-0000-0000B11A0000}"/>
    <cellStyle name="Normal 3 12 3 2 4 5 3" xfId="21769" xr:uid="{00000000-0005-0000-0000-0000B21A0000}"/>
    <cellStyle name="Normal 3 12 3 2 4 6" xfId="9043" xr:uid="{00000000-0005-0000-0000-0000B31A0000}"/>
    <cellStyle name="Normal 3 12 3 2 4 6 2" xfId="26010" xr:uid="{00000000-0005-0000-0000-0000B41A0000}"/>
    <cellStyle name="Normal 3 12 3 2 4 7" xfId="17528" xr:uid="{00000000-0005-0000-0000-0000B51A0000}"/>
    <cellStyle name="Normal 3 12 3 2 5" xfId="790" xr:uid="{00000000-0005-0000-0000-0000B61A0000}"/>
    <cellStyle name="Normal 3 12 3 2 5 2" xfId="1856" xr:uid="{00000000-0005-0000-0000-0000B71A0000}"/>
    <cellStyle name="Normal 3 12 3 2 5 2 2" xfId="3977" xr:uid="{00000000-0005-0000-0000-0000B81A0000}"/>
    <cellStyle name="Normal 3 12 3 2 5 2 2 2" xfId="8236" xr:uid="{00000000-0005-0000-0000-0000B91A0000}"/>
    <cellStyle name="Normal 3 12 3 2 5 2 2 2 2" xfId="16725" xr:uid="{00000000-0005-0000-0000-0000BA1A0000}"/>
    <cellStyle name="Normal 3 12 3 2 5 2 2 2 2 2" xfId="33691" xr:uid="{00000000-0005-0000-0000-0000BB1A0000}"/>
    <cellStyle name="Normal 3 12 3 2 5 2 2 2 3" xfId="25209" xr:uid="{00000000-0005-0000-0000-0000BC1A0000}"/>
    <cellStyle name="Normal 3 12 3 2 5 2 2 3" xfId="12483" xr:uid="{00000000-0005-0000-0000-0000BD1A0000}"/>
    <cellStyle name="Normal 3 12 3 2 5 2 2 3 2" xfId="29450" xr:uid="{00000000-0005-0000-0000-0000BE1A0000}"/>
    <cellStyle name="Normal 3 12 3 2 5 2 2 4" xfId="20968" xr:uid="{00000000-0005-0000-0000-0000BF1A0000}"/>
    <cellStyle name="Normal 3 12 3 2 5 2 3" xfId="6117" xr:uid="{00000000-0005-0000-0000-0000C01A0000}"/>
    <cellStyle name="Normal 3 12 3 2 5 2 3 2" xfId="14607" xr:uid="{00000000-0005-0000-0000-0000C11A0000}"/>
    <cellStyle name="Normal 3 12 3 2 5 2 3 2 2" xfId="31573" xr:uid="{00000000-0005-0000-0000-0000C21A0000}"/>
    <cellStyle name="Normal 3 12 3 2 5 2 3 3" xfId="23091" xr:uid="{00000000-0005-0000-0000-0000C31A0000}"/>
    <cellStyle name="Normal 3 12 3 2 5 2 4" xfId="10365" xr:uid="{00000000-0005-0000-0000-0000C41A0000}"/>
    <cellStyle name="Normal 3 12 3 2 5 2 4 2" xfId="27332" xr:uid="{00000000-0005-0000-0000-0000C51A0000}"/>
    <cellStyle name="Normal 3 12 3 2 5 2 5" xfId="18850" xr:uid="{00000000-0005-0000-0000-0000C61A0000}"/>
    <cellStyle name="Normal 3 12 3 2 5 3" xfId="2918" xr:uid="{00000000-0005-0000-0000-0000C71A0000}"/>
    <cellStyle name="Normal 3 12 3 2 5 3 2" xfId="7178" xr:uid="{00000000-0005-0000-0000-0000C81A0000}"/>
    <cellStyle name="Normal 3 12 3 2 5 3 2 2" xfId="15667" xr:uid="{00000000-0005-0000-0000-0000C91A0000}"/>
    <cellStyle name="Normal 3 12 3 2 5 3 2 2 2" xfId="32633" xr:uid="{00000000-0005-0000-0000-0000CA1A0000}"/>
    <cellStyle name="Normal 3 12 3 2 5 3 2 3" xfId="24151" xr:uid="{00000000-0005-0000-0000-0000CB1A0000}"/>
    <cellStyle name="Normal 3 12 3 2 5 3 3" xfId="11425" xr:uid="{00000000-0005-0000-0000-0000CC1A0000}"/>
    <cellStyle name="Normal 3 12 3 2 5 3 3 2" xfId="28392" xr:uid="{00000000-0005-0000-0000-0000CD1A0000}"/>
    <cellStyle name="Normal 3 12 3 2 5 3 4" xfId="19910" xr:uid="{00000000-0005-0000-0000-0000CE1A0000}"/>
    <cellStyle name="Normal 3 12 3 2 5 4" xfId="5059" xr:uid="{00000000-0005-0000-0000-0000CF1A0000}"/>
    <cellStyle name="Normal 3 12 3 2 5 4 2" xfId="13549" xr:uid="{00000000-0005-0000-0000-0000D01A0000}"/>
    <cellStyle name="Normal 3 12 3 2 5 4 2 2" xfId="30515" xr:uid="{00000000-0005-0000-0000-0000D11A0000}"/>
    <cellStyle name="Normal 3 12 3 2 5 4 3" xfId="22033" xr:uid="{00000000-0005-0000-0000-0000D21A0000}"/>
    <cellStyle name="Normal 3 12 3 2 5 5" xfId="9307" xr:uid="{00000000-0005-0000-0000-0000D31A0000}"/>
    <cellStyle name="Normal 3 12 3 2 5 5 2" xfId="26274" xr:uid="{00000000-0005-0000-0000-0000D41A0000}"/>
    <cellStyle name="Normal 3 12 3 2 5 6" xfId="17792" xr:uid="{00000000-0005-0000-0000-0000D51A0000}"/>
    <cellStyle name="Normal 3 12 3 2 6" xfId="1326" xr:uid="{00000000-0005-0000-0000-0000D61A0000}"/>
    <cellStyle name="Normal 3 12 3 2 6 2" xfId="3448" xr:uid="{00000000-0005-0000-0000-0000D71A0000}"/>
    <cellStyle name="Normal 3 12 3 2 6 2 2" xfId="7707" xr:uid="{00000000-0005-0000-0000-0000D81A0000}"/>
    <cellStyle name="Normal 3 12 3 2 6 2 2 2" xfId="16196" xr:uid="{00000000-0005-0000-0000-0000D91A0000}"/>
    <cellStyle name="Normal 3 12 3 2 6 2 2 2 2" xfId="33162" xr:uid="{00000000-0005-0000-0000-0000DA1A0000}"/>
    <cellStyle name="Normal 3 12 3 2 6 2 2 3" xfId="24680" xr:uid="{00000000-0005-0000-0000-0000DB1A0000}"/>
    <cellStyle name="Normal 3 12 3 2 6 2 3" xfId="11954" xr:uid="{00000000-0005-0000-0000-0000DC1A0000}"/>
    <cellStyle name="Normal 3 12 3 2 6 2 3 2" xfId="28921" xr:uid="{00000000-0005-0000-0000-0000DD1A0000}"/>
    <cellStyle name="Normal 3 12 3 2 6 2 4" xfId="20439" xr:uid="{00000000-0005-0000-0000-0000DE1A0000}"/>
    <cellStyle name="Normal 3 12 3 2 6 3" xfId="5588" xr:uid="{00000000-0005-0000-0000-0000DF1A0000}"/>
    <cellStyle name="Normal 3 12 3 2 6 3 2" xfId="14078" xr:uid="{00000000-0005-0000-0000-0000E01A0000}"/>
    <cellStyle name="Normal 3 12 3 2 6 3 2 2" xfId="31044" xr:uid="{00000000-0005-0000-0000-0000E11A0000}"/>
    <cellStyle name="Normal 3 12 3 2 6 3 3" xfId="22562" xr:uid="{00000000-0005-0000-0000-0000E21A0000}"/>
    <cellStyle name="Normal 3 12 3 2 6 4" xfId="9836" xr:uid="{00000000-0005-0000-0000-0000E31A0000}"/>
    <cellStyle name="Normal 3 12 3 2 6 4 2" xfId="26803" xr:uid="{00000000-0005-0000-0000-0000E41A0000}"/>
    <cellStyle name="Normal 3 12 3 2 6 5" xfId="18321" xr:uid="{00000000-0005-0000-0000-0000E51A0000}"/>
    <cellStyle name="Normal 3 12 3 2 7" xfId="2389" xr:uid="{00000000-0005-0000-0000-0000E61A0000}"/>
    <cellStyle name="Normal 3 12 3 2 7 2" xfId="6649" xr:uid="{00000000-0005-0000-0000-0000E71A0000}"/>
    <cellStyle name="Normal 3 12 3 2 7 2 2" xfId="15138" xr:uid="{00000000-0005-0000-0000-0000E81A0000}"/>
    <cellStyle name="Normal 3 12 3 2 7 2 2 2" xfId="32104" xr:uid="{00000000-0005-0000-0000-0000E91A0000}"/>
    <cellStyle name="Normal 3 12 3 2 7 2 3" xfId="23622" xr:uid="{00000000-0005-0000-0000-0000EA1A0000}"/>
    <cellStyle name="Normal 3 12 3 2 7 3" xfId="10896" xr:uid="{00000000-0005-0000-0000-0000EB1A0000}"/>
    <cellStyle name="Normal 3 12 3 2 7 3 2" xfId="27863" xr:uid="{00000000-0005-0000-0000-0000EC1A0000}"/>
    <cellStyle name="Normal 3 12 3 2 7 4" xfId="19381" xr:uid="{00000000-0005-0000-0000-0000ED1A0000}"/>
    <cellStyle name="Normal 3 12 3 2 8" xfId="4530" xr:uid="{00000000-0005-0000-0000-0000EE1A0000}"/>
    <cellStyle name="Normal 3 12 3 2 8 2" xfId="13020" xr:uid="{00000000-0005-0000-0000-0000EF1A0000}"/>
    <cellStyle name="Normal 3 12 3 2 8 2 2" xfId="29986" xr:uid="{00000000-0005-0000-0000-0000F01A0000}"/>
    <cellStyle name="Normal 3 12 3 2 8 3" xfId="21504" xr:uid="{00000000-0005-0000-0000-0000F11A0000}"/>
    <cellStyle name="Normal 3 12 3 2 9" xfId="8778" xr:uid="{00000000-0005-0000-0000-0000F21A0000}"/>
    <cellStyle name="Normal 3 12 3 2 9 2" xfId="25745" xr:uid="{00000000-0005-0000-0000-0000F31A0000}"/>
    <cellStyle name="Normal 3 12 3 3" xfId="264" xr:uid="{00000000-0005-0000-0000-0000F41A0000}"/>
    <cellStyle name="Normal 3 12 3 3 2" xfId="399" xr:uid="{00000000-0005-0000-0000-0000F51A0000}"/>
    <cellStyle name="Normal 3 12 3 3 2 2" xfId="687" xr:uid="{00000000-0005-0000-0000-0000F61A0000}"/>
    <cellStyle name="Normal 3 12 3 3 2 2 2" xfId="1223" xr:uid="{00000000-0005-0000-0000-0000F71A0000}"/>
    <cellStyle name="Normal 3 12 3 3 2 2 2 2" xfId="2284" xr:uid="{00000000-0005-0000-0000-0000F81A0000}"/>
    <cellStyle name="Normal 3 12 3 3 2 2 2 2 2" xfId="4405" xr:uid="{00000000-0005-0000-0000-0000F91A0000}"/>
    <cellStyle name="Normal 3 12 3 3 2 2 2 2 2 2" xfId="8664" xr:uid="{00000000-0005-0000-0000-0000FA1A0000}"/>
    <cellStyle name="Normal 3 12 3 3 2 2 2 2 2 2 2" xfId="17153" xr:uid="{00000000-0005-0000-0000-0000FB1A0000}"/>
    <cellStyle name="Normal 3 12 3 3 2 2 2 2 2 2 2 2" xfId="34119" xr:uid="{00000000-0005-0000-0000-0000FC1A0000}"/>
    <cellStyle name="Normal 3 12 3 3 2 2 2 2 2 2 3" xfId="25637" xr:uid="{00000000-0005-0000-0000-0000FD1A0000}"/>
    <cellStyle name="Normal 3 12 3 3 2 2 2 2 2 3" xfId="12911" xr:uid="{00000000-0005-0000-0000-0000FE1A0000}"/>
    <cellStyle name="Normal 3 12 3 3 2 2 2 2 2 3 2" xfId="29878" xr:uid="{00000000-0005-0000-0000-0000FF1A0000}"/>
    <cellStyle name="Normal 3 12 3 3 2 2 2 2 2 4" xfId="21396" xr:uid="{00000000-0005-0000-0000-0000001B0000}"/>
    <cellStyle name="Normal 3 12 3 3 2 2 2 2 3" xfId="6545" xr:uid="{00000000-0005-0000-0000-0000011B0000}"/>
    <cellStyle name="Normal 3 12 3 3 2 2 2 2 3 2" xfId="15035" xr:uid="{00000000-0005-0000-0000-0000021B0000}"/>
    <cellStyle name="Normal 3 12 3 3 2 2 2 2 3 2 2" xfId="32001" xr:uid="{00000000-0005-0000-0000-0000031B0000}"/>
    <cellStyle name="Normal 3 12 3 3 2 2 2 2 3 3" xfId="23519" xr:uid="{00000000-0005-0000-0000-0000041B0000}"/>
    <cellStyle name="Normal 3 12 3 3 2 2 2 2 4" xfId="10793" xr:uid="{00000000-0005-0000-0000-0000051B0000}"/>
    <cellStyle name="Normal 3 12 3 3 2 2 2 2 4 2" xfId="27760" xr:uid="{00000000-0005-0000-0000-0000061B0000}"/>
    <cellStyle name="Normal 3 12 3 3 2 2 2 2 5" xfId="19278" xr:uid="{00000000-0005-0000-0000-0000071B0000}"/>
    <cellStyle name="Normal 3 12 3 3 2 2 2 3" xfId="3346" xr:uid="{00000000-0005-0000-0000-0000081B0000}"/>
    <cellStyle name="Normal 3 12 3 3 2 2 2 3 2" xfId="7606" xr:uid="{00000000-0005-0000-0000-0000091B0000}"/>
    <cellStyle name="Normal 3 12 3 3 2 2 2 3 2 2" xfId="16095" xr:uid="{00000000-0005-0000-0000-00000A1B0000}"/>
    <cellStyle name="Normal 3 12 3 3 2 2 2 3 2 2 2" xfId="33061" xr:uid="{00000000-0005-0000-0000-00000B1B0000}"/>
    <cellStyle name="Normal 3 12 3 3 2 2 2 3 2 3" xfId="24579" xr:uid="{00000000-0005-0000-0000-00000C1B0000}"/>
    <cellStyle name="Normal 3 12 3 3 2 2 2 3 3" xfId="11853" xr:uid="{00000000-0005-0000-0000-00000D1B0000}"/>
    <cellStyle name="Normal 3 12 3 3 2 2 2 3 3 2" xfId="28820" xr:uid="{00000000-0005-0000-0000-00000E1B0000}"/>
    <cellStyle name="Normal 3 12 3 3 2 2 2 3 4" xfId="20338" xr:uid="{00000000-0005-0000-0000-00000F1B0000}"/>
    <cellStyle name="Normal 3 12 3 3 2 2 2 4" xfId="5487" xr:uid="{00000000-0005-0000-0000-0000101B0000}"/>
    <cellStyle name="Normal 3 12 3 3 2 2 2 4 2" xfId="13977" xr:uid="{00000000-0005-0000-0000-0000111B0000}"/>
    <cellStyle name="Normal 3 12 3 3 2 2 2 4 2 2" xfId="30943" xr:uid="{00000000-0005-0000-0000-0000121B0000}"/>
    <cellStyle name="Normal 3 12 3 3 2 2 2 4 3" xfId="22461" xr:uid="{00000000-0005-0000-0000-0000131B0000}"/>
    <cellStyle name="Normal 3 12 3 3 2 2 2 5" xfId="9735" xr:uid="{00000000-0005-0000-0000-0000141B0000}"/>
    <cellStyle name="Normal 3 12 3 3 2 2 2 5 2" xfId="26702" xr:uid="{00000000-0005-0000-0000-0000151B0000}"/>
    <cellStyle name="Normal 3 12 3 3 2 2 2 6" xfId="18220" xr:uid="{00000000-0005-0000-0000-0000161B0000}"/>
    <cellStyle name="Normal 3 12 3 3 2 2 3" xfId="1754" xr:uid="{00000000-0005-0000-0000-0000171B0000}"/>
    <cellStyle name="Normal 3 12 3 3 2 2 3 2" xfId="3876" xr:uid="{00000000-0005-0000-0000-0000181B0000}"/>
    <cellStyle name="Normal 3 12 3 3 2 2 3 2 2" xfId="8135" xr:uid="{00000000-0005-0000-0000-0000191B0000}"/>
    <cellStyle name="Normal 3 12 3 3 2 2 3 2 2 2" xfId="16624" xr:uid="{00000000-0005-0000-0000-00001A1B0000}"/>
    <cellStyle name="Normal 3 12 3 3 2 2 3 2 2 2 2" xfId="33590" xr:uid="{00000000-0005-0000-0000-00001B1B0000}"/>
    <cellStyle name="Normal 3 12 3 3 2 2 3 2 2 3" xfId="25108" xr:uid="{00000000-0005-0000-0000-00001C1B0000}"/>
    <cellStyle name="Normal 3 12 3 3 2 2 3 2 3" xfId="12382" xr:uid="{00000000-0005-0000-0000-00001D1B0000}"/>
    <cellStyle name="Normal 3 12 3 3 2 2 3 2 3 2" xfId="29349" xr:uid="{00000000-0005-0000-0000-00001E1B0000}"/>
    <cellStyle name="Normal 3 12 3 3 2 2 3 2 4" xfId="20867" xr:uid="{00000000-0005-0000-0000-00001F1B0000}"/>
    <cellStyle name="Normal 3 12 3 3 2 2 3 3" xfId="6016" xr:uid="{00000000-0005-0000-0000-0000201B0000}"/>
    <cellStyle name="Normal 3 12 3 3 2 2 3 3 2" xfId="14506" xr:uid="{00000000-0005-0000-0000-0000211B0000}"/>
    <cellStyle name="Normal 3 12 3 3 2 2 3 3 2 2" xfId="31472" xr:uid="{00000000-0005-0000-0000-0000221B0000}"/>
    <cellStyle name="Normal 3 12 3 3 2 2 3 3 3" xfId="22990" xr:uid="{00000000-0005-0000-0000-0000231B0000}"/>
    <cellStyle name="Normal 3 12 3 3 2 2 3 4" xfId="10264" xr:uid="{00000000-0005-0000-0000-0000241B0000}"/>
    <cellStyle name="Normal 3 12 3 3 2 2 3 4 2" xfId="27231" xr:uid="{00000000-0005-0000-0000-0000251B0000}"/>
    <cellStyle name="Normal 3 12 3 3 2 2 3 5" xfId="18749" xr:uid="{00000000-0005-0000-0000-0000261B0000}"/>
    <cellStyle name="Normal 3 12 3 3 2 2 4" xfId="2817" xr:uid="{00000000-0005-0000-0000-0000271B0000}"/>
    <cellStyle name="Normal 3 12 3 3 2 2 4 2" xfId="7077" xr:uid="{00000000-0005-0000-0000-0000281B0000}"/>
    <cellStyle name="Normal 3 12 3 3 2 2 4 2 2" xfId="15566" xr:uid="{00000000-0005-0000-0000-0000291B0000}"/>
    <cellStyle name="Normal 3 12 3 3 2 2 4 2 2 2" xfId="32532" xr:uid="{00000000-0005-0000-0000-00002A1B0000}"/>
    <cellStyle name="Normal 3 12 3 3 2 2 4 2 3" xfId="24050" xr:uid="{00000000-0005-0000-0000-00002B1B0000}"/>
    <cellStyle name="Normal 3 12 3 3 2 2 4 3" xfId="11324" xr:uid="{00000000-0005-0000-0000-00002C1B0000}"/>
    <cellStyle name="Normal 3 12 3 3 2 2 4 3 2" xfId="28291" xr:uid="{00000000-0005-0000-0000-00002D1B0000}"/>
    <cellStyle name="Normal 3 12 3 3 2 2 4 4" xfId="19809" xr:uid="{00000000-0005-0000-0000-00002E1B0000}"/>
    <cellStyle name="Normal 3 12 3 3 2 2 5" xfId="4958" xr:uid="{00000000-0005-0000-0000-00002F1B0000}"/>
    <cellStyle name="Normal 3 12 3 3 2 2 5 2" xfId="13448" xr:uid="{00000000-0005-0000-0000-0000301B0000}"/>
    <cellStyle name="Normal 3 12 3 3 2 2 5 2 2" xfId="30414" xr:uid="{00000000-0005-0000-0000-0000311B0000}"/>
    <cellStyle name="Normal 3 12 3 3 2 2 5 3" xfId="21932" xr:uid="{00000000-0005-0000-0000-0000321B0000}"/>
    <cellStyle name="Normal 3 12 3 3 2 2 6" xfId="9206" xr:uid="{00000000-0005-0000-0000-0000331B0000}"/>
    <cellStyle name="Normal 3 12 3 3 2 2 6 2" xfId="26173" xr:uid="{00000000-0005-0000-0000-0000341B0000}"/>
    <cellStyle name="Normal 3 12 3 3 2 2 7" xfId="17691" xr:uid="{00000000-0005-0000-0000-0000351B0000}"/>
    <cellStyle name="Normal 3 12 3 3 2 3" xfId="953" xr:uid="{00000000-0005-0000-0000-0000361B0000}"/>
    <cellStyle name="Normal 3 12 3 3 2 3 2" xfId="2019" xr:uid="{00000000-0005-0000-0000-0000371B0000}"/>
    <cellStyle name="Normal 3 12 3 3 2 3 2 2" xfId="4140" xr:uid="{00000000-0005-0000-0000-0000381B0000}"/>
    <cellStyle name="Normal 3 12 3 3 2 3 2 2 2" xfId="8399" xr:uid="{00000000-0005-0000-0000-0000391B0000}"/>
    <cellStyle name="Normal 3 12 3 3 2 3 2 2 2 2" xfId="16888" xr:uid="{00000000-0005-0000-0000-00003A1B0000}"/>
    <cellStyle name="Normal 3 12 3 3 2 3 2 2 2 2 2" xfId="33854" xr:uid="{00000000-0005-0000-0000-00003B1B0000}"/>
    <cellStyle name="Normal 3 12 3 3 2 3 2 2 2 3" xfId="25372" xr:uid="{00000000-0005-0000-0000-00003C1B0000}"/>
    <cellStyle name="Normal 3 12 3 3 2 3 2 2 3" xfId="12646" xr:uid="{00000000-0005-0000-0000-00003D1B0000}"/>
    <cellStyle name="Normal 3 12 3 3 2 3 2 2 3 2" xfId="29613" xr:uid="{00000000-0005-0000-0000-00003E1B0000}"/>
    <cellStyle name="Normal 3 12 3 3 2 3 2 2 4" xfId="21131" xr:uid="{00000000-0005-0000-0000-00003F1B0000}"/>
    <cellStyle name="Normal 3 12 3 3 2 3 2 3" xfId="6280" xr:uid="{00000000-0005-0000-0000-0000401B0000}"/>
    <cellStyle name="Normal 3 12 3 3 2 3 2 3 2" xfId="14770" xr:uid="{00000000-0005-0000-0000-0000411B0000}"/>
    <cellStyle name="Normal 3 12 3 3 2 3 2 3 2 2" xfId="31736" xr:uid="{00000000-0005-0000-0000-0000421B0000}"/>
    <cellStyle name="Normal 3 12 3 3 2 3 2 3 3" xfId="23254" xr:uid="{00000000-0005-0000-0000-0000431B0000}"/>
    <cellStyle name="Normal 3 12 3 3 2 3 2 4" xfId="10528" xr:uid="{00000000-0005-0000-0000-0000441B0000}"/>
    <cellStyle name="Normal 3 12 3 3 2 3 2 4 2" xfId="27495" xr:uid="{00000000-0005-0000-0000-0000451B0000}"/>
    <cellStyle name="Normal 3 12 3 3 2 3 2 5" xfId="19013" xr:uid="{00000000-0005-0000-0000-0000461B0000}"/>
    <cellStyle name="Normal 3 12 3 3 2 3 3" xfId="3081" xr:uid="{00000000-0005-0000-0000-0000471B0000}"/>
    <cellStyle name="Normal 3 12 3 3 2 3 3 2" xfId="7341" xr:uid="{00000000-0005-0000-0000-0000481B0000}"/>
    <cellStyle name="Normal 3 12 3 3 2 3 3 2 2" xfId="15830" xr:uid="{00000000-0005-0000-0000-0000491B0000}"/>
    <cellStyle name="Normal 3 12 3 3 2 3 3 2 2 2" xfId="32796" xr:uid="{00000000-0005-0000-0000-00004A1B0000}"/>
    <cellStyle name="Normal 3 12 3 3 2 3 3 2 3" xfId="24314" xr:uid="{00000000-0005-0000-0000-00004B1B0000}"/>
    <cellStyle name="Normal 3 12 3 3 2 3 3 3" xfId="11588" xr:uid="{00000000-0005-0000-0000-00004C1B0000}"/>
    <cellStyle name="Normal 3 12 3 3 2 3 3 3 2" xfId="28555" xr:uid="{00000000-0005-0000-0000-00004D1B0000}"/>
    <cellStyle name="Normal 3 12 3 3 2 3 3 4" xfId="20073" xr:uid="{00000000-0005-0000-0000-00004E1B0000}"/>
    <cellStyle name="Normal 3 12 3 3 2 3 4" xfId="5222" xr:uid="{00000000-0005-0000-0000-00004F1B0000}"/>
    <cellStyle name="Normal 3 12 3 3 2 3 4 2" xfId="13712" xr:uid="{00000000-0005-0000-0000-0000501B0000}"/>
    <cellStyle name="Normal 3 12 3 3 2 3 4 2 2" xfId="30678" xr:uid="{00000000-0005-0000-0000-0000511B0000}"/>
    <cellStyle name="Normal 3 12 3 3 2 3 4 3" xfId="22196" xr:uid="{00000000-0005-0000-0000-0000521B0000}"/>
    <cellStyle name="Normal 3 12 3 3 2 3 5" xfId="9470" xr:uid="{00000000-0005-0000-0000-0000531B0000}"/>
    <cellStyle name="Normal 3 12 3 3 2 3 5 2" xfId="26437" xr:uid="{00000000-0005-0000-0000-0000541B0000}"/>
    <cellStyle name="Normal 3 12 3 3 2 3 6" xfId="17955" xr:uid="{00000000-0005-0000-0000-0000551B0000}"/>
    <cellStyle name="Normal 3 12 3 3 2 4" xfId="1489" xr:uid="{00000000-0005-0000-0000-0000561B0000}"/>
    <cellStyle name="Normal 3 12 3 3 2 4 2" xfId="3611" xr:uid="{00000000-0005-0000-0000-0000571B0000}"/>
    <cellStyle name="Normal 3 12 3 3 2 4 2 2" xfId="7870" xr:uid="{00000000-0005-0000-0000-0000581B0000}"/>
    <cellStyle name="Normal 3 12 3 3 2 4 2 2 2" xfId="16359" xr:uid="{00000000-0005-0000-0000-0000591B0000}"/>
    <cellStyle name="Normal 3 12 3 3 2 4 2 2 2 2" xfId="33325" xr:uid="{00000000-0005-0000-0000-00005A1B0000}"/>
    <cellStyle name="Normal 3 12 3 3 2 4 2 2 3" xfId="24843" xr:uid="{00000000-0005-0000-0000-00005B1B0000}"/>
    <cellStyle name="Normal 3 12 3 3 2 4 2 3" xfId="12117" xr:uid="{00000000-0005-0000-0000-00005C1B0000}"/>
    <cellStyle name="Normal 3 12 3 3 2 4 2 3 2" xfId="29084" xr:uid="{00000000-0005-0000-0000-00005D1B0000}"/>
    <cellStyle name="Normal 3 12 3 3 2 4 2 4" xfId="20602" xr:uid="{00000000-0005-0000-0000-00005E1B0000}"/>
    <cellStyle name="Normal 3 12 3 3 2 4 3" xfId="5751" xr:uid="{00000000-0005-0000-0000-00005F1B0000}"/>
    <cellStyle name="Normal 3 12 3 3 2 4 3 2" xfId="14241" xr:uid="{00000000-0005-0000-0000-0000601B0000}"/>
    <cellStyle name="Normal 3 12 3 3 2 4 3 2 2" xfId="31207" xr:uid="{00000000-0005-0000-0000-0000611B0000}"/>
    <cellStyle name="Normal 3 12 3 3 2 4 3 3" xfId="22725" xr:uid="{00000000-0005-0000-0000-0000621B0000}"/>
    <cellStyle name="Normal 3 12 3 3 2 4 4" xfId="9999" xr:uid="{00000000-0005-0000-0000-0000631B0000}"/>
    <cellStyle name="Normal 3 12 3 3 2 4 4 2" xfId="26966" xr:uid="{00000000-0005-0000-0000-0000641B0000}"/>
    <cellStyle name="Normal 3 12 3 3 2 4 5" xfId="18484" xr:uid="{00000000-0005-0000-0000-0000651B0000}"/>
    <cellStyle name="Normal 3 12 3 3 2 5" xfId="2552" xr:uid="{00000000-0005-0000-0000-0000661B0000}"/>
    <cellStyle name="Normal 3 12 3 3 2 5 2" xfId="6812" xr:uid="{00000000-0005-0000-0000-0000671B0000}"/>
    <cellStyle name="Normal 3 12 3 3 2 5 2 2" xfId="15301" xr:uid="{00000000-0005-0000-0000-0000681B0000}"/>
    <cellStyle name="Normal 3 12 3 3 2 5 2 2 2" xfId="32267" xr:uid="{00000000-0005-0000-0000-0000691B0000}"/>
    <cellStyle name="Normal 3 12 3 3 2 5 2 3" xfId="23785" xr:uid="{00000000-0005-0000-0000-00006A1B0000}"/>
    <cellStyle name="Normal 3 12 3 3 2 5 3" xfId="11059" xr:uid="{00000000-0005-0000-0000-00006B1B0000}"/>
    <cellStyle name="Normal 3 12 3 3 2 5 3 2" xfId="28026" xr:uid="{00000000-0005-0000-0000-00006C1B0000}"/>
    <cellStyle name="Normal 3 12 3 3 2 5 4" xfId="19544" xr:uid="{00000000-0005-0000-0000-00006D1B0000}"/>
    <cellStyle name="Normal 3 12 3 3 2 6" xfId="4693" xr:uid="{00000000-0005-0000-0000-00006E1B0000}"/>
    <cellStyle name="Normal 3 12 3 3 2 6 2" xfId="13183" xr:uid="{00000000-0005-0000-0000-00006F1B0000}"/>
    <cellStyle name="Normal 3 12 3 3 2 6 2 2" xfId="30149" xr:uid="{00000000-0005-0000-0000-0000701B0000}"/>
    <cellStyle name="Normal 3 12 3 3 2 6 3" xfId="21667" xr:uid="{00000000-0005-0000-0000-0000711B0000}"/>
    <cellStyle name="Normal 3 12 3 3 2 7" xfId="8941" xr:uid="{00000000-0005-0000-0000-0000721B0000}"/>
    <cellStyle name="Normal 3 12 3 3 2 7 2" xfId="25908" xr:uid="{00000000-0005-0000-0000-0000731B0000}"/>
    <cellStyle name="Normal 3 12 3 3 2 8" xfId="17426" xr:uid="{00000000-0005-0000-0000-0000741B0000}"/>
    <cellStyle name="Normal 3 12 3 3 3" xfId="553" xr:uid="{00000000-0005-0000-0000-0000751B0000}"/>
    <cellStyle name="Normal 3 12 3 3 3 2" xfId="1092" xr:uid="{00000000-0005-0000-0000-0000761B0000}"/>
    <cellStyle name="Normal 3 12 3 3 3 2 2" xfId="2153" xr:uid="{00000000-0005-0000-0000-0000771B0000}"/>
    <cellStyle name="Normal 3 12 3 3 3 2 2 2" xfId="4274" xr:uid="{00000000-0005-0000-0000-0000781B0000}"/>
    <cellStyle name="Normal 3 12 3 3 3 2 2 2 2" xfId="8533" xr:uid="{00000000-0005-0000-0000-0000791B0000}"/>
    <cellStyle name="Normal 3 12 3 3 3 2 2 2 2 2" xfId="17022" xr:uid="{00000000-0005-0000-0000-00007A1B0000}"/>
    <cellStyle name="Normal 3 12 3 3 3 2 2 2 2 2 2" xfId="33988" xr:uid="{00000000-0005-0000-0000-00007B1B0000}"/>
    <cellStyle name="Normal 3 12 3 3 3 2 2 2 2 3" xfId="25506" xr:uid="{00000000-0005-0000-0000-00007C1B0000}"/>
    <cellStyle name="Normal 3 12 3 3 3 2 2 2 3" xfId="12780" xr:uid="{00000000-0005-0000-0000-00007D1B0000}"/>
    <cellStyle name="Normal 3 12 3 3 3 2 2 2 3 2" xfId="29747" xr:uid="{00000000-0005-0000-0000-00007E1B0000}"/>
    <cellStyle name="Normal 3 12 3 3 3 2 2 2 4" xfId="21265" xr:uid="{00000000-0005-0000-0000-00007F1B0000}"/>
    <cellStyle name="Normal 3 12 3 3 3 2 2 3" xfId="6414" xr:uid="{00000000-0005-0000-0000-0000801B0000}"/>
    <cellStyle name="Normal 3 12 3 3 3 2 2 3 2" xfId="14904" xr:uid="{00000000-0005-0000-0000-0000811B0000}"/>
    <cellStyle name="Normal 3 12 3 3 3 2 2 3 2 2" xfId="31870" xr:uid="{00000000-0005-0000-0000-0000821B0000}"/>
    <cellStyle name="Normal 3 12 3 3 3 2 2 3 3" xfId="23388" xr:uid="{00000000-0005-0000-0000-0000831B0000}"/>
    <cellStyle name="Normal 3 12 3 3 3 2 2 4" xfId="10662" xr:uid="{00000000-0005-0000-0000-0000841B0000}"/>
    <cellStyle name="Normal 3 12 3 3 3 2 2 4 2" xfId="27629" xr:uid="{00000000-0005-0000-0000-0000851B0000}"/>
    <cellStyle name="Normal 3 12 3 3 3 2 2 5" xfId="19147" xr:uid="{00000000-0005-0000-0000-0000861B0000}"/>
    <cellStyle name="Normal 3 12 3 3 3 2 3" xfId="3215" xr:uid="{00000000-0005-0000-0000-0000871B0000}"/>
    <cellStyle name="Normal 3 12 3 3 3 2 3 2" xfId="7475" xr:uid="{00000000-0005-0000-0000-0000881B0000}"/>
    <cellStyle name="Normal 3 12 3 3 3 2 3 2 2" xfId="15964" xr:uid="{00000000-0005-0000-0000-0000891B0000}"/>
    <cellStyle name="Normal 3 12 3 3 3 2 3 2 2 2" xfId="32930" xr:uid="{00000000-0005-0000-0000-00008A1B0000}"/>
    <cellStyle name="Normal 3 12 3 3 3 2 3 2 3" xfId="24448" xr:uid="{00000000-0005-0000-0000-00008B1B0000}"/>
    <cellStyle name="Normal 3 12 3 3 3 2 3 3" xfId="11722" xr:uid="{00000000-0005-0000-0000-00008C1B0000}"/>
    <cellStyle name="Normal 3 12 3 3 3 2 3 3 2" xfId="28689" xr:uid="{00000000-0005-0000-0000-00008D1B0000}"/>
    <cellStyle name="Normal 3 12 3 3 3 2 3 4" xfId="20207" xr:uid="{00000000-0005-0000-0000-00008E1B0000}"/>
    <cellStyle name="Normal 3 12 3 3 3 2 4" xfId="5356" xr:uid="{00000000-0005-0000-0000-00008F1B0000}"/>
    <cellStyle name="Normal 3 12 3 3 3 2 4 2" xfId="13846" xr:uid="{00000000-0005-0000-0000-0000901B0000}"/>
    <cellStyle name="Normal 3 12 3 3 3 2 4 2 2" xfId="30812" xr:uid="{00000000-0005-0000-0000-0000911B0000}"/>
    <cellStyle name="Normal 3 12 3 3 3 2 4 3" xfId="22330" xr:uid="{00000000-0005-0000-0000-0000921B0000}"/>
    <cellStyle name="Normal 3 12 3 3 3 2 5" xfId="9604" xr:uid="{00000000-0005-0000-0000-0000931B0000}"/>
    <cellStyle name="Normal 3 12 3 3 3 2 5 2" xfId="26571" xr:uid="{00000000-0005-0000-0000-0000941B0000}"/>
    <cellStyle name="Normal 3 12 3 3 3 2 6" xfId="18089" xr:uid="{00000000-0005-0000-0000-0000951B0000}"/>
    <cellStyle name="Normal 3 12 3 3 3 3" xfId="1623" xr:uid="{00000000-0005-0000-0000-0000961B0000}"/>
    <cellStyle name="Normal 3 12 3 3 3 3 2" xfId="3745" xr:uid="{00000000-0005-0000-0000-0000971B0000}"/>
    <cellStyle name="Normal 3 12 3 3 3 3 2 2" xfId="8004" xr:uid="{00000000-0005-0000-0000-0000981B0000}"/>
    <cellStyle name="Normal 3 12 3 3 3 3 2 2 2" xfId="16493" xr:uid="{00000000-0005-0000-0000-0000991B0000}"/>
    <cellStyle name="Normal 3 12 3 3 3 3 2 2 2 2" xfId="33459" xr:uid="{00000000-0005-0000-0000-00009A1B0000}"/>
    <cellStyle name="Normal 3 12 3 3 3 3 2 2 3" xfId="24977" xr:uid="{00000000-0005-0000-0000-00009B1B0000}"/>
    <cellStyle name="Normal 3 12 3 3 3 3 2 3" xfId="12251" xr:uid="{00000000-0005-0000-0000-00009C1B0000}"/>
    <cellStyle name="Normal 3 12 3 3 3 3 2 3 2" xfId="29218" xr:uid="{00000000-0005-0000-0000-00009D1B0000}"/>
    <cellStyle name="Normal 3 12 3 3 3 3 2 4" xfId="20736" xr:uid="{00000000-0005-0000-0000-00009E1B0000}"/>
    <cellStyle name="Normal 3 12 3 3 3 3 3" xfId="5885" xr:uid="{00000000-0005-0000-0000-00009F1B0000}"/>
    <cellStyle name="Normal 3 12 3 3 3 3 3 2" xfId="14375" xr:uid="{00000000-0005-0000-0000-0000A01B0000}"/>
    <cellStyle name="Normal 3 12 3 3 3 3 3 2 2" xfId="31341" xr:uid="{00000000-0005-0000-0000-0000A11B0000}"/>
    <cellStyle name="Normal 3 12 3 3 3 3 3 3" xfId="22859" xr:uid="{00000000-0005-0000-0000-0000A21B0000}"/>
    <cellStyle name="Normal 3 12 3 3 3 3 4" xfId="10133" xr:uid="{00000000-0005-0000-0000-0000A31B0000}"/>
    <cellStyle name="Normal 3 12 3 3 3 3 4 2" xfId="27100" xr:uid="{00000000-0005-0000-0000-0000A41B0000}"/>
    <cellStyle name="Normal 3 12 3 3 3 3 5" xfId="18618" xr:uid="{00000000-0005-0000-0000-0000A51B0000}"/>
    <cellStyle name="Normal 3 12 3 3 3 4" xfId="2686" xr:uid="{00000000-0005-0000-0000-0000A61B0000}"/>
    <cellStyle name="Normal 3 12 3 3 3 4 2" xfId="6946" xr:uid="{00000000-0005-0000-0000-0000A71B0000}"/>
    <cellStyle name="Normal 3 12 3 3 3 4 2 2" xfId="15435" xr:uid="{00000000-0005-0000-0000-0000A81B0000}"/>
    <cellStyle name="Normal 3 12 3 3 3 4 2 2 2" xfId="32401" xr:uid="{00000000-0005-0000-0000-0000A91B0000}"/>
    <cellStyle name="Normal 3 12 3 3 3 4 2 3" xfId="23919" xr:uid="{00000000-0005-0000-0000-0000AA1B0000}"/>
    <cellStyle name="Normal 3 12 3 3 3 4 3" xfId="11193" xr:uid="{00000000-0005-0000-0000-0000AB1B0000}"/>
    <cellStyle name="Normal 3 12 3 3 3 4 3 2" xfId="28160" xr:uid="{00000000-0005-0000-0000-0000AC1B0000}"/>
    <cellStyle name="Normal 3 12 3 3 3 4 4" xfId="19678" xr:uid="{00000000-0005-0000-0000-0000AD1B0000}"/>
    <cellStyle name="Normal 3 12 3 3 3 5" xfId="4827" xr:uid="{00000000-0005-0000-0000-0000AE1B0000}"/>
    <cellStyle name="Normal 3 12 3 3 3 5 2" xfId="13317" xr:uid="{00000000-0005-0000-0000-0000AF1B0000}"/>
    <cellStyle name="Normal 3 12 3 3 3 5 2 2" xfId="30283" xr:uid="{00000000-0005-0000-0000-0000B01B0000}"/>
    <cellStyle name="Normal 3 12 3 3 3 5 3" xfId="21801" xr:uid="{00000000-0005-0000-0000-0000B11B0000}"/>
    <cellStyle name="Normal 3 12 3 3 3 6" xfId="9075" xr:uid="{00000000-0005-0000-0000-0000B21B0000}"/>
    <cellStyle name="Normal 3 12 3 3 3 6 2" xfId="26042" xr:uid="{00000000-0005-0000-0000-0000B31B0000}"/>
    <cellStyle name="Normal 3 12 3 3 3 7" xfId="17560" xr:uid="{00000000-0005-0000-0000-0000B41B0000}"/>
    <cellStyle name="Normal 3 12 3 3 4" xfId="822" xr:uid="{00000000-0005-0000-0000-0000B51B0000}"/>
    <cellStyle name="Normal 3 12 3 3 4 2" xfId="1888" xr:uid="{00000000-0005-0000-0000-0000B61B0000}"/>
    <cellStyle name="Normal 3 12 3 3 4 2 2" xfId="4009" xr:uid="{00000000-0005-0000-0000-0000B71B0000}"/>
    <cellStyle name="Normal 3 12 3 3 4 2 2 2" xfId="8268" xr:uid="{00000000-0005-0000-0000-0000B81B0000}"/>
    <cellStyle name="Normal 3 12 3 3 4 2 2 2 2" xfId="16757" xr:uid="{00000000-0005-0000-0000-0000B91B0000}"/>
    <cellStyle name="Normal 3 12 3 3 4 2 2 2 2 2" xfId="33723" xr:uid="{00000000-0005-0000-0000-0000BA1B0000}"/>
    <cellStyle name="Normal 3 12 3 3 4 2 2 2 3" xfId="25241" xr:uid="{00000000-0005-0000-0000-0000BB1B0000}"/>
    <cellStyle name="Normal 3 12 3 3 4 2 2 3" xfId="12515" xr:uid="{00000000-0005-0000-0000-0000BC1B0000}"/>
    <cellStyle name="Normal 3 12 3 3 4 2 2 3 2" xfId="29482" xr:uid="{00000000-0005-0000-0000-0000BD1B0000}"/>
    <cellStyle name="Normal 3 12 3 3 4 2 2 4" xfId="21000" xr:uid="{00000000-0005-0000-0000-0000BE1B0000}"/>
    <cellStyle name="Normal 3 12 3 3 4 2 3" xfId="6149" xr:uid="{00000000-0005-0000-0000-0000BF1B0000}"/>
    <cellStyle name="Normal 3 12 3 3 4 2 3 2" xfId="14639" xr:uid="{00000000-0005-0000-0000-0000C01B0000}"/>
    <cellStyle name="Normal 3 12 3 3 4 2 3 2 2" xfId="31605" xr:uid="{00000000-0005-0000-0000-0000C11B0000}"/>
    <cellStyle name="Normal 3 12 3 3 4 2 3 3" xfId="23123" xr:uid="{00000000-0005-0000-0000-0000C21B0000}"/>
    <cellStyle name="Normal 3 12 3 3 4 2 4" xfId="10397" xr:uid="{00000000-0005-0000-0000-0000C31B0000}"/>
    <cellStyle name="Normal 3 12 3 3 4 2 4 2" xfId="27364" xr:uid="{00000000-0005-0000-0000-0000C41B0000}"/>
    <cellStyle name="Normal 3 12 3 3 4 2 5" xfId="18882" xr:uid="{00000000-0005-0000-0000-0000C51B0000}"/>
    <cellStyle name="Normal 3 12 3 3 4 3" xfId="2950" xr:uid="{00000000-0005-0000-0000-0000C61B0000}"/>
    <cellStyle name="Normal 3 12 3 3 4 3 2" xfId="7210" xr:uid="{00000000-0005-0000-0000-0000C71B0000}"/>
    <cellStyle name="Normal 3 12 3 3 4 3 2 2" xfId="15699" xr:uid="{00000000-0005-0000-0000-0000C81B0000}"/>
    <cellStyle name="Normal 3 12 3 3 4 3 2 2 2" xfId="32665" xr:uid="{00000000-0005-0000-0000-0000C91B0000}"/>
    <cellStyle name="Normal 3 12 3 3 4 3 2 3" xfId="24183" xr:uid="{00000000-0005-0000-0000-0000CA1B0000}"/>
    <cellStyle name="Normal 3 12 3 3 4 3 3" xfId="11457" xr:uid="{00000000-0005-0000-0000-0000CB1B0000}"/>
    <cellStyle name="Normal 3 12 3 3 4 3 3 2" xfId="28424" xr:uid="{00000000-0005-0000-0000-0000CC1B0000}"/>
    <cellStyle name="Normal 3 12 3 3 4 3 4" xfId="19942" xr:uid="{00000000-0005-0000-0000-0000CD1B0000}"/>
    <cellStyle name="Normal 3 12 3 3 4 4" xfId="5091" xr:uid="{00000000-0005-0000-0000-0000CE1B0000}"/>
    <cellStyle name="Normal 3 12 3 3 4 4 2" xfId="13581" xr:uid="{00000000-0005-0000-0000-0000CF1B0000}"/>
    <cellStyle name="Normal 3 12 3 3 4 4 2 2" xfId="30547" xr:uid="{00000000-0005-0000-0000-0000D01B0000}"/>
    <cellStyle name="Normal 3 12 3 3 4 4 3" xfId="22065" xr:uid="{00000000-0005-0000-0000-0000D11B0000}"/>
    <cellStyle name="Normal 3 12 3 3 4 5" xfId="9339" xr:uid="{00000000-0005-0000-0000-0000D21B0000}"/>
    <cellStyle name="Normal 3 12 3 3 4 5 2" xfId="26306" xr:uid="{00000000-0005-0000-0000-0000D31B0000}"/>
    <cellStyle name="Normal 3 12 3 3 4 6" xfId="17824" xr:uid="{00000000-0005-0000-0000-0000D41B0000}"/>
    <cellStyle name="Normal 3 12 3 3 5" xfId="1358" xr:uid="{00000000-0005-0000-0000-0000D51B0000}"/>
    <cellStyle name="Normal 3 12 3 3 5 2" xfId="3480" xr:uid="{00000000-0005-0000-0000-0000D61B0000}"/>
    <cellStyle name="Normal 3 12 3 3 5 2 2" xfId="7739" xr:uid="{00000000-0005-0000-0000-0000D71B0000}"/>
    <cellStyle name="Normal 3 12 3 3 5 2 2 2" xfId="16228" xr:uid="{00000000-0005-0000-0000-0000D81B0000}"/>
    <cellStyle name="Normal 3 12 3 3 5 2 2 2 2" xfId="33194" xr:uid="{00000000-0005-0000-0000-0000D91B0000}"/>
    <cellStyle name="Normal 3 12 3 3 5 2 2 3" xfId="24712" xr:uid="{00000000-0005-0000-0000-0000DA1B0000}"/>
    <cellStyle name="Normal 3 12 3 3 5 2 3" xfId="11986" xr:uid="{00000000-0005-0000-0000-0000DB1B0000}"/>
    <cellStyle name="Normal 3 12 3 3 5 2 3 2" xfId="28953" xr:uid="{00000000-0005-0000-0000-0000DC1B0000}"/>
    <cellStyle name="Normal 3 12 3 3 5 2 4" xfId="20471" xr:uid="{00000000-0005-0000-0000-0000DD1B0000}"/>
    <cellStyle name="Normal 3 12 3 3 5 3" xfId="5620" xr:uid="{00000000-0005-0000-0000-0000DE1B0000}"/>
    <cellStyle name="Normal 3 12 3 3 5 3 2" xfId="14110" xr:uid="{00000000-0005-0000-0000-0000DF1B0000}"/>
    <cellStyle name="Normal 3 12 3 3 5 3 2 2" xfId="31076" xr:uid="{00000000-0005-0000-0000-0000E01B0000}"/>
    <cellStyle name="Normal 3 12 3 3 5 3 3" xfId="22594" xr:uid="{00000000-0005-0000-0000-0000E11B0000}"/>
    <cellStyle name="Normal 3 12 3 3 5 4" xfId="9868" xr:uid="{00000000-0005-0000-0000-0000E21B0000}"/>
    <cellStyle name="Normal 3 12 3 3 5 4 2" xfId="26835" xr:uid="{00000000-0005-0000-0000-0000E31B0000}"/>
    <cellStyle name="Normal 3 12 3 3 5 5" xfId="18353" xr:uid="{00000000-0005-0000-0000-0000E41B0000}"/>
    <cellStyle name="Normal 3 12 3 3 6" xfId="2421" xr:uid="{00000000-0005-0000-0000-0000E51B0000}"/>
    <cellStyle name="Normal 3 12 3 3 6 2" xfId="6681" xr:uid="{00000000-0005-0000-0000-0000E61B0000}"/>
    <cellStyle name="Normal 3 12 3 3 6 2 2" xfId="15170" xr:uid="{00000000-0005-0000-0000-0000E71B0000}"/>
    <cellStyle name="Normal 3 12 3 3 6 2 2 2" xfId="32136" xr:uid="{00000000-0005-0000-0000-0000E81B0000}"/>
    <cellStyle name="Normal 3 12 3 3 6 2 3" xfId="23654" xr:uid="{00000000-0005-0000-0000-0000E91B0000}"/>
    <cellStyle name="Normal 3 12 3 3 6 3" xfId="10928" xr:uid="{00000000-0005-0000-0000-0000EA1B0000}"/>
    <cellStyle name="Normal 3 12 3 3 6 3 2" xfId="27895" xr:uid="{00000000-0005-0000-0000-0000EB1B0000}"/>
    <cellStyle name="Normal 3 12 3 3 6 4" xfId="19413" xr:uid="{00000000-0005-0000-0000-0000EC1B0000}"/>
    <cellStyle name="Normal 3 12 3 3 7" xfId="4562" xr:uid="{00000000-0005-0000-0000-0000ED1B0000}"/>
    <cellStyle name="Normal 3 12 3 3 7 2" xfId="13052" xr:uid="{00000000-0005-0000-0000-0000EE1B0000}"/>
    <cellStyle name="Normal 3 12 3 3 7 2 2" xfId="30018" xr:uid="{00000000-0005-0000-0000-0000EF1B0000}"/>
    <cellStyle name="Normal 3 12 3 3 7 3" xfId="21536" xr:uid="{00000000-0005-0000-0000-0000F01B0000}"/>
    <cellStyle name="Normal 3 12 3 3 8" xfId="8810" xr:uid="{00000000-0005-0000-0000-0000F11B0000}"/>
    <cellStyle name="Normal 3 12 3 3 8 2" xfId="25777" xr:uid="{00000000-0005-0000-0000-0000F21B0000}"/>
    <cellStyle name="Normal 3 12 3 3 9" xfId="17295" xr:uid="{00000000-0005-0000-0000-0000F31B0000}"/>
    <cellStyle name="Normal 3 12 3 4" xfId="332" xr:uid="{00000000-0005-0000-0000-0000F41B0000}"/>
    <cellStyle name="Normal 3 12 3 4 2" xfId="621" xr:uid="{00000000-0005-0000-0000-0000F51B0000}"/>
    <cellStyle name="Normal 3 12 3 4 2 2" xfId="1158" xr:uid="{00000000-0005-0000-0000-0000F61B0000}"/>
    <cellStyle name="Normal 3 12 3 4 2 2 2" xfId="2219" xr:uid="{00000000-0005-0000-0000-0000F71B0000}"/>
    <cellStyle name="Normal 3 12 3 4 2 2 2 2" xfId="4340" xr:uid="{00000000-0005-0000-0000-0000F81B0000}"/>
    <cellStyle name="Normal 3 12 3 4 2 2 2 2 2" xfId="8599" xr:uid="{00000000-0005-0000-0000-0000F91B0000}"/>
    <cellStyle name="Normal 3 12 3 4 2 2 2 2 2 2" xfId="17088" xr:uid="{00000000-0005-0000-0000-0000FA1B0000}"/>
    <cellStyle name="Normal 3 12 3 4 2 2 2 2 2 2 2" xfId="34054" xr:uid="{00000000-0005-0000-0000-0000FB1B0000}"/>
    <cellStyle name="Normal 3 12 3 4 2 2 2 2 2 3" xfId="25572" xr:uid="{00000000-0005-0000-0000-0000FC1B0000}"/>
    <cellStyle name="Normal 3 12 3 4 2 2 2 2 3" xfId="12846" xr:uid="{00000000-0005-0000-0000-0000FD1B0000}"/>
    <cellStyle name="Normal 3 12 3 4 2 2 2 2 3 2" xfId="29813" xr:uid="{00000000-0005-0000-0000-0000FE1B0000}"/>
    <cellStyle name="Normal 3 12 3 4 2 2 2 2 4" xfId="21331" xr:uid="{00000000-0005-0000-0000-0000FF1B0000}"/>
    <cellStyle name="Normal 3 12 3 4 2 2 2 3" xfId="6480" xr:uid="{00000000-0005-0000-0000-0000001C0000}"/>
    <cellStyle name="Normal 3 12 3 4 2 2 2 3 2" xfId="14970" xr:uid="{00000000-0005-0000-0000-0000011C0000}"/>
    <cellStyle name="Normal 3 12 3 4 2 2 2 3 2 2" xfId="31936" xr:uid="{00000000-0005-0000-0000-0000021C0000}"/>
    <cellStyle name="Normal 3 12 3 4 2 2 2 3 3" xfId="23454" xr:uid="{00000000-0005-0000-0000-0000031C0000}"/>
    <cellStyle name="Normal 3 12 3 4 2 2 2 4" xfId="10728" xr:uid="{00000000-0005-0000-0000-0000041C0000}"/>
    <cellStyle name="Normal 3 12 3 4 2 2 2 4 2" xfId="27695" xr:uid="{00000000-0005-0000-0000-0000051C0000}"/>
    <cellStyle name="Normal 3 12 3 4 2 2 2 5" xfId="19213" xr:uid="{00000000-0005-0000-0000-0000061C0000}"/>
    <cellStyle name="Normal 3 12 3 4 2 2 3" xfId="3281" xr:uid="{00000000-0005-0000-0000-0000071C0000}"/>
    <cellStyle name="Normal 3 12 3 4 2 2 3 2" xfId="7541" xr:uid="{00000000-0005-0000-0000-0000081C0000}"/>
    <cellStyle name="Normal 3 12 3 4 2 2 3 2 2" xfId="16030" xr:uid="{00000000-0005-0000-0000-0000091C0000}"/>
    <cellStyle name="Normal 3 12 3 4 2 2 3 2 2 2" xfId="32996" xr:uid="{00000000-0005-0000-0000-00000A1C0000}"/>
    <cellStyle name="Normal 3 12 3 4 2 2 3 2 3" xfId="24514" xr:uid="{00000000-0005-0000-0000-00000B1C0000}"/>
    <cellStyle name="Normal 3 12 3 4 2 2 3 3" xfId="11788" xr:uid="{00000000-0005-0000-0000-00000C1C0000}"/>
    <cellStyle name="Normal 3 12 3 4 2 2 3 3 2" xfId="28755" xr:uid="{00000000-0005-0000-0000-00000D1C0000}"/>
    <cellStyle name="Normal 3 12 3 4 2 2 3 4" xfId="20273" xr:uid="{00000000-0005-0000-0000-00000E1C0000}"/>
    <cellStyle name="Normal 3 12 3 4 2 2 4" xfId="5422" xr:uid="{00000000-0005-0000-0000-00000F1C0000}"/>
    <cellStyle name="Normal 3 12 3 4 2 2 4 2" xfId="13912" xr:uid="{00000000-0005-0000-0000-0000101C0000}"/>
    <cellStyle name="Normal 3 12 3 4 2 2 4 2 2" xfId="30878" xr:uid="{00000000-0005-0000-0000-0000111C0000}"/>
    <cellStyle name="Normal 3 12 3 4 2 2 4 3" xfId="22396" xr:uid="{00000000-0005-0000-0000-0000121C0000}"/>
    <cellStyle name="Normal 3 12 3 4 2 2 5" xfId="9670" xr:uid="{00000000-0005-0000-0000-0000131C0000}"/>
    <cellStyle name="Normal 3 12 3 4 2 2 5 2" xfId="26637" xr:uid="{00000000-0005-0000-0000-0000141C0000}"/>
    <cellStyle name="Normal 3 12 3 4 2 2 6" xfId="18155" xr:uid="{00000000-0005-0000-0000-0000151C0000}"/>
    <cellStyle name="Normal 3 12 3 4 2 3" xfId="1689" xr:uid="{00000000-0005-0000-0000-0000161C0000}"/>
    <cellStyle name="Normal 3 12 3 4 2 3 2" xfId="3811" xr:uid="{00000000-0005-0000-0000-0000171C0000}"/>
    <cellStyle name="Normal 3 12 3 4 2 3 2 2" xfId="8070" xr:uid="{00000000-0005-0000-0000-0000181C0000}"/>
    <cellStyle name="Normal 3 12 3 4 2 3 2 2 2" xfId="16559" xr:uid="{00000000-0005-0000-0000-0000191C0000}"/>
    <cellStyle name="Normal 3 12 3 4 2 3 2 2 2 2" xfId="33525" xr:uid="{00000000-0005-0000-0000-00001A1C0000}"/>
    <cellStyle name="Normal 3 12 3 4 2 3 2 2 3" xfId="25043" xr:uid="{00000000-0005-0000-0000-00001B1C0000}"/>
    <cellStyle name="Normal 3 12 3 4 2 3 2 3" xfId="12317" xr:uid="{00000000-0005-0000-0000-00001C1C0000}"/>
    <cellStyle name="Normal 3 12 3 4 2 3 2 3 2" xfId="29284" xr:uid="{00000000-0005-0000-0000-00001D1C0000}"/>
    <cellStyle name="Normal 3 12 3 4 2 3 2 4" xfId="20802" xr:uid="{00000000-0005-0000-0000-00001E1C0000}"/>
    <cellStyle name="Normal 3 12 3 4 2 3 3" xfId="5951" xr:uid="{00000000-0005-0000-0000-00001F1C0000}"/>
    <cellStyle name="Normal 3 12 3 4 2 3 3 2" xfId="14441" xr:uid="{00000000-0005-0000-0000-0000201C0000}"/>
    <cellStyle name="Normal 3 12 3 4 2 3 3 2 2" xfId="31407" xr:uid="{00000000-0005-0000-0000-0000211C0000}"/>
    <cellStyle name="Normal 3 12 3 4 2 3 3 3" xfId="22925" xr:uid="{00000000-0005-0000-0000-0000221C0000}"/>
    <cellStyle name="Normal 3 12 3 4 2 3 4" xfId="10199" xr:uid="{00000000-0005-0000-0000-0000231C0000}"/>
    <cellStyle name="Normal 3 12 3 4 2 3 4 2" xfId="27166" xr:uid="{00000000-0005-0000-0000-0000241C0000}"/>
    <cellStyle name="Normal 3 12 3 4 2 3 5" xfId="18684" xr:uid="{00000000-0005-0000-0000-0000251C0000}"/>
    <cellStyle name="Normal 3 12 3 4 2 4" xfId="2752" xr:uid="{00000000-0005-0000-0000-0000261C0000}"/>
    <cellStyle name="Normal 3 12 3 4 2 4 2" xfId="7012" xr:uid="{00000000-0005-0000-0000-0000271C0000}"/>
    <cellStyle name="Normal 3 12 3 4 2 4 2 2" xfId="15501" xr:uid="{00000000-0005-0000-0000-0000281C0000}"/>
    <cellStyle name="Normal 3 12 3 4 2 4 2 2 2" xfId="32467" xr:uid="{00000000-0005-0000-0000-0000291C0000}"/>
    <cellStyle name="Normal 3 12 3 4 2 4 2 3" xfId="23985" xr:uid="{00000000-0005-0000-0000-00002A1C0000}"/>
    <cellStyle name="Normal 3 12 3 4 2 4 3" xfId="11259" xr:uid="{00000000-0005-0000-0000-00002B1C0000}"/>
    <cellStyle name="Normal 3 12 3 4 2 4 3 2" xfId="28226" xr:uid="{00000000-0005-0000-0000-00002C1C0000}"/>
    <cellStyle name="Normal 3 12 3 4 2 4 4" xfId="19744" xr:uid="{00000000-0005-0000-0000-00002D1C0000}"/>
    <cellStyle name="Normal 3 12 3 4 2 5" xfId="4893" xr:uid="{00000000-0005-0000-0000-00002E1C0000}"/>
    <cellStyle name="Normal 3 12 3 4 2 5 2" xfId="13383" xr:uid="{00000000-0005-0000-0000-00002F1C0000}"/>
    <cellStyle name="Normal 3 12 3 4 2 5 2 2" xfId="30349" xr:uid="{00000000-0005-0000-0000-0000301C0000}"/>
    <cellStyle name="Normal 3 12 3 4 2 5 3" xfId="21867" xr:uid="{00000000-0005-0000-0000-0000311C0000}"/>
    <cellStyle name="Normal 3 12 3 4 2 6" xfId="9141" xr:uid="{00000000-0005-0000-0000-0000321C0000}"/>
    <cellStyle name="Normal 3 12 3 4 2 6 2" xfId="26108" xr:uid="{00000000-0005-0000-0000-0000331C0000}"/>
    <cellStyle name="Normal 3 12 3 4 2 7" xfId="17626" xr:uid="{00000000-0005-0000-0000-0000341C0000}"/>
    <cellStyle name="Normal 3 12 3 4 3" xfId="888" xr:uid="{00000000-0005-0000-0000-0000351C0000}"/>
    <cellStyle name="Normal 3 12 3 4 3 2" xfId="1954" xr:uid="{00000000-0005-0000-0000-0000361C0000}"/>
    <cellStyle name="Normal 3 12 3 4 3 2 2" xfId="4075" xr:uid="{00000000-0005-0000-0000-0000371C0000}"/>
    <cellStyle name="Normal 3 12 3 4 3 2 2 2" xfId="8334" xr:uid="{00000000-0005-0000-0000-0000381C0000}"/>
    <cellStyle name="Normal 3 12 3 4 3 2 2 2 2" xfId="16823" xr:uid="{00000000-0005-0000-0000-0000391C0000}"/>
    <cellStyle name="Normal 3 12 3 4 3 2 2 2 2 2" xfId="33789" xr:uid="{00000000-0005-0000-0000-00003A1C0000}"/>
    <cellStyle name="Normal 3 12 3 4 3 2 2 2 3" xfId="25307" xr:uid="{00000000-0005-0000-0000-00003B1C0000}"/>
    <cellStyle name="Normal 3 12 3 4 3 2 2 3" xfId="12581" xr:uid="{00000000-0005-0000-0000-00003C1C0000}"/>
    <cellStyle name="Normal 3 12 3 4 3 2 2 3 2" xfId="29548" xr:uid="{00000000-0005-0000-0000-00003D1C0000}"/>
    <cellStyle name="Normal 3 12 3 4 3 2 2 4" xfId="21066" xr:uid="{00000000-0005-0000-0000-00003E1C0000}"/>
    <cellStyle name="Normal 3 12 3 4 3 2 3" xfId="6215" xr:uid="{00000000-0005-0000-0000-00003F1C0000}"/>
    <cellStyle name="Normal 3 12 3 4 3 2 3 2" xfId="14705" xr:uid="{00000000-0005-0000-0000-0000401C0000}"/>
    <cellStyle name="Normal 3 12 3 4 3 2 3 2 2" xfId="31671" xr:uid="{00000000-0005-0000-0000-0000411C0000}"/>
    <cellStyle name="Normal 3 12 3 4 3 2 3 3" xfId="23189" xr:uid="{00000000-0005-0000-0000-0000421C0000}"/>
    <cellStyle name="Normal 3 12 3 4 3 2 4" xfId="10463" xr:uid="{00000000-0005-0000-0000-0000431C0000}"/>
    <cellStyle name="Normal 3 12 3 4 3 2 4 2" xfId="27430" xr:uid="{00000000-0005-0000-0000-0000441C0000}"/>
    <cellStyle name="Normal 3 12 3 4 3 2 5" xfId="18948" xr:uid="{00000000-0005-0000-0000-0000451C0000}"/>
    <cellStyle name="Normal 3 12 3 4 3 3" xfId="3016" xr:uid="{00000000-0005-0000-0000-0000461C0000}"/>
    <cellStyle name="Normal 3 12 3 4 3 3 2" xfId="7276" xr:uid="{00000000-0005-0000-0000-0000471C0000}"/>
    <cellStyle name="Normal 3 12 3 4 3 3 2 2" xfId="15765" xr:uid="{00000000-0005-0000-0000-0000481C0000}"/>
    <cellStyle name="Normal 3 12 3 4 3 3 2 2 2" xfId="32731" xr:uid="{00000000-0005-0000-0000-0000491C0000}"/>
    <cellStyle name="Normal 3 12 3 4 3 3 2 3" xfId="24249" xr:uid="{00000000-0005-0000-0000-00004A1C0000}"/>
    <cellStyle name="Normal 3 12 3 4 3 3 3" xfId="11523" xr:uid="{00000000-0005-0000-0000-00004B1C0000}"/>
    <cellStyle name="Normal 3 12 3 4 3 3 3 2" xfId="28490" xr:uid="{00000000-0005-0000-0000-00004C1C0000}"/>
    <cellStyle name="Normal 3 12 3 4 3 3 4" xfId="20008" xr:uid="{00000000-0005-0000-0000-00004D1C0000}"/>
    <cellStyle name="Normal 3 12 3 4 3 4" xfId="5157" xr:uid="{00000000-0005-0000-0000-00004E1C0000}"/>
    <cellStyle name="Normal 3 12 3 4 3 4 2" xfId="13647" xr:uid="{00000000-0005-0000-0000-00004F1C0000}"/>
    <cellStyle name="Normal 3 12 3 4 3 4 2 2" xfId="30613" xr:uid="{00000000-0005-0000-0000-0000501C0000}"/>
    <cellStyle name="Normal 3 12 3 4 3 4 3" xfId="22131" xr:uid="{00000000-0005-0000-0000-0000511C0000}"/>
    <cellStyle name="Normal 3 12 3 4 3 5" xfId="9405" xr:uid="{00000000-0005-0000-0000-0000521C0000}"/>
    <cellStyle name="Normal 3 12 3 4 3 5 2" xfId="26372" xr:uid="{00000000-0005-0000-0000-0000531C0000}"/>
    <cellStyle name="Normal 3 12 3 4 3 6" xfId="17890" xr:uid="{00000000-0005-0000-0000-0000541C0000}"/>
    <cellStyle name="Normal 3 12 3 4 4" xfId="1424" xr:uid="{00000000-0005-0000-0000-0000551C0000}"/>
    <cellStyle name="Normal 3 12 3 4 4 2" xfId="3546" xr:uid="{00000000-0005-0000-0000-0000561C0000}"/>
    <cellStyle name="Normal 3 12 3 4 4 2 2" xfId="7805" xr:uid="{00000000-0005-0000-0000-0000571C0000}"/>
    <cellStyle name="Normal 3 12 3 4 4 2 2 2" xfId="16294" xr:uid="{00000000-0005-0000-0000-0000581C0000}"/>
    <cellStyle name="Normal 3 12 3 4 4 2 2 2 2" xfId="33260" xr:uid="{00000000-0005-0000-0000-0000591C0000}"/>
    <cellStyle name="Normal 3 12 3 4 4 2 2 3" xfId="24778" xr:uid="{00000000-0005-0000-0000-00005A1C0000}"/>
    <cellStyle name="Normal 3 12 3 4 4 2 3" xfId="12052" xr:uid="{00000000-0005-0000-0000-00005B1C0000}"/>
    <cellStyle name="Normal 3 12 3 4 4 2 3 2" xfId="29019" xr:uid="{00000000-0005-0000-0000-00005C1C0000}"/>
    <cellStyle name="Normal 3 12 3 4 4 2 4" xfId="20537" xr:uid="{00000000-0005-0000-0000-00005D1C0000}"/>
    <cellStyle name="Normal 3 12 3 4 4 3" xfId="5686" xr:uid="{00000000-0005-0000-0000-00005E1C0000}"/>
    <cellStyle name="Normal 3 12 3 4 4 3 2" xfId="14176" xr:uid="{00000000-0005-0000-0000-00005F1C0000}"/>
    <cellStyle name="Normal 3 12 3 4 4 3 2 2" xfId="31142" xr:uid="{00000000-0005-0000-0000-0000601C0000}"/>
    <cellStyle name="Normal 3 12 3 4 4 3 3" xfId="22660" xr:uid="{00000000-0005-0000-0000-0000611C0000}"/>
    <cellStyle name="Normal 3 12 3 4 4 4" xfId="9934" xr:uid="{00000000-0005-0000-0000-0000621C0000}"/>
    <cellStyle name="Normal 3 12 3 4 4 4 2" xfId="26901" xr:uid="{00000000-0005-0000-0000-0000631C0000}"/>
    <cellStyle name="Normal 3 12 3 4 4 5" xfId="18419" xr:uid="{00000000-0005-0000-0000-0000641C0000}"/>
    <cellStyle name="Normal 3 12 3 4 5" xfId="2487" xr:uid="{00000000-0005-0000-0000-0000651C0000}"/>
    <cellStyle name="Normal 3 12 3 4 5 2" xfId="6747" xr:uid="{00000000-0005-0000-0000-0000661C0000}"/>
    <cellStyle name="Normal 3 12 3 4 5 2 2" xfId="15236" xr:uid="{00000000-0005-0000-0000-0000671C0000}"/>
    <cellStyle name="Normal 3 12 3 4 5 2 2 2" xfId="32202" xr:uid="{00000000-0005-0000-0000-0000681C0000}"/>
    <cellStyle name="Normal 3 12 3 4 5 2 3" xfId="23720" xr:uid="{00000000-0005-0000-0000-0000691C0000}"/>
    <cellStyle name="Normal 3 12 3 4 5 3" xfId="10994" xr:uid="{00000000-0005-0000-0000-00006A1C0000}"/>
    <cellStyle name="Normal 3 12 3 4 5 3 2" xfId="27961" xr:uid="{00000000-0005-0000-0000-00006B1C0000}"/>
    <cellStyle name="Normal 3 12 3 4 5 4" xfId="19479" xr:uid="{00000000-0005-0000-0000-00006C1C0000}"/>
    <cellStyle name="Normal 3 12 3 4 6" xfId="4628" xr:uid="{00000000-0005-0000-0000-00006D1C0000}"/>
    <cellStyle name="Normal 3 12 3 4 6 2" xfId="13118" xr:uid="{00000000-0005-0000-0000-00006E1C0000}"/>
    <cellStyle name="Normal 3 12 3 4 6 2 2" xfId="30084" xr:uid="{00000000-0005-0000-0000-00006F1C0000}"/>
    <cellStyle name="Normal 3 12 3 4 6 3" xfId="21602" xr:uid="{00000000-0005-0000-0000-0000701C0000}"/>
    <cellStyle name="Normal 3 12 3 4 7" xfId="8876" xr:uid="{00000000-0005-0000-0000-0000711C0000}"/>
    <cellStyle name="Normal 3 12 3 4 7 2" xfId="25843" xr:uid="{00000000-0005-0000-0000-0000721C0000}"/>
    <cellStyle name="Normal 3 12 3 4 8" xfId="17361" xr:uid="{00000000-0005-0000-0000-0000731C0000}"/>
    <cellStyle name="Normal 3 12 3 5" xfId="486" xr:uid="{00000000-0005-0000-0000-0000741C0000}"/>
    <cellStyle name="Normal 3 12 3 5 2" xfId="1027" xr:uid="{00000000-0005-0000-0000-0000751C0000}"/>
    <cellStyle name="Normal 3 12 3 5 2 2" xfId="2088" xr:uid="{00000000-0005-0000-0000-0000761C0000}"/>
    <cellStyle name="Normal 3 12 3 5 2 2 2" xfId="4209" xr:uid="{00000000-0005-0000-0000-0000771C0000}"/>
    <cellStyle name="Normal 3 12 3 5 2 2 2 2" xfId="8468" xr:uid="{00000000-0005-0000-0000-0000781C0000}"/>
    <cellStyle name="Normal 3 12 3 5 2 2 2 2 2" xfId="16957" xr:uid="{00000000-0005-0000-0000-0000791C0000}"/>
    <cellStyle name="Normal 3 12 3 5 2 2 2 2 2 2" xfId="33923" xr:uid="{00000000-0005-0000-0000-00007A1C0000}"/>
    <cellStyle name="Normal 3 12 3 5 2 2 2 2 3" xfId="25441" xr:uid="{00000000-0005-0000-0000-00007B1C0000}"/>
    <cellStyle name="Normal 3 12 3 5 2 2 2 3" xfId="12715" xr:uid="{00000000-0005-0000-0000-00007C1C0000}"/>
    <cellStyle name="Normal 3 12 3 5 2 2 2 3 2" xfId="29682" xr:uid="{00000000-0005-0000-0000-00007D1C0000}"/>
    <cellStyle name="Normal 3 12 3 5 2 2 2 4" xfId="21200" xr:uid="{00000000-0005-0000-0000-00007E1C0000}"/>
    <cellStyle name="Normal 3 12 3 5 2 2 3" xfId="6349" xr:uid="{00000000-0005-0000-0000-00007F1C0000}"/>
    <cellStyle name="Normal 3 12 3 5 2 2 3 2" xfId="14839" xr:uid="{00000000-0005-0000-0000-0000801C0000}"/>
    <cellStyle name="Normal 3 12 3 5 2 2 3 2 2" xfId="31805" xr:uid="{00000000-0005-0000-0000-0000811C0000}"/>
    <cellStyle name="Normal 3 12 3 5 2 2 3 3" xfId="23323" xr:uid="{00000000-0005-0000-0000-0000821C0000}"/>
    <cellStyle name="Normal 3 12 3 5 2 2 4" xfId="10597" xr:uid="{00000000-0005-0000-0000-0000831C0000}"/>
    <cellStyle name="Normal 3 12 3 5 2 2 4 2" xfId="27564" xr:uid="{00000000-0005-0000-0000-0000841C0000}"/>
    <cellStyle name="Normal 3 12 3 5 2 2 5" xfId="19082" xr:uid="{00000000-0005-0000-0000-0000851C0000}"/>
    <cellStyle name="Normal 3 12 3 5 2 3" xfId="3150" xr:uid="{00000000-0005-0000-0000-0000861C0000}"/>
    <cellStyle name="Normal 3 12 3 5 2 3 2" xfId="7410" xr:uid="{00000000-0005-0000-0000-0000871C0000}"/>
    <cellStyle name="Normal 3 12 3 5 2 3 2 2" xfId="15899" xr:uid="{00000000-0005-0000-0000-0000881C0000}"/>
    <cellStyle name="Normal 3 12 3 5 2 3 2 2 2" xfId="32865" xr:uid="{00000000-0005-0000-0000-0000891C0000}"/>
    <cellStyle name="Normal 3 12 3 5 2 3 2 3" xfId="24383" xr:uid="{00000000-0005-0000-0000-00008A1C0000}"/>
    <cellStyle name="Normal 3 12 3 5 2 3 3" xfId="11657" xr:uid="{00000000-0005-0000-0000-00008B1C0000}"/>
    <cellStyle name="Normal 3 12 3 5 2 3 3 2" xfId="28624" xr:uid="{00000000-0005-0000-0000-00008C1C0000}"/>
    <cellStyle name="Normal 3 12 3 5 2 3 4" xfId="20142" xr:uid="{00000000-0005-0000-0000-00008D1C0000}"/>
    <cellStyle name="Normal 3 12 3 5 2 4" xfId="5291" xr:uid="{00000000-0005-0000-0000-00008E1C0000}"/>
    <cellStyle name="Normal 3 12 3 5 2 4 2" xfId="13781" xr:uid="{00000000-0005-0000-0000-00008F1C0000}"/>
    <cellStyle name="Normal 3 12 3 5 2 4 2 2" xfId="30747" xr:uid="{00000000-0005-0000-0000-0000901C0000}"/>
    <cellStyle name="Normal 3 12 3 5 2 4 3" xfId="22265" xr:uid="{00000000-0005-0000-0000-0000911C0000}"/>
    <cellStyle name="Normal 3 12 3 5 2 5" xfId="9539" xr:uid="{00000000-0005-0000-0000-0000921C0000}"/>
    <cellStyle name="Normal 3 12 3 5 2 5 2" xfId="26506" xr:uid="{00000000-0005-0000-0000-0000931C0000}"/>
    <cellStyle name="Normal 3 12 3 5 2 6" xfId="18024" xr:uid="{00000000-0005-0000-0000-0000941C0000}"/>
    <cellStyle name="Normal 3 12 3 5 3" xfId="1558" xr:uid="{00000000-0005-0000-0000-0000951C0000}"/>
    <cellStyle name="Normal 3 12 3 5 3 2" xfId="3680" xr:uid="{00000000-0005-0000-0000-0000961C0000}"/>
    <cellStyle name="Normal 3 12 3 5 3 2 2" xfId="7939" xr:uid="{00000000-0005-0000-0000-0000971C0000}"/>
    <cellStyle name="Normal 3 12 3 5 3 2 2 2" xfId="16428" xr:uid="{00000000-0005-0000-0000-0000981C0000}"/>
    <cellStyle name="Normal 3 12 3 5 3 2 2 2 2" xfId="33394" xr:uid="{00000000-0005-0000-0000-0000991C0000}"/>
    <cellStyle name="Normal 3 12 3 5 3 2 2 3" xfId="24912" xr:uid="{00000000-0005-0000-0000-00009A1C0000}"/>
    <cellStyle name="Normal 3 12 3 5 3 2 3" xfId="12186" xr:uid="{00000000-0005-0000-0000-00009B1C0000}"/>
    <cellStyle name="Normal 3 12 3 5 3 2 3 2" xfId="29153" xr:uid="{00000000-0005-0000-0000-00009C1C0000}"/>
    <cellStyle name="Normal 3 12 3 5 3 2 4" xfId="20671" xr:uid="{00000000-0005-0000-0000-00009D1C0000}"/>
    <cellStyle name="Normal 3 12 3 5 3 3" xfId="5820" xr:uid="{00000000-0005-0000-0000-00009E1C0000}"/>
    <cellStyle name="Normal 3 12 3 5 3 3 2" xfId="14310" xr:uid="{00000000-0005-0000-0000-00009F1C0000}"/>
    <cellStyle name="Normal 3 12 3 5 3 3 2 2" xfId="31276" xr:uid="{00000000-0005-0000-0000-0000A01C0000}"/>
    <cellStyle name="Normal 3 12 3 5 3 3 3" xfId="22794" xr:uid="{00000000-0005-0000-0000-0000A11C0000}"/>
    <cellStyle name="Normal 3 12 3 5 3 4" xfId="10068" xr:uid="{00000000-0005-0000-0000-0000A21C0000}"/>
    <cellStyle name="Normal 3 12 3 5 3 4 2" xfId="27035" xr:uid="{00000000-0005-0000-0000-0000A31C0000}"/>
    <cellStyle name="Normal 3 12 3 5 3 5" xfId="18553" xr:uid="{00000000-0005-0000-0000-0000A41C0000}"/>
    <cellStyle name="Normal 3 12 3 5 4" xfId="2621" xr:uid="{00000000-0005-0000-0000-0000A51C0000}"/>
    <cellStyle name="Normal 3 12 3 5 4 2" xfId="6881" xr:uid="{00000000-0005-0000-0000-0000A61C0000}"/>
    <cellStyle name="Normal 3 12 3 5 4 2 2" xfId="15370" xr:uid="{00000000-0005-0000-0000-0000A71C0000}"/>
    <cellStyle name="Normal 3 12 3 5 4 2 2 2" xfId="32336" xr:uid="{00000000-0005-0000-0000-0000A81C0000}"/>
    <cellStyle name="Normal 3 12 3 5 4 2 3" xfId="23854" xr:uid="{00000000-0005-0000-0000-0000A91C0000}"/>
    <cellStyle name="Normal 3 12 3 5 4 3" xfId="11128" xr:uid="{00000000-0005-0000-0000-0000AA1C0000}"/>
    <cellStyle name="Normal 3 12 3 5 4 3 2" xfId="28095" xr:uid="{00000000-0005-0000-0000-0000AB1C0000}"/>
    <cellStyle name="Normal 3 12 3 5 4 4" xfId="19613" xr:uid="{00000000-0005-0000-0000-0000AC1C0000}"/>
    <cellStyle name="Normal 3 12 3 5 5" xfId="4762" xr:uid="{00000000-0005-0000-0000-0000AD1C0000}"/>
    <cellStyle name="Normal 3 12 3 5 5 2" xfId="13252" xr:uid="{00000000-0005-0000-0000-0000AE1C0000}"/>
    <cellStyle name="Normal 3 12 3 5 5 2 2" xfId="30218" xr:uid="{00000000-0005-0000-0000-0000AF1C0000}"/>
    <cellStyle name="Normal 3 12 3 5 5 3" xfId="21736" xr:uid="{00000000-0005-0000-0000-0000B01C0000}"/>
    <cellStyle name="Normal 3 12 3 5 6" xfId="9010" xr:uid="{00000000-0005-0000-0000-0000B11C0000}"/>
    <cellStyle name="Normal 3 12 3 5 6 2" xfId="25977" xr:uid="{00000000-0005-0000-0000-0000B21C0000}"/>
    <cellStyle name="Normal 3 12 3 5 7" xfId="17495" xr:uid="{00000000-0005-0000-0000-0000B31C0000}"/>
    <cellStyle name="Normal 3 12 3 6" xfId="756" xr:uid="{00000000-0005-0000-0000-0000B41C0000}"/>
    <cellStyle name="Normal 3 12 3 6 2" xfId="1823" xr:uid="{00000000-0005-0000-0000-0000B51C0000}"/>
    <cellStyle name="Normal 3 12 3 6 2 2" xfId="3944" xr:uid="{00000000-0005-0000-0000-0000B61C0000}"/>
    <cellStyle name="Normal 3 12 3 6 2 2 2" xfId="8203" xr:uid="{00000000-0005-0000-0000-0000B71C0000}"/>
    <cellStyle name="Normal 3 12 3 6 2 2 2 2" xfId="16692" xr:uid="{00000000-0005-0000-0000-0000B81C0000}"/>
    <cellStyle name="Normal 3 12 3 6 2 2 2 2 2" xfId="33658" xr:uid="{00000000-0005-0000-0000-0000B91C0000}"/>
    <cellStyle name="Normal 3 12 3 6 2 2 2 3" xfId="25176" xr:uid="{00000000-0005-0000-0000-0000BA1C0000}"/>
    <cellStyle name="Normal 3 12 3 6 2 2 3" xfId="12450" xr:uid="{00000000-0005-0000-0000-0000BB1C0000}"/>
    <cellStyle name="Normal 3 12 3 6 2 2 3 2" xfId="29417" xr:uid="{00000000-0005-0000-0000-0000BC1C0000}"/>
    <cellStyle name="Normal 3 12 3 6 2 2 4" xfId="20935" xr:uid="{00000000-0005-0000-0000-0000BD1C0000}"/>
    <cellStyle name="Normal 3 12 3 6 2 3" xfId="6084" xr:uid="{00000000-0005-0000-0000-0000BE1C0000}"/>
    <cellStyle name="Normal 3 12 3 6 2 3 2" xfId="14574" xr:uid="{00000000-0005-0000-0000-0000BF1C0000}"/>
    <cellStyle name="Normal 3 12 3 6 2 3 2 2" xfId="31540" xr:uid="{00000000-0005-0000-0000-0000C01C0000}"/>
    <cellStyle name="Normal 3 12 3 6 2 3 3" xfId="23058" xr:uid="{00000000-0005-0000-0000-0000C11C0000}"/>
    <cellStyle name="Normal 3 12 3 6 2 4" xfId="10332" xr:uid="{00000000-0005-0000-0000-0000C21C0000}"/>
    <cellStyle name="Normal 3 12 3 6 2 4 2" xfId="27299" xr:uid="{00000000-0005-0000-0000-0000C31C0000}"/>
    <cellStyle name="Normal 3 12 3 6 2 5" xfId="18817" xr:uid="{00000000-0005-0000-0000-0000C41C0000}"/>
    <cellStyle name="Normal 3 12 3 6 3" xfId="2885" xr:uid="{00000000-0005-0000-0000-0000C51C0000}"/>
    <cellStyle name="Normal 3 12 3 6 3 2" xfId="7145" xr:uid="{00000000-0005-0000-0000-0000C61C0000}"/>
    <cellStyle name="Normal 3 12 3 6 3 2 2" xfId="15634" xr:uid="{00000000-0005-0000-0000-0000C71C0000}"/>
    <cellStyle name="Normal 3 12 3 6 3 2 2 2" xfId="32600" xr:uid="{00000000-0005-0000-0000-0000C81C0000}"/>
    <cellStyle name="Normal 3 12 3 6 3 2 3" xfId="24118" xr:uid="{00000000-0005-0000-0000-0000C91C0000}"/>
    <cellStyle name="Normal 3 12 3 6 3 3" xfId="11392" xr:uid="{00000000-0005-0000-0000-0000CA1C0000}"/>
    <cellStyle name="Normal 3 12 3 6 3 3 2" xfId="28359" xr:uid="{00000000-0005-0000-0000-0000CB1C0000}"/>
    <cellStyle name="Normal 3 12 3 6 3 4" xfId="19877" xr:uid="{00000000-0005-0000-0000-0000CC1C0000}"/>
    <cellStyle name="Normal 3 12 3 6 4" xfId="5026" xr:uid="{00000000-0005-0000-0000-0000CD1C0000}"/>
    <cellStyle name="Normal 3 12 3 6 4 2" xfId="13516" xr:uid="{00000000-0005-0000-0000-0000CE1C0000}"/>
    <cellStyle name="Normal 3 12 3 6 4 2 2" xfId="30482" xr:uid="{00000000-0005-0000-0000-0000CF1C0000}"/>
    <cellStyle name="Normal 3 12 3 6 4 3" xfId="22000" xr:uid="{00000000-0005-0000-0000-0000D01C0000}"/>
    <cellStyle name="Normal 3 12 3 6 5" xfId="9274" xr:uid="{00000000-0005-0000-0000-0000D11C0000}"/>
    <cellStyle name="Normal 3 12 3 6 5 2" xfId="26241" xr:uid="{00000000-0005-0000-0000-0000D21C0000}"/>
    <cellStyle name="Normal 3 12 3 6 6" xfId="17759" xr:uid="{00000000-0005-0000-0000-0000D31C0000}"/>
    <cellStyle name="Normal 3 12 3 7" xfId="1292" xr:uid="{00000000-0005-0000-0000-0000D41C0000}"/>
    <cellStyle name="Normal 3 12 3 7 2" xfId="3415" xr:uid="{00000000-0005-0000-0000-0000D51C0000}"/>
    <cellStyle name="Normal 3 12 3 7 2 2" xfId="7674" xr:uid="{00000000-0005-0000-0000-0000D61C0000}"/>
    <cellStyle name="Normal 3 12 3 7 2 2 2" xfId="16163" xr:uid="{00000000-0005-0000-0000-0000D71C0000}"/>
    <cellStyle name="Normal 3 12 3 7 2 2 2 2" xfId="33129" xr:uid="{00000000-0005-0000-0000-0000D81C0000}"/>
    <cellStyle name="Normal 3 12 3 7 2 2 3" xfId="24647" xr:uid="{00000000-0005-0000-0000-0000D91C0000}"/>
    <cellStyle name="Normal 3 12 3 7 2 3" xfId="11921" xr:uid="{00000000-0005-0000-0000-0000DA1C0000}"/>
    <cellStyle name="Normal 3 12 3 7 2 3 2" xfId="28888" xr:uid="{00000000-0005-0000-0000-0000DB1C0000}"/>
    <cellStyle name="Normal 3 12 3 7 2 4" xfId="20406" xr:uid="{00000000-0005-0000-0000-0000DC1C0000}"/>
    <cellStyle name="Normal 3 12 3 7 3" xfId="5555" xr:uid="{00000000-0005-0000-0000-0000DD1C0000}"/>
    <cellStyle name="Normal 3 12 3 7 3 2" xfId="14045" xr:uid="{00000000-0005-0000-0000-0000DE1C0000}"/>
    <cellStyle name="Normal 3 12 3 7 3 2 2" xfId="31011" xr:uid="{00000000-0005-0000-0000-0000DF1C0000}"/>
    <cellStyle name="Normal 3 12 3 7 3 3" xfId="22529" xr:uid="{00000000-0005-0000-0000-0000E01C0000}"/>
    <cellStyle name="Normal 3 12 3 7 4" xfId="9803" xr:uid="{00000000-0005-0000-0000-0000E11C0000}"/>
    <cellStyle name="Normal 3 12 3 7 4 2" xfId="26770" xr:uid="{00000000-0005-0000-0000-0000E21C0000}"/>
    <cellStyle name="Normal 3 12 3 7 5" xfId="18288" xr:uid="{00000000-0005-0000-0000-0000E31C0000}"/>
    <cellStyle name="Normal 3 12 3 8" xfId="2355" xr:uid="{00000000-0005-0000-0000-0000E41C0000}"/>
    <cellStyle name="Normal 3 12 3 8 2" xfId="6616" xr:uid="{00000000-0005-0000-0000-0000E51C0000}"/>
    <cellStyle name="Normal 3 12 3 8 2 2" xfId="15105" xr:uid="{00000000-0005-0000-0000-0000E61C0000}"/>
    <cellStyle name="Normal 3 12 3 8 2 2 2" xfId="32071" xr:uid="{00000000-0005-0000-0000-0000E71C0000}"/>
    <cellStyle name="Normal 3 12 3 8 2 3" xfId="23589" xr:uid="{00000000-0005-0000-0000-0000E81C0000}"/>
    <cellStyle name="Normal 3 12 3 8 3" xfId="10863" xr:uid="{00000000-0005-0000-0000-0000E91C0000}"/>
    <cellStyle name="Normal 3 12 3 8 3 2" xfId="27830" xr:uid="{00000000-0005-0000-0000-0000EA1C0000}"/>
    <cellStyle name="Normal 3 12 3 8 4" xfId="19348" xr:uid="{00000000-0005-0000-0000-0000EB1C0000}"/>
    <cellStyle name="Normal 3 12 3 9" xfId="4496" xr:uid="{00000000-0005-0000-0000-0000EC1C0000}"/>
    <cellStyle name="Normal 3 12 3 9 2" xfId="12987" xr:uid="{00000000-0005-0000-0000-0000ED1C0000}"/>
    <cellStyle name="Normal 3 12 3 9 2 2" xfId="29953" xr:uid="{00000000-0005-0000-0000-0000EE1C0000}"/>
    <cellStyle name="Normal 3 12 3 9 3" xfId="21471" xr:uid="{00000000-0005-0000-0000-0000EF1C0000}"/>
    <cellStyle name="Normal 3 12 4" xfId="192" xr:uid="{00000000-0005-0000-0000-0000F01C0000}"/>
    <cellStyle name="Normal 3 13" xfId="68" xr:uid="{00000000-0005-0000-0000-0000F11C0000}"/>
    <cellStyle name="Normal 3 13 2" xfId="189" xr:uid="{00000000-0005-0000-0000-0000F21C0000}"/>
    <cellStyle name="Normal 3 14" xfId="162" xr:uid="{00000000-0005-0000-0000-0000F31C0000}"/>
    <cellStyle name="Normal 3 14 10" xfId="17236" xr:uid="{00000000-0005-0000-0000-0000F41C0000}"/>
    <cellStyle name="Normal 3 14 2" xfId="271" xr:uid="{00000000-0005-0000-0000-0000F51C0000}"/>
    <cellStyle name="Normal 3 14 2 2" xfId="405" xr:uid="{00000000-0005-0000-0000-0000F61C0000}"/>
    <cellStyle name="Normal 3 14 2 2 2" xfId="693" xr:uid="{00000000-0005-0000-0000-0000F71C0000}"/>
    <cellStyle name="Normal 3 14 2 2 2 2" xfId="1229" xr:uid="{00000000-0005-0000-0000-0000F81C0000}"/>
    <cellStyle name="Normal 3 14 2 2 2 2 2" xfId="2290" xr:uid="{00000000-0005-0000-0000-0000F91C0000}"/>
    <cellStyle name="Normal 3 14 2 2 2 2 2 2" xfId="4411" xr:uid="{00000000-0005-0000-0000-0000FA1C0000}"/>
    <cellStyle name="Normal 3 14 2 2 2 2 2 2 2" xfId="8670" xr:uid="{00000000-0005-0000-0000-0000FB1C0000}"/>
    <cellStyle name="Normal 3 14 2 2 2 2 2 2 2 2" xfId="17159" xr:uid="{00000000-0005-0000-0000-0000FC1C0000}"/>
    <cellStyle name="Normal 3 14 2 2 2 2 2 2 2 2 2" xfId="34125" xr:uid="{00000000-0005-0000-0000-0000FD1C0000}"/>
    <cellStyle name="Normal 3 14 2 2 2 2 2 2 2 3" xfId="25643" xr:uid="{00000000-0005-0000-0000-0000FE1C0000}"/>
    <cellStyle name="Normal 3 14 2 2 2 2 2 2 3" xfId="12917" xr:uid="{00000000-0005-0000-0000-0000FF1C0000}"/>
    <cellStyle name="Normal 3 14 2 2 2 2 2 2 3 2" xfId="29884" xr:uid="{00000000-0005-0000-0000-0000001D0000}"/>
    <cellStyle name="Normal 3 14 2 2 2 2 2 2 4" xfId="21402" xr:uid="{00000000-0005-0000-0000-0000011D0000}"/>
    <cellStyle name="Normal 3 14 2 2 2 2 2 3" xfId="6551" xr:uid="{00000000-0005-0000-0000-0000021D0000}"/>
    <cellStyle name="Normal 3 14 2 2 2 2 2 3 2" xfId="15041" xr:uid="{00000000-0005-0000-0000-0000031D0000}"/>
    <cellStyle name="Normal 3 14 2 2 2 2 2 3 2 2" xfId="32007" xr:uid="{00000000-0005-0000-0000-0000041D0000}"/>
    <cellStyle name="Normal 3 14 2 2 2 2 2 3 3" xfId="23525" xr:uid="{00000000-0005-0000-0000-0000051D0000}"/>
    <cellStyle name="Normal 3 14 2 2 2 2 2 4" xfId="10799" xr:uid="{00000000-0005-0000-0000-0000061D0000}"/>
    <cellStyle name="Normal 3 14 2 2 2 2 2 4 2" xfId="27766" xr:uid="{00000000-0005-0000-0000-0000071D0000}"/>
    <cellStyle name="Normal 3 14 2 2 2 2 2 5" xfId="19284" xr:uid="{00000000-0005-0000-0000-0000081D0000}"/>
    <cellStyle name="Normal 3 14 2 2 2 2 3" xfId="3352" xr:uid="{00000000-0005-0000-0000-0000091D0000}"/>
    <cellStyle name="Normal 3 14 2 2 2 2 3 2" xfId="7612" xr:uid="{00000000-0005-0000-0000-00000A1D0000}"/>
    <cellStyle name="Normal 3 14 2 2 2 2 3 2 2" xfId="16101" xr:uid="{00000000-0005-0000-0000-00000B1D0000}"/>
    <cellStyle name="Normal 3 14 2 2 2 2 3 2 2 2" xfId="33067" xr:uid="{00000000-0005-0000-0000-00000C1D0000}"/>
    <cellStyle name="Normal 3 14 2 2 2 2 3 2 3" xfId="24585" xr:uid="{00000000-0005-0000-0000-00000D1D0000}"/>
    <cellStyle name="Normal 3 14 2 2 2 2 3 3" xfId="11859" xr:uid="{00000000-0005-0000-0000-00000E1D0000}"/>
    <cellStyle name="Normal 3 14 2 2 2 2 3 3 2" xfId="28826" xr:uid="{00000000-0005-0000-0000-00000F1D0000}"/>
    <cellStyle name="Normal 3 14 2 2 2 2 3 4" xfId="20344" xr:uid="{00000000-0005-0000-0000-0000101D0000}"/>
    <cellStyle name="Normal 3 14 2 2 2 2 4" xfId="5493" xr:uid="{00000000-0005-0000-0000-0000111D0000}"/>
    <cellStyle name="Normal 3 14 2 2 2 2 4 2" xfId="13983" xr:uid="{00000000-0005-0000-0000-0000121D0000}"/>
    <cellStyle name="Normal 3 14 2 2 2 2 4 2 2" xfId="30949" xr:uid="{00000000-0005-0000-0000-0000131D0000}"/>
    <cellStyle name="Normal 3 14 2 2 2 2 4 3" xfId="22467" xr:uid="{00000000-0005-0000-0000-0000141D0000}"/>
    <cellStyle name="Normal 3 14 2 2 2 2 5" xfId="9741" xr:uid="{00000000-0005-0000-0000-0000151D0000}"/>
    <cellStyle name="Normal 3 14 2 2 2 2 5 2" xfId="26708" xr:uid="{00000000-0005-0000-0000-0000161D0000}"/>
    <cellStyle name="Normal 3 14 2 2 2 2 6" xfId="18226" xr:uid="{00000000-0005-0000-0000-0000171D0000}"/>
    <cellStyle name="Normal 3 14 2 2 2 3" xfId="1760" xr:uid="{00000000-0005-0000-0000-0000181D0000}"/>
    <cellStyle name="Normal 3 14 2 2 2 3 2" xfId="3882" xr:uid="{00000000-0005-0000-0000-0000191D0000}"/>
    <cellStyle name="Normal 3 14 2 2 2 3 2 2" xfId="8141" xr:uid="{00000000-0005-0000-0000-00001A1D0000}"/>
    <cellStyle name="Normal 3 14 2 2 2 3 2 2 2" xfId="16630" xr:uid="{00000000-0005-0000-0000-00001B1D0000}"/>
    <cellStyle name="Normal 3 14 2 2 2 3 2 2 2 2" xfId="33596" xr:uid="{00000000-0005-0000-0000-00001C1D0000}"/>
    <cellStyle name="Normal 3 14 2 2 2 3 2 2 3" xfId="25114" xr:uid="{00000000-0005-0000-0000-00001D1D0000}"/>
    <cellStyle name="Normal 3 14 2 2 2 3 2 3" xfId="12388" xr:uid="{00000000-0005-0000-0000-00001E1D0000}"/>
    <cellStyle name="Normal 3 14 2 2 2 3 2 3 2" xfId="29355" xr:uid="{00000000-0005-0000-0000-00001F1D0000}"/>
    <cellStyle name="Normal 3 14 2 2 2 3 2 4" xfId="20873" xr:uid="{00000000-0005-0000-0000-0000201D0000}"/>
    <cellStyle name="Normal 3 14 2 2 2 3 3" xfId="6022" xr:uid="{00000000-0005-0000-0000-0000211D0000}"/>
    <cellStyle name="Normal 3 14 2 2 2 3 3 2" xfId="14512" xr:uid="{00000000-0005-0000-0000-0000221D0000}"/>
    <cellStyle name="Normal 3 14 2 2 2 3 3 2 2" xfId="31478" xr:uid="{00000000-0005-0000-0000-0000231D0000}"/>
    <cellStyle name="Normal 3 14 2 2 2 3 3 3" xfId="22996" xr:uid="{00000000-0005-0000-0000-0000241D0000}"/>
    <cellStyle name="Normal 3 14 2 2 2 3 4" xfId="10270" xr:uid="{00000000-0005-0000-0000-0000251D0000}"/>
    <cellStyle name="Normal 3 14 2 2 2 3 4 2" xfId="27237" xr:uid="{00000000-0005-0000-0000-0000261D0000}"/>
    <cellStyle name="Normal 3 14 2 2 2 3 5" xfId="18755" xr:uid="{00000000-0005-0000-0000-0000271D0000}"/>
    <cellStyle name="Normal 3 14 2 2 2 4" xfId="2823" xr:uid="{00000000-0005-0000-0000-0000281D0000}"/>
    <cellStyle name="Normal 3 14 2 2 2 4 2" xfId="7083" xr:uid="{00000000-0005-0000-0000-0000291D0000}"/>
    <cellStyle name="Normal 3 14 2 2 2 4 2 2" xfId="15572" xr:uid="{00000000-0005-0000-0000-00002A1D0000}"/>
    <cellStyle name="Normal 3 14 2 2 2 4 2 2 2" xfId="32538" xr:uid="{00000000-0005-0000-0000-00002B1D0000}"/>
    <cellStyle name="Normal 3 14 2 2 2 4 2 3" xfId="24056" xr:uid="{00000000-0005-0000-0000-00002C1D0000}"/>
    <cellStyle name="Normal 3 14 2 2 2 4 3" xfId="11330" xr:uid="{00000000-0005-0000-0000-00002D1D0000}"/>
    <cellStyle name="Normal 3 14 2 2 2 4 3 2" xfId="28297" xr:uid="{00000000-0005-0000-0000-00002E1D0000}"/>
    <cellStyle name="Normal 3 14 2 2 2 4 4" xfId="19815" xr:uid="{00000000-0005-0000-0000-00002F1D0000}"/>
    <cellStyle name="Normal 3 14 2 2 2 5" xfId="4964" xr:uid="{00000000-0005-0000-0000-0000301D0000}"/>
    <cellStyle name="Normal 3 14 2 2 2 5 2" xfId="13454" xr:uid="{00000000-0005-0000-0000-0000311D0000}"/>
    <cellStyle name="Normal 3 14 2 2 2 5 2 2" xfId="30420" xr:uid="{00000000-0005-0000-0000-0000321D0000}"/>
    <cellStyle name="Normal 3 14 2 2 2 5 3" xfId="21938" xr:uid="{00000000-0005-0000-0000-0000331D0000}"/>
    <cellStyle name="Normal 3 14 2 2 2 6" xfId="9212" xr:uid="{00000000-0005-0000-0000-0000341D0000}"/>
    <cellStyle name="Normal 3 14 2 2 2 6 2" xfId="26179" xr:uid="{00000000-0005-0000-0000-0000351D0000}"/>
    <cellStyle name="Normal 3 14 2 2 2 7" xfId="17697" xr:uid="{00000000-0005-0000-0000-0000361D0000}"/>
    <cellStyle name="Normal 3 14 2 2 3" xfId="959" xr:uid="{00000000-0005-0000-0000-0000371D0000}"/>
    <cellStyle name="Normal 3 14 2 2 3 2" xfId="2025" xr:uid="{00000000-0005-0000-0000-0000381D0000}"/>
    <cellStyle name="Normal 3 14 2 2 3 2 2" xfId="4146" xr:uid="{00000000-0005-0000-0000-0000391D0000}"/>
    <cellStyle name="Normal 3 14 2 2 3 2 2 2" xfId="8405" xr:uid="{00000000-0005-0000-0000-00003A1D0000}"/>
    <cellStyle name="Normal 3 14 2 2 3 2 2 2 2" xfId="16894" xr:uid="{00000000-0005-0000-0000-00003B1D0000}"/>
    <cellStyle name="Normal 3 14 2 2 3 2 2 2 2 2" xfId="33860" xr:uid="{00000000-0005-0000-0000-00003C1D0000}"/>
    <cellStyle name="Normal 3 14 2 2 3 2 2 2 3" xfId="25378" xr:uid="{00000000-0005-0000-0000-00003D1D0000}"/>
    <cellStyle name="Normal 3 14 2 2 3 2 2 3" xfId="12652" xr:uid="{00000000-0005-0000-0000-00003E1D0000}"/>
    <cellStyle name="Normal 3 14 2 2 3 2 2 3 2" xfId="29619" xr:uid="{00000000-0005-0000-0000-00003F1D0000}"/>
    <cellStyle name="Normal 3 14 2 2 3 2 2 4" xfId="21137" xr:uid="{00000000-0005-0000-0000-0000401D0000}"/>
    <cellStyle name="Normal 3 14 2 2 3 2 3" xfId="6286" xr:uid="{00000000-0005-0000-0000-0000411D0000}"/>
    <cellStyle name="Normal 3 14 2 2 3 2 3 2" xfId="14776" xr:uid="{00000000-0005-0000-0000-0000421D0000}"/>
    <cellStyle name="Normal 3 14 2 2 3 2 3 2 2" xfId="31742" xr:uid="{00000000-0005-0000-0000-0000431D0000}"/>
    <cellStyle name="Normal 3 14 2 2 3 2 3 3" xfId="23260" xr:uid="{00000000-0005-0000-0000-0000441D0000}"/>
    <cellStyle name="Normal 3 14 2 2 3 2 4" xfId="10534" xr:uid="{00000000-0005-0000-0000-0000451D0000}"/>
    <cellStyle name="Normal 3 14 2 2 3 2 4 2" xfId="27501" xr:uid="{00000000-0005-0000-0000-0000461D0000}"/>
    <cellStyle name="Normal 3 14 2 2 3 2 5" xfId="19019" xr:uid="{00000000-0005-0000-0000-0000471D0000}"/>
    <cellStyle name="Normal 3 14 2 2 3 3" xfId="3087" xr:uid="{00000000-0005-0000-0000-0000481D0000}"/>
    <cellStyle name="Normal 3 14 2 2 3 3 2" xfId="7347" xr:uid="{00000000-0005-0000-0000-0000491D0000}"/>
    <cellStyle name="Normal 3 14 2 2 3 3 2 2" xfId="15836" xr:uid="{00000000-0005-0000-0000-00004A1D0000}"/>
    <cellStyle name="Normal 3 14 2 2 3 3 2 2 2" xfId="32802" xr:uid="{00000000-0005-0000-0000-00004B1D0000}"/>
    <cellStyle name="Normal 3 14 2 2 3 3 2 3" xfId="24320" xr:uid="{00000000-0005-0000-0000-00004C1D0000}"/>
    <cellStyle name="Normal 3 14 2 2 3 3 3" xfId="11594" xr:uid="{00000000-0005-0000-0000-00004D1D0000}"/>
    <cellStyle name="Normal 3 14 2 2 3 3 3 2" xfId="28561" xr:uid="{00000000-0005-0000-0000-00004E1D0000}"/>
    <cellStyle name="Normal 3 14 2 2 3 3 4" xfId="20079" xr:uid="{00000000-0005-0000-0000-00004F1D0000}"/>
    <cellStyle name="Normal 3 14 2 2 3 4" xfId="5228" xr:uid="{00000000-0005-0000-0000-0000501D0000}"/>
    <cellStyle name="Normal 3 14 2 2 3 4 2" xfId="13718" xr:uid="{00000000-0005-0000-0000-0000511D0000}"/>
    <cellStyle name="Normal 3 14 2 2 3 4 2 2" xfId="30684" xr:uid="{00000000-0005-0000-0000-0000521D0000}"/>
    <cellStyle name="Normal 3 14 2 2 3 4 3" xfId="22202" xr:uid="{00000000-0005-0000-0000-0000531D0000}"/>
    <cellStyle name="Normal 3 14 2 2 3 5" xfId="9476" xr:uid="{00000000-0005-0000-0000-0000541D0000}"/>
    <cellStyle name="Normal 3 14 2 2 3 5 2" xfId="26443" xr:uid="{00000000-0005-0000-0000-0000551D0000}"/>
    <cellStyle name="Normal 3 14 2 2 3 6" xfId="17961" xr:uid="{00000000-0005-0000-0000-0000561D0000}"/>
    <cellStyle name="Normal 3 14 2 2 4" xfId="1495" xr:uid="{00000000-0005-0000-0000-0000571D0000}"/>
    <cellStyle name="Normal 3 14 2 2 4 2" xfId="3617" xr:uid="{00000000-0005-0000-0000-0000581D0000}"/>
    <cellStyle name="Normal 3 14 2 2 4 2 2" xfId="7876" xr:uid="{00000000-0005-0000-0000-0000591D0000}"/>
    <cellStyle name="Normal 3 14 2 2 4 2 2 2" xfId="16365" xr:uid="{00000000-0005-0000-0000-00005A1D0000}"/>
    <cellStyle name="Normal 3 14 2 2 4 2 2 2 2" xfId="33331" xr:uid="{00000000-0005-0000-0000-00005B1D0000}"/>
    <cellStyle name="Normal 3 14 2 2 4 2 2 3" xfId="24849" xr:uid="{00000000-0005-0000-0000-00005C1D0000}"/>
    <cellStyle name="Normal 3 14 2 2 4 2 3" xfId="12123" xr:uid="{00000000-0005-0000-0000-00005D1D0000}"/>
    <cellStyle name="Normal 3 14 2 2 4 2 3 2" xfId="29090" xr:uid="{00000000-0005-0000-0000-00005E1D0000}"/>
    <cellStyle name="Normal 3 14 2 2 4 2 4" xfId="20608" xr:uid="{00000000-0005-0000-0000-00005F1D0000}"/>
    <cellStyle name="Normal 3 14 2 2 4 3" xfId="5757" xr:uid="{00000000-0005-0000-0000-0000601D0000}"/>
    <cellStyle name="Normal 3 14 2 2 4 3 2" xfId="14247" xr:uid="{00000000-0005-0000-0000-0000611D0000}"/>
    <cellStyle name="Normal 3 14 2 2 4 3 2 2" xfId="31213" xr:uid="{00000000-0005-0000-0000-0000621D0000}"/>
    <cellStyle name="Normal 3 14 2 2 4 3 3" xfId="22731" xr:uid="{00000000-0005-0000-0000-0000631D0000}"/>
    <cellStyle name="Normal 3 14 2 2 4 4" xfId="10005" xr:uid="{00000000-0005-0000-0000-0000641D0000}"/>
    <cellStyle name="Normal 3 14 2 2 4 4 2" xfId="26972" xr:uid="{00000000-0005-0000-0000-0000651D0000}"/>
    <cellStyle name="Normal 3 14 2 2 4 5" xfId="18490" xr:uid="{00000000-0005-0000-0000-0000661D0000}"/>
    <cellStyle name="Normal 3 14 2 2 5" xfId="2558" xr:uid="{00000000-0005-0000-0000-0000671D0000}"/>
    <cellStyle name="Normal 3 14 2 2 5 2" xfId="6818" xr:uid="{00000000-0005-0000-0000-0000681D0000}"/>
    <cellStyle name="Normal 3 14 2 2 5 2 2" xfId="15307" xr:uid="{00000000-0005-0000-0000-0000691D0000}"/>
    <cellStyle name="Normal 3 14 2 2 5 2 2 2" xfId="32273" xr:uid="{00000000-0005-0000-0000-00006A1D0000}"/>
    <cellStyle name="Normal 3 14 2 2 5 2 3" xfId="23791" xr:uid="{00000000-0005-0000-0000-00006B1D0000}"/>
    <cellStyle name="Normal 3 14 2 2 5 3" xfId="11065" xr:uid="{00000000-0005-0000-0000-00006C1D0000}"/>
    <cellStyle name="Normal 3 14 2 2 5 3 2" xfId="28032" xr:uid="{00000000-0005-0000-0000-00006D1D0000}"/>
    <cellStyle name="Normal 3 14 2 2 5 4" xfId="19550" xr:uid="{00000000-0005-0000-0000-00006E1D0000}"/>
    <cellStyle name="Normal 3 14 2 2 6" xfId="4699" xr:uid="{00000000-0005-0000-0000-00006F1D0000}"/>
    <cellStyle name="Normal 3 14 2 2 6 2" xfId="13189" xr:uid="{00000000-0005-0000-0000-0000701D0000}"/>
    <cellStyle name="Normal 3 14 2 2 6 2 2" xfId="30155" xr:uid="{00000000-0005-0000-0000-0000711D0000}"/>
    <cellStyle name="Normal 3 14 2 2 6 3" xfId="21673" xr:uid="{00000000-0005-0000-0000-0000721D0000}"/>
    <cellStyle name="Normal 3 14 2 2 7" xfId="8947" xr:uid="{00000000-0005-0000-0000-0000731D0000}"/>
    <cellStyle name="Normal 3 14 2 2 7 2" xfId="25914" xr:uid="{00000000-0005-0000-0000-0000741D0000}"/>
    <cellStyle name="Normal 3 14 2 2 8" xfId="17432" xr:uid="{00000000-0005-0000-0000-0000751D0000}"/>
    <cellStyle name="Normal 3 14 2 3" xfId="560" xr:uid="{00000000-0005-0000-0000-0000761D0000}"/>
    <cellStyle name="Normal 3 14 2 3 2" xfId="1098" xr:uid="{00000000-0005-0000-0000-0000771D0000}"/>
    <cellStyle name="Normal 3 14 2 3 2 2" xfId="2159" xr:uid="{00000000-0005-0000-0000-0000781D0000}"/>
    <cellStyle name="Normal 3 14 2 3 2 2 2" xfId="4280" xr:uid="{00000000-0005-0000-0000-0000791D0000}"/>
    <cellStyle name="Normal 3 14 2 3 2 2 2 2" xfId="8539" xr:uid="{00000000-0005-0000-0000-00007A1D0000}"/>
    <cellStyle name="Normal 3 14 2 3 2 2 2 2 2" xfId="17028" xr:uid="{00000000-0005-0000-0000-00007B1D0000}"/>
    <cellStyle name="Normal 3 14 2 3 2 2 2 2 2 2" xfId="33994" xr:uid="{00000000-0005-0000-0000-00007C1D0000}"/>
    <cellStyle name="Normal 3 14 2 3 2 2 2 2 3" xfId="25512" xr:uid="{00000000-0005-0000-0000-00007D1D0000}"/>
    <cellStyle name="Normal 3 14 2 3 2 2 2 3" xfId="12786" xr:uid="{00000000-0005-0000-0000-00007E1D0000}"/>
    <cellStyle name="Normal 3 14 2 3 2 2 2 3 2" xfId="29753" xr:uid="{00000000-0005-0000-0000-00007F1D0000}"/>
    <cellStyle name="Normal 3 14 2 3 2 2 2 4" xfId="21271" xr:uid="{00000000-0005-0000-0000-0000801D0000}"/>
    <cellStyle name="Normal 3 14 2 3 2 2 3" xfId="6420" xr:uid="{00000000-0005-0000-0000-0000811D0000}"/>
    <cellStyle name="Normal 3 14 2 3 2 2 3 2" xfId="14910" xr:uid="{00000000-0005-0000-0000-0000821D0000}"/>
    <cellStyle name="Normal 3 14 2 3 2 2 3 2 2" xfId="31876" xr:uid="{00000000-0005-0000-0000-0000831D0000}"/>
    <cellStyle name="Normal 3 14 2 3 2 2 3 3" xfId="23394" xr:uid="{00000000-0005-0000-0000-0000841D0000}"/>
    <cellStyle name="Normal 3 14 2 3 2 2 4" xfId="10668" xr:uid="{00000000-0005-0000-0000-0000851D0000}"/>
    <cellStyle name="Normal 3 14 2 3 2 2 4 2" xfId="27635" xr:uid="{00000000-0005-0000-0000-0000861D0000}"/>
    <cellStyle name="Normal 3 14 2 3 2 2 5" xfId="19153" xr:uid="{00000000-0005-0000-0000-0000871D0000}"/>
    <cellStyle name="Normal 3 14 2 3 2 3" xfId="3221" xr:uid="{00000000-0005-0000-0000-0000881D0000}"/>
    <cellStyle name="Normal 3 14 2 3 2 3 2" xfId="7481" xr:uid="{00000000-0005-0000-0000-0000891D0000}"/>
    <cellStyle name="Normal 3 14 2 3 2 3 2 2" xfId="15970" xr:uid="{00000000-0005-0000-0000-00008A1D0000}"/>
    <cellStyle name="Normal 3 14 2 3 2 3 2 2 2" xfId="32936" xr:uid="{00000000-0005-0000-0000-00008B1D0000}"/>
    <cellStyle name="Normal 3 14 2 3 2 3 2 3" xfId="24454" xr:uid="{00000000-0005-0000-0000-00008C1D0000}"/>
    <cellStyle name="Normal 3 14 2 3 2 3 3" xfId="11728" xr:uid="{00000000-0005-0000-0000-00008D1D0000}"/>
    <cellStyle name="Normal 3 14 2 3 2 3 3 2" xfId="28695" xr:uid="{00000000-0005-0000-0000-00008E1D0000}"/>
    <cellStyle name="Normal 3 14 2 3 2 3 4" xfId="20213" xr:uid="{00000000-0005-0000-0000-00008F1D0000}"/>
    <cellStyle name="Normal 3 14 2 3 2 4" xfId="5362" xr:uid="{00000000-0005-0000-0000-0000901D0000}"/>
    <cellStyle name="Normal 3 14 2 3 2 4 2" xfId="13852" xr:uid="{00000000-0005-0000-0000-0000911D0000}"/>
    <cellStyle name="Normal 3 14 2 3 2 4 2 2" xfId="30818" xr:uid="{00000000-0005-0000-0000-0000921D0000}"/>
    <cellStyle name="Normal 3 14 2 3 2 4 3" xfId="22336" xr:uid="{00000000-0005-0000-0000-0000931D0000}"/>
    <cellStyle name="Normal 3 14 2 3 2 5" xfId="9610" xr:uid="{00000000-0005-0000-0000-0000941D0000}"/>
    <cellStyle name="Normal 3 14 2 3 2 5 2" xfId="26577" xr:uid="{00000000-0005-0000-0000-0000951D0000}"/>
    <cellStyle name="Normal 3 14 2 3 2 6" xfId="18095" xr:uid="{00000000-0005-0000-0000-0000961D0000}"/>
    <cellStyle name="Normal 3 14 2 3 3" xfId="1629" xr:uid="{00000000-0005-0000-0000-0000971D0000}"/>
    <cellStyle name="Normal 3 14 2 3 3 2" xfId="3751" xr:uid="{00000000-0005-0000-0000-0000981D0000}"/>
    <cellStyle name="Normal 3 14 2 3 3 2 2" xfId="8010" xr:uid="{00000000-0005-0000-0000-0000991D0000}"/>
    <cellStyle name="Normal 3 14 2 3 3 2 2 2" xfId="16499" xr:uid="{00000000-0005-0000-0000-00009A1D0000}"/>
    <cellStyle name="Normal 3 14 2 3 3 2 2 2 2" xfId="33465" xr:uid="{00000000-0005-0000-0000-00009B1D0000}"/>
    <cellStyle name="Normal 3 14 2 3 3 2 2 3" xfId="24983" xr:uid="{00000000-0005-0000-0000-00009C1D0000}"/>
    <cellStyle name="Normal 3 14 2 3 3 2 3" xfId="12257" xr:uid="{00000000-0005-0000-0000-00009D1D0000}"/>
    <cellStyle name="Normal 3 14 2 3 3 2 3 2" xfId="29224" xr:uid="{00000000-0005-0000-0000-00009E1D0000}"/>
    <cellStyle name="Normal 3 14 2 3 3 2 4" xfId="20742" xr:uid="{00000000-0005-0000-0000-00009F1D0000}"/>
    <cellStyle name="Normal 3 14 2 3 3 3" xfId="5891" xr:uid="{00000000-0005-0000-0000-0000A01D0000}"/>
    <cellStyle name="Normal 3 14 2 3 3 3 2" xfId="14381" xr:uid="{00000000-0005-0000-0000-0000A11D0000}"/>
    <cellStyle name="Normal 3 14 2 3 3 3 2 2" xfId="31347" xr:uid="{00000000-0005-0000-0000-0000A21D0000}"/>
    <cellStyle name="Normal 3 14 2 3 3 3 3" xfId="22865" xr:uid="{00000000-0005-0000-0000-0000A31D0000}"/>
    <cellStyle name="Normal 3 14 2 3 3 4" xfId="10139" xr:uid="{00000000-0005-0000-0000-0000A41D0000}"/>
    <cellStyle name="Normal 3 14 2 3 3 4 2" xfId="27106" xr:uid="{00000000-0005-0000-0000-0000A51D0000}"/>
    <cellStyle name="Normal 3 14 2 3 3 5" xfId="18624" xr:uid="{00000000-0005-0000-0000-0000A61D0000}"/>
    <cellStyle name="Normal 3 14 2 3 4" xfId="2692" xr:uid="{00000000-0005-0000-0000-0000A71D0000}"/>
    <cellStyle name="Normal 3 14 2 3 4 2" xfId="6952" xr:uid="{00000000-0005-0000-0000-0000A81D0000}"/>
    <cellStyle name="Normal 3 14 2 3 4 2 2" xfId="15441" xr:uid="{00000000-0005-0000-0000-0000A91D0000}"/>
    <cellStyle name="Normal 3 14 2 3 4 2 2 2" xfId="32407" xr:uid="{00000000-0005-0000-0000-0000AA1D0000}"/>
    <cellStyle name="Normal 3 14 2 3 4 2 3" xfId="23925" xr:uid="{00000000-0005-0000-0000-0000AB1D0000}"/>
    <cellStyle name="Normal 3 14 2 3 4 3" xfId="11199" xr:uid="{00000000-0005-0000-0000-0000AC1D0000}"/>
    <cellStyle name="Normal 3 14 2 3 4 3 2" xfId="28166" xr:uid="{00000000-0005-0000-0000-0000AD1D0000}"/>
    <cellStyle name="Normal 3 14 2 3 4 4" xfId="19684" xr:uid="{00000000-0005-0000-0000-0000AE1D0000}"/>
    <cellStyle name="Normal 3 14 2 3 5" xfId="4833" xr:uid="{00000000-0005-0000-0000-0000AF1D0000}"/>
    <cellStyle name="Normal 3 14 2 3 5 2" xfId="13323" xr:uid="{00000000-0005-0000-0000-0000B01D0000}"/>
    <cellStyle name="Normal 3 14 2 3 5 2 2" xfId="30289" xr:uid="{00000000-0005-0000-0000-0000B11D0000}"/>
    <cellStyle name="Normal 3 14 2 3 5 3" xfId="21807" xr:uid="{00000000-0005-0000-0000-0000B21D0000}"/>
    <cellStyle name="Normal 3 14 2 3 6" xfId="9081" xr:uid="{00000000-0005-0000-0000-0000B31D0000}"/>
    <cellStyle name="Normal 3 14 2 3 6 2" xfId="26048" xr:uid="{00000000-0005-0000-0000-0000B41D0000}"/>
    <cellStyle name="Normal 3 14 2 3 7" xfId="17566" xr:uid="{00000000-0005-0000-0000-0000B51D0000}"/>
    <cellStyle name="Normal 3 14 2 4" xfId="828" xr:uid="{00000000-0005-0000-0000-0000B61D0000}"/>
    <cellStyle name="Normal 3 14 2 4 2" xfId="1894" xr:uid="{00000000-0005-0000-0000-0000B71D0000}"/>
    <cellStyle name="Normal 3 14 2 4 2 2" xfId="4015" xr:uid="{00000000-0005-0000-0000-0000B81D0000}"/>
    <cellStyle name="Normal 3 14 2 4 2 2 2" xfId="8274" xr:uid="{00000000-0005-0000-0000-0000B91D0000}"/>
    <cellStyle name="Normal 3 14 2 4 2 2 2 2" xfId="16763" xr:uid="{00000000-0005-0000-0000-0000BA1D0000}"/>
    <cellStyle name="Normal 3 14 2 4 2 2 2 2 2" xfId="33729" xr:uid="{00000000-0005-0000-0000-0000BB1D0000}"/>
    <cellStyle name="Normal 3 14 2 4 2 2 2 3" xfId="25247" xr:uid="{00000000-0005-0000-0000-0000BC1D0000}"/>
    <cellStyle name="Normal 3 14 2 4 2 2 3" xfId="12521" xr:uid="{00000000-0005-0000-0000-0000BD1D0000}"/>
    <cellStyle name="Normal 3 14 2 4 2 2 3 2" xfId="29488" xr:uid="{00000000-0005-0000-0000-0000BE1D0000}"/>
    <cellStyle name="Normal 3 14 2 4 2 2 4" xfId="21006" xr:uid="{00000000-0005-0000-0000-0000BF1D0000}"/>
    <cellStyle name="Normal 3 14 2 4 2 3" xfId="6155" xr:uid="{00000000-0005-0000-0000-0000C01D0000}"/>
    <cellStyle name="Normal 3 14 2 4 2 3 2" xfId="14645" xr:uid="{00000000-0005-0000-0000-0000C11D0000}"/>
    <cellStyle name="Normal 3 14 2 4 2 3 2 2" xfId="31611" xr:uid="{00000000-0005-0000-0000-0000C21D0000}"/>
    <cellStyle name="Normal 3 14 2 4 2 3 3" xfId="23129" xr:uid="{00000000-0005-0000-0000-0000C31D0000}"/>
    <cellStyle name="Normal 3 14 2 4 2 4" xfId="10403" xr:uid="{00000000-0005-0000-0000-0000C41D0000}"/>
    <cellStyle name="Normal 3 14 2 4 2 4 2" xfId="27370" xr:uid="{00000000-0005-0000-0000-0000C51D0000}"/>
    <cellStyle name="Normal 3 14 2 4 2 5" xfId="18888" xr:uid="{00000000-0005-0000-0000-0000C61D0000}"/>
    <cellStyle name="Normal 3 14 2 4 3" xfId="2956" xr:uid="{00000000-0005-0000-0000-0000C71D0000}"/>
    <cellStyle name="Normal 3 14 2 4 3 2" xfId="7216" xr:uid="{00000000-0005-0000-0000-0000C81D0000}"/>
    <cellStyle name="Normal 3 14 2 4 3 2 2" xfId="15705" xr:uid="{00000000-0005-0000-0000-0000C91D0000}"/>
    <cellStyle name="Normal 3 14 2 4 3 2 2 2" xfId="32671" xr:uid="{00000000-0005-0000-0000-0000CA1D0000}"/>
    <cellStyle name="Normal 3 14 2 4 3 2 3" xfId="24189" xr:uid="{00000000-0005-0000-0000-0000CB1D0000}"/>
    <cellStyle name="Normal 3 14 2 4 3 3" xfId="11463" xr:uid="{00000000-0005-0000-0000-0000CC1D0000}"/>
    <cellStyle name="Normal 3 14 2 4 3 3 2" xfId="28430" xr:uid="{00000000-0005-0000-0000-0000CD1D0000}"/>
    <cellStyle name="Normal 3 14 2 4 3 4" xfId="19948" xr:uid="{00000000-0005-0000-0000-0000CE1D0000}"/>
    <cellStyle name="Normal 3 14 2 4 4" xfId="5097" xr:uid="{00000000-0005-0000-0000-0000CF1D0000}"/>
    <cellStyle name="Normal 3 14 2 4 4 2" xfId="13587" xr:uid="{00000000-0005-0000-0000-0000D01D0000}"/>
    <cellStyle name="Normal 3 14 2 4 4 2 2" xfId="30553" xr:uid="{00000000-0005-0000-0000-0000D11D0000}"/>
    <cellStyle name="Normal 3 14 2 4 4 3" xfId="22071" xr:uid="{00000000-0005-0000-0000-0000D21D0000}"/>
    <cellStyle name="Normal 3 14 2 4 5" xfId="9345" xr:uid="{00000000-0005-0000-0000-0000D31D0000}"/>
    <cellStyle name="Normal 3 14 2 4 5 2" xfId="26312" xr:uid="{00000000-0005-0000-0000-0000D41D0000}"/>
    <cellStyle name="Normal 3 14 2 4 6" xfId="17830" xr:uid="{00000000-0005-0000-0000-0000D51D0000}"/>
    <cellStyle name="Normal 3 14 2 5" xfId="1364" xr:uid="{00000000-0005-0000-0000-0000D61D0000}"/>
    <cellStyle name="Normal 3 14 2 5 2" xfId="3486" xr:uid="{00000000-0005-0000-0000-0000D71D0000}"/>
    <cellStyle name="Normal 3 14 2 5 2 2" xfId="7745" xr:uid="{00000000-0005-0000-0000-0000D81D0000}"/>
    <cellStyle name="Normal 3 14 2 5 2 2 2" xfId="16234" xr:uid="{00000000-0005-0000-0000-0000D91D0000}"/>
    <cellStyle name="Normal 3 14 2 5 2 2 2 2" xfId="33200" xr:uid="{00000000-0005-0000-0000-0000DA1D0000}"/>
    <cellStyle name="Normal 3 14 2 5 2 2 3" xfId="24718" xr:uid="{00000000-0005-0000-0000-0000DB1D0000}"/>
    <cellStyle name="Normal 3 14 2 5 2 3" xfId="11992" xr:uid="{00000000-0005-0000-0000-0000DC1D0000}"/>
    <cellStyle name="Normal 3 14 2 5 2 3 2" xfId="28959" xr:uid="{00000000-0005-0000-0000-0000DD1D0000}"/>
    <cellStyle name="Normal 3 14 2 5 2 4" xfId="20477" xr:uid="{00000000-0005-0000-0000-0000DE1D0000}"/>
    <cellStyle name="Normal 3 14 2 5 3" xfId="5626" xr:uid="{00000000-0005-0000-0000-0000DF1D0000}"/>
    <cellStyle name="Normal 3 14 2 5 3 2" xfId="14116" xr:uid="{00000000-0005-0000-0000-0000E01D0000}"/>
    <cellStyle name="Normal 3 14 2 5 3 2 2" xfId="31082" xr:uid="{00000000-0005-0000-0000-0000E11D0000}"/>
    <cellStyle name="Normal 3 14 2 5 3 3" xfId="22600" xr:uid="{00000000-0005-0000-0000-0000E21D0000}"/>
    <cellStyle name="Normal 3 14 2 5 4" xfId="9874" xr:uid="{00000000-0005-0000-0000-0000E31D0000}"/>
    <cellStyle name="Normal 3 14 2 5 4 2" xfId="26841" xr:uid="{00000000-0005-0000-0000-0000E41D0000}"/>
    <cellStyle name="Normal 3 14 2 5 5" xfId="18359" xr:uid="{00000000-0005-0000-0000-0000E51D0000}"/>
    <cellStyle name="Normal 3 14 2 6" xfId="2427" xr:uid="{00000000-0005-0000-0000-0000E61D0000}"/>
    <cellStyle name="Normal 3 14 2 6 2" xfId="6687" xr:uid="{00000000-0005-0000-0000-0000E71D0000}"/>
    <cellStyle name="Normal 3 14 2 6 2 2" xfId="15176" xr:uid="{00000000-0005-0000-0000-0000E81D0000}"/>
    <cellStyle name="Normal 3 14 2 6 2 2 2" xfId="32142" xr:uid="{00000000-0005-0000-0000-0000E91D0000}"/>
    <cellStyle name="Normal 3 14 2 6 2 3" xfId="23660" xr:uid="{00000000-0005-0000-0000-0000EA1D0000}"/>
    <cellStyle name="Normal 3 14 2 6 3" xfId="10934" xr:uid="{00000000-0005-0000-0000-0000EB1D0000}"/>
    <cellStyle name="Normal 3 14 2 6 3 2" xfId="27901" xr:uid="{00000000-0005-0000-0000-0000EC1D0000}"/>
    <cellStyle name="Normal 3 14 2 6 4" xfId="19419" xr:uid="{00000000-0005-0000-0000-0000ED1D0000}"/>
    <cellStyle name="Normal 3 14 2 7" xfId="4568" xr:uid="{00000000-0005-0000-0000-0000EE1D0000}"/>
    <cellStyle name="Normal 3 14 2 7 2" xfId="13058" xr:uid="{00000000-0005-0000-0000-0000EF1D0000}"/>
    <cellStyle name="Normal 3 14 2 7 2 2" xfId="30024" xr:uid="{00000000-0005-0000-0000-0000F01D0000}"/>
    <cellStyle name="Normal 3 14 2 7 3" xfId="21542" xr:uid="{00000000-0005-0000-0000-0000F11D0000}"/>
    <cellStyle name="Normal 3 14 2 8" xfId="8816" xr:uid="{00000000-0005-0000-0000-0000F21D0000}"/>
    <cellStyle name="Normal 3 14 2 8 2" xfId="25783" xr:uid="{00000000-0005-0000-0000-0000F31D0000}"/>
    <cellStyle name="Normal 3 14 2 9" xfId="17301" xr:uid="{00000000-0005-0000-0000-0000F41D0000}"/>
    <cellStyle name="Normal 3 14 3" xfId="339" xr:uid="{00000000-0005-0000-0000-0000F51D0000}"/>
    <cellStyle name="Normal 3 14 3 2" xfId="628" xr:uid="{00000000-0005-0000-0000-0000F61D0000}"/>
    <cellStyle name="Normal 3 14 3 2 2" xfId="1164" xr:uid="{00000000-0005-0000-0000-0000F71D0000}"/>
    <cellStyle name="Normal 3 14 3 2 2 2" xfId="2225" xr:uid="{00000000-0005-0000-0000-0000F81D0000}"/>
    <cellStyle name="Normal 3 14 3 2 2 2 2" xfId="4346" xr:uid="{00000000-0005-0000-0000-0000F91D0000}"/>
    <cellStyle name="Normal 3 14 3 2 2 2 2 2" xfId="8605" xr:uid="{00000000-0005-0000-0000-0000FA1D0000}"/>
    <cellStyle name="Normal 3 14 3 2 2 2 2 2 2" xfId="17094" xr:uid="{00000000-0005-0000-0000-0000FB1D0000}"/>
    <cellStyle name="Normal 3 14 3 2 2 2 2 2 2 2" xfId="34060" xr:uid="{00000000-0005-0000-0000-0000FC1D0000}"/>
    <cellStyle name="Normal 3 14 3 2 2 2 2 2 3" xfId="25578" xr:uid="{00000000-0005-0000-0000-0000FD1D0000}"/>
    <cellStyle name="Normal 3 14 3 2 2 2 2 3" xfId="12852" xr:uid="{00000000-0005-0000-0000-0000FE1D0000}"/>
    <cellStyle name="Normal 3 14 3 2 2 2 2 3 2" xfId="29819" xr:uid="{00000000-0005-0000-0000-0000FF1D0000}"/>
    <cellStyle name="Normal 3 14 3 2 2 2 2 4" xfId="21337" xr:uid="{00000000-0005-0000-0000-0000001E0000}"/>
    <cellStyle name="Normal 3 14 3 2 2 2 3" xfId="6486" xr:uid="{00000000-0005-0000-0000-0000011E0000}"/>
    <cellStyle name="Normal 3 14 3 2 2 2 3 2" xfId="14976" xr:uid="{00000000-0005-0000-0000-0000021E0000}"/>
    <cellStyle name="Normal 3 14 3 2 2 2 3 2 2" xfId="31942" xr:uid="{00000000-0005-0000-0000-0000031E0000}"/>
    <cellStyle name="Normal 3 14 3 2 2 2 3 3" xfId="23460" xr:uid="{00000000-0005-0000-0000-0000041E0000}"/>
    <cellStyle name="Normal 3 14 3 2 2 2 4" xfId="10734" xr:uid="{00000000-0005-0000-0000-0000051E0000}"/>
    <cellStyle name="Normal 3 14 3 2 2 2 4 2" xfId="27701" xr:uid="{00000000-0005-0000-0000-0000061E0000}"/>
    <cellStyle name="Normal 3 14 3 2 2 2 5" xfId="19219" xr:uid="{00000000-0005-0000-0000-0000071E0000}"/>
    <cellStyle name="Normal 3 14 3 2 2 3" xfId="3287" xr:uid="{00000000-0005-0000-0000-0000081E0000}"/>
    <cellStyle name="Normal 3 14 3 2 2 3 2" xfId="7547" xr:uid="{00000000-0005-0000-0000-0000091E0000}"/>
    <cellStyle name="Normal 3 14 3 2 2 3 2 2" xfId="16036" xr:uid="{00000000-0005-0000-0000-00000A1E0000}"/>
    <cellStyle name="Normal 3 14 3 2 2 3 2 2 2" xfId="33002" xr:uid="{00000000-0005-0000-0000-00000B1E0000}"/>
    <cellStyle name="Normal 3 14 3 2 2 3 2 3" xfId="24520" xr:uid="{00000000-0005-0000-0000-00000C1E0000}"/>
    <cellStyle name="Normal 3 14 3 2 2 3 3" xfId="11794" xr:uid="{00000000-0005-0000-0000-00000D1E0000}"/>
    <cellStyle name="Normal 3 14 3 2 2 3 3 2" xfId="28761" xr:uid="{00000000-0005-0000-0000-00000E1E0000}"/>
    <cellStyle name="Normal 3 14 3 2 2 3 4" xfId="20279" xr:uid="{00000000-0005-0000-0000-00000F1E0000}"/>
    <cellStyle name="Normal 3 14 3 2 2 4" xfId="5428" xr:uid="{00000000-0005-0000-0000-0000101E0000}"/>
    <cellStyle name="Normal 3 14 3 2 2 4 2" xfId="13918" xr:uid="{00000000-0005-0000-0000-0000111E0000}"/>
    <cellStyle name="Normal 3 14 3 2 2 4 2 2" xfId="30884" xr:uid="{00000000-0005-0000-0000-0000121E0000}"/>
    <cellStyle name="Normal 3 14 3 2 2 4 3" xfId="22402" xr:uid="{00000000-0005-0000-0000-0000131E0000}"/>
    <cellStyle name="Normal 3 14 3 2 2 5" xfId="9676" xr:uid="{00000000-0005-0000-0000-0000141E0000}"/>
    <cellStyle name="Normal 3 14 3 2 2 5 2" xfId="26643" xr:uid="{00000000-0005-0000-0000-0000151E0000}"/>
    <cellStyle name="Normal 3 14 3 2 2 6" xfId="18161" xr:uid="{00000000-0005-0000-0000-0000161E0000}"/>
    <cellStyle name="Normal 3 14 3 2 3" xfId="1695" xr:uid="{00000000-0005-0000-0000-0000171E0000}"/>
    <cellStyle name="Normal 3 14 3 2 3 2" xfId="3817" xr:uid="{00000000-0005-0000-0000-0000181E0000}"/>
    <cellStyle name="Normal 3 14 3 2 3 2 2" xfId="8076" xr:uid="{00000000-0005-0000-0000-0000191E0000}"/>
    <cellStyle name="Normal 3 14 3 2 3 2 2 2" xfId="16565" xr:uid="{00000000-0005-0000-0000-00001A1E0000}"/>
    <cellStyle name="Normal 3 14 3 2 3 2 2 2 2" xfId="33531" xr:uid="{00000000-0005-0000-0000-00001B1E0000}"/>
    <cellStyle name="Normal 3 14 3 2 3 2 2 3" xfId="25049" xr:uid="{00000000-0005-0000-0000-00001C1E0000}"/>
    <cellStyle name="Normal 3 14 3 2 3 2 3" xfId="12323" xr:uid="{00000000-0005-0000-0000-00001D1E0000}"/>
    <cellStyle name="Normal 3 14 3 2 3 2 3 2" xfId="29290" xr:uid="{00000000-0005-0000-0000-00001E1E0000}"/>
    <cellStyle name="Normal 3 14 3 2 3 2 4" xfId="20808" xr:uid="{00000000-0005-0000-0000-00001F1E0000}"/>
    <cellStyle name="Normal 3 14 3 2 3 3" xfId="5957" xr:uid="{00000000-0005-0000-0000-0000201E0000}"/>
    <cellStyle name="Normal 3 14 3 2 3 3 2" xfId="14447" xr:uid="{00000000-0005-0000-0000-0000211E0000}"/>
    <cellStyle name="Normal 3 14 3 2 3 3 2 2" xfId="31413" xr:uid="{00000000-0005-0000-0000-0000221E0000}"/>
    <cellStyle name="Normal 3 14 3 2 3 3 3" xfId="22931" xr:uid="{00000000-0005-0000-0000-0000231E0000}"/>
    <cellStyle name="Normal 3 14 3 2 3 4" xfId="10205" xr:uid="{00000000-0005-0000-0000-0000241E0000}"/>
    <cellStyle name="Normal 3 14 3 2 3 4 2" xfId="27172" xr:uid="{00000000-0005-0000-0000-0000251E0000}"/>
    <cellStyle name="Normal 3 14 3 2 3 5" xfId="18690" xr:uid="{00000000-0005-0000-0000-0000261E0000}"/>
    <cellStyle name="Normal 3 14 3 2 4" xfId="2758" xr:uid="{00000000-0005-0000-0000-0000271E0000}"/>
    <cellStyle name="Normal 3 14 3 2 4 2" xfId="7018" xr:uid="{00000000-0005-0000-0000-0000281E0000}"/>
    <cellStyle name="Normal 3 14 3 2 4 2 2" xfId="15507" xr:uid="{00000000-0005-0000-0000-0000291E0000}"/>
    <cellStyle name="Normal 3 14 3 2 4 2 2 2" xfId="32473" xr:uid="{00000000-0005-0000-0000-00002A1E0000}"/>
    <cellStyle name="Normal 3 14 3 2 4 2 3" xfId="23991" xr:uid="{00000000-0005-0000-0000-00002B1E0000}"/>
    <cellStyle name="Normal 3 14 3 2 4 3" xfId="11265" xr:uid="{00000000-0005-0000-0000-00002C1E0000}"/>
    <cellStyle name="Normal 3 14 3 2 4 3 2" xfId="28232" xr:uid="{00000000-0005-0000-0000-00002D1E0000}"/>
    <cellStyle name="Normal 3 14 3 2 4 4" xfId="19750" xr:uid="{00000000-0005-0000-0000-00002E1E0000}"/>
    <cellStyle name="Normal 3 14 3 2 5" xfId="4899" xr:uid="{00000000-0005-0000-0000-00002F1E0000}"/>
    <cellStyle name="Normal 3 14 3 2 5 2" xfId="13389" xr:uid="{00000000-0005-0000-0000-0000301E0000}"/>
    <cellStyle name="Normal 3 14 3 2 5 2 2" xfId="30355" xr:uid="{00000000-0005-0000-0000-0000311E0000}"/>
    <cellStyle name="Normal 3 14 3 2 5 3" xfId="21873" xr:uid="{00000000-0005-0000-0000-0000321E0000}"/>
    <cellStyle name="Normal 3 14 3 2 6" xfId="9147" xr:uid="{00000000-0005-0000-0000-0000331E0000}"/>
    <cellStyle name="Normal 3 14 3 2 6 2" xfId="26114" xr:uid="{00000000-0005-0000-0000-0000341E0000}"/>
    <cellStyle name="Normal 3 14 3 2 7" xfId="17632" xr:uid="{00000000-0005-0000-0000-0000351E0000}"/>
    <cellStyle name="Normal 3 14 3 3" xfId="894" xr:uid="{00000000-0005-0000-0000-0000361E0000}"/>
    <cellStyle name="Normal 3 14 3 3 2" xfId="1960" xr:uid="{00000000-0005-0000-0000-0000371E0000}"/>
    <cellStyle name="Normal 3 14 3 3 2 2" xfId="4081" xr:uid="{00000000-0005-0000-0000-0000381E0000}"/>
    <cellStyle name="Normal 3 14 3 3 2 2 2" xfId="8340" xr:uid="{00000000-0005-0000-0000-0000391E0000}"/>
    <cellStyle name="Normal 3 14 3 3 2 2 2 2" xfId="16829" xr:uid="{00000000-0005-0000-0000-00003A1E0000}"/>
    <cellStyle name="Normal 3 14 3 3 2 2 2 2 2" xfId="33795" xr:uid="{00000000-0005-0000-0000-00003B1E0000}"/>
    <cellStyle name="Normal 3 14 3 3 2 2 2 3" xfId="25313" xr:uid="{00000000-0005-0000-0000-00003C1E0000}"/>
    <cellStyle name="Normal 3 14 3 3 2 2 3" xfId="12587" xr:uid="{00000000-0005-0000-0000-00003D1E0000}"/>
    <cellStyle name="Normal 3 14 3 3 2 2 3 2" xfId="29554" xr:uid="{00000000-0005-0000-0000-00003E1E0000}"/>
    <cellStyle name="Normal 3 14 3 3 2 2 4" xfId="21072" xr:uid="{00000000-0005-0000-0000-00003F1E0000}"/>
    <cellStyle name="Normal 3 14 3 3 2 3" xfId="6221" xr:uid="{00000000-0005-0000-0000-0000401E0000}"/>
    <cellStyle name="Normal 3 14 3 3 2 3 2" xfId="14711" xr:uid="{00000000-0005-0000-0000-0000411E0000}"/>
    <cellStyle name="Normal 3 14 3 3 2 3 2 2" xfId="31677" xr:uid="{00000000-0005-0000-0000-0000421E0000}"/>
    <cellStyle name="Normal 3 14 3 3 2 3 3" xfId="23195" xr:uid="{00000000-0005-0000-0000-0000431E0000}"/>
    <cellStyle name="Normal 3 14 3 3 2 4" xfId="10469" xr:uid="{00000000-0005-0000-0000-0000441E0000}"/>
    <cellStyle name="Normal 3 14 3 3 2 4 2" xfId="27436" xr:uid="{00000000-0005-0000-0000-0000451E0000}"/>
    <cellStyle name="Normal 3 14 3 3 2 5" xfId="18954" xr:uid="{00000000-0005-0000-0000-0000461E0000}"/>
    <cellStyle name="Normal 3 14 3 3 3" xfId="3022" xr:uid="{00000000-0005-0000-0000-0000471E0000}"/>
    <cellStyle name="Normal 3 14 3 3 3 2" xfId="7282" xr:uid="{00000000-0005-0000-0000-0000481E0000}"/>
    <cellStyle name="Normal 3 14 3 3 3 2 2" xfId="15771" xr:uid="{00000000-0005-0000-0000-0000491E0000}"/>
    <cellStyle name="Normal 3 14 3 3 3 2 2 2" xfId="32737" xr:uid="{00000000-0005-0000-0000-00004A1E0000}"/>
    <cellStyle name="Normal 3 14 3 3 3 2 3" xfId="24255" xr:uid="{00000000-0005-0000-0000-00004B1E0000}"/>
    <cellStyle name="Normal 3 14 3 3 3 3" xfId="11529" xr:uid="{00000000-0005-0000-0000-00004C1E0000}"/>
    <cellStyle name="Normal 3 14 3 3 3 3 2" xfId="28496" xr:uid="{00000000-0005-0000-0000-00004D1E0000}"/>
    <cellStyle name="Normal 3 14 3 3 3 4" xfId="20014" xr:uid="{00000000-0005-0000-0000-00004E1E0000}"/>
    <cellStyle name="Normal 3 14 3 3 4" xfId="5163" xr:uid="{00000000-0005-0000-0000-00004F1E0000}"/>
    <cellStyle name="Normal 3 14 3 3 4 2" xfId="13653" xr:uid="{00000000-0005-0000-0000-0000501E0000}"/>
    <cellStyle name="Normal 3 14 3 3 4 2 2" xfId="30619" xr:uid="{00000000-0005-0000-0000-0000511E0000}"/>
    <cellStyle name="Normal 3 14 3 3 4 3" xfId="22137" xr:uid="{00000000-0005-0000-0000-0000521E0000}"/>
    <cellStyle name="Normal 3 14 3 3 5" xfId="9411" xr:uid="{00000000-0005-0000-0000-0000531E0000}"/>
    <cellStyle name="Normal 3 14 3 3 5 2" xfId="26378" xr:uid="{00000000-0005-0000-0000-0000541E0000}"/>
    <cellStyle name="Normal 3 14 3 3 6" xfId="17896" xr:uid="{00000000-0005-0000-0000-0000551E0000}"/>
    <cellStyle name="Normal 3 14 3 4" xfId="1430" xr:uid="{00000000-0005-0000-0000-0000561E0000}"/>
    <cellStyle name="Normal 3 14 3 4 2" xfId="3552" xr:uid="{00000000-0005-0000-0000-0000571E0000}"/>
    <cellStyle name="Normal 3 14 3 4 2 2" xfId="7811" xr:uid="{00000000-0005-0000-0000-0000581E0000}"/>
    <cellStyle name="Normal 3 14 3 4 2 2 2" xfId="16300" xr:uid="{00000000-0005-0000-0000-0000591E0000}"/>
    <cellStyle name="Normal 3 14 3 4 2 2 2 2" xfId="33266" xr:uid="{00000000-0005-0000-0000-00005A1E0000}"/>
    <cellStyle name="Normal 3 14 3 4 2 2 3" xfId="24784" xr:uid="{00000000-0005-0000-0000-00005B1E0000}"/>
    <cellStyle name="Normal 3 14 3 4 2 3" xfId="12058" xr:uid="{00000000-0005-0000-0000-00005C1E0000}"/>
    <cellStyle name="Normal 3 14 3 4 2 3 2" xfId="29025" xr:uid="{00000000-0005-0000-0000-00005D1E0000}"/>
    <cellStyle name="Normal 3 14 3 4 2 4" xfId="20543" xr:uid="{00000000-0005-0000-0000-00005E1E0000}"/>
    <cellStyle name="Normal 3 14 3 4 3" xfId="5692" xr:uid="{00000000-0005-0000-0000-00005F1E0000}"/>
    <cellStyle name="Normal 3 14 3 4 3 2" xfId="14182" xr:uid="{00000000-0005-0000-0000-0000601E0000}"/>
    <cellStyle name="Normal 3 14 3 4 3 2 2" xfId="31148" xr:uid="{00000000-0005-0000-0000-0000611E0000}"/>
    <cellStyle name="Normal 3 14 3 4 3 3" xfId="22666" xr:uid="{00000000-0005-0000-0000-0000621E0000}"/>
    <cellStyle name="Normal 3 14 3 4 4" xfId="9940" xr:uid="{00000000-0005-0000-0000-0000631E0000}"/>
    <cellStyle name="Normal 3 14 3 4 4 2" xfId="26907" xr:uid="{00000000-0005-0000-0000-0000641E0000}"/>
    <cellStyle name="Normal 3 14 3 4 5" xfId="18425" xr:uid="{00000000-0005-0000-0000-0000651E0000}"/>
    <cellStyle name="Normal 3 14 3 5" xfId="2493" xr:uid="{00000000-0005-0000-0000-0000661E0000}"/>
    <cellStyle name="Normal 3 14 3 5 2" xfId="6753" xr:uid="{00000000-0005-0000-0000-0000671E0000}"/>
    <cellStyle name="Normal 3 14 3 5 2 2" xfId="15242" xr:uid="{00000000-0005-0000-0000-0000681E0000}"/>
    <cellStyle name="Normal 3 14 3 5 2 2 2" xfId="32208" xr:uid="{00000000-0005-0000-0000-0000691E0000}"/>
    <cellStyle name="Normal 3 14 3 5 2 3" xfId="23726" xr:uid="{00000000-0005-0000-0000-00006A1E0000}"/>
    <cellStyle name="Normal 3 14 3 5 3" xfId="11000" xr:uid="{00000000-0005-0000-0000-00006B1E0000}"/>
    <cellStyle name="Normal 3 14 3 5 3 2" xfId="27967" xr:uid="{00000000-0005-0000-0000-00006C1E0000}"/>
    <cellStyle name="Normal 3 14 3 5 4" xfId="19485" xr:uid="{00000000-0005-0000-0000-00006D1E0000}"/>
    <cellStyle name="Normal 3 14 3 6" xfId="4634" xr:uid="{00000000-0005-0000-0000-00006E1E0000}"/>
    <cellStyle name="Normal 3 14 3 6 2" xfId="13124" xr:uid="{00000000-0005-0000-0000-00006F1E0000}"/>
    <cellStyle name="Normal 3 14 3 6 2 2" xfId="30090" xr:uid="{00000000-0005-0000-0000-0000701E0000}"/>
    <cellStyle name="Normal 3 14 3 6 3" xfId="21608" xr:uid="{00000000-0005-0000-0000-0000711E0000}"/>
    <cellStyle name="Normal 3 14 3 7" xfId="8882" xr:uid="{00000000-0005-0000-0000-0000721E0000}"/>
    <cellStyle name="Normal 3 14 3 7 2" xfId="25849" xr:uid="{00000000-0005-0000-0000-0000731E0000}"/>
    <cellStyle name="Normal 3 14 3 8" xfId="17367" xr:uid="{00000000-0005-0000-0000-0000741E0000}"/>
    <cellStyle name="Normal 3 14 4" xfId="493" xr:uid="{00000000-0005-0000-0000-0000751E0000}"/>
    <cellStyle name="Normal 3 14 4 2" xfId="1033" xr:uid="{00000000-0005-0000-0000-0000761E0000}"/>
    <cellStyle name="Normal 3 14 4 2 2" xfId="2094" xr:uid="{00000000-0005-0000-0000-0000771E0000}"/>
    <cellStyle name="Normal 3 14 4 2 2 2" xfId="4215" xr:uid="{00000000-0005-0000-0000-0000781E0000}"/>
    <cellStyle name="Normal 3 14 4 2 2 2 2" xfId="8474" xr:uid="{00000000-0005-0000-0000-0000791E0000}"/>
    <cellStyle name="Normal 3 14 4 2 2 2 2 2" xfId="16963" xr:uid="{00000000-0005-0000-0000-00007A1E0000}"/>
    <cellStyle name="Normal 3 14 4 2 2 2 2 2 2" xfId="33929" xr:uid="{00000000-0005-0000-0000-00007B1E0000}"/>
    <cellStyle name="Normal 3 14 4 2 2 2 2 3" xfId="25447" xr:uid="{00000000-0005-0000-0000-00007C1E0000}"/>
    <cellStyle name="Normal 3 14 4 2 2 2 3" xfId="12721" xr:uid="{00000000-0005-0000-0000-00007D1E0000}"/>
    <cellStyle name="Normal 3 14 4 2 2 2 3 2" xfId="29688" xr:uid="{00000000-0005-0000-0000-00007E1E0000}"/>
    <cellStyle name="Normal 3 14 4 2 2 2 4" xfId="21206" xr:uid="{00000000-0005-0000-0000-00007F1E0000}"/>
    <cellStyle name="Normal 3 14 4 2 2 3" xfId="6355" xr:uid="{00000000-0005-0000-0000-0000801E0000}"/>
    <cellStyle name="Normal 3 14 4 2 2 3 2" xfId="14845" xr:uid="{00000000-0005-0000-0000-0000811E0000}"/>
    <cellStyle name="Normal 3 14 4 2 2 3 2 2" xfId="31811" xr:uid="{00000000-0005-0000-0000-0000821E0000}"/>
    <cellStyle name="Normal 3 14 4 2 2 3 3" xfId="23329" xr:uid="{00000000-0005-0000-0000-0000831E0000}"/>
    <cellStyle name="Normal 3 14 4 2 2 4" xfId="10603" xr:uid="{00000000-0005-0000-0000-0000841E0000}"/>
    <cellStyle name="Normal 3 14 4 2 2 4 2" xfId="27570" xr:uid="{00000000-0005-0000-0000-0000851E0000}"/>
    <cellStyle name="Normal 3 14 4 2 2 5" xfId="19088" xr:uid="{00000000-0005-0000-0000-0000861E0000}"/>
    <cellStyle name="Normal 3 14 4 2 3" xfId="3156" xr:uid="{00000000-0005-0000-0000-0000871E0000}"/>
    <cellStyle name="Normal 3 14 4 2 3 2" xfId="7416" xr:uid="{00000000-0005-0000-0000-0000881E0000}"/>
    <cellStyle name="Normal 3 14 4 2 3 2 2" xfId="15905" xr:uid="{00000000-0005-0000-0000-0000891E0000}"/>
    <cellStyle name="Normal 3 14 4 2 3 2 2 2" xfId="32871" xr:uid="{00000000-0005-0000-0000-00008A1E0000}"/>
    <cellStyle name="Normal 3 14 4 2 3 2 3" xfId="24389" xr:uid="{00000000-0005-0000-0000-00008B1E0000}"/>
    <cellStyle name="Normal 3 14 4 2 3 3" xfId="11663" xr:uid="{00000000-0005-0000-0000-00008C1E0000}"/>
    <cellStyle name="Normal 3 14 4 2 3 3 2" xfId="28630" xr:uid="{00000000-0005-0000-0000-00008D1E0000}"/>
    <cellStyle name="Normal 3 14 4 2 3 4" xfId="20148" xr:uid="{00000000-0005-0000-0000-00008E1E0000}"/>
    <cellStyle name="Normal 3 14 4 2 4" xfId="5297" xr:uid="{00000000-0005-0000-0000-00008F1E0000}"/>
    <cellStyle name="Normal 3 14 4 2 4 2" xfId="13787" xr:uid="{00000000-0005-0000-0000-0000901E0000}"/>
    <cellStyle name="Normal 3 14 4 2 4 2 2" xfId="30753" xr:uid="{00000000-0005-0000-0000-0000911E0000}"/>
    <cellStyle name="Normal 3 14 4 2 4 3" xfId="22271" xr:uid="{00000000-0005-0000-0000-0000921E0000}"/>
    <cellStyle name="Normal 3 14 4 2 5" xfId="9545" xr:uid="{00000000-0005-0000-0000-0000931E0000}"/>
    <cellStyle name="Normal 3 14 4 2 5 2" xfId="26512" xr:uid="{00000000-0005-0000-0000-0000941E0000}"/>
    <cellStyle name="Normal 3 14 4 2 6" xfId="18030" xr:uid="{00000000-0005-0000-0000-0000951E0000}"/>
    <cellStyle name="Normal 3 14 4 3" xfId="1564" xr:uid="{00000000-0005-0000-0000-0000961E0000}"/>
    <cellStyle name="Normal 3 14 4 3 2" xfId="3686" xr:uid="{00000000-0005-0000-0000-0000971E0000}"/>
    <cellStyle name="Normal 3 14 4 3 2 2" xfId="7945" xr:uid="{00000000-0005-0000-0000-0000981E0000}"/>
    <cellStyle name="Normal 3 14 4 3 2 2 2" xfId="16434" xr:uid="{00000000-0005-0000-0000-0000991E0000}"/>
    <cellStyle name="Normal 3 14 4 3 2 2 2 2" xfId="33400" xr:uid="{00000000-0005-0000-0000-00009A1E0000}"/>
    <cellStyle name="Normal 3 14 4 3 2 2 3" xfId="24918" xr:uid="{00000000-0005-0000-0000-00009B1E0000}"/>
    <cellStyle name="Normal 3 14 4 3 2 3" xfId="12192" xr:uid="{00000000-0005-0000-0000-00009C1E0000}"/>
    <cellStyle name="Normal 3 14 4 3 2 3 2" xfId="29159" xr:uid="{00000000-0005-0000-0000-00009D1E0000}"/>
    <cellStyle name="Normal 3 14 4 3 2 4" xfId="20677" xr:uid="{00000000-0005-0000-0000-00009E1E0000}"/>
    <cellStyle name="Normal 3 14 4 3 3" xfId="5826" xr:uid="{00000000-0005-0000-0000-00009F1E0000}"/>
    <cellStyle name="Normal 3 14 4 3 3 2" xfId="14316" xr:uid="{00000000-0005-0000-0000-0000A01E0000}"/>
    <cellStyle name="Normal 3 14 4 3 3 2 2" xfId="31282" xr:uid="{00000000-0005-0000-0000-0000A11E0000}"/>
    <cellStyle name="Normal 3 14 4 3 3 3" xfId="22800" xr:uid="{00000000-0005-0000-0000-0000A21E0000}"/>
    <cellStyle name="Normal 3 14 4 3 4" xfId="10074" xr:uid="{00000000-0005-0000-0000-0000A31E0000}"/>
    <cellStyle name="Normal 3 14 4 3 4 2" xfId="27041" xr:uid="{00000000-0005-0000-0000-0000A41E0000}"/>
    <cellStyle name="Normal 3 14 4 3 5" xfId="18559" xr:uid="{00000000-0005-0000-0000-0000A51E0000}"/>
    <cellStyle name="Normal 3 14 4 4" xfId="2627" xr:uid="{00000000-0005-0000-0000-0000A61E0000}"/>
    <cellStyle name="Normal 3 14 4 4 2" xfId="6887" xr:uid="{00000000-0005-0000-0000-0000A71E0000}"/>
    <cellStyle name="Normal 3 14 4 4 2 2" xfId="15376" xr:uid="{00000000-0005-0000-0000-0000A81E0000}"/>
    <cellStyle name="Normal 3 14 4 4 2 2 2" xfId="32342" xr:uid="{00000000-0005-0000-0000-0000A91E0000}"/>
    <cellStyle name="Normal 3 14 4 4 2 3" xfId="23860" xr:uid="{00000000-0005-0000-0000-0000AA1E0000}"/>
    <cellStyle name="Normal 3 14 4 4 3" xfId="11134" xr:uid="{00000000-0005-0000-0000-0000AB1E0000}"/>
    <cellStyle name="Normal 3 14 4 4 3 2" xfId="28101" xr:uid="{00000000-0005-0000-0000-0000AC1E0000}"/>
    <cellStyle name="Normal 3 14 4 4 4" xfId="19619" xr:uid="{00000000-0005-0000-0000-0000AD1E0000}"/>
    <cellStyle name="Normal 3 14 4 5" xfId="4768" xr:uid="{00000000-0005-0000-0000-0000AE1E0000}"/>
    <cellStyle name="Normal 3 14 4 5 2" xfId="13258" xr:uid="{00000000-0005-0000-0000-0000AF1E0000}"/>
    <cellStyle name="Normal 3 14 4 5 2 2" xfId="30224" xr:uid="{00000000-0005-0000-0000-0000B01E0000}"/>
    <cellStyle name="Normal 3 14 4 5 3" xfId="21742" xr:uid="{00000000-0005-0000-0000-0000B11E0000}"/>
    <cellStyle name="Normal 3 14 4 6" xfId="9016" xr:uid="{00000000-0005-0000-0000-0000B21E0000}"/>
    <cellStyle name="Normal 3 14 4 6 2" xfId="25983" xr:uid="{00000000-0005-0000-0000-0000B31E0000}"/>
    <cellStyle name="Normal 3 14 4 7" xfId="17501" xr:uid="{00000000-0005-0000-0000-0000B41E0000}"/>
    <cellStyle name="Normal 3 14 5" xfId="763" xr:uid="{00000000-0005-0000-0000-0000B51E0000}"/>
    <cellStyle name="Normal 3 14 5 2" xfId="1829" xr:uid="{00000000-0005-0000-0000-0000B61E0000}"/>
    <cellStyle name="Normal 3 14 5 2 2" xfId="3950" xr:uid="{00000000-0005-0000-0000-0000B71E0000}"/>
    <cellStyle name="Normal 3 14 5 2 2 2" xfId="8209" xr:uid="{00000000-0005-0000-0000-0000B81E0000}"/>
    <cellStyle name="Normal 3 14 5 2 2 2 2" xfId="16698" xr:uid="{00000000-0005-0000-0000-0000B91E0000}"/>
    <cellStyle name="Normal 3 14 5 2 2 2 2 2" xfId="33664" xr:uid="{00000000-0005-0000-0000-0000BA1E0000}"/>
    <cellStyle name="Normal 3 14 5 2 2 2 3" xfId="25182" xr:uid="{00000000-0005-0000-0000-0000BB1E0000}"/>
    <cellStyle name="Normal 3 14 5 2 2 3" xfId="12456" xr:uid="{00000000-0005-0000-0000-0000BC1E0000}"/>
    <cellStyle name="Normal 3 14 5 2 2 3 2" xfId="29423" xr:uid="{00000000-0005-0000-0000-0000BD1E0000}"/>
    <cellStyle name="Normal 3 14 5 2 2 4" xfId="20941" xr:uid="{00000000-0005-0000-0000-0000BE1E0000}"/>
    <cellStyle name="Normal 3 14 5 2 3" xfId="6090" xr:uid="{00000000-0005-0000-0000-0000BF1E0000}"/>
    <cellStyle name="Normal 3 14 5 2 3 2" xfId="14580" xr:uid="{00000000-0005-0000-0000-0000C01E0000}"/>
    <cellStyle name="Normal 3 14 5 2 3 2 2" xfId="31546" xr:uid="{00000000-0005-0000-0000-0000C11E0000}"/>
    <cellStyle name="Normal 3 14 5 2 3 3" xfId="23064" xr:uid="{00000000-0005-0000-0000-0000C21E0000}"/>
    <cellStyle name="Normal 3 14 5 2 4" xfId="10338" xr:uid="{00000000-0005-0000-0000-0000C31E0000}"/>
    <cellStyle name="Normal 3 14 5 2 4 2" xfId="27305" xr:uid="{00000000-0005-0000-0000-0000C41E0000}"/>
    <cellStyle name="Normal 3 14 5 2 5" xfId="18823" xr:uid="{00000000-0005-0000-0000-0000C51E0000}"/>
    <cellStyle name="Normal 3 14 5 3" xfId="2891" xr:uid="{00000000-0005-0000-0000-0000C61E0000}"/>
    <cellStyle name="Normal 3 14 5 3 2" xfId="7151" xr:uid="{00000000-0005-0000-0000-0000C71E0000}"/>
    <cellStyle name="Normal 3 14 5 3 2 2" xfId="15640" xr:uid="{00000000-0005-0000-0000-0000C81E0000}"/>
    <cellStyle name="Normal 3 14 5 3 2 2 2" xfId="32606" xr:uid="{00000000-0005-0000-0000-0000C91E0000}"/>
    <cellStyle name="Normal 3 14 5 3 2 3" xfId="24124" xr:uid="{00000000-0005-0000-0000-0000CA1E0000}"/>
    <cellStyle name="Normal 3 14 5 3 3" xfId="11398" xr:uid="{00000000-0005-0000-0000-0000CB1E0000}"/>
    <cellStyle name="Normal 3 14 5 3 3 2" xfId="28365" xr:uid="{00000000-0005-0000-0000-0000CC1E0000}"/>
    <cellStyle name="Normal 3 14 5 3 4" xfId="19883" xr:uid="{00000000-0005-0000-0000-0000CD1E0000}"/>
    <cellStyle name="Normal 3 14 5 4" xfId="5032" xr:uid="{00000000-0005-0000-0000-0000CE1E0000}"/>
    <cellStyle name="Normal 3 14 5 4 2" xfId="13522" xr:uid="{00000000-0005-0000-0000-0000CF1E0000}"/>
    <cellStyle name="Normal 3 14 5 4 2 2" xfId="30488" xr:uid="{00000000-0005-0000-0000-0000D01E0000}"/>
    <cellStyle name="Normal 3 14 5 4 3" xfId="22006" xr:uid="{00000000-0005-0000-0000-0000D11E0000}"/>
    <cellStyle name="Normal 3 14 5 5" xfId="9280" xr:uid="{00000000-0005-0000-0000-0000D21E0000}"/>
    <cellStyle name="Normal 3 14 5 5 2" xfId="26247" xr:uid="{00000000-0005-0000-0000-0000D31E0000}"/>
    <cellStyle name="Normal 3 14 5 6" xfId="17765" xr:uid="{00000000-0005-0000-0000-0000D41E0000}"/>
    <cellStyle name="Normal 3 14 6" xfId="1299" xr:uid="{00000000-0005-0000-0000-0000D51E0000}"/>
    <cellStyle name="Normal 3 14 6 2" xfId="3421" xr:uid="{00000000-0005-0000-0000-0000D61E0000}"/>
    <cellStyle name="Normal 3 14 6 2 2" xfId="7680" xr:uid="{00000000-0005-0000-0000-0000D71E0000}"/>
    <cellStyle name="Normal 3 14 6 2 2 2" xfId="16169" xr:uid="{00000000-0005-0000-0000-0000D81E0000}"/>
    <cellStyle name="Normal 3 14 6 2 2 2 2" xfId="33135" xr:uid="{00000000-0005-0000-0000-0000D91E0000}"/>
    <cellStyle name="Normal 3 14 6 2 2 3" xfId="24653" xr:uid="{00000000-0005-0000-0000-0000DA1E0000}"/>
    <cellStyle name="Normal 3 14 6 2 3" xfId="11927" xr:uid="{00000000-0005-0000-0000-0000DB1E0000}"/>
    <cellStyle name="Normal 3 14 6 2 3 2" xfId="28894" xr:uid="{00000000-0005-0000-0000-0000DC1E0000}"/>
    <cellStyle name="Normal 3 14 6 2 4" xfId="20412" xr:uid="{00000000-0005-0000-0000-0000DD1E0000}"/>
    <cellStyle name="Normal 3 14 6 3" xfId="5561" xr:uid="{00000000-0005-0000-0000-0000DE1E0000}"/>
    <cellStyle name="Normal 3 14 6 3 2" xfId="14051" xr:uid="{00000000-0005-0000-0000-0000DF1E0000}"/>
    <cellStyle name="Normal 3 14 6 3 2 2" xfId="31017" xr:uid="{00000000-0005-0000-0000-0000E01E0000}"/>
    <cellStyle name="Normal 3 14 6 3 3" xfId="22535" xr:uid="{00000000-0005-0000-0000-0000E11E0000}"/>
    <cellStyle name="Normal 3 14 6 4" xfId="9809" xr:uid="{00000000-0005-0000-0000-0000E21E0000}"/>
    <cellStyle name="Normal 3 14 6 4 2" xfId="26776" xr:uid="{00000000-0005-0000-0000-0000E31E0000}"/>
    <cellStyle name="Normal 3 14 6 5" xfId="18294" xr:uid="{00000000-0005-0000-0000-0000E41E0000}"/>
    <cellStyle name="Normal 3 14 7" xfId="2362" xr:uid="{00000000-0005-0000-0000-0000E51E0000}"/>
    <cellStyle name="Normal 3 14 7 2" xfId="6622" xr:uid="{00000000-0005-0000-0000-0000E61E0000}"/>
    <cellStyle name="Normal 3 14 7 2 2" xfId="15111" xr:uid="{00000000-0005-0000-0000-0000E71E0000}"/>
    <cellStyle name="Normal 3 14 7 2 2 2" xfId="32077" xr:uid="{00000000-0005-0000-0000-0000E81E0000}"/>
    <cellStyle name="Normal 3 14 7 2 3" xfId="23595" xr:uid="{00000000-0005-0000-0000-0000E91E0000}"/>
    <cellStyle name="Normal 3 14 7 3" xfId="10869" xr:uid="{00000000-0005-0000-0000-0000EA1E0000}"/>
    <cellStyle name="Normal 3 14 7 3 2" xfId="27836" xr:uid="{00000000-0005-0000-0000-0000EB1E0000}"/>
    <cellStyle name="Normal 3 14 7 4" xfId="19354" xr:uid="{00000000-0005-0000-0000-0000EC1E0000}"/>
    <cellStyle name="Normal 3 14 8" xfId="4503" xr:uid="{00000000-0005-0000-0000-0000ED1E0000}"/>
    <cellStyle name="Normal 3 14 8 2" xfId="12993" xr:uid="{00000000-0005-0000-0000-0000EE1E0000}"/>
    <cellStyle name="Normal 3 14 8 2 2" xfId="29959" xr:uid="{00000000-0005-0000-0000-0000EF1E0000}"/>
    <cellStyle name="Normal 3 14 8 3" xfId="21477" xr:uid="{00000000-0005-0000-0000-0000F01E0000}"/>
    <cellStyle name="Normal 3 14 9" xfId="8751" xr:uid="{00000000-0005-0000-0000-0000F11E0000}"/>
    <cellStyle name="Normal 3 14 9 2" xfId="25718" xr:uid="{00000000-0005-0000-0000-0000F21E0000}"/>
    <cellStyle name="Normal 3 15" xfId="165" xr:uid="{00000000-0005-0000-0000-0000F31E0000}"/>
    <cellStyle name="Normal 3 15 10" xfId="17238" xr:uid="{00000000-0005-0000-0000-0000F41E0000}"/>
    <cellStyle name="Normal 3 15 2" xfId="273" xr:uid="{00000000-0005-0000-0000-0000F51E0000}"/>
    <cellStyle name="Normal 3 15 2 2" xfId="407" xr:uid="{00000000-0005-0000-0000-0000F61E0000}"/>
    <cellStyle name="Normal 3 15 2 2 2" xfId="695" xr:uid="{00000000-0005-0000-0000-0000F71E0000}"/>
    <cellStyle name="Normal 3 15 2 2 2 2" xfId="1231" xr:uid="{00000000-0005-0000-0000-0000F81E0000}"/>
    <cellStyle name="Normal 3 15 2 2 2 2 2" xfId="2292" xr:uid="{00000000-0005-0000-0000-0000F91E0000}"/>
    <cellStyle name="Normal 3 15 2 2 2 2 2 2" xfId="4413" xr:uid="{00000000-0005-0000-0000-0000FA1E0000}"/>
    <cellStyle name="Normal 3 15 2 2 2 2 2 2 2" xfId="8672" xr:uid="{00000000-0005-0000-0000-0000FB1E0000}"/>
    <cellStyle name="Normal 3 15 2 2 2 2 2 2 2 2" xfId="17161" xr:uid="{00000000-0005-0000-0000-0000FC1E0000}"/>
    <cellStyle name="Normal 3 15 2 2 2 2 2 2 2 2 2" xfId="34127" xr:uid="{00000000-0005-0000-0000-0000FD1E0000}"/>
    <cellStyle name="Normal 3 15 2 2 2 2 2 2 2 3" xfId="25645" xr:uid="{00000000-0005-0000-0000-0000FE1E0000}"/>
    <cellStyle name="Normal 3 15 2 2 2 2 2 2 3" xfId="12919" xr:uid="{00000000-0005-0000-0000-0000FF1E0000}"/>
    <cellStyle name="Normal 3 15 2 2 2 2 2 2 3 2" xfId="29886" xr:uid="{00000000-0005-0000-0000-0000001F0000}"/>
    <cellStyle name="Normal 3 15 2 2 2 2 2 2 4" xfId="21404" xr:uid="{00000000-0005-0000-0000-0000011F0000}"/>
    <cellStyle name="Normal 3 15 2 2 2 2 2 3" xfId="6553" xr:uid="{00000000-0005-0000-0000-0000021F0000}"/>
    <cellStyle name="Normal 3 15 2 2 2 2 2 3 2" xfId="15043" xr:uid="{00000000-0005-0000-0000-0000031F0000}"/>
    <cellStyle name="Normal 3 15 2 2 2 2 2 3 2 2" xfId="32009" xr:uid="{00000000-0005-0000-0000-0000041F0000}"/>
    <cellStyle name="Normal 3 15 2 2 2 2 2 3 3" xfId="23527" xr:uid="{00000000-0005-0000-0000-0000051F0000}"/>
    <cellStyle name="Normal 3 15 2 2 2 2 2 4" xfId="10801" xr:uid="{00000000-0005-0000-0000-0000061F0000}"/>
    <cellStyle name="Normal 3 15 2 2 2 2 2 4 2" xfId="27768" xr:uid="{00000000-0005-0000-0000-0000071F0000}"/>
    <cellStyle name="Normal 3 15 2 2 2 2 2 5" xfId="19286" xr:uid="{00000000-0005-0000-0000-0000081F0000}"/>
    <cellStyle name="Normal 3 15 2 2 2 2 3" xfId="3354" xr:uid="{00000000-0005-0000-0000-0000091F0000}"/>
    <cellStyle name="Normal 3 15 2 2 2 2 3 2" xfId="7614" xr:uid="{00000000-0005-0000-0000-00000A1F0000}"/>
    <cellStyle name="Normal 3 15 2 2 2 2 3 2 2" xfId="16103" xr:uid="{00000000-0005-0000-0000-00000B1F0000}"/>
    <cellStyle name="Normal 3 15 2 2 2 2 3 2 2 2" xfId="33069" xr:uid="{00000000-0005-0000-0000-00000C1F0000}"/>
    <cellStyle name="Normal 3 15 2 2 2 2 3 2 3" xfId="24587" xr:uid="{00000000-0005-0000-0000-00000D1F0000}"/>
    <cellStyle name="Normal 3 15 2 2 2 2 3 3" xfId="11861" xr:uid="{00000000-0005-0000-0000-00000E1F0000}"/>
    <cellStyle name="Normal 3 15 2 2 2 2 3 3 2" xfId="28828" xr:uid="{00000000-0005-0000-0000-00000F1F0000}"/>
    <cellStyle name="Normal 3 15 2 2 2 2 3 4" xfId="20346" xr:uid="{00000000-0005-0000-0000-0000101F0000}"/>
    <cellStyle name="Normal 3 15 2 2 2 2 4" xfId="5495" xr:uid="{00000000-0005-0000-0000-0000111F0000}"/>
    <cellStyle name="Normal 3 15 2 2 2 2 4 2" xfId="13985" xr:uid="{00000000-0005-0000-0000-0000121F0000}"/>
    <cellStyle name="Normal 3 15 2 2 2 2 4 2 2" xfId="30951" xr:uid="{00000000-0005-0000-0000-0000131F0000}"/>
    <cellStyle name="Normal 3 15 2 2 2 2 4 3" xfId="22469" xr:uid="{00000000-0005-0000-0000-0000141F0000}"/>
    <cellStyle name="Normal 3 15 2 2 2 2 5" xfId="9743" xr:uid="{00000000-0005-0000-0000-0000151F0000}"/>
    <cellStyle name="Normal 3 15 2 2 2 2 5 2" xfId="26710" xr:uid="{00000000-0005-0000-0000-0000161F0000}"/>
    <cellStyle name="Normal 3 15 2 2 2 2 6" xfId="18228" xr:uid="{00000000-0005-0000-0000-0000171F0000}"/>
    <cellStyle name="Normal 3 15 2 2 2 3" xfId="1762" xr:uid="{00000000-0005-0000-0000-0000181F0000}"/>
    <cellStyle name="Normal 3 15 2 2 2 3 2" xfId="3884" xr:uid="{00000000-0005-0000-0000-0000191F0000}"/>
    <cellStyle name="Normal 3 15 2 2 2 3 2 2" xfId="8143" xr:uid="{00000000-0005-0000-0000-00001A1F0000}"/>
    <cellStyle name="Normal 3 15 2 2 2 3 2 2 2" xfId="16632" xr:uid="{00000000-0005-0000-0000-00001B1F0000}"/>
    <cellStyle name="Normal 3 15 2 2 2 3 2 2 2 2" xfId="33598" xr:uid="{00000000-0005-0000-0000-00001C1F0000}"/>
    <cellStyle name="Normal 3 15 2 2 2 3 2 2 3" xfId="25116" xr:uid="{00000000-0005-0000-0000-00001D1F0000}"/>
    <cellStyle name="Normal 3 15 2 2 2 3 2 3" xfId="12390" xr:uid="{00000000-0005-0000-0000-00001E1F0000}"/>
    <cellStyle name="Normal 3 15 2 2 2 3 2 3 2" xfId="29357" xr:uid="{00000000-0005-0000-0000-00001F1F0000}"/>
    <cellStyle name="Normal 3 15 2 2 2 3 2 4" xfId="20875" xr:uid="{00000000-0005-0000-0000-0000201F0000}"/>
    <cellStyle name="Normal 3 15 2 2 2 3 3" xfId="6024" xr:uid="{00000000-0005-0000-0000-0000211F0000}"/>
    <cellStyle name="Normal 3 15 2 2 2 3 3 2" xfId="14514" xr:uid="{00000000-0005-0000-0000-0000221F0000}"/>
    <cellStyle name="Normal 3 15 2 2 2 3 3 2 2" xfId="31480" xr:uid="{00000000-0005-0000-0000-0000231F0000}"/>
    <cellStyle name="Normal 3 15 2 2 2 3 3 3" xfId="22998" xr:uid="{00000000-0005-0000-0000-0000241F0000}"/>
    <cellStyle name="Normal 3 15 2 2 2 3 4" xfId="10272" xr:uid="{00000000-0005-0000-0000-0000251F0000}"/>
    <cellStyle name="Normal 3 15 2 2 2 3 4 2" xfId="27239" xr:uid="{00000000-0005-0000-0000-0000261F0000}"/>
    <cellStyle name="Normal 3 15 2 2 2 3 5" xfId="18757" xr:uid="{00000000-0005-0000-0000-0000271F0000}"/>
    <cellStyle name="Normal 3 15 2 2 2 4" xfId="2825" xr:uid="{00000000-0005-0000-0000-0000281F0000}"/>
    <cellStyle name="Normal 3 15 2 2 2 4 2" xfId="7085" xr:uid="{00000000-0005-0000-0000-0000291F0000}"/>
    <cellStyle name="Normal 3 15 2 2 2 4 2 2" xfId="15574" xr:uid="{00000000-0005-0000-0000-00002A1F0000}"/>
    <cellStyle name="Normal 3 15 2 2 2 4 2 2 2" xfId="32540" xr:uid="{00000000-0005-0000-0000-00002B1F0000}"/>
    <cellStyle name="Normal 3 15 2 2 2 4 2 3" xfId="24058" xr:uid="{00000000-0005-0000-0000-00002C1F0000}"/>
    <cellStyle name="Normal 3 15 2 2 2 4 3" xfId="11332" xr:uid="{00000000-0005-0000-0000-00002D1F0000}"/>
    <cellStyle name="Normal 3 15 2 2 2 4 3 2" xfId="28299" xr:uid="{00000000-0005-0000-0000-00002E1F0000}"/>
    <cellStyle name="Normal 3 15 2 2 2 4 4" xfId="19817" xr:uid="{00000000-0005-0000-0000-00002F1F0000}"/>
    <cellStyle name="Normal 3 15 2 2 2 5" xfId="4966" xr:uid="{00000000-0005-0000-0000-0000301F0000}"/>
    <cellStyle name="Normal 3 15 2 2 2 5 2" xfId="13456" xr:uid="{00000000-0005-0000-0000-0000311F0000}"/>
    <cellStyle name="Normal 3 15 2 2 2 5 2 2" xfId="30422" xr:uid="{00000000-0005-0000-0000-0000321F0000}"/>
    <cellStyle name="Normal 3 15 2 2 2 5 3" xfId="21940" xr:uid="{00000000-0005-0000-0000-0000331F0000}"/>
    <cellStyle name="Normal 3 15 2 2 2 6" xfId="9214" xr:uid="{00000000-0005-0000-0000-0000341F0000}"/>
    <cellStyle name="Normal 3 15 2 2 2 6 2" xfId="26181" xr:uid="{00000000-0005-0000-0000-0000351F0000}"/>
    <cellStyle name="Normal 3 15 2 2 2 7" xfId="17699" xr:uid="{00000000-0005-0000-0000-0000361F0000}"/>
    <cellStyle name="Normal 3 15 2 2 3" xfId="961" xr:uid="{00000000-0005-0000-0000-0000371F0000}"/>
    <cellStyle name="Normal 3 15 2 2 3 2" xfId="2027" xr:uid="{00000000-0005-0000-0000-0000381F0000}"/>
    <cellStyle name="Normal 3 15 2 2 3 2 2" xfId="4148" xr:uid="{00000000-0005-0000-0000-0000391F0000}"/>
    <cellStyle name="Normal 3 15 2 2 3 2 2 2" xfId="8407" xr:uid="{00000000-0005-0000-0000-00003A1F0000}"/>
    <cellStyle name="Normal 3 15 2 2 3 2 2 2 2" xfId="16896" xr:uid="{00000000-0005-0000-0000-00003B1F0000}"/>
    <cellStyle name="Normal 3 15 2 2 3 2 2 2 2 2" xfId="33862" xr:uid="{00000000-0005-0000-0000-00003C1F0000}"/>
    <cellStyle name="Normal 3 15 2 2 3 2 2 2 3" xfId="25380" xr:uid="{00000000-0005-0000-0000-00003D1F0000}"/>
    <cellStyle name="Normal 3 15 2 2 3 2 2 3" xfId="12654" xr:uid="{00000000-0005-0000-0000-00003E1F0000}"/>
    <cellStyle name="Normal 3 15 2 2 3 2 2 3 2" xfId="29621" xr:uid="{00000000-0005-0000-0000-00003F1F0000}"/>
    <cellStyle name="Normal 3 15 2 2 3 2 2 4" xfId="21139" xr:uid="{00000000-0005-0000-0000-0000401F0000}"/>
    <cellStyle name="Normal 3 15 2 2 3 2 3" xfId="6288" xr:uid="{00000000-0005-0000-0000-0000411F0000}"/>
    <cellStyle name="Normal 3 15 2 2 3 2 3 2" xfId="14778" xr:uid="{00000000-0005-0000-0000-0000421F0000}"/>
    <cellStyle name="Normal 3 15 2 2 3 2 3 2 2" xfId="31744" xr:uid="{00000000-0005-0000-0000-0000431F0000}"/>
    <cellStyle name="Normal 3 15 2 2 3 2 3 3" xfId="23262" xr:uid="{00000000-0005-0000-0000-0000441F0000}"/>
    <cellStyle name="Normal 3 15 2 2 3 2 4" xfId="10536" xr:uid="{00000000-0005-0000-0000-0000451F0000}"/>
    <cellStyle name="Normal 3 15 2 2 3 2 4 2" xfId="27503" xr:uid="{00000000-0005-0000-0000-0000461F0000}"/>
    <cellStyle name="Normal 3 15 2 2 3 2 5" xfId="19021" xr:uid="{00000000-0005-0000-0000-0000471F0000}"/>
    <cellStyle name="Normal 3 15 2 2 3 3" xfId="3089" xr:uid="{00000000-0005-0000-0000-0000481F0000}"/>
    <cellStyle name="Normal 3 15 2 2 3 3 2" xfId="7349" xr:uid="{00000000-0005-0000-0000-0000491F0000}"/>
    <cellStyle name="Normal 3 15 2 2 3 3 2 2" xfId="15838" xr:uid="{00000000-0005-0000-0000-00004A1F0000}"/>
    <cellStyle name="Normal 3 15 2 2 3 3 2 2 2" xfId="32804" xr:uid="{00000000-0005-0000-0000-00004B1F0000}"/>
    <cellStyle name="Normal 3 15 2 2 3 3 2 3" xfId="24322" xr:uid="{00000000-0005-0000-0000-00004C1F0000}"/>
    <cellStyle name="Normal 3 15 2 2 3 3 3" xfId="11596" xr:uid="{00000000-0005-0000-0000-00004D1F0000}"/>
    <cellStyle name="Normal 3 15 2 2 3 3 3 2" xfId="28563" xr:uid="{00000000-0005-0000-0000-00004E1F0000}"/>
    <cellStyle name="Normal 3 15 2 2 3 3 4" xfId="20081" xr:uid="{00000000-0005-0000-0000-00004F1F0000}"/>
    <cellStyle name="Normal 3 15 2 2 3 4" xfId="5230" xr:uid="{00000000-0005-0000-0000-0000501F0000}"/>
    <cellStyle name="Normal 3 15 2 2 3 4 2" xfId="13720" xr:uid="{00000000-0005-0000-0000-0000511F0000}"/>
    <cellStyle name="Normal 3 15 2 2 3 4 2 2" xfId="30686" xr:uid="{00000000-0005-0000-0000-0000521F0000}"/>
    <cellStyle name="Normal 3 15 2 2 3 4 3" xfId="22204" xr:uid="{00000000-0005-0000-0000-0000531F0000}"/>
    <cellStyle name="Normal 3 15 2 2 3 5" xfId="9478" xr:uid="{00000000-0005-0000-0000-0000541F0000}"/>
    <cellStyle name="Normal 3 15 2 2 3 5 2" xfId="26445" xr:uid="{00000000-0005-0000-0000-0000551F0000}"/>
    <cellStyle name="Normal 3 15 2 2 3 6" xfId="17963" xr:uid="{00000000-0005-0000-0000-0000561F0000}"/>
    <cellStyle name="Normal 3 15 2 2 4" xfId="1497" xr:uid="{00000000-0005-0000-0000-0000571F0000}"/>
    <cellStyle name="Normal 3 15 2 2 4 2" xfId="3619" xr:uid="{00000000-0005-0000-0000-0000581F0000}"/>
    <cellStyle name="Normal 3 15 2 2 4 2 2" xfId="7878" xr:uid="{00000000-0005-0000-0000-0000591F0000}"/>
    <cellStyle name="Normal 3 15 2 2 4 2 2 2" xfId="16367" xr:uid="{00000000-0005-0000-0000-00005A1F0000}"/>
    <cellStyle name="Normal 3 15 2 2 4 2 2 2 2" xfId="33333" xr:uid="{00000000-0005-0000-0000-00005B1F0000}"/>
    <cellStyle name="Normal 3 15 2 2 4 2 2 3" xfId="24851" xr:uid="{00000000-0005-0000-0000-00005C1F0000}"/>
    <cellStyle name="Normal 3 15 2 2 4 2 3" xfId="12125" xr:uid="{00000000-0005-0000-0000-00005D1F0000}"/>
    <cellStyle name="Normal 3 15 2 2 4 2 3 2" xfId="29092" xr:uid="{00000000-0005-0000-0000-00005E1F0000}"/>
    <cellStyle name="Normal 3 15 2 2 4 2 4" xfId="20610" xr:uid="{00000000-0005-0000-0000-00005F1F0000}"/>
    <cellStyle name="Normal 3 15 2 2 4 3" xfId="5759" xr:uid="{00000000-0005-0000-0000-0000601F0000}"/>
    <cellStyle name="Normal 3 15 2 2 4 3 2" xfId="14249" xr:uid="{00000000-0005-0000-0000-0000611F0000}"/>
    <cellStyle name="Normal 3 15 2 2 4 3 2 2" xfId="31215" xr:uid="{00000000-0005-0000-0000-0000621F0000}"/>
    <cellStyle name="Normal 3 15 2 2 4 3 3" xfId="22733" xr:uid="{00000000-0005-0000-0000-0000631F0000}"/>
    <cellStyle name="Normal 3 15 2 2 4 4" xfId="10007" xr:uid="{00000000-0005-0000-0000-0000641F0000}"/>
    <cellStyle name="Normal 3 15 2 2 4 4 2" xfId="26974" xr:uid="{00000000-0005-0000-0000-0000651F0000}"/>
    <cellStyle name="Normal 3 15 2 2 4 5" xfId="18492" xr:uid="{00000000-0005-0000-0000-0000661F0000}"/>
    <cellStyle name="Normal 3 15 2 2 5" xfId="2560" xr:uid="{00000000-0005-0000-0000-0000671F0000}"/>
    <cellStyle name="Normal 3 15 2 2 5 2" xfId="6820" xr:uid="{00000000-0005-0000-0000-0000681F0000}"/>
    <cellStyle name="Normal 3 15 2 2 5 2 2" xfId="15309" xr:uid="{00000000-0005-0000-0000-0000691F0000}"/>
    <cellStyle name="Normal 3 15 2 2 5 2 2 2" xfId="32275" xr:uid="{00000000-0005-0000-0000-00006A1F0000}"/>
    <cellStyle name="Normal 3 15 2 2 5 2 3" xfId="23793" xr:uid="{00000000-0005-0000-0000-00006B1F0000}"/>
    <cellStyle name="Normal 3 15 2 2 5 3" xfId="11067" xr:uid="{00000000-0005-0000-0000-00006C1F0000}"/>
    <cellStyle name="Normal 3 15 2 2 5 3 2" xfId="28034" xr:uid="{00000000-0005-0000-0000-00006D1F0000}"/>
    <cellStyle name="Normal 3 15 2 2 5 4" xfId="19552" xr:uid="{00000000-0005-0000-0000-00006E1F0000}"/>
    <cellStyle name="Normal 3 15 2 2 6" xfId="4701" xr:uid="{00000000-0005-0000-0000-00006F1F0000}"/>
    <cellStyle name="Normal 3 15 2 2 6 2" xfId="13191" xr:uid="{00000000-0005-0000-0000-0000701F0000}"/>
    <cellStyle name="Normal 3 15 2 2 6 2 2" xfId="30157" xr:uid="{00000000-0005-0000-0000-0000711F0000}"/>
    <cellStyle name="Normal 3 15 2 2 6 3" xfId="21675" xr:uid="{00000000-0005-0000-0000-0000721F0000}"/>
    <cellStyle name="Normal 3 15 2 2 7" xfId="8949" xr:uid="{00000000-0005-0000-0000-0000731F0000}"/>
    <cellStyle name="Normal 3 15 2 2 7 2" xfId="25916" xr:uid="{00000000-0005-0000-0000-0000741F0000}"/>
    <cellStyle name="Normal 3 15 2 2 8" xfId="17434" xr:uid="{00000000-0005-0000-0000-0000751F0000}"/>
    <cellStyle name="Normal 3 15 2 3" xfId="562" xr:uid="{00000000-0005-0000-0000-0000761F0000}"/>
    <cellStyle name="Normal 3 15 2 3 2" xfId="1100" xr:uid="{00000000-0005-0000-0000-0000771F0000}"/>
    <cellStyle name="Normal 3 15 2 3 2 2" xfId="2161" xr:uid="{00000000-0005-0000-0000-0000781F0000}"/>
    <cellStyle name="Normal 3 15 2 3 2 2 2" xfId="4282" xr:uid="{00000000-0005-0000-0000-0000791F0000}"/>
    <cellStyle name="Normal 3 15 2 3 2 2 2 2" xfId="8541" xr:uid="{00000000-0005-0000-0000-00007A1F0000}"/>
    <cellStyle name="Normal 3 15 2 3 2 2 2 2 2" xfId="17030" xr:uid="{00000000-0005-0000-0000-00007B1F0000}"/>
    <cellStyle name="Normal 3 15 2 3 2 2 2 2 2 2" xfId="33996" xr:uid="{00000000-0005-0000-0000-00007C1F0000}"/>
    <cellStyle name="Normal 3 15 2 3 2 2 2 2 3" xfId="25514" xr:uid="{00000000-0005-0000-0000-00007D1F0000}"/>
    <cellStyle name="Normal 3 15 2 3 2 2 2 3" xfId="12788" xr:uid="{00000000-0005-0000-0000-00007E1F0000}"/>
    <cellStyle name="Normal 3 15 2 3 2 2 2 3 2" xfId="29755" xr:uid="{00000000-0005-0000-0000-00007F1F0000}"/>
    <cellStyle name="Normal 3 15 2 3 2 2 2 4" xfId="21273" xr:uid="{00000000-0005-0000-0000-0000801F0000}"/>
    <cellStyle name="Normal 3 15 2 3 2 2 3" xfId="6422" xr:uid="{00000000-0005-0000-0000-0000811F0000}"/>
    <cellStyle name="Normal 3 15 2 3 2 2 3 2" xfId="14912" xr:uid="{00000000-0005-0000-0000-0000821F0000}"/>
    <cellStyle name="Normal 3 15 2 3 2 2 3 2 2" xfId="31878" xr:uid="{00000000-0005-0000-0000-0000831F0000}"/>
    <cellStyle name="Normal 3 15 2 3 2 2 3 3" xfId="23396" xr:uid="{00000000-0005-0000-0000-0000841F0000}"/>
    <cellStyle name="Normal 3 15 2 3 2 2 4" xfId="10670" xr:uid="{00000000-0005-0000-0000-0000851F0000}"/>
    <cellStyle name="Normal 3 15 2 3 2 2 4 2" xfId="27637" xr:uid="{00000000-0005-0000-0000-0000861F0000}"/>
    <cellStyle name="Normal 3 15 2 3 2 2 5" xfId="19155" xr:uid="{00000000-0005-0000-0000-0000871F0000}"/>
    <cellStyle name="Normal 3 15 2 3 2 3" xfId="3223" xr:uid="{00000000-0005-0000-0000-0000881F0000}"/>
    <cellStyle name="Normal 3 15 2 3 2 3 2" xfId="7483" xr:uid="{00000000-0005-0000-0000-0000891F0000}"/>
    <cellStyle name="Normal 3 15 2 3 2 3 2 2" xfId="15972" xr:uid="{00000000-0005-0000-0000-00008A1F0000}"/>
    <cellStyle name="Normal 3 15 2 3 2 3 2 2 2" xfId="32938" xr:uid="{00000000-0005-0000-0000-00008B1F0000}"/>
    <cellStyle name="Normal 3 15 2 3 2 3 2 3" xfId="24456" xr:uid="{00000000-0005-0000-0000-00008C1F0000}"/>
    <cellStyle name="Normal 3 15 2 3 2 3 3" xfId="11730" xr:uid="{00000000-0005-0000-0000-00008D1F0000}"/>
    <cellStyle name="Normal 3 15 2 3 2 3 3 2" xfId="28697" xr:uid="{00000000-0005-0000-0000-00008E1F0000}"/>
    <cellStyle name="Normal 3 15 2 3 2 3 4" xfId="20215" xr:uid="{00000000-0005-0000-0000-00008F1F0000}"/>
    <cellStyle name="Normal 3 15 2 3 2 4" xfId="5364" xr:uid="{00000000-0005-0000-0000-0000901F0000}"/>
    <cellStyle name="Normal 3 15 2 3 2 4 2" xfId="13854" xr:uid="{00000000-0005-0000-0000-0000911F0000}"/>
    <cellStyle name="Normal 3 15 2 3 2 4 2 2" xfId="30820" xr:uid="{00000000-0005-0000-0000-0000921F0000}"/>
    <cellStyle name="Normal 3 15 2 3 2 4 3" xfId="22338" xr:uid="{00000000-0005-0000-0000-0000931F0000}"/>
    <cellStyle name="Normal 3 15 2 3 2 5" xfId="9612" xr:uid="{00000000-0005-0000-0000-0000941F0000}"/>
    <cellStyle name="Normal 3 15 2 3 2 5 2" xfId="26579" xr:uid="{00000000-0005-0000-0000-0000951F0000}"/>
    <cellStyle name="Normal 3 15 2 3 2 6" xfId="18097" xr:uid="{00000000-0005-0000-0000-0000961F0000}"/>
    <cellStyle name="Normal 3 15 2 3 3" xfId="1631" xr:uid="{00000000-0005-0000-0000-0000971F0000}"/>
    <cellStyle name="Normal 3 15 2 3 3 2" xfId="3753" xr:uid="{00000000-0005-0000-0000-0000981F0000}"/>
    <cellStyle name="Normal 3 15 2 3 3 2 2" xfId="8012" xr:uid="{00000000-0005-0000-0000-0000991F0000}"/>
    <cellStyle name="Normal 3 15 2 3 3 2 2 2" xfId="16501" xr:uid="{00000000-0005-0000-0000-00009A1F0000}"/>
    <cellStyle name="Normal 3 15 2 3 3 2 2 2 2" xfId="33467" xr:uid="{00000000-0005-0000-0000-00009B1F0000}"/>
    <cellStyle name="Normal 3 15 2 3 3 2 2 3" xfId="24985" xr:uid="{00000000-0005-0000-0000-00009C1F0000}"/>
    <cellStyle name="Normal 3 15 2 3 3 2 3" xfId="12259" xr:uid="{00000000-0005-0000-0000-00009D1F0000}"/>
    <cellStyle name="Normal 3 15 2 3 3 2 3 2" xfId="29226" xr:uid="{00000000-0005-0000-0000-00009E1F0000}"/>
    <cellStyle name="Normal 3 15 2 3 3 2 4" xfId="20744" xr:uid="{00000000-0005-0000-0000-00009F1F0000}"/>
    <cellStyle name="Normal 3 15 2 3 3 3" xfId="5893" xr:uid="{00000000-0005-0000-0000-0000A01F0000}"/>
    <cellStyle name="Normal 3 15 2 3 3 3 2" xfId="14383" xr:uid="{00000000-0005-0000-0000-0000A11F0000}"/>
    <cellStyle name="Normal 3 15 2 3 3 3 2 2" xfId="31349" xr:uid="{00000000-0005-0000-0000-0000A21F0000}"/>
    <cellStyle name="Normal 3 15 2 3 3 3 3" xfId="22867" xr:uid="{00000000-0005-0000-0000-0000A31F0000}"/>
    <cellStyle name="Normal 3 15 2 3 3 4" xfId="10141" xr:uid="{00000000-0005-0000-0000-0000A41F0000}"/>
    <cellStyle name="Normal 3 15 2 3 3 4 2" xfId="27108" xr:uid="{00000000-0005-0000-0000-0000A51F0000}"/>
    <cellStyle name="Normal 3 15 2 3 3 5" xfId="18626" xr:uid="{00000000-0005-0000-0000-0000A61F0000}"/>
    <cellStyle name="Normal 3 15 2 3 4" xfId="2694" xr:uid="{00000000-0005-0000-0000-0000A71F0000}"/>
    <cellStyle name="Normal 3 15 2 3 4 2" xfId="6954" xr:uid="{00000000-0005-0000-0000-0000A81F0000}"/>
    <cellStyle name="Normal 3 15 2 3 4 2 2" xfId="15443" xr:uid="{00000000-0005-0000-0000-0000A91F0000}"/>
    <cellStyle name="Normal 3 15 2 3 4 2 2 2" xfId="32409" xr:uid="{00000000-0005-0000-0000-0000AA1F0000}"/>
    <cellStyle name="Normal 3 15 2 3 4 2 3" xfId="23927" xr:uid="{00000000-0005-0000-0000-0000AB1F0000}"/>
    <cellStyle name="Normal 3 15 2 3 4 3" xfId="11201" xr:uid="{00000000-0005-0000-0000-0000AC1F0000}"/>
    <cellStyle name="Normal 3 15 2 3 4 3 2" xfId="28168" xr:uid="{00000000-0005-0000-0000-0000AD1F0000}"/>
    <cellStyle name="Normal 3 15 2 3 4 4" xfId="19686" xr:uid="{00000000-0005-0000-0000-0000AE1F0000}"/>
    <cellStyle name="Normal 3 15 2 3 5" xfId="4835" xr:uid="{00000000-0005-0000-0000-0000AF1F0000}"/>
    <cellStyle name="Normal 3 15 2 3 5 2" xfId="13325" xr:uid="{00000000-0005-0000-0000-0000B01F0000}"/>
    <cellStyle name="Normal 3 15 2 3 5 2 2" xfId="30291" xr:uid="{00000000-0005-0000-0000-0000B11F0000}"/>
    <cellStyle name="Normal 3 15 2 3 5 3" xfId="21809" xr:uid="{00000000-0005-0000-0000-0000B21F0000}"/>
    <cellStyle name="Normal 3 15 2 3 6" xfId="9083" xr:uid="{00000000-0005-0000-0000-0000B31F0000}"/>
    <cellStyle name="Normal 3 15 2 3 6 2" xfId="26050" xr:uid="{00000000-0005-0000-0000-0000B41F0000}"/>
    <cellStyle name="Normal 3 15 2 3 7" xfId="17568" xr:uid="{00000000-0005-0000-0000-0000B51F0000}"/>
    <cellStyle name="Normal 3 15 2 4" xfId="830" xr:uid="{00000000-0005-0000-0000-0000B61F0000}"/>
    <cellStyle name="Normal 3 15 2 4 2" xfId="1896" xr:uid="{00000000-0005-0000-0000-0000B71F0000}"/>
    <cellStyle name="Normal 3 15 2 4 2 2" xfId="4017" xr:uid="{00000000-0005-0000-0000-0000B81F0000}"/>
    <cellStyle name="Normal 3 15 2 4 2 2 2" xfId="8276" xr:uid="{00000000-0005-0000-0000-0000B91F0000}"/>
    <cellStyle name="Normal 3 15 2 4 2 2 2 2" xfId="16765" xr:uid="{00000000-0005-0000-0000-0000BA1F0000}"/>
    <cellStyle name="Normal 3 15 2 4 2 2 2 2 2" xfId="33731" xr:uid="{00000000-0005-0000-0000-0000BB1F0000}"/>
    <cellStyle name="Normal 3 15 2 4 2 2 2 3" xfId="25249" xr:uid="{00000000-0005-0000-0000-0000BC1F0000}"/>
    <cellStyle name="Normal 3 15 2 4 2 2 3" xfId="12523" xr:uid="{00000000-0005-0000-0000-0000BD1F0000}"/>
    <cellStyle name="Normal 3 15 2 4 2 2 3 2" xfId="29490" xr:uid="{00000000-0005-0000-0000-0000BE1F0000}"/>
    <cellStyle name="Normal 3 15 2 4 2 2 4" xfId="21008" xr:uid="{00000000-0005-0000-0000-0000BF1F0000}"/>
    <cellStyle name="Normal 3 15 2 4 2 3" xfId="6157" xr:uid="{00000000-0005-0000-0000-0000C01F0000}"/>
    <cellStyle name="Normal 3 15 2 4 2 3 2" xfId="14647" xr:uid="{00000000-0005-0000-0000-0000C11F0000}"/>
    <cellStyle name="Normal 3 15 2 4 2 3 2 2" xfId="31613" xr:uid="{00000000-0005-0000-0000-0000C21F0000}"/>
    <cellStyle name="Normal 3 15 2 4 2 3 3" xfId="23131" xr:uid="{00000000-0005-0000-0000-0000C31F0000}"/>
    <cellStyle name="Normal 3 15 2 4 2 4" xfId="10405" xr:uid="{00000000-0005-0000-0000-0000C41F0000}"/>
    <cellStyle name="Normal 3 15 2 4 2 4 2" xfId="27372" xr:uid="{00000000-0005-0000-0000-0000C51F0000}"/>
    <cellStyle name="Normal 3 15 2 4 2 5" xfId="18890" xr:uid="{00000000-0005-0000-0000-0000C61F0000}"/>
    <cellStyle name="Normal 3 15 2 4 3" xfId="2958" xr:uid="{00000000-0005-0000-0000-0000C71F0000}"/>
    <cellStyle name="Normal 3 15 2 4 3 2" xfId="7218" xr:uid="{00000000-0005-0000-0000-0000C81F0000}"/>
    <cellStyle name="Normal 3 15 2 4 3 2 2" xfId="15707" xr:uid="{00000000-0005-0000-0000-0000C91F0000}"/>
    <cellStyle name="Normal 3 15 2 4 3 2 2 2" xfId="32673" xr:uid="{00000000-0005-0000-0000-0000CA1F0000}"/>
    <cellStyle name="Normal 3 15 2 4 3 2 3" xfId="24191" xr:uid="{00000000-0005-0000-0000-0000CB1F0000}"/>
    <cellStyle name="Normal 3 15 2 4 3 3" xfId="11465" xr:uid="{00000000-0005-0000-0000-0000CC1F0000}"/>
    <cellStyle name="Normal 3 15 2 4 3 3 2" xfId="28432" xr:uid="{00000000-0005-0000-0000-0000CD1F0000}"/>
    <cellStyle name="Normal 3 15 2 4 3 4" xfId="19950" xr:uid="{00000000-0005-0000-0000-0000CE1F0000}"/>
    <cellStyle name="Normal 3 15 2 4 4" xfId="5099" xr:uid="{00000000-0005-0000-0000-0000CF1F0000}"/>
    <cellStyle name="Normal 3 15 2 4 4 2" xfId="13589" xr:uid="{00000000-0005-0000-0000-0000D01F0000}"/>
    <cellStyle name="Normal 3 15 2 4 4 2 2" xfId="30555" xr:uid="{00000000-0005-0000-0000-0000D11F0000}"/>
    <cellStyle name="Normal 3 15 2 4 4 3" xfId="22073" xr:uid="{00000000-0005-0000-0000-0000D21F0000}"/>
    <cellStyle name="Normal 3 15 2 4 5" xfId="9347" xr:uid="{00000000-0005-0000-0000-0000D31F0000}"/>
    <cellStyle name="Normal 3 15 2 4 5 2" xfId="26314" xr:uid="{00000000-0005-0000-0000-0000D41F0000}"/>
    <cellStyle name="Normal 3 15 2 4 6" xfId="17832" xr:uid="{00000000-0005-0000-0000-0000D51F0000}"/>
    <cellStyle name="Normal 3 15 2 5" xfId="1366" xr:uid="{00000000-0005-0000-0000-0000D61F0000}"/>
    <cellStyle name="Normal 3 15 2 5 2" xfId="3488" xr:uid="{00000000-0005-0000-0000-0000D71F0000}"/>
    <cellStyle name="Normal 3 15 2 5 2 2" xfId="7747" xr:uid="{00000000-0005-0000-0000-0000D81F0000}"/>
    <cellStyle name="Normal 3 15 2 5 2 2 2" xfId="16236" xr:uid="{00000000-0005-0000-0000-0000D91F0000}"/>
    <cellStyle name="Normal 3 15 2 5 2 2 2 2" xfId="33202" xr:uid="{00000000-0005-0000-0000-0000DA1F0000}"/>
    <cellStyle name="Normal 3 15 2 5 2 2 3" xfId="24720" xr:uid="{00000000-0005-0000-0000-0000DB1F0000}"/>
    <cellStyle name="Normal 3 15 2 5 2 3" xfId="11994" xr:uid="{00000000-0005-0000-0000-0000DC1F0000}"/>
    <cellStyle name="Normal 3 15 2 5 2 3 2" xfId="28961" xr:uid="{00000000-0005-0000-0000-0000DD1F0000}"/>
    <cellStyle name="Normal 3 15 2 5 2 4" xfId="20479" xr:uid="{00000000-0005-0000-0000-0000DE1F0000}"/>
    <cellStyle name="Normal 3 15 2 5 3" xfId="5628" xr:uid="{00000000-0005-0000-0000-0000DF1F0000}"/>
    <cellStyle name="Normal 3 15 2 5 3 2" xfId="14118" xr:uid="{00000000-0005-0000-0000-0000E01F0000}"/>
    <cellStyle name="Normal 3 15 2 5 3 2 2" xfId="31084" xr:uid="{00000000-0005-0000-0000-0000E11F0000}"/>
    <cellStyle name="Normal 3 15 2 5 3 3" xfId="22602" xr:uid="{00000000-0005-0000-0000-0000E21F0000}"/>
    <cellStyle name="Normal 3 15 2 5 4" xfId="9876" xr:uid="{00000000-0005-0000-0000-0000E31F0000}"/>
    <cellStyle name="Normal 3 15 2 5 4 2" xfId="26843" xr:uid="{00000000-0005-0000-0000-0000E41F0000}"/>
    <cellStyle name="Normal 3 15 2 5 5" xfId="18361" xr:uid="{00000000-0005-0000-0000-0000E51F0000}"/>
    <cellStyle name="Normal 3 15 2 6" xfId="2429" xr:uid="{00000000-0005-0000-0000-0000E61F0000}"/>
    <cellStyle name="Normal 3 15 2 6 2" xfId="6689" xr:uid="{00000000-0005-0000-0000-0000E71F0000}"/>
    <cellStyle name="Normal 3 15 2 6 2 2" xfId="15178" xr:uid="{00000000-0005-0000-0000-0000E81F0000}"/>
    <cellStyle name="Normal 3 15 2 6 2 2 2" xfId="32144" xr:uid="{00000000-0005-0000-0000-0000E91F0000}"/>
    <cellStyle name="Normal 3 15 2 6 2 3" xfId="23662" xr:uid="{00000000-0005-0000-0000-0000EA1F0000}"/>
    <cellStyle name="Normal 3 15 2 6 3" xfId="10936" xr:uid="{00000000-0005-0000-0000-0000EB1F0000}"/>
    <cellStyle name="Normal 3 15 2 6 3 2" xfId="27903" xr:uid="{00000000-0005-0000-0000-0000EC1F0000}"/>
    <cellStyle name="Normal 3 15 2 6 4" xfId="19421" xr:uid="{00000000-0005-0000-0000-0000ED1F0000}"/>
    <cellStyle name="Normal 3 15 2 7" xfId="4570" xr:uid="{00000000-0005-0000-0000-0000EE1F0000}"/>
    <cellStyle name="Normal 3 15 2 7 2" xfId="13060" xr:uid="{00000000-0005-0000-0000-0000EF1F0000}"/>
    <cellStyle name="Normal 3 15 2 7 2 2" xfId="30026" xr:uid="{00000000-0005-0000-0000-0000F01F0000}"/>
    <cellStyle name="Normal 3 15 2 7 3" xfId="21544" xr:uid="{00000000-0005-0000-0000-0000F11F0000}"/>
    <cellStyle name="Normal 3 15 2 8" xfId="8818" xr:uid="{00000000-0005-0000-0000-0000F21F0000}"/>
    <cellStyle name="Normal 3 15 2 8 2" xfId="25785" xr:uid="{00000000-0005-0000-0000-0000F31F0000}"/>
    <cellStyle name="Normal 3 15 2 9" xfId="17303" xr:uid="{00000000-0005-0000-0000-0000F41F0000}"/>
    <cellStyle name="Normal 3 15 3" xfId="341" xr:uid="{00000000-0005-0000-0000-0000F51F0000}"/>
    <cellStyle name="Normal 3 15 3 2" xfId="630" xr:uid="{00000000-0005-0000-0000-0000F61F0000}"/>
    <cellStyle name="Normal 3 15 3 2 2" xfId="1166" xr:uid="{00000000-0005-0000-0000-0000F71F0000}"/>
    <cellStyle name="Normal 3 15 3 2 2 2" xfId="2227" xr:uid="{00000000-0005-0000-0000-0000F81F0000}"/>
    <cellStyle name="Normal 3 15 3 2 2 2 2" xfId="4348" xr:uid="{00000000-0005-0000-0000-0000F91F0000}"/>
    <cellStyle name="Normal 3 15 3 2 2 2 2 2" xfId="8607" xr:uid="{00000000-0005-0000-0000-0000FA1F0000}"/>
    <cellStyle name="Normal 3 15 3 2 2 2 2 2 2" xfId="17096" xr:uid="{00000000-0005-0000-0000-0000FB1F0000}"/>
    <cellStyle name="Normal 3 15 3 2 2 2 2 2 2 2" xfId="34062" xr:uid="{00000000-0005-0000-0000-0000FC1F0000}"/>
    <cellStyle name="Normal 3 15 3 2 2 2 2 2 3" xfId="25580" xr:uid="{00000000-0005-0000-0000-0000FD1F0000}"/>
    <cellStyle name="Normal 3 15 3 2 2 2 2 3" xfId="12854" xr:uid="{00000000-0005-0000-0000-0000FE1F0000}"/>
    <cellStyle name="Normal 3 15 3 2 2 2 2 3 2" xfId="29821" xr:uid="{00000000-0005-0000-0000-0000FF1F0000}"/>
    <cellStyle name="Normal 3 15 3 2 2 2 2 4" xfId="21339" xr:uid="{00000000-0005-0000-0000-000000200000}"/>
    <cellStyle name="Normal 3 15 3 2 2 2 3" xfId="6488" xr:uid="{00000000-0005-0000-0000-000001200000}"/>
    <cellStyle name="Normal 3 15 3 2 2 2 3 2" xfId="14978" xr:uid="{00000000-0005-0000-0000-000002200000}"/>
    <cellStyle name="Normal 3 15 3 2 2 2 3 2 2" xfId="31944" xr:uid="{00000000-0005-0000-0000-000003200000}"/>
    <cellStyle name="Normal 3 15 3 2 2 2 3 3" xfId="23462" xr:uid="{00000000-0005-0000-0000-000004200000}"/>
    <cellStyle name="Normal 3 15 3 2 2 2 4" xfId="10736" xr:uid="{00000000-0005-0000-0000-000005200000}"/>
    <cellStyle name="Normal 3 15 3 2 2 2 4 2" xfId="27703" xr:uid="{00000000-0005-0000-0000-000006200000}"/>
    <cellStyle name="Normal 3 15 3 2 2 2 5" xfId="19221" xr:uid="{00000000-0005-0000-0000-000007200000}"/>
    <cellStyle name="Normal 3 15 3 2 2 3" xfId="3289" xr:uid="{00000000-0005-0000-0000-000008200000}"/>
    <cellStyle name="Normal 3 15 3 2 2 3 2" xfId="7549" xr:uid="{00000000-0005-0000-0000-000009200000}"/>
    <cellStyle name="Normal 3 15 3 2 2 3 2 2" xfId="16038" xr:uid="{00000000-0005-0000-0000-00000A200000}"/>
    <cellStyle name="Normal 3 15 3 2 2 3 2 2 2" xfId="33004" xr:uid="{00000000-0005-0000-0000-00000B200000}"/>
    <cellStyle name="Normal 3 15 3 2 2 3 2 3" xfId="24522" xr:uid="{00000000-0005-0000-0000-00000C200000}"/>
    <cellStyle name="Normal 3 15 3 2 2 3 3" xfId="11796" xr:uid="{00000000-0005-0000-0000-00000D200000}"/>
    <cellStyle name="Normal 3 15 3 2 2 3 3 2" xfId="28763" xr:uid="{00000000-0005-0000-0000-00000E200000}"/>
    <cellStyle name="Normal 3 15 3 2 2 3 4" xfId="20281" xr:uid="{00000000-0005-0000-0000-00000F200000}"/>
    <cellStyle name="Normal 3 15 3 2 2 4" xfId="5430" xr:uid="{00000000-0005-0000-0000-000010200000}"/>
    <cellStyle name="Normal 3 15 3 2 2 4 2" xfId="13920" xr:uid="{00000000-0005-0000-0000-000011200000}"/>
    <cellStyle name="Normal 3 15 3 2 2 4 2 2" xfId="30886" xr:uid="{00000000-0005-0000-0000-000012200000}"/>
    <cellStyle name="Normal 3 15 3 2 2 4 3" xfId="22404" xr:uid="{00000000-0005-0000-0000-000013200000}"/>
    <cellStyle name="Normal 3 15 3 2 2 5" xfId="9678" xr:uid="{00000000-0005-0000-0000-000014200000}"/>
    <cellStyle name="Normal 3 15 3 2 2 5 2" xfId="26645" xr:uid="{00000000-0005-0000-0000-000015200000}"/>
    <cellStyle name="Normal 3 15 3 2 2 6" xfId="18163" xr:uid="{00000000-0005-0000-0000-000016200000}"/>
    <cellStyle name="Normal 3 15 3 2 3" xfId="1697" xr:uid="{00000000-0005-0000-0000-000017200000}"/>
    <cellStyle name="Normal 3 15 3 2 3 2" xfId="3819" xr:uid="{00000000-0005-0000-0000-000018200000}"/>
    <cellStyle name="Normal 3 15 3 2 3 2 2" xfId="8078" xr:uid="{00000000-0005-0000-0000-000019200000}"/>
    <cellStyle name="Normal 3 15 3 2 3 2 2 2" xfId="16567" xr:uid="{00000000-0005-0000-0000-00001A200000}"/>
    <cellStyle name="Normal 3 15 3 2 3 2 2 2 2" xfId="33533" xr:uid="{00000000-0005-0000-0000-00001B200000}"/>
    <cellStyle name="Normal 3 15 3 2 3 2 2 3" xfId="25051" xr:uid="{00000000-0005-0000-0000-00001C200000}"/>
    <cellStyle name="Normal 3 15 3 2 3 2 3" xfId="12325" xr:uid="{00000000-0005-0000-0000-00001D200000}"/>
    <cellStyle name="Normal 3 15 3 2 3 2 3 2" xfId="29292" xr:uid="{00000000-0005-0000-0000-00001E200000}"/>
    <cellStyle name="Normal 3 15 3 2 3 2 4" xfId="20810" xr:uid="{00000000-0005-0000-0000-00001F200000}"/>
    <cellStyle name="Normal 3 15 3 2 3 3" xfId="5959" xr:uid="{00000000-0005-0000-0000-000020200000}"/>
    <cellStyle name="Normal 3 15 3 2 3 3 2" xfId="14449" xr:uid="{00000000-0005-0000-0000-000021200000}"/>
    <cellStyle name="Normal 3 15 3 2 3 3 2 2" xfId="31415" xr:uid="{00000000-0005-0000-0000-000022200000}"/>
    <cellStyle name="Normal 3 15 3 2 3 3 3" xfId="22933" xr:uid="{00000000-0005-0000-0000-000023200000}"/>
    <cellStyle name="Normal 3 15 3 2 3 4" xfId="10207" xr:uid="{00000000-0005-0000-0000-000024200000}"/>
    <cellStyle name="Normal 3 15 3 2 3 4 2" xfId="27174" xr:uid="{00000000-0005-0000-0000-000025200000}"/>
    <cellStyle name="Normal 3 15 3 2 3 5" xfId="18692" xr:uid="{00000000-0005-0000-0000-000026200000}"/>
    <cellStyle name="Normal 3 15 3 2 4" xfId="2760" xr:uid="{00000000-0005-0000-0000-000027200000}"/>
    <cellStyle name="Normal 3 15 3 2 4 2" xfId="7020" xr:uid="{00000000-0005-0000-0000-000028200000}"/>
    <cellStyle name="Normal 3 15 3 2 4 2 2" xfId="15509" xr:uid="{00000000-0005-0000-0000-000029200000}"/>
    <cellStyle name="Normal 3 15 3 2 4 2 2 2" xfId="32475" xr:uid="{00000000-0005-0000-0000-00002A200000}"/>
    <cellStyle name="Normal 3 15 3 2 4 2 3" xfId="23993" xr:uid="{00000000-0005-0000-0000-00002B200000}"/>
    <cellStyle name="Normal 3 15 3 2 4 3" xfId="11267" xr:uid="{00000000-0005-0000-0000-00002C200000}"/>
    <cellStyle name="Normal 3 15 3 2 4 3 2" xfId="28234" xr:uid="{00000000-0005-0000-0000-00002D200000}"/>
    <cellStyle name="Normal 3 15 3 2 4 4" xfId="19752" xr:uid="{00000000-0005-0000-0000-00002E200000}"/>
    <cellStyle name="Normal 3 15 3 2 5" xfId="4901" xr:uid="{00000000-0005-0000-0000-00002F200000}"/>
    <cellStyle name="Normal 3 15 3 2 5 2" xfId="13391" xr:uid="{00000000-0005-0000-0000-000030200000}"/>
    <cellStyle name="Normal 3 15 3 2 5 2 2" xfId="30357" xr:uid="{00000000-0005-0000-0000-000031200000}"/>
    <cellStyle name="Normal 3 15 3 2 5 3" xfId="21875" xr:uid="{00000000-0005-0000-0000-000032200000}"/>
    <cellStyle name="Normal 3 15 3 2 6" xfId="9149" xr:uid="{00000000-0005-0000-0000-000033200000}"/>
    <cellStyle name="Normal 3 15 3 2 6 2" xfId="26116" xr:uid="{00000000-0005-0000-0000-000034200000}"/>
    <cellStyle name="Normal 3 15 3 2 7" xfId="17634" xr:uid="{00000000-0005-0000-0000-000035200000}"/>
    <cellStyle name="Normal 3 15 3 3" xfId="896" xr:uid="{00000000-0005-0000-0000-000036200000}"/>
    <cellStyle name="Normal 3 15 3 3 2" xfId="1962" xr:uid="{00000000-0005-0000-0000-000037200000}"/>
    <cellStyle name="Normal 3 15 3 3 2 2" xfId="4083" xr:uid="{00000000-0005-0000-0000-000038200000}"/>
    <cellStyle name="Normal 3 15 3 3 2 2 2" xfId="8342" xr:uid="{00000000-0005-0000-0000-000039200000}"/>
    <cellStyle name="Normal 3 15 3 3 2 2 2 2" xfId="16831" xr:uid="{00000000-0005-0000-0000-00003A200000}"/>
    <cellStyle name="Normal 3 15 3 3 2 2 2 2 2" xfId="33797" xr:uid="{00000000-0005-0000-0000-00003B200000}"/>
    <cellStyle name="Normal 3 15 3 3 2 2 2 3" xfId="25315" xr:uid="{00000000-0005-0000-0000-00003C200000}"/>
    <cellStyle name="Normal 3 15 3 3 2 2 3" xfId="12589" xr:uid="{00000000-0005-0000-0000-00003D200000}"/>
    <cellStyle name="Normal 3 15 3 3 2 2 3 2" xfId="29556" xr:uid="{00000000-0005-0000-0000-00003E200000}"/>
    <cellStyle name="Normal 3 15 3 3 2 2 4" xfId="21074" xr:uid="{00000000-0005-0000-0000-00003F200000}"/>
    <cellStyle name="Normal 3 15 3 3 2 3" xfId="6223" xr:uid="{00000000-0005-0000-0000-000040200000}"/>
    <cellStyle name="Normal 3 15 3 3 2 3 2" xfId="14713" xr:uid="{00000000-0005-0000-0000-000041200000}"/>
    <cellStyle name="Normal 3 15 3 3 2 3 2 2" xfId="31679" xr:uid="{00000000-0005-0000-0000-000042200000}"/>
    <cellStyle name="Normal 3 15 3 3 2 3 3" xfId="23197" xr:uid="{00000000-0005-0000-0000-000043200000}"/>
    <cellStyle name="Normal 3 15 3 3 2 4" xfId="10471" xr:uid="{00000000-0005-0000-0000-000044200000}"/>
    <cellStyle name="Normal 3 15 3 3 2 4 2" xfId="27438" xr:uid="{00000000-0005-0000-0000-000045200000}"/>
    <cellStyle name="Normal 3 15 3 3 2 5" xfId="18956" xr:uid="{00000000-0005-0000-0000-000046200000}"/>
    <cellStyle name="Normal 3 15 3 3 3" xfId="3024" xr:uid="{00000000-0005-0000-0000-000047200000}"/>
    <cellStyle name="Normal 3 15 3 3 3 2" xfId="7284" xr:uid="{00000000-0005-0000-0000-000048200000}"/>
    <cellStyle name="Normal 3 15 3 3 3 2 2" xfId="15773" xr:uid="{00000000-0005-0000-0000-000049200000}"/>
    <cellStyle name="Normal 3 15 3 3 3 2 2 2" xfId="32739" xr:uid="{00000000-0005-0000-0000-00004A200000}"/>
    <cellStyle name="Normal 3 15 3 3 3 2 3" xfId="24257" xr:uid="{00000000-0005-0000-0000-00004B200000}"/>
    <cellStyle name="Normal 3 15 3 3 3 3" xfId="11531" xr:uid="{00000000-0005-0000-0000-00004C200000}"/>
    <cellStyle name="Normal 3 15 3 3 3 3 2" xfId="28498" xr:uid="{00000000-0005-0000-0000-00004D200000}"/>
    <cellStyle name="Normal 3 15 3 3 3 4" xfId="20016" xr:uid="{00000000-0005-0000-0000-00004E200000}"/>
    <cellStyle name="Normal 3 15 3 3 4" xfId="5165" xr:uid="{00000000-0005-0000-0000-00004F200000}"/>
    <cellStyle name="Normal 3 15 3 3 4 2" xfId="13655" xr:uid="{00000000-0005-0000-0000-000050200000}"/>
    <cellStyle name="Normal 3 15 3 3 4 2 2" xfId="30621" xr:uid="{00000000-0005-0000-0000-000051200000}"/>
    <cellStyle name="Normal 3 15 3 3 4 3" xfId="22139" xr:uid="{00000000-0005-0000-0000-000052200000}"/>
    <cellStyle name="Normal 3 15 3 3 5" xfId="9413" xr:uid="{00000000-0005-0000-0000-000053200000}"/>
    <cellStyle name="Normal 3 15 3 3 5 2" xfId="26380" xr:uid="{00000000-0005-0000-0000-000054200000}"/>
    <cellStyle name="Normal 3 15 3 3 6" xfId="17898" xr:uid="{00000000-0005-0000-0000-000055200000}"/>
    <cellStyle name="Normal 3 15 3 4" xfId="1432" xr:uid="{00000000-0005-0000-0000-000056200000}"/>
    <cellStyle name="Normal 3 15 3 4 2" xfId="3554" xr:uid="{00000000-0005-0000-0000-000057200000}"/>
    <cellStyle name="Normal 3 15 3 4 2 2" xfId="7813" xr:uid="{00000000-0005-0000-0000-000058200000}"/>
    <cellStyle name="Normal 3 15 3 4 2 2 2" xfId="16302" xr:uid="{00000000-0005-0000-0000-000059200000}"/>
    <cellStyle name="Normal 3 15 3 4 2 2 2 2" xfId="33268" xr:uid="{00000000-0005-0000-0000-00005A200000}"/>
    <cellStyle name="Normal 3 15 3 4 2 2 3" xfId="24786" xr:uid="{00000000-0005-0000-0000-00005B200000}"/>
    <cellStyle name="Normal 3 15 3 4 2 3" xfId="12060" xr:uid="{00000000-0005-0000-0000-00005C200000}"/>
    <cellStyle name="Normal 3 15 3 4 2 3 2" xfId="29027" xr:uid="{00000000-0005-0000-0000-00005D200000}"/>
    <cellStyle name="Normal 3 15 3 4 2 4" xfId="20545" xr:uid="{00000000-0005-0000-0000-00005E200000}"/>
    <cellStyle name="Normal 3 15 3 4 3" xfId="5694" xr:uid="{00000000-0005-0000-0000-00005F200000}"/>
    <cellStyle name="Normal 3 15 3 4 3 2" xfId="14184" xr:uid="{00000000-0005-0000-0000-000060200000}"/>
    <cellStyle name="Normal 3 15 3 4 3 2 2" xfId="31150" xr:uid="{00000000-0005-0000-0000-000061200000}"/>
    <cellStyle name="Normal 3 15 3 4 3 3" xfId="22668" xr:uid="{00000000-0005-0000-0000-000062200000}"/>
    <cellStyle name="Normal 3 15 3 4 4" xfId="9942" xr:uid="{00000000-0005-0000-0000-000063200000}"/>
    <cellStyle name="Normal 3 15 3 4 4 2" xfId="26909" xr:uid="{00000000-0005-0000-0000-000064200000}"/>
    <cellStyle name="Normal 3 15 3 4 5" xfId="18427" xr:uid="{00000000-0005-0000-0000-000065200000}"/>
    <cellStyle name="Normal 3 15 3 5" xfId="2495" xr:uid="{00000000-0005-0000-0000-000066200000}"/>
    <cellStyle name="Normal 3 15 3 5 2" xfId="6755" xr:uid="{00000000-0005-0000-0000-000067200000}"/>
    <cellStyle name="Normal 3 15 3 5 2 2" xfId="15244" xr:uid="{00000000-0005-0000-0000-000068200000}"/>
    <cellStyle name="Normal 3 15 3 5 2 2 2" xfId="32210" xr:uid="{00000000-0005-0000-0000-000069200000}"/>
    <cellStyle name="Normal 3 15 3 5 2 3" xfId="23728" xr:uid="{00000000-0005-0000-0000-00006A200000}"/>
    <cellStyle name="Normal 3 15 3 5 3" xfId="11002" xr:uid="{00000000-0005-0000-0000-00006B200000}"/>
    <cellStyle name="Normal 3 15 3 5 3 2" xfId="27969" xr:uid="{00000000-0005-0000-0000-00006C200000}"/>
    <cellStyle name="Normal 3 15 3 5 4" xfId="19487" xr:uid="{00000000-0005-0000-0000-00006D200000}"/>
    <cellStyle name="Normal 3 15 3 6" xfId="4636" xr:uid="{00000000-0005-0000-0000-00006E200000}"/>
    <cellStyle name="Normal 3 15 3 6 2" xfId="13126" xr:uid="{00000000-0005-0000-0000-00006F200000}"/>
    <cellStyle name="Normal 3 15 3 6 2 2" xfId="30092" xr:uid="{00000000-0005-0000-0000-000070200000}"/>
    <cellStyle name="Normal 3 15 3 6 3" xfId="21610" xr:uid="{00000000-0005-0000-0000-000071200000}"/>
    <cellStyle name="Normal 3 15 3 7" xfId="8884" xr:uid="{00000000-0005-0000-0000-000072200000}"/>
    <cellStyle name="Normal 3 15 3 7 2" xfId="25851" xr:uid="{00000000-0005-0000-0000-000073200000}"/>
    <cellStyle name="Normal 3 15 3 8" xfId="17369" xr:uid="{00000000-0005-0000-0000-000074200000}"/>
    <cellStyle name="Normal 3 15 4" xfId="495" xr:uid="{00000000-0005-0000-0000-000075200000}"/>
    <cellStyle name="Normal 3 15 4 2" xfId="1035" xr:uid="{00000000-0005-0000-0000-000076200000}"/>
    <cellStyle name="Normal 3 15 4 2 2" xfId="2096" xr:uid="{00000000-0005-0000-0000-000077200000}"/>
    <cellStyle name="Normal 3 15 4 2 2 2" xfId="4217" xr:uid="{00000000-0005-0000-0000-000078200000}"/>
    <cellStyle name="Normal 3 15 4 2 2 2 2" xfId="8476" xr:uid="{00000000-0005-0000-0000-000079200000}"/>
    <cellStyle name="Normal 3 15 4 2 2 2 2 2" xfId="16965" xr:uid="{00000000-0005-0000-0000-00007A200000}"/>
    <cellStyle name="Normal 3 15 4 2 2 2 2 2 2" xfId="33931" xr:uid="{00000000-0005-0000-0000-00007B200000}"/>
    <cellStyle name="Normal 3 15 4 2 2 2 2 3" xfId="25449" xr:uid="{00000000-0005-0000-0000-00007C200000}"/>
    <cellStyle name="Normal 3 15 4 2 2 2 3" xfId="12723" xr:uid="{00000000-0005-0000-0000-00007D200000}"/>
    <cellStyle name="Normal 3 15 4 2 2 2 3 2" xfId="29690" xr:uid="{00000000-0005-0000-0000-00007E200000}"/>
    <cellStyle name="Normal 3 15 4 2 2 2 4" xfId="21208" xr:uid="{00000000-0005-0000-0000-00007F200000}"/>
    <cellStyle name="Normal 3 15 4 2 2 3" xfId="6357" xr:uid="{00000000-0005-0000-0000-000080200000}"/>
    <cellStyle name="Normal 3 15 4 2 2 3 2" xfId="14847" xr:uid="{00000000-0005-0000-0000-000081200000}"/>
    <cellStyle name="Normal 3 15 4 2 2 3 2 2" xfId="31813" xr:uid="{00000000-0005-0000-0000-000082200000}"/>
    <cellStyle name="Normal 3 15 4 2 2 3 3" xfId="23331" xr:uid="{00000000-0005-0000-0000-000083200000}"/>
    <cellStyle name="Normal 3 15 4 2 2 4" xfId="10605" xr:uid="{00000000-0005-0000-0000-000084200000}"/>
    <cellStyle name="Normal 3 15 4 2 2 4 2" xfId="27572" xr:uid="{00000000-0005-0000-0000-000085200000}"/>
    <cellStyle name="Normal 3 15 4 2 2 5" xfId="19090" xr:uid="{00000000-0005-0000-0000-000086200000}"/>
    <cellStyle name="Normal 3 15 4 2 3" xfId="3158" xr:uid="{00000000-0005-0000-0000-000087200000}"/>
    <cellStyle name="Normal 3 15 4 2 3 2" xfId="7418" xr:uid="{00000000-0005-0000-0000-000088200000}"/>
    <cellStyle name="Normal 3 15 4 2 3 2 2" xfId="15907" xr:uid="{00000000-0005-0000-0000-000089200000}"/>
    <cellStyle name="Normal 3 15 4 2 3 2 2 2" xfId="32873" xr:uid="{00000000-0005-0000-0000-00008A200000}"/>
    <cellStyle name="Normal 3 15 4 2 3 2 3" xfId="24391" xr:uid="{00000000-0005-0000-0000-00008B200000}"/>
    <cellStyle name="Normal 3 15 4 2 3 3" xfId="11665" xr:uid="{00000000-0005-0000-0000-00008C200000}"/>
    <cellStyle name="Normal 3 15 4 2 3 3 2" xfId="28632" xr:uid="{00000000-0005-0000-0000-00008D200000}"/>
    <cellStyle name="Normal 3 15 4 2 3 4" xfId="20150" xr:uid="{00000000-0005-0000-0000-00008E200000}"/>
    <cellStyle name="Normal 3 15 4 2 4" xfId="5299" xr:uid="{00000000-0005-0000-0000-00008F200000}"/>
    <cellStyle name="Normal 3 15 4 2 4 2" xfId="13789" xr:uid="{00000000-0005-0000-0000-000090200000}"/>
    <cellStyle name="Normal 3 15 4 2 4 2 2" xfId="30755" xr:uid="{00000000-0005-0000-0000-000091200000}"/>
    <cellStyle name="Normal 3 15 4 2 4 3" xfId="22273" xr:uid="{00000000-0005-0000-0000-000092200000}"/>
    <cellStyle name="Normal 3 15 4 2 5" xfId="9547" xr:uid="{00000000-0005-0000-0000-000093200000}"/>
    <cellStyle name="Normal 3 15 4 2 5 2" xfId="26514" xr:uid="{00000000-0005-0000-0000-000094200000}"/>
    <cellStyle name="Normal 3 15 4 2 6" xfId="18032" xr:uid="{00000000-0005-0000-0000-000095200000}"/>
    <cellStyle name="Normal 3 15 4 3" xfId="1566" xr:uid="{00000000-0005-0000-0000-000096200000}"/>
    <cellStyle name="Normal 3 15 4 3 2" xfId="3688" xr:uid="{00000000-0005-0000-0000-000097200000}"/>
    <cellStyle name="Normal 3 15 4 3 2 2" xfId="7947" xr:uid="{00000000-0005-0000-0000-000098200000}"/>
    <cellStyle name="Normal 3 15 4 3 2 2 2" xfId="16436" xr:uid="{00000000-0005-0000-0000-000099200000}"/>
    <cellStyle name="Normal 3 15 4 3 2 2 2 2" xfId="33402" xr:uid="{00000000-0005-0000-0000-00009A200000}"/>
    <cellStyle name="Normal 3 15 4 3 2 2 3" xfId="24920" xr:uid="{00000000-0005-0000-0000-00009B200000}"/>
    <cellStyle name="Normal 3 15 4 3 2 3" xfId="12194" xr:uid="{00000000-0005-0000-0000-00009C200000}"/>
    <cellStyle name="Normal 3 15 4 3 2 3 2" xfId="29161" xr:uid="{00000000-0005-0000-0000-00009D200000}"/>
    <cellStyle name="Normal 3 15 4 3 2 4" xfId="20679" xr:uid="{00000000-0005-0000-0000-00009E200000}"/>
    <cellStyle name="Normal 3 15 4 3 3" xfId="5828" xr:uid="{00000000-0005-0000-0000-00009F200000}"/>
    <cellStyle name="Normal 3 15 4 3 3 2" xfId="14318" xr:uid="{00000000-0005-0000-0000-0000A0200000}"/>
    <cellStyle name="Normal 3 15 4 3 3 2 2" xfId="31284" xr:uid="{00000000-0005-0000-0000-0000A1200000}"/>
    <cellStyle name="Normal 3 15 4 3 3 3" xfId="22802" xr:uid="{00000000-0005-0000-0000-0000A2200000}"/>
    <cellStyle name="Normal 3 15 4 3 4" xfId="10076" xr:uid="{00000000-0005-0000-0000-0000A3200000}"/>
    <cellStyle name="Normal 3 15 4 3 4 2" xfId="27043" xr:uid="{00000000-0005-0000-0000-0000A4200000}"/>
    <cellStyle name="Normal 3 15 4 3 5" xfId="18561" xr:uid="{00000000-0005-0000-0000-0000A5200000}"/>
    <cellStyle name="Normal 3 15 4 4" xfId="2629" xr:uid="{00000000-0005-0000-0000-0000A6200000}"/>
    <cellStyle name="Normal 3 15 4 4 2" xfId="6889" xr:uid="{00000000-0005-0000-0000-0000A7200000}"/>
    <cellStyle name="Normal 3 15 4 4 2 2" xfId="15378" xr:uid="{00000000-0005-0000-0000-0000A8200000}"/>
    <cellStyle name="Normal 3 15 4 4 2 2 2" xfId="32344" xr:uid="{00000000-0005-0000-0000-0000A9200000}"/>
    <cellStyle name="Normal 3 15 4 4 2 3" xfId="23862" xr:uid="{00000000-0005-0000-0000-0000AA200000}"/>
    <cellStyle name="Normal 3 15 4 4 3" xfId="11136" xr:uid="{00000000-0005-0000-0000-0000AB200000}"/>
    <cellStyle name="Normal 3 15 4 4 3 2" xfId="28103" xr:uid="{00000000-0005-0000-0000-0000AC200000}"/>
    <cellStyle name="Normal 3 15 4 4 4" xfId="19621" xr:uid="{00000000-0005-0000-0000-0000AD200000}"/>
    <cellStyle name="Normal 3 15 4 5" xfId="4770" xr:uid="{00000000-0005-0000-0000-0000AE200000}"/>
    <cellStyle name="Normal 3 15 4 5 2" xfId="13260" xr:uid="{00000000-0005-0000-0000-0000AF200000}"/>
    <cellStyle name="Normal 3 15 4 5 2 2" xfId="30226" xr:uid="{00000000-0005-0000-0000-0000B0200000}"/>
    <cellStyle name="Normal 3 15 4 5 3" xfId="21744" xr:uid="{00000000-0005-0000-0000-0000B1200000}"/>
    <cellStyle name="Normal 3 15 4 6" xfId="9018" xr:uid="{00000000-0005-0000-0000-0000B2200000}"/>
    <cellStyle name="Normal 3 15 4 6 2" xfId="25985" xr:uid="{00000000-0005-0000-0000-0000B3200000}"/>
    <cellStyle name="Normal 3 15 4 7" xfId="17503" xr:uid="{00000000-0005-0000-0000-0000B4200000}"/>
    <cellStyle name="Normal 3 15 5" xfId="765" xr:uid="{00000000-0005-0000-0000-0000B5200000}"/>
    <cellStyle name="Normal 3 15 5 2" xfId="1831" xr:uid="{00000000-0005-0000-0000-0000B6200000}"/>
    <cellStyle name="Normal 3 15 5 2 2" xfId="3952" xr:uid="{00000000-0005-0000-0000-0000B7200000}"/>
    <cellStyle name="Normal 3 15 5 2 2 2" xfId="8211" xr:uid="{00000000-0005-0000-0000-0000B8200000}"/>
    <cellStyle name="Normal 3 15 5 2 2 2 2" xfId="16700" xr:uid="{00000000-0005-0000-0000-0000B9200000}"/>
    <cellStyle name="Normal 3 15 5 2 2 2 2 2" xfId="33666" xr:uid="{00000000-0005-0000-0000-0000BA200000}"/>
    <cellStyle name="Normal 3 15 5 2 2 2 3" xfId="25184" xr:uid="{00000000-0005-0000-0000-0000BB200000}"/>
    <cellStyle name="Normal 3 15 5 2 2 3" xfId="12458" xr:uid="{00000000-0005-0000-0000-0000BC200000}"/>
    <cellStyle name="Normal 3 15 5 2 2 3 2" xfId="29425" xr:uid="{00000000-0005-0000-0000-0000BD200000}"/>
    <cellStyle name="Normal 3 15 5 2 2 4" xfId="20943" xr:uid="{00000000-0005-0000-0000-0000BE200000}"/>
    <cellStyle name="Normal 3 15 5 2 3" xfId="6092" xr:uid="{00000000-0005-0000-0000-0000BF200000}"/>
    <cellStyle name="Normal 3 15 5 2 3 2" xfId="14582" xr:uid="{00000000-0005-0000-0000-0000C0200000}"/>
    <cellStyle name="Normal 3 15 5 2 3 2 2" xfId="31548" xr:uid="{00000000-0005-0000-0000-0000C1200000}"/>
    <cellStyle name="Normal 3 15 5 2 3 3" xfId="23066" xr:uid="{00000000-0005-0000-0000-0000C2200000}"/>
    <cellStyle name="Normal 3 15 5 2 4" xfId="10340" xr:uid="{00000000-0005-0000-0000-0000C3200000}"/>
    <cellStyle name="Normal 3 15 5 2 4 2" xfId="27307" xr:uid="{00000000-0005-0000-0000-0000C4200000}"/>
    <cellStyle name="Normal 3 15 5 2 5" xfId="18825" xr:uid="{00000000-0005-0000-0000-0000C5200000}"/>
    <cellStyle name="Normal 3 15 5 3" xfId="2893" xr:uid="{00000000-0005-0000-0000-0000C6200000}"/>
    <cellStyle name="Normal 3 15 5 3 2" xfId="7153" xr:uid="{00000000-0005-0000-0000-0000C7200000}"/>
    <cellStyle name="Normal 3 15 5 3 2 2" xfId="15642" xr:uid="{00000000-0005-0000-0000-0000C8200000}"/>
    <cellStyle name="Normal 3 15 5 3 2 2 2" xfId="32608" xr:uid="{00000000-0005-0000-0000-0000C9200000}"/>
    <cellStyle name="Normal 3 15 5 3 2 3" xfId="24126" xr:uid="{00000000-0005-0000-0000-0000CA200000}"/>
    <cellStyle name="Normal 3 15 5 3 3" xfId="11400" xr:uid="{00000000-0005-0000-0000-0000CB200000}"/>
    <cellStyle name="Normal 3 15 5 3 3 2" xfId="28367" xr:uid="{00000000-0005-0000-0000-0000CC200000}"/>
    <cellStyle name="Normal 3 15 5 3 4" xfId="19885" xr:uid="{00000000-0005-0000-0000-0000CD200000}"/>
    <cellStyle name="Normal 3 15 5 4" xfId="5034" xr:uid="{00000000-0005-0000-0000-0000CE200000}"/>
    <cellStyle name="Normal 3 15 5 4 2" xfId="13524" xr:uid="{00000000-0005-0000-0000-0000CF200000}"/>
    <cellStyle name="Normal 3 15 5 4 2 2" xfId="30490" xr:uid="{00000000-0005-0000-0000-0000D0200000}"/>
    <cellStyle name="Normal 3 15 5 4 3" xfId="22008" xr:uid="{00000000-0005-0000-0000-0000D1200000}"/>
    <cellStyle name="Normal 3 15 5 5" xfId="9282" xr:uid="{00000000-0005-0000-0000-0000D2200000}"/>
    <cellStyle name="Normal 3 15 5 5 2" xfId="26249" xr:uid="{00000000-0005-0000-0000-0000D3200000}"/>
    <cellStyle name="Normal 3 15 5 6" xfId="17767" xr:uid="{00000000-0005-0000-0000-0000D4200000}"/>
    <cellStyle name="Normal 3 15 6" xfId="1301" xr:uid="{00000000-0005-0000-0000-0000D5200000}"/>
    <cellStyle name="Normal 3 15 6 2" xfId="3423" xr:uid="{00000000-0005-0000-0000-0000D6200000}"/>
    <cellStyle name="Normal 3 15 6 2 2" xfId="7682" xr:uid="{00000000-0005-0000-0000-0000D7200000}"/>
    <cellStyle name="Normal 3 15 6 2 2 2" xfId="16171" xr:uid="{00000000-0005-0000-0000-0000D8200000}"/>
    <cellStyle name="Normal 3 15 6 2 2 2 2" xfId="33137" xr:uid="{00000000-0005-0000-0000-0000D9200000}"/>
    <cellStyle name="Normal 3 15 6 2 2 3" xfId="24655" xr:uid="{00000000-0005-0000-0000-0000DA200000}"/>
    <cellStyle name="Normal 3 15 6 2 3" xfId="11929" xr:uid="{00000000-0005-0000-0000-0000DB200000}"/>
    <cellStyle name="Normal 3 15 6 2 3 2" xfId="28896" xr:uid="{00000000-0005-0000-0000-0000DC200000}"/>
    <cellStyle name="Normal 3 15 6 2 4" xfId="20414" xr:uid="{00000000-0005-0000-0000-0000DD200000}"/>
    <cellStyle name="Normal 3 15 6 3" xfId="5563" xr:uid="{00000000-0005-0000-0000-0000DE200000}"/>
    <cellStyle name="Normal 3 15 6 3 2" xfId="14053" xr:uid="{00000000-0005-0000-0000-0000DF200000}"/>
    <cellStyle name="Normal 3 15 6 3 2 2" xfId="31019" xr:uid="{00000000-0005-0000-0000-0000E0200000}"/>
    <cellStyle name="Normal 3 15 6 3 3" xfId="22537" xr:uid="{00000000-0005-0000-0000-0000E1200000}"/>
    <cellStyle name="Normal 3 15 6 4" xfId="9811" xr:uid="{00000000-0005-0000-0000-0000E2200000}"/>
    <cellStyle name="Normal 3 15 6 4 2" xfId="26778" xr:uid="{00000000-0005-0000-0000-0000E3200000}"/>
    <cellStyle name="Normal 3 15 6 5" xfId="18296" xr:uid="{00000000-0005-0000-0000-0000E4200000}"/>
    <cellStyle name="Normal 3 15 7" xfId="2364" xr:uid="{00000000-0005-0000-0000-0000E5200000}"/>
    <cellStyle name="Normal 3 15 7 2" xfId="6624" xr:uid="{00000000-0005-0000-0000-0000E6200000}"/>
    <cellStyle name="Normal 3 15 7 2 2" xfId="15113" xr:uid="{00000000-0005-0000-0000-0000E7200000}"/>
    <cellStyle name="Normal 3 15 7 2 2 2" xfId="32079" xr:uid="{00000000-0005-0000-0000-0000E8200000}"/>
    <cellStyle name="Normal 3 15 7 2 3" xfId="23597" xr:uid="{00000000-0005-0000-0000-0000E9200000}"/>
    <cellStyle name="Normal 3 15 7 3" xfId="10871" xr:uid="{00000000-0005-0000-0000-0000EA200000}"/>
    <cellStyle name="Normal 3 15 7 3 2" xfId="27838" xr:uid="{00000000-0005-0000-0000-0000EB200000}"/>
    <cellStyle name="Normal 3 15 7 4" xfId="19356" xr:uid="{00000000-0005-0000-0000-0000EC200000}"/>
    <cellStyle name="Normal 3 15 8" xfId="4505" xr:uid="{00000000-0005-0000-0000-0000ED200000}"/>
    <cellStyle name="Normal 3 15 8 2" xfId="12995" xr:uid="{00000000-0005-0000-0000-0000EE200000}"/>
    <cellStyle name="Normal 3 15 8 2 2" xfId="29961" xr:uid="{00000000-0005-0000-0000-0000EF200000}"/>
    <cellStyle name="Normal 3 15 8 3" xfId="21479" xr:uid="{00000000-0005-0000-0000-0000F0200000}"/>
    <cellStyle name="Normal 3 15 9" xfId="8753" xr:uid="{00000000-0005-0000-0000-0000F1200000}"/>
    <cellStyle name="Normal 3 15 9 2" xfId="25720" xr:uid="{00000000-0005-0000-0000-0000F2200000}"/>
    <cellStyle name="Normal 3 16" xfId="239" xr:uid="{00000000-0005-0000-0000-0000F3200000}"/>
    <cellStyle name="Normal 3 16 2" xfId="374" xr:uid="{00000000-0005-0000-0000-0000F4200000}"/>
    <cellStyle name="Normal 3 16 2 2" xfId="662" xr:uid="{00000000-0005-0000-0000-0000F5200000}"/>
    <cellStyle name="Normal 3 16 2 2 2" xfId="1198" xr:uid="{00000000-0005-0000-0000-0000F6200000}"/>
    <cellStyle name="Normal 3 16 2 2 2 2" xfId="2259" xr:uid="{00000000-0005-0000-0000-0000F7200000}"/>
    <cellStyle name="Normal 3 16 2 2 2 2 2" xfId="4380" xr:uid="{00000000-0005-0000-0000-0000F8200000}"/>
    <cellStyle name="Normal 3 16 2 2 2 2 2 2" xfId="8639" xr:uid="{00000000-0005-0000-0000-0000F9200000}"/>
    <cellStyle name="Normal 3 16 2 2 2 2 2 2 2" xfId="17128" xr:uid="{00000000-0005-0000-0000-0000FA200000}"/>
    <cellStyle name="Normal 3 16 2 2 2 2 2 2 2 2" xfId="34094" xr:uid="{00000000-0005-0000-0000-0000FB200000}"/>
    <cellStyle name="Normal 3 16 2 2 2 2 2 2 3" xfId="25612" xr:uid="{00000000-0005-0000-0000-0000FC200000}"/>
    <cellStyle name="Normal 3 16 2 2 2 2 2 3" xfId="12886" xr:uid="{00000000-0005-0000-0000-0000FD200000}"/>
    <cellStyle name="Normal 3 16 2 2 2 2 2 3 2" xfId="29853" xr:uid="{00000000-0005-0000-0000-0000FE200000}"/>
    <cellStyle name="Normal 3 16 2 2 2 2 2 4" xfId="21371" xr:uid="{00000000-0005-0000-0000-0000FF200000}"/>
    <cellStyle name="Normal 3 16 2 2 2 2 3" xfId="6520" xr:uid="{00000000-0005-0000-0000-000000210000}"/>
    <cellStyle name="Normal 3 16 2 2 2 2 3 2" xfId="15010" xr:uid="{00000000-0005-0000-0000-000001210000}"/>
    <cellStyle name="Normal 3 16 2 2 2 2 3 2 2" xfId="31976" xr:uid="{00000000-0005-0000-0000-000002210000}"/>
    <cellStyle name="Normal 3 16 2 2 2 2 3 3" xfId="23494" xr:uid="{00000000-0005-0000-0000-000003210000}"/>
    <cellStyle name="Normal 3 16 2 2 2 2 4" xfId="10768" xr:uid="{00000000-0005-0000-0000-000004210000}"/>
    <cellStyle name="Normal 3 16 2 2 2 2 4 2" xfId="27735" xr:uid="{00000000-0005-0000-0000-000005210000}"/>
    <cellStyle name="Normal 3 16 2 2 2 2 5" xfId="19253" xr:uid="{00000000-0005-0000-0000-000006210000}"/>
    <cellStyle name="Normal 3 16 2 2 2 3" xfId="3321" xr:uid="{00000000-0005-0000-0000-000007210000}"/>
    <cellStyle name="Normal 3 16 2 2 2 3 2" xfId="7581" xr:uid="{00000000-0005-0000-0000-000008210000}"/>
    <cellStyle name="Normal 3 16 2 2 2 3 2 2" xfId="16070" xr:uid="{00000000-0005-0000-0000-000009210000}"/>
    <cellStyle name="Normal 3 16 2 2 2 3 2 2 2" xfId="33036" xr:uid="{00000000-0005-0000-0000-00000A210000}"/>
    <cellStyle name="Normal 3 16 2 2 2 3 2 3" xfId="24554" xr:uid="{00000000-0005-0000-0000-00000B210000}"/>
    <cellStyle name="Normal 3 16 2 2 2 3 3" xfId="11828" xr:uid="{00000000-0005-0000-0000-00000C210000}"/>
    <cellStyle name="Normal 3 16 2 2 2 3 3 2" xfId="28795" xr:uid="{00000000-0005-0000-0000-00000D210000}"/>
    <cellStyle name="Normal 3 16 2 2 2 3 4" xfId="20313" xr:uid="{00000000-0005-0000-0000-00000E210000}"/>
    <cellStyle name="Normal 3 16 2 2 2 4" xfId="5462" xr:uid="{00000000-0005-0000-0000-00000F210000}"/>
    <cellStyle name="Normal 3 16 2 2 2 4 2" xfId="13952" xr:uid="{00000000-0005-0000-0000-000010210000}"/>
    <cellStyle name="Normal 3 16 2 2 2 4 2 2" xfId="30918" xr:uid="{00000000-0005-0000-0000-000011210000}"/>
    <cellStyle name="Normal 3 16 2 2 2 4 3" xfId="22436" xr:uid="{00000000-0005-0000-0000-000012210000}"/>
    <cellStyle name="Normal 3 16 2 2 2 5" xfId="9710" xr:uid="{00000000-0005-0000-0000-000013210000}"/>
    <cellStyle name="Normal 3 16 2 2 2 5 2" xfId="26677" xr:uid="{00000000-0005-0000-0000-000014210000}"/>
    <cellStyle name="Normal 3 16 2 2 2 6" xfId="18195" xr:uid="{00000000-0005-0000-0000-000015210000}"/>
    <cellStyle name="Normal 3 16 2 2 3" xfId="1729" xr:uid="{00000000-0005-0000-0000-000016210000}"/>
    <cellStyle name="Normal 3 16 2 2 3 2" xfId="3851" xr:uid="{00000000-0005-0000-0000-000017210000}"/>
    <cellStyle name="Normal 3 16 2 2 3 2 2" xfId="8110" xr:uid="{00000000-0005-0000-0000-000018210000}"/>
    <cellStyle name="Normal 3 16 2 2 3 2 2 2" xfId="16599" xr:uid="{00000000-0005-0000-0000-000019210000}"/>
    <cellStyle name="Normal 3 16 2 2 3 2 2 2 2" xfId="33565" xr:uid="{00000000-0005-0000-0000-00001A210000}"/>
    <cellStyle name="Normal 3 16 2 2 3 2 2 3" xfId="25083" xr:uid="{00000000-0005-0000-0000-00001B210000}"/>
    <cellStyle name="Normal 3 16 2 2 3 2 3" xfId="12357" xr:uid="{00000000-0005-0000-0000-00001C210000}"/>
    <cellStyle name="Normal 3 16 2 2 3 2 3 2" xfId="29324" xr:uid="{00000000-0005-0000-0000-00001D210000}"/>
    <cellStyle name="Normal 3 16 2 2 3 2 4" xfId="20842" xr:uid="{00000000-0005-0000-0000-00001E210000}"/>
    <cellStyle name="Normal 3 16 2 2 3 3" xfId="5991" xr:uid="{00000000-0005-0000-0000-00001F210000}"/>
    <cellStyle name="Normal 3 16 2 2 3 3 2" xfId="14481" xr:uid="{00000000-0005-0000-0000-000020210000}"/>
    <cellStyle name="Normal 3 16 2 2 3 3 2 2" xfId="31447" xr:uid="{00000000-0005-0000-0000-000021210000}"/>
    <cellStyle name="Normal 3 16 2 2 3 3 3" xfId="22965" xr:uid="{00000000-0005-0000-0000-000022210000}"/>
    <cellStyle name="Normal 3 16 2 2 3 4" xfId="10239" xr:uid="{00000000-0005-0000-0000-000023210000}"/>
    <cellStyle name="Normal 3 16 2 2 3 4 2" xfId="27206" xr:uid="{00000000-0005-0000-0000-000024210000}"/>
    <cellStyle name="Normal 3 16 2 2 3 5" xfId="18724" xr:uid="{00000000-0005-0000-0000-000025210000}"/>
    <cellStyle name="Normal 3 16 2 2 4" xfId="2792" xr:uid="{00000000-0005-0000-0000-000026210000}"/>
    <cellStyle name="Normal 3 16 2 2 4 2" xfId="7052" xr:uid="{00000000-0005-0000-0000-000027210000}"/>
    <cellStyle name="Normal 3 16 2 2 4 2 2" xfId="15541" xr:uid="{00000000-0005-0000-0000-000028210000}"/>
    <cellStyle name="Normal 3 16 2 2 4 2 2 2" xfId="32507" xr:uid="{00000000-0005-0000-0000-000029210000}"/>
    <cellStyle name="Normal 3 16 2 2 4 2 3" xfId="24025" xr:uid="{00000000-0005-0000-0000-00002A210000}"/>
    <cellStyle name="Normal 3 16 2 2 4 3" xfId="11299" xr:uid="{00000000-0005-0000-0000-00002B210000}"/>
    <cellStyle name="Normal 3 16 2 2 4 3 2" xfId="28266" xr:uid="{00000000-0005-0000-0000-00002C210000}"/>
    <cellStyle name="Normal 3 16 2 2 4 4" xfId="19784" xr:uid="{00000000-0005-0000-0000-00002D210000}"/>
    <cellStyle name="Normal 3 16 2 2 5" xfId="4933" xr:uid="{00000000-0005-0000-0000-00002E210000}"/>
    <cellStyle name="Normal 3 16 2 2 5 2" xfId="13423" xr:uid="{00000000-0005-0000-0000-00002F210000}"/>
    <cellStyle name="Normal 3 16 2 2 5 2 2" xfId="30389" xr:uid="{00000000-0005-0000-0000-000030210000}"/>
    <cellStyle name="Normal 3 16 2 2 5 3" xfId="21907" xr:uid="{00000000-0005-0000-0000-000031210000}"/>
    <cellStyle name="Normal 3 16 2 2 6" xfId="9181" xr:uid="{00000000-0005-0000-0000-000032210000}"/>
    <cellStyle name="Normal 3 16 2 2 6 2" xfId="26148" xr:uid="{00000000-0005-0000-0000-000033210000}"/>
    <cellStyle name="Normal 3 16 2 2 7" xfId="17666" xr:uid="{00000000-0005-0000-0000-000034210000}"/>
    <cellStyle name="Normal 3 16 2 3" xfId="928" xr:uid="{00000000-0005-0000-0000-000035210000}"/>
    <cellStyle name="Normal 3 16 2 3 2" xfId="1994" xr:uid="{00000000-0005-0000-0000-000036210000}"/>
    <cellStyle name="Normal 3 16 2 3 2 2" xfId="4115" xr:uid="{00000000-0005-0000-0000-000037210000}"/>
    <cellStyle name="Normal 3 16 2 3 2 2 2" xfId="8374" xr:uid="{00000000-0005-0000-0000-000038210000}"/>
    <cellStyle name="Normal 3 16 2 3 2 2 2 2" xfId="16863" xr:uid="{00000000-0005-0000-0000-000039210000}"/>
    <cellStyle name="Normal 3 16 2 3 2 2 2 2 2" xfId="33829" xr:uid="{00000000-0005-0000-0000-00003A210000}"/>
    <cellStyle name="Normal 3 16 2 3 2 2 2 3" xfId="25347" xr:uid="{00000000-0005-0000-0000-00003B210000}"/>
    <cellStyle name="Normal 3 16 2 3 2 2 3" xfId="12621" xr:uid="{00000000-0005-0000-0000-00003C210000}"/>
    <cellStyle name="Normal 3 16 2 3 2 2 3 2" xfId="29588" xr:uid="{00000000-0005-0000-0000-00003D210000}"/>
    <cellStyle name="Normal 3 16 2 3 2 2 4" xfId="21106" xr:uid="{00000000-0005-0000-0000-00003E210000}"/>
    <cellStyle name="Normal 3 16 2 3 2 3" xfId="6255" xr:uid="{00000000-0005-0000-0000-00003F210000}"/>
    <cellStyle name="Normal 3 16 2 3 2 3 2" xfId="14745" xr:uid="{00000000-0005-0000-0000-000040210000}"/>
    <cellStyle name="Normal 3 16 2 3 2 3 2 2" xfId="31711" xr:uid="{00000000-0005-0000-0000-000041210000}"/>
    <cellStyle name="Normal 3 16 2 3 2 3 3" xfId="23229" xr:uid="{00000000-0005-0000-0000-000042210000}"/>
    <cellStyle name="Normal 3 16 2 3 2 4" xfId="10503" xr:uid="{00000000-0005-0000-0000-000043210000}"/>
    <cellStyle name="Normal 3 16 2 3 2 4 2" xfId="27470" xr:uid="{00000000-0005-0000-0000-000044210000}"/>
    <cellStyle name="Normal 3 16 2 3 2 5" xfId="18988" xr:uid="{00000000-0005-0000-0000-000045210000}"/>
    <cellStyle name="Normal 3 16 2 3 3" xfId="3056" xr:uid="{00000000-0005-0000-0000-000046210000}"/>
    <cellStyle name="Normal 3 16 2 3 3 2" xfId="7316" xr:uid="{00000000-0005-0000-0000-000047210000}"/>
    <cellStyle name="Normal 3 16 2 3 3 2 2" xfId="15805" xr:uid="{00000000-0005-0000-0000-000048210000}"/>
    <cellStyle name="Normal 3 16 2 3 3 2 2 2" xfId="32771" xr:uid="{00000000-0005-0000-0000-000049210000}"/>
    <cellStyle name="Normal 3 16 2 3 3 2 3" xfId="24289" xr:uid="{00000000-0005-0000-0000-00004A210000}"/>
    <cellStyle name="Normal 3 16 2 3 3 3" xfId="11563" xr:uid="{00000000-0005-0000-0000-00004B210000}"/>
    <cellStyle name="Normal 3 16 2 3 3 3 2" xfId="28530" xr:uid="{00000000-0005-0000-0000-00004C210000}"/>
    <cellStyle name="Normal 3 16 2 3 3 4" xfId="20048" xr:uid="{00000000-0005-0000-0000-00004D210000}"/>
    <cellStyle name="Normal 3 16 2 3 4" xfId="5197" xr:uid="{00000000-0005-0000-0000-00004E210000}"/>
    <cellStyle name="Normal 3 16 2 3 4 2" xfId="13687" xr:uid="{00000000-0005-0000-0000-00004F210000}"/>
    <cellStyle name="Normal 3 16 2 3 4 2 2" xfId="30653" xr:uid="{00000000-0005-0000-0000-000050210000}"/>
    <cellStyle name="Normal 3 16 2 3 4 3" xfId="22171" xr:uid="{00000000-0005-0000-0000-000051210000}"/>
    <cellStyle name="Normal 3 16 2 3 5" xfId="9445" xr:uid="{00000000-0005-0000-0000-000052210000}"/>
    <cellStyle name="Normal 3 16 2 3 5 2" xfId="26412" xr:uid="{00000000-0005-0000-0000-000053210000}"/>
    <cellStyle name="Normal 3 16 2 3 6" xfId="17930" xr:uid="{00000000-0005-0000-0000-000054210000}"/>
    <cellStyle name="Normal 3 16 2 4" xfId="1464" xr:uid="{00000000-0005-0000-0000-000055210000}"/>
    <cellStyle name="Normal 3 16 2 4 2" xfId="3586" xr:uid="{00000000-0005-0000-0000-000056210000}"/>
    <cellStyle name="Normal 3 16 2 4 2 2" xfId="7845" xr:uid="{00000000-0005-0000-0000-000057210000}"/>
    <cellStyle name="Normal 3 16 2 4 2 2 2" xfId="16334" xr:uid="{00000000-0005-0000-0000-000058210000}"/>
    <cellStyle name="Normal 3 16 2 4 2 2 2 2" xfId="33300" xr:uid="{00000000-0005-0000-0000-000059210000}"/>
    <cellStyle name="Normal 3 16 2 4 2 2 3" xfId="24818" xr:uid="{00000000-0005-0000-0000-00005A210000}"/>
    <cellStyle name="Normal 3 16 2 4 2 3" xfId="12092" xr:uid="{00000000-0005-0000-0000-00005B210000}"/>
    <cellStyle name="Normal 3 16 2 4 2 3 2" xfId="29059" xr:uid="{00000000-0005-0000-0000-00005C210000}"/>
    <cellStyle name="Normal 3 16 2 4 2 4" xfId="20577" xr:uid="{00000000-0005-0000-0000-00005D210000}"/>
    <cellStyle name="Normal 3 16 2 4 3" xfId="5726" xr:uid="{00000000-0005-0000-0000-00005E210000}"/>
    <cellStyle name="Normal 3 16 2 4 3 2" xfId="14216" xr:uid="{00000000-0005-0000-0000-00005F210000}"/>
    <cellStyle name="Normal 3 16 2 4 3 2 2" xfId="31182" xr:uid="{00000000-0005-0000-0000-000060210000}"/>
    <cellStyle name="Normal 3 16 2 4 3 3" xfId="22700" xr:uid="{00000000-0005-0000-0000-000061210000}"/>
    <cellStyle name="Normal 3 16 2 4 4" xfId="9974" xr:uid="{00000000-0005-0000-0000-000062210000}"/>
    <cellStyle name="Normal 3 16 2 4 4 2" xfId="26941" xr:uid="{00000000-0005-0000-0000-000063210000}"/>
    <cellStyle name="Normal 3 16 2 4 5" xfId="18459" xr:uid="{00000000-0005-0000-0000-000064210000}"/>
    <cellStyle name="Normal 3 16 2 5" xfId="2527" xr:uid="{00000000-0005-0000-0000-000065210000}"/>
    <cellStyle name="Normal 3 16 2 5 2" xfId="6787" xr:uid="{00000000-0005-0000-0000-000066210000}"/>
    <cellStyle name="Normal 3 16 2 5 2 2" xfId="15276" xr:uid="{00000000-0005-0000-0000-000067210000}"/>
    <cellStyle name="Normal 3 16 2 5 2 2 2" xfId="32242" xr:uid="{00000000-0005-0000-0000-000068210000}"/>
    <cellStyle name="Normal 3 16 2 5 2 3" xfId="23760" xr:uid="{00000000-0005-0000-0000-000069210000}"/>
    <cellStyle name="Normal 3 16 2 5 3" xfId="11034" xr:uid="{00000000-0005-0000-0000-00006A210000}"/>
    <cellStyle name="Normal 3 16 2 5 3 2" xfId="28001" xr:uid="{00000000-0005-0000-0000-00006B210000}"/>
    <cellStyle name="Normal 3 16 2 5 4" xfId="19519" xr:uid="{00000000-0005-0000-0000-00006C210000}"/>
    <cellStyle name="Normal 3 16 2 6" xfId="4668" xr:uid="{00000000-0005-0000-0000-00006D210000}"/>
    <cellStyle name="Normal 3 16 2 6 2" xfId="13158" xr:uid="{00000000-0005-0000-0000-00006E210000}"/>
    <cellStyle name="Normal 3 16 2 6 2 2" xfId="30124" xr:uid="{00000000-0005-0000-0000-00006F210000}"/>
    <cellStyle name="Normal 3 16 2 6 3" xfId="21642" xr:uid="{00000000-0005-0000-0000-000070210000}"/>
    <cellStyle name="Normal 3 16 2 7" xfId="8916" xr:uid="{00000000-0005-0000-0000-000071210000}"/>
    <cellStyle name="Normal 3 16 2 7 2" xfId="25883" xr:uid="{00000000-0005-0000-0000-000072210000}"/>
    <cellStyle name="Normal 3 16 2 8" xfId="17401" xr:uid="{00000000-0005-0000-0000-000073210000}"/>
    <cellStyle name="Normal 3 16 3" xfId="528" xr:uid="{00000000-0005-0000-0000-000074210000}"/>
    <cellStyle name="Normal 3 16 3 2" xfId="1067" xr:uid="{00000000-0005-0000-0000-000075210000}"/>
    <cellStyle name="Normal 3 16 3 2 2" xfId="2128" xr:uid="{00000000-0005-0000-0000-000076210000}"/>
    <cellStyle name="Normal 3 16 3 2 2 2" xfId="4249" xr:uid="{00000000-0005-0000-0000-000077210000}"/>
    <cellStyle name="Normal 3 16 3 2 2 2 2" xfId="8508" xr:uid="{00000000-0005-0000-0000-000078210000}"/>
    <cellStyle name="Normal 3 16 3 2 2 2 2 2" xfId="16997" xr:uid="{00000000-0005-0000-0000-000079210000}"/>
    <cellStyle name="Normal 3 16 3 2 2 2 2 2 2" xfId="33963" xr:uid="{00000000-0005-0000-0000-00007A210000}"/>
    <cellStyle name="Normal 3 16 3 2 2 2 2 3" xfId="25481" xr:uid="{00000000-0005-0000-0000-00007B210000}"/>
    <cellStyle name="Normal 3 16 3 2 2 2 3" xfId="12755" xr:uid="{00000000-0005-0000-0000-00007C210000}"/>
    <cellStyle name="Normal 3 16 3 2 2 2 3 2" xfId="29722" xr:uid="{00000000-0005-0000-0000-00007D210000}"/>
    <cellStyle name="Normal 3 16 3 2 2 2 4" xfId="21240" xr:uid="{00000000-0005-0000-0000-00007E210000}"/>
    <cellStyle name="Normal 3 16 3 2 2 3" xfId="6389" xr:uid="{00000000-0005-0000-0000-00007F210000}"/>
    <cellStyle name="Normal 3 16 3 2 2 3 2" xfId="14879" xr:uid="{00000000-0005-0000-0000-000080210000}"/>
    <cellStyle name="Normal 3 16 3 2 2 3 2 2" xfId="31845" xr:uid="{00000000-0005-0000-0000-000081210000}"/>
    <cellStyle name="Normal 3 16 3 2 2 3 3" xfId="23363" xr:uid="{00000000-0005-0000-0000-000082210000}"/>
    <cellStyle name="Normal 3 16 3 2 2 4" xfId="10637" xr:uid="{00000000-0005-0000-0000-000083210000}"/>
    <cellStyle name="Normal 3 16 3 2 2 4 2" xfId="27604" xr:uid="{00000000-0005-0000-0000-000084210000}"/>
    <cellStyle name="Normal 3 16 3 2 2 5" xfId="19122" xr:uid="{00000000-0005-0000-0000-000085210000}"/>
    <cellStyle name="Normal 3 16 3 2 3" xfId="3190" xr:uid="{00000000-0005-0000-0000-000086210000}"/>
    <cellStyle name="Normal 3 16 3 2 3 2" xfId="7450" xr:uid="{00000000-0005-0000-0000-000087210000}"/>
    <cellStyle name="Normal 3 16 3 2 3 2 2" xfId="15939" xr:uid="{00000000-0005-0000-0000-000088210000}"/>
    <cellStyle name="Normal 3 16 3 2 3 2 2 2" xfId="32905" xr:uid="{00000000-0005-0000-0000-000089210000}"/>
    <cellStyle name="Normal 3 16 3 2 3 2 3" xfId="24423" xr:uid="{00000000-0005-0000-0000-00008A210000}"/>
    <cellStyle name="Normal 3 16 3 2 3 3" xfId="11697" xr:uid="{00000000-0005-0000-0000-00008B210000}"/>
    <cellStyle name="Normal 3 16 3 2 3 3 2" xfId="28664" xr:uid="{00000000-0005-0000-0000-00008C210000}"/>
    <cellStyle name="Normal 3 16 3 2 3 4" xfId="20182" xr:uid="{00000000-0005-0000-0000-00008D210000}"/>
    <cellStyle name="Normal 3 16 3 2 4" xfId="5331" xr:uid="{00000000-0005-0000-0000-00008E210000}"/>
    <cellStyle name="Normal 3 16 3 2 4 2" xfId="13821" xr:uid="{00000000-0005-0000-0000-00008F210000}"/>
    <cellStyle name="Normal 3 16 3 2 4 2 2" xfId="30787" xr:uid="{00000000-0005-0000-0000-000090210000}"/>
    <cellStyle name="Normal 3 16 3 2 4 3" xfId="22305" xr:uid="{00000000-0005-0000-0000-000091210000}"/>
    <cellStyle name="Normal 3 16 3 2 5" xfId="9579" xr:uid="{00000000-0005-0000-0000-000092210000}"/>
    <cellStyle name="Normal 3 16 3 2 5 2" xfId="26546" xr:uid="{00000000-0005-0000-0000-000093210000}"/>
    <cellStyle name="Normal 3 16 3 2 6" xfId="18064" xr:uid="{00000000-0005-0000-0000-000094210000}"/>
    <cellStyle name="Normal 3 16 3 3" xfId="1598" xr:uid="{00000000-0005-0000-0000-000095210000}"/>
    <cellStyle name="Normal 3 16 3 3 2" xfId="3720" xr:uid="{00000000-0005-0000-0000-000096210000}"/>
    <cellStyle name="Normal 3 16 3 3 2 2" xfId="7979" xr:uid="{00000000-0005-0000-0000-000097210000}"/>
    <cellStyle name="Normal 3 16 3 3 2 2 2" xfId="16468" xr:uid="{00000000-0005-0000-0000-000098210000}"/>
    <cellStyle name="Normal 3 16 3 3 2 2 2 2" xfId="33434" xr:uid="{00000000-0005-0000-0000-000099210000}"/>
    <cellStyle name="Normal 3 16 3 3 2 2 3" xfId="24952" xr:uid="{00000000-0005-0000-0000-00009A210000}"/>
    <cellStyle name="Normal 3 16 3 3 2 3" xfId="12226" xr:uid="{00000000-0005-0000-0000-00009B210000}"/>
    <cellStyle name="Normal 3 16 3 3 2 3 2" xfId="29193" xr:uid="{00000000-0005-0000-0000-00009C210000}"/>
    <cellStyle name="Normal 3 16 3 3 2 4" xfId="20711" xr:uid="{00000000-0005-0000-0000-00009D210000}"/>
    <cellStyle name="Normal 3 16 3 3 3" xfId="5860" xr:uid="{00000000-0005-0000-0000-00009E210000}"/>
    <cellStyle name="Normal 3 16 3 3 3 2" xfId="14350" xr:uid="{00000000-0005-0000-0000-00009F210000}"/>
    <cellStyle name="Normal 3 16 3 3 3 2 2" xfId="31316" xr:uid="{00000000-0005-0000-0000-0000A0210000}"/>
    <cellStyle name="Normal 3 16 3 3 3 3" xfId="22834" xr:uid="{00000000-0005-0000-0000-0000A1210000}"/>
    <cellStyle name="Normal 3 16 3 3 4" xfId="10108" xr:uid="{00000000-0005-0000-0000-0000A2210000}"/>
    <cellStyle name="Normal 3 16 3 3 4 2" xfId="27075" xr:uid="{00000000-0005-0000-0000-0000A3210000}"/>
    <cellStyle name="Normal 3 16 3 3 5" xfId="18593" xr:uid="{00000000-0005-0000-0000-0000A4210000}"/>
    <cellStyle name="Normal 3 16 3 4" xfId="2661" xr:uid="{00000000-0005-0000-0000-0000A5210000}"/>
    <cellStyle name="Normal 3 16 3 4 2" xfId="6921" xr:uid="{00000000-0005-0000-0000-0000A6210000}"/>
    <cellStyle name="Normal 3 16 3 4 2 2" xfId="15410" xr:uid="{00000000-0005-0000-0000-0000A7210000}"/>
    <cellStyle name="Normal 3 16 3 4 2 2 2" xfId="32376" xr:uid="{00000000-0005-0000-0000-0000A8210000}"/>
    <cellStyle name="Normal 3 16 3 4 2 3" xfId="23894" xr:uid="{00000000-0005-0000-0000-0000A9210000}"/>
    <cellStyle name="Normal 3 16 3 4 3" xfId="11168" xr:uid="{00000000-0005-0000-0000-0000AA210000}"/>
    <cellStyle name="Normal 3 16 3 4 3 2" xfId="28135" xr:uid="{00000000-0005-0000-0000-0000AB210000}"/>
    <cellStyle name="Normal 3 16 3 4 4" xfId="19653" xr:uid="{00000000-0005-0000-0000-0000AC210000}"/>
    <cellStyle name="Normal 3 16 3 5" xfId="4802" xr:uid="{00000000-0005-0000-0000-0000AD210000}"/>
    <cellStyle name="Normal 3 16 3 5 2" xfId="13292" xr:uid="{00000000-0005-0000-0000-0000AE210000}"/>
    <cellStyle name="Normal 3 16 3 5 2 2" xfId="30258" xr:uid="{00000000-0005-0000-0000-0000AF210000}"/>
    <cellStyle name="Normal 3 16 3 5 3" xfId="21776" xr:uid="{00000000-0005-0000-0000-0000B0210000}"/>
    <cellStyle name="Normal 3 16 3 6" xfId="9050" xr:uid="{00000000-0005-0000-0000-0000B1210000}"/>
    <cellStyle name="Normal 3 16 3 6 2" xfId="26017" xr:uid="{00000000-0005-0000-0000-0000B2210000}"/>
    <cellStyle name="Normal 3 16 3 7" xfId="17535" xr:uid="{00000000-0005-0000-0000-0000B3210000}"/>
    <cellStyle name="Normal 3 16 4" xfId="797" xr:uid="{00000000-0005-0000-0000-0000B4210000}"/>
    <cellStyle name="Normal 3 16 4 2" xfId="1863" xr:uid="{00000000-0005-0000-0000-0000B5210000}"/>
    <cellStyle name="Normal 3 16 4 2 2" xfId="3984" xr:uid="{00000000-0005-0000-0000-0000B6210000}"/>
    <cellStyle name="Normal 3 16 4 2 2 2" xfId="8243" xr:uid="{00000000-0005-0000-0000-0000B7210000}"/>
    <cellStyle name="Normal 3 16 4 2 2 2 2" xfId="16732" xr:uid="{00000000-0005-0000-0000-0000B8210000}"/>
    <cellStyle name="Normal 3 16 4 2 2 2 2 2" xfId="33698" xr:uid="{00000000-0005-0000-0000-0000B9210000}"/>
    <cellStyle name="Normal 3 16 4 2 2 2 3" xfId="25216" xr:uid="{00000000-0005-0000-0000-0000BA210000}"/>
    <cellStyle name="Normal 3 16 4 2 2 3" xfId="12490" xr:uid="{00000000-0005-0000-0000-0000BB210000}"/>
    <cellStyle name="Normal 3 16 4 2 2 3 2" xfId="29457" xr:uid="{00000000-0005-0000-0000-0000BC210000}"/>
    <cellStyle name="Normal 3 16 4 2 2 4" xfId="20975" xr:uid="{00000000-0005-0000-0000-0000BD210000}"/>
    <cellStyle name="Normal 3 16 4 2 3" xfId="6124" xr:uid="{00000000-0005-0000-0000-0000BE210000}"/>
    <cellStyle name="Normal 3 16 4 2 3 2" xfId="14614" xr:uid="{00000000-0005-0000-0000-0000BF210000}"/>
    <cellStyle name="Normal 3 16 4 2 3 2 2" xfId="31580" xr:uid="{00000000-0005-0000-0000-0000C0210000}"/>
    <cellStyle name="Normal 3 16 4 2 3 3" xfId="23098" xr:uid="{00000000-0005-0000-0000-0000C1210000}"/>
    <cellStyle name="Normal 3 16 4 2 4" xfId="10372" xr:uid="{00000000-0005-0000-0000-0000C2210000}"/>
    <cellStyle name="Normal 3 16 4 2 4 2" xfId="27339" xr:uid="{00000000-0005-0000-0000-0000C3210000}"/>
    <cellStyle name="Normal 3 16 4 2 5" xfId="18857" xr:uid="{00000000-0005-0000-0000-0000C4210000}"/>
    <cellStyle name="Normal 3 16 4 3" xfId="2925" xr:uid="{00000000-0005-0000-0000-0000C5210000}"/>
    <cellStyle name="Normal 3 16 4 3 2" xfId="7185" xr:uid="{00000000-0005-0000-0000-0000C6210000}"/>
    <cellStyle name="Normal 3 16 4 3 2 2" xfId="15674" xr:uid="{00000000-0005-0000-0000-0000C7210000}"/>
    <cellStyle name="Normal 3 16 4 3 2 2 2" xfId="32640" xr:uid="{00000000-0005-0000-0000-0000C8210000}"/>
    <cellStyle name="Normal 3 16 4 3 2 3" xfId="24158" xr:uid="{00000000-0005-0000-0000-0000C9210000}"/>
    <cellStyle name="Normal 3 16 4 3 3" xfId="11432" xr:uid="{00000000-0005-0000-0000-0000CA210000}"/>
    <cellStyle name="Normal 3 16 4 3 3 2" xfId="28399" xr:uid="{00000000-0005-0000-0000-0000CB210000}"/>
    <cellStyle name="Normal 3 16 4 3 4" xfId="19917" xr:uid="{00000000-0005-0000-0000-0000CC210000}"/>
    <cellStyle name="Normal 3 16 4 4" xfId="5066" xr:uid="{00000000-0005-0000-0000-0000CD210000}"/>
    <cellStyle name="Normal 3 16 4 4 2" xfId="13556" xr:uid="{00000000-0005-0000-0000-0000CE210000}"/>
    <cellStyle name="Normal 3 16 4 4 2 2" xfId="30522" xr:uid="{00000000-0005-0000-0000-0000CF210000}"/>
    <cellStyle name="Normal 3 16 4 4 3" xfId="22040" xr:uid="{00000000-0005-0000-0000-0000D0210000}"/>
    <cellStyle name="Normal 3 16 4 5" xfId="9314" xr:uid="{00000000-0005-0000-0000-0000D1210000}"/>
    <cellStyle name="Normal 3 16 4 5 2" xfId="26281" xr:uid="{00000000-0005-0000-0000-0000D2210000}"/>
    <cellStyle name="Normal 3 16 4 6" xfId="17799" xr:uid="{00000000-0005-0000-0000-0000D3210000}"/>
    <cellStyle name="Normal 3 16 5" xfId="1333" xr:uid="{00000000-0005-0000-0000-0000D4210000}"/>
    <cellStyle name="Normal 3 16 5 2" xfId="3455" xr:uid="{00000000-0005-0000-0000-0000D5210000}"/>
    <cellStyle name="Normal 3 16 5 2 2" xfId="7714" xr:uid="{00000000-0005-0000-0000-0000D6210000}"/>
    <cellStyle name="Normal 3 16 5 2 2 2" xfId="16203" xr:uid="{00000000-0005-0000-0000-0000D7210000}"/>
    <cellStyle name="Normal 3 16 5 2 2 2 2" xfId="33169" xr:uid="{00000000-0005-0000-0000-0000D8210000}"/>
    <cellStyle name="Normal 3 16 5 2 2 3" xfId="24687" xr:uid="{00000000-0005-0000-0000-0000D9210000}"/>
    <cellStyle name="Normal 3 16 5 2 3" xfId="11961" xr:uid="{00000000-0005-0000-0000-0000DA210000}"/>
    <cellStyle name="Normal 3 16 5 2 3 2" xfId="28928" xr:uid="{00000000-0005-0000-0000-0000DB210000}"/>
    <cellStyle name="Normal 3 16 5 2 4" xfId="20446" xr:uid="{00000000-0005-0000-0000-0000DC210000}"/>
    <cellStyle name="Normal 3 16 5 3" xfId="5595" xr:uid="{00000000-0005-0000-0000-0000DD210000}"/>
    <cellStyle name="Normal 3 16 5 3 2" xfId="14085" xr:uid="{00000000-0005-0000-0000-0000DE210000}"/>
    <cellStyle name="Normal 3 16 5 3 2 2" xfId="31051" xr:uid="{00000000-0005-0000-0000-0000DF210000}"/>
    <cellStyle name="Normal 3 16 5 3 3" xfId="22569" xr:uid="{00000000-0005-0000-0000-0000E0210000}"/>
    <cellStyle name="Normal 3 16 5 4" xfId="9843" xr:uid="{00000000-0005-0000-0000-0000E1210000}"/>
    <cellStyle name="Normal 3 16 5 4 2" xfId="26810" xr:uid="{00000000-0005-0000-0000-0000E2210000}"/>
    <cellStyle name="Normal 3 16 5 5" xfId="18328" xr:uid="{00000000-0005-0000-0000-0000E3210000}"/>
    <cellStyle name="Normal 3 16 6" xfId="2396" xr:uid="{00000000-0005-0000-0000-0000E4210000}"/>
    <cellStyle name="Normal 3 16 6 2" xfId="6656" xr:uid="{00000000-0005-0000-0000-0000E5210000}"/>
    <cellStyle name="Normal 3 16 6 2 2" xfId="15145" xr:uid="{00000000-0005-0000-0000-0000E6210000}"/>
    <cellStyle name="Normal 3 16 6 2 2 2" xfId="32111" xr:uid="{00000000-0005-0000-0000-0000E7210000}"/>
    <cellStyle name="Normal 3 16 6 2 3" xfId="23629" xr:uid="{00000000-0005-0000-0000-0000E8210000}"/>
    <cellStyle name="Normal 3 16 6 3" xfId="10903" xr:uid="{00000000-0005-0000-0000-0000E9210000}"/>
    <cellStyle name="Normal 3 16 6 3 2" xfId="27870" xr:uid="{00000000-0005-0000-0000-0000EA210000}"/>
    <cellStyle name="Normal 3 16 6 4" xfId="19388" xr:uid="{00000000-0005-0000-0000-0000EB210000}"/>
    <cellStyle name="Normal 3 16 7" xfId="4537" xr:uid="{00000000-0005-0000-0000-0000EC210000}"/>
    <cellStyle name="Normal 3 16 7 2" xfId="13027" xr:uid="{00000000-0005-0000-0000-0000ED210000}"/>
    <cellStyle name="Normal 3 16 7 2 2" xfId="29993" xr:uid="{00000000-0005-0000-0000-0000EE210000}"/>
    <cellStyle name="Normal 3 16 7 3" xfId="21511" xr:uid="{00000000-0005-0000-0000-0000EF210000}"/>
    <cellStyle name="Normal 3 16 8" xfId="8785" xr:uid="{00000000-0005-0000-0000-0000F0210000}"/>
    <cellStyle name="Normal 3 16 8 2" xfId="25752" xr:uid="{00000000-0005-0000-0000-0000F1210000}"/>
    <cellStyle name="Normal 3 16 9" xfId="17270" xr:uid="{00000000-0005-0000-0000-0000F2210000}"/>
    <cellStyle name="Normal 3 17" xfId="307" xr:uid="{00000000-0005-0000-0000-0000F3210000}"/>
    <cellStyle name="Normal 3 17 2" xfId="596" xr:uid="{00000000-0005-0000-0000-0000F4210000}"/>
    <cellStyle name="Normal 3 17 2 2" xfId="1133" xr:uid="{00000000-0005-0000-0000-0000F5210000}"/>
    <cellStyle name="Normal 3 17 2 2 2" xfId="2194" xr:uid="{00000000-0005-0000-0000-0000F6210000}"/>
    <cellStyle name="Normal 3 17 2 2 2 2" xfId="4315" xr:uid="{00000000-0005-0000-0000-0000F7210000}"/>
    <cellStyle name="Normal 3 17 2 2 2 2 2" xfId="8574" xr:uid="{00000000-0005-0000-0000-0000F8210000}"/>
    <cellStyle name="Normal 3 17 2 2 2 2 2 2" xfId="17063" xr:uid="{00000000-0005-0000-0000-0000F9210000}"/>
    <cellStyle name="Normal 3 17 2 2 2 2 2 2 2" xfId="34029" xr:uid="{00000000-0005-0000-0000-0000FA210000}"/>
    <cellStyle name="Normal 3 17 2 2 2 2 2 3" xfId="25547" xr:uid="{00000000-0005-0000-0000-0000FB210000}"/>
    <cellStyle name="Normal 3 17 2 2 2 2 3" xfId="12821" xr:uid="{00000000-0005-0000-0000-0000FC210000}"/>
    <cellStyle name="Normal 3 17 2 2 2 2 3 2" xfId="29788" xr:uid="{00000000-0005-0000-0000-0000FD210000}"/>
    <cellStyle name="Normal 3 17 2 2 2 2 4" xfId="21306" xr:uid="{00000000-0005-0000-0000-0000FE210000}"/>
    <cellStyle name="Normal 3 17 2 2 2 3" xfId="6455" xr:uid="{00000000-0005-0000-0000-0000FF210000}"/>
    <cellStyle name="Normal 3 17 2 2 2 3 2" xfId="14945" xr:uid="{00000000-0005-0000-0000-000000220000}"/>
    <cellStyle name="Normal 3 17 2 2 2 3 2 2" xfId="31911" xr:uid="{00000000-0005-0000-0000-000001220000}"/>
    <cellStyle name="Normal 3 17 2 2 2 3 3" xfId="23429" xr:uid="{00000000-0005-0000-0000-000002220000}"/>
    <cellStyle name="Normal 3 17 2 2 2 4" xfId="10703" xr:uid="{00000000-0005-0000-0000-000003220000}"/>
    <cellStyle name="Normal 3 17 2 2 2 4 2" xfId="27670" xr:uid="{00000000-0005-0000-0000-000004220000}"/>
    <cellStyle name="Normal 3 17 2 2 2 5" xfId="19188" xr:uid="{00000000-0005-0000-0000-000005220000}"/>
    <cellStyle name="Normal 3 17 2 2 3" xfId="3256" xr:uid="{00000000-0005-0000-0000-000006220000}"/>
    <cellStyle name="Normal 3 17 2 2 3 2" xfId="7516" xr:uid="{00000000-0005-0000-0000-000007220000}"/>
    <cellStyle name="Normal 3 17 2 2 3 2 2" xfId="16005" xr:uid="{00000000-0005-0000-0000-000008220000}"/>
    <cellStyle name="Normal 3 17 2 2 3 2 2 2" xfId="32971" xr:uid="{00000000-0005-0000-0000-000009220000}"/>
    <cellStyle name="Normal 3 17 2 2 3 2 3" xfId="24489" xr:uid="{00000000-0005-0000-0000-00000A220000}"/>
    <cellStyle name="Normal 3 17 2 2 3 3" xfId="11763" xr:uid="{00000000-0005-0000-0000-00000B220000}"/>
    <cellStyle name="Normal 3 17 2 2 3 3 2" xfId="28730" xr:uid="{00000000-0005-0000-0000-00000C220000}"/>
    <cellStyle name="Normal 3 17 2 2 3 4" xfId="20248" xr:uid="{00000000-0005-0000-0000-00000D220000}"/>
    <cellStyle name="Normal 3 17 2 2 4" xfId="5397" xr:uid="{00000000-0005-0000-0000-00000E220000}"/>
    <cellStyle name="Normal 3 17 2 2 4 2" xfId="13887" xr:uid="{00000000-0005-0000-0000-00000F220000}"/>
    <cellStyle name="Normal 3 17 2 2 4 2 2" xfId="30853" xr:uid="{00000000-0005-0000-0000-000010220000}"/>
    <cellStyle name="Normal 3 17 2 2 4 3" xfId="22371" xr:uid="{00000000-0005-0000-0000-000011220000}"/>
    <cellStyle name="Normal 3 17 2 2 5" xfId="9645" xr:uid="{00000000-0005-0000-0000-000012220000}"/>
    <cellStyle name="Normal 3 17 2 2 5 2" xfId="26612" xr:uid="{00000000-0005-0000-0000-000013220000}"/>
    <cellStyle name="Normal 3 17 2 2 6" xfId="18130" xr:uid="{00000000-0005-0000-0000-000014220000}"/>
    <cellStyle name="Normal 3 17 2 3" xfId="1664" xr:uid="{00000000-0005-0000-0000-000015220000}"/>
    <cellStyle name="Normal 3 17 2 3 2" xfId="3786" xr:uid="{00000000-0005-0000-0000-000016220000}"/>
    <cellStyle name="Normal 3 17 2 3 2 2" xfId="8045" xr:uid="{00000000-0005-0000-0000-000017220000}"/>
    <cellStyle name="Normal 3 17 2 3 2 2 2" xfId="16534" xr:uid="{00000000-0005-0000-0000-000018220000}"/>
    <cellStyle name="Normal 3 17 2 3 2 2 2 2" xfId="33500" xr:uid="{00000000-0005-0000-0000-000019220000}"/>
    <cellStyle name="Normal 3 17 2 3 2 2 3" xfId="25018" xr:uid="{00000000-0005-0000-0000-00001A220000}"/>
    <cellStyle name="Normal 3 17 2 3 2 3" xfId="12292" xr:uid="{00000000-0005-0000-0000-00001B220000}"/>
    <cellStyle name="Normal 3 17 2 3 2 3 2" xfId="29259" xr:uid="{00000000-0005-0000-0000-00001C220000}"/>
    <cellStyle name="Normal 3 17 2 3 2 4" xfId="20777" xr:uid="{00000000-0005-0000-0000-00001D220000}"/>
    <cellStyle name="Normal 3 17 2 3 3" xfId="5926" xr:uid="{00000000-0005-0000-0000-00001E220000}"/>
    <cellStyle name="Normal 3 17 2 3 3 2" xfId="14416" xr:uid="{00000000-0005-0000-0000-00001F220000}"/>
    <cellStyle name="Normal 3 17 2 3 3 2 2" xfId="31382" xr:uid="{00000000-0005-0000-0000-000020220000}"/>
    <cellStyle name="Normal 3 17 2 3 3 3" xfId="22900" xr:uid="{00000000-0005-0000-0000-000021220000}"/>
    <cellStyle name="Normal 3 17 2 3 4" xfId="10174" xr:uid="{00000000-0005-0000-0000-000022220000}"/>
    <cellStyle name="Normal 3 17 2 3 4 2" xfId="27141" xr:uid="{00000000-0005-0000-0000-000023220000}"/>
    <cellStyle name="Normal 3 17 2 3 5" xfId="18659" xr:uid="{00000000-0005-0000-0000-000024220000}"/>
    <cellStyle name="Normal 3 17 2 4" xfId="2727" xr:uid="{00000000-0005-0000-0000-000025220000}"/>
    <cellStyle name="Normal 3 17 2 4 2" xfId="6987" xr:uid="{00000000-0005-0000-0000-000026220000}"/>
    <cellStyle name="Normal 3 17 2 4 2 2" xfId="15476" xr:uid="{00000000-0005-0000-0000-000027220000}"/>
    <cellStyle name="Normal 3 17 2 4 2 2 2" xfId="32442" xr:uid="{00000000-0005-0000-0000-000028220000}"/>
    <cellStyle name="Normal 3 17 2 4 2 3" xfId="23960" xr:uid="{00000000-0005-0000-0000-000029220000}"/>
    <cellStyle name="Normal 3 17 2 4 3" xfId="11234" xr:uid="{00000000-0005-0000-0000-00002A220000}"/>
    <cellStyle name="Normal 3 17 2 4 3 2" xfId="28201" xr:uid="{00000000-0005-0000-0000-00002B220000}"/>
    <cellStyle name="Normal 3 17 2 4 4" xfId="19719" xr:uid="{00000000-0005-0000-0000-00002C220000}"/>
    <cellStyle name="Normal 3 17 2 5" xfId="4868" xr:uid="{00000000-0005-0000-0000-00002D220000}"/>
    <cellStyle name="Normal 3 17 2 5 2" xfId="13358" xr:uid="{00000000-0005-0000-0000-00002E220000}"/>
    <cellStyle name="Normal 3 17 2 5 2 2" xfId="30324" xr:uid="{00000000-0005-0000-0000-00002F220000}"/>
    <cellStyle name="Normal 3 17 2 5 3" xfId="21842" xr:uid="{00000000-0005-0000-0000-000030220000}"/>
    <cellStyle name="Normal 3 17 2 6" xfId="9116" xr:uid="{00000000-0005-0000-0000-000031220000}"/>
    <cellStyle name="Normal 3 17 2 6 2" xfId="26083" xr:uid="{00000000-0005-0000-0000-000032220000}"/>
    <cellStyle name="Normal 3 17 2 7" xfId="17601" xr:uid="{00000000-0005-0000-0000-000033220000}"/>
    <cellStyle name="Normal 3 17 3" xfId="863" xr:uid="{00000000-0005-0000-0000-000034220000}"/>
    <cellStyle name="Normal 3 17 3 2" xfId="1929" xr:uid="{00000000-0005-0000-0000-000035220000}"/>
    <cellStyle name="Normal 3 17 3 2 2" xfId="4050" xr:uid="{00000000-0005-0000-0000-000036220000}"/>
    <cellStyle name="Normal 3 17 3 2 2 2" xfId="8309" xr:uid="{00000000-0005-0000-0000-000037220000}"/>
    <cellStyle name="Normal 3 17 3 2 2 2 2" xfId="16798" xr:uid="{00000000-0005-0000-0000-000038220000}"/>
    <cellStyle name="Normal 3 17 3 2 2 2 2 2" xfId="33764" xr:uid="{00000000-0005-0000-0000-000039220000}"/>
    <cellStyle name="Normal 3 17 3 2 2 2 3" xfId="25282" xr:uid="{00000000-0005-0000-0000-00003A220000}"/>
    <cellStyle name="Normal 3 17 3 2 2 3" xfId="12556" xr:uid="{00000000-0005-0000-0000-00003B220000}"/>
    <cellStyle name="Normal 3 17 3 2 2 3 2" xfId="29523" xr:uid="{00000000-0005-0000-0000-00003C220000}"/>
    <cellStyle name="Normal 3 17 3 2 2 4" xfId="21041" xr:uid="{00000000-0005-0000-0000-00003D220000}"/>
    <cellStyle name="Normal 3 17 3 2 3" xfId="6190" xr:uid="{00000000-0005-0000-0000-00003E220000}"/>
    <cellStyle name="Normal 3 17 3 2 3 2" xfId="14680" xr:uid="{00000000-0005-0000-0000-00003F220000}"/>
    <cellStyle name="Normal 3 17 3 2 3 2 2" xfId="31646" xr:uid="{00000000-0005-0000-0000-000040220000}"/>
    <cellStyle name="Normal 3 17 3 2 3 3" xfId="23164" xr:uid="{00000000-0005-0000-0000-000041220000}"/>
    <cellStyle name="Normal 3 17 3 2 4" xfId="10438" xr:uid="{00000000-0005-0000-0000-000042220000}"/>
    <cellStyle name="Normal 3 17 3 2 4 2" xfId="27405" xr:uid="{00000000-0005-0000-0000-000043220000}"/>
    <cellStyle name="Normal 3 17 3 2 5" xfId="18923" xr:uid="{00000000-0005-0000-0000-000044220000}"/>
    <cellStyle name="Normal 3 17 3 3" xfId="2991" xr:uid="{00000000-0005-0000-0000-000045220000}"/>
    <cellStyle name="Normal 3 17 3 3 2" xfId="7251" xr:uid="{00000000-0005-0000-0000-000046220000}"/>
    <cellStyle name="Normal 3 17 3 3 2 2" xfId="15740" xr:uid="{00000000-0005-0000-0000-000047220000}"/>
    <cellStyle name="Normal 3 17 3 3 2 2 2" xfId="32706" xr:uid="{00000000-0005-0000-0000-000048220000}"/>
    <cellStyle name="Normal 3 17 3 3 2 3" xfId="24224" xr:uid="{00000000-0005-0000-0000-000049220000}"/>
    <cellStyle name="Normal 3 17 3 3 3" xfId="11498" xr:uid="{00000000-0005-0000-0000-00004A220000}"/>
    <cellStyle name="Normal 3 17 3 3 3 2" xfId="28465" xr:uid="{00000000-0005-0000-0000-00004B220000}"/>
    <cellStyle name="Normal 3 17 3 3 4" xfId="19983" xr:uid="{00000000-0005-0000-0000-00004C220000}"/>
    <cellStyle name="Normal 3 17 3 4" xfId="5132" xr:uid="{00000000-0005-0000-0000-00004D220000}"/>
    <cellStyle name="Normal 3 17 3 4 2" xfId="13622" xr:uid="{00000000-0005-0000-0000-00004E220000}"/>
    <cellStyle name="Normal 3 17 3 4 2 2" xfId="30588" xr:uid="{00000000-0005-0000-0000-00004F220000}"/>
    <cellStyle name="Normal 3 17 3 4 3" xfId="22106" xr:uid="{00000000-0005-0000-0000-000050220000}"/>
    <cellStyle name="Normal 3 17 3 5" xfId="9380" xr:uid="{00000000-0005-0000-0000-000051220000}"/>
    <cellStyle name="Normal 3 17 3 5 2" xfId="26347" xr:uid="{00000000-0005-0000-0000-000052220000}"/>
    <cellStyle name="Normal 3 17 3 6" xfId="17865" xr:uid="{00000000-0005-0000-0000-000053220000}"/>
    <cellStyle name="Normal 3 17 4" xfId="1399" xr:uid="{00000000-0005-0000-0000-000054220000}"/>
    <cellStyle name="Normal 3 17 4 2" xfId="3521" xr:uid="{00000000-0005-0000-0000-000055220000}"/>
    <cellStyle name="Normal 3 17 4 2 2" xfId="7780" xr:uid="{00000000-0005-0000-0000-000056220000}"/>
    <cellStyle name="Normal 3 17 4 2 2 2" xfId="16269" xr:uid="{00000000-0005-0000-0000-000057220000}"/>
    <cellStyle name="Normal 3 17 4 2 2 2 2" xfId="33235" xr:uid="{00000000-0005-0000-0000-000058220000}"/>
    <cellStyle name="Normal 3 17 4 2 2 3" xfId="24753" xr:uid="{00000000-0005-0000-0000-000059220000}"/>
    <cellStyle name="Normal 3 17 4 2 3" xfId="12027" xr:uid="{00000000-0005-0000-0000-00005A220000}"/>
    <cellStyle name="Normal 3 17 4 2 3 2" xfId="28994" xr:uid="{00000000-0005-0000-0000-00005B220000}"/>
    <cellStyle name="Normal 3 17 4 2 4" xfId="20512" xr:uid="{00000000-0005-0000-0000-00005C220000}"/>
    <cellStyle name="Normal 3 17 4 3" xfId="5661" xr:uid="{00000000-0005-0000-0000-00005D220000}"/>
    <cellStyle name="Normal 3 17 4 3 2" xfId="14151" xr:uid="{00000000-0005-0000-0000-00005E220000}"/>
    <cellStyle name="Normal 3 17 4 3 2 2" xfId="31117" xr:uid="{00000000-0005-0000-0000-00005F220000}"/>
    <cellStyle name="Normal 3 17 4 3 3" xfId="22635" xr:uid="{00000000-0005-0000-0000-000060220000}"/>
    <cellStyle name="Normal 3 17 4 4" xfId="9909" xr:uid="{00000000-0005-0000-0000-000061220000}"/>
    <cellStyle name="Normal 3 17 4 4 2" xfId="26876" xr:uid="{00000000-0005-0000-0000-000062220000}"/>
    <cellStyle name="Normal 3 17 4 5" xfId="18394" xr:uid="{00000000-0005-0000-0000-000063220000}"/>
    <cellStyle name="Normal 3 17 5" xfId="2462" xr:uid="{00000000-0005-0000-0000-000064220000}"/>
    <cellStyle name="Normal 3 17 5 2" xfId="6722" xr:uid="{00000000-0005-0000-0000-000065220000}"/>
    <cellStyle name="Normal 3 17 5 2 2" xfId="15211" xr:uid="{00000000-0005-0000-0000-000066220000}"/>
    <cellStyle name="Normal 3 17 5 2 2 2" xfId="32177" xr:uid="{00000000-0005-0000-0000-000067220000}"/>
    <cellStyle name="Normal 3 17 5 2 3" xfId="23695" xr:uid="{00000000-0005-0000-0000-000068220000}"/>
    <cellStyle name="Normal 3 17 5 3" xfId="10969" xr:uid="{00000000-0005-0000-0000-000069220000}"/>
    <cellStyle name="Normal 3 17 5 3 2" xfId="27936" xr:uid="{00000000-0005-0000-0000-00006A220000}"/>
    <cellStyle name="Normal 3 17 5 4" xfId="19454" xr:uid="{00000000-0005-0000-0000-00006B220000}"/>
    <cellStyle name="Normal 3 17 6" xfId="4603" xr:uid="{00000000-0005-0000-0000-00006C220000}"/>
    <cellStyle name="Normal 3 17 6 2" xfId="13093" xr:uid="{00000000-0005-0000-0000-00006D220000}"/>
    <cellStyle name="Normal 3 17 6 2 2" xfId="30059" xr:uid="{00000000-0005-0000-0000-00006E220000}"/>
    <cellStyle name="Normal 3 17 6 3" xfId="21577" xr:uid="{00000000-0005-0000-0000-00006F220000}"/>
    <cellStyle name="Normal 3 17 7" xfId="8851" xr:uid="{00000000-0005-0000-0000-000070220000}"/>
    <cellStyle name="Normal 3 17 7 2" xfId="25818" xr:uid="{00000000-0005-0000-0000-000071220000}"/>
    <cellStyle name="Normal 3 17 8" xfId="17336" xr:uid="{00000000-0005-0000-0000-000072220000}"/>
    <cellStyle name="Normal 3 18" xfId="456" xr:uid="{00000000-0005-0000-0000-000073220000}"/>
    <cellStyle name="Normal 3 18 2" xfId="1001" xr:uid="{00000000-0005-0000-0000-000074220000}"/>
    <cellStyle name="Normal 3 18 2 2" xfId="2063" xr:uid="{00000000-0005-0000-0000-000075220000}"/>
    <cellStyle name="Normal 3 18 2 2 2" xfId="4184" xr:uid="{00000000-0005-0000-0000-000076220000}"/>
    <cellStyle name="Normal 3 18 2 2 2 2" xfId="8443" xr:uid="{00000000-0005-0000-0000-000077220000}"/>
    <cellStyle name="Normal 3 18 2 2 2 2 2" xfId="16932" xr:uid="{00000000-0005-0000-0000-000078220000}"/>
    <cellStyle name="Normal 3 18 2 2 2 2 2 2" xfId="33898" xr:uid="{00000000-0005-0000-0000-000079220000}"/>
    <cellStyle name="Normal 3 18 2 2 2 2 3" xfId="25416" xr:uid="{00000000-0005-0000-0000-00007A220000}"/>
    <cellStyle name="Normal 3 18 2 2 2 3" xfId="12690" xr:uid="{00000000-0005-0000-0000-00007B220000}"/>
    <cellStyle name="Normal 3 18 2 2 2 3 2" xfId="29657" xr:uid="{00000000-0005-0000-0000-00007C220000}"/>
    <cellStyle name="Normal 3 18 2 2 2 4" xfId="21175" xr:uid="{00000000-0005-0000-0000-00007D220000}"/>
    <cellStyle name="Normal 3 18 2 2 3" xfId="6324" xr:uid="{00000000-0005-0000-0000-00007E220000}"/>
    <cellStyle name="Normal 3 18 2 2 3 2" xfId="14814" xr:uid="{00000000-0005-0000-0000-00007F220000}"/>
    <cellStyle name="Normal 3 18 2 2 3 2 2" xfId="31780" xr:uid="{00000000-0005-0000-0000-000080220000}"/>
    <cellStyle name="Normal 3 18 2 2 3 3" xfId="23298" xr:uid="{00000000-0005-0000-0000-000081220000}"/>
    <cellStyle name="Normal 3 18 2 2 4" xfId="10572" xr:uid="{00000000-0005-0000-0000-000082220000}"/>
    <cellStyle name="Normal 3 18 2 2 4 2" xfId="27539" xr:uid="{00000000-0005-0000-0000-000083220000}"/>
    <cellStyle name="Normal 3 18 2 2 5" xfId="19057" xr:uid="{00000000-0005-0000-0000-000084220000}"/>
    <cellStyle name="Normal 3 18 2 3" xfId="3125" xr:uid="{00000000-0005-0000-0000-000085220000}"/>
    <cellStyle name="Normal 3 18 2 3 2" xfId="7385" xr:uid="{00000000-0005-0000-0000-000086220000}"/>
    <cellStyle name="Normal 3 18 2 3 2 2" xfId="15874" xr:uid="{00000000-0005-0000-0000-000087220000}"/>
    <cellStyle name="Normal 3 18 2 3 2 2 2" xfId="32840" xr:uid="{00000000-0005-0000-0000-000088220000}"/>
    <cellStyle name="Normal 3 18 2 3 2 3" xfId="24358" xr:uid="{00000000-0005-0000-0000-000089220000}"/>
    <cellStyle name="Normal 3 18 2 3 3" xfId="11632" xr:uid="{00000000-0005-0000-0000-00008A220000}"/>
    <cellStyle name="Normal 3 18 2 3 3 2" xfId="28599" xr:uid="{00000000-0005-0000-0000-00008B220000}"/>
    <cellStyle name="Normal 3 18 2 3 4" xfId="20117" xr:uid="{00000000-0005-0000-0000-00008C220000}"/>
    <cellStyle name="Normal 3 18 2 4" xfId="5266" xr:uid="{00000000-0005-0000-0000-00008D220000}"/>
    <cellStyle name="Normal 3 18 2 4 2" xfId="13756" xr:uid="{00000000-0005-0000-0000-00008E220000}"/>
    <cellStyle name="Normal 3 18 2 4 2 2" xfId="30722" xr:uid="{00000000-0005-0000-0000-00008F220000}"/>
    <cellStyle name="Normal 3 18 2 4 3" xfId="22240" xr:uid="{00000000-0005-0000-0000-000090220000}"/>
    <cellStyle name="Normal 3 18 2 5" xfId="9514" xr:uid="{00000000-0005-0000-0000-000091220000}"/>
    <cellStyle name="Normal 3 18 2 5 2" xfId="26481" xr:uid="{00000000-0005-0000-0000-000092220000}"/>
    <cellStyle name="Normal 3 18 2 6" xfId="17999" xr:uid="{00000000-0005-0000-0000-000093220000}"/>
    <cellStyle name="Normal 3 18 3" xfId="1533" xr:uid="{00000000-0005-0000-0000-000094220000}"/>
    <cellStyle name="Normal 3 18 3 2" xfId="3655" xr:uid="{00000000-0005-0000-0000-000095220000}"/>
    <cellStyle name="Normal 3 18 3 2 2" xfId="7914" xr:uid="{00000000-0005-0000-0000-000096220000}"/>
    <cellStyle name="Normal 3 18 3 2 2 2" xfId="16403" xr:uid="{00000000-0005-0000-0000-000097220000}"/>
    <cellStyle name="Normal 3 18 3 2 2 2 2" xfId="33369" xr:uid="{00000000-0005-0000-0000-000098220000}"/>
    <cellStyle name="Normal 3 18 3 2 2 3" xfId="24887" xr:uid="{00000000-0005-0000-0000-000099220000}"/>
    <cellStyle name="Normal 3 18 3 2 3" xfId="12161" xr:uid="{00000000-0005-0000-0000-00009A220000}"/>
    <cellStyle name="Normal 3 18 3 2 3 2" xfId="29128" xr:uid="{00000000-0005-0000-0000-00009B220000}"/>
    <cellStyle name="Normal 3 18 3 2 4" xfId="20646" xr:uid="{00000000-0005-0000-0000-00009C220000}"/>
    <cellStyle name="Normal 3 18 3 3" xfId="5795" xr:uid="{00000000-0005-0000-0000-00009D220000}"/>
    <cellStyle name="Normal 3 18 3 3 2" xfId="14285" xr:uid="{00000000-0005-0000-0000-00009E220000}"/>
    <cellStyle name="Normal 3 18 3 3 2 2" xfId="31251" xr:uid="{00000000-0005-0000-0000-00009F220000}"/>
    <cellStyle name="Normal 3 18 3 3 3" xfId="22769" xr:uid="{00000000-0005-0000-0000-0000A0220000}"/>
    <cellStyle name="Normal 3 18 3 4" xfId="10043" xr:uid="{00000000-0005-0000-0000-0000A1220000}"/>
    <cellStyle name="Normal 3 18 3 4 2" xfId="27010" xr:uid="{00000000-0005-0000-0000-0000A2220000}"/>
    <cellStyle name="Normal 3 18 3 5" xfId="18528" xr:uid="{00000000-0005-0000-0000-0000A3220000}"/>
    <cellStyle name="Normal 3 18 4" xfId="2596" xr:uid="{00000000-0005-0000-0000-0000A4220000}"/>
    <cellStyle name="Normal 3 18 4 2" xfId="6856" xr:uid="{00000000-0005-0000-0000-0000A5220000}"/>
    <cellStyle name="Normal 3 18 4 2 2" xfId="15345" xr:uid="{00000000-0005-0000-0000-0000A6220000}"/>
    <cellStyle name="Normal 3 18 4 2 2 2" xfId="32311" xr:uid="{00000000-0005-0000-0000-0000A7220000}"/>
    <cellStyle name="Normal 3 18 4 2 3" xfId="23829" xr:uid="{00000000-0005-0000-0000-0000A8220000}"/>
    <cellStyle name="Normal 3 18 4 3" xfId="11103" xr:uid="{00000000-0005-0000-0000-0000A9220000}"/>
    <cellStyle name="Normal 3 18 4 3 2" xfId="28070" xr:uid="{00000000-0005-0000-0000-0000AA220000}"/>
    <cellStyle name="Normal 3 18 4 4" xfId="19588" xr:uid="{00000000-0005-0000-0000-0000AB220000}"/>
    <cellStyle name="Normal 3 18 5" xfId="4737" xr:uid="{00000000-0005-0000-0000-0000AC220000}"/>
    <cellStyle name="Normal 3 18 5 2" xfId="13227" xr:uid="{00000000-0005-0000-0000-0000AD220000}"/>
    <cellStyle name="Normal 3 18 5 2 2" xfId="30193" xr:uid="{00000000-0005-0000-0000-0000AE220000}"/>
    <cellStyle name="Normal 3 18 5 3" xfId="21711" xr:uid="{00000000-0005-0000-0000-0000AF220000}"/>
    <cellStyle name="Normal 3 18 6" xfId="8985" xr:uid="{00000000-0005-0000-0000-0000B0220000}"/>
    <cellStyle name="Normal 3 18 6 2" xfId="25952" xr:uid="{00000000-0005-0000-0000-0000B1220000}"/>
    <cellStyle name="Normal 3 18 7" xfId="17470" xr:uid="{00000000-0005-0000-0000-0000B2220000}"/>
    <cellStyle name="Normal 3 19" xfId="731" xr:uid="{00000000-0005-0000-0000-0000B3220000}"/>
    <cellStyle name="Normal 3 19 2" xfId="1798" xr:uid="{00000000-0005-0000-0000-0000B4220000}"/>
    <cellStyle name="Normal 3 19 2 2" xfId="3919" xr:uid="{00000000-0005-0000-0000-0000B5220000}"/>
    <cellStyle name="Normal 3 19 2 2 2" xfId="8178" xr:uid="{00000000-0005-0000-0000-0000B6220000}"/>
    <cellStyle name="Normal 3 19 2 2 2 2" xfId="16667" xr:uid="{00000000-0005-0000-0000-0000B7220000}"/>
    <cellStyle name="Normal 3 19 2 2 2 2 2" xfId="33633" xr:uid="{00000000-0005-0000-0000-0000B8220000}"/>
    <cellStyle name="Normal 3 19 2 2 2 3" xfId="25151" xr:uid="{00000000-0005-0000-0000-0000B9220000}"/>
    <cellStyle name="Normal 3 19 2 2 3" xfId="12425" xr:uid="{00000000-0005-0000-0000-0000BA220000}"/>
    <cellStyle name="Normal 3 19 2 2 3 2" xfId="29392" xr:uid="{00000000-0005-0000-0000-0000BB220000}"/>
    <cellStyle name="Normal 3 19 2 2 4" xfId="20910" xr:uid="{00000000-0005-0000-0000-0000BC220000}"/>
    <cellStyle name="Normal 3 19 2 3" xfId="6059" xr:uid="{00000000-0005-0000-0000-0000BD220000}"/>
    <cellStyle name="Normal 3 19 2 3 2" xfId="14549" xr:uid="{00000000-0005-0000-0000-0000BE220000}"/>
    <cellStyle name="Normal 3 19 2 3 2 2" xfId="31515" xr:uid="{00000000-0005-0000-0000-0000BF220000}"/>
    <cellStyle name="Normal 3 19 2 3 3" xfId="23033" xr:uid="{00000000-0005-0000-0000-0000C0220000}"/>
    <cellStyle name="Normal 3 19 2 4" xfId="10307" xr:uid="{00000000-0005-0000-0000-0000C1220000}"/>
    <cellStyle name="Normal 3 19 2 4 2" xfId="27274" xr:uid="{00000000-0005-0000-0000-0000C2220000}"/>
    <cellStyle name="Normal 3 19 2 5" xfId="18792" xr:uid="{00000000-0005-0000-0000-0000C3220000}"/>
    <cellStyle name="Normal 3 19 3" xfId="2860" xr:uid="{00000000-0005-0000-0000-0000C4220000}"/>
    <cellStyle name="Normal 3 19 3 2" xfId="7120" xr:uid="{00000000-0005-0000-0000-0000C5220000}"/>
    <cellStyle name="Normal 3 19 3 2 2" xfId="15609" xr:uid="{00000000-0005-0000-0000-0000C6220000}"/>
    <cellStyle name="Normal 3 19 3 2 2 2" xfId="32575" xr:uid="{00000000-0005-0000-0000-0000C7220000}"/>
    <cellStyle name="Normal 3 19 3 2 3" xfId="24093" xr:uid="{00000000-0005-0000-0000-0000C8220000}"/>
    <cellStyle name="Normal 3 19 3 3" xfId="11367" xr:uid="{00000000-0005-0000-0000-0000C9220000}"/>
    <cellStyle name="Normal 3 19 3 3 2" xfId="28334" xr:uid="{00000000-0005-0000-0000-0000CA220000}"/>
    <cellStyle name="Normal 3 19 3 4" xfId="19852" xr:uid="{00000000-0005-0000-0000-0000CB220000}"/>
    <cellStyle name="Normal 3 19 4" xfId="5001" xr:uid="{00000000-0005-0000-0000-0000CC220000}"/>
    <cellStyle name="Normal 3 19 4 2" xfId="13491" xr:uid="{00000000-0005-0000-0000-0000CD220000}"/>
    <cellStyle name="Normal 3 19 4 2 2" xfId="30457" xr:uid="{00000000-0005-0000-0000-0000CE220000}"/>
    <cellStyle name="Normal 3 19 4 3" xfId="21975" xr:uid="{00000000-0005-0000-0000-0000CF220000}"/>
    <cellStyle name="Normal 3 19 5" xfId="9249" xr:uid="{00000000-0005-0000-0000-0000D0220000}"/>
    <cellStyle name="Normal 3 19 5 2" xfId="26216" xr:uid="{00000000-0005-0000-0000-0000D1220000}"/>
    <cellStyle name="Normal 3 19 6" xfId="17734" xr:uid="{00000000-0005-0000-0000-0000D2220000}"/>
    <cellStyle name="Normal 3 2" xfId="9" xr:uid="{00000000-0005-0000-0000-0000D3220000}"/>
    <cellStyle name="Normal 3 2 10" xfId="56" xr:uid="{00000000-0005-0000-0000-0000D4220000}"/>
    <cellStyle name="Normal 3 2 11" xfId="60" xr:uid="{00000000-0005-0000-0000-0000D5220000}"/>
    <cellStyle name="Normal 3 2 11 10" xfId="1277" xr:uid="{00000000-0005-0000-0000-0000D6220000}"/>
    <cellStyle name="Normal 3 2 11 10 2" xfId="3400" xr:uid="{00000000-0005-0000-0000-0000D7220000}"/>
    <cellStyle name="Normal 3 2 11 10 2 2" xfId="7659" xr:uid="{00000000-0005-0000-0000-0000D8220000}"/>
    <cellStyle name="Normal 3 2 11 10 2 2 2" xfId="16148" xr:uid="{00000000-0005-0000-0000-0000D9220000}"/>
    <cellStyle name="Normal 3 2 11 10 2 2 2 2" xfId="33114" xr:uid="{00000000-0005-0000-0000-0000DA220000}"/>
    <cellStyle name="Normal 3 2 11 10 2 2 3" xfId="24632" xr:uid="{00000000-0005-0000-0000-0000DB220000}"/>
    <cellStyle name="Normal 3 2 11 10 2 3" xfId="11906" xr:uid="{00000000-0005-0000-0000-0000DC220000}"/>
    <cellStyle name="Normal 3 2 11 10 2 3 2" xfId="28873" xr:uid="{00000000-0005-0000-0000-0000DD220000}"/>
    <cellStyle name="Normal 3 2 11 10 2 4" xfId="20391" xr:uid="{00000000-0005-0000-0000-0000DE220000}"/>
    <cellStyle name="Normal 3 2 11 10 3" xfId="5540" xr:uid="{00000000-0005-0000-0000-0000DF220000}"/>
    <cellStyle name="Normal 3 2 11 10 3 2" xfId="14030" xr:uid="{00000000-0005-0000-0000-0000E0220000}"/>
    <cellStyle name="Normal 3 2 11 10 3 2 2" xfId="30996" xr:uid="{00000000-0005-0000-0000-0000E1220000}"/>
    <cellStyle name="Normal 3 2 11 10 3 3" xfId="22514" xr:uid="{00000000-0005-0000-0000-0000E2220000}"/>
    <cellStyle name="Normal 3 2 11 10 4" xfId="9788" xr:uid="{00000000-0005-0000-0000-0000E3220000}"/>
    <cellStyle name="Normal 3 2 11 10 4 2" xfId="26755" xr:uid="{00000000-0005-0000-0000-0000E4220000}"/>
    <cellStyle name="Normal 3 2 11 10 5" xfId="18273" xr:uid="{00000000-0005-0000-0000-0000E5220000}"/>
    <cellStyle name="Normal 3 2 11 11" xfId="2340" xr:uid="{00000000-0005-0000-0000-0000E6220000}"/>
    <cellStyle name="Normal 3 2 11 11 2" xfId="6601" xr:uid="{00000000-0005-0000-0000-0000E7220000}"/>
    <cellStyle name="Normal 3 2 11 11 2 2" xfId="15090" xr:uid="{00000000-0005-0000-0000-0000E8220000}"/>
    <cellStyle name="Normal 3 2 11 11 2 2 2" xfId="32056" xr:uid="{00000000-0005-0000-0000-0000E9220000}"/>
    <cellStyle name="Normal 3 2 11 11 2 3" xfId="23574" xr:uid="{00000000-0005-0000-0000-0000EA220000}"/>
    <cellStyle name="Normal 3 2 11 11 3" xfId="10848" xr:uid="{00000000-0005-0000-0000-0000EB220000}"/>
    <cellStyle name="Normal 3 2 11 11 3 2" xfId="27815" xr:uid="{00000000-0005-0000-0000-0000EC220000}"/>
    <cellStyle name="Normal 3 2 11 11 4" xfId="19333" xr:uid="{00000000-0005-0000-0000-0000ED220000}"/>
    <cellStyle name="Normal 3 2 11 12" xfId="4481" xr:uid="{00000000-0005-0000-0000-0000EE220000}"/>
    <cellStyle name="Normal 3 2 11 12 2" xfId="12972" xr:uid="{00000000-0005-0000-0000-0000EF220000}"/>
    <cellStyle name="Normal 3 2 11 12 2 2" xfId="29938" xr:uid="{00000000-0005-0000-0000-0000F0220000}"/>
    <cellStyle name="Normal 3 2 11 12 3" xfId="21456" xr:uid="{00000000-0005-0000-0000-0000F1220000}"/>
    <cellStyle name="Normal 3 2 11 13" xfId="8729" xr:uid="{00000000-0005-0000-0000-0000F2220000}"/>
    <cellStyle name="Normal 3 2 11 13 2" xfId="25697" xr:uid="{00000000-0005-0000-0000-0000F3220000}"/>
    <cellStyle name="Normal 3 2 11 14" xfId="17214" xr:uid="{00000000-0005-0000-0000-0000F4220000}"/>
    <cellStyle name="Normal 3 2 11 2" xfId="90" xr:uid="{00000000-0005-0000-0000-0000F5220000}"/>
    <cellStyle name="Normal 3 2 11 2 2" xfId="124" xr:uid="{00000000-0005-0000-0000-0000F6220000}"/>
    <cellStyle name="Normal 3 2 11 2 2 10" xfId="8741" xr:uid="{00000000-0005-0000-0000-0000F7220000}"/>
    <cellStyle name="Normal 3 2 11 2 2 10 2" xfId="25709" xr:uid="{00000000-0005-0000-0000-0000F8220000}"/>
    <cellStyle name="Normal 3 2 11 2 2 11" xfId="17226" xr:uid="{00000000-0005-0000-0000-0000F9220000}"/>
    <cellStyle name="Normal 3 2 11 2 2 2" xfId="216" xr:uid="{00000000-0005-0000-0000-0000FA220000}"/>
    <cellStyle name="Normal 3 2 11 2 2 2 10" xfId="17260" xr:uid="{00000000-0005-0000-0000-0000FB220000}"/>
    <cellStyle name="Normal 3 2 11 2 2 2 2" xfId="295" xr:uid="{00000000-0005-0000-0000-0000FC220000}"/>
    <cellStyle name="Normal 3 2 11 2 2 2 2 2" xfId="429" xr:uid="{00000000-0005-0000-0000-0000FD220000}"/>
    <cellStyle name="Normal 3 2 11 2 2 2 2 2 2" xfId="717" xr:uid="{00000000-0005-0000-0000-0000FE220000}"/>
    <cellStyle name="Normal 3 2 11 2 2 2 2 2 2 2" xfId="1253" xr:uid="{00000000-0005-0000-0000-0000FF220000}"/>
    <cellStyle name="Normal 3 2 11 2 2 2 2 2 2 2 2" xfId="2314" xr:uid="{00000000-0005-0000-0000-000000230000}"/>
    <cellStyle name="Normal 3 2 11 2 2 2 2 2 2 2 2 2" xfId="4435" xr:uid="{00000000-0005-0000-0000-000001230000}"/>
    <cellStyle name="Normal 3 2 11 2 2 2 2 2 2 2 2 2 2" xfId="8694" xr:uid="{00000000-0005-0000-0000-000002230000}"/>
    <cellStyle name="Normal 3 2 11 2 2 2 2 2 2 2 2 2 2 2" xfId="17183" xr:uid="{00000000-0005-0000-0000-000003230000}"/>
    <cellStyle name="Normal 3 2 11 2 2 2 2 2 2 2 2 2 2 2 2" xfId="34149" xr:uid="{00000000-0005-0000-0000-000004230000}"/>
    <cellStyle name="Normal 3 2 11 2 2 2 2 2 2 2 2 2 2 3" xfId="25667" xr:uid="{00000000-0005-0000-0000-000005230000}"/>
    <cellStyle name="Normal 3 2 11 2 2 2 2 2 2 2 2 2 3" xfId="12941" xr:uid="{00000000-0005-0000-0000-000006230000}"/>
    <cellStyle name="Normal 3 2 11 2 2 2 2 2 2 2 2 2 3 2" xfId="29908" xr:uid="{00000000-0005-0000-0000-000007230000}"/>
    <cellStyle name="Normal 3 2 11 2 2 2 2 2 2 2 2 2 4" xfId="21426" xr:uid="{00000000-0005-0000-0000-000008230000}"/>
    <cellStyle name="Normal 3 2 11 2 2 2 2 2 2 2 2 3" xfId="6575" xr:uid="{00000000-0005-0000-0000-000009230000}"/>
    <cellStyle name="Normal 3 2 11 2 2 2 2 2 2 2 2 3 2" xfId="15065" xr:uid="{00000000-0005-0000-0000-00000A230000}"/>
    <cellStyle name="Normal 3 2 11 2 2 2 2 2 2 2 2 3 2 2" xfId="32031" xr:uid="{00000000-0005-0000-0000-00000B230000}"/>
    <cellStyle name="Normal 3 2 11 2 2 2 2 2 2 2 2 3 3" xfId="23549" xr:uid="{00000000-0005-0000-0000-00000C230000}"/>
    <cellStyle name="Normal 3 2 11 2 2 2 2 2 2 2 2 4" xfId="10823" xr:uid="{00000000-0005-0000-0000-00000D230000}"/>
    <cellStyle name="Normal 3 2 11 2 2 2 2 2 2 2 2 4 2" xfId="27790" xr:uid="{00000000-0005-0000-0000-00000E230000}"/>
    <cellStyle name="Normal 3 2 11 2 2 2 2 2 2 2 2 5" xfId="19308" xr:uid="{00000000-0005-0000-0000-00000F230000}"/>
    <cellStyle name="Normal 3 2 11 2 2 2 2 2 2 2 3" xfId="3376" xr:uid="{00000000-0005-0000-0000-000010230000}"/>
    <cellStyle name="Normal 3 2 11 2 2 2 2 2 2 2 3 2" xfId="7636" xr:uid="{00000000-0005-0000-0000-000011230000}"/>
    <cellStyle name="Normal 3 2 11 2 2 2 2 2 2 2 3 2 2" xfId="16125" xr:uid="{00000000-0005-0000-0000-000012230000}"/>
    <cellStyle name="Normal 3 2 11 2 2 2 2 2 2 2 3 2 2 2" xfId="33091" xr:uid="{00000000-0005-0000-0000-000013230000}"/>
    <cellStyle name="Normal 3 2 11 2 2 2 2 2 2 2 3 2 3" xfId="24609" xr:uid="{00000000-0005-0000-0000-000014230000}"/>
    <cellStyle name="Normal 3 2 11 2 2 2 2 2 2 2 3 3" xfId="11883" xr:uid="{00000000-0005-0000-0000-000015230000}"/>
    <cellStyle name="Normal 3 2 11 2 2 2 2 2 2 2 3 3 2" xfId="28850" xr:uid="{00000000-0005-0000-0000-000016230000}"/>
    <cellStyle name="Normal 3 2 11 2 2 2 2 2 2 2 3 4" xfId="20368" xr:uid="{00000000-0005-0000-0000-000017230000}"/>
    <cellStyle name="Normal 3 2 11 2 2 2 2 2 2 2 4" xfId="5517" xr:uid="{00000000-0005-0000-0000-000018230000}"/>
    <cellStyle name="Normal 3 2 11 2 2 2 2 2 2 2 4 2" xfId="14007" xr:uid="{00000000-0005-0000-0000-000019230000}"/>
    <cellStyle name="Normal 3 2 11 2 2 2 2 2 2 2 4 2 2" xfId="30973" xr:uid="{00000000-0005-0000-0000-00001A230000}"/>
    <cellStyle name="Normal 3 2 11 2 2 2 2 2 2 2 4 3" xfId="22491" xr:uid="{00000000-0005-0000-0000-00001B230000}"/>
    <cellStyle name="Normal 3 2 11 2 2 2 2 2 2 2 5" xfId="9765" xr:uid="{00000000-0005-0000-0000-00001C230000}"/>
    <cellStyle name="Normal 3 2 11 2 2 2 2 2 2 2 5 2" xfId="26732" xr:uid="{00000000-0005-0000-0000-00001D230000}"/>
    <cellStyle name="Normal 3 2 11 2 2 2 2 2 2 2 6" xfId="18250" xr:uid="{00000000-0005-0000-0000-00001E230000}"/>
    <cellStyle name="Normal 3 2 11 2 2 2 2 2 2 3" xfId="1784" xr:uid="{00000000-0005-0000-0000-00001F230000}"/>
    <cellStyle name="Normal 3 2 11 2 2 2 2 2 2 3 2" xfId="3906" xr:uid="{00000000-0005-0000-0000-000020230000}"/>
    <cellStyle name="Normal 3 2 11 2 2 2 2 2 2 3 2 2" xfId="8165" xr:uid="{00000000-0005-0000-0000-000021230000}"/>
    <cellStyle name="Normal 3 2 11 2 2 2 2 2 2 3 2 2 2" xfId="16654" xr:uid="{00000000-0005-0000-0000-000022230000}"/>
    <cellStyle name="Normal 3 2 11 2 2 2 2 2 2 3 2 2 2 2" xfId="33620" xr:uid="{00000000-0005-0000-0000-000023230000}"/>
    <cellStyle name="Normal 3 2 11 2 2 2 2 2 2 3 2 2 3" xfId="25138" xr:uid="{00000000-0005-0000-0000-000024230000}"/>
    <cellStyle name="Normal 3 2 11 2 2 2 2 2 2 3 2 3" xfId="12412" xr:uid="{00000000-0005-0000-0000-000025230000}"/>
    <cellStyle name="Normal 3 2 11 2 2 2 2 2 2 3 2 3 2" xfId="29379" xr:uid="{00000000-0005-0000-0000-000026230000}"/>
    <cellStyle name="Normal 3 2 11 2 2 2 2 2 2 3 2 4" xfId="20897" xr:uid="{00000000-0005-0000-0000-000027230000}"/>
    <cellStyle name="Normal 3 2 11 2 2 2 2 2 2 3 3" xfId="6046" xr:uid="{00000000-0005-0000-0000-000028230000}"/>
    <cellStyle name="Normal 3 2 11 2 2 2 2 2 2 3 3 2" xfId="14536" xr:uid="{00000000-0005-0000-0000-000029230000}"/>
    <cellStyle name="Normal 3 2 11 2 2 2 2 2 2 3 3 2 2" xfId="31502" xr:uid="{00000000-0005-0000-0000-00002A230000}"/>
    <cellStyle name="Normal 3 2 11 2 2 2 2 2 2 3 3 3" xfId="23020" xr:uid="{00000000-0005-0000-0000-00002B230000}"/>
    <cellStyle name="Normal 3 2 11 2 2 2 2 2 2 3 4" xfId="10294" xr:uid="{00000000-0005-0000-0000-00002C230000}"/>
    <cellStyle name="Normal 3 2 11 2 2 2 2 2 2 3 4 2" xfId="27261" xr:uid="{00000000-0005-0000-0000-00002D230000}"/>
    <cellStyle name="Normal 3 2 11 2 2 2 2 2 2 3 5" xfId="18779" xr:uid="{00000000-0005-0000-0000-00002E230000}"/>
    <cellStyle name="Normal 3 2 11 2 2 2 2 2 2 4" xfId="2847" xr:uid="{00000000-0005-0000-0000-00002F230000}"/>
    <cellStyle name="Normal 3 2 11 2 2 2 2 2 2 4 2" xfId="7107" xr:uid="{00000000-0005-0000-0000-000030230000}"/>
    <cellStyle name="Normal 3 2 11 2 2 2 2 2 2 4 2 2" xfId="15596" xr:uid="{00000000-0005-0000-0000-000031230000}"/>
    <cellStyle name="Normal 3 2 11 2 2 2 2 2 2 4 2 2 2" xfId="32562" xr:uid="{00000000-0005-0000-0000-000032230000}"/>
    <cellStyle name="Normal 3 2 11 2 2 2 2 2 2 4 2 3" xfId="24080" xr:uid="{00000000-0005-0000-0000-000033230000}"/>
    <cellStyle name="Normal 3 2 11 2 2 2 2 2 2 4 3" xfId="11354" xr:uid="{00000000-0005-0000-0000-000034230000}"/>
    <cellStyle name="Normal 3 2 11 2 2 2 2 2 2 4 3 2" xfId="28321" xr:uid="{00000000-0005-0000-0000-000035230000}"/>
    <cellStyle name="Normal 3 2 11 2 2 2 2 2 2 4 4" xfId="19839" xr:uid="{00000000-0005-0000-0000-000036230000}"/>
    <cellStyle name="Normal 3 2 11 2 2 2 2 2 2 5" xfId="4988" xr:uid="{00000000-0005-0000-0000-000037230000}"/>
    <cellStyle name="Normal 3 2 11 2 2 2 2 2 2 5 2" xfId="13478" xr:uid="{00000000-0005-0000-0000-000038230000}"/>
    <cellStyle name="Normal 3 2 11 2 2 2 2 2 2 5 2 2" xfId="30444" xr:uid="{00000000-0005-0000-0000-000039230000}"/>
    <cellStyle name="Normal 3 2 11 2 2 2 2 2 2 5 3" xfId="21962" xr:uid="{00000000-0005-0000-0000-00003A230000}"/>
    <cellStyle name="Normal 3 2 11 2 2 2 2 2 2 6" xfId="9236" xr:uid="{00000000-0005-0000-0000-00003B230000}"/>
    <cellStyle name="Normal 3 2 11 2 2 2 2 2 2 6 2" xfId="26203" xr:uid="{00000000-0005-0000-0000-00003C230000}"/>
    <cellStyle name="Normal 3 2 11 2 2 2 2 2 2 7" xfId="17721" xr:uid="{00000000-0005-0000-0000-00003D230000}"/>
    <cellStyle name="Normal 3 2 11 2 2 2 2 2 3" xfId="983" xr:uid="{00000000-0005-0000-0000-00003E230000}"/>
    <cellStyle name="Normal 3 2 11 2 2 2 2 2 3 2" xfId="2049" xr:uid="{00000000-0005-0000-0000-00003F230000}"/>
    <cellStyle name="Normal 3 2 11 2 2 2 2 2 3 2 2" xfId="4170" xr:uid="{00000000-0005-0000-0000-000040230000}"/>
    <cellStyle name="Normal 3 2 11 2 2 2 2 2 3 2 2 2" xfId="8429" xr:uid="{00000000-0005-0000-0000-000041230000}"/>
    <cellStyle name="Normal 3 2 11 2 2 2 2 2 3 2 2 2 2" xfId="16918" xr:uid="{00000000-0005-0000-0000-000042230000}"/>
    <cellStyle name="Normal 3 2 11 2 2 2 2 2 3 2 2 2 2 2" xfId="33884" xr:uid="{00000000-0005-0000-0000-000043230000}"/>
    <cellStyle name="Normal 3 2 11 2 2 2 2 2 3 2 2 2 3" xfId="25402" xr:uid="{00000000-0005-0000-0000-000044230000}"/>
    <cellStyle name="Normal 3 2 11 2 2 2 2 2 3 2 2 3" xfId="12676" xr:uid="{00000000-0005-0000-0000-000045230000}"/>
    <cellStyle name="Normal 3 2 11 2 2 2 2 2 3 2 2 3 2" xfId="29643" xr:uid="{00000000-0005-0000-0000-000046230000}"/>
    <cellStyle name="Normal 3 2 11 2 2 2 2 2 3 2 2 4" xfId="21161" xr:uid="{00000000-0005-0000-0000-000047230000}"/>
    <cellStyle name="Normal 3 2 11 2 2 2 2 2 3 2 3" xfId="6310" xr:uid="{00000000-0005-0000-0000-000048230000}"/>
    <cellStyle name="Normal 3 2 11 2 2 2 2 2 3 2 3 2" xfId="14800" xr:uid="{00000000-0005-0000-0000-000049230000}"/>
    <cellStyle name="Normal 3 2 11 2 2 2 2 2 3 2 3 2 2" xfId="31766" xr:uid="{00000000-0005-0000-0000-00004A230000}"/>
    <cellStyle name="Normal 3 2 11 2 2 2 2 2 3 2 3 3" xfId="23284" xr:uid="{00000000-0005-0000-0000-00004B230000}"/>
    <cellStyle name="Normal 3 2 11 2 2 2 2 2 3 2 4" xfId="10558" xr:uid="{00000000-0005-0000-0000-00004C230000}"/>
    <cellStyle name="Normal 3 2 11 2 2 2 2 2 3 2 4 2" xfId="27525" xr:uid="{00000000-0005-0000-0000-00004D230000}"/>
    <cellStyle name="Normal 3 2 11 2 2 2 2 2 3 2 5" xfId="19043" xr:uid="{00000000-0005-0000-0000-00004E230000}"/>
    <cellStyle name="Normal 3 2 11 2 2 2 2 2 3 3" xfId="3111" xr:uid="{00000000-0005-0000-0000-00004F230000}"/>
    <cellStyle name="Normal 3 2 11 2 2 2 2 2 3 3 2" xfId="7371" xr:uid="{00000000-0005-0000-0000-000050230000}"/>
    <cellStyle name="Normal 3 2 11 2 2 2 2 2 3 3 2 2" xfId="15860" xr:uid="{00000000-0005-0000-0000-000051230000}"/>
    <cellStyle name="Normal 3 2 11 2 2 2 2 2 3 3 2 2 2" xfId="32826" xr:uid="{00000000-0005-0000-0000-000052230000}"/>
    <cellStyle name="Normal 3 2 11 2 2 2 2 2 3 3 2 3" xfId="24344" xr:uid="{00000000-0005-0000-0000-000053230000}"/>
    <cellStyle name="Normal 3 2 11 2 2 2 2 2 3 3 3" xfId="11618" xr:uid="{00000000-0005-0000-0000-000054230000}"/>
    <cellStyle name="Normal 3 2 11 2 2 2 2 2 3 3 3 2" xfId="28585" xr:uid="{00000000-0005-0000-0000-000055230000}"/>
    <cellStyle name="Normal 3 2 11 2 2 2 2 2 3 3 4" xfId="20103" xr:uid="{00000000-0005-0000-0000-000056230000}"/>
    <cellStyle name="Normal 3 2 11 2 2 2 2 2 3 4" xfId="5252" xr:uid="{00000000-0005-0000-0000-000057230000}"/>
    <cellStyle name="Normal 3 2 11 2 2 2 2 2 3 4 2" xfId="13742" xr:uid="{00000000-0005-0000-0000-000058230000}"/>
    <cellStyle name="Normal 3 2 11 2 2 2 2 2 3 4 2 2" xfId="30708" xr:uid="{00000000-0005-0000-0000-000059230000}"/>
    <cellStyle name="Normal 3 2 11 2 2 2 2 2 3 4 3" xfId="22226" xr:uid="{00000000-0005-0000-0000-00005A230000}"/>
    <cellStyle name="Normal 3 2 11 2 2 2 2 2 3 5" xfId="9500" xr:uid="{00000000-0005-0000-0000-00005B230000}"/>
    <cellStyle name="Normal 3 2 11 2 2 2 2 2 3 5 2" xfId="26467" xr:uid="{00000000-0005-0000-0000-00005C230000}"/>
    <cellStyle name="Normal 3 2 11 2 2 2 2 2 3 6" xfId="17985" xr:uid="{00000000-0005-0000-0000-00005D230000}"/>
    <cellStyle name="Normal 3 2 11 2 2 2 2 2 4" xfId="1519" xr:uid="{00000000-0005-0000-0000-00005E230000}"/>
    <cellStyle name="Normal 3 2 11 2 2 2 2 2 4 2" xfId="3641" xr:uid="{00000000-0005-0000-0000-00005F230000}"/>
    <cellStyle name="Normal 3 2 11 2 2 2 2 2 4 2 2" xfId="7900" xr:uid="{00000000-0005-0000-0000-000060230000}"/>
    <cellStyle name="Normal 3 2 11 2 2 2 2 2 4 2 2 2" xfId="16389" xr:uid="{00000000-0005-0000-0000-000061230000}"/>
    <cellStyle name="Normal 3 2 11 2 2 2 2 2 4 2 2 2 2" xfId="33355" xr:uid="{00000000-0005-0000-0000-000062230000}"/>
    <cellStyle name="Normal 3 2 11 2 2 2 2 2 4 2 2 3" xfId="24873" xr:uid="{00000000-0005-0000-0000-000063230000}"/>
    <cellStyle name="Normal 3 2 11 2 2 2 2 2 4 2 3" xfId="12147" xr:uid="{00000000-0005-0000-0000-000064230000}"/>
    <cellStyle name="Normal 3 2 11 2 2 2 2 2 4 2 3 2" xfId="29114" xr:uid="{00000000-0005-0000-0000-000065230000}"/>
    <cellStyle name="Normal 3 2 11 2 2 2 2 2 4 2 4" xfId="20632" xr:uid="{00000000-0005-0000-0000-000066230000}"/>
    <cellStyle name="Normal 3 2 11 2 2 2 2 2 4 3" xfId="5781" xr:uid="{00000000-0005-0000-0000-000067230000}"/>
    <cellStyle name="Normal 3 2 11 2 2 2 2 2 4 3 2" xfId="14271" xr:uid="{00000000-0005-0000-0000-000068230000}"/>
    <cellStyle name="Normal 3 2 11 2 2 2 2 2 4 3 2 2" xfId="31237" xr:uid="{00000000-0005-0000-0000-000069230000}"/>
    <cellStyle name="Normal 3 2 11 2 2 2 2 2 4 3 3" xfId="22755" xr:uid="{00000000-0005-0000-0000-00006A230000}"/>
    <cellStyle name="Normal 3 2 11 2 2 2 2 2 4 4" xfId="10029" xr:uid="{00000000-0005-0000-0000-00006B230000}"/>
    <cellStyle name="Normal 3 2 11 2 2 2 2 2 4 4 2" xfId="26996" xr:uid="{00000000-0005-0000-0000-00006C230000}"/>
    <cellStyle name="Normal 3 2 11 2 2 2 2 2 4 5" xfId="18514" xr:uid="{00000000-0005-0000-0000-00006D230000}"/>
    <cellStyle name="Normal 3 2 11 2 2 2 2 2 5" xfId="2582" xr:uid="{00000000-0005-0000-0000-00006E230000}"/>
    <cellStyle name="Normal 3 2 11 2 2 2 2 2 5 2" xfId="6842" xr:uid="{00000000-0005-0000-0000-00006F230000}"/>
    <cellStyle name="Normal 3 2 11 2 2 2 2 2 5 2 2" xfId="15331" xr:uid="{00000000-0005-0000-0000-000070230000}"/>
    <cellStyle name="Normal 3 2 11 2 2 2 2 2 5 2 2 2" xfId="32297" xr:uid="{00000000-0005-0000-0000-000071230000}"/>
    <cellStyle name="Normal 3 2 11 2 2 2 2 2 5 2 3" xfId="23815" xr:uid="{00000000-0005-0000-0000-000072230000}"/>
    <cellStyle name="Normal 3 2 11 2 2 2 2 2 5 3" xfId="11089" xr:uid="{00000000-0005-0000-0000-000073230000}"/>
    <cellStyle name="Normal 3 2 11 2 2 2 2 2 5 3 2" xfId="28056" xr:uid="{00000000-0005-0000-0000-000074230000}"/>
    <cellStyle name="Normal 3 2 11 2 2 2 2 2 5 4" xfId="19574" xr:uid="{00000000-0005-0000-0000-000075230000}"/>
    <cellStyle name="Normal 3 2 11 2 2 2 2 2 6" xfId="4723" xr:uid="{00000000-0005-0000-0000-000076230000}"/>
    <cellStyle name="Normal 3 2 11 2 2 2 2 2 6 2" xfId="13213" xr:uid="{00000000-0005-0000-0000-000077230000}"/>
    <cellStyle name="Normal 3 2 11 2 2 2 2 2 6 2 2" xfId="30179" xr:uid="{00000000-0005-0000-0000-000078230000}"/>
    <cellStyle name="Normal 3 2 11 2 2 2 2 2 6 3" xfId="21697" xr:uid="{00000000-0005-0000-0000-000079230000}"/>
    <cellStyle name="Normal 3 2 11 2 2 2 2 2 7" xfId="8971" xr:uid="{00000000-0005-0000-0000-00007A230000}"/>
    <cellStyle name="Normal 3 2 11 2 2 2 2 2 7 2" xfId="25938" xr:uid="{00000000-0005-0000-0000-00007B230000}"/>
    <cellStyle name="Normal 3 2 11 2 2 2 2 2 8" xfId="17456" xr:uid="{00000000-0005-0000-0000-00007C230000}"/>
    <cellStyle name="Normal 3 2 11 2 2 2 2 3" xfId="584" xr:uid="{00000000-0005-0000-0000-00007D230000}"/>
    <cellStyle name="Normal 3 2 11 2 2 2 2 3 2" xfId="1122" xr:uid="{00000000-0005-0000-0000-00007E230000}"/>
    <cellStyle name="Normal 3 2 11 2 2 2 2 3 2 2" xfId="2183" xr:uid="{00000000-0005-0000-0000-00007F230000}"/>
    <cellStyle name="Normal 3 2 11 2 2 2 2 3 2 2 2" xfId="4304" xr:uid="{00000000-0005-0000-0000-000080230000}"/>
    <cellStyle name="Normal 3 2 11 2 2 2 2 3 2 2 2 2" xfId="8563" xr:uid="{00000000-0005-0000-0000-000081230000}"/>
    <cellStyle name="Normal 3 2 11 2 2 2 2 3 2 2 2 2 2" xfId="17052" xr:uid="{00000000-0005-0000-0000-000082230000}"/>
    <cellStyle name="Normal 3 2 11 2 2 2 2 3 2 2 2 2 2 2" xfId="34018" xr:uid="{00000000-0005-0000-0000-000083230000}"/>
    <cellStyle name="Normal 3 2 11 2 2 2 2 3 2 2 2 2 3" xfId="25536" xr:uid="{00000000-0005-0000-0000-000084230000}"/>
    <cellStyle name="Normal 3 2 11 2 2 2 2 3 2 2 2 3" xfId="12810" xr:uid="{00000000-0005-0000-0000-000085230000}"/>
    <cellStyle name="Normal 3 2 11 2 2 2 2 3 2 2 2 3 2" xfId="29777" xr:uid="{00000000-0005-0000-0000-000086230000}"/>
    <cellStyle name="Normal 3 2 11 2 2 2 2 3 2 2 2 4" xfId="21295" xr:uid="{00000000-0005-0000-0000-000087230000}"/>
    <cellStyle name="Normal 3 2 11 2 2 2 2 3 2 2 3" xfId="6444" xr:uid="{00000000-0005-0000-0000-000088230000}"/>
    <cellStyle name="Normal 3 2 11 2 2 2 2 3 2 2 3 2" xfId="14934" xr:uid="{00000000-0005-0000-0000-000089230000}"/>
    <cellStyle name="Normal 3 2 11 2 2 2 2 3 2 2 3 2 2" xfId="31900" xr:uid="{00000000-0005-0000-0000-00008A230000}"/>
    <cellStyle name="Normal 3 2 11 2 2 2 2 3 2 2 3 3" xfId="23418" xr:uid="{00000000-0005-0000-0000-00008B230000}"/>
    <cellStyle name="Normal 3 2 11 2 2 2 2 3 2 2 4" xfId="10692" xr:uid="{00000000-0005-0000-0000-00008C230000}"/>
    <cellStyle name="Normal 3 2 11 2 2 2 2 3 2 2 4 2" xfId="27659" xr:uid="{00000000-0005-0000-0000-00008D230000}"/>
    <cellStyle name="Normal 3 2 11 2 2 2 2 3 2 2 5" xfId="19177" xr:uid="{00000000-0005-0000-0000-00008E230000}"/>
    <cellStyle name="Normal 3 2 11 2 2 2 2 3 2 3" xfId="3245" xr:uid="{00000000-0005-0000-0000-00008F230000}"/>
    <cellStyle name="Normal 3 2 11 2 2 2 2 3 2 3 2" xfId="7505" xr:uid="{00000000-0005-0000-0000-000090230000}"/>
    <cellStyle name="Normal 3 2 11 2 2 2 2 3 2 3 2 2" xfId="15994" xr:uid="{00000000-0005-0000-0000-000091230000}"/>
    <cellStyle name="Normal 3 2 11 2 2 2 2 3 2 3 2 2 2" xfId="32960" xr:uid="{00000000-0005-0000-0000-000092230000}"/>
    <cellStyle name="Normal 3 2 11 2 2 2 2 3 2 3 2 3" xfId="24478" xr:uid="{00000000-0005-0000-0000-000093230000}"/>
    <cellStyle name="Normal 3 2 11 2 2 2 2 3 2 3 3" xfId="11752" xr:uid="{00000000-0005-0000-0000-000094230000}"/>
    <cellStyle name="Normal 3 2 11 2 2 2 2 3 2 3 3 2" xfId="28719" xr:uid="{00000000-0005-0000-0000-000095230000}"/>
    <cellStyle name="Normal 3 2 11 2 2 2 2 3 2 3 4" xfId="20237" xr:uid="{00000000-0005-0000-0000-000096230000}"/>
    <cellStyle name="Normal 3 2 11 2 2 2 2 3 2 4" xfId="5386" xr:uid="{00000000-0005-0000-0000-000097230000}"/>
    <cellStyle name="Normal 3 2 11 2 2 2 2 3 2 4 2" xfId="13876" xr:uid="{00000000-0005-0000-0000-000098230000}"/>
    <cellStyle name="Normal 3 2 11 2 2 2 2 3 2 4 2 2" xfId="30842" xr:uid="{00000000-0005-0000-0000-000099230000}"/>
    <cellStyle name="Normal 3 2 11 2 2 2 2 3 2 4 3" xfId="22360" xr:uid="{00000000-0005-0000-0000-00009A230000}"/>
    <cellStyle name="Normal 3 2 11 2 2 2 2 3 2 5" xfId="9634" xr:uid="{00000000-0005-0000-0000-00009B230000}"/>
    <cellStyle name="Normal 3 2 11 2 2 2 2 3 2 5 2" xfId="26601" xr:uid="{00000000-0005-0000-0000-00009C230000}"/>
    <cellStyle name="Normal 3 2 11 2 2 2 2 3 2 6" xfId="18119" xr:uid="{00000000-0005-0000-0000-00009D230000}"/>
    <cellStyle name="Normal 3 2 11 2 2 2 2 3 3" xfId="1653" xr:uid="{00000000-0005-0000-0000-00009E230000}"/>
    <cellStyle name="Normal 3 2 11 2 2 2 2 3 3 2" xfId="3775" xr:uid="{00000000-0005-0000-0000-00009F230000}"/>
    <cellStyle name="Normal 3 2 11 2 2 2 2 3 3 2 2" xfId="8034" xr:uid="{00000000-0005-0000-0000-0000A0230000}"/>
    <cellStyle name="Normal 3 2 11 2 2 2 2 3 3 2 2 2" xfId="16523" xr:uid="{00000000-0005-0000-0000-0000A1230000}"/>
    <cellStyle name="Normal 3 2 11 2 2 2 2 3 3 2 2 2 2" xfId="33489" xr:uid="{00000000-0005-0000-0000-0000A2230000}"/>
    <cellStyle name="Normal 3 2 11 2 2 2 2 3 3 2 2 3" xfId="25007" xr:uid="{00000000-0005-0000-0000-0000A3230000}"/>
    <cellStyle name="Normal 3 2 11 2 2 2 2 3 3 2 3" xfId="12281" xr:uid="{00000000-0005-0000-0000-0000A4230000}"/>
    <cellStyle name="Normal 3 2 11 2 2 2 2 3 3 2 3 2" xfId="29248" xr:uid="{00000000-0005-0000-0000-0000A5230000}"/>
    <cellStyle name="Normal 3 2 11 2 2 2 2 3 3 2 4" xfId="20766" xr:uid="{00000000-0005-0000-0000-0000A6230000}"/>
    <cellStyle name="Normal 3 2 11 2 2 2 2 3 3 3" xfId="5915" xr:uid="{00000000-0005-0000-0000-0000A7230000}"/>
    <cellStyle name="Normal 3 2 11 2 2 2 2 3 3 3 2" xfId="14405" xr:uid="{00000000-0005-0000-0000-0000A8230000}"/>
    <cellStyle name="Normal 3 2 11 2 2 2 2 3 3 3 2 2" xfId="31371" xr:uid="{00000000-0005-0000-0000-0000A9230000}"/>
    <cellStyle name="Normal 3 2 11 2 2 2 2 3 3 3 3" xfId="22889" xr:uid="{00000000-0005-0000-0000-0000AA230000}"/>
    <cellStyle name="Normal 3 2 11 2 2 2 2 3 3 4" xfId="10163" xr:uid="{00000000-0005-0000-0000-0000AB230000}"/>
    <cellStyle name="Normal 3 2 11 2 2 2 2 3 3 4 2" xfId="27130" xr:uid="{00000000-0005-0000-0000-0000AC230000}"/>
    <cellStyle name="Normal 3 2 11 2 2 2 2 3 3 5" xfId="18648" xr:uid="{00000000-0005-0000-0000-0000AD230000}"/>
    <cellStyle name="Normal 3 2 11 2 2 2 2 3 4" xfId="2716" xr:uid="{00000000-0005-0000-0000-0000AE230000}"/>
    <cellStyle name="Normal 3 2 11 2 2 2 2 3 4 2" xfId="6976" xr:uid="{00000000-0005-0000-0000-0000AF230000}"/>
    <cellStyle name="Normal 3 2 11 2 2 2 2 3 4 2 2" xfId="15465" xr:uid="{00000000-0005-0000-0000-0000B0230000}"/>
    <cellStyle name="Normal 3 2 11 2 2 2 2 3 4 2 2 2" xfId="32431" xr:uid="{00000000-0005-0000-0000-0000B1230000}"/>
    <cellStyle name="Normal 3 2 11 2 2 2 2 3 4 2 3" xfId="23949" xr:uid="{00000000-0005-0000-0000-0000B2230000}"/>
    <cellStyle name="Normal 3 2 11 2 2 2 2 3 4 3" xfId="11223" xr:uid="{00000000-0005-0000-0000-0000B3230000}"/>
    <cellStyle name="Normal 3 2 11 2 2 2 2 3 4 3 2" xfId="28190" xr:uid="{00000000-0005-0000-0000-0000B4230000}"/>
    <cellStyle name="Normal 3 2 11 2 2 2 2 3 4 4" xfId="19708" xr:uid="{00000000-0005-0000-0000-0000B5230000}"/>
    <cellStyle name="Normal 3 2 11 2 2 2 2 3 5" xfId="4857" xr:uid="{00000000-0005-0000-0000-0000B6230000}"/>
    <cellStyle name="Normal 3 2 11 2 2 2 2 3 5 2" xfId="13347" xr:uid="{00000000-0005-0000-0000-0000B7230000}"/>
    <cellStyle name="Normal 3 2 11 2 2 2 2 3 5 2 2" xfId="30313" xr:uid="{00000000-0005-0000-0000-0000B8230000}"/>
    <cellStyle name="Normal 3 2 11 2 2 2 2 3 5 3" xfId="21831" xr:uid="{00000000-0005-0000-0000-0000B9230000}"/>
    <cellStyle name="Normal 3 2 11 2 2 2 2 3 6" xfId="9105" xr:uid="{00000000-0005-0000-0000-0000BA230000}"/>
    <cellStyle name="Normal 3 2 11 2 2 2 2 3 6 2" xfId="26072" xr:uid="{00000000-0005-0000-0000-0000BB230000}"/>
    <cellStyle name="Normal 3 2 11 2 2 2 2 3 7" xfId="17590" xr:uid="{00000000-0005-0000-0000-0000BC230000}"/>
    <cellStyle name="Normal 3 2 11 2 2 2 2 4" xfId="852" xr:uid="{00000000-0005-0000-0000-0000BD230000}"/>
    <cellStyle name="Normal 3 2 11 2 2 2 2 4 2" xfId="1918" xr:uid="{00000000-0005-0000-0000-0000BE230000}"/>
    <cellStyle name="Normal 3 2 11 2 2 2 2 4 2 2" xfId="4039" xr:uid="{00000000-0005-0000-0000-0000BF230000}"/>
    <cellStyle name="Normal 3 2 11 2 2 2 2 4 2 2 2" xfId="8298" xr:uid="{00000000-0005-0000-0000-0000C0230000}"/>
    <cellStyle name="Normal 3 2 11 2 2 2 2 4 2 2 2 2" xfId="16787" xr:uid="{00000000-0005-0000-0000-0000C1230000}"/>
    <cellStyle name="Normal 3 2 11 2 2 2 2 4 2 2 2 2 2" xfId="33753" xr:uid="{00000000-0005-0000-0000-0000C2230000}"/>
    <cellStyle name="Normal 3 2 11 2 2 2 2 4 2 2 2 3" xfId="25271" xr:uid="{00000000-0005-0000-0000-0000C3230000}"/>
    <cellStyle name="Normal 3 2 11 2 2 2 2 4 2 2 3" xfId="12545" xr:uid="{00000000-0005-0000-0000-0000C4230000}"/>
    <cellStyle name="Normal 3 2 11 2 2 2 2 4 2 2 3 2" xfId="29512" xr:uid="{00000000-0005-0000-0000-0000C5230000}"/>
    <cellStyle name="Normal 3 2 11 2 2 2 2 4 2 2 4" xfId="21030" xr:uid="{00000000-0005-0000-0000-0000C6230000}"/>
    <cellStyle name="Normal 3 2 11 2 2 2 2 4 2 3" xfId="6179" xr:uid="{00000000-0005-0000-0000-0000C7230000}"/>
    <cellStyle name="Normal 3 2 11 2 2 2 2 4 2 3 2" xfId="14669" xr:uid="{00000000-0005-0000-0000-0000C8230000}"/>
    <cellStyle name="Normal 3 2 11 2 2 2 2 4 2 3 2 2" xfId="31635" xr:uid="{00000000-0005-0000-0000-0000C9230000}"/>
    <cellStyle name="Normal 3 2 11 2 2 2 2 4 2 3 3" xfId="23153" xr:uid="{00000000-0005-0000-0000-0000CA230000}"/>
    <cellStyle name="Normal 3 2 11 2 2 2 2 4 2 4" xfId="10427" xr:uid="{00000000-0005-0000-0000-0000CB230000}"/>
    <cellStyle name="Normal 3 2 11 2 2 2 2 4 2 4 2" xfId="27394" xr:uid="{00000000-0005-0000-0000-0000CC230000}"/>
    <cellStyle name="Normal 3 2 11 2 2 2 2 4 2 5" xfId="18912" xr:uid="{00000000-0005-0000-0000-0000CD230000}"/>
    <cellStyle name="Normal 3 2 11 2 2 2 2 4 3" xfId="2980" xr:uid="{00000000-0005-0000-0000-0000CE230000}"/>
    <cellStyle name="Normal 3 2 11 2 2 2 2 4 3 2" xfId="7240" xr:uid="{00000000-0005-0000-0000-0000CF230000}"/>
    <cellStyle name="Normal 3 2 11 2 2 2 2 4 3 2 2" xfId="15729" xr:uid="{00000000-0005-0000-0000-0000D0230000}"/>
    <cellStyle name="Normal 3 2 11 2 2 2 2 4 3 2 2 2" xfId="32695" xr:uid="{00000000-0005-0000-0000-0000D1230000}"/>
    <cellStyle name="Normal 3 2 11 2 2 2 2 4 3 2 3" xfId="24213" xr:uid="{00000000-0005-0000-0000-0000D2230000}"/>
    <cellStyle name="Normal 3 2 11 2 2 2 2 4 3 3" xfId="11487" xr:uid="{00000000-0005-0000-0000-0000D3230000}"/>
    <cellStyle name="Normal 3 2 11 2 2 2 2 4 3 3 2" xfId="28454" xr:uid="{00000000-0005-0000-0000-0000D4230000}"/>
    <cellStyle name="Normal 3 2 11 2 2 2 2 4 3 4" xfId="19972" xr:uid="{00000000-0005-0000-0000-0000D5230000}"/>
    <cellStyle name="Normal 3 2 11 2 2 2 2 4 4" xfId="5121" xr:uid="{00000000-0005-0000-0000-0000D6230000}"/>
    <cellStyle name="Normal 3 2 11 2 2 2 2 4 4 2" xfId="13611" xr:uid="{00000000-0005-0000-0000-0000D7230000}"/>
    <cellStyle name="Normal 3 2 11 2 2 2 2 4 4 2 2" xfId="30577" xr:uid="{00000000-0005-0000-0000-0000D8230000}"/>
    <cellStyle name="Normal 3 2 11 2 2 2 2 4 4 3" xfId="22095" xr:uid="{00000000-0005-0000-0000-0000D9230000}"/>
    <cellStyle name="Normal 3 2 11 2 2 2 2 4 5" xfId="9369" xr:uid="{00000000-0005-0000-0000-0000DA230000}"/>
    <cellStyle name="Normal 3 2 11 2 2 2 2 4 5 2" xfId="26336" xr:uid="{00000000-0005-0000-0000-0000DB230000}"/>
    <cellStyle name="Normal 3 2 11 2 2 2 2 4 6" xfId="17854" xr:uid="{00000000-0005-0000-0000-0000DC230000}"/>
    <cellStyle name="Normal 3 2 11 2 2 2 2 5" xfId="1388" xr:uid="{00000000-0005-0000-0000-0000DD230000}"/>
    <cellStyle name="Normal 3 2 11 2 2 2 2 5 2" xfId="3510" xr:uid="{00000000-0005-0000-0000-0000DE230000}"/>
    <cellStyle name="Normal 3 2 11 2 2 2 2 5 2 2" xfId="7769" xr:uid="{00000000-0005-0000-0000-0000DF230000}"/>
    <cellStyle name="Normal 3 2 11 2 2 2 2 5 2 2 2" xfId="16258" xr:uid="{00000000-0005-0000-0000-0000E0230000}"/>
    <cellStyle name="Normal 3 2 11 2 2 2 2 5 2 2 2 2" xfId="33224" xr:uid="{00000000-0005-0000-0000-0000E1230000}"/>
    <cellStyle name="Normal 3 2 11 2 2 2 2 5 2 2 3" xfId="24742" xr:uid="{00000000-0005-0000-0000-0000E2230000}"/>
    <cellStyle name="Normal 3 2 11 2 2 2 2 5 2 3" xfId="12016" xr:uid="{00000000-0005-0000-0000-0000E3230000}"/>
    <cellStyle name="Normal 3 2 11 2 2 2 2 5 2 3 2" xfId="28983" xr:uid="{00000000-0005-0000-0000-0000E4230000}"/>
    <cellStyle name="Normal 3 2 11 2 2 2 2 5 2 4" xfId="20501" xr:uid="{00000000-0005-0000-0000-0000E5230000}"/>
    <cellStyle name="Normal 3 2 11 2 2 2 2 5 3" xfId="5650" xr:uid="{00000000-0005-0000-0000-0000E6230000}"/>
    <cellStyle name="Normal 3 2 11 2 2 2 2 5 3 2" xfId="14140" xr:uid="{00000000-0005-0000-0000-0000E7230000}"/>
    <cellStyle name="Normal 3 2 11 2 2 2 2 5 3 2 2" xfId="31106" xr:uid="{00000000-0005-0000-0000-0000E8230000}"/>
    <cellStyle name="Normal 3 2 11 2 2 2 2 5 3 3" xfId="22624" xr:uid="{00000000-0005-0000-0000-0000E9230000}"/>
    <cellStyle name="Normal 3 2 11 2 2 2 2 5 4" xfId="9898" xr:uid="{00000000-0005-0000-0000-0000EA230000}"/>
    <cellStyle name="Normal 3 2 11 2 2 2 2 5 4 2" xfId="26865" xr:uid="{00000000-0005-0000-0000-0000EB230000}"/>
    <cellStyle name="Normal 3 2 11 2 2 2 2 5 5" xfId="18383" xr:uid="{00000000-0005-0000-0000-0000EC230000}"/>
    <cellStyle name="Normal 3 2 11 2 2 2 2 6" xfId="2451" xr:uid="{00000000-0005-0000-0000-0000ED230000}"/>
    <cellStyle name="Normal 3 2 11 2 2 2 2 6 2" xfId="6711" xr:uid="{00000000-0005-0000-0000-0000EE230000}"/>
    <cellStyle name="Normal 3 2 11 2 2 2 2 6 2 2" xfId="15200" xr:uid="{00000000-0005-0000-0000-0000EF230000}"/>
    <cellStyle name="Normal 3 2 11 2 2 2 2 6 2 2 2" xfId="32166" xr:uid="{00000000-0005-0000-0000-0000F0230000}"/>
    <cellStyle name="Normal 3 2 11 2 2 2 2 6 2 3" xfId="23684" xr:uid="{00000000-0005-0000-0000-0000F1230000}"/>
    <cellStyle name="Normal 3 2 11 2 2 2 2 6 3" xfId="10958" xr:uid="{00000000-0005-0000-0000-0000F2230000}"/>
    <cellStyle name="Normal 3 2 11 2 2 2 2 6 3 2" xfId="27925" xr:uid="{00000000-0005-0000-0000-0000F3230000}"/>
    <cellStyle name="Normal 3 2 11 2 2 2 2 6 4" xfId="19443" xr:uid="{00000000-0005-0000-0000-0000F4230000}"/>
    <cellStyle name="Normal 3 2 11 2 2 2 2 7" xfId="4592" xr:uid="{00000000-0005-0000-0000-0000F5230000}"/>
    <cellStyle name="Normal 3 2 11 2 2 2 2 7 2" xfId="13082" xr:uid="{00000000-0005-0000-0000-0000F6230000}"/>
    <cellStyle name="Normal 3 2 11 2 2 2 2 7 2 2" xfId="30048" xr:uid="{00000000-0005-0000-0000-0000F7230000}"/>
    <cellStyle name="Normal 3 2 11 2 2 2 2 7 3" xfId="21566" xr:uid="{00000000-0005-0000-0000-0000F8230000}"/>
    <cellStyle name="Normal 3 2 11 2 2 2 2 8" xfId="8840" xr:uid="{00000000-0005-0000-0000-0000F9230000}"/>
    <cellStyle name="Normal 3 2 11 2 2 2 2 8 2" xfId="25807" xr:uid="{00000000-0005-0000-0000-0000FA230000}"/>
    <cellStyle name="Normal 3 2 11 2 2 2 2 9" xfId="17325" xr:uid="{00000000-0005-0000-0000-0000FB230000}"/>
    <cellStyle name="Normal 3 2 11 2 2 2 3" xfId="363" xr:uid="{00000000-0005-0000-0000-0000FC230000}"/>
    <cellStyle name="Normal 3 2 11 2 2 2 3 2" xfId="652" xr:uid="{00000000-0005-0000-0000-0000FD230000}"/>
    <cellStyle name="Normal 3 2 11 2 2 2 3 2 2" xfId="1188" xr:uid="{00000000-0005-0000-0000-0000FE230000}"/>
    <cellStyle name="Normal 3 2 11 2 2 2 3 2 2 2" xfId="2249" xr:uid="{00000000-0005-0000-0000-0000FF230000}"/>
    <cellStyle name="Normal 3 2 11 2 2 2 3 2 2 2 2" xfId="4370" xr:uid="{00000000-0005-0000-0000-000000240000}"/>
    <cellStyle name="Normal 3 2 11 2 2 2 3 2 2 2 2 2" xfId="8629" xr:uid="{00000000-0005-0000-0000-000001240000}"/>
    <cellStyle name="Normal 3 2 11 2 2 2 3 2 2 2 2 2 2" xfId="17118" xr:uid="{00000000-0005-0000-0000-000002240000}"/>
    <cellStyle name="Normal 3 2 11 2 2 2 3 2 2 2 2 2 2 2" xfId="34084" xr:uid="{00000000-0005-0000-0000-000003240000}"/>
    <cellStyle name="Normal 3 2 11 2 2 2 3 2 2 2 2 2 3" xfId="25602" xr:uid="{00000000-0005-0000-0000-000004240000}"/>
    <cellStyle name="Normal 3 2 11 2 2 2 3 2 2 2 2 3" xfId="12876" xr:uid="{00000000-0005-0000-0000-000005240000}"/>
    <cellStyle name="Normal 3 2 11 2 2 2 3 2 2 2 2 3 2" xfId="29843" xr:uid="{00000000-0005-0000-0000-000006240000}"/>
    <cellStyle name="Normal 3 2 11 2 2 2 3 2 2 2 2 4" xfId="21361" xr:uid="{00000000-0005-0000-0000-000007240000}"/>
    <cellStyle name="Normal 3 2 11 2 2 2 3 2 2 2 3" xfId="6510" xr:uid="{00000000-0005-0000-0000-000008240000}"/>
    <cellStyle name="Normal 3 2 11 2 2 2 3 2 2 2 3 2" xfId="15000" xr:uid="{00000000-0005-0000-0000-000009240000}"/>
    <cellStyle name="Normal 3 2 11 2 2 2 3 2 2 2 3 2 2" xfId="31966" xr:uid="{00000000-0005-0000-0000-00000A240000}"/>
    <cellStyle name="Normal 3 2 11 2 2 2 3 2 2 2 3 3" xfId="23484" xr:uid="{00000000-0005-0000-0000-00000B240000}"/>
    <cellStyle name="Normal 3 2 11 2 2 2 3 2 2 2 4" xfId="10758" xr:uid="{00000000-0005-0000-0000-00000C240000}"/>
    <cellStyle name="Normal 3 2 11 2 2 2 3 2 2 2 4 2" xfId="27725" xr:uid="{00000000-0005-0000-0000-00000D240000}"/>
    <cellStyle name="Normal 3 2 11 2 2 2 3 2 2 2 5" xfId="19243" xr:uid="{00000000-0005-0000-0000-00000E240000}"/>
    <cellStyle name="Normal 3 2 11 2 2 2 3 2 2 3" xfId="3311" xr:uid="{00000000-0005-0000-0000-00000F240000}"/>
    <cellStyle name="Normal 3 2 11 2 2 2 3 2 2 3 2" xfId="7571" xr:uid="{00000000-0005-0000-0000-000010240000}"/>
    <cellStyle name="Normal 3 2 11 2 2 2 3 2 2 3 2 2" xfId="16060" xr:uid="{00000000-0005-0000-0000-000011240000}"/>
    <cellStyle name="Normal 3 2 11 2 2 2 3 2 2 3 2 2 2" xfId="33026" xr:uid="{00000000-0005-0000-0000-000012240000}"/>
    <cellStyle name="Normal 3 2 11 2 2 2 3 2 2 3 2 3" xfId="24544" xr:uid="{00000000-0005-0000-0000-000013240000}"/>
    <cellStyle name="Normal 3 2 11 2 2 2 3 2 2 3 3" xfId="11818" xr:uid="{00000000-0005-0000-0000-000014240000}"/>
    <cellStyle name="Normal 3 2 11 2 2 2 3 2 2 3 3 2" xfId="28785" xr:uid="{00000000-0005-0000-0000-000015240000}"/>
    <cellStyle name="Normal 3 2 11 2 2 2 3 2 2 3 4" xfId="20303" xr:uid="{00000000-0005-0000-0000-000016240000}"/>
    <cellStyle name="Normal 3 2 11 2 2 2 3 2 2 4" xfId="5452" xr:uid="{00000000-0005-0000-0000-000017240000}"/>
    <cellStyle name="Normal 3 2 11 2 2 2 3 2 2 4 2" xfId="13942" xr:uid="{00000000-0005-0000-0000-000018240000}"/>
    <cellStyle name="Normal 3 2 11 2 2 2 3 2 2 4 2 2" xfId="30908" xr:uid="{00000000-0005-0000-0000-000019240000}"/>
    <cellStyle name="Normal 3 2 11 2 2 2 3 2 2 4 3" xfId="22426" xr:uid="{00000000-0005-0000-0000-00001A240000}"/>
    <cellStyle name="Normal 3 2 11 2 2 2 3 2 2 5" xfId="9700" xr:uid="{00000000-0005-0000-0000-00001B240000}"/>
    <cellStyle name="Normal 3 2 11 2 2 2 3 2 2 5 2" xfId="26667" xr:uid="{00000000-0005-0000-0000-00001C240000}"/>
    <cellStyle name="Normal 3 2 11 2 2 2 3 2 2 6" xfId="18185" xr:uid="{00000000-0005-0000-0000-00001D240000}"/>
    <cellStyle name="Normal 3 2 11 2 2 2 3 2 3" xfId="1719" xr:uid="{00000000-0005-0000-0000-00001E240000}"/>
    <cellStyle name="Normal 3 2 11 2 2 2 3 2 3 2" xfId="3841" xr:uid="{00000000-0005-0000-0000-00001F240000}"/>
    <cellStyle name="Normal 3 2 11 2 2 2 3 2 3 2 2" xfId="8100" xr:uid="{00000000-0005-0000-0000-000020240000}"/>
    <cellStyle name="Normal 3 2 11 2 2 2 3 2 3 2 2 2" xfId="16589" xr:uid="{00000000-0005-0000-0000-000021240000}"/>
    <cellStyle name="Normal 3 2 11 2 2 2 3 2 3 2 2 2 2" xfId="33555" xr:uid="{00000000-0005-0000-0000-000022240000}"/>
    <cellStyle name="Normal 3 2 11 2 2 2 3 2 3 2 2 3" xfId="25073" xr:uid="{00000000-0005-0000-0000-000023240000}"/>
    <cellStyle name="Normal 3 2 11 2 2 2 3 2 3 2 3" xfId="12347" xr:uid="{00000000-0005-0000-0000-000024240000}"/>
    <cellStyle name="Normal 3 2 11 2 2 2 3 2 3 2 3 2" xfId="29314" xr:uid="{00000000-0005-0000-0000-000025240000}"/>
    <cellStyle name="Normal 3 2 11 2 2 2 3 2 3 2 4" xfId="20832" xr:uid="{00000000-0005-0000-0000-000026240000}"/>
    <cellStyle name="Normal 3 2 11 2 2 2 3 2 3 3" xfId="5981" xr:uid="{00000000-0005-0000-0000-000027240000}"/>
    <cellStyle name="Normal 3 2 11 2 2 2 3 2 3 3 2" xfId="14471" xr:uid="{00000000-0005-0000-0000-000028240000}"/>
    <cellStyle name="Normal 3 2 11 2 2 2 3 2 3 3 2 2" xfId="31437" xr:uid="{00000000-0005-0000-0000-000029240000}"/>
    <cellStyle name="Normal 3 2 11 2 2 2 3 2 3 3 3" xfId="22955" xr:uid="{00000000-0005-0000-0000-00002A240000}"/>
    <cellStyle name="Normal 3 2 11 2 2 2 3 2 3 4" xfId="10229" xr:uid="{00000000-0005-0000-0000-00002B240000}"/>
    <cellStyle name="Normal 3 2 11 2 2 2 3 2 3 4 2" xfId="27196" xr:uid="{00000000-0005-0000-0000-00002C240000}"/>
    <cellStyle name="Normal 3 2 11 2 2 2 3 2 3 5" xfId="18714" xr:uid="{00000000-0005-0000-0000-00002D240000}"/>
    <cellStyle name="Normal 3 2 11 2 2 2 3 2 4" xfId="2782" xr:uid="{00000000-0005-0000-0000-00002E240000}"/>
    <cellStyle name="Normal 3 2 11 2 2 2 3 2 4 2" xfId="7042" xr:uid="{00000000-0005-0000-0000-00002F240000}"/>
    <cellStyle name="Normal 3 2 11 2 2 2 3 2 4 2 2" xfId="15531" xr:uid="{00000000-0005-0000-0000-000030240000}"/>
    <cellStyle name="Normal 3 2 11 2 2 2 3 2 4 2 2 2" xfId="32497" xr:uid="{00000000-0005-0000-0000-000031240000}"/>
    <cellStyle name="Normal 3 2 11 2 2 2 3 2 4 2 3" xfId="24015" xr:uid="{00000000-0005-0000-0000-000032240000}"/>
    <cellStyle name="Normal 3 2 11 2 2 2 3 2 4 3" xfId="11289" xr:uid="{00000000-0005-0000-0000-000033240000}"/>
    <cellStyle name="Normal 3 2 11 2 2 2 3 2 4 3 2" xfId="28256" xr:uid="{00000000-0005-0000-0000-000034240000}"/>
    <cellStyle name="Normal 3 2 11 2 2 2 3 2 4 4" xfId="19774" xr:uid="{00000000-0005-0000-0000-000035240000}"/>
    <cellStyle name="Normal 3 2 11 2 2 2 3 2 5" xfId="4923" xr:uid="{00000000-0005-0000-0000-000036240000}"/>
    <cellStyle name="Normal 3 2 11 2 2 2 3 2 5 2" xfId="13413" xr:uid="{00000000-0005-0000-0000-000037240000}"/>
    <cellStyle name="Normal 3 2 11 2 2 2 3 2 5 2 2" xfId="30379" xr:uid="{00000000-0005-0000-0000-000038240000}"/>
    <cellStyle name="Normal 3 2 11 2 2 2 3 2 5 3" xfId="21897" xr:uid="{00000000-0005-0000-0000-000039240000}"/>
    <cellStyle name="Normal 3 2 11 2 2 2 3 2 6" xfId="9171" xr:uid="{00000000-0005-0000-0000-00003A240000}"/>
    <cellStyle name="Normal 3 2 11 2 2 2 3 2 6 2" xfId="26138" xr:uid="{00000000-0005-0000-0000-00003B240000}"/>
    <cellStyle name="Normal 3 2 11 2 2 2 3 2 7" xfId="17656" xr:uid="{00000000-0005-0000-0000-00003C240000}"/>
    <cellStyle name="Normal 3 2 11 2 2 2 3 3" xfId="918" xr:uid="{00000000-0005-0000-0000-00003D240000}"/>
    <cellStyle name="Normal 3 2 11 2 2 2 3 3 2" xfId="1984" xr:uid="{00000000-0005-0000-0000-00003E240000}"/>
    <cellStyle name="Normal 3 2 11 2 2 2 3 3 2 2" xfId="4105" xr:uid="{00000000-0005-0000-0000-00003F240000}"/>
    <cellStyle name="Normal 3 2 11 2 2 2 3 3 2 2 2" xfId="8364" xr:uid="{00000000-0005-0000-0000-000040240000}"/>
    <cellStyle name="Normal 3 2 11 2 2 2 3 3 2 2 2 2" xfId="16853" xr:uid="{00000000-0005-0000-0000-000041240000}"/>
    <cellStyle name="Normal 3 2 11 2 2 2 3 3 2 2 2 2 2" xfId="33819" xr:uid="{00000000-0005-0000-0000-000042240000}"/>
    <cellStyle name="Normal 3 2 11 2 2 2 3 3 2 2 2 3" xfId="25337" xr:uid="{00000000-0005-0000-0000-000043240000}"/>
    <cellStyle name="Normal 3 2 11 2 2 2 3 3 2 2 3" xfId="12611" xr:uid="{00000000-0005-0000-0000-000044240000}"/>
    <cellStyle name="Normal 3 2 11 2 2 2 3 3 2 2 3 2" xfId="29578" xr:uid="{00000000-0005-0000-0000-000045240000}"/>
    <cellStyle name="Normal 3 2 11 2 2 2 3 3 2 2 4" xfId="21096" xr:uid="{00000000-0005-0000-0000-000046240000}"/>
    <cellStyle name="Normal 3 2 11 2 2 2 3 3 2 3" xfId="6245" xr:uid="{00000000-0005-0000-0000-000047240000}"/>
    <cellStyle name="Normal 3 2 11 2 2 2 3 3 2 3 2" xfId="14735" xr:uid="{00000000-0005-0000-0000-000048240000}"/>
    <cellStyle name="Normal 3 2 11 2 2 2 3 3 2 3 2 2" xfId="31701" xr:uid="{00000000-0005-0000-0000-000049240000}"/>
    <cellStyle name="Normal 3 2 11 2 2 2 3 3 2 3 3" xfId="23219" xr:uid="{00000000-0005-0000-0000-00004A240000}"/>
    <cellStyle name="Normal 3 2 11 2 2 2 3 3 2 4" xfId="10493" xr:uid="{00000000-0005-0000-0000-00004B240000}"/>
    <cellStyle name="Normal 3 2 11 2 2 2 3 3 2 4 2" xfId="27460" xr:uid="{00000000-0005-0000-0000-00004C240000}"/>
    <cellStyle name="Normal 3 2 11 2 2 2 3 3 2 5" xfId="18978" xr:uid="{00000000-0005-0000-0000-00004D240000}"/>
    <cellStyle name="Normal 3 2 11 2 2 2 3 3 3" xfId="3046" xr:uid="{00000000-0005-0000-0000-00004E240000}"/>
    <cellStyle name="Normal 3 2 11 2 2 2 3 3 3 2" xfId="7306" xr:uid="{00000000-0005-0000-0000-00004F240000}"/>
    <cellStyle name="Normal 3 2 11 2 2 2 3 3 3 2 2" xfId="15795" xr:uid="{00000000-0005-0000-0000-000050240000}"/>
    <cellStyle name="Normal 3 2 11 2 2 2 3 3 3 2 2 2" xfId="32761" xr:uid="{00000000-0005-0000-0000-000051240000}"/>
    <cellStyle name="Normal 3 2 11 2 2 2 3 3 3 2 3" xfId="24279" xr:uid="{00000000-0005-0000-0000-000052240000}"/>
    <cellStyle name="Normal 3 2 11 2 2 2 3 3 3 3" xfId="11553" xr:uid="{00000000-0005-0000-0000-000053240000}"/>
    <cellStyle name="Normal 3 2 11 2 2 2 3 3 3 3 2" xfId="28520" xr:uid="{00000000-0005-0000-0000-000054240000}"/>
    <cellStyle name="Normal 3 2 11 2 2 2 3 3 3 4" xfId="20038" xr:uid="{00000000-0005-0000-0000-000055240000}"/>
    <cellStyle name="Normal 3 2 11 2 2 2 3 3 4" xfId="5187" xr:uid="{00000000-0005-0000-0000-000056240000}"/>
    <cellStyle name="Normal 3 2 11 2 2 2 3 3 4 2" xfId="13677" xr:uid="{00000000-0005-0000-0000-000057240000}"/>
    <cellStyle name="Normal 3 2 11 2 2 2 3 3 4 2 2" xfId="30643" xr:uid="{00000000-0005-0000-0000-000058240000}"/>
    <cellStyle name="Normal 3 2 11 2 2 2 3 3 4 3" xfId="22161" xr:uid="{00000000-0005-0000-0000-000059240000}"/>
    <cellStyle name="Normal 3 2 11 2 2 2 3 3 5" xfId="9435" xr:uid="{00000000-0005-0000-0000-00005A240000}"/>
    <cellStyle name="Normal 3 2 11 2 2 2 3 3 5 2" xfId="26402" xr:uid="{00000000-0005-0000-0000-00005B240000}"/>
    <cellStyle name="Normal 3 2 11 2 2 2 3 3 6" xfId="17920" xr:uid="{00000000-0005-0000-0000-00005C240000}"/>
    <cellStyle name="Normal 3 2 11 2 2 2 3 4" xfId="1454" xr:uid="{00000000-0005-0000-0000-00005D240000}"/>
    <cellStyle name="Normal 3 2 11 2 2 2 3 4 2" xfId="3576" xr:uid="{00000000-0005-0000-0000-00005E240000}"/>
    <cellStyle name="Normal 3 2 11 2 2 2 3 4 2 2" xfId="7835" xr:uid="{00000000-0005-0000-0000-00005F240000}"/>
    <cellStyle name="Normal 3 2 11 2 2 2 3 4 2 2 2" xfId="16324" xr:uid="{00000000-0005-0000-0000-000060240000}"/>
    <cellStyle name="Normal 3 2 11 2 2 2 3 4 2 2 2 2" xfId="33290" xr:uid="{00000000-0005-0000-0000-000061240000}"/>
    <cellStyle name="Normal 3 2 11 2 2 2 3 4 2 2 3" xfId="24808" xr:uid="{00000000-0005-0000-0000-000062240000}"/>
    <cellStyle name="Normal 3 2 11 2 2 2 3 4 2 3" xfId="12082" xr:uid="{00000000-0005-0000-0000-000063240000}"/>
    <cellStyle name="Normal 3 2 11 2 2 2 3 4 2 3 2" xfId="29049" xr:uid="{00000000-0005-0000-0000-000064240000}"/>
    <cellStyle name="Normal 3 2 11 2 2 2 3 4 2 4" xfId="20567" xr:uid="{00000000-0005-0000-0000-000065240000}"/>
    <cellStyle name="Normal 3 2 11 2 2 2 3 4 3" xfId="5716" xr:uid="{00000000-0005-0000-0000-000066240000}"/>
    <cellStyle name="Normal 3 2 11 2 2 2 3 4 3 2" xfId="14206" xr:uid="{00000000-0005-0000-0000-000067240000}"/>
    <cellStyle name="Normal 3 2 11 2 2 2 3 4 3 2 2" xfId="31172" xr:uid="{00000000-0005-0000-0000-000068240000}"/>
    <cellStyle name="Normal 3 2 11 2 2 2 3 4 3 3" xfId="22690" xr:uid="{00000000-0005-0000-0000-000069240000}"/>
    <cellStyle name="Normal 3 2 11 2 2 2 3 4 4" xfId="9964" xr:uid="{00000000-0005-0000-0000-00006A240000}"/>
    <cellStyle name="Normal 3 2 11 2 2 2 3 4 4 2" xfId="26931" xr:uid="{00000000-0005-0000-0000-00006B240000}"/>
    <cellStyle name="Normal 3 2 11 2 2 2 3 4 5" xfId="18449" xr:uid="{00000000-0005-0000-0000-00006C240000}"/>
    <cellStyle name="Normal 3 2 11 2 2 2 3 5" xfId="2517" xr:uid="{00000000-0005-0000-0000-00006D240000}"/>
    <cellStyle name="Normal 3 2 11 2 2 2 3 5 2" xfId="6777" xr:uid="{00000000-0005-0000-0000-00006E240000}"/>
    <cellStyle name="Normal 3 2 11 2 2 2 3 5 2 2" xfId="15266" xr:uid="{00000000-0005-0000-0000-00006F240000}"/>
    <cellStyle name="Normal 3 2 11 2 2 2 3 5 2 2 2" xfId="32232" xr:uid="{00000000-0005-0000-0000-000070240000}"/>
    <cellStyle name="Normal 3 2 11 2 2 2 3 5 2 3" xfId="23750" xr:uid="{00000000-0005-0000-0000-000071240000}"/>
    <cellStyle name="Normal 3 2 11 2 2 2 3 5 3" xfId="11024" xr:uid="{00000000-0005-0000-0000-000072240000}"/>
    <cellStyle name="Normal 3 2 11 2 2 2 3 5 3 2" xfId="27991" xr:uid="{00000000-0005-0000-0000-000073240000}"/>
    <cellStyle name="Normal 3 2 11 2 2 2 3 5 4" xfId="19509" xr:uid="{00000000-0005-0000-0000-000074240000}"/>
    <cellStyle name="Normal 3 2 11 2 2 2 3 6" xfId="4658" xr:uid="{00000000-0005-0000-0000-000075240000}"/>
    <cellStyle name="Normal 3 2 11 2 2 2 3 6 2" xfId="13148" xr:uid="{00000000-0005-0000-0000-000076240000}"/>
    <cellStyle name="Normal 3 2 11 2 2 2 3 6 2 2" xfId="30114" xr:uid="{00000000-0005-0000-0000-000077240000}"/>
    <cellStyle name="Normal 3 2 11 2 2 2 3 6 3" xfId="21632" xr:uid="{00000000-0005-0000-0000-000078240000}"/>
    <cellStyle name="Normal 3 2 11 2 2 2 3 7" xfId="8906" xr:uid="{00000000-0005-0000-0000-000079240000}"/>
    <cellStyle name="Normal 3 2 11 2 2 2 3 7 2" xfId="25873" xr:uid="{00000000-0005-0000-0000-00007A240000}"/>
    <cellStyle name="Normal 3 2 11 2 2 2 3 8" xfId="17391" xr:uid="{00000000-0005-0000-0000-00007B240000}"/>
    <cellStyle name="Normal 3 2 11 2 2 2 4" xfId="517" xr:uid="{00000000-0005-0000-0000-00007C240000}"/>
    <cellStyle name="Normal 3 2 11 2 2 2 4 2" xfId="1057" xr:uid="{00000000-0005-0000-0000-00007D240000}"/>
    <cellStyle name="Normal 3 2 11 2 2 2 4 2 2" xfId="2118" xr:uid="{00000000-0005-0000-0000-00007E240000}"/>
    <cellStyle name="Normal 3 2 11 2 2 2 4 2 2 2" xfId="4239" xr:uid="{00000000-0005-0000-0000-00007F240000}"/>
    <cellStyle name="Normal 3 2 11 2 2 2 4 2 2 2 2" xfId="8498" xr:uid="{00000000-0005-0000-0000-000080240000}"/>
    <cellStyle name="Normal 3 2 11 2 2 2 4 2 2 2 2 2" xfId="16987" xr:uid="{00000000-0005-0000-0000-000081240000}"/>
    <cellStyle name="Normal 3 2 11 2 2 2 4 2 2 2 2 2 2" xfId="33953" xr:uid="{00000000-0005-0000-0000-000082240000}"/>
    <cellStyle name="Normal 3 2 11 2 2 2 4 2 2 2 2 3" xfId="25471" xr:uid="{00000000-0005-0000-0000-000083240000}"/>
    <cellStyle name="Normal 3 2 11 2 2 2 4 2 2 2 3" xfId="12745" xr:uid="{00000000-0005-0000-0000-000084240000}"/>
    <cellStyle name="Normal 3 2 11 2 2 2 4 2 2 2 3 2" xfId="29712" xr:uid="{00000000-0005-0000-0000-000085240000}"/>
    <cellStyle name="Normal 3 2 11 2 2 2 4 2 2 2 4" xfId="21230" xr:uid="{00000000-0005-0000-0000-000086240000}"/>
    <cellStyle name="Normal 3 2 11 2 2 2 4 2 2 3" xfId="6379" xr:uid="{00000000-0005-0000-0000-000087240000}"/>
    <cellStyle name="Normal 3 2 11 2 2 2 4 2 2 3 2" xfId="14869" xr:uid="{00000000-0005-0000-0000-000088240000}"/>
    <cellStyle name="Normal 3 2 11 2 2 2 4 2 2 3 2 2" xfId="31835" xr:uid="{00000000-0005-0000-0000-000089240000}"/>
    <cellStyle name="Normal 3 2 11 2 2 2 4 2 2 3 3" xfId="23353" xr:uid="{00000000-0005-0000-0000-00008A240000}"/>
    <cellStyle name="Normal 3 2 11 2 2 2 4 2 2 4" xfId="10627" xr:uid="{00000000-0005-0000-0000-00008B240000}"/>
    <cellStyle name="Normal 3 2 11 2 2 2 4 2 2 4 2" xfId="27594" xr:uid="{00000000-0005-0000-0000-00008C240000}"/>
    <cellStyle name="Normal 3 2 11 2 2 2 4 2 2 5" xfId="19112" xr:uid="{00000000-0005-0000-0000-00008D240000}"/>
    <cellStyle name="Normal 3 2 11 2 2 2 4 2 3" xfId="3180" xr:uid="{00000000-0005-0000-0000-00008E240000}"/>
    <cellStyle name="Normal 3 2 11 2 2 2 4 2 3 2" xfId="7440" xr:uid="{00000000-0005-0000-0000-00008F240000}"/>
    <cellStyle name="Normal 3 2 11 2 2 2 4 2 3 2 2" xfId="15929" xr:uid="{00000000-0005-0000-0000-000090240000}"/>
    <cellStyle name="Normal 3 2 11 2 2 2 4 2 3 2 2 2" xfId="32895" xr:uid="{00000000-0005-0000-0000-000091240000}"/>
    <cellStyle name="Normal 3 2 11 2 2 2 4 2 3 2 3" xfId="24413" xr:uid="{00000000-0005-0000-0000-000092240000}"/>
    <cellStyle name="Normal 3 2 11 2 2 2 4 2 3 3" xfId="11687" xr:uid="{00000000-0005-0000-0000-000093240000}"/>
    <cellStyle name="Normal 3 2 11 2 2 2 4 2 3 3 2" xfId="28654" xr:uid="{00000000-0005-0000-0000-000094240000}"/>
    <cellStyle name="Normal 3 2 11 2 2 2 4 2 3 4" xfId="20172" xr:uid="{00000000-0005-0000-0000-000095240000}"/>
    <cellStyle name="Normal 3 2 11 2 2 2 4 2 4" xfId="5321" xr:uid="{00000000-0005-0000-0000-000096240000}"/>
    <cellStyle name="Normal 3 2 11 2 2 2 4 2 4 2" xfId="13811" xr:uid="{00000000-0005-0000-0000-000097240000}"/>
    <cellStyle name="Normal 3 2 11 2 2 2 4 2 4 2 2" xfId="30777" xr:uid="{00000000-0005-0000-0000-000098240000}"/>
    <cellStyle name="Normal 3 2 11 2 2 2 4 2 4 3" xfId="22295" xr:uid="{00000000-0005-0000-0000-000099240000}"/>
    <cellStyle name="Normal 3 2 11 2 2 2 4 2 5" xfId="9569" xr:uid="{00000000-0005-0000-0000-00009A240000}"/>
    <cellStyle name="Normal 3 2 11 2 2 2 4 2 5 2" xfId="26536" xr:uid="{00000000-0005-0000-0000-00009B240000}"/>
    <cellStyle name="Normal 3 2 11 2 2 2 4 2 6" xfId="18054" xr:uid="{00000000-0005-0000-0000-00009C240000}"/>
    <cellStyle name="Normal 3 2 11 2 2 2 4 3" xfId="1588" xr:uid="{00000000-0005-0000-0000-00009D240000}"/>
    <cellStyle name="Normal 3 2 11 2 2 2 4 3 2" xfId="3710" xr:uid="{00000000-0005-0000-0000-00009E240000}"/>
    <cellStyle name="Normal 3 2 11 2 2 2 4 3 2 2" xfId="7969" xr:uid="{00000000-0005-0000-0000-00009F240000}"/>
    <cellStyle name="Normal 3 2 11 2 2 2 4 3 2 2 2" xfId="16458" xr:uid="{00000000-0005-0000-0000-0000A0240000}"/>
    <cellStyle name="Normal 3 2 11 2 2 2 4 3 2 2 2 2" xfId="33424" xr:uid="{00000000-0005-0000-0000-0000A1240000}"/>
    <cellStyle name="Normal 3 2 11 2 2 2 4 3 2 2 3" xfId="24942" xr:uid="{00000000-0005-0000-0000-0000A2240000}"/>
    <cellStyle name="Normal 3 2 11 2 2 2 4 3 2 3" xfId="12216" xr:uid="{00000000-0005-0000-0000-0000A3240000}"/>
    <cellStyle name="Normal 3 2 11 2 2 2 4 3 2 3 2" xfId="29183" xr:uid="{00000000-0005-0000-0000-0000A4240000}"/>
    <cellStyle name="Normal 3 2 11 2 2 2 4 3 2 4" xfId="20701" xr:uid="{00000000-0005-0000-0000-0000A5240000}"/>
    <cellStyle name="Normal 3 2 11 2 2 2 4 3 3" xfId="5850" xr:uid="{00000000-0005-0000-0000-0000A6240000}"/>
    <cellStyle name="Normal 3 2 11 2 2 2 4 3 3 2" xfId="14340" xr:uid="{00000000-0005-0000-0000-0000A7240000}"/>
    <cellStyle name="Normal 3 2 11 2 2 2 4 3 3 2 2" xfId="31306" xr:uid="{00000000-0005-0000-0000-0000A8240000}"/>
    <cellStyle name="Normal 3 2 11 2 2 2 4 3 3 3" xfId="22824" xr:uid="{00000000-0005-0000-0000-0000A9240000}"/>
    <cellStyle name="Normal 3 2 11 2 2 2 4 3 4" xfId="10098" xr:uid="{00000000-0005-0000-0000-0000AA240000}"/>
    <cellStyle name="Normal 3 2 11 2 2 2 4 3 4 2" xfId="27065" xr:uid="{00000000-0005-0000-0000-0000AB240000}"/>
    <cellStyle name="Normal 3 2 11 2 2 2 4 3 5" xfId="18583" xr:uid="{00000000-0005-0000-0000-0000AC240000}"/>
    <cellStyle name="Normal 3 2 11 2 2 2 4 4" xfId="2651" xr:uid="{00000000-0005-0000-0000-0000AD240000}"/>
    <cellStyle name="Normal 3 2 11 2 2 2 4 4 2" xfId="6911" xr:uid="{00000000-0005-0000-0000-0000AE240000}"/>
    <cellStyle name="Normal 3 2 11 2 2 2 4 4 2 2" xfId="15400" xr:uid="{00000000-0005-0000-0000-0000AF240000}"/>
    <cellStyle name="Normal 3 2 11 2 2 2 4 4 2 2 2" xfId="32366" xr:uid="{00000000-0005-0000-0000-0000B0240000}"/>
    <cellStyle name="Normal 3 2 11 2 2 2 4 4 2 3" xfId="23884" xr:uid="{00000000-0005-0000-0000-0000B1240000}"/>
    <cellStyle name="Normal 3 2 11 2 2 2 4 4 3" xfId="11158" xr:uid="{00000000-0005-0000-0000-0000B2240000}"/>
    <cellStyle name="Normal 3 2 11 2 2 2 4 4 3 2" xfId="28125" xr:uid="{00000000-0005-0000-0000-0000B3240000}"/>
    <cellStyle name="Normal 3 2 11 2 2 2 4 4 4" xfId="19643" xr:uid="{00000000-0005-0000-0000-0000B4240000}"/>
    <cellStyle name="Normal 3 2 11 2 2 2 4 5" xfId="4792" xr:uid="{00000000-0005-0000-0000-0000B5240000}"/>
    <cellStyle name="Normal 3 2 11 2 2 2 4 5 2" xfId="13282" xr:uid="{00000000-0005-0000-0000-0000B6240000}"/>
    <cellStyle name="Normal 3 2 11 2 2 2 4 5 2 2" xfId="30248" xr:uid="{00000000-0005-0000-0000-0000B7240000}"/>
    <cellStyle name="Normal 3 2 11 2 2 2 4 5 3" xfId="21766" xr:uid="{00000000-0005-0000-0000-0000B8240000}"/>
    <cellStyle name="Normal 3 2 11 2 2 2 4 6" xfId="9040" xr:uid="{00000000-0005-0000-0000-0000B9240000}"/>
    <cellStyle name="Normal 3 2 11 2 2 2 4 6 2" xfId="26007" xr:uid="{00000000-0005-0000-0000-0000BA240000}"/>
    <cellStyle name="Normal 3 2 11 2 2 2 4 7" xfId="17525" xr:uid="{00000000-0005-0000-0000-0000BB240000}"/>
    <cellStyle name="Normal 3 2 11 2 2 2 5" xfId="787" xr:uid="{00000000-0005-0000-0000-0000BC240000}"/>
    <cellStyle name="Normal 3 2 11 2 2 2 5 2" xfId="1853" xr:uid="{00000000-0005-0000-0000-0000BD240000}"/>
    <cellStyle name="Normal 3 2 11 2 2 2 5 2 2" xfId="3974" xr:uid="{00000000-0005-0000-0000-0000BE240000}"/>
    <cellStyle name="Normal 3 2 11 2 2 2 5 2 2 2" xfId="8233" xr:uid="{00000000-0005-0000-0000-0000BF240000}"/>
    <cellStyle name="Normal 3 2 11 2 2 2 5 2 2 2 2" xfId="16722" xr:uid="{00000000-0005-0000-0000-0000C0240000}"/>
    <cellStyle name="Normal 3 2 11 2 2 2 5 2 2 2 2 2" xfId="33688" xr:uid="{00000000-0005-0000-0000-0000C1240000}"/>
    <cellStyle name="Normal 3 2 11 2 2 2 5 2 2 2 3" xfId="25206" xr:uid="{00000000-0005-0000-0000-0000C2240000}"/>
    <cellStyle name="Normal 3 2 11 2 2 2 5 2 2 3" xfId="12480" xr:uid="{00000000-0005-0000-0000-0000C3240000}"/>
    <cellStyle name="Normal 3 2 11 2 2 2 5 2 2 3 2" xfId="29447" xr:uid="{00000000-0005-0000-0000-0000C4240000}"/>
    <cellStyle name="Normal 3 2 11 2 2 2 5 2 2 4" xfId="20965" xr:uid="{00000000-0005-0000-0000-0000C5240000}"/>
    <cellStyle name="Normal 3 2 11 2 2 2 5 2 3" xfId="6114" xr:uid="{00000000-0005-0000-0000-0000C6240000}"/>
    <cellStyle name="Normal 3 2 11 2 2 2 5 2 3 2" xfId="14604" xr:uid="{00000000-0005-0000-0000-0000C7240000}"/>
    <cellStyle name="Normal 3 2 11 2 2 2 5 2 3 2 2" xfId="31570" xr:uid="{00000000-0005-0000-0000-0000C8240000}"/>
    <cellStyle name="Normal 3 2 11 2 2 2 5 2 3 3" xfId="23088" xr:uid="{00000000-0005-0000-0000-0000C9240000}"/>
    <cellStyle name="Normal 3 2 11 2 2 2 5 2 4" xfId="10362" xr:uid="{00000000-0005-0000-0000-0000CA240000}"/>
    <cellStyle name="Normal 3 2 11 2 2 2 5 2 4 2" xfId="27329" xr:uid="{00000000-0005-0000-0000-0000CB240000}"/>
    <cellStyle name="Normal 3 2 11 2 2 2 5 2 5" xfId="18847" xr:uid="{00000000-0005-0000-0000-0000CC240000}"/>
    <cellStyle name="Normal 3 2 11 2 2 2 5 3" xfId="2915" xr:uid="{00000000-0005-0000-0000-0000CD240000}"/>
    <cellStyle name="Normal 3 2 11 2 2 2 5 3 2" xfId="7175" xr:uid="{00000000-0005-0000-0000-0000CE240000}"/>
    <cellStyle name="Normal 3 2 11 2 2 2 5 3 2 2" xfId="15664" xr:uid="{00000000-0005-0000-0000-0000CF240000}"/>
    <cellStyle name="Normal 3 2 11 2 2 2 5 3 2 2 2" xfId="32630" xr:uid="{00000000-0005-0000-0000-0000D0240000}"/>
    <cellStyle name="Normal 3 2 11 2 2 2 5 3 2 3" xfId="24148" xr:uid="{00000000-0005-0000-0000-0000D1240000}"/>
    <cellStyle name="Normal 3 2 11 2 2 2 5 3 3" xfId="11422" xr:uid="{00000000-0005-0000-0000-0000D2240000}"/>
    <cellStyle name="Normal 3 2 11 2 2 2 5 3 3 2" xfId="28389" xr:uid="{00000000-0005-0000-0000-0000D3240000}"/>
    <cellStyle name="Normal 3 2 11 2 2 2 5 3 4" xfId="19907" xr:uid="{00000000-0005-0000-0000-0000D4240000}"/>
    <cellStyle name="Normal 3 2 11 2 2 2 5 4" xfId="5056" xr:uid="{00000000-0005-0000-0000-0000D5240000}"/>
    <cellStyle name="Normal 3 2 11 2 2 2 5 4 2" xfId="13546" xr:uid="{00000000-0005-0000-0000-0000D6240000}"/>
    <cellStyle name="Normal 3 2 11 2 2 2 5 4 2 2" xfId="30512" xr:uid="{00000000-0005-0000-0000-0000D7240000}"/>
    <cellStyle name="Normal 3 2 11 2 2 2 5 4 3" xfId="22030" xr:uid="{00000000-0005-0000-0000-0000D8240000}"/>
    <cellStyle name="Normal 3 2 11 2 2 2 5 5" xfId="9304" xr:uid="{00000000-0005-0000-0000-0000D9240000}"/>
    <cellStyle name="Normal 3 2 11 2 2 2 5 5 2" xfId="26271" xr:uid="{00000000-0005-0000-0000-0000DA240000}"/>
    <cellStyle name="Normal 3 2 11 2 2 2 5 6" xfId="17789" xr:uid="{00000000-0005-0000-0000-0000DB240000}"/>
    <cellStyle name="Normal 3 2 11 2 2 2 6" xfId="1323" xr:uid="{00000000-0005-0000-0000-0000DC240000}"/>
    <cellStyle name="Normal 3 2 11 2 2 2 6 2" xfId="3445" xr:uid="{00000000-0005-0000-0000-0000DD240000}"/>
    <cellStyle name="Normal 3 2 11 2 2 2 6 2 2" xfId="7704" xr:uid="{00000000-0005-0000-0000-0000DE240000}"/>
    <cellStyle name="Normal 3 2 11 2 2 2 6 2 2 2" xfId="16193" xr:uid="{00000000-0005-0000-0000-0000DF240000}"/>
    <cellStyle name="Normal 3 2 11 2 2 2 6 2 2 2 2" xfId="33159" xr:uid="{00000000-0005-0000-0000-0000E0240000}"/>
    <cellStyle name="Normal 3 2 11 2 2 2 6 2 2 3" xfId="24677" xr:uid="{00000000-0005-0000-0000-0000E1240000}"/>
    <cellStyle name="Normal 3 2 11 2 2 2 6 2 3" xfId="11951" xr:uid="{00000000-0005-0000-0000-0000E2240000}"/>
    <cellStyle name="Normal 3 2 11 2 2 2 6 2 3 2" xfId="28918" xr:uid="{00000000-0005-0000-0000-0000E3240000}"/>
    <cellStyle name="Normal 3 2 11 2 2 2 6 2 4" xfId="20436" xr:uid="{00000000-0005-0000-0000-0000E4240000}"/>
    <cellStyle name="Normal 3 2 11 2 2 2 6 3" xfId="5585" xr:uid="{00000000-0005-0000-0000-0000E5240000}"/>
    <cellStyle name="Normal 3 2 11 2 2 2 6 3 2" xfId="14075" xr:uid="{00000000-0005-0000-0000-0000E6240000}"/>
    <cellStyle name="Normal 3 2 11 2 2 2 6 3 2 2" xfId="31041" xr:uid="{00000000-0005-0000-0000-0000E7240000}"/>
    <cellStyle name="Normal 3 2 11 2 2 2 6 3 3" xfId="22559" xr:uid="{00000000-0005-0000-0000-0000E8240000}"/>
    <cellStyle name="Normal 3 2 11 2 2 2 6 4" xfId="9833" xr:uid="{00000000-0005-0000-0000-0000E9240000}"/>
    <cellStyle name="Normal 3 2 11 2 2 2 6 4 2" xfId="26800" xr:uid="{00000000-0005-0000-0000-0000EA240000}"/>
    <cellStyle name="Normal 3 2 11 2 2 2 6 5" xfId="18318" xr:uid="{00000000-0005-0000-0000-0000EB240000}"/>
    <cellStyle name="Normal 3 2 11 2 2 2 7" xfId="2386" xr:uid="{00000000-0005-0000-0000-0000EC240000}"/>
    <cellStyle name="Normal 3 2 11 2 2 2 7 2" xfId="6646" xr:uid="{00000000-0005-0000-0000-0000ED240000}"/>
    <cellStyle name="Normal 3 2 11 2 2 2 7 2 2" xfId="15135" xr:uid="{00000000-0005-0000-0000-0000EE240000}"/>
    <cellStyle name="Normal 3 2 11 2 2 2 7 2 2 2" xfId="32101" xr:uid="{00000000-0005-0000-0000-0000EF240000}"/>
    <cellStyle name="Normal 3 2 11 2 2 2 7 2 3" xfId="23619" xr:uid="{00000000-0005-0000-0000-0000F0240000}"/>
    <cellStyle name="Normal 3 2 11 2 2 2 7 3" xfId="10893" xr:uid="{00000000-0005-0000-0000-0000F1240000}"/>
    <cellStyle name="Normal 3 2 11 2 2 2 7 3 2" xfId="27860" xr:uid="{00000000-0005-0000-0000-0000F2240000}"/>
    <cellStyle name="Normal 3 2 11 2 2 2 7 4" xfId="19378" xr:uid="{00000000-0005-0000-0000-0000F3240000}"/>
    <cellStyle name="Normal 3 2 11 2 2 2 8" xfId="4527" xr:uid="{00000000-0005-0000-0000-0000F4240000}"/>
    <cellStyle name="Normal 3 2 11 2 2 2 8 2" xfId="13017" xr:uid="{00000000-0005-0000-0000-0000F5240000}"/>
    <cellStyle name="Normal 3 2 11 2 2 2 8 2 2" xfId="29983" xr:uid="{00000000-0005-0000-0000-0000F6240000}"/>
    <cellStyle name="Normal 3 2 11 2 2 2 8 3" xfId="21501" xr:uid="{00000000-0005-0000-0000-0000F7240000}"/>
    <cellStyle name="Normal 3 2 11 2 2 2 9" xfId="8775" xr:uid="{00000000-0005-0000-0000-0000F8240000}"/>
    <cellStyle name="Normal 3 2 11 2 2 2 9 2" xfId="25742" xr:uid="{00000000-0005-0000-0000-0000F9240000}"/>
    <cellStyle name="Normal 3 2 11 2 2 3" xfId="261" xr:uid="{00000000-0005-0000-0000-0000FA240000}"/>
    <cellStyle name="Normal 3 2 11 2 2 3 2" xfId="396" xr:uid="{00000000-0005-0000-0000-0000FB240000}"/>
    <cellStyle name="Normal 3 2 11 2 2 3 2 2" xfId="684" xr:uid="{00000000-0005-0000-0000-0000FC240000}"/>
    <cellStyle name="Normal 3 2 11 2 2 3 2 2 2" xfId="1220" xr:uid="{00000000-0005-0000-0000-0000FD240000}"/>
    <cellStyle name="Normal 3 2 11 2 2 3 2 2 2 2" xfId="2281" xr:uid="{00000000-0005-0000-0000-0000FE240000}"/>
    <cellStyle name="Normal 3 2 11 2 2 3 2 2 2 2 2" xfId="4402" xr:uid="{00000000-0005-0000-0000-0000FF240000}"/>
    <cellStyle name="Normal 3 2 11 2 2 3 2 2 2 2 2 2" xfId="8661" xr:uid="{00000000-0005-0000-0000-000000250000}"/>
    <cellStyle name="Normal 3 2 11 2 2 3 2 2 2 2 2 2 2" xfId="17150" xr:uid="{00000000-0005-0000-0000-000001250000}"/>
    <cellStyle name="Normal 3 2 11 2 2 3 2 2 2 2 2 2 2 2" xfId="34116" xr:uid="{00000000-0005-0000-0000-000002250000}"/>
    <cellStyle name="Normal 3 2 11 2 2 3 2 2 2 2 2 2 3" xfId="25634" xr:uid="{00000000-0005-0000-0000-000003250000}"/>
    <cellStyle name="Normal 3 2 11 2 2 3 2 2 2 2 2 3" xfId="12908" xr:uid="{00000000-0005-0000-0000-000004250000}"/>
    <cellStyle name="Normal 3 2 11 2 2 3 2 2 2 2 2 3 2" xfId="29875" xr:uid="{00000000-0005-0000-0000-000005250000}"/>
    <cellStyle name="Normal 3 2 11 2 2 3 2 2 2 2 2 4" xfId="21393" xr:uid="{00000000-0005-0000-0000-000006250000}"/>
    <cellStyle name="Normal 3 2 11 2 2 3 2 2 2 2 3" xfId="6542" xr:uid="{00000000-0005-0000-0000-000007250000}"/>
    <cellStyle name="Normal 3 2 11 2 2 3 2 2 2 2 3 2" xfId="15032" xr:uid="{00000000-0005-0000-0000-000008250000}"/>
    <cellStyle name="Normal 3 2 11 2 2 3 2 2 2 2 3 2 2" xfId="31998" xr:uid="{00000000-0005-0000-0000-000009250000}"/>
    <cellStyle name="Normal 3 2 11 2 2 3 2 2 2 2 3 3" xfId="23516" xr:uid="{00000000-0005-0000-0000-00000A250000}"/>
    <cellStyle name="Normal 3 2 11 2 2 3 2 2 2 2 4" xfId="10790" xr:uid="{00000000-0005-0000-0000-00000B250000}"/>
    <cellStyle name="Normal 3 2 11 2 2 3 2 2 2 2 4 2" xfId="27757" xr:uid="{00000000-0005-0000-0000-00000C250000}"/>
    <cellStyle name="Normal 3 2 11 2 2 3 2 2 2 2 5" xfId="19275" xr:uid="{00000000-0005-0000-0000-00000D250000}"/>
    <cellStyle name="Normal 3 2 11 2 2 3 2 2 2 3" xfId="3343" xr:uid="{00000000-0005-0000-0000-00000E250000}"/>
    <cellStyle name="Normal 3 2 11 2 2 3 2 2 2 3 2" xfId="7603" xr:uid="{00000000-0005-0000-0000-00000F250000}"/>
    <cellStyle name="Normal 3 2 11 2 2 3 2 2 2 3 2 2" xfId="16092" xr:uid="{00000000-0005-0000-0000-000010250000}"/>
    <cellStyle name="Normal 3 2 11 2 2 3 2 2 2 3 2 2 2" xfId="33058" xr:uid="{00000000-0005-0000-0000-000011250000}"/>
    <cellStyle name="Normal 3 2 11 2 2 3 2 2 2 3 2 3" xfId="24576" xr:uid="{00000000-0005-0000-0000-000012250000}"/>
    <cellStyle name="Normal 3 2 11 2 2 3 2 2 2 3 3" xfId="11850" xr:uid="{00000000-0005-0000-0000-000013250000}"/>
    <cellStyle name="Normal 3 2 11 2 2 3 2 2 2 3 3 2" xfId="28817" xr:uid="{00000000-0005-0000-0000-000014250000}"/>
    <cellStyle name="Normal 3 2 11 2 2 3 2 2 2 3 4" xfId="20335" xr:uid="{00000000-0005-0000-0000-000015250000}"/>
    <cellStyle name="Normal 3 2 11 2 2 3 2 2 2 4" xfId="5484" xr:uid="{00000000-0005-0000-0000-000016250000}"/>
    <cellStyle name="Normal 3 2 11 2 2 3 2 2 2 4 2" xfId="13974" xr:uid="{00000000-0005-0000-0000-000017250000}"/>
    <cellStyle name="Normal 3 2 11 2 2 3 2 2 2 4 2 2" xfId="30940" xr:uid="{00000000-0005-0000-0000-000018250000}"/>
    <cellStyle name="Normal 3 2 11 2 2 3 2 2 2 4 3" xfId="22458" xr:uid="{00000000-0005-0000-0000-000019250000}"/>
    <cellStyle name="Normal 3 2 11 2 2 3 2 2 2 5" xfId="9732" xr:uid="{00000000-0005-0000-0000-00001A250000}"/>
    <cellStyle name="Normal 3 2 11 2 2 3 2 2 2 5 2" xfId="26699" xr:uid="{00000000-0005-0000-0000-00001B250000}"/>
    <cellStyle name="Normal 3 2 11 2 2 3 2 2 2 6" xfId="18217" xr:uid="{00000000-0005-0000-0000-00001C250000}"/>
    <cellStyle name="Normal 3 2 11 2 2 3 2 2 3" xfId="1751" xr:uid="{00000000-0005-0000-0000-00001D250000}"/>
    <cellStyle name="Normal 3 2 11 2 2 3 2 2 3 2" xfId="3873" xr:uid="{00000000-0005-0000-0000-00001E250000}"/>
    <cellStyle name="Normal 3 2 11 2 2 3 2 2 3 2 2" xfId="8132" xr:uid="{00000000-0005-0000-0000-00001F250000}"/>
    <cellStyle name="Normal 3 2 11 2 2 3 2 2 3 2 2 2" xfId="16621" xr:uid="{00000000-0005-0000-0000-000020250000}"/>
    <cellStyle name="Normal 3 2 11 2 2 3 2 2 3 2 2 2 2" xfId="33587" xr:uid="{00000000-0005-0000-0000-000021250000}"/>
    <cellStyle name="Normal 3 2 11 2 2 3 2 2 3 2 2 3" xfId="25105" xr:uid="{00000000-0005-0000-0000-000022250000}"/>
    <cellStyle name="Normal 3 2 11 2 2 3 2 2 3 2 3" xfId="12379" xr:uid="{00000000-0005-0000-0000-000023250000}"/>
    <cellStyle name="Normal 3 2 11 2 2 3 2 2 3 2 3 2" xfId="29346" xr:uid="{00000000-0005-0000-0000-000024250000}"/>
    <cellStyle name="Normal 3 2 11 2 2 3 2 2 3 2 4" xfId="20864" xr:uid="{00000000-0005-0000-0000-000025250000}"/>
    <cellStyle name="Normal 3 2 11 2 2 3 2 2 3 3" xfId="6013" xr:uid="{00000000-0005-0000-0000-000026250000}"/>
    <cellStyle name="Normal 3 2 11 2 2 3 2 2 3 3 2" xfId="14503" xr:uid="{00000000-0005-0000-0000-000027250000}"/>
    <cellStyle name="Normal 3 2 11 2 2 3 2 2 3 3 2 2" xfId="31469" xr:uid="{00000000-0005-0000-0000-000028250000}"/>
    <cellStyle name="Normal 3 2 11 2 2 3 2 2 3 3 3" xfId="22987" xr:uid="{00000000-0005-0000-0000-000029250000}"/>
    <cellStyle name="Normal 3 2 11 2 2 3 2 2 3 4" xfId="10261" xr:uid="{00000000-0005-0000-0000-00002A250000}"/>
    <cellStyle name="Normal 3 2 11 2 2 3 2 2 3 4 2" xfId="27228" xr:uid="{00000000-0005-0000-0000-00002B250000}"/>
    <cellStyle name="Normal 3 2 11 2 2 3 2 2 3 5" xfId="18746" xr:uid="{00000000-0005-0000-0000-00002C250000}"/>
    <cellStyle name="Normal 3 2 11 2 2 3 2 2 4" xfId="2814" xr:uid="{00000000-0005-0000-0000-00002D250000}"/>
    <cellStyle name="Normal 3 2 11 2 2 3 2 2 4 2" xfId="7074" xr:uid="{00000000-0005-0000-0000-00002E250000}"/>
    <cellStyle name="Normal 3 2 11 2 2 3 2 2 4 2 2" xfId="15563" xr:uid="{00000000-0005-0000-0000-00002F250000}"/>
    <cellStyle name="Normal 3 2 11 2 2 3 2 2 4 2 2 2" xfId="32529" xr:uid="{00000000-0005-0000-0000-000030250000}"/>
    <cellStyle name="Normal 3 2 11 2 2 3 2 2 4 2 3" xfId="24047" xr:uid="{00000000-0005-0000-0000-000031250000}"/>
    <cellStyle name="Normal 3 2 11 2 2 3 2 2 4 3" xfId="11321" xr:uid="{00000000-0005-0000-0000-000032250000}"/>
    <cellStyle name="Normal 3 2 11 2 2 3 2 2 4 3 2" xfId="28288" xr:uid="{00000000-0005-0000-0000-000033250000}"/>
    <cellStyle name="Normal 3 2 11 2 2 3 2 2 4 4" xfId="19806" xr:uid="{00000000-0005-0000-0000-000034250000}"/>
    <cellStyle name="Normal 3 2 11 2 2 3 2 2 5" xfId="4955" xr:uid="{00000000-0005-0000-0000-000035250000}"/>
    <cellStyle name="Normal 3 2 11 2 2 3 2 2 5 2" xfId="13445" xr:uid="{00000000-0005-0000-0000-000036250000}"/>
    <cellStyle name="Normal 3 2 11 2 2 3 2 2 5 2 2" xfId="30411" xr:uid="{00000000-0005-0000-0000-000037250000}"/>
    <cellStyle name="Normal 3 2 11 2 2 3 2 2 5 3" xfId="21929" xr:uid="{00000000-0005-0000-0000-000038250000}"/>
    <cellStyle name="Normal 3 2 11 2 2 3 2 2 6" xfId="9203" xr:uid="{00000000-0005-0000-0000-000039250000}"/>
    <cellStyle name="Normal 3 2 11 2 2 3 2 2 6 2" xfId="26170" xr:uid="{00000000-0005-0000-0000-00003A250000}"/>
    <cellStyle name="Normal 3 2 11 2 2 3 2 2 7" xfId="17688" xr:uid="{00000000-0005-0000-0000-00003B250000}"/>
    <cellStyle name="Normal 3 2 11 2 2 3 2 3" xfId="950" xr:uid="{00000000-0005-0000-0000-00003C250000}"/>
    <cellStyle name="Normal 3 2 11 2 2 3 2 3 2" xfId="2016" xr:uid="{00000000-0005-0000-0000-00003D250000}"/>
    <cellStyle name="Normal 3 2 11 2 2 3 2 3 2 2" xfId="4137" xr:uid="{00000000-0005-0000-0000-00003E250000}"/>
    <cellStyle name="Normal 3 2 11 2 2 3 2 3 2 2 2" xfId="8396" xr:uid="{00000000-0005-0000-0000-00003F250000}"/>
    <cellStyle name="Normal 3 2 11 2 2 3 2 3 2 2 2 2" xfId="16885" xr:uid="{00000000-0005-0000-0000-000040250000}"/>
    <cellStyle name="Normal 3 2 11 2 2 3 2 3 2 2 2 2 2" xfId="33851" xr:uid="{00000000-0005-0000-0000-000041250000}"/>
    <cellStyle name="Normal 3 2 11 2 2 3 2 3 2 2 2 3" xfId="25369" xr:uid="{00000000-0005-0000-0000-000042250000}"/>
    <cellStyle name="Normal 3 2 11 2 2 3 2 3 2 2 3" xfId="12643" xr:uid="{00000000-0005-0000-0000-000043250000}"/>
    <cellStyle name="Normal 3 2 11 2 2 3 2 3 2 2 3 2" xfId="29610" xr:uid="{00000000-0005-0000-0000-000044250000}"/>
    <cellStyle name="Normal 3 2 11 2 2 3 2 3 2 2 4" xfId="21128" xr:uid="{00000000-0005-0000-0000-000045250000}"/>
    <cellStyle name="Normal 3 2 11 2 2 3 2 3 2 3" xfId="6277" xr:uid="{00000000-0005-0000-0000-000046250000}"/>
    <cellStyle name="Normal 3 2 11 2 2 3 2 3 2 3 2" xfId="14767" xr:uid="{00000000-0005-0000-0000-000047250000}"/>
    <cellStyle name="Normal 3 2 11 2 2 3 2 3 2 3 2 2" xfId="31733" xr:uid="{00000000-0005-0000-0000-000048250000}"/>
    <cellStyle name="Normal 3 2 11 2 2 3 2 3 2 3 3" xfId="23251" xr:uid="{00000000-0005-0000-0000-000049250000}"/>
    <cellStyle name="Normal 3 2 11 2 2 3 2 3 2 4" xfId="10525" xr:uid="{00000000-0005-0000-0000-00004A250000}"/>
    <cellStyle name="Normal 3 2 11 2 2 3 2 3 2 4 2" xfId="27492" xr:uid="{00000000-0005-0000-0000-00004B250000}"/>
    <cellStyle name="Normal 3 2 11 2 2 3 2 3 2 5" xfId="19010" xr:uid="{00000000-0005-0000-0000-00004C250000}"/>
    <cellStyle name="Normal 3 2 11 2 2 3 2 3 3" xfId="3078" xr:uid="{00000000-0005-0000-0000-00004D250000}"/>
    <cellStyle name="Normal 3 2 11 2 2 3 2 3 3 2" xfId="7338" xr:uid="{00000000-0005-0000-0000-00004E250000}"/>
    <cellStyle name="Normal 3 2 11 2 2 3 2 3 3 2 2" xfId="15827" xr:uid="{00000000-0005-0000-0000-00004F250000}"/>
    <cellStyle name="Normal 3 2 11 2 2 3 2 3 3 2 2 2" xfId="32793" xr:uid="{00000000-0005-0000-0000-000050250000}"/>
    <cellStyle name="Normal 3 2 11 2 2 3 2 3 3 2 3" xfId="24311" xr:uid="{00000000-0005-0000-0000-000051250000}"/>
    <cellStyle name="Normal 3 2 11 2 2 3 2 3 3 3" xfId="11585" xr:uid="{00000000-0005-0000-0000-000052250000}"/>
    <cellStyle name="Normal 3 2 11 2 2 3 2 3 3 3 2" xfId="28552" xr:uid="{00000000-0005-0000-0000-000053250000}"/>
    <cellStyle name="Normal 3 2 11 2 2 3 2 3 3 4" xfId="20070" xr:uid="{00000000-0005-0000-0000-000054250000}"/>
    <cellStyle name="Normal 3 2 11 2 2 3 2 3 4" xfId="5219" xr:uid="{00000000-0005-0000-0000-000055250000}"/>
    <cellStyle name="Normal 3 2 11 2 2 3 2 3 4 2" xfId="13709" xr:uid="{00000000-0005-0000-0000-000056250000}"/>
    <cellStyle name="Normal 3 2 11 2 2 3 2 3 4 2 2" xfId="30675" xr:uid="{00000000-0005-0000-0000-000057250000}"/>
    <cellStyle name="Normal 3 2 11 2 2 3 2 3 4 3" xfId="22193" xr:uid="{00000000-0005-0000-0000-000058250000}"/>
    <cellStyle name="Normal 3 2 11 2 2 3 2 3 5" xfId="9467" xr:uid="{00000000-0005-0000-0000-000059250000}"/>
    <cellStyle name="Normal 3 2 11 2 2 3 2 3 5 2" xfId="26434" xr:uid="{00000000-0005-0000-0000-00005A250000}"/>
    <cellStyle name="Normal 3 2 11 2 2 3 2 3 6" xfId="17952" xr:uid="{00000000-0005-0000-0000-00005B250000}"/>
    <cellStyle name="Normal 3 2 11 2 2 3 2 4" xfId="1486" xr:uid="{00000000-0005-0000-0000-00005C250000}"/>
    <cellStyle name="Normal 3 2 11 2 2 3 2 4 2" xfId="3608" xr:uid="{00000000-0005-0000-0000-00005D250000}"/>
    <cellStyle name="Normal 3 2 11 2 2 3 2 4 2 2" xfId="7867" xr:uid="{00000000-0005-0000-0000-00005E250000}"/>
    <cellStyle name="Normal 3 2 11 2 2 3 2 4 2 2 2" xfId="16356" xr:uid="{00000000-0005-0000-0000-00005F250000}"/>
    <cellStyle name="Normal 3 2 11 2 2 3 2 4 2 2 2 2" xfId="33322" xr:uid="{00000000-0005-0000-0000-000060250000}"/>
    <cellStyle name="Normal 3 2 11 2 2 3 2 4 2 2 3" xfId="24840" xr:uid="{00000000-0005-0000-0000-000061250000}"/>
    <cellStyle name="Normal 3 2 11 2 2 3 2 4 2 3" xfId="12114" xr:uid="{00000000-0005-0000-0000-000062250000}"/>
    <cellStyle name="Normal 3 2 11 2 2 3 2 4 2 3 2" xfId="29081" xr:uid="{00000000-0005-0000-0000-000063250000}"/>
    <cellStyle name="Normal 3 2 11 2 2 3 2 4 2 4" xfId="20599" xr:uid="{00000000-0005-0000-0000-000064250000}"/>
    <cellStyle name="Normal 3 2 11 2 2 3 2 4 3" xfId="5748" xr:uid="{00000000-0005-0000-0000-000065250000}"/>
    <cellStyle name="Normal 3 2 11 2 2 3 2 4 3 2" xfId="14238" xr:uid="{00000000-0005-0000-0000-000066250000}"/>
    <cellStyle name="Normal 3 2 11 2 2 3 2 4 3 2 2" xfId="31204" xr:uid="{00000000-0005-0000-0000-000067250000}"/>
    <cellStyle name="Normal 3 2 11 2 2 3 2 4 3 3" xfId="22722" xr:uid="{00000000-0005-0000-0000-000068250000}"/>
    <cellStyle name="Normal 3 2 11 2 2 3 2 4 4" xfId="9996" xr:uid="{00000000-0005-0000-0000-000069250000}"/>
    <cellStyle name="Normal 3 2 11 2 2 3 2 4 4 2" xfId="26963" xr:uid="{00000000-0005-0000-0000-00006A250000}"/>
    <cellStyle name="Normal 3 2 11 2 2 3 2 4 5" xfId="18481" xr:uid="{00000000-0005-0000-0000-00006B250000}"/>
    <cellStyle name="Normal 3 2 11 2 2 3 2 5" xfId="2549" xr:uid="{00000000-0005-0000-0000-00006C250000}"/>
    <cellStyle name="Normal 3 2 11 2 2 3 2 5 2" xfId="6809" xr:uid="{00000000-0005-0000-0000-00006D250000}"/>
    <cellStyle name="Normal 3 2 11 2 2 3 2 5 2 2" xfId="15298" xr:uid="{00000000-0005-0000-0000-00006E250000}"/>
    <cellStyle name="Normal 3 2 11 2 2 3 2 5 2 2 2" xfId="32264" xr:uid="{00000000-0005-0000-0000-00006F250000}"/>
    <cellStyle name="Normal 3 2 11 2 2 3 2 5 2 3" xfId="23782" xr:uid="{00000000-0005-0000-0000-000070250000}"/>
    <cellStyle name="Normal 3 2 11 2 2 3 2 5 3" xfId="11056" xr:uid="{00000000-0005-0000-0000-000071250000}"/>
    <cellStyle name="Normal 3 2 11 2 2 3 2 5 3 2" xfId="28023" xr:uid="{00000000-0005-0000-0000-000072250000}"/>
    <cellStyle name="Normal 3 2 11 2 2 3 2 5 4" xfId="19541" xr:uid="{00000000-0005-0000-0000-000073250000}"/>
    <cellStyle name="Normal 3 2 11 2 2 3 2 6" xfId="4690" xr:uid="{00000000-0005-0000-0000-000074250000}"/>
    <cellStyle name="Normal 3 2 11 2 2 3 2 6 2" xfId="13180" xr:uid="{00000000-0005-0000-0000-000075250000}"/>
    <cellStyle name="Normal 3 2 11 2 2 3 2 6 2 2" xfId="30146" xr:uid="{00000000-0005-0000-0000-000076250000}"/>
    <cellStyle name="Normal 3 2 11 2 2 3 2 6 3" xfId="21664" xr:uid="{00000000-0005-0000-0000-000077250000}"/>
    <cellStyle name="Normal 3 2 11 2 2 3 2 7" xfId="8938" xr:uid="{00000000-0005-0000-0000-000078250000}"/>
    <cellStyle name="Normal 3 2 11 2 2 3 2 7 2" xfId="25905" xr:uid="{00000000-0005-0000-0000-000079250000}"/>
    <cellStyle name="Normal 3 2 11 2 2 3 2 8" xfId="17423" xr:uid="{00000000-0005-0000-0000-00007A250000}"/>
    <cellStyle name="Normal 3 2 11 2 2 3 3" xfId="550" xr:uid="{00000000-0005-0000-0000-00007B250000}"/>
    <cellStyle name="Normal 3 2 11 2 2 3 3 2" xfId="1089" xr:uid="{00000000-0005-0000-0000-00007C250000}"/>
    <cellStyle name="Normal 3 2 11 2 2 3 3 2 2" xfId="2150" xr:uid="{00000000-0005-0000-0000-00007D250000}"/>
    <cellStyle name="Normal 3 2 11 2 2 3 3 2 2 2" xfId="4271" xr:uid="{00000000-0005-0000-0000-00007E250000}"/>
    <cellStyle name="Normal 3 2 11 2 2 3 3 2 2 2 2" xfId="8530" xr:uid="{00000000-0005-0000-0000-00007F250000}"/>
    <cellStyle name="Normal 3 2 11 2 2 3 3 2 2 2 2 2" xfId="17019" xr:uid="{00000000-0005-0000-0000-000080250000}"/>
    <cellStyle name="Normal 3 2 11 2 2 3 3 2 2 2 2 2 2" xfId="33985" xr:uid="{00000000-0005-0000-0000-000081250000}"/>
    <cellStyle name="Normal 3 2 11 2 2 3 3 2 2 2 2 3" xfId="25503" xr:uid="{00000000-0005-0000-0000-000082250000}"/>
    <cellStyle name="Normal 3 2 11 2 2 3 3 2 2 2 3" xfId="12777" xr:uid="{00000000-0005-0000-0000-000083250000}"/>
    <cellStyle name="Normal 3 2 11 2 2 3 3 2 2 2 3 2" xfId="29744" xr:uid="{00000000-0005-0000-0000-000084250000}"/>
    <cellStyle name="Normal 3 2 11 2 2 3 3 2 2 2 4" xfId="21262" xr:uid="{00000000-0005-0000-0000-000085250000}"/>
    <cellStyle name="Normal 3 2 11 2 2 3 3 2 2 3" xfId="6411" xr:uid="{00000000-0005-0000-0000-000086250000}"/>
    <cellStyle name="Normal 3 2 11 2 2 3 3 2 2 3 2" xfId="14901" xr:uid="{00000000-0005-0000-0000-000087250000}"/>
    <cellStyle name="Normal 3 2 11 2 2 3 3 2 2 3 2 2" xfId="31867" xr:uid="{00000000-0005-0000-0000-000088250000}"/>
    <cellStyle name="Normal 3 2 11 2 2 3 3 2 2 3 3" xfId="23385" xr:uid="{00000000-0005-0000-0000-000089250000}"/>
    <cellStyle name="Normal 3 2 11 2 2 3 3 2 2 4" xfId="10659" xr:uid="{00000000-0005-0000-0000-00008A250000}"/>
    <cellStyle name="Normal 3 2 11 2 2 3 3 2 2 4 2" xfId="27626" xr:uid="{00000000-0005-0000-0000-00008B250000}"/>
    <cellStyle name="Normal 3 2 11 2 2 3 3 2 2 5" xfId="19144" xr:uid="{00000000-0005-0000-0000-00008C250000}"/>
    <cellStyle name="Normal 3 2 11 2 2 3 3 2 3" xfId="3212" xr:uid="{00000000-0005-0000-0000-00008D250000}"/>
    <cellStyle name="Normal 3 2 11 2 2 3 3 2 3 2" xfId="7472" xr:uid="{00000000-0005-0000-0000-00008E250000}"/>
    <cellStyle name="Normal 3 2 11 2 2 3 3 2 3 2 2" xfId="15961" xr:uid="{00000000-0005-0000-0000-00008F250000}"/>
    <cellStyle name="Normal 3 2 11 2 2 3 3 2 3 2 2 2" xfId="32927" xr:uid="{00000000-0005-0000-0000-000090250000}"/>
    <cellStyle name="Normal 3 2 11 2 2 3 3 2 3 2 3" xfId="24445" xr:uid="{00000000-0005-0000-0000-000091250000}"/>
    <cellStyle name="Normal 3 2 11 2 2 3 3 2 3 3" xfId="11719" xr:uid="{00000000-0005-0000-0000-000092250000}"/>
    <cellStyle name="Normal 3 2 11 2 2 3 3 2 3 3 2" xfId="28686" xr:uid="{00000000-0005-0000-0000-000093250000}"/>
    <cellStyle name="Normal 3 2 11 2 2 3 3 2 3 4" xfId="20204" xr:uid="{00000000-0005-0000-0000-000094250000}"/>
    <cellStyle name="Normal 3 2 11 2 2 3 3 2 4" xfId="5353" xr:uid="{00000000-0005-0000-0000-000095250000}"/>
    <cellStyle name="Normal 3 2 11 2 2 3 3 2 4 2" xfId="13843" xr:uid="{00000000-0005-0000-0000-000096250000}"/>
    <cellStyle name="Normal 3 2 11 2 2 3 3 2 4 2 2" xfId="30809" xr:uid="{00000000-0005-0000-0000-000097250000}"/>
    <cellStyle name="Normal 3 2 11 2 2 3 3 2 4 3" xfId="22327" xr:uid="{00000000-0005-0000-0000-000098250000}"/>
    <cellStyle name="Normal 3 2 11 2 2 3 3 2 5" xfId="9601" xr:uid="{00000000-0005-0000-0000-000099250000}"/>
    <cellStyle name="Normal 3 2 11 2 2 3 3 2 5 2" xfId="26568" xr:uid="{00000000-0005-0000-0000-00009A250000}"/>
    <cellStyle name="Normal 3 2 11 2 2 3 3 2 6" xfId="18086" xr:uid="{00000000-0005-0000-0000-00009B250000}"/>
    <cellStyle name="Normal 3 2 11 2 2 3 3 3" xfId="1620" xr:uid="{00000000-0005-0000-0000-00009C250000}"/>
    <cellStyle name="Normal 3 2 11 2 2 3 3 3 2" xfId="3742" xr:uid="{00000000-0005-0000-0000-00009D250000}"/>
    <cellStyle name="Normal 3 2 11 2 2 3 3 3 2 2" xfId="8001" xr:uid="{00000000-0005-0000-0000-00009E250000}"/>
    <cellStyle name="Normal 3 2 11 2 2 3 3 3 2 2 2" xfId="16490" xr:uid="{00000000-0005-0000-0000-00009F250000}"/>
    <cellStyle name="Normal 3 2 11 2 2 3 3 3 2 2 2 2" xfId="33456" xr:uid="{00000000-0005-0000-0000-0000A0250000}"/>
    <cellStyle name="Normal 3 2 11 2 2 3 3 3 2 2 3" xfId="24974" xr:uid="{00000000-0005-0000-0000-0000A1250000}"/>
    <cellStyle name="Normal 3 2 11 2 2 3 3 3 2 3" xfId="12248" xr:uid="{00000000-0005-0000-0000-0000A2250000}"/>
    <cellStyle name="Normal 3 2 11 2 2 3 3 3 2 3 2" xfId="29215" xr:uid="{00000000-0005-0000-0000-0000A3250000}"/>
    <cellStyle name="Normal 3 2 11 2 2 3 3 3 2 4" xfId="20733" xr:uid="{00000000-0005-0000-0000-0000A4250000}"/>
    <cellStyle name="Normal 3 2 11 2 2 3 3 3 3" xfId="5882" xr:uid="{00000000-0005-0000-0000-0000A5250000}"/>
    <cellStyle name="Normal 3 2 11 2 2 3 3 3 3 2" xfId="14372" xr:uid="{00000000-0005-0000-0000-0000A6250000}"/>
    <cellStyle name="Normal 3 2 11 2 2 3 3 3 3 2 2" xfId="31338" xr:uid="{00000000-0005-0000-0000-0000A7250000}"/>
    <cellStyle name="Normal 3 2 11 2 2 3 3 3 3 3" xfId="22856" xr:uid="{00000000-0005-0000-0000-0000A8250000}"/>
    <cellStyle name="Normal 3 2 11 2 2 3 3 3 4" xfId="10130" xr:uid="{00000000-0005-0000-0000-0000A9250000}"/>
    <cellStyle name="Normal 3 2 11 2 2 3 3 3 4 2" xfId="27097" xr:uid="{00000000-0005-0000-0000-0000AA250000}"/>
    <cellStyle name="Normal 3 2 11 2 2 3 3 3 5" xfId="18615" xr:uid="{00000000-0005-0000-0000-0000AB250000}"/>
    <cellStyle name="Normal 3 2 11 2 2 3 3 4" xfId="2683" xr:uid="{00000000-0005-0000-0000-0000AC250000}"/>
    <cellStyle name="Normal 3 2 11 2 2 3 3 4 2" xfId="6943" xr:uid="{00000000-0005-0000-0000-0000AD250000}"/>
    <cellStyle name="Normal 3 2 11 2 2 3 3 4 2 2" xfId="15432" xr:uid="{00000000-0005-0000-0000-0000AE250000}"/>
    <cellStyle name="Normal 3 2 11 2 2 3 3 4 2 2 2" xfId="32398" xr:uid="{00000000-0005-0000-0000-0000AF250000}"/>
    <cellStyle name="Normal 3 2 11 2 2 3 3 4 2 3" xfId="23916" xr:uid="{00000000-0005-0000-0000-0000B0250000}"/>
    <cellStyle name="Normal 3 2 11 2 2 3 3 4 3" xfId="11190" xr:uid="{00000000-0005-0000-0000-0000B1250000}"/>
    <cellStyle name="Normal 3 2 11 2 2 3 3 4 3 2" xfId="28157" xr:uid="{00000000-0005-0000-0000-0000B2250000}"/>
    <cellStyle name="Normal 3 2 11 2 2 3 3 4 4" xfId="19675" xr:uid="{00000000-0005-0000-0000-0000B3250000}"/>
    <cellStyle name="Normal 3 2 11 2 2 3 3 5" xfId="4824" xr:uid="{00000000-0005-0000-0000-0000B4250000}"/>
    <cellStyle name="Normal 3 2 11 2 2 3 3 5 2" xfId="13314" xr:uid="{00000000-0005-0000-0000-0000B5250000}"/>
    <cellStyle name="Normal 3 2 11 2 2 3 3 5 2 2" xfId="30280" xr:uid="{00000000-0005-0000-0000-0000B6250000}"/>
    <cellStyle name="Normal 3 2 11 2 2 3 3 5 3" xfId="21798" xr:uid="{00000000-0005-0000-0000-0000B7250000}"/>
    <cellStyle name="Normal 3 2 11 2 2 3 3 6" xfId="9072" xr:uid="{00000000-0005-0000-0000-0000B8250000}"/>
    <cellStyle name="Normal 3 2 11 2 2 3 3 6 2" xfId="26039" xr:uid="{00000000-0005-0000-0000-0000B9250000}"/>
    <cellStyle name="Normal 3 2 11 2 2 3 3 7" xfId="17557" xr:uid="{00000000-0005-0000-0000-0000BA250000}"/>
    <cellStyle name="Normal 3 2 11 2 2 3 4" xfId="819" xr:uid="{00000000-0005-0000-0000-0000BB250000}"/>
    <cellStyle name="Normal 3 2 11 2 2 3 4 2" xfId="1885" xr:uid="{00000000-0005-0000-0000-0000BC250000}"/>
    <cellStyle name="Normal 3 2 11 2 2 3 4 2 2" xfId="4006" xr:uid="{00000000-0005-0000-0000-0000BD250000}"/>
    <cellStyle name="Normal 3 2 11 2 2 3 4 2 2 2" xfId="8265" xr:uid="{00000000-0005-0000-0000-0000BE250000}"/>
    <cellStyle name="Normal 3 2 11 2 2 3 4 2 2 2 2" xfId="16754" xr:uid="{00000000-0005-0000-0000-0000BF250000}"/>
    <cellStyle name="Normal 3 2 11 2 2 3 4 2 2 2 2 2" xfId="33720" xr:uid="{00000000-0005-0000-0000-0000C0250000}"/>
    <cellStyle name="Normal 3 2 11 2 2 3 4 2 2 2 3" xfId="25238" xr:uid="{00000000-0005-0000-0000-0000C1250000}"/>
    <cellStyle name="Normal 3 2 11 2 2 3 4 2 2 3" xfId="12512" xr:uid="{00000000-0005-0000-0000-0000C2250000}"/>
    <cellStyle name="Normal 3 2 11 2 2 3 4 2 2 3 2" xfId="29479" xr:uid="{00000000-0005-0000-0000-0000C3250000}"/>
    <cellStyle name="Normal 3 2 11 2 2 3 4 2 2 4" xfId="20997" xr:uid="{00000000-0005-0000-0000-0000C4250000}"/>
    <cellStyle name="Normal 3 2 11 2 2 3 4 2 3" xfId="6146" xr:uid="{00000000-0005-0000-0000-0000C5250000}"/>
    <cellStyle name="Normal 3 2 11 2 2 3 4 2 3 2" xfId="14636" xr:uid="{00000000-0005-0000-0000-0000C6250000}"/>
    <cellStyle name="Normal 3 2 11 2 2 3 4 2 3 2 2" xfId="31602" xr:uid="{00000000-0005-0000-0000-0000C7250000}"/>
    <cellStyle name="Normal 3 2 11 2 2 3 4 2 3 3" xfId="23120" xr:uid="{00000000-0005-0000-0000-0000C8250000}"/>
    <cellStyle name="Normal 3 2 11 2 2 3 4 2 4" xfId="10394" xr:uid="{00000000-0005-0000-0000-0000C9250000}"/>
    <cellStyle name="Normal 3 2 11 2 2 3 4 2 4 2" xfId="27361" xr:uid="{00000000-0005-0000-0000-0000CA250000}"/>
    <cellStyle name="Normal 3 2 11 2 2 3 4 2 5" xfId="18879" xr:uid="{00000000-0005-0000-0000-0000CB250000}"/>
    <cellStyle name="Normal 3 2 11 2 2 3 4 3" xfId="2947" xr:uid="{00000000-0005-0000-0000-0000CC250000}"/>
    <cellStyle name="Normal 3 2 11 2 2 3 4 3 2" xfId="7207" xr:uid="{00000000-0005-0000-0000-0000CD250000}"/>
    <cellStyle name="Normal 3 2 11 2 2 3 4 3 2 2" xfId="15696" xr:uid="{00000000-0005-0000-0000-0000CE250000}"/>
    <cellStyle name="Normal 3 2 11 2 2 3 4 3 2 2 2" xfId="32662" xr:uid="{00000000-0005-0000-0000-0000CF250000}"/>
    <cellStyle name="Normal 3 2 11 2 2 3 4 3 2 3" xfId="24180" xr:uid="{00000000-0005-0000-0000-0000D0250000}"/>
    <cellStyle name="Normal 3 2 11 2 2 3 4 3 3" xfId="11454" xr:uid="{00000000-0005-0000-0000-0000D1250000}"/>
    <cellStyle name="Normal 3 2 11 2 2 3 4 3 3 2" xfId="28421" xr:uid="{00000000-0005-0000-0000-0000D2250000}"/>
    <cellStyle name="Normal 3 2 11 2 2 3 4 3 4" xfId="19939" xr:uid="{00000000-0005-0000-0000-0000D3250000}"/>
    <cellStyle name="Normal 3 2 11 2 2 3 4 4" xfId="5088" xr:uid="{00000000-0005-0000-0000-0000D4250000}"/>
    <cellStyle name="Normal 3 2 11 2 2 3 4 4 2" xfId="13578" xr:uid="{00000000-0005-0000-0000-0000D5250000}"/>
    <cellStyle name="Normal 3 2 11 2 2 3 4 4 2 2" xfId="30544" xr:uid="{00000000-0005-0000-0000-0000D6250000}"/>
    <cellStyle name="Normal 3 2 11 2 2 3 4 4 3" xfId="22062" xr:uid="{00000000-0005-0000-0000-0000D7250000}"/>
    <cellStyle name="Normal 3 2 11 2 2 3 4 5" xfId="9336" xr:uid="{00000000-0005-0000-0000-0000D8250000}"/>
    <cellStyle name="Normal 3 2 11 2 2 3 4 5 2" xfId="26303" xr:uid="{00000000-0005-0000-0000-0000D9250000}"/>
    <cellStyle name="Normal 3 2 11 2 2 3 4 6" xfId="17821" xr:uid="{00000000-0005-0000-0000-0000DA250000}"/>
    <cellStyle name="Normal 3 2 11 2 2 3 5" xfId="1355" xr:uid="{00000000-0005-0000-0000-0000DB250000}"/>
    <cellStyle name="Normal 3 2 11 2 2 3 5 2" xfId="3477" xr:uid="{00000000-0005-0000-0000-0000DC250000}"/>
    <cellStyle name="Normal 3 2 11 2 2 3 5 2 2" xfId="7736" xr:uid="{00000000-0005-0000-0000-0000DD250000}"/>
    <cellStyle name="Normal 3 2 11 2 2 3 5 2 2 2" xfId="16225" xr:uid="{00000000-0005-0000-0000-0000DE250000}"/>
    <cellStyle name="Normal 3 2 11 2 2 3 5 2 2 2 2" xfId="33191" xr:uid="{00000000-0005-0000-0000-0000DF250000}"/>
    <cellStyle name="Normal 3 2 11 2 2 3 5 2 2 3" xfId="24709" xr:uid="{00000000-0005-0000-0000-0000E0250000}"/>
    <cellStyle name="Normal 3 2 11 2 2 3 5 2 3" xfId="11983" xr:uid="{00000000-0005-0000-0000-0000E1250000}"/>
    <cellStyle name="Normal 3 2 11 2 2 3 5 2 3 2" xfId="28950" xr:uid="{00000000-0005-0000-0000-0000E2250000}"/>
    <cellStyle name="Normal 3 2 11 2 2 3 5 2 4" xfId="20468" xr:uid="{00000000-0005-0000-0000-0000E3250000}"/>
    <cellStyle name="Normal 3 2 11 2 2 3 5 3" xfId="5617" xr:uid="{00000000-0005-0000-0000-0000E4250000}"/>
    <cellStyle name="Normal 3 2 11 2 2 3 5 3 2" xfId="14107" xr:uid="{00000000-0005-0000-0000-0000E5250000}"/>
    <cellStyle name="Normal 3 2 11 2 2 3 5 3 2 2" xfId="31073" xr:uid="{00000000-0005-0000-0000-0000E6250000}"/>
    <cellStyle name="Normal 3 2 11 2 2 3 5 3 3" xfId="22591" xr:uid="{00000000-0005-0000-0000-0000E7250000}"/>
    <cellStyle name="Normal 3 2 11 2 2 3 5 4" xfId="9865" xr:uid="{00000000-0005-0000-0000-0000E8250000}"/>
    <cellStyle name="Normal 3 2 11 2 2 3 5 4 2" xfId="26832" xr:uid="{00000000-0005-0000-0000-0000E9250000}"/>
    <cellStyle name="Normal 3 2 11 2 2 3 5 5" xfId="18350" xr:uid="{00000000-0005-0000-0000-0000EA250000}"/>
    <cellStyle name="Normal 3 2 11 2 2 3 6" xfId="2418" xr:uid="{00000000-0005-0000-0000-0000EB250000}"/>
    <cellStyle name="Normal 3 2 11 2 2 3 6 2" xfId="6678" xr:uid="{00000000-0005-0000-0000-0000EC250000}"/>
    <cellStyle name="Normal 3 2 11 2 2 3 6 2 2" xfId="15167" xr:uid="{00000000-0005-0000-0000-0000ED250000}"/>
    <cellStyle name="Normal 3 2 11 2 2 3 6 2 2 2" xfId="32133" xr:uid="{00000000-0005-0000-0000-0000EE250000}"/>
    <cellStyle name="Normal 3 2 11 2 2 3 6 2 3" xfId="23651" xr:uid="{00000000-0005-0000-0000-0000EF250000}"/>
    <cellStyle name="Normal 3 2 11 2 2 3 6 3" xfId="10925" xr:uid="{00000000-0005-0000-0000-0000F0250000}"/>
    <cellStyle name="Normal 3 2 11 2 2 3 6 3 2" xfId="27892" xr:uid="{00000000-0005-0000-0000-0000F1250000}"/>
    <cellStyle name="Normal 3 2 11 2 2 3 6 4" xfId="19410" xr:uid="{00000000-0005-0000-0000-0000F2250000}"/>
    <cellStyle name="Normal 3 2 11 2 2 3 7" xfId="4559" xr:uid="{00000000-0005-0000-0000-0000F3250000}"/>
    <cellStyle name="Normal 3 2 11 2 2 3 7 2" xfId="13049" xr:uid="{00000000-0005-0000-0000-0000F4250000}"/>
    <cellStyle name="Normal 3 2 11 2 2 3 7 2 2" xfId="30015" xr:uid="{00000000-0005-0000-0000-0000F5250000}"/>
    <cellStyle name="Normal 3 2 11 2 2 3 7 3" xfId="21533" xr:uid="{00000000-0005-0000-0000-0000F6250000}"/>
    <cellStyle name="Normal 3 2 11 2 2 3 8" xfId="8807" xr:uid="{00000000-0005-0000-0000-0000F7250000}"/>
    <cellStyle name="Normal 3 2 11 2 2 3 8 2" xfId="25774" xr:uid="{00000000-0005-0000-0000-0000F8250000}"/>
    <cellStyle name="Normal 3 2 11 2 2 3 9" xfId="17292" xr:uid="{00000000-0005-0000-0000-0000F9250000}"/>
    <cellStyle name="Normal 3 2 11 2 2 4" xfId="329" xr:uid="{00000000-0005-0000-0000-0000FA250000}"/>
    <cellStyle name="Normal 3 2 11 2 2 4 2" xfId="618" xr:uid="{00000000-0005-0000-0000-0000FB250000}"/>
    <cellStyle name="Normal 3 2 11 2 2 4 2 2" xfId="1155" xr:uid="{00000000-0005-0000-0000-0000FC250000}"/>
    <cellStyle name="Normal 3 2 11 2 2 4 2 2 2" xfId="2216" xr:uid="{00000000-0005-0000-0000-0000FD250000}"/>
    <cellStyle name="Normal 3 2 11 2 2 4 2 2 2 2" xfId="4337" xr:uid="{00000000-0005-0000-0000-0000FE250000}"/>
    <cellStyle name="Normal 3 2 11 2 2 4 2 2 2 2 2" xfId="8596" xr:uid="{00000000-0005-0000-0000-0000FF250000}"/>
    <cellStyle name="Normal 3 2 11 2 2 4 2 2 2 2 2 2" xfId="17085" xr:uid="{00000000-0005-0000-0000-000000260000}"/>
    <cellStyle name="Normal 3 2 11 2 2 4 2 2 2 2 2 2 2" xfId="34051" xr:uid="{00000000-0005-0000-0000-000001260000}"/>
    <cellStyle name="Normal 3 2 11 2 2 4 2 2 2 2 2 3" xfId="25569" xr:uid="{00000000-0005-0000-0000-000002260000}"/>
    <cellStyle name="Normal 3 2 11 2 2 4 2 2 2 2 3" xfId="12843" xr:uid="{00000000-0005-0000-0000-000003260000}"/>
    <cellStyle name="Normal 3 2 11 2 2 4 2 2 2 2 3 2" xfId="29810" xr:uid="{00000000-0005-0000-0000-000004260000}"/>
    <cellStyle name="Normal 3 2 11 2 2 4 2 2 2 2 4" xfId="21328" xr:uid="{00000000-0005-0000-0000-000005260000}"/>
    <cellStyle name="Normal 3 2 11 2 2 4 2 2 2 3" xfId="6477" xr:uid="{00000000-0005-0000-0000-000006260000}"/>
    <cellStyle name="Normal 3 2 11 2 2 4 2 2 2 3 2" xfId="14967" xr:uid="{00000000-0005-0000-0000-000007260000}"/>
    <cellStyle name="Normal 3 2 11 2 2 4 2 2 2 3 2 2" xfId="31933" xr:uid="{00000000-0005-0000-0000-000008260000}"/>
    <cellStyle name="Normal 3 2 11 2 2 4 2 2 2 3 3" xfId="23451" xr:uid="{00000000-0005-0000-0000-000009260000}"/>
    <cellStyle name="Normal 3 2 11 2 2 4 2 2 2 4" xfId="10725" xr:uid="{00000000-0005-0000-0000-00000A260000}"/>
    <cellStyle name="Normal 3 2 11 2 2 4 2 2 2 4 2" xfId="27692" xr:uid="{00000000-0005-0000-0000-00000B260000}"/>
    <cellStyle name="Normal 3 2 11 2 2 4 2 2 2 5" xfId="19210" xr:uid="{00000000-0005-0000-0000-00000C260000}"/>
    <cellStyle name="Normal 3 2 11 2 2 4 2 2 3" xfId="3278" xr:uid="{00000000-0005-0000-0000-00000D260000}"/>
    <cellStyle name="Normal 3 2 11 2 2 4 2 2 3 2" xfId="7538" xr:uid="{00000000-0005-0000-0000-00000E260000}"/>
    <cellStyle name="Normal 3 2 11 2 2 4 2 2 3 2 2" xfId="16027" xr:uid="{00000000-0005-0000-0000-00000F260000}"/>
    <cellStyle name="Normal 3 2 11 2 2 4 2 2 3 2 2 2" xfId="32993" xr:uid="{00000000-0005-0000-0000-000010260000}"/>
    <cellStyle name="Normal 3 2 11 2 2 4 2 2 3 2 3" xfId="24511" xr:uid="{00000000-0005-0000-0000-000011260000}"/>
    <cellStyle name="Normal 3 2 11 2 2 4 2 2 3 3" xfId="11785" xr:uid="{00000000-0005-0000-0000-000012260000}"/>
    <cellStyle name="Normal 3 2 11 2 2 4 2 2 3 3 2" xfId="28752" xr:uid="{00000000-0005-0000-0000-000013260000}"/>
    <cellStyle name="Normal 3 2 11 2 2 4 2 2 3 4" xfId="20270" xr:uid="{00000000-0005-0000-0000-000014260000}"/>
    <cellStyle name="Normal 3 2 11 2 2 4 2 2 4" xfId="5419" xr:uid="{00000000-0005-0000-0000-000015260000}"/>
    <cellStyle name="Normal 3 2 11 2 2 4 2 2 4 2" xfId="13909" xr:uid="{00000000-0005-0000-0000-000016260000}"/>
    <cellStyle name="Normal 3 2 11 2 2 4 2 2 4 2 2" xfId="30875" xr:uid="{00000000-0005-0000-0000-000017260000}"/>
    <cellStyle name="Normal 3 2 11 2 2 4 2 2 4 3" xfId="22393" xr:uid="{00000000-0005-0000-0000-000018260000}"/>
    <cellStyle name="Normal 3 2 11 2 2 4 2 2 5" xfId="9667" xr:uid="{00000000-0005-0000-0000-000019260000}"/>
    <cellStyle name="Normal 3 2 11 2 2 4 2 2 5 2" xfId="26634" xr:uid="{00000000-0005-0000-0000-00001A260000}"/>
    <cellStyle name="Normal 3 2 11 2 2 4 2 2 6" xfId="18152" xr:uid="{00000000-0005-0000-0000-00001B260000}"/>
    <cellStyle name="Normal 3 2 11 2 2 4 2 3" xfId="1686" xr:uid="{00000000-0005-0000-0000-00001C260000}"/>
    <cellStyle name="Normal 3 2 11 2 2 4 2 3 2" xfId="3808" xr:uid="{00000000-0005-0000-0000-00001D260000}"/>
    <cellStyle name="Normal 3 2 11 2 2 4 2 3 2 2" xfId="8067" xr:uid="{00000000-0005-0000-0000-00001E260000}"/>
    <cellStyle name="Normal 3 2 11 2 2 4 2 3 2 2 2" xfId="16556" xr:uid="{00000000-0005-0000-0000-00001F260000}"/>
    <cellStyle name="Normal 3 2 11 2 2 4 2 3 2 2 2 2" xfId="33522" xr:uid="{00000000-0005-0000-0000-000020260000}"/>
    <cellStyle name="Normal 3 2 11 2 2 4 2 3 2 2 3" xfId="25040" xr:uid="{00000000-0005-0000-0000-000021260000}"/>
    <cellStyle name="Normal 3 2 11 2 2 4 2 3 2 3" xfId="12314" xr:uid="{00000000-0005-0000-0000-000022260000}"/>
    <cellStyle name="Normal 3 2 11 2 2 4 2 3 2 3 2" xfId="29281" xr:uid="{00000000-0005-0000-0000-000023260000}"/>
    <cellStyle name="Normal 3 2 11 2 2 4 2 3 2 4" xfId="20799" xr:uid="{00000000-0005-0000-0000-000024260000}"/>
    <cellStyle name="Normal 3 2 11 2 2 4 2 3 3" xfId="5948" xr:uid="{00000000-0005-0000-0000-000025260000}"/>
    <cellStyle name="Normal 3 2 11 2 2 4 2 3 3 2" xfId="14438" xr:uid="{00000000-0005-0000-0000-000026260000}"/>
    <cellStyle name="Normal 3 2 11 2 2 4 2 3 3 2 2" xfId="31404" xr:uid="{00000000-0005-0000-0000-000027260000}"/>
    <cellStyle name="Normal 3 2 11 2 2 4 2 3 3 3" xfId="22922" xr:uid="{00000000-0005-0000-0000-000028260000}"/>
    <cellStyle name="Normal 3 2 11 2 2 4 2 3 4" xfId="10196" xr:uid="{00000000-0005-0000-0000-000029260000}"/>
    <cellStyle name="Normal 3 2 11 2 2 4 2 3 4 2" xfId="27163" xr:uid="{00000000-0005-0000-0000-00002A260000}"/>
    <cellStyle name="Normal 3 2 11 2 2 4 2 3 5" xfId="18681" xr:uid="{00000000-0005-0000-0000-00002B260000}"/>
    <cellStyle name="Normal 3 2 11 2 2 4 2 4" xfId="2749" xr:uid="{00000000-0005-0000-0000-00002C260000}"/>
    <cellStyle name="Normal 3 2 11 2 2 4 2 4 2" xfId="7009" xr:uid="{00000000-0005-0000-0000-00002D260000}"/>
    <cellStyle name="Normal 3 2 11 2 2 4 2 4 2 2" xfId="15498" xr:uid="{00000000-0005-0000-0000-00002E260000}"/>
    <cellStyle name="Normal 3 2 11 2 2 4 2 4 2 2 2" xfId="32464" xr:uid="{00000000-0005-0000-0000-00002F260000}"/>
    <cellStyle name="Normal 3 2 11 2 2 4 2 4 2 3" xfId="23982" xr:uid="{00000000-0005-0000-0000-000030260000}"/>
    <cellStyle name="Normal 3 2 11 2 2 4 2 4 3" xfId="11256" xr:uid="{00000000-0005-0000-0000-000031260000}"/>
    <cellStyle name="Normal 3 2 11 2 2 4 2 4 3 2" xfId="28223" xr:uid="{00000000-0005-0000-0000-000032260000}"/>
    <cellStyle name="Normal 3 2 11 2 2 4 2 4 4" xfId="19741" xr:uid="{00000000-0005-0000-0000-000033260000}"/>
    <cellStyle name="Normal 3 2 11 2 2 4 2 5" xfId="4890" xr:uid="{00000000-0005-0000-0000-000034260000}"/>
    <cellStyle name="Normal 3 2 11 2 2 4 2 5 2" xfId="13380" xr:uid="{00000000-0005-0000-0000-000035260000}"/>
    <cellStyle name="Normal 3 2 11 2 2 4 2 5 2 2" xfId="30346" xr:uid="{00000000-0005-0000-0000-000036260000}"/>
    <cellStyle name="Normal 3 2 11 2 2 4 2 5 3" xfId="21864" xr:uid="{00000000-0005-0000-0000-000037260000}"/>
    <cellStyle name="Normal 3 2 11 2 2 4 2 6" xfId="9138" xr:uid="{00000000-0005-0000-0000-000038260000}"/>
    <cellStyle name="Normal 3 2 11 2 2 4 2 6 2" xfId="26105" xr:uid="{00000000-0005-0000-0000-000039260000}"/>
    <cellStyle name="Normal 3 2 11 2 2 4 2 7" xfId="17623" xr:uid="{00000000-0005-0000-0000-00003A260000}"/>
    <cellStyle name="Normal 3 2 11 2 2 4 3" xfId="885" xr:uid="{00000000-0005-0000-0000-00003B260000}"/>
    <cellStyle name="Normal 3 2 11 2 2 4 3 2" xfId="1951" xr:uid="{00000000-0005-0000-0000-00003C260000}"/>
    <cellStyle name="Normal 3 2 11 2 2 4 3 2 2" xfId="4072" xr:uid="{00000000-0005-0000-0000-00003D260000}"/>
    <cellStyle name="Normal 3 2 11 2 2 4 3 2 2 2" xfId="8331" xr:uid="{00000000-0005-0000-0000-00003E260000}"/>
    <cellStyle name="Normal 3 2 11 2 2 4 3 2 2 2 2" xfId="16820" xr:uid="{00000000-0005-0000-0000-00003F260000}"/>
    <cellStyle name="Normal 3 2 11 2 2 4 3 2 2 2 2 2" xfId="33786" xr:uid="{00000000-0005-0000-0000-000040260000}"/>
    <cellStyle name="Normal 3 2 11 2 2 4 3 2 2 2 3" xfId="25304" xr:uid="{00000000-0005-0000-0000-000041260000}"/>
    <cellStyle name="Normal 3 2 11 2 2 4 3 2 2 3" xfId="12578" xr:uid="{00000000-0005-0000-0000-000042260000}"/>
    <cellStyle name="Normal 3 2 11 2 2 4 3 2 2 3 2" xfId="29545" xr:uid="{00000000-0005-0000-0000-000043260000}"/>
    <cellStyle name="Normal 3 2 11 2 2 4 3 2 2 4" xfId="21063" xr:uid="{00000000-0005-0000-0000-000044260000}"/>
    <cellStyle name="Normal 3 2 11 2 2 4 3 2 3" xfId="6212" xr:uid="{00000000-0005-0000-0000-000045260000}"/>
    <cellStyle name="Normal 3 2 11 2 2 4 3 2 3 2" xfId="14702" xr:uid="{00000000-0005-0000-0000-000046260000}"/>
    <cellStyle name="Normal 3 2 11 2 2 4 3 2 3 2 2" xfId="31668" xr:uid="{00000000-0005-0000-0000-000047260000}"/>
    <cellStyle name="Normal 3 2 11 2 2 4 3 2 3 3" xfId="23186" xr:uid="{00000000-0005-0000-0000-000048260000}"/>
    <cellStyle name="Normal 3 2 11 2 2 4 3 2 4" xfId="10460" xr:uid="{00000000-0005-0000-0000-000049260000}"/>
    <cellStyle name="Normal 3 2 11 2 2 4 3 2 4 2" xfId="27427" xr:uid="{00000000-0005-0000-0000-00004A260000}"/>
    <cellStyle name="Normal 3 2 11 2 2 4 3 2 5" xfId="18945" xr:uid="{00000000-0005-0000-0000-00004B260000}"/>
    <cellStyle name="Normal 3 2 11 2 2 4 3 3" xfId="3013" xr:uid="{00000000-0005-0000-0000-00004C260000}"/>
    <cellStyle name="Normal 3 2 11 2 2 4 3 3 2" xfId="7273" xr:uid="{00000000-0005-0000-0000-00004D260000}"/>
    <cellStyle name="Normal 3 2 11 2 2 4 3 3 2 2" xfId="15762" xr:uid="{00000000-0005-0000-0000-00004E260000}"/>
    <cellStyle name="Normal 3 2 11 2 2 4 3 3 2 2 2" xfId="32728" xr:uid="{00000000-0005-0000-0000-00004F260000}"/>
    <cellStyle name="Normal 3 2 11 2 2 4 3 3 2 3" xfId="24246" xr:uid="{00000000-0005-0000-0000-000050260000}"/>
    <cellStyle name="Normal 3 2 11 2 2 4 3 3 3" xfId="11520" xr:uid="{00000000-0005-0000-0000-000051260000}"/>
    <cellStyle name="Normal 3 2 11 2 2 4 3 3 3 2" xfId="28487" xr:uid="{00000000-0005-0000-0000-000052260000}"/>
    <cellStyle name="Normal 3 2 11 2 2 4 3 3 4" xfId="20005" xr:uid="{00000000-0005-0000-0000-000053260000}"/>
    <cellStyle name="Normal 3 2 11 2 2 4 3 4" xfId="5154" xr:uid="{00000000-0005-0000-0000-000054260000}"/>
    <cellStyle name="Normal 3 2 11 2 2 4 3 4 2" xfId="13644" xr:uid="{00000000-0005-0000-0000-000055260000}"/>
    <cellStyle name="Normal 3 2 11 2 2 4 3 4 2 2" xfId="30610" xr:uid="{00000000-0005-0000-0000-000056260000}"/>
    <cellStyle name="Normal 3 2 11 2 2 4 3 4 3" xfId="22128" xr:uid="{00000000-0005-0000-0000-000057260000}"/>
    <cellStyle name="Normal 3 2 11 2 2 4 3 5" xfId="9402" xr:uid="{00000000-0005-0000-0000-000058260000}"/>
    <cellStyle name="Normal 3 2 11 2 2 4 3 5 2" xfId="26369" xr:uid="{00000000-0005-0000-0000-000059260000}"/>
    <cellStyle name="Normal 3 2 11 2 2 4 3 6" xfId="17887" xr:uid="{00000000-0005-0000-0000-00005A260000}"/>
    <cellStyle name="Normal 3 2 11 2 2 4 4" xfId="1421" xr:uid="{00000000-0005-0000-0000-00005B260000}"/>
    <cellStyle name="Normal 3 2 11 2 2 4 4 2" xfId="3543" xr:uid="{00000000-0005-0000-0000-00005C260000}"/>
    <cellStyle name="Normal 3 2 11 2 2 4 4 2 2" xfId="7802" xr:uid="{00000000-0005-0000-0000-00005D260000}"/>
    <cellStyle name="Normal 3 2 11 2 2 4 4 2 2 2" xfId="16291" xr:uid="{00000000-0005-0000-0000-00005E260000}"/>
    <cellStyle name="Normal 3 2 11 2 2 4 4 2 2 2 2" xfId="33257" xr:uid="{00000000-0005-0000-0000-00005F260000}"/>
    <cellStyle name="Normal 3 2 11 2 2 4 4 2 2 3" xfId="24775" xr:uid="{00000000-0005-0000-0000-000060260000}"/>
    <cellStyle name="Normal 3 2 11 2 2 4 4 2 3" xfId="12049" xr:uid="{00000000-0005-0000-0000-000061260000}"/>
    <cellStyle name="Normal 3 2 11 2 2 4 4 2 3 2" xfId="29016" xr:uid="{00000000-0005-0000-0000-000062260000}"/>
    <cellStyle name="Normal 3 2 11 2 2 4 4 2 4" xfId="20534" xr:uid="{00000000-0005-0000-0000-000063260000}"/>
    <cellStyle name="Normal 3 2 11 2 2 4 4 3" xfId="5683" xr:uid="{00000000-0005-0000-0000-000064260000}"/>
    <cellStyle name="Normal 3 2 11 2 2 4 4 3 2" xfId="14173" xr:uid="{00000000-0005-0000-0000-000065260000}"/>
    <cellStyle name="Normal 3 2 11 2 2 4 4 3 2 2" xfId="31139" xr:uid="{00000000-0005-0000-0000-000066260000}"/>
    <cellStyle name="Normal 3 2 11 2 2 4 4 3 3" xfId="22657" xr:uid="{00000000-0005-0000-0000-000067260000}"/>
    <cellStyle name="Normal 3 2 11 2 2 4 4 4" xfId="9931" xr:uid="{00000000-0005-0000-0000-000068260000}"/>
    <cellStyle name="Normal 3 2 11 2 2 4 4 4 2" xfId="26898" xr:uid="{00000000-0005-0000-0000-000069260000}"/>
    <cellStyle name="Normal 3 2 11 2 2 4 4 5" xfId="18416" xr:uid="{00000000-0005-0000-0000-00006A260000}"/>
    <cellStyle name="Normal 3 2 11 2 2 4 5" xfId="2484" xr:uid="{00000000-0005-0000-0000-00006B260000}"/>
    <cellStyle name="Normal 3 2 11 2 2 4 5 2" xfId="6744" xr:uid="{00000000-0005-0000-0000-00006C260000}"/>
    <cellStyle name="Normal 3 2 11 2 2 4 5 2 2" xfId="15233" xr:uid="{00000000-0005-0000-0000-00006D260000}"/>
    <cellStyle name="Normal 3 2 11 2 2 4 5 2 2 2" xfId="32199" xr:uid="{00000000-0005-0000-0000-00006E260000}"/>
    <cellStyle name="Normal 3 2 11 2 2 4 5 2 3" xfId="23717" xr:uid="{00000000-0005-0000-0000-00006F260000}"/>
    <cellStyle name="Normal 3 2 11 2 2 4 5 3" xfId="10991" xr:uid="{00000000-0005-0000-0000-000070260000}"/>
    <cellStyle name="Normal 3 2 11 2 2 4 5 3 2" xfId="27958" xr:uid="{00000000-0005-0000-0000-000071260000}"/>
    <cellStyle name="Normal 3 2 11 2 2 4 5 4" xfId="19476" xr:uid="{00000000-0005-0000-0000-000072260000}"/>
    <cellStyle name="Normal 3 2 11 2 2 4 6" xfId="4625" xr:uid="{00000000-0005-0000-0000-000073260000}"/>
    <cellStyle name="Normal 3 2 11 2 2 4 6 2" xfId="13115" xr:uid="{00000000-0005-0000-0000-000074260000}"/>
    <cellStyle name="Normal 3 2 11 2 2 4 6 2 2" xfId="30081" xr:uid="{00000000-0005-0000-0000-000075260000}"/>
    <cellStyle name="Normal 3 2 11 2 2 4 6 3" xfId="21599" xr:uid="{00000000-0005-0000-0000-000076260000}"/>
    <cellStyle name="Normal 3 2 11 2 2 4 7" xfId="8873" xr:uid="{00000000-0005-0000-0000-000077260000}"/>
    <cellStyle name="Normal 3 2 11 2 2 4 7 2" xfId="25840" xr:uid="{00000000-0005-0000-0000-000078260000}"/>
    <cellStyle name="Normal 3 2 11 2 2 4 8" xfId="17358" xr:uid="{00000000-0005-0000-0000-000079260000}"/>
    <cellStyle name="Normal 3 2 11 2 2 5" xfId="483" xr:uid="{00000000-0005-0000-0000-00007A260000}"/>
    <cellStyle name="Normal 3 2 11 2 2 5 2" xfId="1024" xr:uid="{00000000-0005-0000-0000-00007B260000}"/>
    <cellStyle name="Normal 3 2 11 2 2 5 2 2" xfId="2085" xr:uid="{00000000-0005-0000-0000-00007C260000}"/>
    <cellStyle name="Normal 3 2 11 2 2 5 2 2 2" xfId="4206" xr:uid="{00000000-0005-0000-0000-00007D260000}"/>
    <cellStyle name="Normal 3 2 11 2 2 5 2 2 2 2" xfId="8465" xr:uid="{00000000-0005-0000-0000-00007E260000}"/>
    <cellStyle name="Normal 3 2 11 2 2 5 2 2 2 2 2" xfId="16954" xr:uid="{00000000-0005-0000-0000-00007F260000}"/>
    <cellStyle name="Normal 3 2 11 2 2 5 2 2 2 2 2 2" xfId="33920" xr:uid="{00000000-0005-0000-0000-000080260000}"/>
    <cellStyle name="Normal 3 2 11 2 2 5 2 2 2 2 3" xfId="25438" xr:uid="{00000000-0005-0000-0000-000081260000}"/>
    <cellStyle name="Normal 3 2 11 2 2 5 2 2 2 3" xfId="12712" xr:uid="{00000000-0005-0000-0000-000082260000}"/>
    <cellStyle name="Normal 3 2 11 2 2 5 2 2 2 3 2" xfId="29679" xr:uid="{00000000-0005-0000-0000-000083260000}"/>
    <cellStyle name="Normal 3 2 11 2 2 5 2 2 2 4" xfId="21197" xr:uid="{00000000-0005-0000-0000-000084260000}"/>
    <cellStyle name="Normal 3 2 11 2 2 5 2 2 3" xfId="6346" xr:uid="{00000000-0005-0000-0000-000085260000}"/>
    <cellStyle name="Normal 3 2 11 2 2 5 2 2 3 2" xfId="14836" xr:uid="{00000000-0005-0000-0000-000086260000}"/>
    <cellStyle name="Normal 3 2 11 2 2 5 2 2 3 2 2" xfId="31802" xr:uid="{00000000-0005-0000-0000-000087260000}"/>
    <cellStyle name="Normal 3 2 11 2 2 5 2 2 3 3" xfId="23320" xr:uid="{00000000-0005-0000-0000-000088260000}"/>
    <cellStyle name="Normal 3 2 11 2 2 5 2 2 4" xfId="10594" xr:uid="{00000000-0005-0000-0000-000089260000}"/>
    <cellStyle name="Normal 3 2 11 2 2 5 2 2 4 2" xfId="27561" xr:uid="{00000000-0005-0000-0000-00008A260000}"/>
    <cellStyle name="Normal 3 2 11 2 2 5 2 2 5" xfId="19079" xr:uid="{00000000-0005-0000-0000-00008B260000}"/>
    <cellStyle name="Normal 3 2 11 2 2 5 2 3" xfId="3147" xr:uid="{00000000-0005-0000-0000-00008C260000}"/>
    <cellStyle name="Normal 3 2 11 2 2 5 2 3 2" xfId="7407" xr:uid="{00000000-0005-0000-0000-00008D260000}"/>
    <cellStyle name="Normal 3 2 11 2 2 5 2 3 2 2" xfId="15896" xr:uid="{00000000-0005-0000-0000-00008E260000}"/>
    <cellStyle name="Normal 3 2 11 2 2 5 2 3 2 2 2" xfId="32862" xr:uid="{00000000-0005-0000-0000-00008F260000}"/>
    <cellStyle name="Normal 3 2 11 2 2 5 2 3 2 3" xfId="24380" xr:uid="{00000000-0005-0000-0000-000090260000}"/>
    <cellStyle name="Normal 3 2 11 2 2 5 2 3 3" xfId="11654" xr:uid="{00000000-0005-0000-0000-000091260000}"/>
    <cellStyle name="Normal 3 2 11 2 2 5 2 3 3 2" xfId="28621" xr:uid="{00000000-0005-0000-0000-000092260000}"/>
    <cellStyle name="Normal 3 2 11 2 2 5 2 3 4" xfId="20139" xr:uid="{00000000-0005-0000-0000-000093260000}"/>
    <cellStyle name="Normal 3 2 11 2 2 5 2 4" xfId="5288" xr:uid="{00000000-0005-0000-0000-000094260000}"/>
    <cellStyle name="Normal 3 2 11 2 2 5 2 4 2" xfId="13778" xr:uid="{00000000-0005-0000-0000-000095260000}"/>
    <cellStyle name="Normal 3 2 11 2 2 5 2 4 2 2" xfId="30744" xr:uid="{00000000-0005-0000-0000-000096260000}"/>
    <cellStyle name="Normal 3 2 11 2 2 5 2 4 3" xfId="22262" xr:uid="{00000000-0005-0000-0000-000097260000}"/>
    <cellStyle name="Normal 3 2 11 2 2 5 2 5" xfId="9536" xr:uid="{00000000-0005-0000-0000-000098260000}"/>
    <cellStyle name="Normal 3 2 11 2 2 5 2 5 2" xfId="26503" xr:uid="{00000000-0005-0000-0000-000099260000}"/>
    <cellStyle name="Normal 3 2 11 2 2 5 2 6" xfId="18021" xr:uid="{00000000-0005-0000-0000-00009A260000}"/>
    <cellStyle name="Normal 3 2 11 2 2 5 3" xfId="1555" xr:uid="{00000000-0005-0000-0000-00009B260000}"/>
    <cellStyle name="Normal 3 2 11 2 2 5 3 2" xfId="3677" xr:uid="{00000000-0005-0000-0000-00009C260000}"/>
    <cellStyle name="Normal 3 2 11 2 2 5 3 2 2" xfId="7936" xr:uid="{00000000-0005-0000-0000-00009D260000}"/>
    <cellStyle name="Normal 3 2 11 2 2 5 3 2 2 2" xfId="16425" xr:uid="{00000000-0005-0000-0000-00009E260000}"/>
    <cellStyle name="Normal 3 2 11 2 2 5 3 2 2 2 2" xfId="33391" xr:uid="{00000000-0005-0000-0000-00009F260000}"/>
    <cellStyle name="Normal 3 2 11 2 2 5 3 2 2 3" xfId="24909" xr:uid="{00000000-0005-0000-0000-0000A0260000}"/>
    <cellStyle name="Normal 3 2 11 2 2 5 3 2 3" xfId="12183" xr:uid="{00000000-0005-0000-0000-0000A1260000}"/>
    <cellStyle name="Normal 3 2 11 2 2 5 3 2 3 2" xfId="29150" xr:uid="{00000000-0005-0000-0000-0000A2260000}"/>
    <cellStyle name="Normal 3 2 11 2 2 5 3 2 4" xfId="20668" xr:uid="{00000000-0005-0000-0000-0000A3260000}"/>
    <cellStyle name="Normal 3 2 11 2 2 5 3 3" xfId="5817" xr:uid="{00000000-0005-0000-0000-0000A4260000}"/>
    <cellStyle name="Normal 3 2 11 2 2 5 3 3 2" xfId="14307" xr:uid="{00000000-0005-0000-0000-0000A5260000}"/>
    <cellStyle name="Normal 3 2 11 2 2 5 3 3 2 2" xfId="31273" xr:uid="{00000000-0005-0000-0000-0000A6260000}"/>
    <cellStyle name="Normal 3 2 11 2 2 5 3 3 3" xfId="22791" xr:uid="{00000000-0005-0000-0000-0000A7260000}"/>
    <cellStyle name="Normal 3 2 11 2 2 5 3 4" xfId="10065" xr:uid="{00000000-0005-0000-0000-0000A8260000}"/>
    <cellStyle name="Normal 3 2 11 2 2 5 3 4 2" xfId="27032" xr:uid="{00000000-0005-0000-0000-0000A9260000}"/>
    <cellStyle name="Normal 3 2 11 2 2 5 3 5" xfId="18550" xr:uid="{00000000-0005-0000-0000-0000AA260000}"/>
    <cellStyle name="Normal 3 2 11 2 2 5 4" xfId="2618" xr:uid="{00000000-0005-0000-0000-0000AB260000}"/>
    <cellStyle name="Normal 3 2 11 2 2 5 4 2" xfId="6878" xr:uid="{00000000-0005-0000-0000-0000AC260000}"/>
    <cellStyle name="Normal 3 2 11 2 2 5 4 2 2" xfId="15367" xr:uid="{00000000-0005-0000-0000-0000AD260000}"/>
    <cellStyle name="Normal 3 2 11 2 2 5 4 2 2 2" xfId="32333" xr:uid="{00000000-0005-0000-0000-0000AE260000}"/>
    <cellStyle name="Normal 3 2 11 2 2 5 4 2 3" xfId="23851" xr:uid="{00000000-0005-0000-0000-0000AF260000}"/>
    <cellStyle name="Normal 3 2 11 2 2 5 4 3" xfId="11125" xr:uid="{00000000-0005-0000-0000-0000B0260000}"/>
    <cellStyle name="Normal 3 2 11 2 2 5 4 3 2" xfId="28092" xr:uid="{00000000-0005-0000-0000-0000B1260000}"/>
    <cellStyle name="Normal 3 2 11 2 2 5 4 4" xfId="19610" xr:uid="{00000000-0005-0000-0000-0000B2260000}"/>
    <cellStyle name="Normal 3 2 11 2 2 5 5" xfId="4759" xr:uid="{00000000-0005-0000-0000-0000B3260000}"/>
    <cellStyle name="Normal 3 2 11 2 2 5 5 2" xfId="13249" xr:uid="{00000000-0005-0000-0000-0000B4260000}"/>
    <cellStyle name="Normal 3 2 11 2 2 5 5 2 2" xfId="30215" xr:uid="{00000000-0005-0000-0000-0000B5260000}"/>
    <cellStyle name="Normal 3 2 11 2 2 5 5 3" xfId="21733" xr:uid="{00000000-0005-0000-0000-0000B6260000}"/>
    <cellStyle name="Normal 3 2 11 2 2 5 6" xfId="9007" xr:uid="{00000000-0005-0000-0000-0000B7260000}"/>
    <cellStyle name="Normal 3 2 11 2 2 5 6 2" xfId="25974" xr:uid="{00000000-0005-0000-0000-0000B8260000}"/>
    <cellStyle name="Normal 3 2 11 2 2 5 7" xfId="17492" xr:uid="{00000000-0005-0000-0000-0000B9260000}"/>
    <cellStyle name="Normal 3 2 11 2 2 6" xfId="753" xr:uid="{00000000-0005-0000-0000-0000BA260000}"/>
    <cellStyle name="Normal 3 2 11 2 2 6 2" xfId="1820" xr:uid="{00000000-0005-0000-0000-0000BB260000}"/>
    <cellStyle name="Normal 3 2 11 2 2 6 2 2" xfId="3941" xr:uid="{00000000-0005-0000-0000-0000BC260000}"/>
    <cellStyle name="Normal 3 2 11 2 2 6 2 2 2" xfId="8200" xr:uid="{00000000-0005-0000-0000-0000BD260000}"/>
    <cellStyle name="Normal 3 2 11 2 2 6 2 2 2 2" xfId="16689" xr:uid="{00000000-0005-0000-0000-0000BE260000}"/>
    <cellStyle name="Normal 3 2 11 2 2 6 2 2 2 2 2" xfId="33655" xr:uid="{00000000-0005-0000-0000-0000BF260000}"/>
    <cellStyle name="Normal 3 2 11 2 2 6 2 2 2 3" xfId="25173" xr:uid="{00000000-0005-0000-0000-0000C0260000}"/>
    <cellStyle name="Normal 3 2 11 2 2 6 2 2 3" xfId="12447" xr:uid="{00000000-0005-0000-0000-0000C1260000}"/>
    <cellStyle name="Normal 3 2 11 2 2 6 2 2 3 2" xfId="29414" xr:uid="{00000000-0005-0000-0000-0000C2260000}"/>
    <cellStyle name="Normal 3 2 11 2 2 6 2 2 4" xfId="20932" xr:uid="{00000000-0005-0000-0000-0000C3260000}"/>
    <cellStyle name="Normal 3 2 11 2 2 6 2 3" xfId="6081" xr:uid="{00000000-0005-0000-0000-0000C4260000}"/>
    <cellStyle name="Normal 3 2 11 2 2 6 2 3 2" xfId="14571" xr:uid="{00000000-0005-0000-0000-0000C5260000}"/>
    <cellStyle name="Normal 3 2 11 2 2 6 2 3 2 2" xfId="31537" xr:uid="{00000000-0005-0000-0000-0000C6260000}"/>
    <cellStyle name="Normal 3 2 11 2 2 6 2 3 3" xfId="23055" xr:uid="{00000000-0005-0000-0000-0000C7260000}"/>
    <cellStyle name="Normal 3 2 11 2 2 6 2 4" xfId="10329" xr:uid="{00000000-0005-0000-0000-0000C8260000}"/>
    <cellStyle name="Normal 3 2 11 2 2 6 2 4 2" xfId="27296" xr:uid="{00000000-0005-0000-0000-0000C9260000}"/>
    <cellStyle name="Normal 3 2 11 2 2 6 2 5" xfId="18814" xr:uid="{00000000-0005-0000-0000-0000CA260000}"/>
    <cellStyle name="Normal 3 2 11 2 2 6 3" xfId="2882" xr:uid="{00000000-0005-0000-0000-0000CB260000}"/>
    <cellStyle name="Normal 3 2 11 2 2 6 3 2" xfId="7142" xr:uid="{00000000-0005-0000-0000-0000CC260000}"/>
    <cellStyle name="Normal 3 2 11 2 2 6 3 2 2" xfId="15631" xr:uid="{00000000-0005-0000-0000-0000CD260000}"/>
    <cellStyle name="Normal 3 2 11 2 2 6 3 2 2 2" xfId="32597" xr:uid="{00000000-0005-0000-0000-0000CE260000}"/>
    <cellStyle name="Normal 3 2 11 2 2 6 3 2 3" xfId="24115" xr:uid="{00000000-0005-0000-0000-0000CF260000}"/>
    <cellStyle name="Normal 3 2 11 2 2 6 3 3" xfId="11389" xr:uid="{00000000-0005-0000-0000-0000D0260000}"/>
    <cellStyle name="Normal 3 2 11 2 2 6 3 3 2" xfId="28356" xr:uid="{00000000-0005-0000-0000-0000D1260000}"/>
    <cellStyle name="Normal 3 2 11 2 2 6 3 4" xfId="19874" xr:uid="{00000000-0005-0000-0000-0000D2260000}"/>
    <cellStyle name="Normal 3 2 11 2 2 6 4" xfId="5023" xr:uid="{00000000-0005-0000-0000-0000D3260000}"/>
    <cellStyle name="Normal 3 2 11 2 2 6 4 2" xfId="13513" xr:uid="{00000000-0005-0000-0000-0000D4260000}"/>
    <cellStyle name="Normal 3 2 11 2 2 6 4 2 2" xfId="30479" xr:uid="{00000000-0005-0000-0000-0000D5260000}"/>
    <cellStyle name="Normal 3 2 11 2 2 6 4 3" xfId="21997" xr:uid="{00000000-0005-0000-0000-0000D6260000}"/>
    <cellStyle name="Normal 3 2 11 2 2 6 5" xfId="9271" xr:uid="{00000000-0005-0000-0000-0000D7260000}"/>
    <cellStyle name="Normal 3 2 11 2 2 6 5 2" xfId="26238" xr:uid="{00000000-0005-0000-0000-0000D8260000}"/>
    <cellStyle name="Normal 3 2 11 2 2 6 6" xfId="17756" xr:uid="{00000000-0005-0000-0000-0000D9260000}"/>
    <cellStyle name="Normal 3 2 11 2 2 7" xfId="1289" xr:uid="{00000000-0005-0000-0000-0000DA260000}"/>
    <cellStyle name="Normal 3 2 11 2 2 7 2" xfId="3412" xr:uid="{00000000-0005-0000-0000-0000DB260000}"/>
    <cellStyle name="Normal 3 2 11 2 2 7 2 2" xfId="7671" xr:uid="{00000000-0005-0000-0000-0000DC260000}"/>
    <cellStyle name="Normal 3 2 11 2 2 7 2 2 2" xfId="16160" xr:uid="{00000000-0005-0000-0000-0000DD260000}"/>
    <cellStyle name="Normal 3 2 11 2 2 7 2 2 2 2" xfId="33126" xr:uid="{00000000-0005-0000-0000-0000DE260000}"/>
    <cellStyle name="Normal 3 2 11 2 2 7 2 2 3" xfId="24644" xr:uid="{00000000-0005-0000-0000-0000DF260000}"/>
    <cellStyle name="Normal 3 2 11 2 2 7 2 3" xfId="11918" xr:uid="{00000000-0005-0000-0000-0000E0260000}"/>
    <cellStyle name="Normal 3 2 11 2 2 7 2 3 2" xfId="28885" xr:uid="{00000000-0005-0000-0000-0000E1260000}"/>
    <cellStyle name="Normal 3 2 11 2 2 7 2 4" xfId="20403" xr:uid="{00000000-0005-0000-0000-0000E2260000}"/>
    <cellStyle name="Normal 3 2 11 2 2 7 3" xfId="5552" xr:uid="{00000000-0005-0000-0000-0000E3260000}"/>
    <cellStyle name="Normal 3 2 11 2 2 7 3 2" xfId="14042" xr:uid="{00000000-0005-0000-0000-0000E4260000}"/>
    <cellStyle name="Normal 3 2 11 2 2 7 3 2 2" xfId="31008" xr:uid="{00000000-0005-0000-0000-0000E5260000}"/>
    <cellStyle name="Normal 3 2 11 2 2 7 3 3" xfId="22526" xr:uid="{00000000-0005-0000-0000-0000E6260000}"/>
    <cellStyle name="Normal 3 2 11 2 2 7 4" xfId="9800" xr:uid="{00000000-0005-0000-0000-0000E7260000}"/>
    <cellStyle name="Normal 3 2 11 2 2 7 4 2" xfId="26767" xr:uid="{00000000-0005-0000-0000-0000E8260000}"/>
    <cellStyle name="Normal 3 2 11 2 2 7 5" xfId="18285" xr:uid="{00000000-0005-0000-0000-0000E9260000}"/>
    <cellStyle name="Normal 3 2 11 2 2 8" xfId="2352" xr:uid="{00000000-0005-0000-0000-0000EA260000}"/>
    <cellStyle name="Normal 3 2 11 2 2 8 2" xfId="6613" xr:uid="{00000000-0005-0000-0000-0000EB260000}"/>
    <cellStyle name="Normal 3 2 11 2 2 8 2 2" xfId="15102" xr:uid="{00000000-0005-0000-0000-0000EC260000}"/>
    <cellStyle name="Normal 3 2 11 2 2 8 2 2 2" xfId="32068" xr:uid="{00000000-0005-0000-0000-0000ED260000}"/>
    <cellStyle name="Normal 3 2 11 2 2 8 2 3" xfId="23586" xr:uid="{00000000-0005-0000-0000-0000EE260000}"/>
    <cellStyle name="Normal 3 2 11 2 2 8 3" xfId="10860" xr:uid="{00000000-0005-0000-0000-0000EF260000}"/>
    <cellStyle name="Normal 3 2 11 2 2 8 3 2" xfId="27827" xr:uid="{00000000-0005-0000-0000-0000F0260000}"/>
    <cellStyle name="Normal 3 2 11 2 2 8 4" xfId="19345" xr:uid="{00000000-0005-0000-0000-0000F1260000}"/>
    <cellStyle name="Normal 3 2 11 2 2 9" xfId="4493" xr:uid="{00000000-0005-0000-0000-0000F2260000}"/>
    <cellStyle name="Normal 3 2 11 2 2 9 2" xfId="12984" xr:uid="{00000000-0005-0000-0000-0000F3260000}"/>
    <cellStyle name="Normal 3 2 11 2 2 9 2 2" xfId="29950" xr:uid="{00000000-0005-0000-0000-0000F4260000}"/>
    <cellStyle name="Normal 3 2 11 2 2 9 3" xfId="21468" xr:uid="{00000000-0005-0000-0000-0000F5260000}"/>
    <cellStyle name="Normal 3 2 11 2 3" xfId="159" xr:uid="{00000000-0005-0000-0000-0000F6260000}"/>
    <cellStyle name="Normal 3 2 11 2 3 10" xfId="8748" xr:uid="{00000000-0005-0000-0000-0000F7260000}"/>
    <cellStyle name="Normal 3 2 11 2 3 10 2" xfId="25716" xr:uid="{00000000-0005-0000-0000-0000F8260000}"/>
    <cellStyle name="Normal 3 2 11 2 3 11" xfId="17233" xr:uid="{00000000-0005-0000-0000-0000F9260000}"/>
    <cellStyle name="Normal 3 2 11 2 3 2" xfId="234" xr:uid="{00000000-0005-0000-0000-0000FA260000}"/>
    <cellStyle name="Normal 3 2 11 2 3 2 10" xfId="17267" xr:uid="{00000000-0005-0000-0000-0000FB260000}"/>
    <cellStyle name="Normal 3 2 11 2 3 2 2" xfId="302" xr:uid="{00000000-0005-0000-0000-0000FC260000}"/>
    <cellStyle name="Normal 3 2 11 2 3 2 2 2" xfId="436" xr:uid="{00000000-0005-0000-0000-0000FD260000}"/>
    <cellStyle name="Normal 3 2 11 2 3 2 2 2 2" xfId="724" xr:uid="{00000000-0005-0000-0000-0000FE260000}"/>
    <cellStyle name="Normal 3 2 11 2 3 2 2 2 2 2" xfId="1260" xr:uid="{00000000-0005-0000-0000-0000FF260000}"/>
    <cellStyle name="Normal 3 2 11 2 3 2 2 2 2 2 2" xfId="2321" xr:uid="{00000000-0005-0000-0000-000000270000}"/>
    <cellStyle name="Normal 3 2 11 2 3 2 2 2 2 2 2 2" xfId="4442" xr:uid="{00000000-0005-0000-0000-000001270000}"/>
    <cellStyle name="Normal 3 2 11 2 3 2 2 2 2 2 2 2 2" xfId="8701" xr:uid="{00000000-0005-0000-0000-000002270000}"/>
    <cellStyle name="Normal 3 2 11 2 3 2 2 2 2 2 2 2 2 2" xfId="17190" xr:uid="{00000000-0005-0000-0000-000003270000}"/>
    <cellStyle name="Normal 3 2 11 2 3 2 2 2 2 2 2 2 2 2 2" xfId="34156" xr:uid="{00000000-0005-0000-0000-000004270000}"/>
    <cellStyle name="Normal 3 2 11 2 3 2 2 2 2 2 2 2 2 3" xfId="25674" xr:uid="{00000000-0005-0000-0000-000005270000}"/>
    <cellStyle name="Normal 3 2 11 2 3 2 2 2 2 2 2 2 3" xfId="12948" xr:uid="{00000000-0005-0000-0000-000006270000}"/>
    <cellStyle name="Normal 3 2 11 2 3 2 2 2 2 2 2 2 3 2" xfId="29915" xr:uid="{00000000-0005-0000-0000-000007270000}"/>
    <cellStyle name="Normal 3 2 11 2 3 2 2 2 2 2 2 2 4" xfId="21433" xr:uid="{00000000-0005-0000-0000-000008270000}"/>
    <cellStyle name="Normal 3 2 11 2 3 2 2 2 2 2 2 3" xfId="6582" xr:uid="{00000000-0005-0000-0000-000009270000}"/>
    <cellStyle name="Normal 3 2 11 2 3 2 2 2 2 2 2 3 2" xfId="15072" xr:uid="{00000000-0005-0000-0000-00000A270000}"/>
    <cellStyle name="Normal 3 2 11 2 3 2 2 2 2 2 2 3 2 2" xfId="32038" xr:uid="{00000000-0005-0000-0000-00000B270000}"/>
    <cellStyle name="Normal 3 2 11 2 3 2 2 2 2 2 2 3 3" xfId="23556" xr:uid="{00000000-0005-0000-0000-00000C270000}"/>
    <cellStyle name="Normal 3 2 11 2 3 2 2 2 2 2 2 4" xfId="10830" xr:uid="{00000000-0005-0000-0000-00000D270000}"/>
    <cellStyle name="Normal 3 2 11 2 3 2 2 2 2 2 2 4 2" xfId="27797" xr:uid="{00000000-0005-0000-0000-00000E270000}"/>
    <cellStyle name="Normal 3 2 11 2 3 2 2 2 2 2 2 5" xfId="19315" xr:uid="{00000000-0005-0000-0000-00000F270000}"/>
    <cellStyle name="Normal 3 2 11 2 3 2 2 2 2 2 3" xfId="3383" xr:uid="{00000000-0005-0000-0000-000010270000}"/>
    <cellStyle name="Normal 3 2 11 2 3 2 2 2 2 2 3 2" xfId="7643" xr:uid="{00000000-0005-0000-0000-000011270000}"/>
    <cellStyle name="Normal 3 2 11 2 3 2 2 2 2 2 3 2 2" xfId="16132" xr:uid="{00000000-0005-0000-0000-000012270000}"/>
    <cellStyle name="Normal 3 2 11 2 3 2 2 2 2 2 3 2 2 2" xfId="33098" xr:uid="{00000000-0005-0000-0000-000013270000}"/>
    <cellStyle name="Normal 3 2 11 2 3 2 2 2 2 2 3 2 3" xfId="24616" xr:uid="{00000000-0005-0000-0000-000014270000}"/>
    <cellStyle name="Normal 3 2 11 2 3 2 2 2 2 2 3 3" xfId="11890" xr:uid="{00000000-0005-0000-0000-000015270000}"/>
    <cellStyle name="Normal 3 2 11 2 3 2 2 2 2 2 3 3 2" xfId="28857" xr:uid="{00000000-0005-0000-0000-000016270000}"/>
    <cellStyle name="Normal 3 2 11 2 3 2 2 2 2 2 3 4" xfId="20375" xr:uid="{00000000-0005-0000-0000-000017270000}"/>
    <cellStyle name="Normal 3 2 11 2 3 2 2 2 2 2 4" xfId="5524" xr:uid="{00000000-0005-0000-0000-000018270000}"/>
    <cellStyle name="Normal 3 2 11 2 3 2 2 2 2 2 4 2" xfId="14014" xr:uid="{00000000-0005-0000-0000-000019270000}"/>
    <cellStyle name="Normal 3 2 11 2 3 2 2 2 2 2 4 2 2" xfId="30980" xr:uid="{00000000-0005-0000-0000-00001A270000}"/>
    <cellStyle name="Normal 3 2 11 2 3 2 2 2 2 2 4 3" xfId="22498" xr:uid="{00000000-0005-0000-0000-00001B270000}"/>
    <cellStyle name="Normal 3 2 11 2 3 2 2 2 2 2 5" xfId="9772" xr:uid="{00000000-0005-0000-0000-00001C270000}"/>
    <cellStyle name="Normal 3 2 11 2 3 2 2 2 2 2 5 2" xfId="26739" xr:uid="{00000000-0005-0000-0000-00001D270000}"/>
    <cellStyle name="Normal 3 2 11 2 3 2 2 2 2 2 6" xfId="18257" xr:uid="{00000000-0005-0000-0000-00001E270000}"/>
    <cellStyle name="Normal 3 2 11 2 3 2 2 2 2 3" xfId="1791" xr:uid="{00000000-0005-0000-0000-00001F270000}"/>
    <cellStyle name="Normal 3 2 11 2 3 2 2 2 2 3 2" xfId="3913" xr:uid="{00000000-0005-0000-0000-000020270000}"/>
    <cellStyle name="Normal 3 2 11 2 3 2 2 2 2 3 2 2" xfId="8172" xr:uid="{00000000-0005-0000-0000-000021270000}"/>
    <cellStyle name="Normal 3 2 11 2 3 2 2 2 2 3 2 2 2" xfId="16661" xr:uid="{00000000-0005-0000-0000-000022270000}"/>
    <cellStyle name="Normal 3 2 11 2 3 2 2 2 2 3 2 2 2 2" xfId="33627" xr:uid="{00000000-0005-0000-0000-000023270000}"/>
    <cellStyle name="Normal 3 2 11 2 3 2 2 2 2 3 2 2 3" xfId="25145" xr:uid="{00000000-0005-0000-0000-000024270000}"/>
    <cellStyle name="Normal 3 2 11 2 3 2 2 2 2 3 2 3" xfId="12419" xr:uid="{00000000-0005-0000-0000-000025270000}"/>
    <cellStyle name="Normal 3 2 11 2 3 2 2 2 2 3 2 3 2" xfId="29386" xr:uid="{00000000-0005-0000-0000-000026270000}"/>
    <cellStyle name="Normal 3 2 11 2 3 2 2 2 2 3 2 4" xfId="20904" xr:uid="{00000000-0005-0000-0000-000027270000}"/>
    <cellStyle name="Normal 3 2 11 2 3 2 2 2 2 3 3" xfId="6053" xr:uid="{00000000-0005-0000-0000-000028270000}"/>
    <cellStyle name="Normal 3 2 11 2 3 2 2 2 2 3 3 2" xfId="14543" xr:uid="{00000000-0005-0000-0000-000029270000}"/>
    <cellStyle name="Normal 3 2 11 2 3 2 2 2 2 3 3 2 2" xfId="31509" xr:uid="{00000000-0005-0000-0000-00002A270000}"/>
    <cellStyle name="Normal 3 2 11 2 3 2 2 2 2 3 3 3" xfId="23027" xr:uid="{00000000-0005-0000-0000-00002B270000}"/>
    <cellStyle name="Normal 3 2 11 2 3 2 2 2 2 3 4" xfId="10301" xr:uid="{00000000-0005-0000-0000-00002C270000}"/>
    <cellStyle name="Normal 3 2 11 2 3 2 2 2 2 3 4 2" xfId="27268" xr:uid="{00000000-0005-0000-0000-00002D270000}"/>
    <cellStyle name="Normal 3 2 11 2 3 2 2 2 2 3 5" xfId="18786" xr:uid="{00000000-0005-0000-0000-00002E270000}"/>
    <cellStyle name="Normal 3 2 11 2 3 2 2 2 2 4" xfId="2854" xr:uid="{00000000-0005-0000-0000-00002F270000}"/>
    <cellStyle name="Normal 3 2 11 2 3 2 2 2 2 4 2" xfId="7114" xr:uid="{00000000-0005-0000-0000-000030270000}"/>
    <cellStyle name="Normal 3 2 11 2 3 2 2 2 2 4 2 2" xfId="15603" xr:uid="{00000000-0005-0000-0000-000031270000}"/>
    <cellStyle name="Normal 3 2 11 2 3 2 2 2 2 4 2 2 2" xfId="32569" xr:uid="{00000000-0005-0000-0000-000032270000}"/>
    <cellStyle name="Normal 3 2 11 2 3 2 2 2 2 4 2 3" xfId="24087" xr:uid="{00000000-0005-0000-0000-000033270000}"/>
    <cellStyle name="Normal 3 2 11 2 3 2 2 2 2 4 3" xfId="11361" xr:uid="{00000000-0005-0000-0000-000034270000}"/>
    <cellStyle name="Normal 3 2 11 2 3 2 2 2 2 4 3 2" xfId="28328" xr:uid="{00000000-0005-0000-0000-000035270000}"/>
    <cellStyle name="Normal 3 2 11 2 3 2 2 2 2 4 4" xfId="19846" xr:uid="{00000000-0005-0000-0000-000036270000}"/>
    <cellStyle name="Normal 3 2 11 2 3 2 2 2 2 5" xfId="4995" xr:uid="{00000000-0005-0000-0000-000037270000}"/>
    <cellStyle name="Normal 3 2 11 2 3 2 2 2 2 5 2" xfId="13485" xr:uid="{00000000-0005-0000-0000-000038270000}"/>
    <cellStyle name="Normal 3 2 11 2 3 2 2 2 2 5 2 2" xfId="30451" xr:uid="{00000000-0005-0000-0000-000039270000}"/>
    <cellStyle name="Normal 3 2 11 2 3 2 2 2 2 5 3" xfId="21969" xr:uid="{00000000-0005-0000-0000-00003A270000}"/>
    <cellStyle name="Normal 3 2 11 2 3 2 2 2 2 6" xfId="9243" xr:uid="{00000000-0005-0000-0000-00003B270000}"/>
    <cellStyle name="Normal 3 2 11 2 3 2 2 2 2 6 2" xfId="26210" xr:uid="{00000000-0005-0000-0000-00003C270000}"/>
    <cellStyle name="Normal 3 2 11 2 3 2 2 2 2 7" xfId="17728" xr:uid="{00000000-0005-0000-0000-00003D270000}"/>
    <cellStyle name="Normal 3 2 11 2 3 2 2 2 3" xfId="990" xr:uid="{00000000-0005-0000-0000-00003E270000}"/>
    <cellStyle name="Normal 3 2 11 2 3 2 2 2 3 2" xfId="2056" xr:uid="{00000000-0005-0000-0000-00003F270000}"/>
    <cellStyle name="Normal 3 2 11 2 3 2 2 2 3 2 2" xfId="4177" xr:uid="{00000000-0005-0000-0000-000040270000}"/>
    <cellStyle name="Normal 3 2 11 2 3 2 2 2 3 2 2 2" xfId="8436" xr:uid="{00000000-0005-0000-0000-000041270000}"/>
    <cellStyle name="Normal 3 2 11 2 3 2 2 2 3 2 2 2 2" xfId="16925" xr:uid="{00000000-0005-0000-0000-000042270000}"/>
    <cellStyle name="Normal 3 2 11 2 3 2 2 2 3 2 2 2 2 2" xfId="33891" xr:uid="{00000000-0005-0000-0000-000043270000}"/>
    <cellStyle name="Normal 3 2 11 2 3 2 2 2 3 2 2 2 3" xfId="25409" xr:uid="{00000000-0005-0000-0000-000044270000}"/>
    <cellStyle name="Normal 3 2 11 2 3 2 2 2 3 2 2 3" xfId="12683" xr:uid="{00000000-0005-0000-0000-000045270000}"/>
    <cellStyle name="Normal 3 2 11 2 3 2 2 2 3 2 2 3 2" xfId="29650" xr:uid="{00000000-0005-0000-0000-000046270000}"/>
    <cellStyle name="Normal 3 2 11 2 3 2 2 2 3 2 2 4" xfId="21168" xr:uid="{00000000-0005-0000-0000-000047270000}"/>
    <cellStyle name="Normal 3 2 11 2 3 2 2 2 3 2 3" xfId="6317" xr:uid="{00000000-0005-0000-0000-000048270000}"/>
    <cellStyle name="Normal 3 2 11 2 3 2 2 2 3 2 3 2" xfId="14807" xr:uid="{00000000-0005-0000-0000-000049270000}"/>
    <cellStyle name="Normal 3 2 11 2 3 2 2 2 3 2 3 2 2" xfId="31773" xr:uid="{00000000-0005-0000-0000-00004A270000}"/>
    <cellStyle name="Normal 3 2 11 2 3 2 2 2 3 2 3 3" xfId="23291" xr:uid="{00000000-0005-0000-0000-00004B270000}"/>
    <cellStyle name="Normal 3 2 11 2 3 2 2 2 3 2 4" xfId="10565" xr:uid="{00000000-0005-0000-0000-00004C270000}"/>
    <cellStyle name="Normal 3 2 11 2 3 2 2 2 3 2 4 2" xfId="27532" xr:uid="{00000000-0005-0000-0000-00004D270000}"/>
    <cellStyle name="Normal 3 2 11 2 3 2 2 2 3 2 5" xfId="19050" xr:uid="{00000000-0005-0000-0000-00004E270000}"/>
    <cellStyle name="Normal 3 2 11 2 3 2 2 2 3 3" xfId="3118" xr:uid="{00000000-0005-0000-0000-00004F270000}"/>
    <cellStyle name="Normal 3 2 11 2 3 2 2 2 3 3 2" xfId="7378" xr:uid="{00000000-0005-0000-0000-000050270000}"/>
    <cellStyle name="Normal 3 2 11 2 3 2 2 2 3 3 2 2" xfId="15867" xr:uid="{00000000-0005-0000-0000-000051270000}"/>
    <cellStyle name="Normal 3 2 11 2 3 2 2 2 3 3 2 2 2" xfId="32833" xr:uid="{00000000-0005-0000-0000-000052270000}"/>
    <cellStyle name="Normal 3 2 11 2 3 2 2 2 3 3 2 3" xfId="24351" xr:uid="{00000000-0005-0000-0000-000053270000}"/>
    <cellStyle name="Normal 3 2 11 2 3 2 2 2 3 3 3" xfId="11625" xr:uid="{00000000-0005-0000-0000-000054270000}"/>
    <cellStyle name="Normal 3 2 11 2 3 2 2 2 3 3 3 2" xfId="28592" xr:uid="{00000000-0005-0000-0000-000055270000}"/>
    <cellStyle name="Normal 3 2 11 2 3 2 2 2 3 3 4" xfId="20110" xr:uid="{00000000-0005-0000-0000-000056270000}"/>
    <cellStyle name="Normal 3 2 11 2 3 2 2 2 3 4" xfId="5259" xr:uid="{00000000-0005-0000-0000-000057270000}"/>
    <cellStyle name="Normal 3 2 11 2 3 2 2 2 3 4 2" xfId="13749" xr:uid="{00000000-0005-0000-0000-000058270000}"/>
    <cellStyle name="Normal 3 2 11 2 3 2 2 2 3 4 2 2" xfId="30715" xr:uid="{00000000-0005-0000-0000-000059270000}"/>
    <cellStyle name="Normal 3 2 11 2 3 2 2 2 3 4 3" xfId="22233" xr:uid="{00000000-0005-0000-0000-00005A270000}"/>
    <cellStyle name="Normal 3 2 11 2 3 2 2 2 3 5" xfId="9507" xr:uid="{00000000-0005-0000-0000-00005B270000}"/>
    <cellStyle name="Normal 3 2 11 2 3 2 2 2 3 5 2" xfId="26474" xr:uid="{00000000-0005-0000-0000-00005C270000}"/>
    <cellStyle name="Normal 3 2 11 2 3 2 2 2 3 6" xfId="17992" xr:uid="{00000000-0005-0000-0000-00005D270000}"/>
    <cellStyle name="Normal 3 2 11 2 3 2 2 2 4" xfId="1526" xr:uid="{00000000-0005-0000-0000-00005E270000}"/>
    <cellStyle name="Normal 3 2 11 2 3 2 2 2 4 2" xfId="3648" xr:uid="{00000000-0005-0000-0000-00005F270000}"/>
    <cellStyle name="Normal 3 2 11 2 3 2 2 2 4 2 2" xfId="7907" xr:uid="{00000000-0005-0000-0000-000060270000}"/>
    <cellStyle name="Normal 3 2 11 2 3 2 2 2 4 2 2 2" xfId="16396" xr:uid="{00000000-0005-0000-0000-000061270000}"/>
    <cellStyle name="Normal 3 2 11 2 3 2 2 2 4 2 2 2 2" xfId="33362" xr:uid="{00000000-0005-0000-0000-000062270000}"/>
    <cellStyle name="Normal 3 2 11 2 3 2 2 2 4 2 2 3" xfId="24880" xr:uid="{00000000-0005-0000-0000-000063270000}"/>
    <cellStyle name="Normal 3 2 11 2 3 2 2 2 4 2 3" xfId="12154" xr:uid="{00000000-0005-0000-0000-000064270000}"/>
    <cellStyle name="Normal 3 2 11 2 3 2 2 2 4 2 3 2" xfId="29121" xr:uid="{00000000-0005-0000-0000-000065270000}"/>
    <cellStyle name="Normal 3 2 11 2 3 2 2 2 4 2 4" xfId="20639" xr:uid="{00000000-0005-0000-0000-000066270000}"/>
    <cellStyle name="Normal 3 2 11 2 3 2 2 2 4 3" xfId="5788" xr:uid="{00000000-0005-0000-0000-000067270000}"/>
    <cellStyle name="Normal 3 2 11 2 3 2 2 2 4 3 2" xfId="14278" xr:uid="{00000000-0005-0000-0000-000068270000}"/>
    <cellStyle name="Normal 3 2 11 2 3 2 2 2 4 3 2 2" xfId="31244" xr:uid="{00000000-0005-0000-0000-000069270000}"/>
    <cellStyle name="Normal 3 2 11 2 3 2 2 2 4 3 3" xfId="22762" xr:uid="{00000000-0005-0000-0000-00006A270000}"/>
    <cellStyle name="Normal 3 2 11 2 3 2 2 2 4 4" xfId="10036" xr:uid="{00000000-0005-0000-0000-00006B270000}"/>
    <cellStyle name="Normal 3 2 11 2 3 2 2 2 4 4 2" xfId="27003" xr:uid="{00000000-0005-0000-0000-00006C270000}"/>
    <cellStyle name="Normal 3 2 11 2 3 2 2 2 4 5" xfId="18521" xr:uid="{00000000-0005-0000-0000-00006D270000}"/>
    <cellStyle name="Normal 3 2 11 2 3 2 2 2 5" xfId="2589" xr:uid="{00000000-0005-0000-0000-00006E270000}"/>
    <cellStyle name="Normal 3 2 11 2 3 2 2 2 5 2" xfId="6849" xr:uid="{00000000-0005-0000-0000-00006F270000}"/>
    <cellStyle name="Normal 3 2 11 2 3 2 2 2 5 2 2" xfId="15338" xr:uid="{00000000-0005-0000-0000-000070270000}"/>
    <cellStyle name="Normal 3 2 11 2 3 2 2 2 5 2 2 2" xfId="32304" xr:uid="{00000000-0005-0000-0000-000071270000}"/>
    <cellStyle name="Normal 3 2 11 2 3 2 2 2 5 2 3" xfId="23822" xr:uid="{00000000-0005-0000-0000-000072270000}"/>
    <cellStyle name="Normal 3 2 11 2 3 2 2 2 5 3" xfId="11096" xr:uid="{00000000-0005-0000-0000-000073270000}"/>
    <cellStyle name="Normal 3 2 11 2 3 2 2 2 5 3 2" xfId="28063" xr:uid="{00000000-0005-0000-0000-000074270000}"/>
    <cellStyle name="Normal 3 2 11 2 3 2 2 2 5 4" xfId="19581" xr:uid="{00000000-0005-0000-0000-000075270000}"/>
    <cellStyle name="Normal 3 2 11 2 3 2 2 2 6" xfId="4730" xr:uid="{00000000-0005-0000-0000-000076270000}"/>
    <cellStyle name="Normal 3 2 11 2 3 2 2 2 6 2" xfId="13220" xr:uid="{00000000-0005-0000-0000-000077270000}"/>
    <cellStyle name="Normal 3 2 11 2 3 2 2 2 6 2 2" xfId="30186" xr:uid="{00000000-0005-0000-0000-000078270000}"/>
    <cellStyle name="Normal 3 2 11 2 3 2 2 2 6 3" xfId="21704" xr:uid="{00000000-0005-0000-0000-000079270000}"/>
    <cellStyle name="Normal 3 2 11 2 3 2 2 2 7" xfId="8978" xr:uid="{00000000-0005-0000-0000-00007A270000}"/>
    <cellStyle name="Normal 3 2 11 2 3 2 2 2 7 2" xfId="25945" xr:uid="{00000000-0005-0000-0000-00007B270000}"/>
    <cellStyle name="Normal 3 2 11 2 3 2 2 2 8" xfId="17463" xr:uid="{00000000-0005-0000-0000-00007C270000}"/>
    <cellStyle name="Normal 3 2 11 2 3 2 2 3" xfId="591" xr:uid="{00000000-0005-0000-0000-00007D270000}"/>
    <cellStyle name="Normal 3 2 11 2 3 2 2 3 2" xfId="1129" xr:uid="{00000000-0005-0000-0000-00007E270000}"/>
    <cellStyle name="Normal 3 2 11 2 3 2 2 3 2 2" xfId="2190" xr:uid="{00000000-0005-0000-0000-00007F270000}"/>
    <cellStyle name="Normal 3 2 11 2 3 2 2 3 2 2 2" xfId="4311" xr:uid="{00000000-0005-0000-0000-000080270000}"/>
    <cellStyle name="Normal 3 2 11 2 3 2 2 3 2 2 2 2" xfId="8570" xr:uid="{00000000-0005-0000-0000-000081270000}"/>
    <cellStyle name="Normal 3 2 11 2 3 2 2 3 2 2 2 2 2" xfId="17059" xr:uid="{00000000-0005-0000-0000-000082270000}"/>
    <cellStyle name="Normal 3 2 11 2 3 2 2 3 2 2 2 2 2 2" xfId="34025" xr:uid="{00000000-0005-0000-0000-000083270000}"/>
    <cellStyle name="Normal 3 2 11 2 3 2 2 3 2 2 2 2 3" xfId="25543" xr:uid="{00000000-0005-0000-0000-000084270000}"/>
    <cellStyle name="Normal 3 2 11 2 3 2 2 3 2 2 2 3" xfId="12817" xr:uid="{00000000-0005-0000-0000-000085270000}"/>
    <cellStyle name="Normal 3 2 11 2 3 2 2 3 2 2 2 3 2" xfId="29784" xr:uid="{00000000-0005-0000-0000-000086270000}"/>
    <cellStyle name="Normal 3 2 11 2 3 2 2 3 2 2 2 4" xfId="21302" xr:uid="{00000000-0005-0000-0000-000087270000}"/>
    <cellStyle name="Normal 3 2 11 2 3 2 2 3 2 2 3" xfId="6451" xr:uid="{00000000-0005-0000-0000-000088270000}"/>
    <cellStyle name="Normal 3 2 11 2 3 2 2 3 2 2 3 2" xfId="14941" xr:uid="{00000000-0005-0000-0000-000089270000}"/>
    <cellStyle name="Normal 3 2 11 2 3 2 2 3 2 2 3 2 2" xfId="31907" xr:uid="{00000000-0005-0000-0000-00008A270000}"/>
    <cellStyle name="Normal 3 2 11 2 3 2 2 3 2 2 3 3" xfId="23425" xr:uid="{00000000-0005-0000-0000-00008B270000}"/>
    <cellStyle name="Normal 3 2 11 2 3 2 2 3 2 2 4" xfId="10699" xr:uid="{00000000-0005-0000-0000-00008C270000}"/>
    <cellStyle name="Normal 3 2 11 2 3 2 2 3 2 2 4 2" xfId="27666" xr:uid="{00000000-0005-0000-0000-00008D270000}"/>
    <cellStyle name="Normal 3 2 11 2 3 2 2 3 2 2 5" xfId="19184" xr:uid="{00000000-0005-0000-0000-00008E270000}"/>
    <cellStyle name="Normal 3 2 11 2 3 2 2 3 2 3" xfId="3252" xr:uid="{00000000-0005-0000-0000-00008F270000}"/>
    <cellStyle name="Normal 3 2 11 2 3 2 2 3 2 3 2" xfId="7512" xr:uid="{00000000-0005-0000-0000-000090270000}"/>
    <cellStyle name="Normal 3 2 11 2 3 2 2 3 2 3 2 2" xfId="16001" xr:uid="{00000000-0005-0000-0000-000091270000}"/>
    <cellStyle name="Normal 3 2 11 2 3 2 2 3 2 3 2 2 2" xfId="32967" xr:uid="{00000000-0005-0000-0000-000092270000}"/>
    <cellStyle name="Normal 3 2 11 2 3 2 2 3 2 3 2 3" xfId="24485" xr:uid="{00000000-0005-0000-0000-000093270000}"/>
    <cellStyle name="Normal 3 2 11 2 3 2 2 3 2 3 3" xfId="11759" xr:uid="{00000000-0005-0000-0000-000094270000}"/>
    <cellStyle name="Normal 3 2 11 2 3 2 2 3 2 3 3 2" xfId="28726" xr:uid="{00000000-0005-0000-0000-000095270000}"/>
    <cellStyle name="Normal 3 2 11 2 3 2 2 3 2 3 4" xfId="20244" xr:uid="{00000000-0005-0000-0000-000096270000}"/>
    <cellStyle name="Normal 3 2 11 2 3 2 2 3 2 4" xfId="5393" xr:uid="{00000000-0005-0000-0000-000097270000}"/>
    <cellStyle name="Normal 3 2 11 2 3 2 2 3 2 4 2" xfId="13883" xr:uid="{00000000-0005-0000-0000-000098270000}"/>
    <cellStyle name="Normal 3 2 11 2 3 2 2 3 2 4 2 2" xfId="30849" xr:uid="{00000000-0005-0000-0000-000099270000}"/>
    <cellStyle name="Normal 3 2 11 2 3 2 2 3 2 4 3" xfId="22367" xr:uid="{00000000-0005-0000-0000-00009A270000}"/>
    <cellStyle name="Normal 3 2 11 2 3 2 2 3 2 5" xfId="9641" xr:uid="{00000000-0005-0000-0000-00009B270000}"/>
    <cellStyle name="Normal 3 2 11 2 3 2 2 3 2 5 2" xfId="26608" xr:uid="{00000000-0005-0000-0000-00009C270000}"/>
    <cellStyle name="Normal 3 2 11 2 3 2 2 3 2 6" xfId="18126" xr:uid="{00000000-0005-0000-0000-00009D270000}"/>
    <cellStyle name="Normal 3 2 11 2 3 2 2 3 3" xfId="1660" xr:uid="{00000000-0005-0000-0000-00009E270000}"/>
    <cellStyle name="Normal 3 2 11 2 3 2 2 3 3 2" xfId="3782" xr:uid="{00000000-0005-0000-0000-00009F270000}"/>
    <cellStyle name="Normal 3 2 11 2 3 2 2 3 3 2 2" xfId="8041" xr:uid="{00000000-0005-0000-0000-0000A0270000}"/>
    <cellStyle name="Normal 3 2 11 2 3 2 2 3 3 2 2 2" xfId="16530" xr:uid="{00000000-0005-0000-0000-0000A1270000}"/>
    <cellStyle name="Normal 3 2 11 2 3 2 2 3 3 2 2 2 2" xfId="33496" xr:uid="{00000000-0005-0000-0000-0000A2270000}"/>
    <cellStyle name="Normal 3 2 11 2 3 2 2 3 3 2 2 3" xfId="25014" xr:uid="{00000000-0005-0000-0000-0000A3270000}"/>
    <cellStyle name="Normal 3 2 11 2 3 2 2 3 3 2 3" xfId="12288" xr:uid="{00000000-0005-0000-0000-0000A4270000}"/>
    <cellStyle name="Normal 3 2 11 2 3 2 2 3 3 2 3 2" xfId="29255" xr:uid="{00000000-0005-0000-0000-0000A5270000}"/>
    <cellStyle name="Normal 3 2 11 2 3 2 2 3 3 2 4" xfId="20773" xr:uid="{00000000-0005-0000-0000-0000A6270000}"/>
    <cellStyle name="Normal 3 2 11 2 3 2 2 3 3 3" xfId="5922" xr:uid="{00000000-0005-0000-0000-0000A7270000}"/>
    <cellStyle name="Normal 3 2 11 2 3 2 2 3 3 3 2" xfId="14412" xr:uid="{00000000-0005-0000-0000-0000A8270000}"/>
    <cellStyle name="Normal 3 2 11 2 3 2 2 3 3 3 2 2" xfId="31378" xr:uid="{00000000-0005-0000-0000-0000A9270000}"/>
    <cellStyle name="Normal 3 2 11 2 3 2 2 3 3 3 3" xfId="22896" xr:uid="{00000000-0005-0000-0000-0000AA270000}"/>
    <cellStyle name="Normal 3 2 11 2 3 2 2 3 3 4" xfId="10170" xr:uid="{00000000-0005-0000-0000-0000AB270000}"/>
    <cellStyle name="Normal 3 2 11 2 3 2 2 3 3 4 2" xfId="27137" xr:uid="{00000000-0005-0000-0000-0000AC270000}"/>
    <cellStyle name="Normal 3 2 11 2 3 2 2 3 3 5" xfId="18655" xr:uid="{00000000-0005-0000-0000-0000AD270000}"/>
    <cellStyle name="Normal 3 2 11 2 3 2 2 3 4" xfId="2723" xr:uid="{00000000-0005-0000-0000-0000AE270000}"/>
    <cellStyle name="Normal 3 2 11 2 3 2 2 3 4 2" xfId="6983" xr:uid="{00000000-0005-0000-0000-0000AF270000}"/>
    <cellStyle name="Normal 3 2 11 2 3 2 2 3 4 2 2" xfId="15472" xr:uid="{00000000-0005-0000-0000-0000B0270000}"/>
    <cellStyle name="Normal 3 2 11 2 3 2 2 3 4 2 2 2" xfId="32438" xr:uid="{00000000-0005-0000-0000-0000B1270000}"/>
    <cellStyle name="Normal 3 2 11 2 3 2 2 3 4 2 3" xfId="23956" xr:uid="{00000000-0005-0000-0000-0000B2270000}"/>
    <cellStyle name="Normal 3 2 11 2 3 2 2 3 4 3" xfId="11230" xr:uid="{00000000-0005-0000-0000-0000B3270000}"/>
    <cellStyle name="Normal 3 2 11 2 3 2 2 3 4 3 2" xfId="28197" xr:uid="{00000000-0005-0000-0000-0000B4270000}"/>
    <cellStyle name="Normal 3 2 11 2 3 2 2 3 4 4" xfId="19715" xr:uid="{00000000-0005-0000-0000-0000B5270000}"/>
    <cellStyle name="Normal 3 2 11 2 3 2 2 3 5" xfId="4864" xr:uid="{00000000-0005-0000-0000-0000B6270000}"/>
    <cellStyle name="Normal 3 2 11 2 3 2 2 3 5 2" xfId="13354" xr:uid="{00000000-0005-0000-0000-0000B7270000}"/>
    <cellStyle name="Normal 3 2 11 2 3 2 2 3 5 2 2" xfId="30320" xr:uid="{00000000-0005-0000-0000-0000B8270000}"/>
    <cellStyle name="Normal 3 2 11 2 3 2 2 3 5 3" xfId="21838" xr:uid="{00000000-0005-0000-0000-0000B9270000}"/>
    <cellStyle name="Normal 3 2 11 2 3 2 2 3 6" xfId="9112" xr:uid="{00000000-0005-0000-0000-0000BA270000}"/>
    <cellStyle name="Normal 3 2 11 2 3 2 2 3 6 2" xfId="26079" xr:uid="{00000000-0005-0000-0000-0000BB270000}"/>
    <cellStyle name="Normal 3 2 11 2 3 2 2 3 7" xfId="17597" xr:uid="{00000000-0005-0000-0000-0000BC270000}"/>
    <cellStyle name="Normal 3 2 11 2 3 2 2 4" xfId="859" xr:uid="{00000000-0005-0000-0000-0000BD270000}"/>
    <cellStyle name="Normal 3 2 11 2 3 2 2 4 2" xfId="1925" xr:uid="{00000000-0005-0000-0000-0000BE270000}"/>
    <cellStyle name="Normal 3 2 11 2 3 2 2 4 2 2" xfId="4046" xr:uid="{00000000-0005-0000-0000-0000BF270000}"/>
    <cellStyle name="Normal 3 2 11 2 3 2 2 4 2 2 2" xfId="8305" xr:uid="{00000000-0005-0000-0000-0000C0270000}"/>
    <cellStyle name="Normal 3 2 11 2 3 2 2 4 2 2 2 2" xfId="16794" xr:uid="{00000000-0005-0000-0000-0000C1270000}"/>
    <cellStyle name="Normal 3 2 11 2 3 2 2 4 2 2 2 2 2" xfId="33760" xr:uid="{00000000-0005-0000-0000-0000C2270000}"/>
    <cellStyle name="Normal 3 2 11 2 3 2 2 4 2 2 2 3" xfId="25278" xr:uid="{00000000-0005-0000-0000-0000C3270000}"/>
    <cellStyle name="Normal 3 2 11 2 3 2 2 4 2 2 3" xfId="12552" xr:uid="{00000000-0005-0000-0000-0000C4270000}"/>
    <cellStyle name="Normal 3 2 11 2 3 2 2 4 2 2 3 2" xfId="29519" xr:uid="{00000000-0005-0000-0000-0000C5270000}"/>
    <cellStyle name="Normal 3 2 11 2 3 2 2 4 2 2 4" xfId="21037" xr:uid="{00000000-0005-0000-0000-0000C6270000}"/>
    <cellStyle name="Normal 3 2 11 2 3 2 2 4 2 3" xfId="6186" xr:uid="{00000000-0005-0000-0000-0000C7270000}"/>
    <cellStyle name="Normal 3 2 11 2 3 2 2 4 2 3 2" xfId="14676" xr:uid="{00000000-0005-0000-0000-0000C8270000}"/>
    <cellStyle name="Normal 3 2 11 2 3 2 2 4 2 3 2 2" xfId="31642" xr:uid="{00000000-0005-0000-0000-0000C9270000}"/>
    <cellStyle name="Normal 3 2 11 2 3 2 2 4 2 3 3" xfId="23160" xr:uid="{00000000-0005-0000-0000-0000CA270000}"/>
    <cellStyle name="Normal 3 2 11 2 3 2 2 4 2 4" xfId="10434" xr:uid="{00000000-0005-0000-0000-0000CB270000}"/>
    <cellStyle name="Normal 3 2 11 2 3 2 2 4 2 4 2" xfId="27401" xr:uid="{00000000-0005-0000-0000-0000CC270000}"/>
    <cellStyle name="Normal 3 2 11 2 3 2 2 4 2 5" xfId="18919" xr:uid="{00000000-0005-0000-0000-0000CD270000}"/>
    <cellStyle name="Normal 3 2 11 2 3 2 2 4 3" xfId="2987" xr:uid="{00000000-0005-0000-0000-0000CE270000}"/>
    <cellStyle name="Normal 3 2 11 2 3 2 2 4 3 2" xfId="7247" xr:uid="{00000000-0005-0000-0000-0000CF270000}"/>
    <cellStyle name="Normal 3 2 11 2 3 2 2 4 3 2 2" xfId="15736" xr:uid="{00000000-0005-0000-0000-0000D0270000}"/>
    <cellStyle name="Normal 3 2 11 2 3 2 2 4 3 2 2 2" xfId="32702" xr:uid="{00000000-0005-0000-0000-0000D1270000}"/>
    <cellStyle name="Normal 3 2 11 2 3 2 2 4 3 2 3" xfId="24220" xr:uid="{00000000-0005-0000-0000-0000D2270000}"/>
    <cellStyle name="Normal 3 2 11 2 3 2 2 4 3 3" xfId="11494" xr:uid="{00000000-0005-0000-0000-0000D3270000}"/>
    <cellStyle name="Normal 3 2 11 2 3 2 2 4 3 3 2" xfId="28461" xr:uid="{00000000-0005-0000-0000-0000D4270000}"/>
    <cellStyle name="Normal 3 2 11 2 3 2 2 4 3 4" xfId="19979" xr:uid="{00000000-0005-0000-0000-0000D5270000}"/>
    <cellStyle name="Normal 3 2 11 2 3 2 2 4 4" xfId="5128" xr:uid="{00000000-0005-0000-0000-0000D6270000}"/>
    <cellStyle name="Normal 3 2 11 2 3 2 2 4 4 2" xfId="13618" xr:uid="{00000000-0005-0000-0000-0000D7270000}"/>
    <cellStyle name="Normal 3 2 11 2 3 2 2 4 4 2 2" xfId="30584" xr:uid="{00000000-0005-0000-0000-0000D8270000}"/>
    <cellStyle name="Normal 3 2 11 2 3 2 2 4 4 3" xfId="22102" xr:uid="{00000000-0005-0000-0000-0000D9270000}"/>
    <cellStyle name="Normal 3 2 11 2 3 2 2 4 5" xfId="9376" xr:uid="{00000000-0005-0000-0000-0000DA270000}"/>
    <cellStyle name="Normal 3 2 11 2 3 2 2 4 5 2" xfId="26343" xr:uid="{00000000-0005-0000-0000-0000DB270000}"/>
    <cellStyle name="Normal 3 2 11 2 3 2 2 4 6" xfId="17861" xr:uid="{00000000-0005-0000-0000-0000DC270000}"/>
    <cellStyle name="Normal 3 2 11 2 3 2 2 5" xfId="1395" xr:uid="{00000000-0005-0000-0000-0000DD270000}"/>
    <cellStyle name="Normal 3 2 11 2 3 2 2 5 2" xfId="3517" xr:uid="{00000000-0005-0000-0000-0000DE270000}"/>
    <cellStyle name="Normal 3 2 11 2 3 2 2 5 2 2" xfId="7776" xr:uid="{00000000-0005-0000-0000-0000DF270000}"/>
    <cellStyle name="Normal 3 2 11 2 3 2 2 5 2 2 2" xfId="16265" xr:uid="{00000000-0005-0000-0000-0000E0270000}"/>
    <cellStyle name="Normal 3 2 11 2 3 2 2 5 2 2 2 2" xfId="33231" xr:uid="{00000000-0005-0000-0000-0000E1270000}"/>
    <cellStyle name="Normal 3 2 11 2 3 2 2 5 2 2 3" xfId="24749" xr:uid="{00000000-0005-0000-0000-0000E2270000}"/>
    <cellStyle name="Normal 3 2 11 2 3 2 2 5 2 3" xfId="12023" xr:uid="{00000000-0005-0000-0000-0000E3270000}"/>
    <cellStyle name="Normal 3 2 11 2 3 2 2 5 2 3 2" xfId="28990" xr:uid="{00000000-0005-0000-0000-0000E4270000}"/>
    <cellStyle name="Normal 3 2 11 2 3 2 2 5 2 4" xfId="20508" xr:uid="{00000000-0005-0000-0000-0000E5270000}"/>
    <cellStyle name="Normal 3 2 11 2 3 2 2 5 3" xfId="5657" xr:uid="{00000000-0005-0000-0000-0000E6270000}"/>
    <cellStyle name="Normal 3 2 11 2 3 2 2 5 3 2" xfId="14147" xr:uid="{00000000-0005-0000-0000-0000E7270000}"/>
    <cellStyle name="Normal 3 2 11 2 3 2 2 5 3 2 2" xfId="31113" xr:uid="{00000000-0005-0000-0000-0000E8270000}"/>
    <cellStyle name="Normal 3 2 11 2 3 2 2 5 3 3" xfId="22631" xr:uid="{00000000-0005-0000-0000-0000E9270000}"/>
    <cellStyle name="Normal 3 2 11 2 3 2 2 5 4" xfId="9905" xr:uid="{00000000-0005-0000-0000-0000EA270000}"/>
    <cellStyle name="Normal 3 2 11 2 3 2 2 5 4 2" xfId="26872" xr:uid="{00000000-0005-0000-0000-0000EB270000}"/>
    <cellStyle name="Normal 3 2 11 2 3 2 2 5 5" xfId="18390" xr:uid="{00000000-0005-0000-0000-0000EC270000}"/>
    <cellStyle name="Normal 3 2 11 2 3 2 2 6" xfId="2458" xr:uid="{00000000-0005-0000-0000-0000ED270000}"/>
    <cellStyle name="Normal 3 2 11 2 3 2 2 6 2" xfId="6718" xr:uid="{00000000-0005-0000-0000-0000EE270000}"/>
    <cellStyle name="Normal 3 2 11 2 3 2 2 6 2 2" xfId="15207" xr:uid="{00000000-0005-0000-0000-0000EF270000}"/>
    <cellStyle name="Normal 3 2 11 2 3 2 2 6 2 2 2" xfId="32173" xr:uid="{00000000-0005-0000-0000-0000F0270000}"/>
    <cellStyle name="Normal 3 2 11 2 3 2 2 6 2 3" xfId="23691" xr:uid="{00000000-0005-0000-0000-0000F1270000}"/>
    <cellStyle name="Normal 3 2 11 2 3 2 2 6 3" xfId="10965" xr:uid="{00000000-0005-0000-0000-0000F2270000}"/>
    <cellStyle name="Normal 3 2 11 2 3 2 2 6 3 2" xfId="27932" xr:uid="{00000000-0005-0000-0000-0000F3270000}"/>
    <cellStyle name="Normal 3 2 11 2 3 2 2 6 4" xfId="19450" xr:uid="{00000000-0005-0000-0000-0000F4270000}"/>
    <cellStyle name="Normal 3 2 11 2 3 2 2 7" xfId="4599" xr:uid="{00000000-0005-0000-0000-0000F5270000}"/>
    <cellStyle name="Normal 3 2 11 2 3 2 2 7 2" xfId="13089" xr:uid="{00000000-0005-0000-0000-0000F6270000}"/>
    <cellStyle name="Normal 3 2 11 2 3 2 2 7 2 2" xfId="30055" xr:uid="{00000000-0005-0000-0000-0000F7270000}"/>
    <cellStyle name="Normal 3 2 11 2 3 2 2 7 3" xfId="21573" xr:uid="{00000000-0005-0000-0000-0000F8270000}"/>
    <cellStyle name="Normal 3 2 11 2 3 2 2 8" xfId="8847" xr:uid="{00000000-0005-0000-0000-0000F9270000}"/>
    <cellStyle name="Normal 3 2 11 2 3 2 2 8 2" xfId="25814" xr:uid="{00000000-0005-0000-0000-0000FA270000}"/>
    <cellStyle name="Normal 3 2 11 2 3 2 2 9" xfId="17332" xr:uid="{00000000-0005-0000-0000-0000FB270000}"/>
    <cellStyle name="Normal 3 2 11 2 3 2 3" xfId="370" xr:uid="{00000000-0005-0000-0000-0000FC270000}"/>
    <cellStyle name="Normal 3 2 11 2 3 2 3 2" xfId="659" xr:uid="{00000000-0005-0000-0000-0000FD270000}"/>
    <cellStyle name="Normal 3 2 11 2 3 2 3 2 2" xfId="1195" xr:uid="{00000000-0005-0000-0000-0000FE270000}"/>
    <cellStyle name="Normal 3 2 11 2 3 2 3 2 2 2" xfId="2256" xr:uid="{00000000-0005-0000-0000-0000FF270000}"/>
    <cellStyle name="Normal 3 2 11 2 3 2 3 2 2 2 2" xfId="4377" xr:uid="{00000000-0005-0000-0000-000000280000}"/>
    <cellStyle name="Normal 3 2 11 2 3 2 3 2 2 2 2 2" xfId="8636" xr:uid="{00000000-0005-0000-0000-000001280000}"/>
    <cellStyle name="Normal 3 2 11 2 3 2 3 2 2 2 2 2 2" xfId="17125" xr:uid="{00000000-0005-0000-0000-000002280000}"/>
    <cellStyle name="Normal 3 2 11 2 3 2 3 2 2 2 2 2 2 2" xfId="34091" xr:uid="{00000000-0005-0000-0000-000003280000}"/>
    <cellStyle name="Normal 3 2 11 2 3 2 3 2 2 2 2 2 3" xfId="25609" xr:uid="{00000000-0005-0000-0000-000004280000}"/>
    <cellStyle name="Normal 3 2 11 2 3 2 3 2 2 2 2 3" xfId="12883" xr:uid="{00000000-0005-0000-0000-000005280000}"/>
    <cellStyle name="Normal 3 2 11 2 3 2 3 2 2 2 2 3 2" xfId="29850" xr:uid="{00000000-0005-0000-0000-000006280000}"/>
    <cellStyle name="Normal 3 2 11 2 3 2 3 2 2 2 2 4" xfId="21368" xr:uid="{00000000-0005-0000-0000-000007280000}"/>
    <cellStyle name="Normal 3 2 11 2 3 2 3 2 2 2 3" xfId="6517" xr:uid="{00000000-0005-0000-0000-000008280000}"/>
    <cellStyle name="Normal 3 2 11 2 3 2 3 2 2 2 3 2" xfId="15007" xr:uid="{00000000-0005-0000-0000-000009280000}"/>
    <cellStyle name="Normal 3 2 11 2 3 2 3 2 2 2 3 2 2" xfId="31973" xr:uid="{00000000-0005-0000-0000-00000A280000}"/>
    <cellStyle name="Normal 3 2 11 2 3 2 3 2 2 2 3 3" xfId="23491" xr:uid="{00000000-0005-0000-0000-00000B280000}"/>
    <cellStyle name="Normal 3 2 11 2 3 2 3 2 2 2 4" xfId="10765" xr:uid="{00000000-0005-0000-0000-00000C280000}"/>
    <cellStyle name="Normal 3 2 11 2 3 2 3 2 2 2 4 2" xfId="27732" xr:uid="{00000000-0005-0000-0000-00000D280000}"/>
    <cellStyle name="Normal 3 2 11 2 3 2 3 2 2 2 5" xfId="19250" xr:uid="{00000000-0005-0000-0000-00000E280000}"/>
    <cellStyle name="Normal 3 2 11 2 3 2 3 2 2 3" xfId="3318" xr:uid="{00000000-0005-0000-0000-00000F280000}"/>
    <cellStyle name="Normal 3 2 11 2 3 2 3 2 2 3 2" xfId="7578" xr:uid="{00000000-0005-0000-0000-000010280000}"/>
    <cellStyle name="Normal 3 2 11 2 3 2 3 2 2 3 2 2" xfId="16067" xr:uid="{00000000-0005-0000-0000-000011280000}"/>
    <cellStyle name="Normal 3 2 11 2 3 2 3 2 2 3 2 2 2" xfId="33033" xr:uid="{00000000-0005-0000-0000-000012280000}"/>
    <cellStyle name="Normal 3 2 11 2 3 2 3 2 2 3 2 3" xfId="24551" xr:uid="{00000000-0005-0000-0000-000013280000}"/>
    <cellStyle name="Normal 3 2 11 2 3 2 3 2 2 3 3" xfId="11825" xr:uid="{00000000-0005-0000-0000-000014280000}"/>
    <cellStyle name="Normal 3 2 11 2 3 2 3 2 2 3 3 2" xfId="28792" xr:uid="{00000000-0005-0000-0000-000015280000}"/>
    <cellStyle name="Normal 3 2 11 2 3 2 3 2 2 3 4" xfId="20310" xr:uid="{00000000-0005-0000-0000-000016280000}"/>
    <cellStyle name="Normal 3 2 11 2 3 2 3 2 2 4" xfId="5459" xr:uid="{00000000-0005-0000-0000-000017280000}"/>
    <cellStyle name="Normal 3 2 11 2 3 2 3 2 2 4 2" xfId="13949" xr:uid="{00000000-0005-0000-0000-000018280000}"/>
    <cellStyle name="Normal 3 2 11 2 3 2 3 2 2 4 2 2" xfId="30915" xr:uid="{00000000-0005-0000-0000-000019280000}"/>
    <cellStyle name="Normal 3 2 11 2 3 2 3 2 2 4 3" xfId="22433" xr:uid="{00000000-0005-0000-0000-00001A280000}"/>
    <cellStyle name="Normal 3 2 11 2 3 2 3 2 2 5" xfId="9707" xr:uid="{00000000-0005-0000-0000-00001B280000}"/>
    <cellStyle name="Normal 3 2 11 2 3 2 3 2 2 5 2" xfId="26674" xr:uid="{00000000-0005-0000-0000-00001C280000}"/>
    <cellStyle name="Normal 3 2 11 2 3 2 3 2 2 6" xfId="18192" xr:uid="{00000000-0005-0000-0000-00001D280000}"/>
    <cellStyle name="Normal 3 2 11 2 3 2 3 2 3" xfId="1726" xr:uid="{00000000-0005-0000-0000-00001E280000}"/>
    <cellStyle name="Normal 3 2 11 2 3 2 3 2 3 2" xfId="3848" xr:uid="{00000000-0005-0000-0000-00001F280000}"/>
    <cellStyle name="Normal 3 2 11 2 3 2 3 2 3 2 2" xfId="8107" xr:uid="{00000000-0005-0000-0000-000020280000}"/>
    <cellStyle name="Normal 3 2 11 2 3 2 3 2 3 2 2 2" xfId="16596" xr:uid="{00000000-0005-0000-0000-000021280000}"/>
    <cellStyle name="Normal 3 2 11 2 3 2 3 2 3 2 2 2 2" xfId="33562" xr:uid="{00000000-0005-0000-0000-000022280000}"/>
    <cellStyle name="Normal 3 2 11 2 3 2 3 2 3 2 2 3" xfId="25080" xr:uid="{00000000-0005-0000-0000-000023280000}"/>
    <cellStyle name="Normal 3 2 11 2 3 2 3 2 3 2 3" xfId="12354" xr:uid="{00000000-0005-0000-0000-000024280000}"/>
    <cellStyle name="Normal 3 2 11 2 3 2 3 2 3 2 3 2" xfId="29321" xr:uid="{00000000-0005-0000-0000-000025280000}"/>
    <cellStyle name="Normal 3 2 11 2 3 2 3 2 3 2 4" xfId="20839" xr:uid="{00000000-0005-0000-0000-000026280000}"/>
    <cellStyle name="Normal 3 2 11 2 3 2 3 2 3 3" xfId="5988" xr:uid="{00000000-0005-0000-0000-000027280000}"/>
    <cellStyle name="Normal 3 2 11 2 3 2 3 2 3 3 2" xfId="14478" xr:uid="{00000000-0005-0000-0000-000028280000}"/>
    <cellStyle name="Normal 3 2 11 2 3 2 3 2 3 3 2 2" xfId="31444" xr:uid="{00000000-0005-0000-0000-000029280000}"/>
    <cellStyle name="Normal 3 2 11 2 3 2 3 2 3 3 3" xfId="22962" xr:uid="{00000000-0005-0000-0000-00002A280000}"/>
    <cellStyle name="Normal 3 2 11 2 3 2 3 2 3 4" xfId="10236" xr:uid="{00000000-0005-0000-0000-00002B280000}"/>
    <cellStyle name="Normal 3 2 11 2 3 2 3 2 3 4 2" xfId="27203" xr:uid="{00000000-0005-0000-0000-00002C280000}"/>
    <cellStyle name="Normal 3 2 11 2 3 2 3 2 3 5" xfId="18721" xr:uid="{00000000-0005-0000-0000-00002D280000}"/>
    <cellStyle name="Normal 3 2 11 2 3 2 3 2 4" xfId="2789" xr:uid="{00000000-0005-0000-0000-00002E280000}"/>
    <cellStyle name="Normal 3 2 11 2 3 2 3 2 4 2" xfId="7049" xr:uid="{00000000-0005-0000-0000-00002F280000}"/>
    <cellStyle name="Normal 3 2 11 2 3 2 3 2 4 2 2" xfId="15538" xr:uid="{00000000-0005-0000-0000-000030280000}"/>
    <cellStyle name="Normal 3 2 11 2 3 2 3 2 4 2 2 2" xfId="32504" xr:uid="{00000000-0005-0000-0000-000031280000}"/>
    <cellStyle name="Normal 3 2 11 2 3 2 3 2 4 2 3" xfId="24022" xr:uid="{00000000-0005-0000-0000-000032280000}"/>
    <cellStyle name="Normal 3 2 11 2 3 2 3 2 4 3" xfId="11296" xr:uid="{00000000-0005-0000-0000-000033280000}"/>
    <cellStyle name="Normal 3 2 11 2 3 2 3 2 4 3 2" xfId="28263" xr:uid="{00000000-0005-0000-0000-000034280000}"/>
    <cellStyle name="Normal 3 2 11 2 3 2 3 2 4 4" xfId="19781" xr:uid="{00000000-0005-0000-0000-000035280000}"/>
    <cellStyle name="Normal 3 2 11 2 3 2 3 2 5" xfId="4930" xr:uid="{00000000-0005-0000-0000-000036280000}"/>
    <cellStyle name="Normal 3 2 11 2 3 2 3 2 5 2" xfId="13420" xr:uid="{00000000-0005-0000-0000-000037280000}"/>
    <cellStyle name="Normal 3 2 11 2 3 2 3 2 5 2 2" xfId="30386" xr:uid="{00000000-0005-0000-0000-000038280000}"/>
    <cellStyle name="Normal 3 2 11 2 3 2 3 2 5 3" xfId="21904" xr:uid="{00000000-0005-0000-0000-000039280000}"/>
    <cellStyle name="Normal 3 2 11 2 3 2 3 2 6" xfId="9178" xr:uid="{00000000-0005-0000-0000-00003A280000}"/>
    <cellStyle name="Normal 3 2 11 2 3 2 3 2 6 2" xfId="26145" xr:uid="{00000000-0005-0000-0000-00003B280000}"/>
    <cellStyle name="Normal 3 2 11 2 3 2 3 2 7" xfId="17663" xr:uid="{00000000-0005-0000-0000-00003C280000}"/>
    <cellStyle name="Normal 3 2 11 2 3 2 3 3" xfId="925" xr:uid="{00000000-0005-0000-0000-00003D280000}"/>
    <cellStyle name="Normal 3 2 11 2 3 2 3 3 2" xfId="1991" xr:uid="{00000000-0005-0000-0000-00003E280000}"/>
    <cellStyle name="Normal 3 2 11 2 3 2 3 3 2 2" xfId="4112" xr:uid="{00000000-0005-0000-0000-00003F280000}"/>
    <cellStyle name="Normal 3 2 11 2 3 2 3 3 2 2 2" xfId="8371" xr:uid="{00000000-0005-0000-0000-000040280000}"/>
    <cellStyle name="Normal 3 2 11 2 3 2 3 3 2 2 2 2" xfId="16860" xr:uid="{00000000-0005-0000-0000-000041280000}"/>
    <cellStyle name="Normal 3 2 11 2 3 2 3 3 2 2 2 2 2" xfId="33826" xr:uid="{00000000-0005-0000-0000-000042280000}"/>
    <cellStyle name="Normal 3 2 11 2 3 2 3 3 2 2 2 3" xfId="25344" xr:uid="{00000000-0005-0000-0000-000043280000}"/>
    <cellStyle name="Normal 3 2 11 2 3 2 3 3 2 2 3" xfId="12618" xr:uid="{00000000-0005-0000-0000-000044280000}"/>
    <cellStyle name="Normal 3 2 11 2 3 2 3 3 2 2 3 2" xfId="29585" xr:uid="{00000000-0005-0000-0000-000045280000}"/>
    <cellStyle name="Normal 3 2 11 2 3 2 3 3 2 2 4" xfId="21103" xr:uid="{00000000-0005-0000-0000-000046280000}"/>
    <cellStyle name="Normal 3 2 11 2 3 2 3 3 2 3" xfId="6252" xr:uid="{00000000-0005-0000-0000-000047280000}"/>
    <cellStyle name="Normal 3 2 11 2 3 2 3 3 2 3 2" xfId="14742" xr:uid="{00000000-0005-0000-0000-000048280000}"/>
    <cellStyle name="Normal 3 2 11 2 3 2 3 3 2 3 2 2" xfId="31708" xr:uid="{00000000-0005-0000-0000-000049280000}"/>
    <cellStyle name="Normal 3 2 11 2 3 2 3 3 2 3 3" xfId="23226" xr:uid="{00000000-0005-0000-0000-00004A280000}"/>
    <cellStyle name="Normal 3 2 11 2 3 2 3 3 2 4" xfId="10500" xr:uid="{00000000-0005-0000-0000-00004B280000}"/>
    <cellStyle name="Normal 3 2 11 2 3 2 3 3 2 4 2" xfId="27467" xr:uid="{00000000-0005-0000-0000-00004C280000}"/>
    <cellStyle name="Normal 3 2 11 2 3 2 3 3 2 5" xfId="18985" xr:uid="{00000000-0005-0000-0000-00004D280000}"/>
    <cellStyle name="Normal 3 2 11 2 3 2 3 3 3" xfId="3053" xr:uid="{00000000-0005-0000-0000-00004E280000}"/>
    <cellStyle name="Normal 3 2 11 2 3 2 3 3 3 2" xfId="7313" xr:uid="{00000000-0005-0000-0000-00004F280000}"/>
    <cellStyle name="Normal 3 2 11 2 3 2 3 3 3 2 2" xfId="15802" xr:uid="{00000000-0005-0000-0000-000050280000}"/>
    <cellStyle name="Normal 3 2 11 2 3 2 3 3 3 2 2 2" xfId="32768" xr:uid="{00000000-0005-0000-0000-000051280000}"/>
    <cellStyle name="Normal 3 2 11 2 3 2 3 3 3 2 3" xfId="24286" xr:uid="{00000000-0005-0000-0000-000052280000}"/>
    <cellStyle name="Normal 3 2 11 2 3 2 3 3 3 3" xfId="11560" xr:uid="{00000000-0005-0000-0000-000053280000}"/>
    <cellStyle name="Normal 3 2 11 2 3 2 3 3 3 3 2" xfId="28527" xr:uid="{00000000-0005-0000-0000-000054280000}"/>
    <cellStyle name="Normal 3 2 11 2 3 2 3 3 3 4" xfId="20045" xr:uid="{00000000-0005-0000-0000-000055280000}"/>
    <cellStyle name="Normal 3 2 11 2 3 2 3 3 4" xfId="5194" xr:uid="{00000000-0005-0000-0000-000056280000}"/>
    <cellStyle name="Normal 3 2 11 2 3 2 3 3 4 2" xfId="13684" xr:uid="{00000000-0005-0000-0000-000057280000}"/>
    <cellStyle name="Normal 3 2 11 2 3 2 3 3 4 2 2" xfId="30650" xr:uid="{00000000-0005-0000-0000-000058280000}"/>
    <cellStyle name="Normal 3 2 11 2 3 2 3 3 4 3" xfId="22168" xr:uid="{00000000-0005-0000-0000-000059280000}"/>
    <cellStyle name="Normal 3 2 11 2 3 2 3 3 5" xfId="9442" xr:uid="{00000000-0005-0000-0000-00005A280000}"/>
    <cellStyle name="Normal 3 2 11 2 3 2 3 3 5 2" xfId="26409" xr:uid="{00000000-0005-0000-0000-00005B280000}"/>
    <cellStyle name="Normal 3 2 11 2 3 2 3 3 6" xfId="17927" xr:uid="{00000000-0005-0000-0000-00005C280000}"/>
    <cellStyle name="Normal 3 2 11 2 3 2 3 4" xfId="1461" xr:uid="{00000000-0005-0000-0000-00005D280000}"/>
    <cellStyle name="Normal 3 2 11 2 3 2 3 4 2" xfId="3583" xr:uid="{00000000-0005-0000-0000-00005E280000}"/>
    <cellStyle name="Normal 3 2 11 2 3 2 3 4 2 2" xfId="7842" xr:uid="{00000000-0005-0000-0000-00005F280000}"/>
    <cellStyle name="Normal 3 2 11 2 3 2 3 4 2 2 2" xfId="16331" xr:uid="{00000000-0005-0000-0000-000060280000}"/>
    <cellStyle name="Normal 3 2 11 2 3 2 3 4 2 2 2 2" xfId="33297" xr:uid="{00000000-0005-0000-0000-000061280000}"/>
    <cellStyle name="Normal 3 2 11 2 3 2 3 4 2 2 3" xfId="24815" xr:uid="{00000000-0005-0000-0000-000062280000}"/>
    <cellStyle name="Normal 3 2 11 2 3 2 3 4 2 3" xfId="12089" xr:uid="{00000000-0005-0000-0000-000063280000}"/>
    <cellStyle name="Normal 3 2 11 2 3 2 3 4 2 3 2" xfId="29056" xr:uid="{00000000-0005-0000-0000-000064280000}"/>
    <cellStyle name="Normal 3 2 11 2 3 2 3 4 2 4" xfId="20574" xr:uid="{00000000-0005-0000-0000-000065280000}"/>
    <cellStyle name="Normal 3 2 11 2 3 2 3 4 3" xfId="5723" xr:uid="{00000000-0005-0000-0000-000066280000}"/>
    <cellStyle name="Normal 3 2 11 2 3 2 3 4 3 2" xfId="14213" xr:uid="{00000000-0005-0000-0000-000067280000}"/>
    <cellStyle name="Normal 3 2 11 2 3 2 3 4 3 2 2" xfId="31179" xr:uid="{00000000-0005-0000-0000-000068280000}"/>
    <cellStyle name="Normal 3 2 11 2 3 2 3 4 3 3" xfId="22697" xr:uid="{00000000-0005-0000-0000-000069280000}"/>
    <cellStyle name="Normal 3 2 11 2 3 2 3 4 4" xfId="9971" xr:uid="{00000000-0005-0000-0000-00006A280000}"/>
    <cellStyle name="Normal 3 2 11 2 3 2 3 4 4 2" xfId="26938" xr:uid="{00000000-0005-0000-0000-00006B280000}"/>
    <cellStyle name="Normal 3 2 11 2 3 2 3 4 5" xfId="18456" xr:uid="{00000000-0005-0000-0000-00006C280000}"/>
    <cellStyle name="Normal 3 2 11 2 3 2 3 5" xfId="2524" xr:uid="{00000000-0005-0000-0000-00006D280000}"/>
    <cellStyle name="Normal 3 2 11 2 3 2 3 5 2" xfId="6784" xr:uid="{00000000-0005-0000-0000-00006E280000}"/>
    <cellStyle name="Normal 3 2 11 2 3 2 3 5 2 2" xfId="15273" xr:uid="{00000000-0005-0000-0000-00006F280000}"/>
    <cellStyle name="Normal 3 2 11 2 3 2 3 5 2 2 2" xfId="32239" xr:uid="{00000000-0005-0000-0000-000070280000}"/>
    <cellStyle name="Normal 3 2 11 2 3 2 3 5 2 3" xfId="23757" xr:uid="{00000000-0005-0000-0000-000071280000}"/>
    <cellStyle name="Normal 3 2 11 2 3 2 3 5 3" xfId="11031" xr:uid="{00000000-0005-0000-0000-000072280000}"/>
    <cellStyle name="Normal 3 2 11 2 3 2 3 5 3 2" xfId="27998" xr:uid="{00000000-0005-0000-0000-000073280000}"/>
    <cellStyle name="Normal 3 2 11 2 3 2 3 5 4" xfId="19516" xr:uid="{00000000-0005-0000-0000-000074280000}"/>
    <cellStyle name="Normal 3 2 11 2 3 2 3 6" xfId="4665" xr:uid="{00000000-0005-0000-0000-000075280000}"/>
    <cellStyle name="Normal 3 2 11 2 3 2 3 6 2" xfId="13155" xr:uid="{00000000-0005-0000-0000-000076280000}"/>
    <cellStyle name="Normal 3 2 11 2 3 2 3 6 2 2" xfId="30121" xr:uid="{00000000-0005-0000-0000-000077280000}"/>
    <cellStyle name="Normal 3 2 11 2 3 2 3 6 3" xfId="21639" xr:uid="{00000000-0005-0000-0000-000078280000}"/>
    <cellStyle name="Normal 3 2 11 2 3 2 3 7" xfId="8913" xr:uid="{00000000-0005-0000-0000-000079280000}"/>
    <cellStyle name="Normal 3 2 11 2 3 2 3 7 2" xfId="25880" xr:uid="{00000000-0005-0000-0000-00007A280000}"/>
    <cellStyle name="Normal 3 2 11 2 3 2 3 8" xfId="17398" xr:uid="{00000000-0005-0000-0000-00007B280000}"/>
    <cellStyle name="Normal 3 2 11 2 3 2 4" xfId="524" xr:uid="{00000000-0005-0000-0000-00007C280000}"/>
    <cellStyle name="Normal 3 2 11 2 3 2 4 2" xfId="1064" xr:uid="{00000000-0005-0000-0000-00007D280000}"/>
    <cellStyle name="Normal 3 2 11 2 3 2 4 2 2" xfId="2125" xr:uid="{00000000-0005-0000-0000-00007E280000}"/>
    <cellStyle name="Normal 3 2 11 2 3 2 4 2 2 2" xfId="4246" xr:uid="{00000000-0005-0000-0000-00007F280000}"/>
    <cellStyle name="Normal 3 2 11 2 3 2 4 2 2 2 2" xfId="8505" xr:uid="{00000000-0005-0000-0000-000080280000}"/>
    <cellStyle name="Normal 3 2 11 2 3 2 4 2 2 2 2 2" xfId="16994" xr:uid="{00000000-0005-0000-0000-000081280000}"/>
    <cellStyle name="Normal 3 2 11 2 3 2 4 2 2 2 2 2 2" xfId="33960" xr:uid="{00000000-0005-0000-0000-000082280000}"/>
    <cellStyle name="Normal 3 2 11 2 3 2 4 2 2 2 2 3" xfId="25478" xr:uid="{00000000-0005-0000-0000-000083280000}"/>
    <cellStyle name="Normal 3 2 11 2 3 2 4 2 2 2 3" xfId="12752" xr:uid="{00000000-0005-0000-0000-000084280000}"/>
    <cellStyle name="Normal 3 2 11 2 3 2 4 2 2 2 3 2" xfId="29719" xr:uid="{00000000-0005-0000-0000-000085280000}"/>
    <cellStyle name="Normal 3 2 11 2 3 2 4 2 2 2 4" xfId="21237" xr:uid="{00000000-0005-0000-0000-000086280000}"/>
    <cellStyle name="Normal 3 2 11 2 3 2 4 2 2 3" xfId="6386" xr:uid="{00000000-0005-0000-0000-000087280000}"/>
    <cellStyle name="Normal 3 2 11 2 3 2 4 2 2 3 2" xfId="14876" xr:uid="{00000000-0005-0000-0000-000088280000}"/>
    <cellStyle name="Normal 3 2 11 2 3 2 4 2 2 3 2 2" xfId="31842" xr:uid="{00000000-0005-0000-0000-000089280000}"/>
    <cellStyle name="Normal 3 2 11 2 3 2 4 2 2 3 3" xfId="23360" xr:uid="{00000000-0005-0000-0000-00008A280000}"/>
    <cellStyle name="Normal 3 2 11 2 3 2 4 2 2 4" xfId="10634" xr:uid="{00000000-0005-0000-0000-00008B280000}"/>
    <cellStyle name="Normal 3 2 11 2 3 2 4 2 2 4 2" xfId="27601" xr:uid="{00000000-0005-0000-0000-00008C280000}"/>
    <cellStyle name="Normal 3 2 11 2 3 2 4 2 2 5" xfId="19119" xr:uid="{00000000-0005-0000-0000-00008D280000}"/>
    <cellStyle name="Normal 3 2 11 2 3 2 4 2 3" xfId="3187" xr:uid="{00000000-0005-0000-0000-00008E280000}"/>
    <cellStyle name="Normal 3 2 11 2 3 2 4 2 3 2" xfId="7447" xr:uid="{00000000-0005-0000-0000-00008F280000}"/>
    <cellStyle name="Normal 3 2 11 2 3 2 4 2 3 2 2" xfId="15936" xr:uid="{00000000-0005-0000-0000-000090280000}"/>
    <cellStyle name="Normal 3 2 11 2 3 2 4 2 3 2 2 2" xfId="32902" xr:uid="{00000000-0005-0000-0000-000091280000}"/>
    <cellStyle name="Normal 3 2 11 2 3 2 4 2 3 2 3" xfId="24420" xr:uid="{00000000-0005-0000-0000-000092280000}"/>
    <cellStyle name="Normal 3 2 11 2 3 2 4 2 3 3" xfId="11694" xr:uid="{00000000-0005-0000-0000-000093280000}"/>
    <cellStyle name="Normal 3 2 11 2 3 2 4 2 3 3 2" xfId="28661" xr:uid="{00000000-0005-0000-0000-000094280000}"/>
    <cellStyle name="Normal 3 2 11 2 3 2 4 2 3 4" xfId="20179" xr:uid="{00000000-0005-0000-0000-000095280000}"/>
    <cellStyle name="Normal 3 2 11 2 3 2 4 2 4" xfId="5328" xr:uid="{00000000-0005-0000-0000-000096280000}"/>
    <cellStyle name="Normal 3 2 11 2 3 2 4 2 4 2" xfId="13818" xr:uid="{00000000-0005-0000-0000-000097280000}"/>
    <cellStyle name="Normal 3 2 11 2 3 2 4 2 4 2 2" xfId="30784" xr:uid="{00000000-0005-0000-0000-000098280000}"/>
    <cellStyle name="Normal 3 2 11 2 3 2 4 2 4 3" xfId="22302" xr:uid="{00000000-0005-0000-0000-000099280000}"/>
    <cellStyle name="Normal 3 2 11 2 3 2 4 2 5" xfId="9576" xr:uid="{00000000-0005-0000-0000-00009A280000}"/>
    <cellStyle name="Normal 3 2 11 2 3 2 4 2 5 2" xfId="26543" xr:uid="{00000000-0005-0000-0000-00009B280000}"/>
    <cellStyle name="Normal 3 2 11 2 3 2 4 2 6" xfId="18061" xr:uid="{00000000-0005-0000-0000-00009C280000}"/>
    <cellStyle name="Normal 3 2 11 2 3 2 4 3" xfId="1595" xr:uid="{00000000-0005-0000-0000-00009D280000}"/>
    <cellStyle name="Normal 3 2 11 2 3 2 4 3 2" xfId="3717" xr:uid="{00000000-0005-0000-0000-00009E280000}"/>
    <cellStyle name="Normal 3 2 11 2 3 2 4 3 2 2" xfId="7976" xr:uid="{00000000-0005-0000-0000-00009F280000}"/>
    <cellStyle name="Normal 3 2 11 2 3 2 4 3 2 2 2" xfId="16465" xr:uid="{00000000-0005-0000-0000-0000A0280000}"/>
    <cellStyle name="Normal 3 2 11 2 3 2 4 3 2 2 2 2" xfId="33431" xr:uid="{00000000-0005-0000-0000-0000A1280000}"/>
    <cellStyle name="Normal 3 2 11 2 3 2 4 3 2 2 3" xfId="24949" xr:uid="{00000000-0005-0000-0000-0000A2280000}"/>
    <cellStyle name="Normal 3 2 11 2 3 2 4 3 2 3" xfId="12223" xr:uid="{00000000-0005-0000-0000-0000A3280000}"/>
    <cellStyle name="Normal 3 2 11 2 3 2 4 3 2 3 2" xfId="29190" xr:uid="{00000000-0005-0000-0000-0000A4280000}"/>
    <cellStyle name="Normal 3 2 11 2 3 2 4 3 2 4" xfId="20708" xr:uid="{00000000-0005-0000-0000-0000A5280000}"/>
    <cellStyle name="Normal 3 2 11 2 3 2 4 3 3" xfId="5857" xr:uid="{00000000-0005-0000-0000-0000A6280000}"/>
    <cellStyle name="Normal 3 2 11 2 3 2 4 3 3 2" xfId="14347" xr:uid="{00000000-0005-0000-0000-0000A7280000}"/>
    <cellStyle name="Normal 3 2 11 2 3 2 4 3 3 2 2" xfId="31313" xr:uid="{00000000-0005-0000-0000-0000A8280000}"/>
    <cellStyle name="Normal 3 2 11 2 3 2 4 3 3 3" xfId="22831" xr:uid="{00000000-0005-0000-0000-0000A9280000}"/>
    <cellStyle name="Normal 3 2 11 2 3 2 4 3 4" xfId="10105" xr:uid="{00000000-0005-0000-0000-0000AA280000}"/>
    <cellStyle name="Normal 3 2 11 2 3 2 4 3 4 2" xfId="27072" xr:uid="{00000000-0005-0000-0000-0000AB280000}"/>
    <cellStyle name="Normal 3 2 11 2 3 2 4 3 5" xfId="18590" xr:uid="{00000000-0005-0000-0000-0000AC280000}"/>
    <cellStyle name="Normal 3 2 11 2 3 2 4 4" xfId="2658" xr:uid="{00000000-0005-0000-0000-0000AD280000}"/>
    <cellStyle name="Normal 3 2 11 2 3 2 4 4 2" xfId="6918" xr:uid="{00000000-0005-0000-0000-0000AE280000}"/>
    <cellStyle name="Normal 3 2 11 2 3 2 4 4 2 2" xfId="15407" xr:uid="{00000000-0005-0000-0000-0000AF280000}"/>
    <cellStyle name="Normal 3 2 11 2 3 2 4 4 2 2 2" xfId="32373" xr:uid="{00000000-0005-0000-0000-0000B0280000}"/>
    <cellStyle name="Normal 3 2 11 2 3 2 4 4 2 3" xfId="23891" xr:uid="{00000000-0005-0000-0000-0000B1280000}"/>
    <cellStyle name="Normal 3 2 11 2 3 2 4 4 3" xfId="11165" xr:uid="{00000000-0005-0000-0000-0000B2280000}"/>
    <cellStyle name="Normal 3 2 11 2 3 2 4 4 3 2" xfId="28132" xr:uid="{00000000-0005-0000-0000-0000B3280000}"/>
    <cellStyle name="Normal 3 2 11 2 3 2 4 4 4" xfId="19650" xr:uid="{00000000-0005-0000-0000-0000B4280000}"/>
    <cellStyle name="Normal 3 2 11 2 3 2 4 5" xfId="4799" xr:uid="{00000000-0005-0000-0000-0000B5280000}"/>
    <cellStyle name="Normal 3 2 11 2 3 2 4 5 2" xfId="13289" xr:uid="{00000000-0005-0000-0000-0000B6280000}"/>
    <cellStyle name="Normal 3 2 11 2 3 2 4 5 2 2" xfId="30255" xr:uid="{00000000-0005-0000-0000-0000B7280000}"/>
    <cellStyle name="Normal 3 2 11 2 3 2 4 5 3" xfId="21773" xr:uid="{00000000-0005-0000-0000-0000B8280000}"/>
    <cellStyle name="Normal 3 2 11 2 3 2 4 6" xfId="9047" xr:uid="{00000000-0005-0000-0000-0000B9280000}"/>
    <cellStyle name="Normal 3 2 11 2 3 2 4 6 2" xfId="26014" xr:uid="{00000000-0005-0000-0000-0000BA280000}"/>
    <cellStyle name="Normal 3 2 11 2 3 2 4 7" xfId="17532" xr:uid="{00000000-0005-0000-0000-0000BB280000}"/>
    <cellStyle name="Normal 3 2 11 2 3 2 5" xfId="794" xr:uid="{00000000-0005-0000-0000-0000BC280000}"/>
    <cellStyle name="Normal 3 2 11 2 3 2 5 2" xfId="1860" xr:uid="{00000000-0005-0000-0000-0000BD280000}"/>
    <cellStyle name="Normal 3 2 11 2 3 2 5 2 2" xfId="3981" xr:uid="{00000000-0005-0000-0000-0000BE280000}"/>
    <cellStyle name="Normal 3 2 11 2 3 2 5 2 2 2" xfId="8240" xr:uid="{00000000-0005-0000-0000-0000BF280000}"/>
    <cellStyle name="Normal 3 2 11 2 3 2 5 2 2 2 2" xfId="16729" xr:uid="{00000000-0005-0000-0000-0000C0280000}"/>
    <cellStyle name="Normal 3 2 11 2 3 2 5 2 2 2 2 2" xfId="33695" xr:uid="{00000000-0005-0000-0000-0000C1280000}"/>
    <cellStyle name="Normal 3 2 11 2 3 2 5 2 2 2 3" xfId="25213" xr:uid="{00000000-0005-0000-0000-0000C2280000}"/>
    <cellStyle name="Normal 3 2 11 2 3 2 5 2 2 3" xfId="12487" xr:uid="{00000000-0005-0000-0000-0000C3280000}"/>
    <cellStyle name="Normal 3 2 11 2 3 2 5 2 2 3 2" xfId="29454" xr:uid="{00000000-0005-0000-0000-0000C4280000}"/>
    <cellStyle name="Normal 3 2 11 2 3 2 5 2 2 4" xfId="20972" xr:uid="{00000000-0005-0000-0000-0000C5280000}"/>
    <cellStyle name="Normal 3 2 11 2 3 2 5 2 3" xfId="6121" xr:uid="{00000000-0005-0000-0000-0000C6280000}"/>
    <cellStyle name="Normal 3 2 11 2 3 2 5 2 3 2" xfId="14611" xr:uid="{00000000-0005-0000-0000-0000C7280000}"/>
    <cellStyle name="Normal 3 2 11 2 3 2 5 2 3 2 2" xfId="31577" xr:uid="{00000000-0005-0000-0000-0000C8280000}"/>
    <cellStyle name="Normal 3 2 11 2 3 2 5 2 3 3" xfId="23095" xr:uid="{00000000-0005-0000-0000-0000C9280000}"/>
    <cellStyle name="Normal 3 2 11 2 3 2 5 2 4" xfId="10369" xr:uid="{00000000-0005-0000-0000-0000CA280000}"/>
    <cellStyle name="Normal 3 2 11 2 3 2 5 2 4 2" xfId="27336" xr:uid="{00000000-0005-0000-0000-0000CB280000}"/>
    <cellStyle name="Normal 3 2 11 2 3 2 5 2 5" xfId="18854" xr:uid="{00000000-0005-0000-0000-0000CC280000}"/>
    <cellStyle name="Normal 3 2 11 2 3 2 5 3" xfId="2922" xr:uid="{00000000-0005-0000-0000-0000CD280000}"/>
    <cellStyle name="Normal 3 2 11 2 3 2 5 3 2" xfId="7182" xr:uid="{00000000-0005-0000-0000-0000CE280000}"/>
    <cellStyle name="Normal 3 2 11 2 3 2 5 3 2 2" xfId="15671" xr:uid="{00000000-0005-0000-0000-0000CF280000}"/>
    <cellStyle name="Normal 3 2 11 2 3 2 5 3 2 2 2" xfId="32637" xr:uid="{00000000-0005-0000-0000-0000D0280000}"/>
    <cellStyle name="Normal 3 2 11 2 3 2 5 3 2 3" xfId="24155" xr:uid="{00000000-0005-0000-0000-0000D1280000}"/>
    <cellStyle name="Normal 3 2 11 2 3 2 5 3 3" xfId="11429" xr:uid="{00000000-0005-0000-0000-0000D2280000}"/>
    <cellStyle name="Normal 3 2 11 2 3 2 5 3 3 2" xfId="28396" xr:uid="{00000000-0005-0000-0000-0000D3280000}"/>
    <cellStyle name="Normal 3 2 11 2 3 2 5 3 4" xfId="19914" xr:uid="{00000000-0005-0000-0000-0000D4280000}"/>
    <cellStyle name="Normal 3 2 11 2 3 2 5 4" xfId="5063" xr:uid="{00000000-0005-0000-0000-0000D5280000}"/>
    <cellStyle name="Normal 3 2 11 2 3 2 5 4 2" xfId="13553" xr:uid="{00000000-0005-0000-0000-0000D6280000}"/>
    <cellStyle name="Normal 3 2 11 2 3 2 5 4 2 2" xfId="30519" xr:uid="{00000000-0005-0000-0000-0000D7280000}"/>
    <cellStyle name="Normal 3 2 11 2 3 2 5 4 3" xfId="22037" xr:uid="{00000000-0005-0000-0000-0000D8280000}"/>
    <cellStyle name="Normal 3 2 11 2 3 2 5 5" xfId="9311" xr:uid="{00000000-0005-0000-0000-0000D9280000}"/>
    <cellStyle name="Normal 3 2 11 2 3 2 5 5 2" xfId="26278" xr:uid="{00000000-0005-0000-0000-0000DA280000}"/>
    <cellStyle name="Normal 3 2 11 2 3 2 5 6" xfId="17796" xr:uid="{00000000-0005-0000-0000-0000DB280000}"/>
    <cellStyle name="Normal 3 2 11 2 3 2 6" xfId="1330" xr:uid="{00000000-0005-0000-0000-0000DC280000}"/>
    <cellStyle name="Normal 3 2 11 2 3 2 6 2" xfId="3452" xr:uid="{00000000-0005-0000-0000-0000DD280000}"/>
    <cellStyle name="Normal 3 2 11 2 3 2 6 2 2" xfId="7711" xr:uid="{00000000-0005-0000-0000-0000DE280000}"/>
    <cellStyle name="Normal 3 2 11 2 3 2 6 2 2 2" xfId="16200" xr:uid="{00000000-0005-0000-0000-0000DF280000}"/>
    <cellStyle name="Normal 3 2 11 2 3 2 6 2 2 2 2" xfId="33166" xr:uid="{00000000-0005-0000-0000-0000E0280000}"/>
    <cellStyle name="Normal 3 2 11 2 3 2 6 2 2 3" xfId="24684" xr:uid="{00000000-0005-0000-0000-0000E1280000}"/>
    <cellStyle name="Normal 3 2 11 2 3 2 6 2 3" xfId="11958" xr:uid="{00000000-0005-0000-0000-0000E2280000}"/>
    <cellStyle name="Normal 3 2 11 2 3 2 6 2 3 2" xfId="28925" xr:uid="{00000000-0005-0000-0000-0000E3280000}"/>
    <cellStyle name="Normal 3 2 11 2 3 2 6 2 4" xfId="20443" xr:uid="{00000000-0005-0000-0000-0000E4280000}"/>
    <cellStyle name="Normal 3 2 11 2 3 2 6 3" xfId="5592" xr:uid="{00000000-0005-0000-0000-0000E5280000}"/>
    <cellStyle name="Normal 3 2 11 2 3 2 6 3 2" xfId="14082" xr:uid="{00000000-0005-0000-0000-0000E6280000}"/>
    <cellStyle name="Normal 3 2 11 2 3 2 6 3 2 2" xfId="31048" xr:uid="{00000000-0005-0000-0000-0000E7280000}"/>
    <cellStyle name="Normal 3 2 11 2 3 2 6 3 3" xfId="22566" xr:uid="{00000000-0005-0000-0000-0000E8280000}"/>
    <cellStyle name="Normal 3 2 11 2 3 2 6 4" xfId="9840" xr:uid="{00000000-0005-0000-0000-0000E9280000}"/>
    <cellStyle name="Normal 3 2 11 2 3 2 6 4 2" xfId="26807" xr:uid="{00000000-0005-0000-0000-0000EA280000}"/>
    <cellStyle name="Normal 3 2 11 2 3 2 6 5" xfId="18325" xr:uid="{00000000-0005-0000-0000-0000EB280000}"/>
    <cellStyle name="Normal 3 2 11 2 3 2 7" xfId="2393" xr:uid="{00000000-0005-0000-0000-0000EC280000}"/>
    <cellStyle name="Normal 3 2 11 2 3 2 7 2" xfId="6653" xr:uid="{00000000-0005-0000-0000-0000ED280000}"/>
    <cellStyle name="Normal 3 2 11 2 3 2 7 2 2" xfId="15142" xr:uid="{00000000-0005-0000-0000-0000EE280000}"/>
    <cellStyle name="Normal 3 2 11 2 3 2 7 2 2 2" xfId="32108" xr:uid="{00000000-0005-0000-0000-0000EF280000}"/>
    <cellStyle name="Normal 3 2 11 2 3 2 7 2 3" xfId="23626" xr:uid="{00000000-0005-0000-0000-0000F0280000}"/>
    <cellStyle name="Normal 3 2 11 2 3 2 7 3" xfId="10900" xr:uid="{00000000-0005-0000-0000-0000F1280000}"/>
    <cellStyle name="Normal 3 2 11 2 3 2 7 3 2" xfId="27867" xr:uid="{00000000-0005-0000-0000-0000F2280000}"/>
    <cellStyle name="Normal 3 2 11 2 3 2 7 4" xfId="19385" xr:uid="{00000000-0005-0000-0000-0000F3280000}"/>
    <cellStyle name="Normal 3 2 11 2 3 2 8" xfId="4534" xr:uid="{00000000-0005-0000-0000-0000F4280000}"/>
    <cellStyle name="Normal 3 2 11 2 3 2 8 2" xfId="13024" xr:uid="{00000000-0005-0000-0000-0000F5280000}"/>
    <cellStyle name="Normal 3 2 11 2 3 2 8 2 2" xfId="29990" xr:uid="{00000000-0005-0000-0000-0000F6280000}"/>
    <cellStyle name="Normal 3 2 11 2 3 2 8 3" xfId="21508" xr:uid="{00000000-0005-0000-0000-0000F7280000}"/>
    <cellStyle name="Normal 3 2 11 2 3 2 9" xfId="8782" xr:uid="{00000000-0005-0000-0000-0000F8280000}"/>
    <cellStyle name="Normal 3 2 11 2 3 2 9 2" xfId="25749" xr:uid="{00000000-0005-0000-0000-0000F9280000}"/>
    <cellStyle name="Normal 3 2 11 2 3 3" xfId="268" xr:uid="{00000000-0005-0000-0000-0000FA280000}"/>
    <cellStyle name="Normal 3 2 11 2 3 3 2" xfId="403" xr:uid="{00000000-0005-0000-0000-0000FB280000}"/>
    <cellStyle name="Normal 3 2 11 2 3 3 2 2" xfId="691" xr:uid="{00000000-0005-0000-0000-0000FC280000}"/>
    <cellStyle name="Normal 3 2 11 2 3 3 2 2 2" xfId="1227" xr:uid="{00000000-0005-0000-0000-0000FD280000}"/>
    <cellStyle name="Normal 3 2 11 2 3 3 2 2 2 2" xfId="2288" xr:uid="{00000000-0005-0000-0000-0000FE280000}"/>
    <cellStyle name="Normal 3 2 11 2 3 3 2 2 2 2 2" xfId="4409" xr:uid="{00000000-0005-0000-0000-0000FF280000}"/>
    <cellStyle name="Normal 3 2 11 2 3 3 2 2 2 2 2 2" xfId="8668" xr:uid="{00000000-0005-0000-0000-000000290000}"/>
    <cellStyle name="Normal 3 2 11 2 3 3 2 2 2 2 2 2 2" xfId="17157" xr:uid="{00000000-0005-0000-0000-000001290000}"/>
    <cellStyle name="Normal 3 2 11 2 3 3 2 2 2 2 2 2 2 2" xfId="34123" xr:uid="{00000000-0005-0000-0000-000002290000}"/>
    <cellStyle name="Normal 3 2 11 2 3 3 2 2 2 2 2 2 3" xfId="25641" xr:uid="{00000000-0005-0000-0000-000003290000}"/>
    <cellStyle name="Normal 3 2 11 2 3 3 2 2 2 2 2 3" xfId="12915" xr:uid="{00000000-0005-0000-0000-000004290000}"/>
    <cellStyle name="Normal 3 2 11 2 3 3 2 2 2 2 2 3 2" xfId="29882" xr:uid="{00000000-0005-0000-0000-000005290000}"/>
    <cellStyle name="Normal 3 2 11 2 3 3 2 2 2 2 2 4" xfId="21400" xr:uid="{00000000-0005-0000-0000-000006290000}"/>
    <cellStyle name="Normal 3 2 11 2 3 3 2 2 2 2 3" xfId="6549" xr:uid="{00000000-0005-0000-0000-000007290000}"/>
    <cellStyle name="Normal 3 2 11 2 3 3 2 2 2 2 3 2" xfId="15039" xr:uid="{00000000-0005-0000-0000-000008290000}"/>
    <cellStyle name="Normal 3 2 11 2 3 3 2 2 2 2 3 2 2" xfId="32005" xr:uid="{00000000-0005-0000-0000-000009290000}"/>
    <cellStyle name="Normal 3 2 11 2 3 3 2 2 2 2 3 3" xfId="23523" xr:uid="{00000000-0005-0000-0000-00000A290000}"/>
    <cellStyle name="Normal 3 2 11 2 3 3 2 2 2 2 4" xfId="10797" xr:uid="{00000000-0005-0000-0000-00000B290000}"/>
    <cellStyle name="Normal 3 2 11 2 3 3 2 2 2 2 4 2" xfId="27764" xr:uid="{00000000-0005-0000-0000-00000C290000}"/>
    <cellStyle name="Normal 3 2 11 2 3 3 2 2 2 2 5" xfId="19282" xr:uid="{00000000-0005-0000-0000-00000D290000}"/>
    <cellStyle name="Normal 3 2 11 2 3 3 2 2 2 3" xfId="3350" xr:uid="{00000000-0005-0000-0000-00000E290000}"/>
    <cellStyle name="Normal 3 2 11 2 3 3 2 2 2 3 2" xfId="7610" xr:uid="{00000000-0005-0000-0000-00000F290000}"/>
    <cellStyle name="Normal 3 2 11 2 3 3 2 2 2 3 2 2" xfId="16099" xr:uid="{00000000-0005-0000-0000-000010290000}"/>
    <cellStyle name="Normal 3 2 11 2 3 3 2 2 2 3 2 2 2" xfId="33065" xr:uid="{00000000-0005-0000-0000-000011290000}"/>
    <cellStyle name="Normal 3 2 11 2 3 3 2 2 2 3 2 3" xfId="24583" xr:uid="{00000000-0005-0000-0000-000012290000}"/>
    <cellStyle name="Normal 3 2 11 2 3 3 2 2 2 3 3" xfId="11857" xr:uid="{00000000-0005-0000-0000-000013290000}"/>
    <cellStyle name="Normal 3 2 11 2 3 3 2 2 2 3 3 2" xfId="28824" xr:uid="{00000000-0005-0000-0000-000014290000}"/>
    <cellStyle name="Normal 3 2 11 2 3 3 2 2 2 3 4" xfId="20342" xr:uid="{00000000-0005-0000-0000-000015290000}"/>
    <cellStyle name="Normal 3 2 11 2 3 3 2 2 2 4" xfId="5491" xr:uid="{00000000-0005-0000-0000-000016290000}"/>
    <cellStyle name="Normal 3 2 11 2 3 3 2 2 2 4 2" xfId="13981" xr:uid="{00000000-0005-0000-0000-000017290000}"/>
    <cellStyle name="Normal 3 2 11 2 3 3 2 2 2 4 2 2" xfId="30947" xr:uid="{00000000-0005-0000-0000-000018290000}"/>
    <cellStyle name="Normal 3 2 11 2 3 3 2 2 2 4 3" xfId="22465" xr:uid="{00000000-0005-0000-0000-000019290000}"/>
    <cellStyle name="Normal 3 2 11 2 3 3 2 2 2 5" xfId="9739" xr:uid="{00000000-0005-0000-0000-00001A290000}"/>
    <cellStyle name="Normal 3 2 11 2 3 3 2 2 2 5 2" xfId="26706" xr:uid="{00000000-0005-0000-0000-00001B290000}"/>
    <cellStyle name="Normal 3 2 11 2 3 3 2 2 2 6" xfId="18224" xr:uid="{00000000-0005-0000-0000-00001C290000}"/>
    <cellStyle name="Normal 3 2 11 2 3 3 2 2 3" xfId="1758" xr:uid="{00000000-0005-0000-0000-00001D290000}"/>
    <cellStyle name="Normal 3 2 11 2 3 3 2 2 3 2" xfId="3880" xr:uid="{00000000-0005-0000-0000-00001E290000}"/>
    <cellStyle name="Normal 3 2 11 2 3 3 2 2 3 2 2" xfId="8139" xr:uid="{00000000-0005-0000-0000-00001F290000}"/>
    <cellStyle name="Normal 3 2 11 2 3 3 2 2 3 2 2 2" xfId="16628" xr:uid="{00000000-0005-0000-0000-000020290000}"/>
    <cellStyle name="Normal 3 2 11 2 3 3 2 2 3 2 2 2 2" xfId="33594" xr:uid="{00000000-0005-0000-0000-000021290000}"/>
    <cellStyle name="Normal 3 2 11 2 3 3 2 2 3 2 2 3" xfId="25112" xr:uid="{00000000-0005-0000-0000-000022290000}"/>
    <cellStyle name="Normal 3 2 11 2 3 3 2 2 3 2 3" xfId="12386" xr:uid="{00000000-0005-0000-0000-000023290000}"/>
    <cellStyle name="Normal 3 2 11 2 3 3 2 2 3 2 3 2" xfId="29353" xr:uid="{00000000-0005-0000-0000-000024290000}"/>
    <cellStyle name="Normal 3 2 11 2 3 3 2 2 3 2 4" xfId="20871" xr:uid="{00000000-0005-0000-0000-000025290000}"/>
    <cellStyle name="Normal 3 2 11 2 3 3 2 2 3 3" xfId="6020" xr:uid="{00000000-0005-0000-0000-000026290000}"/>
    <cellStyle name="Normal 3 2 11 2 3 3 2 2 3 3 2" xfId="14510" xr:uid="{00000000-0005-0000-0000-000027290000}"/>
    <cellStyle name="Normal 3 2 11 2 3 3 2 2 3 3 2 2" xfId="31476" xr:uid="{00000000-0005-0000-0000-000028290000}"/>
    <cellStyle name="Normal 3 2 11 2 3 3 2 2 3 3 3" xfId="22994" xr:uid="{00000000-0005-0000-0000-000029290000}"/>
    <cellStyle name="Normal 3 2 11 2 3 3 2 2 3 4" xfId="10268" xr:uid="{00000000-0005-0000-0000-00002A290000}"/>
    <cellStyle name="Normal 3 2 11 2 3 3 2 2 3 4 2" xfId="27235" xr:uid="{00000000-0005-0000-0000-00002B290000}"/>
    <cellStyle name="Normal 3 2 11 2 3 3 2 2 3 5" xfId="18753" xr:uid="{00000000-0005-0000-0000-00002C290000}"/>
    <cellStyle name="Normal 3 2 11 2 3 3 2 2 4" xfId="2821" xr:uid="{00000000-0005-0000-0000-00002D290000}"/>
    <cellStyle name="Normal 3 2 11 2 3 3 2 2 4 2" xfId="7081" xr:uid="{00000000-0005-0000-0000-00002E290000}"/>
    <cellStyle name="Normal 3 2 11 2 3 3 2 2 4 2 2" xfId="15570" xr:uid="{00000000-0005-0000-0000-00002F290000}"/>
    <cellStyle name="Normal 3 2 11 2 3 3 2 2 4 2 2 2" xfId="32536" xr:uid="{00000000-0005-0000-0000-000030290000}"/>
    <cellStyle name="Normal 3 2 11 2 3 3 2 2 4 2 3" xfId="24054" xr:uid="{00000000-0005-0000-0000-000031290000}"/>
    <cellStyle name="Normal 3 2 11 2 3 3 2 2 4 3" xfId="11328" xr:uid="{00000000-0005-0000-0000-000032290000}"/>
    <cellStyle name="Normal 3 2 11 2 3 3 2 2 4 3 2" xfId="28295" xr:uid="{00000000-0005-0000-0000-000033290000}"/>
    <cellStyle name="Normal 3 2 11 2 3 3 2 2 4 4" xfId="19813" xr:uid="{00000000-0005-0000-0000-000034290000}"/>
    <cellStyle name="Normal 3 2 11 2 3 3 2 2 5" xfId="4962" xr:uid="{00000000-0005-0000-0000-000035290000}"/>
    <cellStyle name="Normal 3 2 11 2 3 3 2 2 5 2" xfId="13452" xr:uid="{00000000-0005-0000-0000-000036290000}"/>
    <cellStyle name="Normal 3 2 11 2 3 3 2 2 5 2 2" xfId="30418" xr:uid="{00000000-0005-0000-0000-000037290000}"/>
    <cellStyle name="Normal 3 2 11 2 3 3 2 2 5 3" xfId="21936" xr:uid="{00000000-0005-0000-0000-000038290000}"/>
    <cellStyle name="Normal 3 2 11 2 3 3 2 2 6" xfId="9210" xr:uid="{00000000-0005-0000-0000-000039290000}"/>
    <cellStyle name="Normal 3 2 11 2 3 3 2 2 6 2" xfId="26177" xr:uid="{00000000-0005-0000-0000-00003A290000}"/>
    <cellStyle name="Normal 3 2 11 2 3 3 2 2 7" xfId="17695" xr:uid="{00000000-0005-0000-0000-00003B290000}"/>
    <cellStyle name="Normal 3 2 11 2 3 3 2 3" xfId="957" xr:uid="{00000000-0005-0000-0000-00003C290000}"/>
    <cellStyle name="Normal 3 2 11 2 3 3 2 3 2" xfId="2023" xr:uid="{00000000-0005-0000-0000-00003D290000}"/>
    <cellStyle name="Normal 3 2 11 2 3 3 2 3 2 2" xfId="4144" xr:uid="{00000000-0005-0000-0000-00003E290000}"/>
    <cellStyle name="Normal 3 2 11 2 3 3 2 3 2 2 2" xfId="8403" xr:uid="{00000000-0005-0000-0000-00003F290000}"/>
    <cellStyle name="Normal 3 2 11 2 3 3 2 3 2 2 2 2" xfId="16892" xr:uid="{00000000-0005-0000-0000-000040290000}"/>
    <cellStyle name="Normal 3 2 11 2 3 3 2 3 2 2 2 2 2" xfId="33858" xr:uid="{00000000-0005-0000-0000-000041290000}"/>
    <cellStyle name="Normal 3 2 11 2 3 3 2 3 2 2 2 3" xfId="25376" xr:uid="{00000000-0005-0000-0000-000042290000}"/>
    <cellStyle name="Normal 3 2 11 2 3 3 2 3 2 2 3" xfId="12650" xr:uid="{00000000-0005-0000-0000-000043290000}"/>
    <cellStyle name="Normal 3 2 11 2 3 3 2 3 2 2 3 2" xfId="29617" xr:uid="{00000000-0005-0000-0000-000044290000}"/>
    <cellStyle name="Normal 3 2 11 2 3 3 2 3 2 2 4" xfId="21135" xr:uid="{00000000-0005-0000-0000-000045290000}"/>
    <cellStyle name="Normal 3 2 11 2 3 3 2 3 2 3" xfId="6284" xr:uid="{00000000-0005-0000-0000-000046290000}"/>
    <cellStyle name="Normal 3 2 11 2 3 3 2 3 2 3 2" xfId="14774" xr:uid="{00000000-0005-0000-0000-000047290000}"/>
    <cellStyle name="Normal 3 2 11 2 3 3 2 3 2 3 2 2" xfId="31740" xr:uid="{00000000-0005-0000-0000-000048290000}"/>
    <cellStyle name="Normal 3 2 11 2 3 3 2 3 2 3 3" xfId="23258" xr:uid="{00000000-0005-0000-0000-000049290000}"/>
    <cellStyle name="Normal 3 2 11 2 3 3 2 3 2 4" xfId="10532" xr:uid="{00000000-0005-0000-0000-00004A290000}"/>
    <cellStyle name="Normal 3 2 11 2 3 3 2 3 2 4 2" xfId="27499" xr:uid="{00000000-0005-0000-0000-00004B290000}"/>
    <cellStyle name="Normal 3 2 11 2 3 3 2 3 2 5" xfId="19017" xr:uid="{00000000-0005-0000-0000-00004C290000}"/>
    <cellStyle name="Normal 3 2 11 2 3 3 2 3 3" xfId="3085" xr:uid="{00000000-0005-0000-0000-00004D290000}"/>
    <cellStyle name="Normal 3 2 11 2 3 3 2 3 3 2" xfId="7345" xr:uid="{00000000-0005-0000-0000-00004E290000}"/>
    <cellStyle name="Normal 3 2 11 2 3 3 2 3 3 2 2" xfId="15834" xr:uid="{00000000-0005-0000-0000-00004F290000}"/>
    <cellStyle name="Normal 3 2 11 2 3 3 2 3 3 2 2 2" xfId="32800" xr:uid="{00000000-0005-0000-0000-000050290000}"/>
    <cellStyle name="Normal 3 2 11 2 3 3 2 3 3 2 3" xfId="24318" xr:uid="{00000000-0005-0000-0000-000051290000}"/>
    <cellStyle name="Normal 3 2 11 2 3 3 2 3 3 3" xfId="11592" xr:uid="{00000000-0005-0000-0000-000052290000}"/>
    <cellStyle name="Normal 3 2 11 2 3 3 2 3 3 3 2" xfId="28559" xr:uid="{00000000-0005-0000-0000-000053290000}"/>
    <cellStyle name="Normal 3 2 11 2 3 3 2 3 3 4" xfId="20077" xr:uid="{00000000-0005-0000-0000-000054290000}"/>
    <cellStyle name="Normal 3 2 11 2 3 3 2 3 4" xfId="5226" xr:uid="{00000000-0005-0000-0000-000055290000}"/>
    <cellStyle name="Normal 3 2 11 2 3 3 2 3 4 2" xfId="13716" xr:uid="{00000000-0005-0000-0000-000056290000}"/>
    <cellStyle name="Normal 3 2 11 2 3 3 2 3 4 2 2" xfId="30682" xr:uid="{00000000-0005-0000-0000-000057290000}"/>
    <cellStyle name="Normal 3 2 11 2 3 3 2 3 4 3" xfId="22200" xr:uid="{00000000-0005-0000-0000-000058290000}"/>
    <cellStyle name="Normal 3 2 11 2 3 3 2 3 5" xfId="9474" xr:uid="{00000000-0005-0000-0000-000059290000}"/>
    <cellStyle name="Normal 3 2 11 2 3 3 2 3 5 2" xfId="26441" xr:uid="{00000000-0005-0000-0000-00005A290000}"/>
    <cellStyle name="Normal 3 2 11 2 3 3 2 3 6" xfId="17959" xr:uid="{00000000-0005-0000-0000-00005B290000}"/>
    <cellStyle name="Normal 3 2 11 2 3 3 2 4" xfId="1493" xr:uid="{00000000-0005-0000-0000-00005C290000}"/>
    <cellStyle name="Normal 3 2 11 2 3 3 2 4 2" xfId="3615" xr:uid="{00000000-0005-0000-0000-00005D290000}"/>
    <cellStyle name="Normal 3 2 11 2 3 3 2 4 2 2" xfId="7874" xr:uid="{00000000-0005-0000-0000-00005E290000}"/>
    <cellStyle name="Normal 3 2 11 2 3 3 2 4 2 2 2" xfId="16363" xr:uid="{00000000-0005-0000-0000-00005F290000}"/>
    <cellStyle name="Normal 3 2 11 2 3 3 2 4 2 2 2 2" xfId="33329" xr:uid="{00000000-0005-0000-0000-000060290000}"/>
    <cellStyle name="Normal 3 2 11 2 3 3 2 4 2 2 3" xfId="24847" xr:uid="{00000000-0005-0000-0000-000061290000}"/>
    <cellStyle name="Normal 3 2 11 2 3 3 2 4 2 3" xfId="12121" xr:uid="{00000000-0005-0000-0000-000062290000}"/>
    <cellStyle name="Normal 3 2 11 2 3 3 2 4 2 3 2" xfId="29088" xr:uid="{00000000-0005-0000-0000-000063290000}"/>
    <cellStyle name="Normal 3 2 11 2 3 3 2 4 2 4" xfId="20606" xr:uid="{00000000-0005-0000-0000-000064290000}"/>
    <cellStyle name="Normal 3 2 11 2 3 3 2 4 3" xfId="5755" xr:uid="{00000000-0005-0000-0000-000065290000}"/>
    <cellStyle name="Normal 3 2 11 2 3 3 2 4 3 2" xfId="14245" xr:uid="{00000000-0005-0000-0000-000066290000}"/>
    <cellStyle name="Normal 3 2 11 2 3 3 2 4 3 2 2" xfId="31211" xr:uid="{00000000-0005-0000-0000-000067290000}"/>
    <cellStyle name="Normal 3 2 11 2 3 3 2 4 3 3" xfId="22729" xr:uid="{00000000-0005-0000-0000-000068290000}"/>
    <cellStyle name="Normal 3 2 11 2 3 3 2 4 4" xfId="10003" xr:uid="{00000000-0005-0000-0000-000069290000}"/>
    <cellStyle name="Normal 3 2 11 2 3 3 2 4 4 2" xfId="26970" xr:uid="{00000000-0005-0000-0000-00006A290000}"/>
    <cellStyle name="Normal 3 2 11 2 3 3 2 4 5" xfId="18488" xr:uid="{00000000-0005-0000-0000-00006B290000}"/>
    <cellStyle name="Normal 3 2 11 2 3 3 2 5" xfId="2556" xr:uid="{00000000-0005-0000-0000-00006C290000}"/>
    <cellStyle name="Normal 3 2 11 2 3 3 2 5 2" xfId="6816" xr:uid="{00000000-0005-0000-0000-00006D290000}"/>
    <cellStyle name="Normal 3 2 11 2 3 3 2 5 2 2" xfId="15305" xr:uid="{00000000-0005-0000-0000-00006E290000}"/>
    <cellStyle name="Normal 3 2 11 2 3 3 2 5 2 2 2" xfId="32271" xr:uid="{00000000-0005-0000-0000-00006F290000}"/>
    <cellStyle name="Normal 3 2 11 2 3 3 2 5 2 3" xfId="23789" xr:uid="{00000000-0005-0000-0000-000070290000}"/>
    <cellStyle name="Normal 3 2 11 2 3 3 2 5 3" xfId="11063" xr:uid="{00000000-0005-0000-0000-000071290000}"/>
    <cellStyle name="Normal 3 2 11 2 3 3 2 5 3 2" xfId="28030" xr:uid="{00000000-0005-0000-0000-000072290000}"/>
    <cellStyle name="Normal 3 2 11 2 3 3 2 5 4" xfId="19548" xr:uid="{00000000-0005-0000-0000-000073290000}"/>
    <cellStyle name="Normal 3 2 11 2 3 3 2 6" xfId="4697" xr:uid="{00000000-0005-0000-0000-000074290000}"/>
    <cellStyle name="Normal 3 2 11 2 3 3 2 6 2" xfId="13187" xr:uid="{00000000-0005-0000-0000-000075290000}"/>
    <cellStyle name="Normal 3 2 11 2 3 3 2 6 2 2" xfId="30153" xr:uid="{00000000-0005-0000-0000-000076290000}"/>
    <cellStyle name="Normal 3 2 11 2 3 3 2 6 3" xfId="21671" xr:uid="{00000000-0005-0000-0000-000077290000}"/>
    <cellStyle name="Normal 3 2 11 2 3 3 2 7" xfId="8945" xr:uid="{00000000-0005-0000-0000-000078290000}"/>
    <cellStyle name="Normal 3 2 11 2 3 3 2 7 2" xfId="25912" xr:uid="{00000000-0005-0000-0000-000079290000}"/>
    <cellStyle name="Normal 3 2 11 2 3 3 2 8" xfId="17430" xr:uid="{00000000-0005-0000-0000-00007A290000}"/>
    <cellStyle name="Normal 3 2 11 2 3 3 3" xfId="557" xr:uid="{00000000-0005-0000-0000-00007B290000}"/>
    <cellStyle name="Normal 3 2 11 2 3 3 3 2" xfId="1096" xr:uid="{00000000-0005-0000-0000-00007C290000}"/>
    <cellStyle name="Normal 3 2 11 2 3 3 3 2 2" xfId="2157" xr:uid="{00000000-0005-0000-0000-00007D290000}"/>
    <cellStyle name="Normal 3 2 11 2 3 3 3 2 2 2" xfId="4278" xr:uid="{00000000-0005-0000-0000-00007E290000}"/>
    <cellStyle name="Normal 3 2 11 2 3 3 3 2 2 2 2" xfId="8537" xr:uid="{00000000-0005-0000-0000-00007F290000}"/>
    <cellStyle name="Normal 3 2 11 2 3 3 3 2 2 2 2 2" xfId="17026" xr:uid="{00000000-0005-0000-0000-000080290000}"/>
    <cellStyle name="Normal 3 2 11 2 3 3 3 2 2 2 2 2 2" xfId="33992" xr:uid="{00000000-0005-0000-0000-000081290000}"/>
    <cellStyle name="Normal 3 2 11 2 3 3 3 2 2 2 2 3" xfId="25510" xr:uid="{00000000-0005-0000-0000-000082290000}"/>
    <cellStyle name="Normal 3 2 11 2 3 3 3 2 2 2 3" xfId="12784" xr:uid="{00000000-0005-0000-0000-000083290000}"/>
    <cellStyle name="Normal 3 2 11 2 3 3 3 2 2 2 3 2" xfId="29751" xr:uid="{00000000-0005-0000-0000-000084290000}"/>
    <cellStyle name="Normal 3 2 11 2 3 3 3 2 2 2 4" xfId="21269" xr:uid="{00000000-0005-0000-0000-000085290000}"/>
    <cellStyle name="Normal 3 2 11 2 3 3 3 2 2 3" xfId="6418" xr:uid="{00000000-0005-0000-0000-000086290000}"/>
    <cellStyle name="Normal 3 2 11 2 3 3 3 2 2 3 2" xfId="14908" xr:uid="{00000000-0005-0000-0000-000087290000}"/>
    <cellStyle name="Normal 3 2 11 2 3 3 3 2 2 3 2 2" xfId="31874" xr:uid="{00000000-0005-0000-0000-000088290000}"/>
    <cellStyle name="Normal 3 2 11 2 3 3 3 2 2 3 3" xfId="23392" xr:uid="{00000000-0005-0000-0000-000089290000}"/>
    <cellStyle name="Normal 3 2 11 2 3 3 3 2 2 4" xfId="10666" xr:uid="{00000000-0005-0000-0000-00008A290000}"/>
    <cellStyle name="Normal 3 2 11 2 3 3 3 2 2 4 2" xfId="27633" xr:uid="{00000000-0005-0000-0000-00008B290000}"/>
    <cellStyle name="Normal 3 2 11 2 3 3 3 2 2 5" xfId="19151" xr:uid="{00000000-0005-0000-0000-00008C290000}"/>
    <cellStyle name="Normal 3 2 11 2 3 3 3 2 3" xfId="3219" xr:uid="{00000000-0005-0000-0000-00008D290000}"/>
    <cellStyle name="Normal 3 2 11 2 3 3 3 2 3 2" xfId="7479" xr:uid="{00000000-0005-0000-0000-00008E290000}"/>
    <cellStyle name="Normal 3 2 11 2 3 3 3 2 3 2 2" xfId="15968" xr:uid="{00000000-0005-0000-0000-00008F290000}"/>
    <cellStyle name="Normal 3 2 11 2 3 3 3 2 3 2 2 2" xfId="32934" xr:uid="{00000000-0005-0000-0000-000090290000}"/>
    <cellStyle name="Normal 3 2 11 2 3 3 3 2 3 2 3" xfId="24452" xr:uid="{00000000-0005-0000-0000-000091290000}"/>
    <cellStyle name="Normal 3 2 11 2 3 3 3 2 3 3" xfId="11726" xr:uid="{00000000-0005-0000-0000-000092290000}"/>
    <cellStyle name="Normal 3 2 11 2 3 3 3 2 3 3 2" xfId="28693" xr:uid="{00000000-0005-0000-0000-000093290000}"/>
    <cellStyle name="Normal 3 2 11 2 3 3 3 2 3 4" xfId="20211" xr:uid="{00000000-0005-0000-0000-000094290000}"/>
    <cellStyle name="Normal 3 2 11 2 3 3 3 2 4" xfId="5360" xr:uid="{00000000-0005-0000-0000-000095290000}"/>
    <cellStyle name="Normal 3 2 11 2 3 3 3 2 4 2" xfId="13850" xr:uid="{00000000-0005-0000-0000-000096290000}"/>
    <cellStyle name="Normal 3 2 11 2 3 3 3 2 4 2 2" xfId="30816" xr:uid="{00000000-0005-0000-0000-000097290000}"/>
    <cellStyle name="Normal 3 2 11 2 3 3 3 2 4 3" xfId="22334" xr:uid="{00000000-0005-0000-0000-000098290000}"/>
    <cellStyle name="Normal 3 2 11 2 3 3 3 2 5" xfId="9608" xr:uid="{00000000-0005-0000-0000-000099290000}"/>
    <cellStyle name="Normal 3 2 11 2 3 3 3 2 5 2" xfId="26575" xr:uid="{00000000-0005-0000-0000-00009A290000}"/>
    <cellStyle name="Normal 3 2 11 2 3 3 3 2 6" xfId="18093" xr:uid="{00000000-0005-0000-0000-00009B290000}"/>
    <cellStyle name="Normal 3 2 11 2 3 3 3 3" xfId="1627" xr:uid="{00000000-0005-0000-0000-00009C290000}"/>
    <cellStyle name="Normal 3 2 11 2 3 3 3 3 2" xfId="3749" xr:uid="{00000000-0005-0000-0000-00009D290000}"/>
    <cellStyle name="Normal 3 2 11 2 3 3 3 3 2 2" xfId="8008" xr:uid="{00000000-0005-0000-0000-00009E290000}"/>
    <cellStyle name="Normal 3 2 11 2 3 3 3 3 2 2 2" xfId="16497" xr:uid="{00000000-0005-0000-0000-00009F290000}"/>
    <cellStyle name="Normal 3 2 11 2 3 3 3 3 2 2 2 2" xfId="33463" xr:uid="{00000000-0005-0000-0000-0000A0290000}"/>
    <cellStyle name="Normal 3 2 11 2 3 3 3 3 2 2 3" xfId="24981" xr:uid="{00000000-0005-0000-0000-0000A1290000}"/>
    <cellStyle name="Normal 3 2 11 2 3 3 3 3 2 3" xfId="12255" xr:uid="{00000000-0005-0000-0000-0000A2290000}"/>
    <cellStyle name="Normal 3 2 11 2 3 3 3 3 2 3 2" xfId="29222" xr:uid="{00000000-0005-0000-0000-0000A3290000}"/>
    <cellStyle name="Normal 3 2 11 2 3 3 3 3 2 4" xfId="20740" xr:uid="{00000000-0005-0000-0000-0000A4290000}"/>
    <cellStyle name="Normal 3 2 11 2 3 3 3 3 3" xfId="5889" xr:uid="{00000000-0005-0000-0000-0000A5290000}"/>
    <cellStyle name="Normal 3 2 11 2 3 3 3 3 3 2" xfId="14379" xr:uid="{00000000-0005-0000-0000-0000A6290000}"/>
    <cellStyle name="Normal 3 2 11 2 3 3 3 3 3 2 2" xfId="31345" xr:uid="{00000000-0005-0000-0000-0000A7290000}"/>
    <cellStyle name="Normal 3 2 11 2 3 3 3 3 3 3" xfId="22863" xr:uid="{00000000-0005-0000-0000-0000A8290000}"/>
    <cellStyle name="Normal 3 2 11 2 3 3 3 3 4" xfId="10137" xr:uid="{00000000-0005-0000-0000-0000A9290000}"/>
    <cellStyle name="Normal 3 2 11 2 3 3 3 3 4 2" xfId="27104" xr:uid="{00000000-0005-0000-0000-0000AA290000}"/>
    <cellStyle name="Normal 3 2 11 2 3 3 3 3 5" xfId="18622" xr:uid="{00000000-0005-0000-0000-0000AB290000}"/>
    <cellStyle name="Normal 3 2 11 2 3 3 3 4" xfId="2690" xr:uid="{00000000-0005-0000-0000-0000AC290000}"/>
    <cellStyle name="Normal 3 2 11 2 3 3 3 4 2" xfId="6950" xr:uid="{00000000-0005-0000-0000-0000AD290000}"/>
    <cellStyle name="Normal 3 2 11 2 3 3 3 4 2 2" xfId="15439" xr:uid="{00000000-0005-0000-0000-0000AE290000}"/>
    <cellStyle name="Normal 3 2 11 2 3 3 3 4 2 2 2" xfId="32405" xr:uid="{00000000-0005-0000-0000-0000AF290000}"/>
    <cellStyle name="Normal 3 2 11 2 3 3 3 4 2 3" xfId="23923" xr:uid="{00000000-0005-0000-0000-0000B0290000}"/>
    <cellStyle name="Normal 3 2 11 2 3 3 3 4 3" xfId="11197" xr:uid="{00000000-0005-0000-0000-0000B1290000}"/>
    <cellStyle name="Normal 3 2 11 2 3 3 3 4 3 2" xfId="28164" xr:uid="{00000000-0005-0000-0000-0000B2290000}"/>
    <cellStyle name="Normal 3 2 11 2 3 3 3 4 4" xfId="19682" xr:uid="{00000000-0005-0000-0000-0000B3290000}"/>
    <cellStyle name="Normal 3 2 11 2 3 3 3 5" xfId="4831" xr:uid="{00000000-0005-0000-0000-0000B4290000}"/>
    <cellStyle name="Normal 3 2 11 2 3 3 3 5 2" xfId="13321" xr:uid="{00000000-0005-0000-0000-0000B5290000}"/>
    <cellStyle name="Normal 3 2 11 2 3 3 3 5 2 2" xfId="30287" xr:uid="{00000000-0005-0000-0000-0000B6290000}"/>
    <cellStyle name="Normal 3 2 11 2 3 3 3 5 3" xfId="21805" xr:uid="{00000000-0005-0000-0000-0000B7290000}"/>
    <cellStyle name="Normal 3 2 11 2 3 3 3 6" xfId="9079" xr:uid="{00000000-0005-0000-0000-0000B8290000}"/>
    <cellStyle name="Normal 3 2 11 2 3 3 3 6 2" xfId="26046" xr:uid="{00000000-0005-0000-0000-0000B9290000}"/>
    <cellStyle name="Normal 3 2 11 2 3 3 3 7" xfId="17564" xr:uid="{00000000-0005-0000-0000-0000BA290000}"/>
    <cellStyle name="Normal 3 2 11 2 3 3 4" xfId="826" xr:uid="{00000000-0005-0000-0000-0000BB290000}"/>
    <cellStyle name="Normal 3 2 11 2 3 3 4 2" xfId="1892" xr:uid="{00000000-0005-0000-0000-0000BC290000}"/>
    <cellStyle name="Normal 3 2 11 2 3 3 4 2 2" xfId="4013" xr:uid="{00000000-0005-0000-0000-0000BD290000}"/>
    <cellStyle name="Normal 3 2 11 2 3 3 4 2 2 2" xfId="8272" xr:uid="{00000000-0005-0000-0000-0000BE290000}"/>
    <cellStyle name="Normal 3 2 11 2 3 3 4 2 2 2 2" xfId="16761" xr:uid="{00000000-0005-0000-0000-0000BF290000}"/>
    <cellStyle name="Normal 3 2 11 2 3 3 4 2 2 2 2 2" xfId="33727" xr:uid="{00000000-0005-0000-0000-0000C0290000}"/>
    <cellStyle name="Normal 3 2 11 2 3 3 4 2 2 2 3" xfId="25245" xr:uid="{00000000-0005-0000-0000-0000C1290000}"/>
    <cellStyle name="Normal 3 2 11 2 3 3 4 2 2 3" xfId="12519" xr:uid="{00000000-0005-0000-0000-0000C2290000}"/>
    <cellStyle name="Normal 3 2 11 2 3 3 4 2 2 3 2" xfId="29486" xr:uid="{00000000-0005-0000-0000-0000C3290000}"/>
    <cellStyle name="Normal 3 2 11 2 3 3 4 2 2 4" xfId="21004" xr:uid="{00000000-0005-0000-0000-0000C4290000}"/>
    <cellStyle name="Normal 3 2 11 2 3 3 4 2 3" xfId="6153" xr:uid="{00000000-0005-0000-0000-0000C5290000}"/>
    <cellStyle name="Normal 3 2 11 2 3 3 4 2 3 2" xfId="14643" xr:uid="{00000000-0005-0000-0000-0000C6290000}"/>
    <cellStyle name="Normal 3 2 11 2 3 3 4 2 3 2 2" xfId="31609" xr:uid="{00000000-0005-0000-0000-0000C7290000}"/>
    <cellStyle name="Normal 3 2 11 2 3 3 4 2 3 3" xfId="23127" xr:uid="{00000000-0005-0000-0000-0000C8290000}"/>
    <cellStyle name="Normal 3 2 11 2 3 3 4 2 4" xfId="10401" xr:uid="{00000000-0005-0000-0000-0000C9290000}"/>
    <cellStyle name="Normal 3 2 11 2 3 3 4 2 4 2" xfId="27368" xr:uid="{00000000-0005-0000-0000-0000CA290000}"/>
    <cellStyle name="Normal 3 2 11 2 3 3 4 2 5" xfId="18886" xr:uid="{00000000-0005-0000-0000-0000CB290000}"/>
    <cellStyle name="Normal 3 2 11 2 3 3 4 3" xfId="2954" xr:uid="{00000000-0005-0000-0000-0000CC290000}"/>
    <cellStyle name="Normal 3 2 11 2 3 3 4 3 2" xfId="7214" xr:uid="{00000000-0005-0000-0000-0000CD290000}"/>
    <cellStyle name="Normal 3 2 11 2 3 3 4 3 2 2" xfId="15703" xr:uid="{00000000-0005-0000-0000-0000CE290000}"/>
    <cellStyle name="Normal 3 2 11 2 3 3 4 3 2 2 2" xfId="32669" xr:uid="{00000000-0005-0000-0000-0000CF290000}"/>
    <cellStyle name="Normal 3 2 11 2 3 3 4 3 2 3" xfId="24187" xr:uid="{00000000-0005-0000-0000-0000D0290000}"/>
    <cellStyle name="Normal 3 2 11 2 3 3 4 3 3" xfId="11461" xr:uid="{00000000-0005-0000-0000-0000D1290000}"/>
    <cellStyle name="Normal 3 2 11 2 3 3 4 3 3 2" xfId="28428" xr:uid="{00000000-0005-0000-0000-0000D2290000}"/>
    <cellStyle name="Normal 3 2 11 2 3 3 4 3 4" xfId="19946" xr:uid="{00000000-0005-0000-0000-0000D3290000}"/>
    <cellStyle name="Normal 3 2 11 2 3 3 4 4" xfId="5095" xr:uid="{00000000-0005-0000-0000-0000D4290000}"/>
    <cellStyle name="Normal 3 2 11 2 3 3 4 4 2" xfId="13585" xr:uid="{00000000-0005-0000-0000-0000D5290000}"/>
    <cellStyle name="Normal 3 2 11 2 3 3 4 4 2 2" xfId="30551" xr:uid="{00000000-0005-0000-0000-0000D6290000}"/>
    <cellStyle name="Normal 3 2 11 2 3 3 4 4 3" xfId="22069" xr:uid="{00000000-0005-0000-0000-0000D7290000}"/>
    <cellStyle name="Normal 3 2 11 2 3 3 4 5" xfId="9343" xr:uid="{00000000-0005-0000-0000-0000D8290000}"/>
    <cellStyle name="Normal 3 2 11 2 3 3 4 5 2" xfId="26310" xr:uid="{00000000-0005-0000-0000-0000D9290000}"/>
    <cellStyle name="Normal 3 2 11 2 3 3 4 6" xfId="17828" xr:uid="{00000000-0005-0000-0000-0000DA290000}"/>
    <cellStyle name="Normal 3 2 11 2 3 3 5" xfId="1362" xr:uid="{00000000-0005-0000-0000-0000DB290000}"/>
    <cellStyle name="Normal 3 2 11 2 3 3 5 2" xfId="3484" xr:uid="{00000000-0005-0000-0000-0000DC290000}"/>
    <cellStyle name="Normal 3 2 11 2 3 3 5 2 2" xfId="7743" xr:uid="{00000000-0005-0000-0000-0000DD290000}"/>
    <cellStyle name="Normal 3 2 11 2 3 3 5 2 2 2" xfId="16232" xr:uid="{00000000-0005-0000-0000-0000DE290000}"/>
    <cellStyle name="Normal 3 2 11 2 3 3 5 2 2 2 2" xfId="33198" xr:uid="{00000000-0005-0000-0000-0000DF290000}"/>
    <cellStyle name="Normal 3 2 11 2 3 3 5 2 2 3" xfId="24716" xr:uid="{00000000-0005-0000-0000-0000E0290000}"/>
    <cellStyle name="Normal 3 2 11 2 3 3 5 2 3" xfId="11990" xr:uid="{00000000-0005-0000-0000-0000E1290000}"/>
    <cellStyle name="Normal 3 2 11 2 3 3 5 2 3 2" xfId="28957" xr:uid="{00000000-0005-0000-0000-0000E2290000}"/>
    <cellStyle name="Normal 3 2 11 2 3 3 5 2 4" xfId="20475" xr:uid="{00000000-0005-0000-0000-0000E3290000}"/>
    <cellStyle name="Normal 3 2 11 2 3 3 5 3" xfId="5624" xr:uid="{00000000-0005-0000-0000-0000E4290000}"/>
    <cellStyle name="Normal 3 2 11 2 3 3 5 3 2" xfId="14114" xr:uid="{00000000-0005-0000-0000-0000E5290000}"/>
    <cellStyle name="Normal 3 2 11 2 3 3 5 3 2 2" xfId="31080" xr:uid="{00000000-0005-0000-0000-0000E6290000}"/>
    <cellStyle name="Normal 3 2 11 2 3 3 5 3 3" xfId="22598" xr:uid="{00000000-0005-0000-0000-0000E7290000}"/>
    <cellStyle name="Normal 3 2 11 2 3 3 5 4" xfId="9872" xr:uid="{00000000-0005-0000-0000-0000E8290000}"/>
    <cellStyle name="Normal 3 2 11 2 3 3 5 4 2" xfId="26839" xr:uid="{00000000-0005-0000-0000-0000E9290000}"/>
    <cellStyle name="Normal 3 2 11 2 3 3 5 5" xfId="18357" xr:uid="{00000000-0005-0000-0000-0000EA290000}"/>
    <cellStyle name="Normal 3 2 11 2 3 3 6" xfId="2425" xr:uid="{00000000-0005-0000-0000-0000EB290000}"/>
    <cellStyle name="Normal 3 2 11 2 3 3 6 2" xfId="6685" xr:uid="{00000000-0005-0000-0000-0000EC290000}"/>
    <cellStyle name="Normal 3 2 11 2 3 3 6 2 2" xfId="15174" xr:uid="{00000000-0005-0000-0000-0000ED290000}"/>
    <cellStyle name="Normal 3 2 11 2 3 3 6 2 2 2" xfId="32140" xr:uid="{00000000-0005-0000-0000-0000EE290000}"/>
    <cellStyle name="Normal 3 2 11 2 3 3 6 2 3" xfId="23658" xr:uid="{00000000-0005-0000-0000-0000EF290000}"/>
    <cellStyle name="Normal 3 2 11 2 3 3 6 3" xfId="10932" xr:uid="{00000000-0005-0000-0000-0000F0290000}"/>
    <cellStyle name="Normal 3 2 11 2 3 3 6 3 2" xfId="27899" xr:uid="{00000000-0005-0000-0000-0000F1290000}"/>
    <cellStyle name="Normal 3 2 11 2 3 3 6 4" xfId="19417" xr:uid="{00000000-0005-0000-0000-0000F2290000}"/>
    <cellStyle name="Normal 3 2 11 2 3 3 7" xfId="4566" xr:uid="{00000000-0005-0000-0000-0000F3290000}"/>
    <cellStyle name="Normal 3 2 11 2 3 3 7 2" xfId="13056" xr:uid="{00000000-0005-0000-0000-0000F4290000}"/>
    <cellStyle name="Normal 3 2 11 2 3 3 7 2 2" xfId="30022" xr:uid="{00000000-0005-0000-0000-0000F5290000}"/>
    <cellStyle name="Normal 3 2 11 2 3 3 7 3" xfId="21540" xr:uid="{00000000-0005-0000-0000-0000F6290000}"/>
    <cellStyle name="Normal 3 2 11 2 3 3 8" xfId="8814" xr:uid="{00000000-0005-0000-0000-0000F7290000}"/>
    <cellStyle name="Normal 3 2 11 2 3 3 8 2" xfId="25781" xr:uid="{00000000-0005-0000-0000-0000F8290000}"/>
    <cellStyle name="Normal 3 2 11 2 3 3 9" xfId="17299" xr:uid="{00000000-0005-0000-0000-0000F9290000}"/>
    <cellStyle name="Normal 3 2 11 2 3 4" xfId="336" xr:uid="{00000000-0005-0000-0000-0000FA290000}"/>
    <cellStyle name="Normal 3 2 11 2 3 4 2" xfId="625" xr:uid="{00000000-0005-0000-0000-0000FB290000}"/>
    <cellStyle name="Normal 3 2 11 2 3 4 2 2" xfId="1162" xr:uid="{00000000-0005-0000-0000-0000FC290000}"/>
    <cellStyle name="Normal 3 2 11 2 3 4 2 2 2" xfId="2223" xr:uid="{00000000-0005-0000-0000-0000FD290000}"/>
    <cellStyle name="Normal 3 2 11 2 3 4 2 2 2 2" xfId="4344" xr:uid="{00000000-0005-0000-0000-0000FE290000}"/>
    <cellStyle name="Normal 3 2 11 2 3 4 2 2 2 2 2" xfId="8603" xr:uid="{00000000-0005-0000-0000-0000FF290000}"/>
    <cellStyle name="Normal 3 2 11 2 3 4 2 2 2 2 2 2" xfId="17092" xr:uid="{00000000-0005-0000-0000-0000002A0000}"/>
    <cellStyle name="Normal 3 2 11 2 3 4 2 2 2 2 2 2 2" xfId="34058" xr:uid="{00000000-0005-0000-0000-0000012A0000}"/>
    <cellStyle name="Normal 3 2 11 2 3 4 2 2 2 2 2 3" xfId="25576" xr:uid="{00000000-0005-0000-0000-0000022A0000}"/>
    <cellStyle name="Normal 3 2 11 2 3 4 2 2 2 2 3" xfId="12850" xr:uid="{00000000-0005-0000-0000-0000032A0000}"/>
    <cellStyle name="Normal 3 2 11 2 3 4 2 2 2 2 3 2" xfId="29817" xr:uid="{00000000-0005-0000-0000-0000042A0000}"/>
    <cellStyle name="Normal 3 2 11 2 3 4 2 2 2 2 4" xfId="21335" xr:uid="{00000000-0005-0000-0000-0000052A0000}"/>
    <cellStyle name="Normal 3 2 11 2 3 4 2 2 2 3" xfId="6484" xr:uid="{00000000-0005-0000-0000-0000062A0000}"/>
    <cellStyle name="Normal 3 2 11 2 3 4 2 2 2 3 2" xfId="14974" xr:uid="{00000000-0005-0000-0000-0000072A0000}"/>
    <cellStyle name="Normal 3 2 11 2 3 4 2 2 2 3 2 2" xfId="31940" xr:uid="{00000000-0005-0000-0000-0000082A0000}"/>
    <cellStyle name="Normal 3 2 11 2 3 4 2 2 2 3 3" xfId="23458" xr:uid="{00000000-0005-0000-0000-0000092A0000}"/>
    <cellStyle name="Normal 3 2 11 2 3 4 2 2 2 4" xfId="10732" xr:uid="{00000000-0005-0000-0000-00000A2A0000}"/>
    <cellStyle name="Normal 3 2 11 2 3 4 2 2 2 4 2" xfId="27699" xr:uid="{00000000-0005-0000-0000-00000B2A0000}"/>
    <cellStyle name="Normal 3 2 11 2 3 4 2 2 2 5" xfId="19217" xr:uid="{00000000-0005-0000-0000-00000C2A0000}"/>
    <cellStyle name="Normal 3 2 11 2 3 4 2 2 3" xfId="3285" xr:uid="{00000000-0005-0000-0000-00000D2A0000}"/>
    <cellStyle name="Normal 3 2 11 2 3 4 2 2 3 2" xfId="7545" xr:uid="{00000000-0005-0000-0000-00000E2A0000}"/>
    <cellStyle name="Normal 3 2 11 2 3 4 2 2 3 2 2" xfId="16034" xr:uid="{00000000-0005-0000-0000-00000F2A0000}"/>
    <cellStyle name="Normal 3 2 11 2 3 4 2 2 3 2 2 2" xfId="33000" xr:uid="{00000000-0005-0000-0000-0000102A0000}"/>
    <cellStyle name="Normal 3 2 11 2 3 4 2 2 3 2 3" xfId="24518" xr:uid="{00000000-0005-0000-0000-0000112A0000}"/>
    <cellStyle name="Normal 3 2 11 2 3 4 2 2 3 3" xfId="11792" xr:uid="{00000000-0005-0000-0000-0000122A0000}"/>
    <cellStyle name="Normal 3 2 11 2 3 4 2 2 3 3 2" xfId="28759" xr:uid="{00000000-0005-0000-0000-0000132A0000}"/>
    <cellStyle name="Normal 3 2 11 2 3 4 2 2 3 4" xfId="20277" xr:uid="{00000000-0005-0000-0000-0000142A0000}"/>
    <cellStyle name="Normal 3 2 11 2 3 4 2 2 4" xfId="5426" xr:uid="{00000000-0005-0000-0000-0000152A0000}"/>
    <cellStyle name="Normal 3 2 11 2 3 4 2 2 4 2" xfId="13916" xr:uid="{00000000-0005-0000-0000-0000162A0000}"/>
    <cellStyle name="Normal 3 2 11 2 3 4 2 2 4 2 2" xfId="30882" xr:uid="{00000000-0005-0000-0000-0000172A0000}"/>
    <cellStyle name="Normal 3 2 11 2 3 4 2 2 4 3" xfId="22400" xr:uid="{00000000-0005-0000-0000-0000182A0000}"/>
    <cellStyle name="Normal 3 2 11 2 3 4 2 2 5" xfId="9674" xr:uid="{00000000-0005-0000-0000-0000192A0000}"/>
    <cellStyle name="Normal 3 2 11 2 3 4 2 2 5 2" xfId="26641" xr:uid="{00000000-0005-0000-0000-00001A2A0000}"/>
    <cellStyle name="Normal 3 2 11 2 3 4 2 2 6" xfId="18159" xr:uid="{00000000-0005-0000-0000-00001B2A0000}"/>
    <cellStyle name="Normal 3 2 11 2 3 4 2 3" xfId="1693" xr:uid="{00000000-0005-0000-0000-00001C2A0000}"/>
    <cellStyle name="Normal 3 2 11 2 3 4 2 3 2" xfId="3815" xr:uid="{00000000-0005-0000-0000-00001D2A0000}"/>
    <cellStyle name="Normal 3 2 11 2 3 4 2 3 2 2" xfId="8074" xr:uid="{00000000-0005-0000-0000-00001E2A0000}"/>
    <cellStyle name="Normal 3 2 11 2 3 4 2 3 2 2 2" xfId="16563" xr:uid="{00000000-0005-0000-0000-00001F2A0000}"/>
    <cellStyle name="Normal 3 2 11 2 3 4 2 3 2 2 2 2" xfId="33529" xr:uid="{00000000-0005-0000-0000-0000202A0000}"/>
    <cellStyle name="Normal 3 2 11 2 3 4 2 3 2 2 3" xfId="25047" xr:uid="{00000000-0005-0000-0000-0000212A0000}"/>
    <cellStyle name="Normal 3 2 11 2 3 4 2 3 2 3" xfId="12321" xr:uid="{00000000-0005-0000-0000-0000222A0000}"/>
    <cellStyle name="Normal 3 2 11 2 3 4 2 3 2 3 2" xfId="29288" xr:uid="{00000000-0005-0000-0000-0000232A0000}"/>
    <cellStyle name="Normal 3 2 11 2 3 4 2 3 2 4" xfId="20806" xr:uid="{00000000-0005-0000-0000-0000242A0000}"/>
    <cellStyle name="Normal 3 2 11 2 3 4 2 3 3" xfId="5955" xr:uid="{00000000-0005-0000-0000-0000252A0000}"/>
    <cellStyle name="Normal 3 2 11 2 3 4 2 3 3 2" xfId="14445" xr:uid="{00000000-0005-0000-0000-0000262A0000}"/>
    <cellStyle name="Normal 3 2 11 2 3 4 2 3 3 2 2" xfId="31411" xr:uid="{00000000-0005-0000-0000-0000272A0000}"/>
    <cellStyle name="Normal 3 2 11 2 3 4 2 3 3 3" xfId="22929" xr:uid="{00000000-0005-0000-0000-0000282A0000}"/>
    <cellStyle name="Normal 3 2 11 2 3 4 2 3 4" xfId="10203" xr:uid="{00000000-0005-0000-0000-0000292A0000}"/>
    <cellStyle name="Normal 3 2 11 2 3 4 2 3 4 2" xfId="27170" xr:uid="{00000000-0005-0000-0000-00002A2A0000}"/>
    <cellStyle name="Normal 3 2 11 2 3 4 2 3 5" xfId="18688" xr:uid="{00000000-0005-0000-0000-00002B2A0000}"/>
    <cellStyle name="Normal 3 2 11 2 3 4 2 4" xfId="2756" xr:uid="{00000000-0005-0000-0000-00002C2A0000}"/>
    <cellStyle name="Normal 3 2 11 2 3 4 2 4 2" xfId="7016" xr:uid="{00000000-0005-0000-0000-00002D2A0000}"/>
    <cellStyle name="Normal 3 2 11 2 3 4 2 4 2 2" xfId="15505" xr:uid="{00000000-0005-0000-0000-00002E2A0000}"/>
    <cellStyle name="Normal 3 2 11 2 3 4 2 4 2 2 2" xfId="32471" xr:uid="{00000000-0005-0000-0000-00002F2A0000}"/>
    <cellStyle name="Normal 3 2 11 2 3 4 2 4 2 3" xfId="23989" xr:uid="{00000000-0005-0000-0000-0000302A0000}"/>
    <cellStyle name="Normal 3 2 11 2 3 4 2 4 3" xfId="11263" xr:uid="{00000000-0005-0000-0000-0000312A0000}"/>
    <cellStyle name="Normal 3 2 11 2 3 4 2 4 3 2" xfId="28230" xr:uid="{00000000-0005-0000-0000-0000322A0000}"/>
    <cellStyle name="Normal 3 2 11 2 3 4 2 4 4" xfId="19748" xr:uid="{00000000-0005-0000-0000-0000332A0000}"/>
    <cellStyle name="Normal 3 2 11 2 3 4 2 5" xfId="4897" xr:uid="{00000000-0005-0000-0000-0000342A0000}"/>
    <cellStyle name="Normal 3 2 11 2 3 4 2 5 2" xfId="13387" xr:uid="{00000000-0005-0000-0000-0000352A0000}"/>
    <cellStyle name="Normal 3 2 11 2 3 4 2 5 2 2" xfId="30353" xr:uid="{00000000-0005-0000-0000-0000362A0000}"/>
    <cellStyle name="Normal 3 2 11 2 3 4 2 5 3" xfId="21871" xr:uid="{00000000-0005-0000-0000-0000372A0000}"/>
    <cellStyle name="Normal 3 2 11 2 3 4 2 6" xfId="9145" xr:uid="{00000000-0005-0000-0000-0000382A0000}"/>
    <cellStyle name="Normal 3 2 11 2 3 4 2 6 2" xfId="26112" xr:uid="{00000000-0005-0000-0000-0000392A0000}"/>
    <cellStyle name="Normal 3 2 11 2 3 4 2 7" xfId="17630" xr:uid="{00000000-0005-0000-0000-00003A2A0000}"/>
    <cellStyle name="Normal 3 2 11 2 3 4 3" xfId="892" xr:uid="{00000000-0005-0000-0000-00003B2A0000}"/>
    <cellStyle name="Normal 3 2 11 2 3 4 3 2" xfId="1958" xr:uid="{00000000-0005-0000-0000-00003C2A0000}"/>
    <cellStyle name="Normal 3 2 11 2 3 4 3 2 2" xfId="4079" xr:uid="{00000000-0005-0000-0000-00003D2A0000}"/>
    <cellStyle name="Normal 3 2 11 2 3 4 3 2 2 2" xfId="8338" xr:uid="{00000000-0005-0000-0000-00003E2A0000}"/>
    <cellStyle name="Normal 3 2 11 2 3 4 3 2 2 2 2" xfId="16827" xr:uid="{00000000-0005-0000-0000-00003F2A0000}"/>
    <cellStyle name="Normal 3 2 11 2 3 4 3 2 2 2 2 2" xfId="33793" xr:uid="{00000000-0005-0000-0000-0000402A0000}"/>
    <cellStyle name="Normal 3 2 11 2 3 4 3 2 2 2 3" xfId="25311" xr:uid="{00000000-0005-0000-0000-0000412A0000}"/>
    <cellStyle name="Normal 3 2 11 2 3 4 3 2 2 3" xfId="12585" xr:uid="{00000000-0005-0000-0000-0000422A0000}"/>
    <cellStyle name="Normal 3 2 11 2 3 4 3 2 2 3 2" xfId="29552" xr:uid="{00000000-0005-0000-0000-0000432A0000}"/>
    <cellStyle name="Normal 3 2 11 2 3 4 3 2 2 4" xfId="21070" xr:uid="{00000000-0005-0000-0000-0000442A0000}"/>
    <cellStyle name="Normal 3 2 11 2 3 4 3 2 3" xfId="6219" xr:uid="{00000000-0005-0000-0000-0000452A0000}"/>
    <cellStyle name="Normal 3 2 11 2 3 4 3 2 3 2" xfId="14709" xr:uid="{00000000-0005-0000-0000-0000462A0000}"/>
    <cellStyle name="Normal 3 2 11 2 3 4 3 2 3 2 2" xfId="31675" xr:uid="{00000000-0005-0000-0000-0000472A0000}"/>
    <cellStyle name="Normal 3 2 11 2 3 4 3 2 3 3" xfId="23193" xr:uid="{00000000-0005-0000-0000-0000482A0000}"/>
    <cellStyle name="Normal 3 2 11 2 3 4 3 2 4" xfId="10467" xr:uid="{00000000-0005-0000-0000-0000492A0000}"/>
    <cellStyle name="Normal 3 2 11 2 3 4 3 2 4 2" xfId="27434" xr:uid="{00000000-0005-0000-0000-00004A2A0000}"/>
    <cellStyle name="Normal 3 2 11 2 3 4 3 2 5" xfId="18952" xr:uid="{00000000-0005-0000-0000-00004B2A0000}"/>
    <cellStyle name="Normal 3 2 11 2 3 4 3 3" xfId="3020" xr:uid="{00000000-0005-0000-0000-00004C2A0000}"/>
    <cellStyle name="Normal 3 2 11 2 3 4 3 3 2" xfId="7280" xr:uid="{00000000-0005-0000-0000-00004D2A0000}"/>
    <cellStyle name="Normal 3 2 11 2 3 4 3 3 2 2" xfId="15769" xr:uid="{00000000-0005-0000-0000-00004E2A0000}"/>
    <cellStyle name="Normal 3 2 11 2 3 4 3 3 2 2 2" xfId="32735" xr:uid="{00000000-0005-0000-0000-00004F2A0000}"/>
    <cellStyle name="Normal 3 2 11 2 3 4 3 3 2 3" xfId="24253" xr:uid="{00000000-0005-0000-0000-0000502A0000}"/>
    <cellStyle name="Normal 3 2 11 2 3 4 3 3 3" xfId="11527" xr:uid="{00000000-0005-0000-0000-0000512A0000}"/>
    <cellStyle name="Normal 3 2 11 2 3 4 3 3 3 2" xfId="28494" xr:uid="{00000000-0005-0000-0000-0000522A0000}"/>
    <cellStyle name="Normal 3 2 11 2 3 4 3 3 4" xfId="20012" xr:uid="{00000000-0005-0000-0000-0000532A0000}"/>
    <cellStyle name="Normal 3 2 11 2 3 4 3 4" xfId="5161" xr:uid="{00000000-0005-0000-0000-0000542A0000}"/>
    <cellStyle name="Normal 3 2 11 2 3 4 3 4 2" xfId="13651" xr:uid="{00000000-0005-0000-0000-0000552A0000}"/>
    <cellStyle name="Normal 3 2 11 2 3 4 3 4 2 2" xfId="30617" xr:uid="{00000000-0005-0000-0000-0000562A0000}"/>
    <cellStyle name="Normal 3 2 11 2 3 4 3 4 3" xfId="22135" xr:uid="{00000000-0005-0000-0000-0000572A0000}"/>
    <cellStyle name="Normal 3 2 11 2 3 4 3 5" xfId="9409" xr:uid="{00000000-0005-0000-0000-0000582A0000}"/>
    <cellStyle name="Normal 3 2 11 2 3 4 3 5 2" xfId="26376" xr:uid="{00000000-0005-0000-0000-0000592A0000}"/>
    <cellStyle name="Normal 3 2 11 2 3 4 3 6" xfId="17894" xr:uid="{00000000-0005-0000-0000-00005A2A0000}"/>
    <cellStyle name="Normal 3 2 11 2 3 4 4" xfId="1428" xr:uid="{00000000-0005-0000-0000-00005B2A0000}"/>
    <cellStyle name="Normal 3 2 11 2 3 4 4 2" xfId="3550" xr:uid="{00000000-0005-0000-0000-00005C2A0000}"/>
    <cellStyle name="Normal 3 2 11 2 3 4 4 2 2" xfId="7809" xr:uid="{00000000-0005-0000-0000-00005D2A0000}"/>
    <cellStyle name="Normal 3 2 11 2 3 4 4 2 2 2" xfId="16298" xr:uid="{00000000-0005-0000-0000-00005E2A0000}"/>
    <cellStyle name="Normal 3 2 11 2 3 4 4 2 2 2 2" xfId="33264" xr:uid="{00000000-0005-0000-0000-00005F2A0000}"/>
    <cellStyle name="Normal 3 2 11 2 3 4 4 2 2 3" xfId="24782" xr:uid="{00000000-0005-0000-0000-0000602A0000}"/>
    <cellStyle name="Normal 3 2 11 2 3 4 4 2 3" xfId="12056" xr:uid="{00000000-0005-0000-0000-0000612A0000}"/>
    <cellStyle name="Normal 3 2 11 2 3 4 4 2 3 2" xfId="29023" xr:uid="{00000000-0005-0000-0000-0000622A0000}"/>
    <cellStyle name="Normal 3 2 11 2 3 4 4 2 4" xfId="20541" xr:uid="{00000000-0005-0000-0000-0000632A0000}"/>
    <cellStyle name="Normal 3 2 11 2 3 4 4 3" xfId="5690" xr:uid="{00000000-0005-0000-0000-0000642A0000}"/>
    <cellStyle name="Normal 3 2 11 2 3 4 4 3 2" xfId="14180" xr:uid="{00000000-0005-0000-0000-0000652A0000}"/>
    <cellStyle name="Normal 3 2 11 2 3 4 4 3 2 2" xfId="31146" xr:uid="{00000000-0005-0000-0000-0000662A0000}"/>
    <cellStyle name="Normal 3 2 11 2 3 4 4 3 3" xfId="22664" xr:uid="{00000000-0005-0000-0000-0000672A0000}"/>
    <cellStyle name="Normal 3 2 11 2 3 4 4 4" xfId="9938" xr:uid="{00000000-0005-0000-0000-0000682A0000}"/>
    <cellStyle name="Normal 3 2 11 2 3 4 4 4 2" xfId="26905" xr:uid="{00000000-0005-0000-0000-0000692A0000}"/>
    <cellStyle name="Normal 3 2 11 2 3 4 4 5" xfId="18423" xr:uid="{00000000-0005-0000-0000-00006A2A0000}"/>
    <cellStyle name="Normal 3 2 11 2 3 4 5" xfId="2491" xr:uid="{00000000-0005-0000-0000-00006B2A0000}"/>
    <cellStyle name="Normal 3 2 11 2 3 4 5 2" xfId="6751" xr:uid="{00000000-0005-0000-0000-00006C2A0000}"/>
    <cellStyle name="Normal 3 2 11 2 3 4 5 2 2" xfId="15240" xr:uid="{00000000-0005-0000-0000-00006D2A0000}"/>
    <cellStyle name="Normal 3 2 11 2 3 4 5 2 2 2" xfId="32206" xr:uid="{00000000-0005-0000-0000-00006E2A0000}"/>
    <cellStyle name="Normal 3 2 11 2 3 4 5 2 3" xfId="23724" xr:uid="{00000000-0005-0000-0000-00006F2A0000}"/>
    <cellStyle name="Normal 3 2 11 2 3 4 5 3" xfId="10998" xr:uid="{00000000-0005-0000-0000-0000702A0000}"/>
    <cellStyle name="Normal 3 2 11 2 3 4 5 3 2" xfId="27965" xr:uid="{00000000-0005-0000-0000-0000712A0000}"/>
    <cellStyle name="Normal 3 2 11 2 3 4 5 4" xfId="19483" xr:uid="{00000000-0005-0000-0000-0000722A0000}"/>
    <cellStyle name="Normal 3 2 11 2 3 4 6" xfId="4632" xr:uid="{00000000-0005-0000-0000-0000732A0000}"/>
    <cellStyle name="Normal 3 2 11 2 3 4 6 2" xfId="13122" xr:uid="{00000000-0005-0000-0000-0000742A0000}"/>
    <cellStyle name="Normal 3 2 11 2 3 4 6 2 2" xfId="30088" xr:uid="{00000000-0005-0000-0000-0000752A0000}"/>
    <cellStyle name="Normal 3 2 11 2 3 4 6 3" xfId="21606" xr:uid="{00000000-0005-0000-0000-0000762A0000}"/>
    <cellStyle name="Normal 3 2 11 2 3 4 7" xfId="8880" xr:uid="{00000000-0005-0000-0000-0000772A0000}"/>
    <cellStyle name="Normal 3 2 11 2 3 4 7 2" xfId="25847" xr:uid="{00000000-0005-0000-0000-0000782A0000}"/>
    <cellStyle name="Normal 3 2 11 2 3 4 8" xfId="17365" xr:uid="{00000000-0005-0000-0000-0000792A0000}"/>
    <cellStyle name="Normal 3 2 11 2 3 5" xfId="490" xr:uid="{00000000-0005-0000-0000-00007A2A0000}"/>
    <cellStyle name="Normal 3 2 11 2 3 5 2" xfId="1031" xr:uid="{00000000-0005-0000-0000-00007B2A0000}"/>
    <cellStyle name="Normal 3 2 11 2 3 5 2 2" xfId="2092" xr:uid="{00000000-0005-0000-0000-00007C2A0000}"/>
    <cellStyle name="Normal 3 2 11 2 3 5 2 2 2" xfId="4213" xr:uid="{00000000-0005-0000-0000-00007D2A0000}"/>
    <cellStyle name="Normal 3 2 11 2 3 5 2 2 2 2" xfId="8472" xr:uid="{00000000-0005-0000-0000-00007E2A0000}"/>
    <cellStyle name="Normal 3 2 11 2 3 5 2 2 2 2 2" xfId="16961" xr:uid="{00000000-0005-0000-0000-00007F2A0000}"/>
    <cellStyle name="Normal 3 2 11 2 3 5 2 2 2 2 2 2" xfId="33927" xr:uid="{00000000-0005-0000-0000-0000802A0000}"/>
    <cellStyle name="Normal 3 2 11 2 3 5 2 2 2 2 3" xfId="25445" xr:uid="{00000000-0005-0000-0000-0000812A0000}"/>
    <cellStyle name="Normal 3 2 11 2 3 5 2 2 2 3" xfId="12719" xr:uid="{00000000-0005-0000-0000-0000822A0000}"/>
    <cellStyle name="Normal 3 2 11 2 3 5 2 2 2 3 2" xfId="29686" xr:uid="{00000000-0005-0000-0000-0000832A0000}"/>
    <cellStyle name="Normal 3 2 11 2 3 5 2 2 2 4" xfId="21204" xr:uid="{00000000-0005-0000-0000-0000842A0000}"/>
    <cellStyle name="Normal 3 2 11 2 3 5 2 2 3" xfId="6353" xr:uid="{00000000-0005-0000-0000-0000852A0000}"/>
    <cellStyle name="Normal 3 2 11 2 3 5 2 2 3 2" xfId="14843" xr:uid="{00000000-0005-0000-0000-0000862A0000}"/>
    <cellStyle name="Normal 3 2 11 2 3 5 2 2 3 2 2" xfId="31809" xr:uid="{00000000-0005-0000-0000-0000872A0000}"/>
    <cellStyle name="Normal 3 2 11 2 3 5 2 2 3 3" xfId="23327" xr:uid="{00000000-0005-0000-0000-0000882A0000}"/>
    <cellStyle name="Normal 3 2 11 2 3 5 2 2 4" xfId="10601" xr:uid="{00000000-0005-0000-0000-0000892A0000}"/>
    <cellStyle name="Normal 3 2 11 2 3 5 2 2 4 2" xfId="27568" xr:uid="{00000000-0005-0000-0000-00008A2A0000}"/>
    <cellStyle name="Normal 3 2 11 2 3 5 2 2 5" xfId="19086" xr:uid="{00000000-0005-0000-0000-00008B2A0000}"/>
    <cellStyle name="Normal 3 2 11 2 3 5 2 3" xfId="3154" xr:uid="{00000000-0005-0000-0000-00008C2A0000}"/>
    <cellStyle name="Normal 3 2 11 2 3 5 2 3 2" xfId="7414" xr:uid="{00000000-0005-0000-0000-00008D2A0000}"/>
    <cellStyle name="Normal 3 2 11 2 3 5 2 3 2 2" xfId="15903" xr:uid="{00000000-0005-0000-0000-00008E2A0000}"/>
    <cellStyle name="Normal 3 2 11 2 3 5 2 3 2 2 2" xfId="32869" xr:uid="{00000000-0005-0000-0000-00008F2A0000}"/>
    <cellStyle name="Normal 3 2 11 2 3 5 2 3 2 3" xfId="24387" xr:uid="{00000000-0005-0000-0000-0000902A0000}"/>
    <cellStyle name="Normal 3 2 11 2 3 5 2 3 3" xfId="11661" xr:uid="{00000000-0005-0000-0000-0000912A0000}"/>
    <cellStyle name="Normal 3 2 11 2 3 5 2 3 3 2" xfId="28628" xr:uid="{00000000-0005-0000-0000-0000922A0000}"/>
    <cellStyle name="Normal 3 2 11 2 3 5 2 3 4" xfId="20146" xr:uid="{00000000-0005-0000-0000-0000932A0000}"/>
    <cellStyle name="Normal 3 2 11 2 3 5 2 4" xfId="5295" xr:uid="{00000000-0005-0000-0000-0000942A0000}"/>
    <cellStyle name="Normal 3 2 11 2 3 5 2 4 2" xfId="13785" xr:uid="{00000000-0005-0000-0000-0000952A0000}"/>
    <cellStyle name="Normal 3 2 11 2 3 5 2 4 2 2" xfId="30751" xr:uid="{00000000-0005-0000-0000-0000962A0000}"/>
    <cellStyle name="Normal 3 2 11 2 3 5 2 4 3" xfId="22269" xr:uid="{00000000-0005-0000-0000-0000972A0000}"/>
    <cellStyle name="Normal 3 2 11 2 3 5 2 5" xfId="9543" xr:uid="{00000000-0005-0000-0000-0000982A0000}"/>
    <cellStyle name="Normal 3 2 11 2 3 5 2 5 2" xfId="26510" xr:uid="{00000000-0005-0000-0000-0000992A0000}"/>
    <cellStyle name="Normal 3 2 11 2 3 5 2 6" xfId="18028" xr:uid="{00000000-0005-0000-0000-00009A2A0000}"/>
    <cellStyle name="Normal 3 2 11 2 3 5 3" xfId="1562" xr:uid="{00000000-0005-0000-0000-00009B2A0000}"/>
    <cellStyle name="Normal 3 2 11 2 3 5 3 2" xfId="3684" xr:uid="{00000000-0005-0000-0000-00009C2A0000}"/>
    <cellStyle name="Normal 3 2 11 2 3 5 3 2 2" xfId="7943" xr:uid="{00000000-0005-0000-0000-00009D2A0000}"/>
    <cellStyle name="Normal 3 2 11 2 3 5 3 2 2 2" xfId="16432" xr:uid="{00000000-0005-0000-0000-00009E2A0000}"/>
    <cellStyle name="Normal 3 2 11 2 3 5 3 2 2 2 2" xfId="33398" xr:uid="{00000000-0005-0000-0000-00009F2A0000}"/>
    <cellStyle name="Normal 3 2 11 2 3 5 3 2 2 3" xfId="24916" xr:uid="{00000000-0005-0000-0000-0000A02A0000}"/>
    <cellStyle name="Normal 3 2 11 2 3 5 3 2 3" xfId="12190" xr:uid="{00000000-0005-0000-0000-0000A12A0000}"/>
    <cellStyle name="Normal 3 2 11 2 3 5 3 2 3 2" xfId="29157" xr:uid="{00000000-0005-0000-0000-0000A22A0000}"/>
    <cellStyle name="Normal 3 2 11 2 3 5 3 2 4" xfId="20675" xr:uid="{00000000-0005-0000-0000-0000A32A0000}"/>
    <cellStyle name="Normal 3 2 11 2 3 5 3 3" xfId="5824" xr:uid="{00000000-0005-0000-0000-0000A42A0000}"/>
    <cellStyle name="Normal 3 2 11 2 3 5 3 3 2" xfId="14314" xr:uid="{00000000-0005-0000-0000-0000A52A0000}"/>
    <cellStyle name="Normal 3 2 11 2 3 5 3 3 2 2" xfId="31280" xr:uid="{00000000-0005-0000-0000-0000A62A0000}"/>
    <cellStyle name="Normal 3 2 11 2 3 5 3 3 3" xfId="22798" xr:uid="{00000000-0005-0000-0000-0000A72A0000}"/>
    <cellStyle name="Normal 3 2 11 2 3 5 3 4" xfId="10072" xr:uid="{00000000-0005-0000-0000-0000A82A0000}"/>
    <cellStyle name="Normal 3 2 11 2 3 5 3 4 2" xfId="27039" xr:uid="{00000000-0005-0000-0000-0000A92A0000}"/>
    <cellStyle name="Normal 3 2 11 2 3 5 3 5" xfId="18557" xr:uid="{00000000-0005-0000-0000-0000AA2A0000}"/>
    <cellStyle name="Normal 3 2 11 2 3 5 4" xfId="2625" xr:uid="{00000000-0005-0000-0000-0000AB2A0000}"/>
    <cellStyle name="Normal 3 2 11 2 3 5 4 2" xfId="6885" xr:uid="{00000000-0005-0000-0000-0000AC2A0000}"/>
    <cellStyle name="Normal 3 2 11 2 3 5 4 2 2" xfId="15374" xr:uid="{00000000-0005-0000-0000-0000AD2A0000}"/>
    <cellStyle name="Normal 3 2 11 2 3 5 4 2 2 2" xfId="32340" xr:uid="{00000000-0005-0000-0000-0000AE2A0000}"/>
    <cellStyle name="Normal 3 2 11 2 3 5 4 2 3" xfId="23858" xr:uid="{00000000-0005-0000-0000-0000AF2A0000}"/>
    <cellStyle name="Normal 3 2 11 2 3 5 4 3" xfId="11132" xr:uid="{00000000-0005-0000-0000-0000B02A0000}"/>
    <cellStyle name="Normal 3 2 11 2 3 5 4 3 2" xfId="28099" xr:uid="{00000000-0005-0000-0000-0000B12A0000}"/>
    <cellStyle name="Normal 3 2 11 2 3 5 4 4" xfId="19617" xr:uid="{00000000-0005-0000-0000-0000B22A0000}"/>
    <cellStyle name="Normal 3 2 11 2 3 5 5" xfId="4766" xr:uid="{00000000-0005-0000-0000-0000B32A0000}"/>
    <cellStyle name="Normal 3 2 11 2 3 5 5 2" xfId="13256" xr:uid="{00000000-0005-0000-0000-0000B42A0000}"/>
    <cellStyle name="Normal 3 2 11 2 3 5 5 2 2" xfId="30222" xr:uid="{00000000-0005-0000-0000-0000B52A0000}"/>
    <cellStyle name="Normal 3 2 11 2 3 5 5 3" xfId="21740" xr:uid="{00000000-0005-0000-0000-0000B62A0000}"/>
    <cellStyle name="Normal 3 2 11 2 3 5 6" xfId="9014" xr:uid="{00000000-0005-0000-0000-0000B72A0000}"/>
    <cellStyle name="Normal 3 2 11 2 3 5 6 2" xfId="25981" xr:uid="{00000000-0005-0000-0000-0000B82A0000}"/>
    <cellStyle name="Normal 3 2 11 2 3 5 7" xfId="17499" xr:uid="{00000000-0005-0000-0000-0000B92A0000}"/>
    <cellStyle name="Normal 3 2 11 2 3 6" xfId="760" xr:uid="{00000000-0005-0000-0000-0000BA2A0000}"/>
    <cellStyle name="Normal 3 2 11 2 3 6 2" xfId="1827" xr:uid="{00000000-0005-0000-0000-0000BB2A0000}"/>
    <cellStyle name="Normal 3 2 11 2 3 6 2 2" xfId="3948" xr:uid="{00000000-0005-0000-0000-0000BC2A0000}"/>
    <cellStyle name="Normal 3 2 11 2 3 6 2 2 2" xfId="8207" xr:uid="{00000000-0005-0000-0000-0000BD2A0000}"/>
    <cellStyle name="Normal 3 2 11 2 3 6 2 2 2 2" xfId="16696" xr:uid="{00000000-0005-0000-0000-0000BE2A0000}"/>
    <cellStyle name="Normal 3 2 11 2 3 6 2 2 2 2 2" xfId="33662" xr:uid="{00000000-0005-0000-0000-0000BF2A0000}"/>
    <cellStyle name="Normal 3 2 11 2 3 6 2 2 2 3" xfId="25180" xr:uid="{00000000-0005-0000-0000-0000C02A0000}"/>
    <cellStyle name="Normal 3 2 11 2 3 6 2 2 3" xfId="12454" xr:uid="{00000000-0005-0000-0000-0000C12A0000}"/>
    <cellStyle name="Normal 3 2 11 2 3 6 2 2 3 2" xfId="29421" xr:uid="{00000000-0005-0000-0000-0000C22A0000}"/>
    <cellStyle name="Normal 3 2 11 2 3 6 2 2 4" xfId="20939" xr:uid="{00000000-0005-0000-0000-0000C32A0000}"/>
    <cellStyle name="Normal 3 2 11 2 3 6 2 3" xfId="6088" xr:uid="{00000000-0005-0000-0000-0000C42A0000}"/>
    <cellStyle name="Normal 3 2 11 2 3 6 2 3 2" xfId="14578" xr:uid="{00000000-0005-0000-0000-0000C52A0000}"/>
    <cellStyle name="Normal 3 2 11 2 3 6 2 3 2 2" xfId="31544" xr:uid="{00000000-0005-0000-0000-0000C62A0000}"/>
    <cellStyle name="Normal 3 2 11 2 3 6 2 3 3" xfId="23062" xr:uid="{00000000-0005-0000-0000-0000C72A0000}"/>
    <cellStyle name="Normal 3 2 11 2 3 6 2 4" xfId="10336" xr:uid="{00000000-0005-0000-0000-0000C82A0000}"/>
    <cellStyle name="Normal 3 2 11 2 3 6 2 4 2" xfId="27303" xr:uid="{00000000-0005-0000-0000-0000C92A0000}"/>
    <cellStyle name="Normal 3 2 11 2 3 6 2 5" xfId="18821" xr:uid="{00000000-0005-0000-0000-0000CA2A0000}"/>
    <cellStyle name="Normal 3 2 11 2 3 6 3" xfId="2889" xr:uid="{00000000-0005-0000-0000-0000CB2A0000}"/>
    <cellStyle name="Normal 3 2 11 2 3 6 3 2" xfId="7149" xr:uid="{00000000-0005-0000-0000-0000CC2A0000}"/>
    <cellStyle name="Normal 3 2 11 2 3 6 3 2 2" xfId="15638" xr:uid="{00000000-0005-0000-0000-0000CD2A0000}"/>
    <cellStyle name="Normal 3 2 11 2 3 6 3 2 2 2" xfId="32604" xr:uid="{00000000-0005-0000-0000-0000CE2A0000}"/>
    <cellStyle name="Normal 3 2 11 2 3 6 3 2 3" xfId="24122" xr:uid="{00000000-0005-0000-0000-0000CF2A0000}"/>
    <cellStyle name="Normal 3 2 11 2 3 6 3 3" xfId="11396" xr:uid="{00000000-0005-0000-0000-0000D02A0000}"/>
    <cellStyle name="Normal 3 2 11 2 3 6 3 3 2" xfId="28363" xr:uid="{00000000-0005-0000-0000-0000D12A0000}"/>
    <cellStyle name="Normal 3 2 11 2 3 6 3 4" xfId="19881" xr:uid="{00000000-0005-0000-0000-0000D22A0000}"/>
    <cellStyle name="Normal 3 2 11 2 3 6 4" xfId="5030" xr:uid="{00000000-0005-0000-0000-0000D32A0000}"/>
    <cellStyle name="Normal 3 2 11 2 3 6 4 2" xfId="13520" xr:uid="{00000000-0005-0000-0000-0000D42A0000}"/>
    <cellStyle name="Normal 3 2 11 2 3 6 4 2 2" xfId="30486" xr:uid="{00000000-0005-0000-0000-0000D52A0000}"/>
    <cellStyle name="Normal 3 2 11 2 3 6 4 3" xfId="22004" xr:uid="{00000000-0005-0000-0000-0000D62A0000}"/>
    <cellStyle name="Normal 3 2 11 2 3 6 5" xfId="9278" xr:uid="{00000000-0005-0000-0000-0000D72A0000}"/>
    <cellStyle name="Normal 3 2 11 2 3 6 5 2" xfId="26245" xr:uid="{00000000-0005-0000-0000-0000D82A0000}"/>
    <cellStyle name="Normal 3 2 11 2 3 6 6" xfId="17763" xr:uid="{00000000-0005-0000-0000-0000D92A0000}"/>
    <cellStyle name="Normal 3 2 11 2 3 7" xfId="1296" xr:uid="{00000000-0005-0000-0000-0000DA2A0000}"/>
    <cellStyle name="Normal 3 2 11 2 3 7 2" xfId="3419" xr:uid="{00000000-0005-0000-0000-0000DB2A0000}"/>
    <cellStyle name="Normal 3 2 11 2 3 7 2 2" xfId="7678" xr:uid="{00000000-0005-0000-0000-0000DC2A0000}"/>
    <cellStyle name="Normal 3 2 11 2 3 7 2 2 2" xfId="16167" xr:uid="{00000000-0005-0000-0000-0000DD2A0000}"/>
    <cellStyle name="Normal 3 2 11 2 3 7 2 2 2 2" xfId="33133" xr:uid="{00000000-0005-0000-0000-0000DE2A0000}"/>
    <cellStyle name="Normal 3 2 11 2 3 7 2 2 3" xfId="24651" xr:uid="{00000000-0005-0000-0000-0000DF2A0000}"/>
    <cellStyle name="Normal 3 2 11 2 3 7 2 3" xfId="11925" xr:uid="{00000000-0005-0000-0000-0000E02A0000}"/>
    <cellStyle name="Normal 3 2 11 2 3 7 2 3 2" xfId="28892" xr:uid="{00000000-0005-0000-0000-0000E12A0000}"/>
    <cellStyle name="Normal 3 2 11 2 3 7 2 4" xfId="20410" xr:uid="{00000000-0005-0000-0000-0000E22A0000}"/>
    <cellStyle name="Normal 3 2 11 2 3 7 3" xfId="5559" xr:uid="{00000000-0005-0000-0000-0000E32A0000}"/>
    <cellStyle name="Normal 3 2 11 2 3 7 3 2" xfId="14049" xr:uid="{00000000-0005-0000-0000-0000E42A0000}"/>
    <cellStyle name="Normal 3 2 11 2 3 7 3 2 2" xfId="31015" xr:uid="{00000000-0005-0000-0000-0000E52A0000}"/>
    <cellStyle name="Normal 3 2 11 2 3 7 3 3" xfId="22533" xr:uid="{00000000-0005-0000-0000-0000E62A0000}"/>
    <cellStyle name="Normal 3 2 11 2 3 7 4" xfId="9807" xr:uid="{00000000-0005-0000-0000-0000E72A0000}"/>
    <cellStyle name="Normal 3 2 11 2 3 7 4 2" xfId="26774" xr:uid="{00000000-0005-0000-0000-0000E82A0000}"/>
    <cellStyle name="Normal 3 2 11 2 3 7 5" xfId="18292" xr:uid="{00000000-0005-0000-0000-0000E92A0000}"/>
    <cellStyle name="Normal 3 2 11 2 3 8" xfId="2359" xr:uid="{00000000-0005-0000-0000-0000EA2A0000}"/>
    <cellStyle name="Normal 3 2 11 2 3 8 2" xfId="6620" xr:uid="{00000000-0005-0000-0000-0000EB2A0000}"/>
    <cellStyle name="Normal 3 2 11 2 3 8 2 2" xfId="15109" xr:uid="{00000000-0005-0000-0000-0000EC2A0000}"/>
    <cellStyle name="Normal 3 2 11 2 3 8 2 2 2" xfId="32075" xr:uid="{00000000-0005-0000-0000-0000ED2A0000}"/>
    <cellStyle name="Normal 3 2 11 2 3 8 2 3" xfId="23593" xr:uid="{00000000-0005-0000-0000-0000EE2A0000}"/>
    <cellStyle name="Normal 3 2 11 2 3 8 3" xfId="10867" xr:uid="{00000000-0005-0000-0000-0000EF2A0000}"/>
    <cellStyle name="Normal 3 2 11 2 3 8 3 2" xfId="27834" xr:uid="{00000000-0005-0000-0000-0000F02A0000}"/>
    <cellStyle name="Normal 3 2 11 2 3 8 4" xfId="19352" xr:uid="{00000000-0005-0000-0000-0000F12A0000}"/>
    <cellStyle name="Normal 3 2 11 2 3 9" xfId="4500" xr:uid="{00000000-0005-0000-0000-0000F22A0000}"/>
    <cellStyle name="Normal 3 2 11 2 3 9 2" xfId="12991" xr:uid="{00000000-0005-0000-0000-0000F32A0000}"/>
    <cellStyle name="Normal 3 2 11 2 3 9 2 2" xfId="29957" xr:uid="{00000000-0005-0000-0000-0000F42A0000}"/>
    <cellStyle name="Normal 3 2 11 2 3 9 3" xfId="21475" xr:uid="{00000000-0005-0000-0000-0000F52A0000}"/>
    <cellStyle name="Normal 3 2 11 3" xfId="134" xr:uid="{00000000-0005-0000-0000-0000F62A0000}"/>
    <cellStyle name="Normal 3 2 11 3 10" xfId="8742" xr:uid="{00000000-0005-0000-0000-0000F72A0000}"/>
    <cellStyle name="Normal 3 2 11 3 10 2" xfId="25710" xr:uid="{00000000-0005-0000-0000-0000F82A0000}"/>
    <cellStyle name="Normal 3 2 11 3 11" xfId="17227" xr:uid="{00000000-0005-0000-0000-0000F92A0000}"/>
    <cellStyle name="Normal 3 2 11 3 2" xfId="223" xr:uid="{00000000-0005-0000-0000-0000FA2A0000}"/>
    <cellStyle name="Normal 3 2 11 3 2 10" xfId="17261" xr:uid="{00000000-0005-0000-0000-0000FB2A0000}"/>
    <cellStyle name="Normal 3 2 11 3 2 2" xfId="296" xr:uid="{00000000-0005-0000-0000-0000FC2A0000}"/>
    <cellStyle name="Normal 3 2 11 3 2 2 2" xfId="430" xr:uid="{00000000-0005-0000-0000-0000FD2A0000}"/>
    <cellStyle name="Normal 3 2 11 3 2 2 2 2" xfId="718" xr:uid="{00000000-0005-0000-0000-0000FE2A0000}"/>
    <cellStyle name="Normal 3 2 11 3 2 2 2 2 2" xfId="1254" xr:uid="{00000000-0005-0000-0000-0000FF2A0000}"/>
    <cellStyle name="Normal 3 2 11 3 2 2 2 2 2 2" xfId="2315" xr:uid="{00000000-0005-0000-0000-0000002B0000}"/>
    <cellStyle name="Normal 3 2 11 3 2 2 2 2 2 2 2" xfId="4436" xr:uid="{00000000-0005-0000-0000-0000012B0000}"/>
    <cellStyle name="Normal 3 2 11 3 2 2 2 2 2 2 2 2" xfId="8695" xr:uid="{00000000-0005-0000-0000-0000022B0000}"/>
    <cellStyle name="Normal 3 2 11 3 2 2 2 2 2 2 2 2 2" xfId="17184" xr:uid="{00000000-0005-0000-0000-0000032B0000}"/>
    <cellStyle name="Normal 3 2 11 3 2 2 2 2 2 2 2 2 2 2" xfId="34150" xr:uid="{00000000-0005-0000-0000-0000042B0000}"/>
    <cellStyle name="Normal 3 2 11 3 2 2 2 2 2 2 2 2 3" xfId="25668" xr:uid="{00000000-0005-0000-0000-0000052B0000}"/>
    <cellStyle name="Normal 3 2 11 3 2 2 2 2 2 2 2 3" xfId="12942" xr:uid="{00000000-0005-0000-0000-0000062B0000}"/>
    <cellStyle name="Normal 3 2 11 3 2 2 2 2 2 2 2 3 2" xfId="29909" xr:uid="{00000000-0005-0000-0000-0000072B0000}"/>
    <cellStyle name="Normal 3 2 11 3 2 2 2 2 2 2 2 4" xfId="21427" xr:uid="{00000000-0005-0000-0000-0000082B0000}"/>
    <cellStyle name="Normal 3 2 11 3 2 2 2 2 2 2 3" xfId="6576" xr:uid="{00000000-0005-0000-0000-0000092B0000}"/>
    <cellStyle name="Normal 3 2 11 3 2 2 2 2 2 2 3 2" xfId="15066" xr:uid="{00000000-0005-0000-0000-00000A2B0000}"/>
    <cellStyle name="Normal 3 2 11 3 2 2 2 2 2 2 3 2 2" xfId="32032" xr:uid="{00000000-0005-0000-0000-00000B2B0000}"/>
    <cellStyle name="Normal 3 2 11 3 2 2 2 2 2 2 3 3" xfId="23550" xr:uid="{00000000-0005-0000-0000-00000C2B0000}"/>
    <cellStyle name="Normal 3 2 11 3 2 2 2 2 2 2 4" xfId="10824" xr:uid="{00000000-0005-0000-0000-00000D2B0000}"/>
    <cellStyle name="Normal 3 2 11 3 2 2 2 2 2 2 4 2" xfId="27791" xr:uid="{00000000-0005-0000-0000-00000E2B0000}"/>
    <cellStyle name="Normal 3 2 11 3 2 2 2 2 2 2 5" xfId="19309" xr:uid="{00000000-0005-0000-0000-00000F2B0000}"/>
    <cellStyle name="Normal 3 2 11 3 2 2 2 2 2 3" xfId="3377" xr:uid="{00000000-0005-0000-0000-0000102B0000}"/>
    <cellStyle name="Normal 3 2 11 3 2 2 2 2 2 3 2" xfId="7637" xr:uid="{00000000-0005-0000-0000-0000112B0000}"/>
    <cellStyle name="Normal 3 2 11 3 2 2 2 2 2 3 2 2" xfId="16126" xr:uid="{00000000-0005-0000-0000-0000122B0000}"/>
    <cellStyle name="Normal 3 2 11 3 2 2 2 2 2 3 2 2 2" xfId="33092" xr:uid="{00000000-0005-0000-0000-0000132B0000}"/>
    <cellStyle name="Normal 3 2 11 3 2 2 2 2 2 3 2 3" xfId="24610" xr:uid="{00000000-0005-0000-0000-0000142B0000}"/>
    <cellStyle name="Normal 3 2 11 3 2 2 2 2 2 3 3" xfId="11884" xr:uid="{00000000-0005-0000-0000-0000152B0000}"/>
    <cellStyle name="Normal 3 2 11 3 2 2 2 2 2 3 3 2" xfId="28851" xr:uid="{00000000-0005-0000-0000-0000162B0000}"/>
    <cellStyle name="Normal 3 2 11 3 2 2 2 2 2 3 4" xfId="20369" xr:uid="{00000000-0005-0000-0000-0000172B0000}"/>
    <cellStyle name="Normal 3 2 11 3 2 2 2 2 2 4" xfId="5518" xr:uid="{00000000-0005-0000-0000-0000182B0000}"/>
    <cellStyle name="Normal 3 2 11 3 2 2 2 2 2 4 2" xfId="14008" xr:uid="{00000000-0005-0000-0000-0000192B0000}"/>
    <cellStyle name="Normal 3 2 11 3 2 2 2 2 2 4 2 2" xfId="30974" xr:uid="{00000000-0005-0000-0000-00001A2B0000}"/>
    <cellStyle name="Normal 3 2 11 3 2 2 2 2 2 4 3" xfId="22492" xr:uid="{00000000-0005-0000-0000-00001B2B0000}"/>
    <cellStyle name="Normal 3 2 11 3 2 2 2 2 2 5" xfId="9766" xr:uid="{00000000-0005-0000-0000-00001C2B0000}"/>
    <cellStyle name="Normal 3 2 11 3 2 2 2 2 2 5 2" xfId="26733" xr:uid="{00000000-0005-0000-0000-00001D2B0000}"/>
    <cellStyle name="Normal 3 2 11 3 2 2 2 2 2 6" xfId="18251" xr:uid="{00000000-0005-0000-0000-00001E2B0000}"/>
    <cellStyle name="Normal 3 2 11 3 2 2 2 2 3" xfId="1785" xr:uid="{00000000-0005-0000-0000-00001F2B0000}"/>
    <cellStyle name="Normal 3 2 11 3 2 2 2 2 3 2" xfId="3907" xr:uid="{00000000-0005-0000-0000-0000202B0000}"/>
    <cellStyle name="Normal 3 2 11 3 2 2 2 2 3 2 2" xfId="8166" xr:uid="{00000000-0005-0000-0000-0000212B0000}"/>
    <cellStyle name="Normal 3 2 11 3 2 2 2 2 3 2 2 2" xfId="16655" xr:uid="{00000000-0005-0000-0000-0000222B0000}"/>
    <cellStyle name="Normal 3 2 11 3 2 2 2 2 3 2 2 2 2" xfId="33621" xr:uid="{00000000-0005-0000-0000-0000232B0000}"/>
    <cellStyle name="Normal 3 2 11 3 2 2 2 2 3 2 2 3" xfId="25139" xr:uid="{00000000-0005-0000-0000-0000242B0000}"/>
    <cellStyle name="Normal 3 2 11 3 2 2 2 2 3 2 3" xfId="12413" xr:uid="{00000000-0005-0000-0000-0000252B0000}"/>
    <cellStyle name="Normal 3 2 11 3 2 2 2 2 3 2 3 2" xfId="29380" xr:uid="{00000000-0005-0000-0000-0000262B0000}"/>
    <cellStyle name="Normal 3 2 11 3 2 2 2 2 3 2 4" xfId="20898" xr:uid="{00000000-0005-0000-0000-0000272B0000}"/>
    <cellStyle name="Normal 3 2 11 3 2 2 2 2 3 3" xfId="6047" xr:uid="{00000000-0005-0000-0000-0000282B0000}"/>
    <cellStyle name="Normal 3 2 11 3 2 2 2 2 3 3 2" xfId="14537" xr:uid="{00000000-0005-0000-0000-0000292B0000}"/>
    <cellStyle name="Normal 3 2 11 3 2 2 2 2 3 3 2 2" xfId="31503" xr:uid="{00000000-0005-0000-0000-00002A2B0000}"/>
    <cellStyle name="Normal 3 2 11 3 2 2 2 2 3 3 3" xfId="23021" xr:uid="{00000000-0005-0000-0000-00002B2B0000}"/>
    <cellStyle name="Normal 3 2 11 3 2 2 2 2 3 4" xfId="10295" xr:uid="{00000000-0005-0000-0000-00002C2B0000}"/>
    <cellStyle name="Normal 3 2 11 3 2 2 2 2 3 4 2" xfId="27262" xr:uid="{00000000-0005-0000-0000-00002D2B0000}"/>
    <cellStyle name="Normal 3 2 11 3 2 2 2 2 3 5" xfId="18780" xr:uid="{00000000-0005-0000-0000-00002E2B0000}"/>
    <cellStyle name="Normal 3 2 11 3 2 2 2 2 4" xfId="2848" xr:uid="{00000000-0005-0000-0000-00002F2B0000}"/>
    <cellStyle name="Normal 3 2 11 3 2 2 2 2 4 2" xfId="7108" xr:uid="{00000000-0005-0000-0000-0000302B0000}"/>
    <cellStyle name="Normal 3 2 11 3 2 2 2 2 4 2 2" xfId="15597" xr:uid="{00000000-0005-0000-0000-0000312B0000}"/>
    <cellStyle name="Normal 3 2 11 3 2 2 2 2 4 2 2 2" xfId="32563" xr:uid="{00000000-0005-0000-0000-0000322B0000}"/>
    <cellStyle name="Normal 3 2 11 3 2 2 2 2 4 2 3" xfId="24081" xr:uid="{00000000-0005-0000-0000-0000332B0000}"/>
    <cellStyle name="Normal 3 2 11 3 2 2 2 2 4 3" xfId="11355" xr:uid="{00000000-0005-0000-0000-0000342B0000}"/>
    <cellStyle name="Normal 3 2 11 3 2 2 2 2 4 3 2" xfId="28322" xr:uid="{00000000-0005-0000-0000-0000352B0000}"/>
    <cellStyle name="Normal 3 2 11 3 2 2 2 2 4 4" xfId="19840" xr:uid="{00000000-0005-0000-0000-0000362B0000}"/>
    <cellStyle name="Normal 3 2 11 3 2 2 2 2 5" xfId="4989" xr:uid="{00000000-0005-0000-0000-0000372B0000}"/>
    <cellStyle name="Normal 3 2 11 3 2 2 2 2 5 2" xfId="13479" xr:uid="{00000000-0005-0000-0000-0000382B0000}"/>
    <cellStyle name="Normal 3 2 11 3 2 2 2 2 5 2 2" xfId="30445" xr:uid="{00000000-0005-0000-0000-0000392B0000}"/>
    <cellStyle name="Normal 3 2 11 3 2 2 2 2 5 3" xfId="21963" xr:uid="{00000000-0005-0000-0000-00003A2B0000}"/>
    <cellStyle name="Normal 3 2 11 3 2 2 2 2 6" xfId="9237" xr:uid="{00000000-0005-0000-0000-00003B2B0000}"/>
    <cellStyle name="Normal 3 2 11 3 2 2 2 2 6 2" xfId="26204" xr:uid="{00000000-0005-0000-0000-00003C2B0000}"/>
    <cellStyle name="Normal 3 2 11 3 2 2 2 2 7" xfId="17722" xr:uid="{00000000-0005-0000-0000-00003D2B0000}"/>
    <cellStyle name="Normal 3 2 11 3 2 2 2 3" xfId="984" xr:uid="{00000000-0005-0000-0000-00003E2B0000}"/>
    <cellStyle name="Normal 3 2 11 3 2 2 2 3 2" xfId="2050" xr:uid="{00000000-0005-0000-0000-00003F2B0000}"/>
    <cellStyle name="Normal 3 2 11 3 2 2 2 3 2 2" xfId="4171" xr:uid="{00000000-0005-0000-0000-0000402B0000}"/>
    <cellStyle name="Normal 3 2 11 3 2 2 2 3 2 2 2" xfId="8430" xr:uid="{00000000-0005-0000-0000-0000412B0000}"/>
    <cellStyle name="Normal 3 2 11 3 2 2 2 3 2 2 2 2" xfId="16919" xr:uid="{00000000-0005-0000-0000-0000422B0000}"/>
    <cellStyle name="Normal 3 2 11 3 2 2 2 3 2 2 2 2 2" xfId="33885" xr:uid="{00000000-0005-0000-0000-0000432B0000}"/>
    <cellStyle name="Normal 3 2 11 3 2 2 2 3 2 2 2 3" xfId="25403" xr:uid="{00000000-0005-0000-0000-0000442B0000}"/>
    <cellStyle name="Normal 3 2 11 3 2 2 2 3 2 2 3" xfId="12677" xr:uid="{00000000-0005-0000-0000-0000452B0000}"/>
    <cellStyle name="Normal 3 2 11 3 2 2 2 3 2 2 3 2" xfId="29644" xr:uid="{00000000-0005-0000-0000-0000462B0000}"/>
    <cellStyle name="Normal 3 2 11 3 2 2 2 3 2 2 4" xfId="21162" xr:uid="{00000000-0005-0000-0000-0000472B0000}"/>
    <cellStyle name="Normal 3 2 11 3 2 2 2 3 2 3" xfId="6311" xr:uid="{00000000-0005-0000-0000-0000482B0000}"/>
    <cellStyle name="Normal 3 2 11 3 2 2 2 3 2 3 2" xfId="14801" xr:uid="{00000000-0005-0000-0000-0000492B0000}"/>
    <cellStyle name="Normal 3 2 11 3 2 2 2 3 2 3 2 2" xfId="31767" xr:uid="{00000000-0005-0000-0000-00004A2B0000}"/>
    <cellStyle name="Normal 3 2 11 3 2 2 2 3 2 3 3" xfId="23285" xr:uid="{00000000-0005-0000-0000-00004B2B0000}"/>
    <cellStyle name="Normal 3 2 11 3 2 2 2 3 2 4" xfId="10559" xr:uid="{00000000-0005-0000-0000-00004C2B0000}"/>
    <cellStyle name="Normal 3 2 11 3 2 2 2 3 2 4 2" xfId="27526" xr:uid="{00000000-0005-0000-0000-00004D2B0000}"/>
    <cellStyle name="Normal 3 2 11 3 2 2 2 3 2 5" xfId="19044" xr:uid="{00000000-0005-0000-0000-00004E2B0000}"/>
    <cellStyle name="Normal 3 2 11 3 2 2 2 3 3" xfId="3112" xr:uid="{00000000-0005-0000-0000-00004F2B0000}"/>
    <cellStyle name="Normal 3 2 11 3 2 2 2 3 3 2" xfId="7372" xr:uid="{00000000-0005-0000-0000-0000502B0000}"/>
    <cellStyle name="Normal 3 2 11 3 2 2 2 3 3 2 2" xfId="15861" xr:uid="{00000000-0005-0000-0000-0000512B0000}"/>
    <cellStyle name="Normal 3 2 11 3 2 2 2 3 3 2 2 2" xfId="32827" xr:uid="{00000000-0005-0000-0000-0000522B0000}"/>
    <cellStyle name="Normal 3 2 11 3 2 2 2 3 3 2 3" xfId="24345" xr:uid="{00000000-0005-0000-0000-0000532B0000}"/>
    <cellStyle name="Normal 3 2 11 3 2 2 2 3 3 3" xfId="11619" xr:uid="{00000000-0005-0000-0000-0000542B0000}"/>
    <cellStyle name="Normal 3 2 11 3 2 2 2 3 3 3 2" xfId="28586" xr:uid="{00000000-0005-0000-0000-0000552B0000}"/>
    <cellStyle name="Normal 3 2 11 3 2 2 2 3 3 4" xfId="20104" xr:uid="{00000000-0005-0000-0000-0000562B0000}"/>
    <cellStyle name="Normal 3 2 11 3 2 2 2 3 4" xfId="5253" xr:uid="{00000000-0005-0000-0000-0000572B0000}"/>
    <cellStyle name="Normal 3 2 11 3 2 2 2 3 4 2" xfId="13743" xr:uid="{00000000-0005-0000-0000-0000582B0000}"/>
    <cellStyle name="Normal 3 2 11 3 2 2 2 3 4 2 2" xfId="30709" xr:uid="{00000000-0005-0000-0000-0000592B0000}"/>
    <cellStyle name="Normal 3 2 11 3 2 2 2 3 4 3" xfId="22227" xr:uid="{00000000-0005-0000-0000-00005A2B0000}"/>
    <cellStyle name="Normal 3 2 11 3 2 2 2 3 5" xfId="9501" xr:uid="{00000000-0005-0000-0000-00005B2B0000}"/>
    <cellStyle name="Normal 3 2 11 3 2 2 2 3 5 2" xfId="26468" xr:uid="{00000000-0005-0000-0000-00005C2B0000}"/>
    <cellStyle name="Normal 3 2 11 3 2 2 2 3 6" xfId="17986" xr:uid="{00000000-0005-0000-0000-00005D2B0000}"/>
    <cellStyle name="Normal 3 2 11 3 2 2 2 4" xfId="1520" xr:uid="{00000000-0005-0000-0000-00005E2B0000}"/>
    <cellStyle name="Normal 3 2 11 3 2 2 2 4 2" xfId="3642" xr:uid="{00000000-0005-0000-0000-00005F2B0000}"/>
    <cellStyle name="Normal 3 2 11 3 2 2 2 4 2 2" xfId="7901" xr:uid="{00000000-0005-0000-0000-0000602B0000}"/>
    <cellStyle name="Normal 3 2 11 3 2 2 2 4 2 2 2" xfId="16390" xr:uid="{00000000-0005-0000-0000-0000612B0000}"/>
    <cellStyle name="Normal 3 2 11 3 2 2 2 4 2 2 2 2" xfId="33356" xr:uid="{00000000-0005-0000-0000-0000622B0000}"/>
    <cellStyle name="Normal 3 2 11 3 2 2 2 4 2 2 3" xfId="24874" xr:uid="{00000000-0005-0000-0000-0000632B0000}"/>
    <cellStyle name="Normal 3 2 11 3 2 2 2 4 2 3" xfId="12148" xr:uid="{00000000-0005-0000-0000-0000642B0000}"/>
    <cellStyle name="Normal 3 2 11 3 2 2 2 4 2 3 2" xfId="29115" xr:uid="{00000000-0005-0000-0000-0000652B0000}"/>
    <cellStyle name="Normal 3 2 11 3 2 2 2 4 2 4" xfId="20633" xr:uid="{00000000-0005-0000-0000-0000662B0000}"/>
    <cellStyle name="Normal 3 2 11 3 2 2 2 4 3" xfId="5782" xr:uid="{00000000-0005-0000-0000-0000672B0000}"/>
    <cellStyle name="Normal 3 2 11 3 2 2 2 4 3 2" xfId="14272" xr:uid="{00000000-0005-0000-0000-0000682B0000}"/>
    <cellStyle name="Normal 3 2 11 3 2 2 2 4 3 2 2" xfId="31238" xr:uid="{00000000-0005-0000-0000-0000692B0000}"/>
    <cellStyle name="Normal 3 2 11 3 2 2 2 4 3 3" xfId="22756" xr:uid="{00000000-0005-0000-0000-00006A2B0000}"/>
    <cellStyle name="Normal 3 2 11 3 2 2 2 4 4" xfId="10030" xr:uid="{00000000-0005-0000-0000-00006B2B0000}"/>
    <cellStyle name="Normal 3 2 11 3 2 2 2 4 4 2" xfId="26997" xr:uid="{00000000-0005-0000-0000-00006C2B0000}"/>
    <cellStyle name="Normal 3 2 11 3 2 2 2 4 5" xfId="18515" xr:uid="{00000000-0005-0000-0000-00006D2B0000}"/>
    <cellStyle name="Normal 3 2 11 3 2 2 2 5" xfId="2583" xr:uid="{00000000-0005-0000-0000-00006E2B0000}"/>
    <cellStyle name="Normal 3 2 11 3 2 2 2 5 2" xfId="6843" xr:uid="{00000000-0005-0000-0000-00006F2B0000}"/>
    <cellStyle name="Normal 3 2 11 3 2 2 2 5 2 2" xfId="15332" xr:uid="{00000000-0005-0000-0000-0000702B0000}"/>
    <cellStyle name="Normal 3 2 11 3 2 2 2 5 2 2 2" xfId="32298" xr:uid="{00000000-0005-0000-0000-0000712B0000}"/>
    <cellStyle name="Normal 3 2 11 3 2 2 2 5 2 3" xfId="23816" xr:uid="{00000000-0005-0000-0000-0000722B0000}"/>
    <cellStyle name="Normal 3 2 11 3 2 2 2 5 3" xfId="11090" xr:uid="{00000000-0005-0000-0000-0000732B0000}"/>
    <cellStyle name="Normal 3 2 11 3 2 2 2 5 3 2" xfId="28057" xr:uid="{00000000-0005-0000-0000-0000742B0000}"/>
    <cellStyle name="Normal 3 2 11 3 2 2 2 5 4" xfId="19575" xr:uid="{00000000-0005-0000-0000-0000752B0000}"/>
    <cellStyle name="Normal 3 2 11 3 2 2 2 6" xfId="4724" xr:uid="{00000000-0005-0000-0000-0000762B0000}"/>
    <cellStyle name="Normal 3 2 11 3 2 2 2 6 2" xfId="13214" xr:uid="{00000000-0005-0000-0000-0000772B0000}"/>
    <cellStyle name="Normal 3 2 11 3 2 2 2 6 2 2" xfId="30180" xr:uid="{00000000-0005-0000-0000-0000782B0000}"/>
    <cellStyle name="Normal 3 2 11 3 2 2 2 6 3" xfId="21698" xr:uid="{00000000-0005-0000-0000-0000792B0000}"/>
    <cellStyle name="Normal 3 2 11 3 2 2 2 7" xfId="8972" xr:uid="{00000000-0005-0000-0000-00007A2B0000}"/>
    <cellStyle name="Normal 3 2 11 3 2 2 2 7 2" xfId="25939" xr:uid="{00000000-0005-0000-0000-00007B2B0000}"/>
    <cellStyle name="Normal 3 2 11 3 2 2 2 8" xfId="17457" xr:uid="{00000000-0005-0000-0000-00007C2B0000}"/>
    <cellStyle name="Normal 3 2 11 3 2 2 3" xfId="585" xr:uid="{00000000-0005-0000-0000-00007D2B0000}"/>
    <cellStyle name="Normal 3 2 11 3 2 2 3 2" xfId="1123" xr:uid="{00000000-0005-0000-0000-00007E2B0000}"/>
    <cellStyle name="Normal 3 2 11 3 2 2 3 2 2" xfId="2184" xr:uid="{00000000-0005-0000-0000-00007F2B0000}"/>
    <cellStyle name="Normal 3 2 11 3 2 2 3 2 2 2" xfId="4305" xr:uid="{00000000-0005-0000-0000-0000802B0000}"/>
    <cellStyle name="Normal 3 2 11 3 2 2 3 2 2 2 2" xfId="8564" xr:uid="{00000000-0005-0000-0000-0000812B0000}"/>
    <cellStyle name="Normal 3 2 11 3 2 2 3 2 2 2 2 2" xfId="17053" xr:uid="{00000000-0005-0000-0000-0000822B0000}"/>
    <cellStyle name="Normal 3 2 11 3 2 2 3 2 2 2 2 2 2" xfId="34019" xr:uid="{00000000-0005-0000-0000-0000832B0000}"/>
    <cellStyle name="Normal 3 2 11 3 2 2 3 2 2 2 2 3" xfId="25537" xr:uid="{00000000-0005-0000-0000-0000842B0000}"/>
    <cellStyle name="Normal 3 2 11 3 2 2 3 2 2 2 3" xfId="12811" xr:uid="{00000000-0005-0000-0000-0000852B0000}"/>
    <cellStyle name="Normal 3 2 11 3 2 2 3 2 2 2 3 2" xfId="29778" xr:uid="{00000000-0005-0000-0000-0000862B0000}"/>
    <cellStyle name="Normal 3 2 11 3 2 2 3 2 2 2 4" xfId="21296" xr:uid="{00000000-0005-0000-0000-0000872B0000}"/>
    <cellStyle name="Normal 3 2 11 3 2 2 3 2 2 3" xfId="6445" xr:uid="{00000000-0005-0000-0000-0000882B0000}"/>
    <cellStyle name="Normal 3 2 11 3 2 2 3 2 2 3 2" xfId="14935" xr:uid="{00000000-0005-0000-0000-0000892B0000}"/>
    <cellStyle name="Normal 3 2 11 3 2 2 3 2 2 3 2 2" xfId="31901" xr:uid="{00000000-0005-0000-0000-00008A2B0000}"/>
    <cellStyle name="Normal 3 2 11 3 2 2 3 2 2 3 3" xfId="23419" xr:uid="{00000000-0005-0000-0000-00008B2B0000}"/>
    <cellStyle name="Normal 3 2 11 3 2 2 3 2 2 4" xfId="10693" xr:uid="{00000000-0005-0000-0000-00008C2B0000}"/>
    <cellStyle name="Normal 3 2 11 3 2 2 3 2 2 4 2" xfId="27660" xr:uid="{00000000-0005-0000-0000-00008D2B0000}"/>
    <cellStyle name="Normal 3 2 11 3 2 2 3 2 2 5" xfId="19178" xr:uid="{00000000-0005-0000-0000-00008E2B0000}"/>
    <cellStyle name="Normal 3 2 11 3 2 2 3 2 3" xfId="3246" xr:uid="{00000000-0005-0000-0000-00008F2B0000}"/>
    <cellStyle name="Normal 3 2 11 3 2 2 3 2 3 2" xfId="7506" xr:uid="{00000000-0005-0000-0000-0000902B0000}"/>
    <cellStyle name="Normal 3 2 11 3 2 2 3 2 3 2 2" xfId="15995" xr:uid="{00000000-0005-0000-0000-0000912B0000}"/>
    <cellStyle name="Normal 3 2 11 3 2 2 3 2 3 2 2 2" xfId="32961" xr:uid="{00000000-0005-0000-0000-0000922B0000}"/>
    <cellStyle name="Normal 3 2 11 3 2 2 3 2 3 2 3" xfId="24479" xr:uid="{00000000-0005-0000-0000-0000932B0000}"/>
    <cellStyle name="Normal 3 2 11 3 2 2 3 2 3 3" xfId="11753" xr:uid="{00000000-0005-0000-0000-0000942B0000}"/>
    <cellStyle name="Normal 3 2 11 3 2 2 3 2 3 3 2" xfId="28720" xr:uid="{00000000-0005-0000-0000-0000952B0000}"/>
    <cellStyle name="Normal 3 2 11 3 2 2 3 2 3 4" xfId="20238" xr:uid="{00000000-0005-0000-0000-0000962B0000}"/>
    <cellStyle name="Normal 3 2 11 3 2 2 3 2 4" xfId="5387" xr:uid="{00000000-0005-0000-0000-0000972B0000}"/>
    <cellStyle name="Normal 3 2 11 3 2 2 3 2 4 2" xfId="13877" xr:uid="{00000000-0005-0000-0000-0000982B0000}"/>
    <cellStyle name="Normal 3 2 11 3 2 2 3 2 4 2 2" xfId="30843" xr:uid="{00000000-0005-0000-0000-0000992B0000}"/>
    <cellStyle name="Normal 3 2 11 3 2 2 3 2 4 3" xfId="22361" xr:uid="{00000000-0005-0000-0000-00009A2B0000}"/>
    <cellStyle name="Normal 3 2 11 3 2 2 3 2 5" xfId="9635" xr:uid="{00000000-0005-0000-0000-00009B2B0000}"/>
    <cellStyle name="Normal 3 2 11 3 2 2 3 2 5 2" xfId="26602" xr:uid="{00000000-0005-0000-0000-00009C2B0000}"/>
    <cellStyle name="Normal 3 2 11 3 2 2 3 2 6" xfId="18120" xr:uid="{00000000-0005-0000-0000-00009D2B0000}"/>
    <cellStyle name="Normal 3 2 11 3 2 2 3 3" xfId="1654" xr:uid="{00000000-0005-0000-0000-00009E2B0000}"/>
    <cellStyle name="Normal 3 2 11 3 2 2 3 3 2" xfId="3776" xr:uid="{00000000-0005-0000-0000-00009F2B0000}"/>
    <cellStyle name="Normal 3 2 11 3 2 2 3 3 2 2" xfId="8035" xr:uid="{00000000-0005-0000-0000-0000A02B0000}"/>
    <cellStyle name="Normal 3 2 11 3 2 2 3 3 2 2 2" xfId="16524" xr:uid="{00000000-0005-0000-0000-0000A12B0000}"/>
    <cellStyle name="Normal 3 2 11 3 2 2 3 3 2 2 2 2" xfId="33490" xr:uid="{00000000-0005-0000-0000-0000A22B0000}"/>
    <cellStyle name="Normal 3 2 11 3 2 2 3 3 2 2 3" xfId="25008" xr:uid="{00000000-0005-0000-0000-0000A32B0000}"/>
    <cellStyle name="Normal 3 2 11 3 2 2 3 3 2 3" xfId="12282" xr:uid="{00000000-0005-0000-0000-0000A42B0000}"/>
    <cellStyle name="Normal 3 2 11 3 2 2 3 3 2 3 2" xfId="29249" xr:uid="{00000000-0005-0000-0000-0000A52B0000}"/>
    <cellStyle name="Normal 3 2 11 3 2 2 3 3 2 4" xfId="20767" xr:uid="{00000000-0005-0000-0000-0000A62B0000}"/>
    <cellStyle name="Normal 3 2 11 3 2 2 3 3 3" xfId="5916" xr:uid="{00000000-0005-0000-0000-0000A72B0000}"/>
    <cellStyle name="Normal 3 2 11 3 2 2 3 3 3 2" xfId="14406" xr:uid="{00000000-0005-0000-0000-0000A82B0000}"/>
    <cellStyle name="Normal 3 2 11 3 2 2 3 3 3 2 2" xfId="31372" xr:uid="{00000000-0005-0000-0000-0000A92B0000}"/>
    <cellStyle name="Normal 3 2 11 3 2 2 3 3 3 3" xfId="22890" xr:uid="{00000000-0005-0000-0000-0000AA2B0000}"/>
    <cellStyle name="Normal 3 2 11 3 2 2 3 3 4" xfId="10164" xr:uid="{00000000-0005-0000-0000-0000AB2B0000}"/>
    <cellStyle name="Normal 3 2 11 3 2 2 3 3 4 2" xfId="27131" xr:uid="{00000000-0005-0000-0000-0000AC2B0000}"/>
    <cellStyle name="Normal 3 2 11 3 2 2 3 3 5" xfId="18649" xr:uid="{00000000-0005-0000-0000-0000AD2B0000}"/>
    <cellStyle name="Normal 3 2 11 3 2 2 3 4" xfId="2717" xr:uid="{00000000-0005-0000-0000-0000AE2B0000}"/>
    <cellStyle name="Normal 3 2 11 3 2 2 3 4 2" xfId="6977" xr:uid="{00000000-0005-0000-0000-0000AF2B0000}"/>
    <cellStyle name="Normal 3 2 11 3 2 2 3 4 2 2" xfId="15466" xr:uid="{00000000-0005-0000-0000-0000B02B0000}"/>
    <cellStyle name="Normal 3 2 11 3 2 2 3 4 2 2 2" xfId="32432" xr:uid="{00000000-0005-0000-0000-0000B12B0000}"/>
    <cellStyle name="Normal 3 2 11 3 2 2 3 4 2 3" xfId="23950" xr:uid="{00000000-0005-0000-0000-0000B22B0000}"/>
    <cellStyle name="Normal 3 2 11 3 2 2 3 4 3" xfId="11224" xr:uid="{00000000-0005-0000-0000-0000B32B0000}"/>
    <cellStyle name="Normal 3 2 11 3 2 2 3 4 3 2" xfId="28191" xr:uid="{00000000-0005-0000-0000-0000B42B0000}"/>
    <cellStyle name="Normal 3 2 11 3 2 2 3 4 4" xfId="19709" xr:uid="{00000000-0005-0000-0000-0000B52B0000}"/>
    <cellStyle name="Normal 3 2 11 3 2 2 3 5" xfId="4858" xr:uid="{00000000-0005-0000-0000-0000B62B0000}"/>
    <cellStyle name="Normal 3 2 11 3 2 2 3 5 2" xfId="13348" xr:uid="{00000000-0005-0000-0000-0000B72B0000}"/>
    <cellStyle name="Normal 3 2 11 3 2 2 3 5 2 2" xfId="30314" xr:uid="{00000000-0005-0000-0000-0000B82B0000}"/>
    <cellStyle name="Normal 3 2 11 3 2 2 3 5 3" xfId="21832" xr:uid="{00000000-0005-0000-0000-0000B92B0000}"/>
    <cellStyle name="Normal 3 2 11 3 2 2 3 6" xfId="9106" xr:uid="{00000000-0005-0000-0000-0000BA2B0000}"/>
    <cellStyle name="Normal 3 2 11 3 2 2 3 6 2" xfId="26073" xr:uid="{00000000-0005-0000-0000-0000BB2B0000}"/>
    <cellStyle name="Normal 3 2 11 3 2 2 3 7" xfId="17591" xr:uid="{00000000-0005-0000-0000-0000BC2B0000}"/>
    <cellStyle name="Normal 3 2 11 3 2 2 4" xfId="853" xr:uid="{00000000-0005-0000-0000-0000BD2B0000}"/>
    <cellStyle name="Normal 3 2 11 3 2 2 4 2" xfId="1919" xr:uid="{00000000-0005-0000-0000-0000BE2B0000}"/>
    <cellStyle name="Normal 3 2 11 3 2 2 4 2 2" xfId="4040" xr:uid="{00000000-0005-0000-0000-0000BF2B0000}"/>
    <cellStyle name="Normal 3 2 11 3 2 2 4 2 2 2" xfId="8299" xr:uid="{00000000-0005-0000-0000-0000C02B0000}"/>
    <cellStyle name="Normal 3 2 11 3 2 2 4 2 2 2 2" xfId="16788" xr:uid="{00000000-0005-0000-0000-0000C12B0000}"/>
    <cellStyle name="Normal 3 2 11 3 2 2 4 2 2 2 2 2" xfId="33754" xr:uid="{00000000-0005-0000-0000-0000C22B0000}"/>
    <cellStyle name="Normal 3 2 11 3 2 2 4 2 2 2 3" xfId="25272" xr:uid="{00000000-0005-0000-0000-0000C32B0000}"/>
    <cellStyle name="Normal 3 2 11 3 2 2 4 2 2 3" xfId="12546" xr:uid="{00000000-0005-0000-0000-0000C42B0000}"/>
    <cellStyle name="Normal 3 2 11 3 2 2 4 2 2 3 2" xfId="29513" xr:uid="{00000000-0005-0000-0000-0000C52B0000}"/>
    <cellStyle name="Normal 3 2 11 3 2 2 4 2 2 4" xfId="21031" xr:uid="{00000000-0005-0000-0000-0000C62B0000}"/>
    <cellStyle name="Normal 3 2 11 3 2 2 4 2 3" xfId="6180" xr:uid="{00000000-0005-0000-0000-0000C72B0000}"/>
    <cellStyle name="Normal 3 2 11 3 2 2 4 2 3 2" xfId="14670" xr:uid="{00000000-0005-0000-0000-0000C82B0000}"/>
    <cellStyle name="Normal 3 2 11 3 2 2 4 2 3 2 2" xfId="31636" xr:uid="{00000000-0005-0000-0000-0000C92B0000}"/>
    <cellStyle name="Normal 3 2 11 3 2 2 4 2 3 3" xfId="23154" xr:uid="{00000000-0005-0000-0000-0000CA2B0000}"/>
    <cellStyle name="Normal 3 2 11 3 2 2 4 2 4" xfId="10428" xr:uid="{00000000-0005-0000-0000-0000CB2B0000}"/>
    <cellStyle name="Normal 3 2 11 3 2 2 4 2 4 2" xfId="27395" xr:uid="{00000000-0005-0000-0000-0000CC2B0000}"/>
    <cellStyle name="Normal 3 2 11 3 2 2 4 2 5" xfId="18913" xr:uid="{00000000-0005-0000-0000-0000CD2B0000}"/>
    <cellStyle name="Normal 3 2 11 3 2 2 4 3" xfId="2981" xr:uid="{00000000-0005-0000-0000-0000CE2B0000}"/>
    <cellStyle name="Normal 3 2 11 3 2 2 4 3 2" xfId="7241" xr:uid="{00000000-0005-0000-0000-0000CF2B0000}"/>
    <cellStyle name="Normal 3 2 11 3 2 2 4 3 2 2" xfId="15730" xr:uid="{00000000-0005-0000-0000-0000D02B0000}"/>
    <cellStyle name="Normal 3 2 11 3 2 2 4 3 2 2 2" xfId="32696" xr:uid="{00000000-0005-0000-0000-0000D12B0000}"/>
    <cellStyle name="Normal 3 2 11 3 2 2 4 3 2 3" xfId="24214" xr:uid="{00000000-0005-0000-0000-0000D22B0000}"/>
    <cellStyle name="Normal 3 2 11 3 2 2 4 3 3" xfId="11488" xr:uid="{00000000-0005-0000-0000-0000D32B0000}"/>
    <cellStyle name="Normal 3 2 11 3 2 2 4 3 3 2" xfId="28455" xr:uid="{00000000-0005-0000-0000-0000D42B0000}"/>
    <cellStyle name="Normal 3 2 11 3 2 2 4 3 4" xfId="19973" xr:uid="{00000000-0005-0000-0000-0000D52B0000}"/>
    <cellStyle name="Normal 3 2 11 3 2 2 4 4" xfId="5122" xr:uid="{00000000-0005-0000-0000-0000D62B0000}"/>
    <cellStyle name="Normal 3 2 11 3 2 2 4 4 2" xfId="13612" xr:uid="{00000000-0005-0000-0000-0000D72B0000}"/>
    <cellStyle name="Normal 3 2 11 3 2 2 4 4 2 2" xfId="30578" xr:uid="{00000000-0005-0000-0000-0000D82B0000}"/>
    <cellStyle name="Normal 3 2 11 3 2 2 4 4 3" xfId="22096" xr:uid="{00000000-0005-0000-0000-0000D92B0000}"/>
    <cellStyle name="Normal 3 2 11 3 2 2 4 5" xfId="9370" xr:uid="{00000000-0005-0000-0000-0000DA2B0000}"/>
    <cellStyle name="Normal 3 2 11 3 2 2 4 5 2" xfId="26337" xr:uid="{00000000-0005-0000-0000-0000DB2B0000}"/>
    <cellStyle name="Normal 3 2 11 3 2 2 4 6" xfId="17855" xr:uid="{00000000-0005-0000-0000-0000DC2B0000}"/>
    <cellStyle name="Normal 3 2 11 3 2 2 5" xfId="1389" xr:uid="{00000000-0005-0000-0000-0000DD2B0000}"/>
    <cellStyle name="Normal 3 2 11 3 2 2 5 2" xfId="3511" xr:uid="{00000000-0005-0000-0000-0000DE2B0000}"/>
    <cellStyle name="Normal 3 2 11 3 2 2 5 2 2" xfId="7770" xr:uid="{00000000-0005-0000-0000-0000DF2B0000}"/>
    <cellStyle name="Normal 3 2 11 3 2 2 5 2 2 2" xfId="16259" xr:uid="{00000000-0005-0000-0000-0000E02B0000}"/>
    <cellStyle name="Normal 3 2 11 3 2 2 5 2 2 2 2" xfId="33225" xr:uid="{00000000-0005-0000-0000-0000E12B0000}"/>
    <cellStyle name="Normal 3 2 11 3 2 2 5 2 2 3" xfId="24743" xr:uid="{00000000-0005-0000-0000-0000E22B0000}"/>
    <cellStyle name="Normal 3 2 11 3 2 2 5 2 3" xfId="12017" xr:uid="{00000000-0005-0000-0000-0000E32B0000}"/>
    <cellStyle name="Normal 3 2 11 3 2 2 5 2 3 2" xfId="28984" xr:uid="{00000000-0005-0000-0000-0000E42B0000}"/>
    <cellStyle name="Normal 3 2 11 3 2 2 5 2 4" xfId="20502" xr:uid="{00000000-0005-0000-0000-0000E52B0000}"/>
    <cellStyle name="Normal 3 2 11 3 2 2 5 3" xfId="5651" xr:uid="{00000000-0005-0000-0000-0000E62B0000}"/>
    <cellStyle name="Normal 3 2 11 3 2 2 5 3 2" xfId="14141" xr:uid="{00000000-0005-0000-0000-0000E72B0000}"/>
    <cellStyle name="Normal 3 2 11 3 2 2 5 3 2 2" xfId="31107" xr:uid="{00000000-0005-0000-0000-0000E82B0000}"/>
    <cellStyle name="Normal 3 2 11 3 2 2 5 3 3" xfId="22625" xr:uid="{00000000-0005-0000-0000-0000E92B0000}"/>
    <cellStyle name="Normal 3 2 11 3 2 2 5 4" xfId="9899" xr:uid="{00000000-0005-0000-0000-0000EA2B0000}"/>
    <cellStyle name="Normal 3 2 11 3 2 2 5 4 2" xfId="26866" xr:uid="{00000000-0005-0000-0000-0000EB2B0000}"/>
    <cellStyle name="Normal 3 2 11 3 2 2 5 5" xfId="18384" xr:uid="{00000000-0005-0000-0000-0000EC2B0000}"/>
    <cellStyle name="Normal 3 2 11 3 2 2 6" xfId="2452" xr:uid="{00000000-0005-0000-0000-0000ED2B0000}"/>
    <cellStyle name="Normal 3 2 11 3 2 2 6 2" xfId="6712" xr:uid="{00000000-0005-0000-0000-0000EE2B0000}"/>
    <cellStyle name="Normal 3 2 11 3 2 2 6 2 2" xfId="15201" xr:uid="{00000000-0005-0000-0000-0000EF2B0000}"/>
    <cellStyle name="Normal 3 2 11 3 2 2 6 2 2 2" xfId="32167" xr:uid="{00000000-0005-0000-0000-0000F02B0000}"/>
    <cellStyle name="Normal 3 2 11 3 2 2 6 2 3" xfId="23685" xr:uid="{00000000-0005-0000-0000-0000F12B0000}"/>
    <cellStyle name="Normal 3 2 11 3 2 2 6 3" xfId="10959" xr:uid="{00000000-0005-0000-0000-0000F22B0000}"/>
    <cellStyle name="Normal 3 2 11 3 2 2 6 3 2" xfId="27926" xr:uid="{00000000-0005-0000-0000-0000F32B0000}"/>
    <cellStyle name="Normal 3 2 11 3 2 2 6 4" xfId="19444" xr:uid="{00000000-0005-0000-0000-0000F42B0000}"/>
    <cellStyle name="Normal 3 2 11 3 2 2 7" xfId="4593" xr:uid="{00000000-0005-0000-0000-0000F52B0000}"/>
    <cellStyle name="Normal 3 2 11 3 2 2 7 2" xfId="13083" xr:uid="{00000000-0005-0000-0000-0000F62B0000}"/>
    <cellStyle name="Normal 3 2 11 3 2 2 7 2 2" xfId="30049" xr:uid="{00000000-0005-0000-0000-0000F72B0000}"/>
    <cellStyle name="Normal 3 2 11 3 2 2 7 3" xfId="21567" xr:uid="{00000000-0005-0000-0000-0000F82B0000}"/>
    <cellStyle name="Normal 3 2 11 3 2 2 8" xfId="8841" xr:uid="{00000000-0005-0000-0000-0000F92B0000}"/>
    <cellStyle name="Normal 3 2 11 3 2 2 8 2" xfId="25808" xr:uid="{00000000-0005-0000-0000-0000FA2B0000}"/>
    <cellStyle name="Normal 3 2 11 3 2 2 9" xfId="17326" xr:uid="{00000000-0005-0000-0000-0000FB2B0000}"/>
    <cellStyle name="Normal 3 2 11 3 2 3" xfId="364" xr:uid="{00000000-0005-0000-0000-0000FC2B0000}"/>
    <cellStyle name="Normal 3 2 11 3 2 3 2" xfId="653" xr:uid="{00000000-0005-0000-0000-0000FD2B0000}"/>
    <cellStyle name="Normal 3 2 11 3 2 3 2 2" xfId="1189" xr:uid="{00000000-0005-0000-0000-0000FE2B0000}"/>
    <cellStyle name="Normal 3 2 11 3 2 3 2 2 2" xfId="2250" xr:uid="{00000000-0005-0000-0000-0000FF2B0000}"/>
    <cellStyle name="Normal 3 2 11 3 2 3 2 2 2 2" xfId="4371" xr:uid="{00000000-0005-0000-0000-0000002C0000}"/>
    <cellStyle name="Normal 3 2 11 3 2 3 2 2 2 2 2" xfId="8630" xr:uid="{00000000-0005-0000-0000-0000012C0000}"/>
    <cellStyle name="Normal 3 2 11 3 2 3 2 2 2 2 2 2" xfId="17119" xr:uid="{00000000-0005-0000-0000-0000022C0000}"/>
    <cellStyle name="Normal 3 2 11 3 2 3 2 2 2 2 2 2 2" xfId="34085" xr:uid="{00000000-0005-0000-0000-0000032C0000}"/>
    <cellStyle name="Normal 3 2 11 3 2 3 2 2 2 2 2 3" xfId="25603" xr:uid="{00000000-0005-0000-0000-0000042C0000}"/>
    <cellStyle name="Normal 3 2 11 3 2 3 2 2 2 2 3" xfId="12877" xr:uid="{00000000-0005-0000-0000-0000052C0000}"/>
    <cellStyle name="Normal 3 2 11 3 2 3 2 2 2 2 3 2" xfId="29844" xr:uid="{00000000-0005-0000-0000-0000062C0000}"/>
    <cellStyle name="Normal 3 2 11 3 2 3 2 2 2 2 4" xfId="21362" xr:uid="{00000000-0005-0000-0000-0000072C0000}"/>
    <cellStyle name="Normal 3 2 11 3 2 3 2 2 2 3" xfId="6511" xr:uid="{00000000-0005-0000-0000-0000082C0000}"/>
    <cellStyle name="Normal 3 2 11 3 2 3 2 2 2 3 2" xfId="15001" xr:uid="{00000000-0005-0000-0000-0000092C0000}"/>
    <cellStyle name="Normal 3 2 11 3 2 3 2 2 2 3 2 2" xfId="31967" xr:uid="{00000000-0005-0000-0000-00000A2C0000}"/>
    <cellStyle name="Normal 3 2 11 3 2 3 2 2 2 3 3" xfId="23485" xr:uid="{00000000-0005-0000-0000-00000B2C0000}"/>
    <cellStyle name="Normal 3 2 11 3 2 3 2 2 2 4" xfId="10759" xr:uid="{00000000-0005-0000-0000-00000C2C0000}"/>
    <cellStyle name="Normal 3 2 11 3 2 3 2 2 2 4 2" xfId="27726" xr:uid="{00000000-0005-0000-0000-00000D2C0000}"/>
    <cellStyle name="Normal 3 2 11 3 2 3 2 2 2 5" xfId="19244" xr:uid="{00000000-0005-0000-0000-00000E2C0000}"/>
    <cellStyle name="Normal 3 2 11 3 2 3 2 2 3" xfId="3312" xr:uid="{00000000-0005-0000-0000-00000F2C0000}"/>
    <cellStyle name="Normal 3 2 11 3 2 3 2 2 3 2" xfId="7572" xr:uid="{00000000-0005-0000-0000-0000102C0000}"/>
    <cellStyle name="Normal 3 2 11 3 2 3 2 2 3 2 2" xfId="16061" xr:uid="{00000000-0005-0000-0000-0000112C0000}"/>
    <cellStyle name="Normal 3 2 11 3 2 3 2 2 3 2 2 2" xfId="33027" xr:uid="{00000000-0005-0000-0000-0000122C0000}"/>
    <cellStyle name="Normal 3 2 11 3 2 3 2 2 3 2 3" xfId="24545" xr:uid="{00000000-0005-0000-0000-0000132C0000}"/>
    <cellStyle name="Normal 3 2 11 3 2 3 2 2 3 3" xfId="11819" xr:uid="{00000000-0005-0000-0000-0000142C0000}"/>
    <cellStyle name="Normal 3 2 11 3 2 3 2 2 3 3 2" xfId="28786" xr:uid="{00000000-0005-0000-0000-0000152C0000}"/>
    <cellStyle name="Normal 3 2 11 3 2 3 2 2 3 4" xfId="20304" xr:uid="{00000000-0005-0000-0000-0000162C0000}"/>
    <cellStyle name="Normal 3 2 11 3 2 3 2 2 4" xfId="5453" xr:uid="{00000000-0005-0000-0000-0000172C0000}"/>
    <cellStyle name="Normal 3 2 11 3 2 3 2 2 4 2" xfId="13943" xr:uid="{00000000-0005-0000-0000-0000182C0000}"/>
    <cellStyle name="Normal 3 2 11 3 2 3 2 2 4 2 2" xfId="30909" xr:uid="{00000000-0005-0000-0000-0000192C0000}"/>
    <cellStyle name="Normal 3 2 11 3 2 3 2 2 4 3" xfId="22427" xr:uid="{00000000-0005-0000-0000-00001A2C0000}"/>
    <cellStyle name="Normal 3 2 11 3 2 3 2 2 5" xfId="9701" xr:uid="{00000000-0005-0000-0000-00001B2C0000}"/>
    <cellStyle name="Normal 3 2 11 3 2 3 2 2 5 2" xfId="26668" xr:uid="{00000000-0005-0000-0000-00001C2C0000}"/>
    <cellStyle name="Normal 3 2 11 3 2 3 2 2 6" xfId="18186" xr:uid="{00000000-0005-0000-0000-00001D2C0000}"/>
    <cellStyle name="Normal 3 2 11 3 2 3 2 3" xfId="1720" xr:uid="{00000000-0005-0000-0000-00001E2C0000}"/>
    <cellStyle name="Normal 3 2 11 3 2 3 2 3 2" xfId="3842" xr:uid="{00000000-0005-0000-0000-00001F2C0000}"/>
    <cellStyle name="Normal 3 2 11 3 2 3 2 3 2 2" xfId="8101" xr:uid="{00000000-0005-0000-0000-0000202C0000}"/>
    <cellStyle name="Normal 3 2 11 3 2 3 2 3 2 2 2" xfId="16590" xr:uid="{00000000-0005-0000-0000-0000212C0000}"/>
    <cellStyle name="Normal 3 2 11 3 2 3 2 3 2 2 2 2" xfId="33556" xr:uid="{00000000-0005-0000-0000-0000222C0000}"/>
    <cellStyle name="Normal 3 2 11 3 2 3 2 3 2 2 3" xfId="25074" xr:uid="{00000000-0005-0000-0000-0000232C0000}"/>
    <cellStyle name="Normal 3 2 11 3 2 3 2 3 2 3" xfId="12348" xr:uid="{00000000-0005-0000-0000-0000242C0000}"/>
    <cellStyle name="Normal 3 2 11 3 2 3 2 3 2 3 2" xfId="29315" xr:uid="{00000000-0005-0000-0000-0000252C0000}"/>
    <cellStyle name="Normal 3 2 11 3 2 3 2 3 2 4" xfId="20833" xr:uid="{00000000-0005-0000-0000-0000262C0000}"/>
    <cellStyle name="Normal 3 2 11 3 2 3 2 3 3" xfId="5982" xr:uid="{00000000-0005-0000-0000-0000272C0000}"/>
    <cellStyle name="Normal 3 2 11 3 2 3 2 3 3 2" xfId="14472" xr:uid="{00000000-0005-0000-0000-0000282C0000}"/>
    <cellStyle name="Normal 3 2 11 3 2 3 2 3 3 2 2" xfId="31438" xr:uid="{00000000-0005-0000-0000-0000292C0000}"/>
    <cellStyle name="Normal 3 2 11 3 2 3 2 3 3 3" xfId="22956" xr:uid="{00000000-0005-0000-0000-00002A2C0000}"/>
    <cellStyle name="Normal 3 2 11 3 2 3 2 3 4" xfId="10230" xr:uid="{00000000-0005-0000-0000-00002B2C0000}"/>
    <cellStyle name="Normal 3 2 11 3 2 3 2 3 4 2" xfId="27197" xr:uid="{00000000-0005-0000-0000-00002C2C0000}"/>
    <cellStyle name="Normal 3 2 11 3 2 3 2 3 5" xfId="18715" xr:uid="{00000000-0005-0000-0000-00002D2C0000}"/>
    <cellStyle name="Normal 3 2 11 3 2 3 2 4" xfId="2783" xr:uid="{00000000-0005-0000-0000-00002E2C0000}"/>
    <cellStyle name="Normal 3 2 11 3 2 3 2 4 2" xfId="7043" xr:uid="{00000000-0005-0000-0000-00002F2C0000}"/>
    <cellStyle name="Normal 3 2 11 3 2 3 2 4 2 2" xfId="15532" xr:uid="{00000000-0005-0000-0000-0000302C0000}"/>
    <cellStyle name="Normal 3 2 11 3 2 3 2 4 2 2 2" xfId="32498" xr:uid="{00000000-0005-0000-0000-0000312C0000}"/>
    <cellStyle name="Normal 3 2 11 3 2 3 2 4 2 3" xfId="24016" xr:uid="{00000000-0005-0000-0000-0000322C0000}"/>
    <cellStyle name="Normal 3 2 11 3 2 3 2 4 3" xfId="11290" xr:uid="{00000000-0005-0000-0000-0000332C0000}"/>
    <cellStyle name="Normal 3 2 11 3 2 3 2 4 3 2" xfId="28257" xr:uid="{00000000-0005-0000-0000-0000342C0000}"/>
    <cellStyle name="Normal 3 2 11 3 2 3 2 4 4" xfId="19775" xr:uid="{00000000-0005-0000-0000-0000352C0000}"/>
    <cellStyle name="Normal 3 2 11 3 2 3 2 5" xfId="4924" xr:uid="{00000000-0005-0000-0000-0000362C0000}"/>
    <cellStyle name="Normal 3 2 11 3 2 3 2 5 2" xfId="13414" xr:uid="{00000000-0005-0000-0000-0000372C0000}"/>
    <cellStyle name="Normal 3 2 11 3 2 3 2 5 2 2" xfId="30380" xr:uid="{00000000-0005-0000-0000-0000382C0000}"/>
    <cellStyle name="Normal 3 2 11 3 2 3 2 5 3" xfId="21898" xr:uid="{00000000-0005-0000-0000-0000392C0000}"/>
    <cellStyle name="Normal 3 2 11 3 2 3 2 6" xfId="9172" xr:uid="{00000000-0005-0000-0000-00003A2C0000}"/>
    <cellStyle name="Normal 3 2 11 3 2 3 2 6 2" xfId="26139" xr:uid="{00000000-0005-0000-0000-00003B2C0000}"/>
    <cellStyle name="Normal 3 2 11 3 2 3 2 7" xfId="17657" xr:uid="{00000000-0005-0000-0000-00003C2C0000}"/>
    <cellStyle name="Normal 3 2 11 3 2 3 3" xfId="919" xr:uid="{00000000-0005-0000-0000-00003D2C0000}"/>
    <cellStyle name="Normal 3 2 11 3 2 3 3 2" xfId="1985" xr:uid="{00000000-0005-0000-0000-00003E2C0000}"/>
    <cellStyle name="Normal 3 2 11 3 2 3 3 2 2" xfId="4106" xr:uid="{00000000-0005-0000-0000-00003F2C0000}"/>
    <cellStyle name="Normal 3 2 11 3 2 3 3 2 2 2" xfId="8365" xr:uid="{00000000-0005-0000-0000-0000402C0000}"/>
    <cellStyle name="Normal 3 2 11 3 2 3 3 2 2 2 2" xfId="16854" xr:uid="{00000000-0005-0000-0000-0000412C0000}"/>
    <cellStyle name="Normal 3 2 11 3 2 3 3 2 2 2 2 2" xfId="33820" xr:uid="{00000000-0005-0000-0000-0000422C0000}"/>
    <cellStyle name="Normal 3 2 11 3 2 3 3 2 2 2 3" xfId="25338" xr:uid="{00000000-0005-0000-0000-0000432C0000}"/>
    <cellStyle name="Normal 3 2 11 3 2 3 3 2 2 3" xfId="12612" xr:uid="{00000000-0005-0000-0000-0000442C0000}"/>
    <cellStyle name="Normal 3 2 11 3 2 3 3 2 2 3 2" xfId="29579" xr:uid="{00000000-0005-0000-0000-0000452C0000}"/>
    <cellStyle name="Normal 3 2 11 3 2 3 3 2 2 4" xfId="21097" xr:uid="{00000000-0005-0000-0000-0000462C0000}"/>
    <cellStyle name="Normal 3 2 11 3 2 3 3 2 3" xfId="6246" xr:uid="{00000000-0005-0000-0000-0000472C0000}"/>
    <cellStyle name="Normal 3 2 11 3 2 3 3 2 3 2" xfId="14736" xr:uid="{00000000-0005-0000-0000-0000482C0000}"/>
    <cellStyle name="Normal 3 2 11 3 2 3 3 2 3 2 2" xfId="31702" xr:uid="{00000000-0005-0000-0000-0000492C0000}"/>
    <cellStyle name="Normal 3 2 11 3 2 3 3 2 3 3" xfId="23220" xr:uid="{00000000-0005-0000-0000-00004A2C0000}"/>
    <cellStyle name="Normal 3 2 11 3 2 3 3 2 4" xfId="10494" xr:uid="{00000000-0005-0000-0000-00004B2C0000}"/>
    <cellStyle name="Normal 3 2 11 3 2 3 3 2 4 2" xfId="27461" xr:uid="{00000000-0005-0000-0000-00004C2C0000}"/>
    <cellStyle name="Normal 3 2 11 3 2 3 3 2 5" xfId="18979" xr:uid="{00000000-0005-0000-0000-00004D2C0000}"/>
    <cellStyle name="Normal 3 2 11 3 2 3 3 3" xfId="3047" xr:uid="{00000000-0005-0000-0000-00004E2C0000}"/>
    <cellStyle name="Normal 3 2 11 3 2 3 3 3 2" xfId="7307" xr:uid="{00000000-0005-0000-0000-00004F2C0000}"/>
    <cellStyle name="Normal 3 2 11 3 2 3 3 3 2 2" xfId="15796" xr:uid="{00000000-0005-0000-0000-0000502C0000}"/>
    <cellStyle name="Normal 3 2 11 3 2 3 3 3 2 2 2" xfId="32762" xr:uid="{00000000-0005-0000-0000-0000512C0000}"/>
    <cellStyle name="Normal 3 2 11 3 2 3 3 3 2 3" xfId="24280" xr:uid="{00000000-0005-0000-0000-0000522C0000}"/>
    <cellStyle name="Normal 3 2 11 3 2 3 3 3 3" xfId="11554" xr:uid="{00000000-0005-0000-0000-0000532C0000}"/>
    <cellStyle name="Normal 3 2 11 3 2 3 3 3 3 2" xfId="28521" xr:uid="{00000000-0005-0000-0000-0000542C0000}"/>
    <cellStyle name="Normal 3 2 11 3 2 3 3 3 4" xfId="20039" xr:uid="{00000000-0005-0000-0000-0000552C0000}"/>
    <cellStyle name="Normal 3 2 11 3 2 3 3 4" xfId="5188" xr:uid="{00000000-0005-0000-0000-0000562C0000}"/>
    <cellStyle name="Normal 3 2 11 3 2 3 3 4 2" xfId="13678" xr:uid="{00000000-0005-0000-0000-0000572C0000}"/>
    <cellStyle name="Normal 3 2 11 3 2 3 3 4 2 2" xfId="30644" xr:uid="{00000000-0005-0000-0000-0000582C0000}"/>
    <cellStyle name="Normal 3 2 11 3 2 3 3 4 3" xfId="22162" xr:uid="{00000000-0005-0000-0000-0000592C0000}"/>
    <cellStyle name="Normal 3 2 11 3 2 3 3 5" xfId="9436" xr:uid="{00000000-0005-0000-0000-00005A2C0000}"/>
    <cellStyle name="Normal 3 2 11 3 2 3 3 5 2" xfId="26403" xr:uid="{00000000-0005-0000-0000-00005B2C0000}"/>
    <cellStyle name="Normal 3 2 11 3 2 3 3 6" xfId="17921" xr:uid="{00000000-0005-0000-0000-00005C2C0000}"/>
    <cellStyle name="Normal 3 2 11 3 2 3 4" xfId="1455" xr:uid="{00000000-0005-0000-0000-00005D2C0000}"/>
    <cellStyle name="Normal 3 2 11 3 2 3 4 2" xfId="3577" xr:uid="{00000000-0005-0000-0000-00005E2C0000}"/>
    <cellStyle name="Normal 3 2 11 3 2 3 4 2 2" xfId="7836" xr:uid="{00000000-0005-0000-0000-00005F2C0000}"/>
    <cellStyle name="Normal 3 2 11 3 2 3 4 2 2 2" xfId="16325" xr:uid="{00000000-0005-0000-0000-0000602C0000}"/>
    <cellStyle name="Normal 3 2 11 3 2 3 4 2 2 2 2" xfId="33291" xr:uid="{00000000-0005-0000-0000-0000612C0000}"/>
    <cellStyle name="Normal 3 2 11 3 2 3 4 2 2 3" xfId="24809" xr:uid="{00000000-0005-0000-0000-0000622C0000}"/>
    <cellStyle name="Normal 3 2 11 3 2 3 4 2 3" xfId="12083" xr:uid="{00000000-0005-0000-0000-0000632C0000}"/>
    <cellStyle name="Normal 3 2 11 3 2 3 4 2 3 2" xfId="29050" xr:uid="{00000000-0005-0000-0000-0000642C0000}"/>
    <cellStyle name="Normal 3 2 11 3 2 3 4 2 4" xfId="20568" xr:uid="{00000000-0005-0000-0000-0000652C0000}"/>
    <cellStyle name="Normal 3 2 11 3 2 3 4 3" xfId="5717" xr:uid="{00000000-0005-0000-0000-0000662C0000}"/>
    <cellStyle name="Normal 3 2 11 3 2 3 4 3 2" xfId="14207" xr:uid="{00000000-0005-0000-0000-0000672C0000}"/>
    <cellStyle name="Normal 3 2 11 3 2 3 4 3 2 2" xfId="31173" xr:uid="{00000000-0005-0000-0000-0000682C0000}"/>
    <cellStyle name="Normal 3 2 11 3 2 3 4 3 3" xfId="22691" xr:uid="{00000000-0005-0000-0000-0000692C0000}"/>
    <cellStyle name="Normal 3 2 11 3 2 3 4 4" xfId="9965" xr:uid="{00000000-0005-0000-0000-00006A2C0000}"/>
    <cellStyle name="Normal 3 2 11 3 2 3 4 4 2" xfId="26932" xr:uid="{00000000-0005-0000-0000-00006B2C0000}"/>
    <cellStyle name="Normal 3 2 11 3 2 3 4 5" xfId="18450" xr:uid="{00000000-0005-0000-0000-00006C2C0000}"/>
    <cellStyle name="Normal 3 2 11 3 2 3 5" xfId="2518" xr:uid="{00000000-0005-0000-0000-00006D2C0000}"/>
    <cellStyle name="Normal 3 2 11 3 2 3 5 2" xfId="6778" xr:uid="{00000000-0005-0000-0000-00006E2C0000}"/>
    <cellStyle name="Normal 3 2 11 3 2 3 5 2 2" xfId="15267" xr:uid="{00000000-0005-0000-0000-00006F2C0000}"/>
    <cellStyle name="Normal 3 2 11 3 2 3 5 2 2 2" xfId="32233" xr:uid="{00000000-0005-0000-0000-0000702C0000}"/>
    <cellStyle name="Normal 3 2 11 3 2 3 5 2 3" xfId="23751" xr:uid="{00000000-0005-0000-0000-0000712C0000}"/>
    <cellStyle name="Normal 3 2 11 3 2 3 5 3" xfId="11025" xr:uid="{00000000-0005-0000-0000-0000722C0000}"/>
    <cellStyle name="Normal 3 2 11 3 2 3 5 3 2" xfId="27992" xr:uid="{00000000-0005-0000-0000-0000732C0000}"/>
    <cellStyle name="Normal 3 2 11 3 2 3 5 4" xfId="19510" xr:uid="{00000000-0005-0000-0000-0000742C0000}"/>
    <cellStyle name="Normal 3 2 11 3 2 3 6" xfId="4659" xr:uid="{00000000-0005-0000-0000-0000752C0000}"/>
    <cellStyle name="Normal 3 2 11 3 2 3 6 2" xfId="13149" xr:uid="{00000000-0005-0000-0000-0000762C0000}"/>
    <cellStyle name="Normal 3 2 11 3 2 3 6 2 2" xfId="30115" xr:uid="{00000000-0005-0000-0000-0000772C0000}"/>
    <cellStyle name="Normal 3 2 11 3 2 3 6 3" xfId="21633" xr:uid="{00000000-0005-0000-0000-0000782C0000}"/>
    <cellStyle name="Normal 3 2 11 3 2 3 7" xfId="8907" xr:uid="{00000000-0005-0000-0000-0000792C0000}"/>
    <cellStyle name="Normal 3 2 11 3 2 3 7 2" xfId="25874" xr:uid="{00000000-0005-0000-0000-00007A2C0000}"/>
    <cellStyle name="Normal 3 2 11 3 2 3 8" xfId="17392" xr:uid="{00000000-0005-0000-0000-00007B2C0000}"/>
    <cellStyle name="Normal 3 2 11 3 2 4" xfId="518" xr:uid="{00000000-0005-0000-0000-00007C2C0000}"/>
    <cellStyle name="Normal 3 2 11 3 2 4 2" xfId="1058" xr:uid="{00000000-0005-0000-0000-00007D2C0000}"/>
    <cellStyle name="Normal 3 2 11 3 2 4 2 2" xfId="2119" xr:uid="{00000000-0005-0000-0000-00007E2C0000}"/>
    <cellStyle name="Normal 3 2 11 3 2 4 2 2 2" xfId="4240" xr:uid="{00000000-0005-0000-0000-00007F2C0000}"/>
    <cellStyle name="Normal 3 2 11 3 2 4 2 2 2 2" xfId="8499" xr:uid="{00000000-0005-0000-0000-0000802C0000}"/>
    <cellStyle name="Normal 3 2 11 3 2 4 2 2 2 2 2" xfId="16988" xr:uid="{00000000-0005-0000-0000-0000812C0000}"/>
    <cellStyle name="Normal 3 2 11 3 2 4 2 2 2 2 2 2" xfId="33954" xr:uid="{00000000-0005-0000-0000-0000822C0000}"/>
    <cellStyle name="Normal 3 2 11 3 2 4 2 2 2 2 3" xfId="25472" xr:uid="{00000000-0005-0000-0000-0000832C0000}"/>
    <cellStyle name="Normal 3 2 11 3 2 4 2 2 2 3" xfId="12746" xr:uid="{00000000-0005-0000-0000-0000842C0000}"/>
    <cellStyle name="Normal 3 2 11 3 2 4 2 2 2 3 2" xfId="29713" xr:uid="{00000000-0005-0000-0000-0000852C0000}"/>
    <cellStyle name="Normal 3 2 11 3 2 4 2 2 2 4" xfId="21231" xr:uid="{00000000-0005-0000-0000-0000862C0000}"/>
    <cellStyle name="Normal 3 2 11 3 2 4 2 2 3" xfId="6380" xr:uid="{00000000-0005-0000-0000-0000872C0000}"/>
    <cellStyle name="Normal 3 2 11 3 2 4 2 2 3 2" xfId="14870" xr:uid="{00000000-0005-0000-0000-0000882C0000}"/>
    <cellStyle name="Normal 3 2 11 3 2 4 2 2 3 2 2" xfId="31836" xr:uid="{00000000-0005-0000-0000-0000892C0000}"/>
    <cellStyle name="Normal 3 2 11 3 2 4 2 2 3 3" xfId="23354" xr:uid="{00000000-0005-0000-0000-00008A2C0000}"/>
    <cellStyle name="Normal 3 2 11 3 2 4 2 2 4" xfId="10628" xr:uid="{00000000-0005-0000-0000-00008B2C0000}"/>
    <cellStyle name="Normal 3 2 11 3 2 4 2 2 4 2" xfId="27595" xr:uid="{00000000-0005-0000-0000-00008C2C0000}"/>
    <cellStyle name="Normal 3 2 11 3 2 4 2 2 5" xfId="19113" xr:uid="{00000000-0005-0000-0000-00008D2C0000}"/>
    <cellStyle name="Normal 3 2 11 3 2 4 2 3" xfId="3181" xr:uid="{00000000-0005-0000-0000-00008E2C0000}"/>
    <cellStyle name="Normal 3 2 11 3 2 4 2 3 2" xfId="7441" xr:uid="{00000000-0005-0000-0000-00008F2C0000}"/>
    <cellStyle name="Normal 3 2 11 3 2 4 2 3 2 2" xfId="15930" xr:uid="{00000000-0005-0000-0000-0000902C0000}"/>
    <cellStyle name="Normal 3 2 11 3 2 4 2 3 2 2 2" xfId="32896" xr:uid="{00000000-0005-0000-0000-0000912C0000}"/>
    <cellStyle name="Normal 3 2 11 3 2 4 2 3 2 3" xfId="24414" xr:uid="{00000000-0005-0000-0000-0000922C0000}"/>
    <cellStyle name="Normal 3 2 11 3 2 4 2 3 3" xfId="11688" xr:uid="{00000000-0005-0000-0000-0000932C0000}"/>
    <cellStyle name="Normal 3 2 11 3 2 4 2 3 3 2" xfId="28655" xr:uid="{00000000-0005-0000-0000-0000942C0000}"/>
    <cellStyle name="Normal 3 2 11 3 2 4 2 3 4" xfId="20173" xr:uid="{00000000-0005-0000-0000-0000952C0000}"/>
    <cellStyle name="Normal 3 2 11 3 2 4 2 4" xfId="5322" xr:uid="{00000000-0005-0000-0000-0000962C0000}"/>
    <cellStyle name="Normal 3 2 11 3 2 4 2 4 2" xfId="13812" xr:uid="{00000000-0005-0000-0000-0000972C0000}"/>
    <cellStyle name="Normal 3 2 11 3 2 4 2 4 2 2" xfId="30778" xr:uid="{00000000-0005-0000-0000-0000982C0000}"/>
    <cellStyle name="Normal 3 2 11 3 2 4 2 4 3" xfId="22296" xr:uid="{00000000-0005-0000-0000-0000992C0000}"/>
    <cellStyle name="Normal 3 2 11 3 2 4 2 5" xfId="9570" xr:uid="{00000000-0005-0000-0000-00009A2C0000}"/>
    <cellStyle name="Normal 3 2 11 3 2 4 2 5 2" xfId="26537" xr:uid="{00000000-0005-0000-0000-00009B2C0000}"/>
    <cellStyle name="Normal 3 2 11 3 2 4 2 6" xfId="18055" xr:uid="{00000000-0005-0000-0000-00009C2C0000}"/>
    <cellStyle name="Normal 3 2 11 3 2 4 3" xfId="1589" xr:uid="{00000000-0005-0000-0000-00009D2C0000}"/>
    <cellStyle name="Normal 3 2 11 3 2 4 3 2" xfId="3711" xr:uid="{00000000-0005-0000-0000-00009E2C0000}"/>
    <cellStyle name="Normal 3 2 11 3 2 4 3 2 2" xfId="7970" xr:uid="{00000000-0005-0000-0000-00009F2C0000}"/>
    <cellStyle name="Normal 3 2 11 3 2 4 3 2 2 2" xfId="16459" xr:uid="{00000000-0005-0000-0000-0000A02C0000}"/>
    <cellStyle name="Normal 3 2 11 3 2 4 3 2 2 2 2" xfId="33425" xr:uid="{00000000-0005-0000-0000-0000A12C0000}"/>
    <cellStyle name="Normal 3 2 11 3 2 4 3 2 2 3" xfId="24943" xr:uid="{00000000-0005-0000-0000-0000A22C0000}"/>
    <cellStyle name="Normal 3 2 11 3 2 4 3 2 3" xfId="12217" xr:uid="{00000000-0005-0000-0000-0000A32C0000}"/>
    <cellStyle name="Normal 3 2 11 3 2 4 3 2 3 2" xfId="29184" xr:uid="{00000000-0005-0000-0000-0000A42C0000}"/>
    <cellStyle name="Normal 3 2 11 3 2 4 3 2 4" xfId="20702" xr:uid="{00000000-0005-0000-0000-0000A52C0000}"/>
    <cellStyle name="Normal 3 2 11 3 2 4 3 3" xfId="5851" xr:uid="{00000000-0005-0000-0000-0000A62C0000}"/>
    <cellStyle name="Normal 3 2 11 3 2 4 3 3 2" xfId="14341" xr:uid="{00000000-0005-0000-0000-0000A72C0000}"/>
    <cellStyle name="Normal 3 2 11 3 2 4 3 3 2 2" xfId="31307" xr:uid="{00000000-0005-0000-0000-0000A82C0000}"/>
    <cellStyle name="Normal 3 2 11 3 2 4 3 3 3" xfId="22825" xr:uid="{00000000-0005-0000-0000-0000A92C0000}"/>
    <cellStyle name="Normal 3 2 11 3 2 4 3 4" xfId="10099" xr:uid="{00000000-0005-0000-0000-0000AA2C0000}"/>
    <cellStyle name="Normal 3 2 11 3 2 4 3 4 2" xfId="27066" xr:uid="{00000000-0005-0000-0000-0000AB2C0000}"/>
    <cellStyle name="Normal 3 2 11 3 2 4 3 5" xfId="18584" xr:uid="{00000000-0005-0000-0000-0000AC2C0000}"/>
    <cellStyle name="Normal 3 2 11 3 2 4 4" xfId="2652" xr:uid="{00000000-0005-0000-0000-0000AD2C0000}"/>
    <cellStyle name="Normal 3 2 11 3 2 4 4 2" xfId="6912" xr:uid="{00000000-0005-0000-0000-0000AE2C0000}"/>
    <cellStyle name="Normal 3 2 11 3 2 4 4 2 2" xfId="15401" xr:uid="{00000000-0005-0000-0000-0000AF2C0000}"/>
    <cellStyle name="Normal 3 2 11 3 2 4 4 2 2 2" xfId="32367" xr:uid="{00000000-0005-0000-0000-0000B02C0000}"/>
    <cellStyle name="Normal 3 2 11 3 2 4 4 2 3" xfId="23885" xr:uid="{00000000-0005-0000-0000-0000B12C0000}"/>
    <cellStyle name="Normal 3 2 11 3 2 4 4 3" xfId="11159" xr:uid="{00000000-0005-0000-0000-0000B22C0000}"/>
    <cellStyle name="Normal 3 2 11 3 2 4 4 3 2" xfId="28126" xr:uid="{00000000-0005-0000-0000-0000B32C0000}"/>
    <cellStyle name="Normal 3 2 11 3 2 4 4 4" xfId="19644" xr:uid="{00000000-0005-0000-0000-0000B42C0000}"/>
    <cellStyle name="Normal 3 2 11 3 2 4 5" xfId="4793" xr:uid="{00000000-0005-0000-0000-0000B52C0000}"/>
    <cellStyle name="Normal 3 2 11 3 2 4 5 2" xfId="13283" xr:uid="{00000000-0005-0000-0000-0000B62C0000}"/>
    <cellStyle name="Normal 3 2 11 3 2 4 5 2 2" xfId="30249" xr:uid="{00000000-0005-0000-0000-0000B72C0000}"/>
    <cellStyle name="Normal 3 2 11 3 2 4 5 3" xfId="21767" xr:uid="{00000000-0005-0000-0000-0000B82C0000}"/>
    <cellStyle name="Normal 3 2 11 3 2 4 6" xfId="9041" xr:uid="{00000000-0005-0000-0000-0000B92C0000}"/>
    <cellStyle name="Normal 3 2 11 3 2 4 6 2" xfId="26008" xr:uid="{00000000-0005-0000-0000-0000BA2C0000}"/>
    <cellStyle name="Normal 3 2 11 3 2 4 7" xfId="17526" xr:uid="{00000000-0005-0000-0000-0000BB2C0000}"/>
    <cellStyle name="Normal 3 2 11 3 2 5" xfId="788" xr:uid="{00000000-0005-0000-0000-0000BC2C0000}"/>
    <cellStyle name="Normal 3 2 11 3 2 5 2" xfId="1854" xr:uid="{00000000-0005-0000-0000-0000BD2C0000}"/>
    <cellStyle name="Normal 3 2 11 3 2 5 2 2" xfId="3975" xr:uid="{00000000-0005-0000-0000-0000BE2C0000}"/>
    <cellStyle name="Normal 3 2 11 3 2 5 2 2 2" xfId="8234" xr:uid="{00000000-0005-0000-0000-0000BF2C0000}"/>
    <cellStyle name="Normal 3 2 11 3 2 5 2 2 2 2" xfId="16723" xr:uid="{00000000-0005-0000-0000-0000C02C0000}"/>
    <cellStyle name="Normal 3 2 11 3 2 5 2 2 2 2 2" xfId="33689" xr:uid="{00000000-0005-0000-0000-0000C12C0000}"/>
    <cellStyle name="Normal 3 2 11 3 2 5 2 2 2 3" xfId="25207" xr:uid="{00000000-0005-0000-0000-0000C22C0000}"/>
    <cellStyle name="Normal 3 2 11 3 2 5 2 2 3" xfId="12481" xr:uid="{00000000-0005-0000-0000-0000C32C0000}"/>
    <cellStyle name="Normal 3 2 11 3 2 5 2 2 3 2" xfId="29448" xr:uid="{00000000-0005-0000-0000-0000C42C0000}"/>
    <cellStyle name="Normal 3 2 11 3 2 5 2 2 4" xfId="20966" xr:uid="{00000000-0005-0000-0000-0000C52C0000}"/>
    <cellStyle name="Normal 3 2 11 3 2 5 2 3" xfId="6115" xr:uid="{00000000-0005-0000-0000-0000C62C0000}"/>
    <cellStyle name="Normal 3 2 11 3 2 5 2 3 2" xfId="14605" xr:uid="{00000000-0005-0000-0000-0000C72C0000}"/>
    <cellStyle name="Normal 3 2 11 3 2 5 2 3 2 2" xfId="31571" xr:uid="{00000000-0005-0000-0000-0000C82C0000}"/>
    <cellStyle name="Normal 3 2 11 3 2 5 2 3 3" xfId="23089" xr:uid="{00000000-0005-0000-0000-0000C92C0000}"/>
    <cellStyle name="Normal 3 2 11 3 2 5 2 4" xfId="10363" xr:uid="{00000000-0005-0000-0000-0000CA2C0000}"/>
    <cellStyle name="Normal 3 2 11 3 2 5 2 4 2" xfId="27330" xr:uid="{00000000-0005-0000-0000-0000CB2C0000}"/>
    <cellStyle name="Normal 3 2 11 3 2 5 2 5" xfId="18848" xr:uid="{00000000-0005-0000-0000-0000CC2C0000}"/>
    <cellStyle name="Normal 3 2 11 3 2 5 3" xfId="2916" xr:uid="{00000000-0005-0000-0000-0000CD2C0000}"/>
    <cellStyle name="Normal 3 2 11 3 2 5 3 2" xfId="7176" xr:uid="{00000000-0005-0000-0000-0000CE2C0000}"/>
    <cellStyle name="Normal 3 2 11 3 2 5 3 2 2" xfId="15665" xr:uid="{00000000-0005-0000-0000-0000CF2C0000}"/>
    <cellStyle name="Normal 3 2 11 3 2 5 3 2 2 2" xfId="32631" xr:uid="{00000000-0005-0000-0000-0000D02C0000}"/>
    <cellStyle name="Normal 3 2 11 3 2 5 3 2 3" xfId="24149" xr:uid="{00000000-0005-0000-0000-0000D12C0000}"/>
    <cellStyle name="Normal 3 2 11 3 2 5 3 3" xfId="11423" xr:uid="{00000000-0005-0000-0000-0000D22C0000}"/>
    <cellStyle name="Normal 3 2 11 3 2 5 3 3 2" xfId="28390" xr:uid="{00000000-0005-0000-0000-0000D32C0000}"/>
    <cellStyle name="Normal 3 2 11 3 2 5 3 4" xfId="19908" xr:uid="{00000000-0005-0000-0000-0000D42C0000}"/>
    <cellStyle name="Normal 3 2 11 3 2 5 4" xfId="5057" xr:uid="{00000000-0005-0000-0000-0000D52C0000}"/>
    <cellStyle name="Normal 3 2 11 3 2 5 4 2" xfId="13547" xr:uid="{00000000-0005-0000-0000-0000D62C0000}"/>
    <cellStyle name="Normal 3 2 11 3 2 5 4 2 2" xfId="30513" xr:uid="{00000000-0005-0000-0000-0000D72C0000}"/>
    <cellStyle name="Normal 3 2 11 3 2 5 4 3" xfId="22031" xr:uid="{00000000-0005-0000-0000-0000D82C0000}"/>
    <cellStyle name="Normal 3 2 11 3 2 5 5" xfId="9305" xr:uid="{00000000-0005-0000-0000-0000D92C0000}"/>
    <cellStyle name="Normal 3 2 11 3 2 5 5 2" xfId="26272" xr:uid="{00000000-0005-0000-0000-0000DA2C0000}"/>
    <cellStyle name="Normal 3 2 11 3 2 5 6" xfId="17790" xr:uid="{00000000-0005-0000-0000-0000DB2C0000}"/>
    <cellStyle name="Normal 3 2 11 3 2 6" xfId="1324" xr:uid="{00000000-0005-0000-0000-0000DC2C0000}"/>
    <cellStyle name="Normal 3 2 11 3 2 6 2" xfId="3446" xr:uid="{00000000-0005-0000-0000-0000DD2C0000}"/>
    <cellStyle name="Normal 3 2 11 3 2 6 2 2" xfId="7705" xr:uid="{00000000-0005-0000-0000-0000DE2C0000}"/>
    <cellStyle name="Normal 3 2 11 3 2 6 2 2 2" xfId="16194" xr:uid="{00000000-0005-0000-0000-0000DF2C0000}"/>
    <cellStyle name="Normal 3 2 11 3 2 6 2 2 2 2" xfId="33160" xr:uid="{00000000-0005-0000-0000-0000E02C0000}"/>
    <cellStyle name="Normal 3 2 11 3 2 6 2 2 3" xfId="24678" xr:uid="{00000000-0005-0000-0000-0000E12C0000}"/>
    <cellStyle name="Normal 3 2 11 3 2 6 2 3" xfId="11952" xr:uid="{00000000-0005-0000-0000-0000E22C0000}"/>
    <cellStyle name="Normal 3 2 11 3 2 6 2 3 2" xfId="28919" xr:uid="{00000000-0005-0000-0000-0000E32C0000}"/>
    <cellStyle name="Normal 3 2 11 3 2 6 2 4" xfId="20437" xr:uid="{00000000-0005-0000-0000-0000E42C0000}"/>
    <cellStyle name="Normal 3 2 11 3 2 6 3" xfId="5586" xr:uid="{00000000-0005-0000-0000-0000E52C0000}"/>
    <cellStyle name="Normal 3 2 11 3 2 6 3 2" xfId="14076" xr:uid="{00000000-0005-0000-0000-0000E62C0000}"/>
    <cellStyle name="Normal 3 2 11 3 2 6 3 2 2" xfId="31042" xr:uid="{00000000-0005-0000-0000-0000E72C0000}"/>
    <cellStyle name="Normal 3 2 11 3 2 6 3 3" xfId="22560" xr:uid="{00000000-0005-0000-0000-0000E82C0000}"/>
    <cellStyle name="Normal 3 2 11 3 2 6 4" xfId="9834" xr:uid="{00000000-0005-0000-0000-0000E92C0000}"/>
    <cellStyle name="Normal 3 2 11 3 2 6 4 2" xfId="26801" xr:uid="{00000000-0005-0000-0000-0000EA2C0000}"/>
    <cellStyle name="Normal 3 2 11 3 2 6 5" xfId="18319" xr:uid="{00000000-0005-0000-0000-0000EB2C0000}"/>
    <cellStyle name="Normal 3 2 11 3 2 7" xfId="2387" xr:uid="{00000000-0005-0000-0000-0000EC2C0000}"/>
    <cellStyle name="Normal 3 2 11 3 2 7 2" xfId="6647" xr:uid="{00000000-0005-0000-0000-0000ED2C0000}"/>
    <cellStyle name="Normal 3 2 11 3 2 7 2 2" xfId="15136" xr:uid="{00000000-0005-0000-0000-0000EE2C0000}"/>
    <cellStyle name="Normal 3 2 11 3 2 7 2 2 2" xfId="32102" xr:uid="{00000000-0005-0000-0000-0000EF2C0000}"/>
    <cellStyle name="Normal 3 2 11 3 2 7 2 3" xfId="23620" xr:uid="{00000000-0005-0000-0000-0000F02C0000}"/>
    <cellStyle name="Normal 3 2 11 3 2 7 3" xfId="10894" xr:uid="{00000000-0005-0000-0000-0000F12C0000}"/>
    <cellStyle name="Normal 3 2 11 3 2 7 3 2" xfId="27861" xr:uid="{00000000-0005-0000-0000-0000F22C0000}"/>
    <cellStyle name="Normal 3 2 11 3 2 7 4" xfId="19379" xr:uid="{00000000-0005-0000-0000-0000F32C0000}"/>
    <cellStyle name="Normal 3 2 11 3 2 8" xfId="4528" xr:uid="{00000000-0005-0000-0000-0000F42C0000}"/>
    <cellStyle name="Normal 3 2 11 3 2 8 2" xfId="13018" xr:uid="{00000000-0005-0000-0000-0000F52C0000}"/>
    <cellStyle name="Normal 3 2 11 3 2 8 2 2" xfId="29984" xr:uid="{00000000-0005-0000-0000-0000F62C0000}"/>
    <cellStyle name="Normal 3 2 11 3 2 8 3" xfId="21502" xr:uid="{00000000-0005-0000-0000-0000F72C0000}"/>
    <cellStyle name="Normal 3 2 11 3 2 9" xfId="8776" xr:uid="{00000000-0005-0000-0000-0000F82C0000}"/>
    <cellStyle name="Normal 3 2 11 3 2 9 2" xfId="25743" xr:uid="{00000000-0005-0000-0000-0000F92C0000}"/>
    <cellStyle name="Normal 3 2 11 3 3" xfId="262" xr:uid="{00000000-0005-0000-0000-0000FA2C0000}"/>
    <cellStyle name="Normal 3 2 11 3 3 2" xfId="397" xr:uid="{00000000-0005-0000-0000-0000FB2C0000}"/>
    <cellStyle name="Normal 3 2 11 3 3 2 2" xfId="685" xr:uid="{00000000-0005-0000-0000-0000FC2C0000}"/>
    <cellStyle name="Normal 3 2 11 3 3 2 2 2" xfId="1221" xr:uid="{00000000-0005-0000-0000-0000FD2C0000}"/>
    <cellStyle name="Normal 3 2 11 3 3 2 2 2 2" xfId="2282" xr:uid="{00000000-0005-0000-0000-0000FE2C0000}"/>
    <cellStyle name="Normal 3 2 11 3 3 2 2 2 2 2" xfId="4403" xr:uid="{00000000-0005-0000-0000-0000FF2C0000}"/>
    <cellStyle name="Normal 3 2 11 3 3 2 2 2 2 2 2" xfId="8662" xr:uid="{00000000-0005-0000-0000-0000002D0000}"/>
    <cellStyle name="Normal 3 2 11 3 3 2 2 2 2 2 2 2" xfId="17151" xr:uid="{00000000-0005-0000-0000-0000012D0000}"/>
    <cellStyle name="Normal 3 2 11 3 3 2 2 2 2 2 2 2 2" xfId="34117" xr:uid="{00000000-0005-0000-0000-0000022D0000}"/>
    <cellStyle name="Normal 3 2 11 3 3 2 2 2 2 2 2 3" xfId="25635" xr:uid="{00000000-0005-0000-0000-0000032D0000}"/>
    <cellStyle name="Normal 3 2 11 3 3 2 2 2 2 2 3" xfId="12909" xr:uid="{00000000-0005-0000-0000-0000042D0000}"/>
    <cellStyle name="Normal 3 2 11 3 3 2 2 2 2 2 3 2" xfId="29876" xr:uid="{00000000-0005-0000-0000-0000052D0000}"/>
    <cellStyle name="Normal 3 2 11 3 3 2 2 2 2 2 4" xfId="21394" xr:uid="{00000000-0005-0000-0000-0000062D0000}"/>
    <cellStyle name="Normal 3 2 11 3 3 2 2 2 2 3" xfId="6543" xr:uid="{00000000-0005-0000-0000-0000072D0000}"/>
    <cellStyle name="Normal 3 2 11 3 3 2 2 2 2 3 2" xfId="15033" xr:uid="{00000000-0005-0000-0000-0000082D0000}"/>
    <cellStyle name="Normal 3 2 11 3 3 2 2 2 2 3 2 2" xfId="31999" xr:uid="{00000000-0005-0000-0000-0000092D0000}"/>
    <cellStyle name="Normal 3 2 11 3 3 2 2 2 2 3 3" xfId="23517" xr:uid="{00000000-0005-0000-0000-00000A2D0000}"/>
    <cellStyle name="Normal 3 2 11 3 3 2 2 2 2 4" xfId="10791" xr:uid="{00000000-0005-0000-0000-00000B2D0000}"/>
    <cellStyle name="Normal 3 2 11 3 3 2 2 2 2 4 2" xfId="27758" xr:uid="{00000000-0005-0000-0000-00000C2D0000}"/>
    <cellStyle name="Normal 3 2 11 3 3 2 2 2 2 5" xfId="19276" xr:uid="{00000000-0005-0000-0000-00000D2D0000}"/>
    <cellStyle name="Normal 3 2 11 3 3 2 2 2 3" xfId="3344" xr:uid="{00000000-0005-0000-0000-00000E2D0000}"/>
    <cellStyle name="Normal 3 2 11 3 3 2 2 2 3 2" xfId="7604" xr:uid="{00000000-0005-0000-0000-00000F2D0000}"/>
    <cellStyle name="Normal 3 2 11 3 3 2 2 2 3 2 2" xfId="16093" xr:uid="{00000000-0005-0000-0000-0000102D0000}"/>
    <cellStyle name="Normal 3 2 11 3 3 2 2 2 3 2 2 2" xfId="33059" xr:uid="{00000000-0005-0000-0000-0000112D0000}"/>
    <cellStyle name="Normal 3 2 11 3 3 2 2 2 3 2 3" xfId="24577" xr:uid="{00000000-0005-0000-0000-0000122D0000}"/>
    <cellStyle name="Normal 3 2 11 3 3 2 2 2 3 3" xfId="11851" xr:uid="{00000000-0005-0000-0000-0000132D0000}"/>
    <cellStyle name="Normal 3 2 11 3 3 2 2 2 3 3 2" xfId="28818" xr:uid="{00000000-0005-0000-0000-0000142D0000}"/>
    <cellStyle name="Normal 3 2 11 3 3 2 2 2 3 4" xfId="20336" xr:uid="{00000000-0005-0000-0000-0000152D0000}"/>
    <cellStyle name="Normal 3 2 11 3 3 2 2 2 4" xfId="5485" xr:uid="{00000000-0005-0000-0000-0000162D0000}"/>
    <cellStyle name="Normal 3 2 11 3 3 2 2 2 4 2" xfId="13975" xr:uid="{00000000-0005-0000-0000-0000172D0000}"/>
    <cellStyle name="Normal 3 2 11 3 3 2 2 2 4 2 2" xfId="30941" xr:uid="{00000000-0005-0000-0000-0000182D0000}"/>
    <cellStyle name="Normal 3 2 11 3 3 2 2 2 4 3" xfId="22459" xr:uid="{00000000-0005-0000-0000-0000192D0000}"/>
    <cellStyle name="Normal 3 2 11 3 3 2 2 2 5" xfId="9733" xr:uid="{00000000-0005-0000-0000-00001A2D0000}"/>
    <cellStyle name="Normal 3 2 11 3 3 2 2 2 5 2" xfId="26700" xr:uid="{00000000-0005-0000-0000-00001B2D0000}"/>
    <cellStyle name="Normal 3 2 11 3 3 2 2 2 6" xfId="18218" xr:uid="{00000000-0005-0000-0000-00001C2D0000}"/>
    <cellStyle name="Normal 3 2 11 3 3 2 2 3" xfId="1752" xr:uid="{00000000-0005-0000-0000-00001D2D0000}"/>
    <cellStyle name="Normal 3 2 11 3 3 2 2 3 2" xfId="3874" xr:uid="{00000000-0005-0000-0000-00001E2D0000}"/>
    <cellStyle name="Normal 3 2 11 3 3 2 2 3 2 2" xfId="8133" xr:uid="{00000000-0005-0000-0000-00001F2D0000}"/>
    <cellStyle name="Normal 3 2 11 3 3 2 2 3 2 2 2" xfId="16622" xr:uid="{00000000-0005-0000-0000-0000202D0000}"/>
    <cellStyle name="Normal 3 2 11 3 3 2 2 3 2 2 2 2" xfId="33588" xr:uid="{00000000-0005-0000-0000-0000212D0000}"/>
    <cellStyle name="Normal 3 2 11 3 3 2 2 3 2 2 3" xfId="25106" xr:uid="{00000000-0005-0000-0000-0000222D0000}"/>
    <cellStyle name="Normal 3 2 11 3 3 2 2 3 2 3" xfId="12380" xr:uid="{00000000-0005-0000-0000-0000232D0000}"/>
    <cellStyle name="Normal 3 2 11 3 3 2 2 3 2 3 2" xfId="29347" xr:uid="{00000000-0005-0000-0000-0000242D0000}"/>
    <cellStyle name="Normal 3 2 11 3 3 2 2 3 2 4" xfId="20865" xr:uid="{00000000-0005-0000-0000-0000252D0000}"/>
    <cellStyle name="Normal 3 2 11 3 3 2 2 3 3" xfId="6014" xr:uid="{00000000-0005-0000-0000-0000262D0000}"/>
    <cellStyle name="Normal 3 2 11 3 3 2 2 3 3 2" xfId="14504" xr:uid="{00000000-0005-0000-0000-0000272D0000}"/>
    <cellStyle name="Normal 3 2 11 3 3 2 2 3 3 2 2" xfId="31470" xr:uid="{00000000-0005-0000-0000-0000282D0000}"/>
    <cellStyle name="Normal 3 2 11 3 3 2 2 3 3 3" xfId="22988" xr:uid="{00000000-0005-0000-0000-0000292D0000}"/>
    <cellStyle name="Normal 3 2 11 3 3 2 2 3 4" xfId="10262" xr:uid="{00000000-0005-0000-0000-00002A2D0000}"/>
    <cellStyle name="Normal 3 2 11 3 3 2 2 3 4 2" xfId="27229" xr:uid="{00000000-0005-0000-0000-00002B2D0000}"/>
    <cellStyle name="Normal 3 2 11 3 3 2 2 3 5" xfId="18747" xr:uid="{00000000-0005-0000-0000-00002C2D0000}"/>
    <cellStyle name="Normal 3 2 11 3 3 2 2 4" xfId="2815" xr:uid="{00000000-0005-0000-0000-00002D2D0000}"/>
    <cellStyle name="Normal 3 2 11 3 3 2 2 4 2" xfId="7075" xr:uid="{00000000-0005-0000-0000-00002E2D0000}"/>
    <cellStyle name="Normal 3 2 11 3 3 2 2 4 2 2" xfId="15564" xr:uid="{00000000-0005-0000-0000-00002F2D0000}"/>
    <cellStyle name="Normal 3 2 11 3 3 2 2 4 2 2 2" xfId="32530" xr:uid="{00000000-0005-0000-0000-0000302D0000}"/>
    <cellStyle name="Normal 3 2 11 3 3 2 2 4 2 3" xfId="24048" xr:uid="{00000000-0005-0000-0000-0000312D0000}"/>
    <cellStyle name="Normal 3 2 11 3 3 2 2 4 3" xfId="11322" xr:uid="{00000000-0005-0000-0000-0000322D0000}"/>
    <cellStyle name="Normal 3 2 11 3 3 2 2 4 3 2" xfId="28289" xr:uid="{00000000-0005-0000-0000-0000332D0000}"/>
    <cellStyle name="Normal 3 2 11 3 3 2 2 4 4" xfId="19807" xr:uid="{00000000-0005-0000-0000-0000342D0000}"/>
    <cellStyle name="Normal 3 2 11 3 3 2 2 5" xfId="4956" xr:uid="{00000000-0005-0000-0000-0000352D0000}"/>
    <cellStyle name="Normal 3 2 11 3 3 2 2 5 2" xfId="13446" xr:uid="{00000000-0005-0000-0000-0000362D0000}"/>
    <cellStyle name="Normal 3 2 11 3 3 2 2 5 2 2" xfId="30412" xr:uid="{00000000-0005-0000-0000-0000372D0000}"/>
    <cellStyle name="Normal 3 2 11 3 3 2 2 5 3" xfId="21930" xr:uid="{00000000-0005-0000-0000-0000382D0000}"/>
    <cellStyle name="Normal 3 2 11 3 3 2 2 6" xfId="9204" xr:uid="{00000000-0005-0000-0000-0000392D0000}"/>
    <cellStyle name="Normal 3 2 11 3 3 2 2 6 2" xfId="26171" xr:uid="{00000000-0005-0000-0000-00003A2D0000}"/>
    <cellStyle name="Normal 3 2 11 3 3 2 2 7" xfId="17689" xr:uid="{00000000-0005-0000-0000-00003B2D0000}"/>
    <cellStyle name="Normal 3 2 11 3 3 2 3" xfId="951" xr:uid="{00000000-0005-0000-0000-00003C2D0000}"/>
    <cellStyle name="Normal 3 2 11 3 3 2 3 2" xfId="2017" xr:uid="{00000000-0005-0000-0000-00003D2D0000}"/>
    <cellStyle name="Normal 3 2 11 3 3 2 3 2 2" xfId="4138" xr:uid="{00000000-0005-0000-0000-00003E2D0000}"/>
    <cellStyle name="Normal 3 2 11 3 3 2 3 2 2 2" xfId="8397" xr:uid="{00000000-0005-0000-0000-00003F2D0000}"/>
    <cellStyle name="Normal 3 2 11 3 3 2 3 2 2 2 2" xfId="16886" xr:uid="{00000000-0005-0000-0000-0000402D0000}"/>
    <cellStyle name="Normal 3 2 11 3 3 2 3 2 2 2 2 2" xfId="33852" xr:uid="{00000000-0005-0000-0000-0000412D0000}"/>
    <cellStyle name="Normal 3 2 11 3 3 2 3 2 2 2 3" xfId="25370" xr:uid="{00000000-0005-0000-0000-0000422D0000}"/>
    <cellStyle name="Normal 3 2 11 3 3 2 3 2 2 3" xfId="12644" xr:uid="{00000000-0005-0000-0000-0000432D0000}"/>
    <cellStyle name="Normal 3 2 11 3 3 2 3 2 2 3 2" xfId="29611" xr:uid="{00000000-0005-0000-0000-0000442D0000}"/>
    <cellStyle name="Normal 3 2 11 3 3 2 3 2 2 4" xfId="21129" xr:uid="{00000000-0005-0000-0000-0000452D0000}"/>
    <cellStyle name="Normal 3 2 11 3 3 2 3 2 3" xfId="6278" xr:uid="{00000000-0005-0000-0000-0000462D0000}"/>
    <cellStyle name="Normal 3 2 11 3 3 2 3 2 3 2" xfId="14768" xr:uid="{00000000-0005-0000-0000-0000472D0000}"/>
    <cellStyle name="Normal 3 2 11 3 3 2 3 2 3 2 2" xfId="31734" xr:uid="{00000000-0005-0000-0000-0000482D0000}"/>
    <cellStyle name="Normal 3 2 11 3 3 2 3 2 3 3" xfId="23252" xr:uid="{00000000-0005-0000-0000-0000492D0000}"/>
    <cellStyle name="Normal 3 2 11 3 3 2 3 2 4" xfId="10526" xr:uid="{00000000-0005-0000-0000-00004A2D0000}"/>
    <cellStyle name="Normal 3 2 11 3 3 2 3 2 4 2" xfId="27493" xr:uid="{00000000-0005-0000-0000-00004B2D0000}"/>
    <cellStyle name="Normal 3 2 11 3 3 2 3 2 5" xfId="19011" xr:uid="{00000000-0005-0000-0000-00004C2D0000}"/>
    <cellStyle name="Normal 3 2 11 3 3 2 3 3" xfId="3079" xr:uid="{00000000-0005-0000-0000-00004D2D0000}"/>
    <cellStyle name="Normal 3 2 11 3 3 2 3 3 2" xfId="7339" xr:uid="{00000000-0005-0000-0000-00004E2D0000}"/>
    <cellStyle name="Normal 3 2 11 3 3 2 3 3 2 2" xfId="15828" xr:uid="{00000000-0005-0000-0000-00004F2D0000}"/>
    <cellStyle name="Normal 3 2 11 3 3 2 3 3 2 2 2" xfId="32794" xr:uid="{00000000-0005-0000-0000-0000502D0000}"/>
    <cellStyle name="Normal 3 2 11 3 3 2 3 3 2 3" xfId="24312" xr:uid="{00000000-0005-0000-0000-0000512D0000}"/>
    <cellStyle name="Normal 3 2 11 3 3 2 3 3 3" xfId="11586" xr:uid="{00000000-0005-0000-0000-0000522D0000}"/>
    <cellStyle name="Normal 3 2 11 3 3 2 3 3 3 2" xfId="28553" xr:uid="{00000000-0005-0000-0000-0000532D0000}"/>
    <cellStyle name="Normal 3 2 11 3 3 2 3 3 4" xfId="20071" xr:uid="{00000000-0005-0000-0000-0000542D0000}"/>
    <cellStyle name="Normal 3 2 11 3 3 2 3 4" xfId="5220" xr:uid="{00000000-0005-0000-0000-0000552D0000}"/>
    <cellStyle name="Normal 3 2 11 3 3 2 3 4 2" xfId="13710" xr:uid="{00000000-0005-0000-0000-0000562D0000}"/>
    <cellStyle name="Normal 3 2 11 3 3 2 3 4 2 2" xfId="30676" xr:uid="{00000000-0005-0000-0000-0000572D0000}"/>
    <cellStyle name="Normal 3 2 11 3 3 2 3 4 3" xfId="22194" xr:uid="{00000000-0005-0000-0000-0000582D0000}"/>
    <cellStyle name="Normal 3 2 11 3 3 2 3 5" xfId="9468" xr:uid="{00000000-0005-0000-0000-0000592D0000}"/>
    <cellStyle name="Normal 3 2 11 3 3 2 3 5 2" xfId="26435" xr:uid="{00000000-0005-0000-0000-00005A2D0000}"/>
    <cellStyle name="Normal 3 2 11 3 3 2 3 6" xfId="17953" xr:uid="{00000000-0005-0000-0000-00005B2D0000}"/>
    <cellStyle name="Normal 3 2 11 3 3 2 4" xfId="1487" xr:uid="{00000000-0005-0000-0000-00005C2D0000}"/>
    <cellStyle name="Normal 3 2 11 3 3 2 4 2" xfId="3609" xr:uid="{00000000-0005-0000-0000-00005D2D0000}"/>
    <cellStyle name="Normal 3 2 11 3 3 2 4 2 2" xfId="7868" xr:uid="{00000000-0005-0000-0000-00005E2D0000}"/>
    <cellStyle name="Normal 3 2 11 3 3 2 4 2 2 2" xfId="16357" xr:uid="{00000000-0005-0000-0000-00005F2D0000}"/>
    <cellStyle name="Normal 3 2 11 3 3 2 4 2 2 2 2" xfId="33323" xr:uid="{00000000-0005-0000-0000-0000602D0000}"/>
    <cellStyle name="Normal 3 2 11 3 3 2 4 2 2 3" xfId="24841" xr:uid="{00000000-0005-0000-0000-0000612D0000}"/>
    <cellStyle name="Normal 3 2 11 3 3 2 4 2 3" xfId="12115" xr:uid="{00000000-0005-0000-0000-0000622D0000}"/>
    <cellStyle name="Normal 3 2 11 3 3 2 4 2 3 2" xfId="29082" xr:uid="{00000000-0005-0000-0000-0000632D0000}"/>
    <cellStyle name="Normal 3 2 11 3 3 2 4 2 4" xfId="20600" xr:uid="{00000000-0005-0000-0000-0000642D0000}"/>
    <cellStyle name="Normal 3 2 11 3 3 2 4 3" xfId="5749" xr:uid="{00000000-0005-0000-0000-0000652D0000}"/>
    <cellStyle name="Normal 3 2 11 3 3 2 4 3 2" xfId="14239" xr:uid="{00000000-0005-0000-0000-0000662D0000}"/>
    <cellStyle name="Normal 3 2 11 3 3 2 4 3 2 2" xfId="31205" xr:uid="{00000000-0005-0000-0000-0000672D0000}"/>
    <cellStyle name="Normal 3 2 11 3 3 2 4 3 3" xfId="22723" xr:uid="{00000000-0005-0000-0000-0000682D0000}"/>
    <cellStyle name="Normal 3 2 11 3 3 2 4 4" xfId="9997" xr:uid="{00000000-0005-0000-0000-0000692D0000}"/>
    <cellStyle name="Normal 3 2 11 3 3 2 4 4 2" xfId="26964" xr:uid="{00000000-0005-0000-0000-00006A2D0000}"/>
    <cellStyle name="Normal 3 2 11 3 3 2 4 5" xfId="18482" xr:uid="{00000000-0005-0000-0000-00006B2D0000}"/>
    <cellStyle name="Normal 3 2 11 3 3 2 5" xfId="2550" xr:uid="{00000000-0005-0000-0000-00006C2D0000}"/>
    <cellStyle name="Normal 3 2 11 3 3 2 5 2" xfId="6810" xr:uid="{00000000-0005-0000-0000-00006D2D0000}"/>
    <cellStyle name="Normal 3 2 11 3 3 2 5 2 2" xfId="15299" xr:uid="{00000000-0005-0000-0000-00006E2D0000}"/>
    <cellStyle name="Normal 3 2 11 3 3 2 5 2 2 2" xfId="32265" xr:uid="{00000000-0005-0000-0000-00006F2D0000}"/>
    <cellStyle name="Normal 3 2 11 3 3 2 5 2 3" xfId="23783" xr:uid="{00000000-0005-0000-0000-0000702D0000}"/>
    <cellStyle name="Normal 3 2 11 3 3 2 5 3" xfId="11057" xr:uid="{00000000-0005-0000-0000-0000712D0000}"/>
    <cellStyle name="Normal 3 2 11 3 3 2 5 3 2" xfId="28024" xr:uid="{00000000-0005-0000-0000-0000722D0000}"/>
    <cellStyle name="Normal 3 2 11 3 3 2 5 4" xfId="19542" xr:uid="{00000000-0005-0000-0000-0000732D0000}"/>
    <cellStyle name="Normal 3 2 11 3 3 2 6" xfId="4691" xr:uid="{00000000-0005-0000-0000-0000742D0000}"/>
    <cellStyle name="Normal 3 2 11 3 3 2 6 2" xfId="13181" xr:uid="{00000000-0005-0000-0000-0000752D0000}"/>
    <cellStyle name="Normal 3 2 11 3 3 2 6 2 2" xfId="30147" xr:uid="{00000000-0005-0000-0000-0000762D0000}"/>
    <cellStyle name="Normal 3 2 11 3 3 2 6 3" xfId="21665" xr:uid="{00000000-0005-0000-0000-0000772D0000}"/>
    <cellStyle name="Normal 3 2 11 3 3 2 7" xfId="8939" xr:uid="{00000000-0005-0000-0000-0000782D0000}"/>
    <cellStyle name="Normal 3 2 11 3 3 2 7 2" xfId="25906" xr:uid="{00000000-0005-0000-0000-0000792D0000}"/>
    <cellStyle name="Normal 3 2 11 3 3 2 8" xfId="17424" xr:uid="{00000000-0005-0000-0000-00007A2D0000}"/>
    <cellStyle name="Normal 3 2 11 3 3 3" xfId="551" xr:uid="{00000000-0005-0000-0000-00007B2D0000}"/>
    <cellStyle name="Normal 3 2 11 3 3 3 2" xfId="1090" xr:uid="{00000000-0005-0000-0000-00007C2D0000}"/>
    <cellStyle name="Normal 3 2 11 3 3 3 2 2" xfId="2151" xr:uid="{00000000-0005-0000-0000-00007D2D0000}"/>
    <cellStyle name="Normal 3 2 11 3 3 3 2 2 2" xfId="4272" xr:uid="{00000000-0005-0000-0000-00007E2D0000}"/>
    <cellStyle name="Normal 3 2 11 3 3 3 2 2 2 2" xfId="8531" xr:uid="{00000000-0005-0000-0000-00007F2D0000}"/>
    <cellStyle name="Normal 3 2 11 3 3 3 2 2 2 2 2" xfId="17020" xr:uid="{00000000-0005-0000-0000-0000802D0000}"/>
    <cellStyle name="Normal 3 2 11 3 3 3 2 2 2 2 2 2" xfId="33986" xr:uid="{00000000-0005-0000-0000-0000812D0000}"/>
    <cellStyle name="Normal 3 2 11 3 3 3 2 2 2 2 3" xfId="25504" xr:uid="{00000000-0005-0000-0000-0000822D0000}"/>
    <cellStyle name="Normal 3 2 11 3 3 3 2 2 2 3" xfId="12778" xr:uid="{00000000-0005-0000-0000-0000832D0000}"/>
    <cellStyle name="Normal 3 2 11 3 3 3 2 2 2 3 2" xfId="29745" xr:uid="{00000000-0005-0000-0000-0000842D0000}"/>
    <cellStyle name="Normal 3 2 11 3 3 3 2 2 2 4" xfId="21263" xr:uid="{00000000-0005-0000-0000-0000852D0000}"/>
    <cellStyle name="Normal 3 2 11 3 3 3 2 2 3" xfId="6412" xr:uid="{00000000-0005-0000-0000-0000862D0000}"/>
    <cellStyle name="Normal 3 2 11 3 3 3 2 2 3 2" xfId="14902" xr:uid="{00000000-0005-0000-0000-0000872D0000}"/>
    <cellStyle name="Normal 3 2 11 3 3 3 2 2 3 2 2" xfId="31868" xr:uid="{00000000-0005-0000-0000-0000882D0000}"/>
    <cellStyle name="Normal 3 2 11 3 3 3 2 2 3 3" xfId="23386" xr:uid="{00000000-0005-0000-0000-0000892D0000}"/>
    <cellStyle name="Normal 3 2 11 3 3 3 2 2 4" xfId="10660" xr:uid="{00000000-0005-0000-0000-00008A2D0000}"/>
    <cellStyle name="Normal 3 2 11 3 3 3 2 2 4 2" xfId="27627" xr:uid="{00000000-0005-0000-0000-00008B2D0000}"/>
    <cellStyle name="Normal 3 2 11 3 3 3 2 2 5" xfId="19145" xr:uid="{00000000-0005-0000-0000-00008C2D0000}"/>
    <cellStyle name="Normal 3 2 11 3 3 3 2 3" xfId="3213" xr:uid="{00000000-0005-0000-0000-00008D2D0000}"/>
    <cellStyle name="Normal 3 2 11 3 3 3 2 3 2" xfId="7473" xr:uid="{00000000-0005-0000-0000-00008E2D0000}"/>
    <cellStyle name="Normal 3 2 11 3 3 3 2 3 2 2" xfId="15962" xr:uid="{00000000-0005-0000-0000-00008F2D0000}"/>
    <cellStyle name="Normal 3 2 11 3 3 3 2 3 2 2 2" xfId="32928" xr:uid="{00000000-0005-0000-0000-0000902D0000}"/>
    <cellStyle name="Normal 3 2 11 3 3 3 2 3 2 3" xfId="24446" xr:uid="{00000000-0005-0000-0000-0000912D0000}"/>
    <cellStyle name="Normal 3 2 11 3 3 3 2 3 3" xfId="11720" xr:uid="{00000000-0005-0000-0000-0000922D0000}"/>
    <cellStyle name="Normal 3 2 11 3 3 3 2 3 3 2" xfId="28687" xr:uid="{00000000-0005-0000-0000-0000932D0000}"/>
    <cellStyle name="Normal 3 2 11 3 3 3 2 3 4" xfId="20205" xr:uid="{00000000-0005-0000-0000-0000942D0000}"/>
    <cellStyle name="Normal 3 2 11 3 3 3 2 4" xfId="5354" xr:uid="{00000000-0005-0000-0000-0000952D0000}"/>
    <cellStyle name="Normal 3 2 11 3 3 3 2 4 2" xfId="13844" xr:uid="{00000000-0005-0000-0000-0000962D0000}"/>
    <cellStyle name="Normal 3 2 11 3 3 3 2 4 2 2" xfId="30810" xr:uid="{00000000-0005-0000-0000-0000972D0000}"/>
    <cellStyle name="Normal 3 2 11 3 3 3 2 4 3" xfId="22328" xr:uid="{00000000-0005-0000-0000-0000982D0000}"/>
    <cellStyle name="Normal 3 2 11 3 3 3 2 5" xfId="9602" xr:uid="{00000000-0005-0000-0000-0000992D0000}"/>
    <cellStyle name="Normal 3 2 11 3 3 3 2 5 2" xfId="26569" xr:uid="{00000000-0005-0000-0000-00009A2D0000}"/>
    <cellStyle name="Normal 3 2 11 3 3 3 2 6" xfId="18087" xr:uid="{00000000-0005-0000-0000-00009B2D0000}"/>
    <cellStyle name="Normal 3 2 11 3 3 3 3" xfId="1621" xr:uid="{00000000-0005-0000-0000-00009C2D0000}"/>
    <cellStyle name="Normal 3 2 11 3 3 3 3 2" xfId="3743" xr:uid="{00000000-0005-0000-0000-00009D2D0000}"/>
    <cellStyle name="Normal 3 2 11 3 3 3 3 2 2" xfId="8002" xr:uid="{00000000-0005-0000-0000-00009E2D0000}"/>
    <cellStyle name="Normal 3 2 11 3 3 3 3 2 2 2" xfId="16491" xr:uid="{00000000-0005-0000-0000-00009F2D0000}"/>
    <cellStyle name="Normal 3 2 11 3 3 3 3 2 2 2 2" xfId="33457" xr:uid="{00000000-0005-0000-0000-0000A02D0000}"/>
    <cellStyle name="Normal 3 2 11 3 3 3 3 2 2 3" xfId="24975" xr:uid="{00000000-0005-0000-0000-0000A12D0000}"/>
    <cellStyle name="Normal 3 2 11 3 3 3 3 2 3" xfId="12249" xr:uid="{00000000-0005-0000-0000-0000A22D0000}"/>
    <cellStyle name="Normal 3 2 11 3 3 3 3 2 3 2" xfId="29216" xr:uid="{00000000-0005-0000-0000-0000A32D0000}"/>
    <cellStyle name="Normal 3 2 11 3 3 3 3 2 4" xfId="20734" xr:uid="{00000000-0005-0000-0000-0000A42D0000}"/>
    <cellStyle name="Normal 3 2 11 3 3 3 3 3" xfId="5883" xr:uid="{00000000-0005-0000-0000-0000A52D0000}"/>
    <cellStyle name="Normal 3 2 11 3 3 3 3 3 2" xfId="14373" xr:uid="{00000000-0005-0000-0000-0000A62D0000}"/>
    <cellStyle name="Normal 3 2 11 3 3 3 3 3 2 2" xfId="31339" xr:uid="{00000000-0005-0000-0000-0000A72D0000}"/>
    <cellStyle name="Normal 3 2 11 3 3 3 3 3 3" xfId="22857" xr:uid="{00000000-0005-0000-0000-0000A82D0000}"/>
    <cellStyle name="Normal 3 2 11 3 3 3 3 4" xfId="10131" xr:uid="{00000000-0005-0000-0000-0000A92D0000}"/>
    <cellStyle name="Normal 3 2 11 3 3 3 3 4 2" xfId="27098" xr:uid="{00000000-0005-0000-0000-0000AA2D0000}"/>
    <cellStyle name="Normal 3 2 11 3 3 3 3 5" xfId="18616" xr:uid="{00000000-0005-0000-0000-0000AB2D0000}"/>
    <cellStyle name="Normal 3 2 11 3 3 3 4" xfId="2684" xr:uid="{00000000-0005-0000-0000-0000AC2D0000}"/>
    <cellStyle name="Normal 3 2 11 3 3 3 4 2" xfId="6944" xr:uid="{00000000-0005-0000-0000-0000AD2D0000}"/>
    <cellStyle name="Normal 3 2 11 3 3 3 4 2 2" xfId="15433" xr:uid="{00000000-0005-0000-0000-0000AE2D0000}"/>
    <cellStyle name="Normal 3 2 11 3 3 3 4 2 2 2" xfId="32399" xr:uid="{00000000-0005-0000-0000-0000AF2D0000}"/>
    <cellStyle name="Normal 3 2 11 3 3 3 4 2 3" xfId="23917" xr:uid="{00000000-0005-0000-0000-0000B02D0000}"/>
    <cellStyle name="Normal 3 2 11 3 3 3 4 3" xfId="11191" xr:uid="{00000000-0005-0000-0000-0000B12D0000}"/>
    <cellStyle name="Normal 3 2 11 3 3 3 4 3 2" xfId="28158" xr:uid="{00000000-0005-0000-0000-0000B22D0000}"/>
    <cellStyle name="Normal 3 2 11 3 3 3 4 4" xfId="19676" xr:uid="{00000000-0005-0000-0000-0000B32D0000}"/>
    <cellStyle name="Normal 3 2 11 3 3 3 5" xfId="4825" xr:uid="{00000000-0005-0000-0000-0000B42D0000}"/>
    <cellStyle name="Normal 3 2 11 3 3 3 5 2" xfId="13315" xr:uid="{00000000-0005-0000-0000-0000B52D0000}"/>
    <cellStyle name="Normal 3 2 11 3 3 3 5 2 2" xfId="30281" xr:uid="{00000000-0005-0000-0000-0000B62D0000}"/>
    <cellStyle name="Normal 3 2 11 3 3 3 5 3" xfId="21799" xr:uid="{00000000-0005-0000-0000-0000B72D0000}"/>
    <cellStyle name="Normal 3 2 11 3 3 3 6" xfId="9073" xr:uid="{00000000-0005-0000-0000-0000B82D0000}"/>
    <cellStyle name="Normal 3 2 11 3 3 3 6 2" xfId="26040" xr:uid="{00000000-0005-0000-0000-0000B92D0000}"/>
    <cellStyle name="Normal 3 2 11 3 3 3 7" xfId="17558" xr:uid="{00000000-0005-0000-0000-0000BA2D0000}"/>
    <cellStyle name="Normal 3 2 11 3 3 4" xfId="820" xr:uid="{00000000-0005-0000-0000-0000BB2D0000}"/>
    <cellStyle name="Normal 3 2 11 3 3 4 2" xfId="1886" xr:uid="{00000000-0005-0000-0000-0000BC2D0000}"/>
    <cellStyle name="Normal 3 2 11 3 3 4 2 2" xfId="4007" xr:uid="{00000000-0005-0000-0000-0000BD2D0000}"/>
    <cellStyle name="Normal 3 2 11 3 3 4 2 2 2" xfId="8266" xr:uid="{00000000-0005-0000-0000-0000BE2D0000}"/>
    <cellStyle name="Normal 3 2 11 3 3 4 2 2 2 2" xfId="16755" xr:uid="{00000000-0005-0000-0000-0000BF2D0000}"/>
    <cellStyle name="Normal 3 2 11 3 3 4 2 2 2 2 2" xfId="33721" xr:uid="{00000000-0005-0000-0000-0000C02D0000}"/>
    <cellStyle name="Normal 3 2 11 3 3 4 2 2 2 3" xfId="25239" xr:uid="{00000000-0005-0000-0000-0000C12D0000}"/>
    <cellStyle name="Normal 3 2 11 3 3 4 2 2 3" xfId="12513" xr:uid="{00000000-0005-0000-0000-0000C22D0000}"/>
    <cellStyle name="Normal 3 2 11 3 3 4 2 2 3 2" xfId="29480" xr:uid="{00000000-0005-0000-0000-0000C32D0000}"/>
    <cellStyle name="Normal 3 2 11 3 3 4 2 2 4" xfId="20998" xr:uid="{00000000-0005-0000-0000-0000C42D0000}"/>
    <cellStyle name="Normal 3 2 11 3 3 4 2 3" xfId="6147" xr:uid="{00000000-0005-0000-0000-0000C52D0000}"/>
    <cellStyle name="Normal 3 2 11 3 3 4 2 3 2" xfId="14637" xr:uid="{00000000-0005-0000-0000-0000C62D0000}"/>
    <cellStyle name="Normal 3 2 11 3 3 4 2 3 2 2" xfId="31603" xr:uid="{00000000-0005-0000-0000-0000C72D0000}"/>
    <cellStyle name="Normal 3 2 11 3 3 4 2 3 3" xfId="23121" xr:uid="{00000000-0005-0000-0000-0000C82D0000}"/>
    <cellStyle name="Normal 3 2 11 3 3 4 2 4" xfId="10395" xr:uid="{00000000-0005-0000-0000-0000C92D0000}"/>
    <cellStyle name="Normal 3 2 11 3 3 4 2 4 2" xfId="27362" xr:uid="{00000000-0005-0000-0000-0000CA2D0000}"/>
    <cellStyle name="Normal 3 2 11 3 3 4 2 5" xfId="18880" xr:uid="{00000000-0005-0000-0000-0000CB2D0000}"/>
    <cellStyle name="Normal 3 2 11 3 3 4 3" xfId="2948" xr:uid="{00000000-0005-0000-0000-0000CC2D0000}"/>
    <cellStyle name="Normal 3 2 11 3 3 4 3 2" xfId="7208" xr:uid="{00000000-0005-0000-0000-0000CD2D0000}"/>
    <cellStyle name="Normal 3 2 11 3 3 4 3 2 2" xfId="15697" xr:uid="{00000000-0005-0000-0000-0000CE2D0000}"/>
    <cellStyle name="Normal 3 2 11 3 3 4 3 2 2 2" xfId="32663" xr:uid="{00000000-0005-0000-0000-0000CF2D0000}"/>
    <cellStyle name="Normal 3 2 11 3 3 4 3 2 3" xfId="24181" xr:uid="{00000000-0005-0000-0000-0000D02D0000}"/>
    <cellStyle name="Normal 3 2 11 3 3 4 3 3" xfId="11455" xr:uid="{00000000-0005-0000-0000-0000D12D0000}"/>
    <cellStyle name="Normal 3 2 11 3 3 4 3 3 2" xfId="28422" xr:uid="{00000000-0005-0000-0000-0000D22D0000}"/>
    <cellStyle name="Normal 3 2 11 3 3 4 3 4" xfId="19940" xr:uid="{00000000-0005-0000-0000-0000D32D0000}"/>
    <cellStyle name="Normal 3 2 11 3 3 4 4" xfId="5089" xr:uid="{00000000-0005-0000-0000-0000D42D0000}"/>
    <cellStyle name="Normal 3 2 11 3 3 4 4 2" xfId="13579" xr:uid="{00000000-0005-0000-0000-0000D52D0000}"/>
    <cellStyle name="Normal 3 2 11 3 3 4 4 2 2" xfId="30545" xr:uid="{00000000-0005-0000-0000-0000D62D0000}"/>
    <cellStyle name="Normal 3 2 11 3 3 4 4 3" xfId="22063" xr:uid="{00000000-0005-0000-0000-0000D72D0000}"/>
    <cellStyle name="Normal 3 2 11 3 3 4 5" xfId="9337" xr:uid="{00000000-0005-0000-0000-0000D82D0000}"/>
    <cellStyle name="Normal 3 2 11 3 3 4 5 2" xfId="26304" xr:uid="{00000000-0005-0000-0000-0000D92D0000}"/>
    <cellStyle name="Normal 3 2 11 3 3 4 6" xfId="17822" xr:uid="{00000000-0005-0000-0000-0000DA2D0000}"/>
    <cellStyle name="Normal 3 2 11 3 3 5" xfId="1356" xr:uid="{00000000-0005-0000-0000-0000DB2D0000}"/>
    <cellStyle name="Normal 3 2 11 3 3 5 2" xfId="3478" xr:uid="{00000000-0005-0000-0000-0000DC2D0000}"/>
    <cellStyle name="Normal 3 2 11 3 3 5 2 2" xfId="7737" xr:uid="{00000000-0005-0000-0000-0000DD2D0000}"/>
    <cellStyle name="Normal 3 2 11 3 3 5 2 2 2" xfId="16226" xr:uid="{00000000-0005-0000-0000-0000DE2D0000}"/>
    <cellStyle name="Normal 3 2 11 3 3 5 2 2 2 2" xfId="33192" xr:uid="{00000000-0005-0000-0000-0000DF2D0000}"/>
    <cellStyle name="Normal 3 2 11 3 3 5 2 2 3" xfId="24710" xr:uid="{00000000-0005-0000-0000-0000E02D0000}"/>
    <cellStyle name="Normal 3 2 11 3 3 5 2 3" xfId="11984" xr:uid="{00000000-0005-0000-0000-0000E12D0000}"/>
    <cellStyle name="Normal 3 2 11 3 3 5 2 3 2" xfId="28951" xr:uid="{00000000-0005-0000-0000-0000E22D0000}"/>
    <cellStyle name="Normal 3 2 11 3 3 5 2 4" xfId="20469" xr:uid="{00000000-0005-0000-0000-0000E32D0000}"/>
    <cellStyle name="Normal 3 2 11 3 3 5 3" xfId="5618" xr:uid="{00000000-0005-0000-0000-0000E42D0000}"/>
    <cellStyle name="Normal 3 2 11 3 3 5 3 2" xfId="14108" xr:uid="{00000000-0005-0000-0000-0000E52D0000}"/>
    <cellStyle name="Normal 3 2 11 3 3 5 3 2 2" xfId="31074" xr:uid="{00000000-0005-0000-0000-0000E62D0000}"/>
    <cellStyle name="Normal 3 2 11 3 3 5 3 3" xfId="22592" xr:uid="{00000000-0005-0000-0000-0000E72D0000}"/>
    <cellStyle name="Normal 3 2 11 3 3 5 4" xfId="9866" xr:uid="{00000000-0005-0000-0000-0000E82D0000}"/>
    <cellStyle name="Normal 3 2 11 3 3 5 4 2" xfId="26833" xr:uid="{00000000-0005-0000-0000-0000E92D0000}"/>
    <cellStyle name="Normal 3 2 11 3 3 5 5" xfId="18351" xr:uid="{00000000-0005-0000-0000-0000EA2D0000}"/>
    <cellStyle name="Normal 3 2 11 3 3 6" xfId="2419" xr:uid="{00000000-0005-0000-0000-0000EB2D0000}"/>
    <cellStyle name="Normal 3 2 11 3 3 6 2" xfId="6679" xr:uid="{00000000-0005-0000-0000-0000EC2D0000}"/>
    <cellStyle name="Normal 3 2 11 3 3 6 2 2" xfId="15168" xr:uid="{00000000-0005-0000-0000-0000ED2D0000}"/>
    <cellStyle name="Normal 3 2 11 3 3 6 2 2 2" xfId="32134" xr:uid="{00000000-0005-0000-0000-0000EE2D0000}"/>
    <cellStyle name="Normal 3 2 11 3 3 6 2 3" xfId="23652" xr:uid="{00000000-0005-0000-0000-0000EF2D0000}"/>
    <cellStyle name="Normal 3 2 11 3 3 6 3" xfId="10926" xr:uid="{00000000-0005-0000-0000-0000F02D0000}"/>
    <cellStyle name="Normal 3 2 11 3 3 6 3 2" xfId="27893" xr:uid="{00000000-0005-0000-0000-0000F12D0000}"/>
    <cellStyle name="Normal 3 2 11 3 3 6 4" xfId="19411" xr:uid="{00000000-0005-0000-0000-0000F22D0000}"/>
    <cellStyle name="Normal 3 2 11 3 3 7" xfId="4560" xr:uid="{00000000-0005-0000-0000-0000F32D0000}"/>
    <cellStyle name="Normal 3 2 11 3 3 7 2" xfId="13050" xr:uid="{00000000-0005-0000-0000-0000F42D0000}"/>
    <cellStyle name="Normal 3 2 11 3 3 7 2 2" xfId="30016" xr:uid="{00000000-0005-0000-0000-0000F52D0000}"/>
    <cellStyle name="Normal 3 2 11 3 3 7 3" xfId="21534" xr:uid="{00000000-0005-0000-0000-0000F62D0000}"/>
    <cellStyle name="Normal 3 2 11 3 3 8" xfId="8808" xr:uid="{00000000-0005-0000-0000-0000F72D0000}"/>
    <cellStyle name="Normal 3 2 11 3 3 8 2" xfId="25775" xr:uid="{00000000-0005-0000-0000-0000F82D0000}"/>
    <cellStyle name="Normal 3 2 11 3 3 9" xfId="17293" xr:uid="{00000000-0005-0000-0000-0000F92D0000}"/>
    <cellStyle name="Normal 3 2 11 3 4" xfId="330" xr:uid="{00000000-0005-0000-0000-0000FA2D0000}"/>
    <cellStyle name="Normal 3 2 11 3 4 2" xfId="619" xr:uid="{00000000-0005-0000-0000-0000FB2D0000}"/>
    <cellStyle name="Normal 3 2 11 3 4 2 2" xfId="1156" xr:uid="{00000000-0005-0000-0000-0000FC2D0000}"/>
    <cellStyle name="Normal 3 2 11 3 4 2 2 2" xfId="2217" xr:uid="{00000000-0005-0000-0000-0000FD2D0000}"/>
    <cellStyle name="Normal 3 2 11 3 4 2 2 2 2" xfId="4338" xr:uid="{00000000-0005-0000-0000-0000FE2D0000}"/>
    <cellStyle name="Normal 3 2 11 3 4 2 2 2 2 2" xfId="8597" xr:uid="{00000000-0005-0000-0000-0000FF2D0000}"/>
    <cellStyle name="Normal 3 2 11 3 4 2 2 2 2 2 2" xfId="17086" xr:uid="{00000000-0005-0000-0000-0000002E0000}"/>
    <cellStyle name="Normal 3 2 11 3 4 2 2 2 2 2 2 2" xfId="34052" xr:uid="{00000000-0005-0000-0000-0000012E0000}"/>
    <cellStyle name="Normal 3 2 11 3 4 2 2 2 2 2 3" xfId="25570" xr:uid="{00000000-0005-0000-0000-0000022E0000}"/>
    <cellStyle name="Normal 3 2 11 3 4 2 2 2 2 3" xfId="12844" xr:uid="{00000000-0005-0000-0000-0000032E0000}"/>
    <cellStyle name="Normal 3 2 11 3 4 2 2 2 2 3 2" xfId="29811" xr:uid="{00000000-0005-0000-0000-0000042E0000}"/>
    <cellStyle name="Normal 3 2 11 3 4 2 2 2 2 4" xfId="21329" xr:uid="{00000000-0005-0000-0000-0000052E0000}"/>
    <cellStyle name="Normal 3 2 11 3 4 2 2 2 3" xfId="6478" xr:uid="{00000000-0005-0000-0000-0000062E0000}"/>
    <cellStyle name="Normal 3 2 11 3 4 2 2 2 3 2" xfId="14968" xr:uid="{00000000-0005-0000-0000-0000072E0000}"/>
    <cellStyle name="Normal 3 2 11 3 4 2 2 2 3 2 2" xfId="31934" xr:uid="{00000000-0005-0000-0000-0000082E0000}"/>
    <cellStyle name="Normal 3 2 11 3 4 2 2 2 3 3" xfId="23452" xr:uid="{00000000-0005-0000-0000-0000092E0000}"/>
    <cellStyle name="Normal 3 2 11 3 4 2 2 2 4" xfId="10726" xr:uid="{00000000-0005-0000-0000-00000A2E0000}"/>
    <cellStyle name="Normal 3 2 11 3 4 2 2 2 4 2" xfId="27693" xr:uid="{00000000-0005-0000-0000-00000B2E0000}"/>
    <cellStyle name="Normal 3 2 11 3 4 2 2 2 5" xfId="19211" xr:uid="{00000000-0005-0000-0000-00000C2E0000}"/>
    <cellStyle name="Normal 3 2 11 3 4 2 2 3" xfId="3279" xr:uid="{00000000-0005-0000-0000-00000D2E0000}"/>
    <cellStyle name="Normal 3 2 11 3 4 2 2 3 2" xfId="7539" xr:uid="{00000000-0005-0000-0000-00000E2E0000}"/>
    <cellStyle name="Normal 3 2 11 3 4 2 2 3 2 2" xfId="16028" xr:uid="{00000000-0005-0000-0000-00000F2E0000}"/>
    <cellStyle name="Normal 3 2 11 3 4 2 2 3 2 2 2" xfId="32994" xr:uid="{00000000-0005-0000-0000-0000102E0000}"/>
    <cellStyle name="Normal 3 2 11 3 4 2 2 3 2 3" xfId="24512" xr:uid="{00000000-0005-0000-0000-0000112E0000}"/>
    <cellStyle name="Normal 3 2 11 3 4 2 2 3 3" xfId="11786" xr:uid="{00000000-0005-0000-0000-0000122E0000}"/>
    <cellStyle name="Normal 3 2 11 3 4 2 2 3 3 2" xfId="28753" xr:uid="{00000000-0005-0000-0000-0000132E0000}"/>
    <cellStyle name="Normal 3 2 11 3 4 2 2 3 4" xfId="20271" xr:uid="{00000000-0005-0000-0000-0000142E0000}"/>
    <cellStyle name="Normal 3 2 11 3 4 2 2 4" xfId="5420" xr:uid="{00000000-0005-0000-0000-0000152E0000}"/>
    <cellStyle name="Normal 3 2 11 3 4 2 2 4 2" xfId="13910" xr:uid="{00000000-0005-0000-0000-0000162E0000}"/>
    <cellStyle name="Normal 3 2 11 3 4 2 2 4 2 2" xfId="30876" xr:uid="{00000000-0005-0000-0000-0000172E0000}"/>
    <cellStyle name="Normal 3 2 11 3 4 2 2 4 3" xfId="22394" xr:uid="{00000000-0005-0000-0000-0000182E0000}"/>
    <cellStyle name="Normal 3 2 11 3 4 2 2 5" xfId="9668" xr:uid="{00000000-0005-0000-0000-0000192E0000}"/>
    <cellStyle name="Normal 3 2 11 3 4 2 2 5 2" xfId="26635" xr:uid="{00000000-0005-0000-0000-00001A2E0000}"/>
    <cellStyle name="Normal 3 2 11 3 4 2 2 6" xfId="18153" xr:uid="{00000000-0005-0000-0000-00001B2E0000}"/>
    <cellStyle name="Normal 3 2 11 3 4 2 3" xfId="1687" xr:uid="{00000000-0005-0000-0000-00001C2E0000}"/>
    <cellStyle name="Normal 3 2 11 3 4 2 3 2" xfId="3809" xr:uid="{00000000-0005-0000-0000-00001D2E0000}"/>
    <cellStyle name="Normal 3 2 11 3 4 2 3 2 2" xfId="8068" xr:uid="{00000000-0005-0000-0000-00001E2E0000}"/>
    <cellStyle name="Normal 3 2 11 3 4 2 3 2 2 2" xfId="16557" xr:uid="{00000000-0005-0000-0000-00001F2E0000}"/>
    <cellStyle name="Normal 3 2 11 3 4 2 3 2 2 2 2" xfId="33523" xr:uid="{00000000-0005-0000-0000-0000202E0000}"/>
    <cellStyle name="Normal 3 2 11 3 4 2 3 2 2 3" xfId="25041" xr:uid="{00000000-0005-0000-0000-0000212E0000}"/>
    <cellStyle name="Normal 3 2 11 3 4 2 3 2 3" xfId="12315" xr:uid="{00000000-0005-0000-0000-0000222E0000}"/>
    <cellStyle name="Normal 3 2 11 3 4 2 3 2 3 2" xfId="29282" xr:uid="{00000000-0005-0000-0000-0000232E0000}"/>
    <cellStyle name="Normal 3 2 11 3 4 2 3 2 4" xfId="20800" xr:uid="{00000000-0005-0000-0000-0000242E0000}"/>
    <cellStyle name="Normal 3 2 11 3 4 2 3 3" xfId="5949" xr:uid="{00000000-0005-0000-0000-0000252E0000}"/>
    <cellStyle name="Normal 3 2 11 3 4 2 3 3 2" xfId="14439" xr:uid="{00000000-0005-0000-0000-0000262E0000}"/>
    <cellStyle name="Normal 3 2 11 3 4 2 3 3 2 2" xfId="31405" xr:uid="{00000000-0005-0000-0000-0000272E0000}"/>
    <cellStyle name="Normal 3 2 11 3 4 2 3 3 3" xfId="22923" xr:uid="{00000000-0005-0000-0000-0000282E0000}"/>
    <cellStyle name="Normal 3 2 11 3 4 2 3 4" xfId="10197" xr:uid="{00000000-0005-0000-0000-0000292E0000}"/>
    <cellStyle name="Normal 3 2 11 3 4 2 3 4 2" xfId="27164" xr:uid="{00000000-0005-0000-0000-00002A2E0000}"/>
    <cellStyle name="Normal 3 2 11 3 4 2 3 5" xfId="18682" xr:uid="{00000000-0005-0000-0000-00002B2E0000}"/>
    <cellStyle name="Normal 3 2 11 3 4 2 4" xfId="2750" xr:uid="{00000000-0005-0000-0000-00002C2E0000}"/>
    <cellStyle name="Normal 3 2 11 3 4 2 4 2" xfId="7010" xr:uid="{00000000-0005-0000-0000-00002D2E0000}"/>
    <cellStyle name="Normal 3 2 11 3 4 2 4 2 2" xfId="15499" xr:uid="{00000000-0005-0000-0000-00002E2E0000}"/>
    <cellStyle name="Normal 3 2 11 3 4 2 4 2 2 2" xfId="32465" xr:uid="{00000000-0005-0000-0000-00002F2E0000}"/>
    <cellStyle name="Normal 3 2 11 3 4 2 4 2 3" xfId="23983" xr:uid="{00000000-0005-0000-0000-0000302E0000}"/>
    <cellStyle name="Normal 3 2 11 3 4 2 4 3" xfId="11257" xr:uid="{00000000-0005-0000-0000-0000312E0000}"/>
    <cellStyle name="Normal 3 2 11 3 4 2 4 3 2" xfId="28224" xr:uid="{00000000-0005-0000-0000-0000322E0000}"/>
    <cellStyle name="Normal 3 2 11 3 4 2 4 4" xfId="19742" xr:uid="{00000000-0005-0000-0000-0000332E0000}"/>
    <cellStyle name="Normal 3 2 11 3 4 2 5" xfId="4891" xr:uid="{00000000-0005-0000-0000-0000342E0000}"/>
    <cellStyle name="Normal 3 2 11 3 4 2 5 2" xfId="13381" xr:uid="{00000000-0005-0000-0000-0000352E0000}"/>
    <cellStyle name="Normal 3 2 11 3 4 2 5 2 2" xfId="30347" xr:uid="{00000000-0005-0000-0000-0000362E0000}"/>
    <cellStyle name="Normal 3 2 11 3 4 2 5 3" xfId="21865" xr:uid="{00000000-0005-0000-0000-0000372E0000}"/>
    <cellStyle name="Normal 3 2 11 3 4 2 6" xfId="9139" xr:uid="{00000000-0005-0000-0000-0000382E0000}"/>
    <cellStyle name="Normal 3 2 11 3 4 2 6 2" xfId="26106" xr:uid="{00000000-0005-0000-0000-0000392E0000}"/>
    <cellStyle name="Normal 3 2 11 3 4 2 7" xfId="17624" xr:uid="{00000000-0005-0000-0000-00003A2E0000}"/>
    <cellStyle name="Normal 3 2 11 3 4 3" xfId="886" xr:uid="{00000000-0005-0000-0000-00003B2E0000}"/>
    <cellStyle name="Normal 3 2 11 3 4 3 2" xfId="1952" xr:uid="{00000000-0005-0000-0000-00003C2E0000}"/>
    <cellStyle name="Normal 3 2 11 3 4 3 2 2" xfId="4073" xr:uid="{00000000-0005-0000-0000-00003D2E0000}"/>
    <cellStyle name="Normal 3 2 11 3 4 3 2 2 2" xfId="8332" xr:uid="{00000000-0005-0000-0000-00003E2E0000}"/>
    <cellStyle name="Normal 3 2 11 3 4 3 2 2 2 2" xfId="16821" xr:uid="{00000000-0005-0000-0000-00003F2E0000}"/>
    <cellStyle name="Normal 3 2 11 3 4 3 2 2 2 2 2" xfId="33787" xr:uid="{00000000-0005-0000-0000-0000402E0000}"/>
    <cellStyle name="Normal 3 2 11 3 4 3 2 2 2 3" xfId="25305" xr:uid="{00000000-0005-0000-0000-0000412E0000}"/>
    <cellStyle name="Normal 3 2 11 3 4 3 2 2 3" xfId="12579" xr:uid="{00000000-0005-0000-0000-0000422E0000}"/>
    <cellStyle name="Normal 3 2 11 3 4 3 2 2 3 2" xfId="29546" xr:uid="{00000000-0005-0000-0000-0000432E0000}"/>
    <cellStyle name="Normal 3 2 11 3 4 3 2 2 4" xfId="21064" xr:uid="{00000000-0005-0000-0000-0000442E0000}"/>
    <cellStyle name="Normal 3 2 11 3 4 3 2 3" xfId="6213" xr:uid="{00000000-0005-0000-0000-0000452E0000}"/>
    <cellStyle name="Normal 3 2 11 3 4 3 2 3 2" xfId="14703" xr:uid="{00000000-0005-0000-0000-0000462E0000}"/>
    <cellStyle name="Normal 3 2 11 3 4 3 2 3 2 2" xfId="31669" xr:uid="{00000000-0005-0000-0000-0000472E0000}"/>
    <cellStyle name="Normal 3 2 11 3 4 3 2 3 3" xfId="23187" xr:uid="{00000000-0005-0000-0000-0000482E0000}"/>
    <cellStyle name="Normal 3 2 11 3 4 3 2 4" xfId="10461" xr:uid="{00000000-0005-0000-0000-0000492E0000}"/>
    <cellStyle name="Normal 3 2 11 3 4 3 2 4 2" xfId="27428" xr:uid="{00000000-0005-0000-0000-00004A2E0000}"/>
    <cellStyle name="Normal 3 2 11 3 4 3 2 5" xfId="18946" xr:uid="{00000000-0005-0000-0000-00004B2E0000}"/>
    <cellStyle name="Normal 3 2 11 3 4 3 3" xfId="3014" xr:uid="{00000000-0005-0000-0000-00004C2E0000}"/>
    <cellStyle name="Normal 3 2 11 3 4 3 3 2" xfId="7274" xr:uid="{00000000-0005-0000-0000-00004D2E0000}"/>
    <cellStyle name="Normal 3 2 11 3 4 3 3 2 2" xfId="15763" xr:uid="{00000000-0005-0000-0000-00004E2E0000}"/>
    <cellStyle name="Normal 3 2 11 3 4 3 3 2 2 2" xfId="32729" xr:uid="{00000000-0005-0000-0000-00004F2E0000}"/>
    <cellStyle name="Normal 3 2 11 3 4 3 3 2 3" xfId="24247" xr:uid="{00000000-0005-0000-0000-0000502E0000}"/>
    <cellStyle name="Normal 3 2 11 3 4 3 3 3" xfId="11521" xr:uid="{00000000-0005-0000-0000-0000512E0000}"/>
    <cellStyle name="Normal 3 2 11 3 4 3 3 3 2" xfId="28488" xr:uid="{00000000-0005-0000-0000-0000522E0000}"/>
    <cellStyle name="Normal 3 2 11 3 4 3 3 4" xfId="20006" xr:uid="{00000000-0005-0000-0000-0000532E0000}"/>
    <cellStyle name="Normal 3 2 11 3 4 3 4" xfId="5155" xr:uid="{00000000-0005-0000-0000-0000542E0000}"/>
    <cellStyle name="Normal 3 2 11 3 4 3 4 2" xfId="13645" xr:uid="{00000000-0005-0000-0000-0000552E0000}"/>
    <cellStyle name="Normal 3 2 11 3 4 3 4 2 2" xfId="30611" xr:uid="{00000000-0005-0000-0000-0000562E0000}"/>
    <cellStyle name="Normal 3 2 11 3 4 3 4 3" xfId="22129" xr:uid="{00000000-0005-0000-0000-0000572E0000}"/>
    <cellStyle name="Normal 3 2 11 3 4 3 5" xfId="9403" xr:uid="{00000000-0005-0000-0000-0000582E0000}"/>
    <cellStyle name="Normal 3 2 11 3 4 3 5 2" xfId="26370" xr:uid="{00000000-0005-0000-0000-0000592E0000}"/>
    <cellStyle name="Normal 3 2 11 3 4 3 6" xfId="17888" xr:uid="{00000000-0005-0000-0000-00005A2E0000}"/>
    <cellStyle name="Normal 3 2 11 3 4 4" xfId="1422" xr:uid="{00000000-0005-0000-0000-00005B2E0000}"/>
    <cellStyle name="Normal 3 2 11 3 4 4 2" xfId="3544" xr:uid="{00000000-0005-0000-0000-00005C2E0000}"/>
    <cellStyle name="Normal 3 2 11 3 4 4 2 2" xfId="7803" xr:uid="{00000000-0005-0000-0000-00005D2E0000}"/>
    <cellStyle name="Normal 3 2 11 3 4 4 2 2 2" xfId="16292" xr:uid="{00000000-0005-0000-0000-00005E2E0000}"/>
    <cellStyle name="Normal 3 2 11 3 4 4 2 2 2 2" xfId="33258" xr:uid="{00000000-0005-0000-0000-00005F2E0000}"/>
    <cellStyle name="Normal 3 2 11 3 4 4 2 2 3" xfId="24776" xr:uid="{00000000-0005-0000-0000-0000602E0000}"/>
    <cellStyle name="Normal 3 2 11 3 4 4 2 3" xfId="12050" xr:uid="{00000000-0005-0000-0000-0000612E0000}"/>
    <cellStyle name="Normal 3 2 11 3 4 4 2 3 2" xfId="29017" xr:uid="{00000000-0005-0000-0000-0000622E0000}"/>
    <cellStyle name="Normal 3 2 11 3 4 4 2 4" xfId="20535" xr:uid="{00000000-0005-0000-0000-0000632E0000}"/>
    <cellStyle name="Normal 3 2 11 3 4 4 3" xfId="5684" xr:uid="{00000000-0005-0000-0000-0000642E0000}"/>
    <cellStyle name="Normal 3 2 11 3 4 4 3 2" xfId="14174" xr:uid="{00000000-0005-0000-0000-0000652E0000}"/>
    <cellStyle name="Normal 3 2 11 3 4 4 3 2 2" xfId="31140" xr:uid="{00000000-0005-0000-0000-0000662E0000}"/>
    <cellStyle name="Normal 3 2 11 3 4 4 3 3" xfId="22658" xr:uid="{00000000-0005-0000-0000-0000672E0000}"/>
    <cellStyle name="Normal 3 2 11 3 4 4 4" xfId="9932" xr:uid="{00000000-0005-0000-0000-0000682E0000}"/>
    <cellStyle name="Normal 3 2 11 3 4 4 4 2" xfId="26899" xr:uid="{00000000-0005-0000-0000-0000692E0000}"/>
    <cellStyle name="Normal 3 2 11 3 4 4 5" xfId="18417" xr:uid="{00000000-0005-0000-0000-00006A2E0000}"/>
    <cellStyle name="Normal 3 2 11 3 4 5" xfId="2485" xr:uid="{00000000-0005-0000-0000-00006B2E0000}"/>
    <cellStyle name="Normal 3 2 11 3 4 5 2" xfId="6745" xr:uid="{00000000-0005-0000-0000-00006C2E0000}"/>
    <cellStyle name="Normal 3 2 11 3 4 5 2 2" xfId="15234" xr:uid="{00000000-0005-0000-0000-00006D2E0000}"/>
    <cellStyle name="Normal 3 2 11 3 4 5 2 2 2" xfId="32200" xr:uid="{00000000-0005-0000-0000-00006E2E0000}"/>
    <cellStyle name="Normal 3 2 11 3 4 5 2 3" xfId="23718" xr:uid="{00000000-0005-0000-0000-00006F2E0000}"/>
    <cellStyle name="Normal 3 2 11 3 4 5 3" xfId="10992" xr:uid="{00000000-0005-0000-0000-0000702E0000}"/>
    <cellStyle name="Normal 3 2 11 3 4 5 3 2" xfId="27959" xr:uid="{00000000-0005-0000-0000-0000712E0000}"/>
    <cellStyle name="Normal 3 2 11 3 4 5 4" xfId="19477" xr:uid="{00000000-0005-0000-0000-0000722E0000}"/>
    <cellStyle name="Normal 3 2 11 3 4 6" xfId="4626" xr:uid="{00000000-0005-0000-0000-0000732E0000}"/>
    <cellStyle name="Normal 3 2 11 3 4 6 2" xfId="13116" xr:uid="{00000000-0005-0000-0000-0000742E0000}"/>
    <cellStyle name="Normal 3 2 11 3 4 6 2 2" xfId="30082" xr:uid="{00000000-0005-0000-0000-0000752E0000}"/>
    <cellStyle name="Normal 3 2 11 3 4 6 3" xfId="21600" xr:uid="{00000000-0005-0000-0000-0000762E0000}"/>
    <cellStyle name="Normal 3 2 11 3 4 7" xfId="8874" xr:uid="{00000000-0005-0000-0000-0000772E0000}"/>
    <cellStyle name="Normal 3 2 11 3 4 7 2" xfId="25841" xr:uid="{00000000-0005-0000-0000-0000782E0000}"/>
    <cellStyle name="Normal 3 2 11 3 4 8" xfId="17359" xr:uid="{00000000-0005-0000-0000-0000792E0000}"/>
    <cellStyle name="Normal 3 2 11 3 5" xfId="484" xr:uid="{00000000-0005-0000-0000-00007A2E0000}"/>
    <cellStyle name="Normal 3 2 11 3 5 2" xfId="1025" xr:uid="{00000000-0005-0000-0000-00007B2E0000}"/>
    <cellStyle name="Normal 3 2 11 3 5 2 2" xfId="2086" xr:uid="{00000000-0005-0000-0000-00007C2E0000}"/>
    <cellStyle name="Normal 3 2 11 3 5 2 2 2" xfId="4207" xr:uid="{00000000-0005-0000-0000-00007D2E0000}"/>
    <cellStyle name="Normal 3 2 11 3 5 2 2 2 2" xfId="8466" xr:uid="{00000000-0005-0000-0000-00007E2E0000}"/>
    <cellStyle name="Normal 3 2 11 3 5 2 2 2 2 2" xfId="16955" xr:uid="{00000000-0005-0000-0000-00007F2E0000}"/>
    <cellStyle name="Normal 3 2 11 3 5 2 2 2 2 2 2" xfId="33921" xr:uid="{00000000-0005-0000-0000-0000802E0000}"/>
    <cellStyle name="Normal 3 2 11 3 5 2 2 2 2 3" xfId="25439" xr:uid="{00000000-0005-0000-0000-0000812E0000}"/>
    <cellStyle name="Normal 3 2 11 3 5 2 2 2 3" xfId="12713" xr:uid="{00000000-0005-0000-0000-0000822E0000}"/>
    <cellStyle name="Normal 3 2 11 3 5 2 2 2 3 2" xfId="29680" xr:uid="{00000000-0005-0000-0000-0000832E0000}"/>
    <cellStyle name="Normal 3 2 11 3 5 2 2 2 4" xfId="21198" xr:uid="{00000000-0005-0000-0000-0000842E0000}"/>
    <cellStyle name="Normal 3 2 11 3 5 2 2 3" xfId="6347" xr:uid="{00000000-0005-0000-0000-0000852E0000}"/>
    <cellStyle name="Normal 3 2 11 3 5 2 2 3 2" xfId="14837" xr:uid="{00000000-0005-0000-0000-0000862E0000}"/>
    <cellStyle name="Normal 3 2 11 3 5 2 2 3 2 2" xfId="31803" xr:uid="{00000000-0005-0000-0000-0000872E0000}"/>
    <cellStyle name="Normal 3 2 11 3 5 2 2 3 3" xfId="23321" xr:uid="{00000000-0005-0000-0000-0000882E0000}"/>
    <cellStyle name="Normal 3 2 11 3 5 2 2 4" xfId="10595" xr:uid="{00000000-0005-0000-0000-0000892E0000}"/>
    <cellStyle name="Normal 3 2 11 3 5 2 2 4 2" xfId="27562" xr:uid="{00000000-0005-0000-0000-00008A2E0000}"/>
    <cellStyle name="Normal 3 2 11 3 5 2 2 5" xfId="19080" xr:uid="{00000000-0005-0000-0000-00008B2E0000}"/>
    <cellStyle name="Normal 3 2 11 3 5 2 3" xfId="3148" xr:uid="{00000000-0005-0000-0000-00008C2E0000}"/>
    <cellStyle name="Normal 3 2 11 3 5 2 3 2" xfId="7408" xr:uid="{00000000-0005-0000-0000-00008D2E0000}"/>
    <cellStyle name="Normal 3 2 11 3 5 2 3 2 2" xfId="15897" xr:uid="{00000000-0005-0000-0000-00008E2E0000}"/>
    <cellStyle name="Normal 3 2 11 3 5 2 3 2 2 2" xfId="32863" xr:uid="{00000000-0005-0000-0000-00008F2E0000}"/>
    <cellStyle name="Normal 3 2 11 3 5 2 3 2 3" xfId="24381" xr:uid="{00000000-0005-0000-0000-0000902E0000}"/>
    <cellStyle name="Normal 3 2 11 3 5 2 3 3" xfId="11655" xr:uid="{00000000-0005-0000-0000-0000912E0000}"/>
    <cellStyle name="Normal 3 2 11 3 5 2 3 3 2" xfId="28622" xr:uid="{00000000-0005-0000-0000-0000922E0000}"/>
    <cellStyle name="Normal 3 2 11 3 5 2 3 4" xfId="20140" xr:uid="{00000000-0005-0000-0000-0000932E0000}"/>
    <cellStyle name="Normal 3 2 11 3 5 2 4" xfId="5289" xr:uid="{00000000-0005-0000-0000-0000942E0000}"/>
    <cellStyle name="Normal 3 2 11 3 5 2 4 2" xfId="13779" xr:uid="{00000000-0005-0000-0000-0000952E0000}"/>
    <cellStyle name="Normal 3 2 11 3 5 2 4 2 2" xfId="30745" xr:uid="{00000000-0005-0000-0000-0000962E0000}"/>
    <cellStyle name="Normal 3 2 11 3 5 2 4 3" xfId="22263" xr:uid="{00000000-0005-0000-0000-0000972E0000}"/>
    <cellStyle name="Normal 3 2 11 3 5 2 5" xfId="9537" xr:uid="{00000000-0005-0000-0000-0000982E0000}"/>
    <cellStyle name="Normal 3 2 11 3 5 2 5 2" xfId="26504" xr:uid="{00000000-0005-0000-0000-0000992E0000}"/>
    <cellStyle name="Normal 3 2 11 3 5 2 6" xfId="18022" xr:uid="{00000000-0005-0000-0000-00009A2E0000}"/>
    <cellStyle name="Normal 3 2 11 3 5 3" xfId="1556" xr:uid="{00000000-0005-0000-0000-00009B2E0000}"/>
    <cellStyle name="Normal 3 2 11 3 5 3 2" xfId="3678" xr:uid="{00000000-0005-0000-0000-00009C2E0000}"/>
    <cellStyle name="Normal 3 2 11 3 5 3 2 2" xfId="7937" xr:uid="{00000000-0005-0000-0000-00009D2E0000}"/>
    <cellStyle name="Normal 3 2 11 3 5 3 2 2 2" xfId="16426" xr:uid="{00000000-0005-0000-0000-00009E2E0000}"/>
    <cellStyle name="Normal 3 2 11 3 5 3 2 2 2 2" xfId="33392" xr:uid="{00000000-0005-0000-0000-00009F2E0000}"/>
    <cellStyle name="Normal 3 2 11 3 5 3 2 2 3" xfId="24910" xr:uid="{00000000-0005-0000-0000-0000A02E0000}"/>
    <cellStyle name="Normal 3 2 11 3 5 3 2 3" xfId="12184" xr:uid="{00000000-0005-0000-0000-0000A12E0000}"/>
    <cellStyle name="Normal 3 2 11 3 5 3 2 3 2" xfId="29151" xr:uid="{00000000-0005-0000-0000-0000A22E0000}"/>
    <cellStyle name="Normal 3 2 11 3 5 3 2 4" xfId="20669" xr:uid="{00000000-0005-0000-0000-0000A32E0000}"/>
    <cellStyle name="Normal 3 2 11 3 5 3 3" xfId="5818" xr:uid="{00000000-0005-0000-0000-0000A42E0000}"/>
    <cellStyle name="Normal 3 2 11 3 5 3 3 2" xfId="14308" xr:uid="{00000000-0005-0000-0000-0000A52E0000}"/>
    <cellStyle name="Normal 3 2 11 3 5 3 3 2 2" xfId="31274" xr:uid="{00000000-0005-0000-0000-0000A62E0000}"/>
    <cellStyle name="Normal 3 2 11 3 5 3 3 3" xfId="22792" xr:uid="{00000000-0005-0000-0000-0000A72E0000}"/>
    <cellStyle name="Normal 3 2 11 3 5 3 4" xfId="10066" xr:uid="{00000000-0005-0000-0000-0000A82E0000}"/>
    <cellStyle name="Normal 3 2 11 3 5 3 4 2" xfId="27033" xr:uid="{00000000-0005-0000-0000-0000A92E0000}"/>
    <cellStyle name="Normal 3 2 11 3 5 3 5" xfId="18551" xr:uid="{00000000-0005-0000-0000-0000AA2E0000}"/>
    <cellStyle name="Normal 3 2 11 3 5 4" xfId="2619" xr:uid="{00000000-0005-0000-0000-0000AB2E0000}"/>
    <cellStyle name="Normal 3 2 11 3 5 4 2" xfId="6879" xr:uid="{00000000-0005-0000-0000-0000AC2E0000}"/>
    <cellStyle name="Normal 3 2 11 3 5 4 2 2" xfId="15368" xr:uid="{00000000-0005-0000-0000-0000AD2E0000}"/>
    <cellStyle name="Normal 3 2 11 3 5 4 2 2 2" xfId="32334" xr:uid="{00000000-0005-0000-0000-0000AE2E0000}"/>
    <cellStyle name="Normal 3 2 11 3 5 4 2 3" xfId="23852" xr:uid="{00000000-0005-0000-0000-0000AF2E0000}"/>
    <cellStyle name="Normal 3 2 11 3 5 4 3" xfId="11126" xr:uid="{00000000-0005-0000-0000-0000B02E0000}"/>
    <cellStyle name="Normal 3 2 11 3 5 4 3 2" xfId="28093" xr:uid="{00000000-0005-0000-0000-0000B12E0000}"/>
    <cellStyle name="Normal 3 2 11 3 5 4 4" xfId="19611" xr:uid="{00000000-0005-0000-0000-0000B22E0000}"/>
    <cellStyle name="Normal 3 2 11 3 5 5" xfId="4760" xr:uid="{00000000-0005-0000-0000-0000B32E0000}"/>
    <cellStyle name="Normal 3 2 11 3 5 5 2" xfId="13250" xr:uid="{00000000-0005-0000-0000-0000B42E0000}"/>
    <cellStyle name="Normal 3 2 11 3 5 5 2 2" xfId="30216" xr:uid="{00000000-0005-0000-0000-0000B52E0000}"/>
    <cellStyle name="Normal 3 2 11 3 5 5 3" xfId="21734" xr:uid="{00000000-0005-0000-0000-0000B62E0000}"/>
    <cellStyle name="Normal 3 2 11 3 5 6" xfId="9008" xr:uid="{00000000-0005-0000-0000-0000B72E0000}"/>
    <cellStyle name="Normal 3 2 11 3 5 6 2" xfId="25975" xr:uid="{00000000-0005-0000-0000-0000B82E0000}"/>
    <cellStyle name="Normal 3 2 11 3 5 7" xfId="17493" xr:uid="{00000000-0005-0000-0000-0000B92E0000}"/>
    <cellStyle name="Normal 3 2 11 3 6" xfId="754" xr:uid="{00000000-0005-0000-0000-0000BA2E0000}"/>
    <cellStyle name="Normal 3 2 11 3 6 2" xfId="1821" xr:uid="{00000000-0005-0000-0000-0000BB2E0000}"/>
    <cellStyle name="Normal 3 2 11 3 6 2 2" xfId="3942" xr:uid="{00000000-0005-0000-0000-0000BC2E0000}"/>
    <cellStyle name="Normal 3 2 11 3 6 2 2 2" xfId="8201" xr:uid="{00000000-0005-0000-0000-0000BD2E0000}"/>
    <cellStyle name="Normal 3 2 11 3 6 2 2 2 2" xfId="16690" xr:uid="{00000000-0005-0000-0000-0000BE2E0000}"/>
    <cellStyle name="Normal 3 2 11 3 6 2 2 2 2 2" xfId="33656" xr:uid="{00000000-0005-0000-0000-0000BF2E0000}"/>
    <cellStyle name="Normal 3 2 11 3 6 2 2 2 3" xfId="25174" xr:uid="{00000000-0005-0000-0000-0000C02E0000}"/>
    <cellStyle name="Normal 3 2 11 3 6 2 2 3" xfId="12448" xr:uid="{00000000-0005-0000-0000-0000C12E0000}"/>
    <cellStyle name="Normal 3 2 11 3 6 2 2 3 2" xfId="29415" xr:uid="{00000000-0005-0000-0000-0000C22E0000}"/>
    <cellStyle name="Normal 3 2 11 3 6 2 2 4" xfId="20933" xr:uid="{00000000-0005-0000-0000-0000C32E0000}"/>
    <cellStyle name="Normal 3 2 11 3 6 2 3" xfId="6082" xr:uid="{00000000-0005-0000-0000-0000C42E0000}"/>
    <cellStyle name="Normal 3 2 11 3 6 2 3 2" xfId="14572" xr:uid="{00000000-0005-0000-0000-0000C52E0000}"/>
    <cellStyle name="Normal 3 2 11 3 6 2 3 2 2" xfId="31538" xr:uid="{00000000-0005-0000-0000-0000C62E0000}"/>
    <cellStyle name="Normal 3 2 11 3 6 2 3 3" xfId="23056" xr:uid="{00000000-0005-0000-0000-0000C72E0000}"/>
    <cellStyle name="Normal 3 2 11 3 6 2 4" xfId="10330" xr:uid="{00000000-0005-0000-0000-0000C82E0000}"/>
    <cellStyle name="Normal 3 2 11 3 6 2 4 2" xfId="27297" xr:uid="{00000000-0005-0000-0000-0000C92E0000}"/>
    <cellStyle name="Normal 3 2 11 3 6 2 5" xfId="18815" xr:uid="{00000000-0005-0000-0000-0000CA2E0000}"/>
    <cellStyle name="Normal 3 2 11 3 6 3" xfId="2883" xr:uid="{00000000-0005-0000-0000-0000CB2E0000}"/>
    <cellStyle name="Normal 3 2 11 3 6 3 2" xfId="7143" xr:uid="{00000000-0005-0000-0000-0000CC2E0000}"/>
    <cellStyle name="Normal 3 2 11 3 6 3 2 2" xfId="15632" xr:uid="{00000000-0005-0000-0000-0000CD2E0000}"/>
    <cellStyle name="Normal 3 2 11 3 6 3 2 2 2" xfId="32598" xr:uid="{00000000-0005-0000-0000-0000CE2E0000}"/>
    <cellStyle name="Normal 3 2 11 3 6 3 2 3" xfId="24116" xr:uid="{00000000-0005-0000-0000-0000CF2E0000}"/>
    <cellStyle name="Normal 3 2 11 3 6 3 3" xfId="11390" xr:uid="{00000000-0005-0000-0000-0000D02E0000}"/>
    <cellStyle name="Normal 3 2 11 3 6 3 3 2" xfId="28357" xr:uid="{00000000-0005-0000-0000-0000D12E0000}"/>
    <cellStyle name="Normal 3 2 11 3 6 3 4" xfId="19875" xr:uid="{00000000-0005-0000-0000-0000D22E0000}"/>
    <cellStyle name="Normal 3 2 11 3 6 4" xfId="5024" xr:uid="{00000000-0005-0000-0000-0000D32E0000}"/>
    <cellStyle name="Normal 3 2 11 3 6 4 2" xfId="13514" xr:uid="{00000000-0005-0000-0000-0000D42E0000}"/>
    <cellStyle name="Normal 3 2 11 3 6 4 2 2" xfId="30480" xr:uid="{00000000-0005-0000-0000-0000D52E0000}"/>
    <cellStyle name="Normal 3 2 11 3 6 4 3" xfId="21998" xr:uid="{00000000-0005-0000-0000-0000D62E0000}"/>
    <cellStyle name="Normal 3 2 11 3 6 5" xfId="9272" xr:uid="{00000000-0005-0000-0000-0000D72E0000}"/>
    <cellStyle name="Normal 3 2 11 3 6 5 2" xfId="26239" xr:uid="{00000000-0005-0000-0000-0000D82E0000}"/>
    <cellStyle name="Normal 3 2 11 3 6 6" xfId="17757" xr:uid="{00000000-0005-0000-0000-0000D92E0000}"/>
    <cellStyle name="Normal 3 2 11 3 7" xfId="1290" xr:uid="{00000000-0005-0000-0000-0000DA2E0000}"/>
    <cellStyle name="Normal 3 2 11 3 7 2" xfId="3413" xr:uid="{00000000-0005-0000-0000-0000DB2E0000}"/>
    <cellStyle name="Normal 3 2 11 3 7 2 2" xfId="7672" xr:uid="{00000000-0005-0000-0000-0000DC2E0000}"/>
    <cellStyle name="Normal 3 2 11 3 7 2 2 2" xfId="16161" xr:uid="{00000000-0005-0000-0000-0000DD2E0000}"/>
    <cellStyle name="Normal 3 2 11 3 7 2 2 2 2" xfId="33127" xr:uid="{00000000-0005-0000-0000-0000DE2E0000}"/>
    <cellStyle name="Normal 3 2 11 3 7 2 2 3" xfId="24645" xr:uid="{00000000-0005-0000-0000-0000DF2E0000}"/>
    <cellStyle name="Normal 3 2 11 3 7 2 3" xfId="11919" xr:uid="{00000000-0005-0000-0000-0000E02E0000}"/>
    <cellStyle name="Normal 3 2 11 3 7 2 3 2" xfId="28886" xr:uid="{00000000-0005-0000-0000-0000E12E0000}"/>
    <cellStyle name="Normal 3 2 11 3 7 2 4" xfId="20404" xr:uid="{00000000-0005-0000-0000-0000E22E0000}"/>
    <cellStyle name="Normal 3 2 11 3 7 3" xfId="5553" xr:uid="{00000000-0005-0000-0000-0000E32E0000}"/>
    <cellStyle name="Normal 3 2 11 3 7 3 2" xfId="14043" xr:uid="{00000000-0005-0000-0000-0000E42E0000}"/>
    <cellStyle name="Normal 3 2 11 3 7 3 2 2" xfId="31009" xr:uid="{00000000-0005-0000-0000-0000E52E0000}"/>
    <cellStyle name="Normal 3 2 11 3 7 3 3" xfId="22527" xr:uid="{00000000-0005-0000-0000-0000E62E0000}"/>
    <cellStyle name="Normal 3 2 11 3 7 4" xfId="9801" xr:uid="{00000000-0005-0000-0000-0000E72E0000}"/>
    <cellStyle name="Normal 3 2 11 3 7 4 2" xfId="26768" xr:uid="{00000000-0005-0000-0000-0000E82E0000}"/>
    <cellStyle name="Normal 3 2 11 3 7 5" xfId="18286" xr:uid="{00000000-0005-0000-0000-0000E92E0000}"/>
    <cellStyle name="Normal 3 2 11 3 8" xfId="2353" xr:uid="{00000000-0005-0000-0000-0000EA2E0000}"/>
    <cellStyle name="Normal 3 2 11 3 8 2" xfId="6614" xr:uid="{00000000-0005-0000-0000-0000EB2E0000}"/>
    <cellStyle name="Normal 3 2 11 3 8 2 2" xfId="15103" xr:uid="{00000000-0005-0000-0000-0000EC2E0000}"/>
    <cellStyle name="Normal 3 2 11 3 8 2 2 2" xfId="32069" xr:uid="{00000000-0005-0000-0000-0000ED2E0000}"/>
    <cellStyle name="Normal 3 2 11 3 8 2 3" xfId="23587" xr:uid="{00000000-0005-0000-0000-0000EE2E0000}"/>
    <cellStyle name="Normal 3 2 11 3 8 3" xfId="10861" xr:uid="{00000000-0005-0000-0000-0000EF2E0000}"/>
    <cellStyle name="Normal 3 2 11 3 8 3 2" xfId="27828" xr:uid="{00000000-0005-0000-0000-0000F02E0000}"/>
    <cellStyle name="Normal 3 2 11 3 8 4" xfId="19346" xr:uid="{00000000-0005-0000-0000-0000F12E0000}"/>
    <cellStyle name="Normal 3 2 11 3 9" xfId="4494" xr:uid="{00000000-0005-0000-0000-0000F22E0000}"/>
    <cellStyle name="Normal 3 2 11 3 9 2" xfId="12985" xr:uid="{00000000-0005-0000-0000-0000F32E0000}"/>
    <cellStyle name="Normal 3 2 11 3 9 2 2" xfId="29951" xr:uid="{00000000-0005-0000-0000-0000F42E0000}"/>
    <cellStyle name="Normal 3 2 11 3 9 3" xfId="21469" xr:uid="{00000000-0005-0000-0000-0000F52E0000}"/>
    <cellStyle name="Normal 3 2 11 4" xfId="140" xr:uid="{00000000-0005-0000-0000-0000F62E0000}"/>
    <cellStyle name="Normal 3 2 11 5" xfId="185" xr:uid="{00000000-0005-0000-0000-0000F72E0000}"/>
    <cellStyle name="Normal 3 2 11 5 10" xfId="17248" xr:uid="{00000000-0005-0000-0000-0000F82E0000}"/>
    <cellStyle name="Normal 3 2 11 5 2" xfId="283" xr:uid="{00000000-0005-0000-0000-0000F92E0000}"/>
    <cellStyle name="Normal 3 2 11 5 2 2" xfId="417" xr:uid="{00000000-0005-0000-0000-0000FA2E0000}"/>
    <cellStyle name="Normal 3 2 11 5 2 2 2" xfId="705" xr:uid="{00000000-0005-0000-0000-0000FB2E0000}"/>
    <cellStyle name="Normal 3 2 11 5 2 2 2 2" xfId="1241" xr:uid="{00000000-0005-0000-0000-0000FC2E0000}"/>
    <cellStyle name="Normal 3 2 11 5 2 2 2 2 2" xfId="2302" xr:uid="{00000000-0005-0000-0000-0000FD2E0000}"/>
    <cellStyle name="Normal 3 2 11 5 2 2 2 2 2 2" xfId="4423" xr:uid="{00000000-0005-0000-0000-0000FE2E0000}"/>
    <cellStyle name="Normal 3 2 11 5 2 2 2 2 2 2 2" xfId="8682" xr:uid="{00000000-0005-0000-0000-0000FF2E0000}"/>
    <cellStyle name="Normal 3 2 11 5 2 2 2 2 2 2 2 2" xfId="17171" xr:uid="{00000000-0005-0000-0000-0000002F0000}"/>
    <cellStyle name="Normal 3 2 11 5 2 2 2 2 2 2 2 2 2" xfId="34137" xr:uid="{00000000-0005-0000-0000-0000012F0000}"/>
    <cellStyle name="Normal 3 2 11 5 2 2 2 2 2 2 2 3" xfId="25655" xr:uid="{00000000-0005-0000-0000-0000022F0000}"/>
    <cellStyle name="Normal 3 2 11 5 2 2 2 2 2 2 3" xfId="12929" xr:uid="{00000000-0005-0000-0000-0000032F0000}"/>
    <cellStyle name="Normal 3 2 11 5 2 2 2 2 2 2 3 2" xfId="29896" xr:uid="{00000000-0005-0000-0000-0000042F0000}"/>
    <cellStyle name="Normal 3 2 11 5 2 2 2 2 2 2 4" xfId="21414" xr:uid="{00000000-0005-0000-0000-0000052F0000}"/>
    <cellStyle name="Normal 3 2 11 5 2 2 2 2 2 3" xfId="6563" xr:uid="{00000000-0005-0000-0000-0000062F0000}"/>
    <cellStyle name="Normal 3 2 11 5 2 2 2 2 2 3 2" xfId="15053" xr:uid="{00000000-0005-0000-0000-0000072F0000}"/>
    <cellStyle name="Normal 3 2 11 5 2 2 2 2 2 3 2 2" xfId="32019" xr:uid="{00000000-0005-0000-0000-0000082F0000}"/>
    <cellStyle name="Normal 3 2 11 5 2 2 2 2 2 3 3" xfId="23537" xr:uid="{00000000-0005-0000-0000-0000092F0000}"/>
    <cellStyle name="Normal 3 2 11 5 2 2 2 2 2 4" xfId="10811" xr:uid="{00000000-0005-0000-0000-00000A2F0000}"/>
    <cellStyle name="Normal 3 2 11 5 2 2 2 2 2 4 2" xfId="27778" xr:uid="{00000000-0005-0000-0000-00000B2F0000}"/>
    <cellStyle name="Normal 3 2 11 5 2 2 2 2 2 5" xfId="19296" xr:uid="{00000000-0005-0000-0000-00000C2F0000}"/>
    <cellStyle name="Normal 3 2 11 5 2 2 2 2 3" xfId="3364" xr:uid="{00000000-0005-0000-0000-00000D2F0000}"/>
    <cellStyle name="Normal 3 2 11 5 2 2 2 2 3 2" xfId="7624" xr:uid="{00000000-0005-0000-0000-00000E2F0000}"/>
    <cellStyle name="Normal 3 2 11 5 2 2 2 2 3 2 2" xfId="16113" xr:uid="{00000000-0005-0000-0000-00000F2F0000}"/>
    <cellStyle name="Normal 3 2 11 5 2 2 2 2 3 2 2 2" xfId="33079" xr:uid="{00000000-0005-0000-0000-0000102F0000}"/>
    <cellStyle name="Normal 3 2 11 5 2 2 2 2 3 2 3" xfId="24597" xr:uid="{00000000-0005-0000-0000-0000112F0000}"/>
    <cellStyle name="Normal 3 2 11 5 2 2 2 2 3 3" xfId="11871" xr:uid="{00000000-0005-0000-0000-0000122F0000}"/>
    <cellStyle name="Normal 3 2 11 5 2 2 2 2 3 3 2" xfId="28838" xr:uid="{00000000-0005-0000-0000-0000132F0000}"/>
    <cellStyle name="Normal 3 2 11 5 2 2 2 2 3 4" xfId="20356" xr:uid="{00000000-0005-0000-0000-0000142F0000}"/>
    <cellStyle name="Normal 3 2 11 5 2 2 2 2 4" xfId="5505" xr:uid="{00000000-0005-0000-0000-0000152F0000}"/>
    <cellStyle name="Normal 3 2 11 5 2 2 2 2 4 2" xfId="13995" xr:uid="{00000000-0005-0000-0000-0000162F0000}"/>
    <cellStyle name="Normal 3 2 11 5 2 2 2 2 4 2 2" xfId="30961" xr:uid="{00000000-0005-0000-0000-0000172F0000}"/>
    <cellStyle name="Normal 3 2 11 5 2 2 2 2 4 3" xfId="22479" xr:uid="{00000000-0005-0000-0000-0000182F0000}"/>
    <cellStyle name="Normal 3 2 11 5 2 2 2 2 5" xfId="9753" xr:uid="{00000000-0005-0000-0000-0000192F0000}"/>
    <cellStyle name="Normal 3 2 11 5 2 2 2 2 5 2" xfId="26720" xr:uid="{00000000-0005-0000-0000-00001A2F0000}"/>
    <cellStyle name="Normal 3 2 11 5 2 2 2 2 6" xfId="18238" xr:uid="{00000000-0005-0000-0000-00001B2F0000}"/>
    <cellStyle name="Normal 3 2 11 5 2 2 2 3" xfId="1772" xr:uid="{00000000-0005-0000-0000-00001C2F0000}"/>
    <cellStyle name="Normal 3 2 11 5 2 2 2 3 2" xfId="3894" xr:uid="{00000000-0005-0000-0000-00001D2F0000}"/>
    <cellStyle name="Normal 3 2 11 5 2 2 2 3 2 2" xfId="8153" xr:uid="{00000000-0005-0000-0000-00001E2F0000}"/>
    <cellStyle name="Normal 3 2 11 5 2 2 2 3 2 2 2" xfId="16642" xr:uid="{00000000-0005-0000-0000-00001F2F0000}"/>
    <cellStyle name="Normal 3 2 11 5 2 2 2 3 2 2 2 2" xfId="33608" xr:uid="{00000000-0005-0000-0000-0000202F0000}"/>
    <cellStyle name="Normal 3 2 11 5 2 2 2 3 2 2 3" xfId="25126" xr:uid="{00000000-0005-0000-0000-0000212F0000}"/>
    <cellStyle name="Normal 3 2 11 5 2 2 2 3 2 3" xfId="12400" xr:uid="{00000000-0005-0000-0000-0000222F0000}"/>
    <cellStyle name="Normal 3 2 11 5 2 2 2 3 2 3 2" xfId="29367" xr:uid="{00000000-0005-0000-0000-0000232F0000}"/>
    <cellStyle name="Normal 3 2 11 5 2 2 2 3 2 4" xfId="20885" xr:uid="{00000000-0005-0000-0000-0000242F0000}"/>
    <cellStyle name="Normal 3 2 11 5 2 2 2 3 3" xfId="6034" xr:uid="{00000000-0005-0000-0000-0000252F0000}"/>
    <cellStyle name="Normal 3 2 11 5 2 2 2 3 3 2" xfId="14524" xr:uid="{00000000-0005-0000-0000-0000262F0000}"/>
    <cellStyle name="Normal 3 2 11 5 2 2 2 3 3 2 2" xfId="31490" xr:uid="{00000000-0005-0000-0000-0000272F0000}"/>
    <cellStyle name="Normal 3 2 11 5 2 2 2 3 3 3" xfId="23008" xr:uid="{00000000-0005-0000-0000-0000282F0000}"/>
    <cellStyle name="Normal 3 2 11 5 2 2 2 3 4" xfId="10282" xr:uid="{00000000-0005-0000-0000-0000292F0000}"/>
    <cellStyle name="Normal 3 2 11 5 2 2 2 3 4 2" xfId="27249" xr:uid="{00000000-0005-0000-0000-00002A2F0000}"/>
    <cellStyle name="Normal 3 2 11 5 2 2 2 3 5" xfId="18767" xr:uid="{00000000-0005-0000-0000-00002B2F0000}"/>
    <cellStyle name="Normal 3 2 11 5 2 2 2 4" xfId="2835" xr:uid="{00000000-0005-0000-0000-00002C2F0000}"/>
    <cellStyle name="Normal 3 2 11 5 2 2 2 4 2" xfId="7095" xr:uid="{00000000-0005-0000-0000-00002D2F0000}"/>
    <cellStyle name="Normal 3 2 11 5 2 2 2 4 2 2" xfId="15584" xr:uid="{00000000-0005-0000-0000-00002E2F0000}"/>
    <cellStyle name="Normal 3 2 11 5 2 2 2 4 2 2 2" xfId="32550" xr:uid="{00000000-0005-0000-0000-00002F2F0000}"/>
    <cellStyle name="Normal 3 2 11 5 2 2 2 4 2 3" xfId="24068" xr:uid="{00000000-0005-0000-0000-0000302F0000}"/>
    <cellStyle name="Normal 3 2 11 5 2 2 2 4 3" xfId="11342" xr:uid="{00000000-0005-0000-0000-0000312F0000}"/>
    <cellStyle name="Normal 3 2 11 5 2 2 2 4 3 2" xfId="28309" xr:uid="{00000000-0005-0000-0000-0000322F0000}"/>
    <cellStyle name="Normal 3 2 11 5 2 2 2 4 4" xfId="19827" xr:uid="{00000000-0005-0000-0000-0000332F0000}"/>
    <cellStyle name="Normal 3 2 11 5 2 2 2 5" xfId="4976" xr:uid="{00000000-0005-0000-0000-0000342F0000}"/>
    <cellStyle name="Normal 3 2 11 5 2 2 2 5 2" xfId="13466" xr:uid="{00000000-0005-0000-0000-0000352F0000}"/>
    <cellStyle name="Normal 3 2 11 5 2 2 2 5 2 2" xfId="30432" xr:uid="{00000000-0005-0000-0000-0000362F0000}"/>
    <cellStyle name="Normal 3 2 11 5 2 2 2 5 3" xfId="21950" xr:uid="{00000000-0005-0000-0000-0000372F0000}"/>
    <cellStyle name="Normal 3 2 11 5 2 2 2 6" xfId="9224" xr:uid="{00000000-0005-0000-0000-0000382F0000}"/>
    <cellStyle name="Normal 3 2 11 5 2 2 2 6 2" xfId="26191" xr:uid="{00000000-0005-0000-0000-0000392F0000}"/>
    <cellStyle name="Normal 3 2 11 5 2 2 2 7" xfId="17709" xr:uid="{00000000-0005-0000-0000-00003A2F0000}"/>
    <cellStyle name="Normal 3 2 11 5 2 2 3" xfId="971" xr:uid="{00000000-0005-0000-0000-00003B2F0000}"/>
    <cellStyle name="Normal 3 2 11 5 2 2 3 2" xfId="2037" xr:uid="{00000000-0005-0000-0000-00003C2F0000}"/>
    <cellStyle name="Normal 3 2 11 5 2 2 3 2 2" xfId="4158" xr:uid="{00000000-0005-0000-0000-00003D2F0000}"/>
    <cellStyle name="Normal 3 2 11 5 2 2 3 2 2 2" xfId="8417" xr:uid="{00000000-0005-0000-0000-00003E2F0000}"/>
    <cellStyle name="Normal 3 2 11 5 2 2 3 2 2 2 2" xfId="16906" xr:uid="{00000000-0005-0000-0000-00003F2F0000}"/>
    <cellStyle name="Normal 3 2 11 5 2 2 3 2 2 2 2 2" xfId="33872" xr:uid="{00000000-0005-0000-0000-0000402F0000}"/>
    <cellStyle name="Normal 3 2 11 5 2 2 3 2 2 2 3" xfId="25390" xr:uid="{00000000-0005-0000-0000-0000412F0000}"/>
    <cellStyle name="Normal 3 2 11 5 2 2 3 2 2 3" xfId="12664" xr:uid="{00000000-0005-0000-0000-0000422F0000}"/>
    <cellStyle name="Normal 3 2 11 5 2 2 3 2 2 3 2" xfId="29631" xr:uid="{00000000-0005-0000-0000-0000432F0000}"/>
    <cellStyle name="Normal 3 2 11 5 2 2 3 2 2 4" xfId="21149" xr:uid="{00000000-0005-0000-0000-0000442F0000}"/>
    <cellStyle name="Normal 3 2 11 5 2 2 3 2 3" xfId="6298" xr:uid="{00000000-0005-0000-0000-0000452F0000}"/>
    <cellStyle name="Normal 3 2 11 5 2 2 3 2 3 2" xfId="14788" xr:uid="{00000000-0005-0000-0000-0000462F0000}"/>
    <cellStyle name="Normal 3 2 11 5 2 2 3 2 3 2 2" xfId="31754" xr:uid="{00000000-0005-0000-0000-0000472F0000}"/>
    <cellStyle name="Normal 3 2 11 5 2 2 3 2 3 3" xfId="23272" xr:uid="{00000000-0005-0000-0000-0000482F0000}"/>
    <cellStyle name="Normal 3 2 11 5 2 2 3 2 4" xfId="10546" xr:uid="{00000000-0005-0000-0000-0000492F0000}"/>
    <cellStyle name="Normal 3 2 11 5 2 2 3 2 4 2" xfId="27513" xr:uid="{00000000-0005-0000-0000-00004A2F0000}"/>
    <cellStyle name="Normal 3 2 11 5 2 2 3 2 5" xfId="19031" xr:uid="{00000000-0005-0000-0000-00004B2F0000}"/>
    <cellStyle name="Normal 3 2 11 5 2 2 3 3" xfId="3099" xr:uid="{00000000-0005-0000-0000-00004C2F0000}"/>
    <cellStyle name="Normal 3 2 11 5 2 2 3 3 2" xfId="7359" xr:uid="{00000000-0005-0000-0000-00004D2F0000}"/>
    <cellStyle name="Normal 3 2 11 5 2 2 3 3 2 2" xfId="15848" xr:uid="{00000000-0005-0000-0000-00004E2F0000}"/>
    <cellStyle name="Normal 3 2 11 5 2 2 3 3 2 2 2" xfId="32814" xr:uid="{00000000-0005-0000-0000-00004F2F0000}"/>
    <cellStyle name="Normal 3 2 11 5 2 2 3 3 2 3" xfId="24332" xr:uid="{00000000-0005-0000-0000-0000502F0000}"/>
    <cellStyle name="Normal 3 2 11 5 2 2 3 3 3" xfId="11606" xr:uid="{00000000-0005-0000-0000-0000512F0000}"/>
    <cellStyle name="Normal 3 2 11 5 2 2 3 3 3 2" xfId="28573" xr:uid="{00000000-0005-0000-0000-0000522F0000}"/>
    <cellStyle name="Normal 3 2 11 5 2 2 3 3 4" xfId="20091" xr:uid="{00000000-0005-0000-0000-0000532F0000}"/>
    <cellStyle name="Normal 3 2 11 5 2 2 3 4" xfId="5240" xr:uid="{00000000-0005-0000-0000-0000542F0000}"/>
    <cellStyle name="Normal 3 2 11 5 2 2 3 4 2" xfId="13730" xr:uid="{00000000-0005-0000-0000-0000552F0000}"/>
    <cellStyle name="Normal 3 2 11 5 2 2 3 4 2 2" xfId="30696" xr:uid="{00000000-0005-0000-0000-0000562F0000}"/>
    <cellStyle name="Normal 3 2 11 5 2 2 3 4 3" xfId="22214" xr:uid="{00000000-0005-0000-0000-0000572F0000}"/>
    <cellStyle name="Normal 3 2 11 5 2 2 3 5" xfId="9488" xr:uid="{00000000-0005-0000-0000-0000582F0000}"/>
    <cellStyle name="Normal 3 2 11 5 2 2 3 5 2" xfId="26455" xr:uid="{00000000-0005-0000-0000-0000592F0000}"/>
    <cellStyle name="Normal 3 2 11 5 2 2 3 6" xfId="17973" xr:uid="{00000000-0005-0000-0000-00005A2F0000}"/>
    <cellStyle name="Normal 3 2 11 5 2 2 4" xfId="1507" xr:uid="{00000000-0005-0000-0000-00005B2F0000}"/>
    <cellStyle name="Normal 3 2 11 5 2 2 4 2" xfId="3629" xr:uid="{00000000-0005-0000-0000-00005C2F0000}"/>
    <cellStyle name="Normal 3 2 11 5 2 2 4 2 2" xfId="7888" xr:uid="{00000000-0005-0000-0000-00005D2F0000}"/>
    <cellStyle name="Normal 3 2 11 5 2 2 4 2 2 2" xfId="16377" xr:uid="{00000000-0005-0000-0000-00005E2F0000}"/>
    <cellStyle name="Normal 3 2 11 5 2 2 4 2 2 2 2" xfId="33343" xr:uid="{00000000-0005-0000-0000-00005F2F0000}"/>
    <cellStyle name="Normal 3 2 11 5 2 2 4 2 2 3" xfId="24861" xr:uid="{00000000-0005-0000-0000-0000602F0000}"/>
    <cellStyle name="Normal 3 2 11 5 2 2 4 2 3" xfId="12135" xr:uid="{00000000-0005-0000-0000-0000612F0000}"/>
    <cellStyle name="Normal 3 2 11 5 2 2 4 2 3 2" xfId="29102" xr:uid="{00000000-0005-0000-0000-0000622F0000}"/>
    <cellStyle name="Normal 3 2 11 5 2 2 4 2 4" xfId="20620" xr:uid="{00000000-0005-0000-0000-0000632F0000}"/>
    <cellStyle name="Normal 3 2 11 5 2 2 4 3" xfId="5769" xr:uid="{00000000-0005-0000-0000-0000642F0000}"/>
    <cellStyle name="Normal 3 2 11 5 2 2 4 3 2" xfId="14259" xr:uid="{00000000-0005-0000-0000-0000652F0000}"/>
    <cellStyle name="Normal 3 2 11 5 2 2 4 3 2 2" xfId="31225" xr:uid="{00000000-0005-0000-0000-0000662F0000}"/>
    <cellStyle name="Normal 3 2 11 5 2 2 4 3 3" xfId="22743" xr:uid="{00000000-0005-0000-0000-0000672F0000}"/>
    <cellStyle name="Normal 3 2 11 5 2 2 4 4" xfId="10017" xr:uid="{00000000-0005-0000-0000-0000682F0000}"/>
    <cellStyle name="Normal 3 2 11 5 2 2 4 4 2" xfId="26984" xr:uid="{00000000-0005-0000-0000-0000692F0000}"/>
    <cellStyle name="Normal 3 2 11 5 2 2 4 5" xfId="18502" xr:uid="{00000000-0005-0000-0000-00006A2F0000}"/>
    <cellStyle name="Normal 3 2 11 5 2 2 5" xfId="2570" xr:uid="{00000000-0005-0000-0000-00006B2F0000}"/>
    <cellStyle name="Normal 3 2 11 5 2 2 5 2" xfId="6830" xr:uid="{00000000-0005-0000-0000-00006C2F0000}"/>
    <cellStyle name="Normal 3 2 11 5 2 2 5 2 2" xfId="15319" xr:uid="{00000000-0005-0000-0000-00006D2F0000}"/>
    <cellStyle name="Normal 3 2 11 5 2 2 5 2 2 2" xfId="32285" xr:uid="{00000000-0005-0000-0000-00006E2F0000}"/>
    <cellStyle name="Normal 3 2 11 5 2 2 5 2 3" xfId="23803" xr:uid="{00000000-0005-0000-0000-00006F2F0000}"/>
    <cellStyle name="Normal 3 2 11 5 2 2 5 3" xfId="11077" xr:uid="{00000000-0005-0000-0000-0000702F0000}"/>
    <cellStyle name="Normal 3 2 11 5 2 2 5 3 2" xfId="28044" xr:uid="{00000000-0005-0000-0000-0000712F0000}"/>
    <cellStyle name="Normal 3 2 11 5 2 2 5 4" xfId="19562" xr:uid="{00000000-0005-0000-0000-0000722F0000}"/>
    <cellStyle name="Normal 3 2 11 5 2 2 6" xfId="4711" xr:uid="{00000000-0005-0000-0000-0000732F0000}"/>
    <cellStyle name="Normal 3 2 11 5 2 2 6 2" xfId="13201" xr:uid="{00000000-0005-0000-0000-0000742F0000}"/>
    <cellStyle name="Normal 3 2 11 5 2 2 6 2 2" xfId="30167" xr:uid="{00000000-0005-0000-0000-0000752F0000}"/>
    <cellStyle name="Normal 3 2 11 5 2 2 6 3" xfId="21685" xr:uid="{00000000-0005-0000-0000-0000762F0000}"/>
    <cellStyle name="Normal 3 2 11 5 2 2 7" xfId="8959" xr:uid="{00000000-0005-0000-0000-0000772F0000}"/>
    <cellStyle name="Normal 3 2 11 5 2 2 7 2" xfId="25926" xr:uid="{00000000-0005-0000-0000-0000782F0000}"/>
    <cellStyle name="Normal 3 2 11 5 2 2 8" xfId="17444" xr:uid="{00000000-0005-0000-0000-0000792F0000}"/>
    <cellStyle name="Normal 3 2 11 5 2 3" xfId="572" xr:uid="{00000000-0005-0000-0000-00007A2F0000}"/>
    <cellStyle name="Normal 3 2 11 5 2 3 2" xfId="1110" xr:uid="{00000000-0005-0000-0000-00007B2F0000}"/>
    <cellStyle name="Normal 3 2 11 5 2 3 2 2" xfId="2171" xr:uid="{00000000-0005-0000-0000-00007C2F0000}"/>
    <cellStyle name="Normal 3 2 11 5 2 3 2 2 2" xfId="4292" xr:uid="{00000000-0005-0000-0000-00007D2F0000}"/>
    <cellStyle name="Normal 3 2 11 5 2 3 2 2 2 2" xfId="8551" xr:uid="{00000000-0005-0000-0000-00007E2F0000}"/>
    <cellStyle name="Normal 3 2 11 5 2 3 2 2 2 2 2" xfId="17040" xr:uid="{00000000-0005-0000-0000-00007F2F0000}"/>
    <cellStyle name="Normal 3 2 11 5 2 3 2 2 2 2 2 2" xfId="34006" xr:uid="{00000000-0005-0000-0000-0000802F0000}"/>
    <cellStyle name="Normal 3 2 11 5 2 3 2 2 2 2 3" xfId="25524" xr:uid="{00000000-0005-0000-0000-0000812F0000}"/>
    <cellStyle name="Normal 3 2 11 5 2 3 2 2 2 3" xfId="12798" xr:uid="{00000000-0005-0000-0000-0000822F0000}"/>
    <cellStyle name="Normal 3 2 11 5 2 3 2 2 2 3 2" xfId="29765" xr:uid="{00000000-0005-0000-0000-0000832F0000}"/>
    <cellStyle name="Normal 3 2 11 5 2 3 2 2 2 4" xfId="21283" xr:uid="{00000000-0005-0000-0000-0000842F0000}"/>
    <cellStyle name="Normal 3 2 11 5 2 3 2 2 3" xfId="6432" xr:uid="{00000000-0005-0000-0000-0000852F0000}"/>
    <cellStyle name="Normal 3 2 11 5 2 3 2 2 3 2" xfId="14922" xr:uid="{00000000-0005-0000-0000-0000862F0000}"/>
    <cellStyle name="Normal 3 2 11 5 2 3 2 2 3 2 2" xfId="31888" xr:uid="{00000000-0005-0000-0000-0000872F0000}"/>
    <cellStyle name="Normal 3 2 11 5 2 3 2 2 3 3" xfId="23406" xr:uid="{00000000-0005-0000-0000-0000882F0000}"/>
    <cellStyle name="Normal 3 2 11 5 2 3 2 2 4" xfId="10680" xr:uid="{00000000-0005-0000-0000-0000892F0000}"/>
    <cellStyle name="Normal 3 2 11 5 2 3 2 2 4 2" xfId="27647" xr:uid="{00000000-0005-0000-0000-00008A2F0000}"/>
    <cellStyle name="Normal 3 2 11 5 2 3 2 2 5" xfId="19165" xr:uid="{00000000-0005-0000-0000-00008B2F0000}"/>
    <cellStyle name="Normal 3 2 11 5 2 3 2 3" xfId="3233" xr:uid="{00000000-0005-0000-0000-00008C2F0000}"/>
    <cellStyle name="Normal 3 2 11 5 2 3 2 3 2" xfId="7493" xr:uid="{00000000-0005-0000-0000-00008D2F0000}"/>
    <cellStyle name="Normal 3 2 11 5 2 3 2 3 2 2" xfId="15982" xr:uid="{00000000-0005-0000-0000-00008E2F0000}"/>
    <cellStyle name="Normal 3 2 11 5 2 3 2 3 2 2 2" xfId="32948" xr:uid="{00000000-0005-0000-0000-00008F2F0000}"/>
    <cellStyle name="Normal 3 2 11 5 2 3 2 3 2 3" xfId="24466" xr:uid="{00000000-0005-0000-0000-0000902F0000}"/>
    <cellStyle name="Normal 3 2 11 5 2 3 2 3 3" xfId="11740" xr:uid="{00000000-0005-0000-0000-0000912F0000}"/>
    <cellStyle name="Normal 3 2 11 5 2 3 2 3 3 2" xfId="28707" xr:uid="{00000000-0005-0000-0000-0000922F0000}"/>
    <cellStyle name="Normal 3 2 11 5 2 3 2 3 4" xfId="20225" xr:uid="{00000000-0005-0000-0000-0000932F0000}"/>
    <cellStyle name="Normal 3 2 11 5 2 3 2 4" xfId="5374" xr:uid="{00000000-0005-0000-0000-0000942F0000}"/>
    <cellStyle name="Normal 3 2 11 5 2 3 2 4 2" xfId="13864" xr:uid="{00000000-0005-0000-0000-0000952F0000}"/>
    <cellStyle name="Normal 3 2 11 5 2 3 2 4 2 2" xfId="30830" xr:uid="{00000000-0005-0000-0000-0000962F0000}"/>
    <cellStyle name="Normal 3 2 11 5 2 3 2 4 3" xfId="22348" xr:uid="{00000000-0005-0000-0000-0000972F0000}"/>
    <cellStyle name="Normal 3 2 11 5 2 3 2 5" xfId="9622" xr:uid="{00000000-0005-0000-0000-0000982F0000}"/>
    <cellStyle name="Normal 3 2 11 5 2 3 2 5 2" xfId="26589" xr:uid="{00000000-0005-0000-0000-0000992F0000}"/>
    <cellStyle name="Normal 3 2 11 5 2 3 2 6" xfId="18107" xr:uid="{00000000-0005-0000-0000-00009A2F0000}"/>
    <cellStyle name="Normal 3 2 11 5 2 3 3" xfId="1641" xr:uid="{00000000-0005-0000-0000-00009B2F0000}"/>
    <cellStyle name="Normal 3 2 11 5 2 3 3 2" xfId="3763" xr:uid="{00000000-0005-0000-0000-00009C2F0000}"/>
    <cellStyle name="Normal 3 2 11 5 2 3 3 2 2" xfId="8022" xr:uid="{00000000-0005-0000-0000-00009D2F0000}"/>
    <cellStyle name="Normal 3 2 11 5 2 3 3 2 2 2" xfId="16511" xr:uid="{00000000-0005-0000-0000-00009E2F0000}"/>
    <cellStyle name="Normal 3 2 11 5 2 3 3 2 2 2 2" xfId="33477" xr:uid="{00000000-0005-0000-0000-00009F2F0000}"/>
    <cellStyle name="Normal 3 2 11 5 2 3 3 2 2 3" xfId="24995" xr:uid="{00000000-0005-0000-0000-0000A02F0000}"/>
    <cellStyle name="Normal 3 2 11 5 2 3 3 2 3" xfId="12269" xr:uid="{00000000-0005-0000-0000-0000A12F0000}"/>
    <cellStyle name="Normal 3 2 11 5 2 3 3 2 3 2" xfId="29236" xr:uid="{00000000-0005-0000-0000-0000A22F0000}"/>
    <cellStyle name="Normal 3 2 11 5 2 3 3 2 4" xfId="20754" xr:uid="{00000000-0005-0000-0000-0000A32F0000}"/>
    <cellStyle name="Normal 3 2 11 5 2 3 3 3" xfId="5903" xr:uid="{00000000-0005-0000-0000-0000A42F0000}"/>
    <cellStyle name="Normal 3 2 11 5 2 3 3 3 2" xfId="14393" xr:uid="{00000000-0005-0000-0000-0000A52F0000}"/>
    <cellStyle name="Normal 3 2 11 5 2 3 3 3 2 2" xfId="31359" xr:uid="{00000000-0005-0000-0000-0000A62F0000}"/>
    <cellStyle name="Normal 3 2 11 5 2 3 3 3 3" xfId="22877" xr:uid="{00000000-0005-0000-0000-0000A72F0000}"/>
    <cellStyle name="Normal 3 2 11 5 2 3 3 4" xfId="10151" xr:uid="{00000000-0005-0000-0000-0000A82F0000}"/>
    <cellStyle name="Normal 3 2 11 5 2 3 3 4 2" xfId="27118" xr:uid="{00000000-0005-0000-0000-0000A92F0000}"/>
    <cellStyle name="Normal 3 2 11 5 2 3 3 5" xfId="18636" xr:uid="{00000000-0005-0000-0000-0000AA2F0000}"/>
    <cellStyle name="Normal 3 2 11 5 2 3 4" xfId="2704" xr:uid="{00000000-0005-0000-0000-0000AB2F0000}"/>
    <cellStyle name="Normal 3 2 11 5 2 3 4 2" xfId="6964" xr:uid="{00000000-0005-0000-0000-0000AC2F0000}"/>
    <cellStyle name="Normal 3 2 11 5 2 3 4 2 2" xfId="15453" xr:uid="{00000000-0005-0000-0000-0000AD2F0000}"/>
    <cellStyle name="Normal 3 2 11 5 2 3 4 2 2 2" xfId="32419" xr:uid="{00000000-0005-0000-0000-0000AE2F0000}"/>
    <cellStyle name="Normal 3 2 11 5 2 3 4 2 3" xfId="23937" xr:uid="{00000000-0005-0000-0000-0000AF2F0000}"/>
    <cellStyle name="Normal 3 2 11 5 2 3 4 3" xfId="11211" xr:uid="{00000000-0005-0000-0000-0000B02F0000}"/>
    <cellStyle name="Normal 3 2 11 5 2 3 4 3 2" xfId="28178" xr:uid="{00000000-0005-0000-0000-0000B12F0000}"/>
    <cellStyle name="Normal 3 2 11 5 2 3 4 4" xfId="19696" xr:uid="{00000000-0005-0000-0000-0000B22F0000}"/>
    <cellStyle name="Normal 3 2 11 5 2 3 5" xfId="4845" xr:uid="{00000000-0005-0000-0000-0000B32F0000}"/>
    <cellStyle name="Normal 3 2 11 5 2 3 5 2" xfId="13335" xr:uid="{00000000-0005-0000-0000-0000B42F0000}"/>
    <cellStyle name="Normal 3 2 11 5 2 3 5 2 2" xfId="30301" xr:uid="{00000000-0005-0000-0000-0000B52F0000}"/>
    <cellStyle name="Normal 3 2 11 5 2 3 5 3" xfId="21819" xr:uid="{00000000-0005-0000-0000-0000B62F0000}"/>
    <cellStyle name="Normal 3 2 11 5 2 3 6" xfId="9093" xr:uid="{00000000-0005-0000-0000-0000B72F0000}"/>
    <cellStyle name="Normal 3 2 11 5 2 3 6 2" xfId="26060" xr:uid="{00000000-0005-0000-0000-0000B82F0000}"/>
    <cellStyle name="Normal 3 2 11 5 2 3 7" xfId="17578" xr:uid="{00000000-0005-0000-0000-0000B92F0000}"/>
    <cellStyle name="Normal 3 2 11 5 2 4" xfId="840" xr:uid="{00000000-0005-0000-0000-0000BA2F0000}"/>
    <cellStyle name="Normal 3 2 11 5 2 4 2" xfId="1906" xr:uid="{00000000-0005-0000-0000-0000BB2F0000}"/>
    <cellStyle name="Normal 3 2 11 5 2 4 2 2" xfId="4027" xr:uid="{00000000-0005-0000-0000-0000BC2F0000}"/>
    <cellStyle name="Normal 3 2 11 5 2 4 2 2 2" xfId="8286" xr:uid="{00000000-0005-0000-0000-0000BD2F0000}"/>
    <cellStyle name="Normal 3 2 11 5 2 4 2 2 2 2" xfId="16775" xr:uid="{00000000-0005-0000-0000-0000BE2F0000}"/>
    <cellStyle name="Normal 3 2 11 5 2 4 2 2 2 2 2" xfId="33741" xr:uid="{00000000-0005-0000-0000-0000BF2F0000}"/>
    <cellStyle name="Normal 3 2 11 5 2 4 2 2 2 3" xfId="25259" xr:uid="{00000000-0005-0000-0000-0000C02F0000}"/>
    <cellStyle name="Normal 3 2 11 5 2 4 2 2 3" xfId="12533" xr:uid="{00000000-0005-0000-0000-0000C12F0000}"/>
    <cellStyle name="Normal 3 2 11 5 2 4 2 2 3 2" xfId="29500" xr:uid="{00000000-0005-0000-0000-0000C22F0000}"/>
    <cellStyle name="Normal 3 2 11 5 2 4 2 2 4" xfId="21018" xr:uid="{00000000-0005-0000-0000-0000C32F0000}"/>
    <cellStyle name="Normal 3 2 11 5 2 4 2 3" xfId="6167" xr:uid="{00000000-0005-0000-0000-0000C42F0000}"/>
    <cellStyle name="Normal 3 2 11 5 2 4 2 3 2" xfId="14657" xr:uid="{00000000-0005-0000-0000-0000C52F0000}"/>
    <cellStyle name="Normal 3 2 11 5 2 4 2 3 2 2" xfId="31623" xr:uid="{00000000-0005-0000-0000-0000C62F0000}"/>
    <cellStyle name="Normal 3 2 11 5 2 4 2 3 3" xfId="23141" xr:uid="{00000000-0005-0000-0000-0000C72F0000}"/>
    <cellStyle name="Normal 3 2 11 5 2 4 2 4" xfId="10415" xr:uid="{00000000-0005-0000-0000-0000C82F0000}"/>
    <cellStyle name="Normal 3 2 11 5 2 4 2 4 2" xfId="27382" xr:uid="{00000000-0005-0000-0000-0000C92F0000}"/>
    <cellStyle name="Normal 3 2 11 5 2 4 2 5" xfId="18900" xr:uid="{00000000-0005-0000-0000-0000CA2F0000}"/>
    <cellStyle name="Normal 3 2 11 5 2 4 3" xfId="2968" xr:uid="{00000000-0005-0000-0000-0000CB2F0000}"/>
    <cellStyle name="Normal 3 2 11 5 2 4 3 2" xfId="7228" xr:uid="{00000000-0005-0000-0000-0000CC2F0000}"/>
    <cellStyle name="Normal 3 2 11 5 2 4 3 2 2" xfId="15717" xr:uid="{00000000-0005-0000-0000-0000CD2F0000}"/>
    <cellStyle name="Normal 3 2 11 5 2 4 3 2 2 2" xfId="32683" xr:uid="{00000000-0005-0000-0000-0000CE2F0000}"/>
    <cellStyle name="Normal 3 2 11 5 2 4 3 2 3" xfId="24201" xr:uid="{00000000-0005-0000-0000-0000CF2F0000}"/>
    <cellStyle name="Normal 3 2 11 5 2 4 3 3" xfId="11475" xr:uid="{00000000-0005-0000-0000-0000D02F0000}"/>
    <cellStyle name="Normal 3 2 11 5 2 4 3 3 2" xfId="28442" xr:uid="{00000000-0005-0000-0000-0000D12F0000}"/>
    <cellStyle name="Normal 3 2 11 5 2 4 3 4" xfId="19960" xr:uid="{00000000-0005-0000-0000-0000D22F0000}"/>
    <cellStyle name="Normal 3 2 11 5 2 4 4" xfId="5109" xr:uid="{00000000-0005-0000-0000-0000D32F0000}"/>
    <cellStyle name="Normal 3 2 11 5 2 4 4 2" xfId="13599" xr:uid="{00000000-0005-0000-0000-0000D42F0000}"/>
    <cellStyle name="Normal 3 2 11 5 2 4 4 2 2" xfId="30565" xr:uid="{00000000-0005-0000-0000-0000D52F0000}"/>
    <cellStyle name="Normal 3 2 11 5 2 4 4 3" xfId="22083" xr:uid="{00000000-0005-0000-0000-0000D62F0000}"/>
    <cellStyle name="Normal 3 2 11 5 2 4 5" xfId="9357" xr:uid="{00000000-0005-0000-0000-0000D72F0000}"/>
    <cellStyle name="Normal 3 2 11 5 2 4 5 2" xfId="26324" xr:uid="{00000000-0005-0000-0000-0000D82F0000}"/>
    <cellStyle name="Normal 3 2 11 5 2 4 6" xfId="17842" xr:uid="{00000000-0005-0000-0000-0000D92F0000}"/>
    <cellStyle name="Normal 3 2 11 5 2 5" xfId="1376" xr:uid="{00000000-0005-0000-0000-0000DA2F0000}"/>
    <cellStyle name="Normal 3 2 11 5 2 5 2" xfId="3498" xr:uid="{00000000-0005-0000-0000-0000DB2F0000}"/>
    <cellStyle name="Normal 3 2 11 5 2 5 2 2" xfId="7757" xr:uid="{00000000-0005-0000-0000-0000DC2F0000}"/>
    <cellStyle name="Normal 3 2 11 5 2 5 2 2 2" xfId="16246" xr:uid="{00000000-0005-0000-0000-0000DD2F0000}"/>
    <cellStyle name="Normal 3 2 11 5 2 5 2 2 2 2" xfId="33212" xr:uid="{00000000-0005-0000-0000-0000DE2F0000}"/>
    <cellStyle name="Normal 3 2 11 5 2 5 2 2 3" xfId="24730" xr:uid="{00000000-0005-0000-0000-0000DF2F0000}"/>
    <cellStyle name="Normal 3 2 11 5 2 5 2 3" xfId="12004" xr:uid="{00000000-0005-0000-0000-0000E02F0000}"/>
    <cellStyle name="Normal 3 2 11 5 2 5 2 3 2" xfId="28971" xr:uid="{00000000-0005-0000-0000-0000E12F0000}"/>
    <cellStyle name="Normal 3 2 11 5 2 5 2 4" xfId="20489" xr:uid="{00000000-0005-0000-0000-0000E22F0000}"/>
    <cellStyle name="Normal 3 2 11 5 2 5 3" xfId="5638" xr:uid="{00000000-0005-0000-0000-0000E32F0000}"/>
    <cellStyle name="Normal 3 2 11 5 2 5 3 2" xfId="14128" xr:uid="{00000000-0005-0000-0000-0000E42F0000}"/>
    <cellStyle name="Normal 3 2 11 5 2 5 3 2 2" xfId="31094" xr:uid="{00000000-0005-0000-0000-0000E52F0000}"/>
    <cellStyle name="Normal 3 2 11 5 2 5 3 3" xfId="22612" xr:uid="{00000000-0005-0000-0000-0000E62F0000}"/>
    <cellStyle name="Normal 3 2 11 5 2 5 4" xfId="9886" xr:uid="{00000000-0005-0000-0000-0000E72F0000}"/>
    <cellStyle name="Normal 3 2 11 5 2 5 4 2" xfId="26853" xr:uid="{00000000-0005-0000-0000-0000E82F0000}"/>
    <cellStyle name="Normal 3 2 11 5 2 5 5" xfId="18371" xr:uid="{00000000-0005-0000-0000-0000E92F0000}"/>
    <cellStyle name="Normal 3 2 11 5 2 6" xfId="2439" xr:uid="{00000000-0005-0000-0000-0000EA2F0000}"/>
    <cellStyle name="Normal 3 2 11 5 2 6 2" xfId="6699" xr:uid="{00000000-0005-0000-0000-0000EB2F0000}"/>
    <cellStyle name="Normal 3 2 11 5 2 6 2 2" xfId="15188" xr:uid="{00000000-0005-0000-0000-0000EC2F0000}"/>
    <cellStyle name="Normal 3 2 11 5 2 6 2 2 2" xfId="32154" xr:uid="{00000000-0005-0000-0000-0000ED2F0000}"/>
    <cellStyle name="Normal 3 2 11 5 2 6 2 3" xfId="23672" xr:uid="{00000000-0005-0000-0000-0000EE2F0000}"/>
    <cellStyle name="Normal 3 2 11 5 2 6 3" xfId="10946" xr:uid="{00000000-0005-0000-0000-0000EF2F0000}"/>
    <cellStyle name="Normal 3 2 11 5 2 6 3 2" xfId="27913" xr:uid="{00000000-0005-0000-0000-0000F02F0000}"/>
    <cellStyle name="Normal 3 2 11 5 2 6 4" xfId="19431" xr:uid="{00000000-0005-0000-0000-0000F12F0000}"/>
    <cellStyle name="Normal 3 2 11 5 2 7" xfId="4580" xr:uid="{00000000-0005-0000-0000-0000F22F0000}"/>
    <cellStyle name="Normal 3 2 11 5 2 7 2" xfId="13070" xr:uid="{00000000-0005-0000-0000-0000F32F0000}"/>
    <cellStyle name="Normal 3 2 11 5 2 7 2 2" xfId="30036" xr:uid="{00000000-0005-0000-0000-0000F42F0000}"/>
    <cellStyle name="Normal 3 2 11 5 2 7 3" xfId="21554" xr:uid="{00000000-0005-0000-0000-0000F52F0000}"/>
    <cellStyle name="Normal 3 2 11 5 2 8" xfId="8828" xr:uid="{00000000-0005-0000-0000-0000F62F0000}"/>
    <cellStyle name="Normal 3 2 11 5 2 8 2" xfId="25795" xr:uid="{00000000-0005-0000-0000-0000F72F0000}"/>
    <cellStyle name="Normal 3 2 11 5 2 9" xfId="17313" xr:uid="{00000000-0005-0000-0000-0000F82F0000}"/>
    <cellStyle name="Normal 3 2 11 5 3" xfId="351" xr:uid="{00000000-0005-0000-0000-0000F92F0000}"/>
    <cellStyle name="Normal 3 2 11 5 3 2" xfId="640" xr:uid="{00000000-0005-0000-0000-0000FA2F0000}"/>
    <cellStyle name="Normal 3 2 11 5 3 2 2" xfId="1176" xr:uid="{00000000-0005-0000-0000-0000FB2F0000}"/>
    <cellStyle name="Normal 3 2 11 5 3 2 2 2" xfId="2237" xr:uid="{00000000-0005-0000-0000-0000FC2F0000}"/>
    <cellStyle name="Normal 3 2 11 5 3 2 2 2 2" xfId="4358" xr:uid="{00000000-0005-0000-0000-0000FD2F0000}"/>
    <cellStyle name="Normal 3 2 11 5 3 2 2 2 2 2" xfId="8617" xr:uid="{00000000-0005-0000-0000-0000FE2F0000}"/>
    <cellStyle name="Normal 3 2 11 5 3 2 2 2 2 2 2" xfId="17106" xr:uid="{00000000-0005-0000-0000-0000FF2F0000}"/>
    <cellStyle name="Normal 3 2 11 5 3 2 2 2 2 2 2 2" xfId="34072" xr:uid="{00000000-0005-0000-0000-000000300000}"/>
    <cellStyle name="Normal 3 2 11 5 3 2 2 2 2 2 3" xfId="25590" xr:uid="{00000000-0005-0000-0000-000001300000}"/>
    <cellStyle name="Normal 3 2 11 5 3 2 2 2 2 3" xfId="12864" xr:uid="{00000000-0005-0000-0000-000002300000}"/>
    <cellStyle name="Normal 3 2 11 5 3 2 2 2 2 3 2" xfId="29831" xr:uid="{00000000-0005-0000-0000-000003300000}"/>
    <cellStyle name="Normal 3 2 11 5 3 2 2 2 2 4" xfId="21349" xr:uid="{00000000-0005-0000-0000-000004300000}"/>
    <cellStyle name="Normal 3 2 11 5 3 2 2 2 3" xfId="6498" xr:uid="{00000000-0005-0000-0000-000005300000}"/>
    <cellStyle name="Normal 3 2 11 5 3 2 2 2 3 2" xfId="14988" xr:uid="{00000000-0005-0000-0000-000006300000}"/>
    <cellStyle name="Normal 3 2 11 5 3 2 2 2 3 2 2" xfId="31954" xr:uid="{00000000-0005-0000-0000-000007300000}"/>
    <cellStyle name="Normal 3 2 11 5 3 2 2 2 3 3" xfId="23472" xr:uid="{00000000-0005-0000-0000-000008300000}"/>
    <cellStyle name="Normal 3 2 11 5 3 2 2 2 4" xfId="10746" xr:uid="{00000000-0005-0000-0000-000009300000}"/>
    <cellStyle name="Normal 3 2 11 5 3 2 2 2 4 2" xfId="27713" xr:uid="{00000000-0005-0000-0000-00000A300000}"/>
    <cellStyle name="Normal 3 2 11 5 3 2 2 2 5" xfId="19231" xr:uid="{00000000-0005-0000-0000-00000B300000}"/>
    <cellStyle name="Normal 3 2 11 5 3 2 2 3" xfId="3299" xr:uid="{00000000-0005-0000-0000-00000C300000}"/>
    <cellStyle name="Normal 3 2 11 5 3 2 2 3 2" xfId="7559" xr:uid="{00000000-0005-0000-0000-00000D300000}"/>
    <cellStyle name="Normal 3 2 11 5 3 2 2 3 2 2" xfId="16048" xr:uid="{00000000-0005-0000-0000-00000E300000}"/>
    <cellStyle name="Normal 3 2 11 5 3 2 2 3 2 2 2" xfId="33014" xr:uid="{00000000-0005-0000-0000-00000F300000}"/>
    <cellStyle name="Normal 3 2 11 5 3 2 2 3 2 3" xfId="24532" xr:uid="{00000000-0005-0000-0000-000010300000}"/>
    <cellStyle name="Normal 3 2 11 5 3 2 2 3 3" xfId="11806" xr:uid="{00000000-0005-0000-0000-000011300000}"/>
    <cellStyle name="Normal 3 2 11 5 3 2 2 3 3 2" xfId="28773" xr:uid="{00000000-0005-0000-0000-000012300000}"/>
    <cellStyle name="Normal 3 2 11 5 3 2 2 3 4" xfId="20291" xr:uid="{00000000-0005-0000-0000-000013300000}"/>
    <cellStyle name="Normal 3 2 11 5 3 2 2 4" xfId="5440" xr:uid="{00000000-0005-0000-0000-000014300000}"/>
    <cellStyle name="Normal 3 2 11 5 3 2 2 4 2" xfId="13930" xr:uid="{00000000-0005-0000-0000-000015300000}"/>
    <cellStyle name="Normal 3 2 11 5 3 2 2 4 2 2" xfId="30896" xr:uid="{00000000-0005-0000-0000-000016300000}"/>
    <cellStyle name="Normal 3 2 11 5 3 2 2 4 3" xfId="22414" xr:uid="{00000000-0005-0000-0000-000017300000}"/>
    <cellStyle name="Normal 3 2 11 5 3 2 2 5" xfId="9688" xr:uid="{00000000-0005-0000-0000-000018300000}"/>
    <cellStyle name="Normal 3 2 11 5 3 2 2 5 2" xfId="26655" xr:uid="{00000000-0005-0000-0000-000019300000}"/>
    <cellStyle name="Normal 3 2 11 5 3 2 2 6" xfId="18173" xr:uid="{00000000-0005-0000-0000-00001A300000}"/>
    <cellStyle name="Normal 3 2 11 5 3 2 3" xfId="1707" xr:uid="{00000000-0005-0000-0000-00001B300000}"/>
    <cellStyle name="Normal 3 2 11 5 3 2 3 2" xfId="3829" xr:uid="{00000000-0005-0000-0000-00001C300000}"/>
    <cellStyle name="Normal 3 2 11 5 3 2 3 2 2" xfId="8088" xr:uid="{00000000-0005-0000-0000-00001D300000}"/>
    <cellStyle name="Normal 3 2 11 5 3 2 3 2 2 2" xfId="16577" xr:uid="{00000000-0005-0000-0000-00001E300000}"/>
    <cellStyle name="Normal 3 2 11 5 3 2 3 2 2 2 2" xfId="33543" xr:uid="{00000000-0005-0000-0000-00001F300000}"/>
    <cellStyle name="Normal 3 2 11 5 3 2 3 2 2 3" xfId="25061" xr:uid="{00000000-0005-0000-0000-000020300000}"/>
    <cellStyle name="Normal 3 2 11 5 3 2 3 2 3" xfId="12335" xr:uid="{00000000-0005-0000-0000-000021300000}"/>
    <cellStyle name="Normal 3 2 11 5 3 2 3 2 3 2" xfId="29302" xr:uid="{00000000-0005-0000-0000-000022300000}"/>
    <cellStyle name="Normal 3 2 11 5 3 2 3 2 4" xfId="20820" xr:uid="{00000000-0005-0000-0000-000023300000}"/>
    <cellStyle name="Normal 3 2 11 5 3 2 3 3" xfId="5969" xr:uid="{00000000-0005-0000-0000-000024300000}"/>
    <cellStyle name="Normal 3 2 11 5 3 2 3 3 2" xfId="14459" xr:uid="{00000000-0005-0000-0000-000025300000}"/>
    <cellStyle name="Normal 3 2 11 5 3 2 3 3 2 2" xfId="31425" xr:uid="{00000000-0005-0000-0000-000026300000}"/>
    <cellStyle name="Normal 3 2 11 5 3 2 3 3 3" xfId="22943" xr:uid="{00000000-0005-0000-0000-000027300000}"/>
    <cellStyle name="Normal 3 2 11 5 3 2 3 4" xfId="10217" xr:uid="{00000000-0005-0000-0000-000028300000}"/>
    <cellStyle name="Normal 3 2 11 5 3 2 3 4 2" xfId="27184" xr:uid="{00000000-0005-0000-0000-000029300000}"/>
    <cellStyle name="Normal 3 2 11 5 3 2 3 5" xfId="18702" xr:uid="{00000000-0005-0000-0000-00002A300000}"/>
    <cellStyle name="Normal 3 2 11 5 3 2 4" xfId="2770" xr:uid="{00000000-0005-0000-0000-00002B300000}"/>
    <cellStyle name="Normal 3 2 11 5 3 2 4 2" xfId="7030" xr:uid="{00000000-0005-0000-0000-00002C300000}"/>
    <cellStyle name="Normal 3 2 11 5 3 2 4 2 2" xfId="15519" xr:uid="{00000000-0005-0000-0000-00002D300000}"/>
    <cellStyle name="Normal 3 2 11 5 3 2 4 2 2 2" xfId="32485" xr:uid="{00000000-0005-0000-0000-00002E300000}"/>
    <cellStyle name="Normal 3 2 11 5 3 2 4 2 3" xfId="24003" xr:uid="{00000000-0005-0000-0000-00002F300000}"/>
    <cellStyle name="Normal 3 2 11 5 3 2 4 3" xfId="11277" xr:uid="{00000000-0005-0000-0000-000030300000}"/>
    <cellStyle name="Normal 3 2 11 5 3 2 4 3 2" xfId="28244" xr:uid="{00000000-0005-0000-0000-000031300000}"/>
    <cellStyle name="Normal 3 2 11 5 3 2 4 4" xfId="19762" xr:uid="{00000000-0005-0000-0000-000032300000}"/>
    <cellStyle name="Normal 3 2 11 5 3 2 5" xfId="4911" xr:uid="{00000000-0005-0000-0000-000033300000}"/>
    <cellStyle name="Normal 3 2 11 5 3 2 5 2" xfId="13401" xr:uid="{00000000-0005-0000-0000-000034300000}"/>
    <cellStyle name="Normal 3 2 11 5 3 2 5 2 2" xfId="30367" xr:uid="{00000000-0005-0000-0000-000035300000}"/>
    <cellStyle name="Normal 3 2 11 5 3 2 5 3" xfId="21885" xr:uid="{00000000-0005-0000-0000-000036300000}"/>
    <cellStyle name="Normal 3 2 11 5 3 2 6" xfId="9159" xr:uid="{00000000-0005-0000-0000-000037300000}"/>
    <cellStyle name="Normal 3 2 11 5 3 2 6 2" xfId="26126" xr:uid="{00000000-0005-0000-0000-000038300000}"/>
    <cellStyle name="Normal 3 2 11 5 3 2 7" xfId="17644" xr:uid="{00000000-0005-0000-0000-000039300000}"/>
    <cellStyle name="Normal 3 2 11 5 3 3" xfId="906" xr:uid="{00000000-0005-0000-0000-00003A300000}"/>
    <cellStyle name="Normal 3 2 11 5 3 3 2" xfId="1972" xr:uid="{00000000-0005-0000-0000-00003B300000}"/>
    <cellStyle name="Normal 3 2 11 5 3 3 2 2" xfId="4093" xr:uid="{00000000-0005-0000-0000-00003C300000}"/>
    <cellStyle name="Normal 3 2 11 5 3 3 2 2 2" xfId="8352" xr:uid="{00000000-0005-0000-0000-00003D300000}"/>
    <cellStyle name="Normal 3 2 11 5 3 3 2 2 2 2" xfId="16841" xr:uid="{00000000-0005-0000-0000-00003E300000}"/>
    <cellStyle name="Normal 3 2 11 5 3 3 2 2 2 2 2" xfId="33807" xr:uid="{00000000-0005-0000-0000-00003F300000}"/>
    <cellStyle name="Normal 3 2 11 5 3 3 2 2 2 3" xfId="25325" xr:uid="{00000000-0005-0000-0000-000040300000}"/>
    <cellStyle name="Normal 3 2 11 5 3 3 2 2 3" xfId="12599" xr:uid="{00000000-0005-0000-0000-000041300000}"/>
    <cellStyle name="Normal 3 2 11 5 3 3 2 2 3 2" xfId="29566" xr:uid="{00000000-0005-0000-0000-000042300000}"/>
    <cellStyle name="Normal 3 2 11 5 3 3 2 2 4" xfId="21084" xr:uid="{00000000-0005-0000-0000-000043300000}"/>
    <cellStyle name="Normal 3 2 11 5 3 3 2 3" xfId="6233" xr:uid="{00000000-0005-0000-0000-000044300000}"/>
    <cellStyle name="Normal 3 2 11 5 3 3 2 3 2" xfId="14723" xr:uid="{00000000-0005-0000-0000-000045300000}"/>
    <cellStyle name="Normal 3 2 11 5 3 3 2 3 2 2" xfId="31689" xr:uid="{00000000-0005-0000-0000-000046300000}"/>
    <cellStyle name="Normal 3 2 11 5 3 3 2 3 3" xfId="23207" xr:uid="{00000000-0005-0000-0000-000047300000}"/>
    <cellStyle name="Normal 3 2 11 5 3 3 2 4" xfId="10481" xr:uid="{00000000-0005-0000-0000-000048300000}"/>
    <cellStyle name="Normal 3 2 11 5 3 3 2 4 2" xfId="27448" xr:uid="{00000000-0005-0000-0000-000049300000}"/>
    <cellStyle name="Normal 3 2 11 5 3 3 2 5" xfId="18966" xr:uid="{00000000-0005-0000-0000-00004A300000}"/>
    <cellStyle name="Normal 3 2 11 5 3 3 3" xfId="3034" xr:uid="{00000000-0005-0000-0000-00004B300000}"/>
    <cellStyle name="Normal 3 2 11 5 3 3 3 2" xfId="7294" xr:uid="{00000000-0005-0000-0000-00004C300000}"/>
    <cellStyle name="Normal 3 2 11 5 3 3 3 2 2" xfId="15783" xr:uid="{00000000-0005-0000-0000-00004D300000}"/>
    <cellStyle name="Normal 3 2 11 5 3 3 3 2 2 2" xfId="32749" xr:uid="{00000000-0005-0000-0000-00004E300000}"/>
    <cellStyle name="Normal 3 2 11 5 3 3 3 2 3" xfId="24267" xr:uid="{00000000-0005-0000-0000-00004F300000}"/>
    <cellStyle name="Normal 3 2 11 5 3 3 3 3" xfId="11541" xr:uid="{00000000-0005-0000-0000-000050300000}"/>
    <cellStyle name="Normal 3 2 11 5 3 3 3 3 2" xfId="28508" xr:uid="{00000000-0005-0000-0000-000051300000}"/>
    <cellStyle name="Normal 3 2 11 5 3 3 3 4" xfId="20026" xr:uid="{00000000-0005-0000-0000-000052300000}"/>
    <cellStyle name="Normal 3 2 11 5 3 3 4" xfId="5175" xr:uid="{00000000-0005-0000-0000-000053300000}"/>
    <cellStyle name="Normal 3 2 11 5 3 3 4 2" xfId="13665" xr:uid="{00000000-0005-0000-0000-000054300000}"/>
    <cellStyle name="Normal 3 2 11 5 3 3 4 2 2" xfId="30631" xr:uid="{00000000-0005-0000-0000-000055300000}"/>
    <cellStyle name="Normal 3 2 11 5 3 3 4 3" xfId="22149" xr:uid="{00000000-0005-0000-0000-000056300000}"/>
    <cellStyle name="Normal 3 2 11 5 3 3 5" xfId="9423" xr:uid="{00000000-0005-0000-0000-000057300000}"/>
    <cellStyle name="Normal 3 2 11 5 3 3 5 2" xfId="26390" xr:uid="{00000000-0005-0000-0000-000058300000}"/>
    <cellStyle name="Normal 3 2 11 5 3 3 6" xfId="17908" xr:uid="{00000000-0005-0000-0000-000059300000}"/>
    <cellStyle name="Normal 3 2 11 5 3 4" xfId="1442" xr:uid="{00000000-0005-0000-0000-00005A300000}"/>
    <cellStyle name="Normal 3 2 11 5 3 4 2" xfId="3564" xr:uid="{00000000-0005-0000-0000-00005B300000}"/>
    <cellStyle name="Normal 3 2 11 5 3 4 2 2" xfId="7823" xr:uid="{00000000-0005-0000-0000-00005C300000}"/>
    <cellStyle name="Normal 3 2 11 5 3 4 2 2 2" xfId="16312" xr:uid="{00000000-0005-0000-0000-00005D300000}"/>
    <cellStyle name="Normal 3 2 11 5 3 4 2 2 2 2" xfId="33278" xr:uid="{00000000-0005-0000-0000-00005E300000}"/>
    <cellStyle name="Normal 3 2 11 5 3 4 2 2 3" xfId="24796" xr:uid="{00000000-0005-0000-0000-00005F300000}"/>
    <cellStyle name="Normal 3 2 11 5 3 4 2 3" xfId="12070" xr:uid="{00000000-0005-0000-0000-000060300000}"/>
    <cellStyle name="Normal 3 2 11 5 3 4 2 3 2" xfId="29037" xr:uid="{00000000-0005-0000-0000-000061300000}"/>
    <cellStyle name="Normal 3 2 11 5 3 4 2 4" xfId="20555" xr:uid="{00000000-0005-0000-0000-000062300000}"/>
    <cellStyle name="Normal 3 2 11 5 3 4 3" xfId="5704" xr:uid="{00000000-0005-0000-0000-000063300000}"/>
    <cellStyle name="Normal 3 2 11 5 3 4 3 2" xfId="14194" xr:uid="{00000000-0005-0000-0000-000064300000}"/>
    <cellStyle name="Normal 3 2 11 5 3 4 3 2 2" xfId="31160" xr:uid="{00000000-0005-0000-0000-000065300000}"/>
    <cellStyle name="Normal 3 2 11 5 3 4 3 3" xfId="22678" xr:uid="{00000000-0005-0000-0000-000066300000}"/>
    <cellStyle name="Normal 3 2 11 5 3 4 4" xfId="9952" xr:uid="{00000000-0005-0000-0000-000067300000}"/>
    <cellStyle name="Normal 3 2 11 5 3 4 4 2" xfId="26919" xr:uid="{00000000-0005-0000-0000-000068300000}"/>
    <cellStyle name="Normal 3 2 11 5 3 4 5" xfId="18437" xr:uid="{00000000-0005-0000-0000-000069300000}"/>
    <cellStyle name="Normal 3 2 11 5 3 5" xfId="2505" xr:uid="{00000000-0005-0000-0000-00006A300000}"/>
    <cellStyle name="Normal 3 2 11 5 3 5 2" xfId="6765" xr:uid="{00000000-0005-0000-0000-00006B300000}"/>
    <cellStyle name="Normal 3 2 11 5 3 5 2 2" xfId="15254" xr:uid="{00000000-0005-0000-0000-00006C300000}"/>
    <cellStyle name="Normal 3 2 11 5 3 5 2 2 2" xfId="32220" xr:uid="{00000000-0005-0000-0000-00006D300000}"/>
    <cellStyle name="Normal 3 2 11 5 3 5 2 3" xfId="23738" xr:uid="{00000000-0005-0000-0000-00006E300000}"/>
    <cellStyle name="Normal 3 2 11 5 3 5 3" xfId="11012" xr:uid="{00000000-0005-0000-0000-00006F300000}"/>
    <cellStyle name="Normal 3 2 11 5 3 5 3 2" xfId="27979" xr:uid="{00000000-0005-0000-0000-000070300000}"/>
    <cellStyle name="Normal 3 2 11 5 3 5 4" xfId="19497" xr:uid="{00000000-0005-0000-0000-000071300000}"/>
    <cellStyle name="Normal 3 2 11 5 3 6" xfId="4646" xr:uid="{00000000-0005-0000-0000-000072300000}"/>
    <cellStyle name="Normal 3 2 11 5 3 6 2" xfId="13136" xr:uid="{00000000-0005-0000-0000-000073300000}"/>
    <cellStyle name="Normal 3 2 11 5 3 6 2 2" xfId="30102" xr:uid="{00000000-0005-0000-0000-000074300000}"/>
    <cellStyle name="Normal 3 2 11 5 3 6 3" xfId="21620" xr:uid="{00000000-0005-0000-0000-000075300000}"/>
    <cellStyle name="Normal 3 2 11 5 3 7" xfId="8894" xr:uid="{00000000-0005-0000-0000-000076300000}"/>
    <cellStyle name="Normal 3 2 11 5 3 7 2" xfId="25861" xr:uid="{00000000-0005-0000-0000-000077300000}"/>
    <cellStyle name="Normal 3 2 11 5 3 8" xfId="17379" xr:uid="{00000000-0005-0000-0000-000078300000}"/>
    <cellStyle name="Normal 3 2 11 5 4" xfId="505" xr:uid="{00000000-0005-0000-0000-000079300000}"/>
    <cellStyle name="Normal 3 2 11 5 4 2" xfId="1045" xr:uid="{00000000-0005-0000-0000-00007A300000}"/>
    <cellStyle name="Normal 3 2 11 5 4 2 2" xfId="2106" xr:uid="{00000000-0005-0000-0000-00007B300000}"/>
    <cellStyle name="Normal 3 2 11 5 4 2 2 2" xfId="4227" xr:uid="{00000000-0005-0000-0000-00007C300000}"/>
    <cellStyle name="Normal 3 2 11 5 4 2 2 2 2" xfId="8486" xr:uid="{00000000-0005-0000-0000-00007D300000}"/>
    <cellStyle name="Normal 3 2 11 5 4 2 2 2 2 2" xfId="16975" xr:uid="{00000000-0005-0000-0000-00007E300000}"/>
    <cellStyle name="Normal 3 2 11 5 4 2 2 2 2 2 2" xfId="33941" xr:uid="{00000000-0005-0000-0000-00007F300000}"/>
    <cellStyle name="Normal 3 2 11 5 4 2 2 2 2 3" xfId="25459" xr:uid="{00000000-0005-0000-0000-000080300000}"/>
    <cellStyle name="Normal 3 2 11 5 4 2 2 2 3" xfId="12733" xr:uid="{00000000-0005-0000-0000-000081300000}"/>
    <cellStyle name="Normal 3 2 11 5 4 2 2 2 3 2" xfId="29700" xr:uid="{00000000-0005-0000-0000-000082300000}"/>
    <cellStyle name="Normal 3 2 11 5 4 2 2 2 4" xfId="21218" xr:uid="{00000000-0005-0000-0000-000083300000}"/>
    <cellStyle name="Normal 3 2 11 5 4 2 2 3" xfId="6367" xr:uid="{00000000-0005-0000-0000-000084300000}"/>
    <cellStyle name="Normal 3 2 11 5 4 2 2 3 2" xfId="14857" xr:uid="{00000000-0005-0000-0000-000085300000}"/>
    <cellStyle name="Normal 3 2 11 5 4 2 2 3 2 2" xfId="31823" xr:uid="{00000000-0005-0000-0000-000086300000}"/>
    <cellStyle name="Normal 3 2 11 5 4 2 2 3 3" xfId="23341" xr:uid="{00000000-0005-0000-0000-000087300000}"/>
    <cellStyle name="Normal 3 2 11 5 4 2 2 4" xfId="10615" xr:uid="{00000000-0005-0000-0000-000088300000}"/>
    <cellStyle name="Normal 3 2 11 5 4 2 2 4 2" xfId="27582" xr:uid="{00000000-0005-0000-0000-000089300000}"/>
    <cellStyle name="Normal 3 2 11 5 4 2 2 5" xfId="19100" xr:uid="{00000000-0005-0000-0000-00008A300000}"/>
    <cellStyle name="Normal 3 2 11 5 4 2 3" xfId="3168" xr:uid="{00000000-0005-0000-0000-00008B300000}"/>
    <cellStyle name="Normal 3 2 11 5 4 2 3 2" xfId="7428" xr:uid="{00000000-0005-0000-0000-00008C300000}"/>
    <cellStyle name="Normal 3 2 11 5 4 2 3 2 2" xfId="15917" xr:uid="{00000000-0005-0000-0000-00008D300000}"/>
    <cellStyle name="Normal 3 2 11 5 4 2 3 2 2 2" xfId="32883" xr:uid="{00000000-0005-0000-0000-00008E300000}"/>
    <cellStyle name="Normal 3 2 11 5 4 2 3 2 3" xfId="24401" xr:uid="{00000000-0005-0000-0000-00008F300000}"/>
    <cellStyle name="Normal 3 2 11 5 4 2 3 3" xfId="11675" xr:uid="{00000000-0005-0000-0000-000090300000}"/>
    <cellStyle name="Normal 3 2 11 5 4 2 3 3 2" xfId="28642" xr:uid="{00000000-0005-0000-0000-000091300000}"/>
    <cellStyle name="Normal 3 2 11 5 4 2 3 4" xfId="20160" xr:uid="{00000000-0005-0000-0000-000092300000}"/>
    <cellStyle name="Normal 3 2 11 5 4 2 4" xfId="5309" xr:uid="{00000000-0005-0000-0000-000093300000}"/>
    <cellStyle name="Normal 3 2 11 5 4 2 4 2" xfId="13799" xr:uid="{00000000-0005-0000-0000-000094300000}"/>
    <cellStyle name="Normal 3 2 11 5 4 2 4 2 2" xfId="30765" xr:uid="{00000000-0005-0000-0000-000095300000}"/>
    <cellStyle name="Normal 3 2 11 5 4 2 4 3" xfId="22283" xr:uid="{00000000-0005-0000-0000-000096300000}"/>
    <cellStyle name="Normal 3 2 11 5 4 2 5" xfId="9557" xr:uid="{00000000-0005-0000-0000-000097300000}"/>
    <cellStyle name="Normal 3 2 11 5 4 2 5 2" xfId="26524" xr:uid="{00000000-0005-0000-0000-000098300000}"/>
    <cellStyle name="Normal 3 2 11 5 4 2 6" xfId="18042" xr:uid="{00000000-0005-0000-0000-000099300000}"/>
    <cellStyle name="Normal 3 2 11 5 4 3" xfId="1576" xr:uid="{00000000-0005-0000-0000-00009A300000}"/>
    <cellStyle name="Normal 3 2 11 5 4 3 2" xfId="3698" xr:uid="{00000000-0005-0000-0000-00009B300000}"/>
    <cellStyle name="Normal 3 2 11 5 4 3 2 2" xfId="7957" xr:uid="{00000000-0005-0000-0000-00009C300000}"/>
    <cellStyle name="Normal 3 2 11 5 4 3 2 2 2" xfId="16446" xr:uid="{00000000-0005-0000-0000-00009D300000}"/>
    <cellStyle name="Normal 3 2 11 5 4 3 2 2 2 2" xfId="33412" xr:uid="{00000000-0005-0000-0000-00009E300000}"/>
    <cellStyle name="Normal 3 2 11 5 4 3 2 2 3" xfId="24930" xr:uid="{00000000-0005-0000-0000-00009F300000}"/>
    <cellStyle name="Normal 3 2 11 5 4 3 2 3" xfId="12204" xr:uid="{00000000-0005-0000-0000-0000A0300000}"/>
    <cellStyle name="Normal 3 2 11 5 4 3 2 3 2" xfId="29171" xr:uid="{00000000-0005-0000-0000-0000A1300000}"/>
    <cellStyle name="Normal 3 2 11 5 4 3 2 4" xfId="20689" xr:uid="{00000000-0005-0000-0000-0000A2300000}"/>
    <cellStyle name="Normal 3 2 11 5 4 3 3" xfId="5838" xr:uid="{00000000-0005-0000-0000-0000A3300000}"/>
    <cellStyle name="Normal 3 2 11 5 4 3 3 2" xfId="14328" xr:uid="{00000000-0005-0000-0000-0000A4300000}"/>
    <cellStyle name="Normal 3 2 11 5 4 3 3 2 2" xfId="31294" xr:uid="{00000000-0005-0000-0000-0000A5300000}"/>
    <cellStyle name="Normal 3 2 11 5 4 3 3 3" xfId="22812" xr:uid="{00000000-0005-0000-0000-0000A6300000}"/>
    <cellStyle name="Normal 3 2 11 5 4 3 4" xfId="10086" xr:uid="{00000000-0005-0000-0000-0000A7300000}"/>
    <cellStyle name="Normal 3 2 11 5 4 3 4 2" xfId="27053" xr:uid="{00000000-0005-0000-0000-0000A8300000}"/>
    <cellStyle name="Normal 3 2 11 5 4 3 5" xfId="18571" xr:uid="{00000000-0005-0000-0000-0000A9300000}"/>
    <cellStyle name="Normal 3 2 11 5 4 4" xfId="2639" xr:uid="{00000000-0005-0000-0000-0000AA300000}"/>
    <cellStyle name="Normal 3 2 11 5 4 4 2" xfId="6899" xr:uid="{00000000-0005-0000-0000-0000AB300000}"/>
    <cellStyle name="Normal 3 2 11 5 4 4 2 2" xfId="15388" xr:uid="{00000000-0005-0000-0000-0000AC300000}"/>
    <cellStyle name="Normal 3 2 11 5 4 4 2 2 2" xfId="32354" xr:uid="{00000000-0005-0000-0000-0000AD300000}"/>
    <cellStyle name="Normal 3 2 11 5 4 4 2 3" xfId="23872" xr:uid="{00000000-0005-0000-0000-0000AE300000}"/>
    <cellStyle name="Normal 3 2 11 5 4 4 3" xfId="11146" xr:uid="{00000000-0005-0000-0000-0000AF300000}"/>
    <cellStyle name="Normal 3 2 11 5 4 4 3 2" xfId="28113" xr:uid="{00000000-0005-0000-0000-0000B0300000}"/>
    <cellStyle name="Normal 3 2 11 5 4 4 4" xfId="19631" xr:uid="{00000000-0005-0000-0000-0000B1300000}"/>
    <cellStyle name="Normal 3 2 11 5 4 5" xfId="4780" xr:uid="{00000000-0005-0000-0000-0000B2300000}"/>
    <cellStyle name="Normal 3 2 11 5 4 5 2" xfId="13270" xr:uid="{00000000-0005-0000-0000-0000B3300000}"/>
    <cellStyle name="Normal 3 2 11 5 4 5 2 2" xfId="30236" xr:uid="{00000000-0005-0000-0000-0000B4300000}"/>
    <cellStyle name="Normal 3 2 11 5 4 5 3" xfId="21754" xr:uid="{00000000-0005-0000-0000-0000B5300000}"/>
    <cellStyle name="Normal 3 2 11 5 4 6" xfId="9028" xr:uid="{00000000-0005-0000-0000-0000B6300000}"/>
    <cellStyle name="Normal 3 2 11 5 4 6 2" xfId="25995" xr:uid="{00000000-0005-0000-0000-0000B7300000}"/>
    <cellStyle name="Normal 3 2 11 5 4 7" xfId="17513" xr:uid="{00000000-0005-0000-0000-0000B8300000}"/>
    <cellStyle name="Normal 3 2 11 5 5" xfId="775" xr:uid="{00000000-0005-0000-0000-0000B9300000}"/>
    <cellStyle name="Normal 3 2 11 5 5 2" xfId="1841" xr:uid="{00000000-0005-0000-0000-0000BA300000}"/>
    <cellStyle name="Normal 3 2 11 5 5 2 2" xfId="3962" xr:uid="{00000000-0005-0000-0000-0000BB300000}"/>
    <cellStyle name="Normal 3 2 11 5 5 2 2 2" xfId="8221" xr:uid="{00000000-0005-0000-0000-0000BC300000}"/>
    <cellStyle name="Normal 3 2 11 5 5 2 2 2 2" xfId="16710" xr:uid="{00000000-0005-0000-0000-0000BD300000}"/>
    <cellStyle name="Normal 3 2 11 5 5 2 2 2 2 2" xfId="33676" xr:uid="{00000000-0005-0000-0000-0000BE300000}"/>
    <cellStyle name="Normal 3 2 11 5 5 2 2 2 3" xfId="25194" xr:uid="{00000000-0005-0000-0000-0000BF300000}"/>
    <cellStyle name="Normal 3 2 11 5 5 2 2 3" xfId="12468" xr:uid="{00000000-0005-0000-0000-0000C0300000}"/>
    <cellStyle name="Normal 3 2 11 5 5 2 2 3 2" xfId="29435" xr:uid="{00000000-0005-0000-0000-0000C1300000}"/>
    <cellStyle name="Normal 3 2 11 5 5 2 2 4" xfId="20953" xr:uid="{00000000-0005-0000-0000-0000C2300000}"/>
    <cellStyle name="Normal 3 2 11 5 5 2 3" xfId="6102" xr:uid="{00000000-0005-0000-0000-0000C3300000}"/>
    <cellStyle name="Normal 3 2 11 5 5 2 3 2" xfId="14592" xr:uid="{00000000-0005-0000-0000-0000C4300000}"/>
    <cellStyle name="Normal 3 2 11 5 5 2 3 2 2" xfId="31558" xr:uid="{00000000-0005-0000-0000-0000C5300000}"/>
    <cellStyle name="Normal 3 2 11 5 5 2 3 3" xfId="23076" xr:uid="{00000000-0005-0000-0000-0000C6300000}"/>
    <cellStyle name="Normal 3 2 11 5 5 2 4" xfId="10350" xr:uid="{00000000-0005-0000-0000-0000C7300000}"/>
    <cellStyle name="Normal 3 2 11 5 5 2 4 2" xfId="27317" xr:uid="{00000000-0005-0000-0000-0000C8300000}"/>
    <cellStyle name="Normal 3 2 11 5 5 2 5" xfId="18835" xr:uid="{00000000-0005-0000-0000-0000C9300000}"/>
    <cellStyle name="Normal 3 2 11 5 5 3" xfId="2903" xr:uid="{00000000-0005-0000-0000-0000CA300000}"/>
    <cellStyle name="Normal 3 2 11 5 5 3 2" xfId="7163" xr:uid="{00000000-0005-0000-0000-0000CB300000}"/>
    <cellStyle name="Normal 3 2 11 5 5 3 2 2" xfId="15652" xr:uid="{00000000-0005-0000-0000-0000CC300000}"/>
    <cellStyle name="Normal 3 2 11 5 5 3 2 2 2" xfId="32618" xr:uid="{00000000-0005-0000-0000-0000CD300000}"/>
    <cellStyle name="Normal 3 2 11 5 5 3 2 3" xfId="24136" xr:uid="{00000000-0005-0000-0000-0000CE300000}"/>
    <cellStyle name="Normal 3 2 11 5 5 3 3" xfId="11410" xr:uid="{00000000-0005-0000-0000-0000CF300000}"/>
    <cellStyle name="Normal 3 2 11 5 5 3 3 2" xfId="28377" xr:uid="{00000000-0005-0000-0000-0000D0300000}"/>
    <cellStyle name="Normal 3 2 11 5 5 3 4" xfId="19895" xr:uid="{00000000-0005-0000-0000-0000D1300000}"/>
    <cellStyle name="Normal 3 2 11 5 5 4" xfId="5044" xr:uid="{00000000-0005-0000-0000-0000D2300000}"/>
    <cellStyle name="Normal 3 2 11 5 5 4 2" xfId="13534" xr:uid="{00000000-0005-0000-0000-0000D3300000}"/>
    <cellStyle name="Normal 3 2 11 5 5 4 2 2" xfId="30500" xr:uid="{00000000-0005-0000-0000-0000D4300000}"/>
    <cellStyle name="Normal 3 2 11 5 5 4 3" xfId="22018" xr:uid="{00000000-0005-0000-0000-0000D5300000}"/>
    <cellStyle name="Normal 3 2 11 5 5 5" xfId="9292" xr:uid="{00000000-0005-0000-0000-0000D6300000}"/>
    <cellStyle name="Normal 3 2 11 5 5 5 2" xfId="26259" xr:uid="{00000000-0005-0000-0000-0000D7300000}"/>
    <cellStyle name="Normal 3 2 11 5 5 6" xfId="17777" xr:uid="{00000000-0005-0000-0000-0000D8300000}"/>
    <cellStyle name="Normal 3 2 11 5 6" xfId="1311" xr:uid="{00000000-0005-0000-0000-0000D9300000}"/>
    <cellStyle name="Normal 3 2 11 5 6 2" xfId="3433" xr:uid="{00000000-0005-0000-0000-0000DA300000}"/>
    <cellStyle name="Normal 3 2 11 5 6 2 2" xfId="7692" xr:uid="{00000000-0005-0000-0000-0000DB300000}"/>
    <cellStyle name="Normal 3 2 11 5 6 2 2 2" xfId="16181" xr:uid="{00000000-0005-0000-0000-0000DC300000}"/>
    <cellStyle name="Normal 3 2 11 5 6 2 2 2 2" xfId="33147" xr:uid="{00000000-0005-0000-0000-0000DD300000}"/>
    <cellStyle name="Normal 3 2 11 5 6 2 2 3" xfId="24665" xr:uid="{00000000-0005-0000-0000-0000DE300000}"/>
    <cellStyle name="Normal 3 2 11 5 6 2 3" xfId="11939" xr:uid="{00000000-0005-0000-0000-0000DF300000}"/>
    <cellStyle name="Normal 3 2 11 5 6 2 3 2" xfId="28906" xr:uid="{00000000-0005-0000-0000-0000E0300000}"/>
    <cellStyle name="Normal 3 2 11 5 6 2 4" xfId="20424" xr:uid="{00000000-0005-0000-0000-0000E1300000}"/>
    <cellStyle name="Normal 3 2 11 5 6 3" xfId="5573" xr:uid="{00000000-0005-0000-0000-0000E2300000}"/>
    <cellStyle name="Normal 3 2 11 5 6 3 2" xfId="14063" xr:uid="{00000000-0005-0000-0000-0000E3300000}"/>
    <cellStyle name="Normal 3 2 11 5 6 3 2 2" xfId="31029" xr:uid="{00000000-0005-0000-0000-0000E4300000}"/>
    <cellStyle name="Normal 3 2 11 5 6 3 3" xfId="22547" xr:uid="{00000000-0005-0000-0000-0000E5300000}"/>
    <cellStyle name="Normal 3 2 11 5 6 4" xfId="9821" xr:uid="{00000000-0005-0000-0000-0000E6300000}"/>
    <cellStyle name="Normal 3 2 11 5 6 4 2" xfId="26788" xr:uid="{00000000-0005-0000-0000-0000E7300000}"/>
    <cellStyle name="Normal 3 2 11 5 6 5" xfId="18306" xr:uid="{00000000-0005-0000-0000-0000E8300000}"/>
    <cellStyle name="Normal 3 2 11 5 7" xfId="2374" xr:uid="{00000000-0005-0000-0000-0000E9300000}"/>
    <cellStyle name="Normal 3 2 11 5 7 2" xfId="6634" xr:uid="{00000000-0005-0000-0000-0000EA300000}"/>
    <cellStyle name="Normal 3 2 11 5 7 2 2" xfId="15123" xr:uid="{00000000-0005-0000-0000-0000EB300000}"/>
    <cellStyle name="Normal 3 2 11 5 7 2 2 2" xfId="32089" xr:uid="{00000000-0005-0000-0000-0000EC300000}"/>
    <cellStyle name="Normal 3 2 11 5 7 2 3" xfId="23607" xr:uid="{00000000-0005-0000-0000-0000ED300000}"/>
    <cellStyle name="Normal 3 2 11 5 7 3" xfId="10881" xr:uid="{00000000-0005-0000-0000-0000EE300000}"/>
    <cellStyle name="Normal 3 2 11 5 7 3 2" xfId="27848" xr:uid="{00000000-0005-0000-0000-0000EF300000}"/>
    <cellStyle name="Normal 3 2 11 5 7 4" xfId="19366" xr:uid="{00000000-0005-0000-0000-0000F0300000}"/>
    <cellStyle name="Normal 3 2 11 5 8" xfId="4515" xr:uid="{00000000-0005-0000-0000-0000F1300000}"/>
    <cellStyle name="Normal 3 2 11 5 8 2" xfId="13005" xr:uid="{00000000-0005-0000-0000-0000F2300000}"/>
    <cellStyle name="Normal 3 2 11 5 8 2 2" xfId="29971" xr:uid="{00000000-0005-0000-0000-0000F3300000}"/>
    <cellStyle name="Normal 3 2 11 5 8 3" xfId="21489" xr:uid="{00000000-0005-0000-0000-0000F4300000}"/>
    <cellStyle name="Normal 3 2 11 5 9" xfId="8763" xr:uid="{00000000-0005-0000-0000-0000F5300000}"/>
    <cellStyle name="Normal 3 2 11 5 9 2" xfId="25730" xr:uid="{00000000-0005-0000-0000-0000F6300000}"/>
    <cellStyle name="Normal 3 2 11 6" xfId="249" xr:uid="{00000000-0005-0000-0000-0000F7300000}"/>
    <cellStyle name="Normal 3 2 11 6 2" xfId="384" xr:uid="{00000000-0005-0000-0000-0000F8300000}"/>
    <cellStyle name="Normal 3 2 11 6 2 2" xfId="672" xr:uid="{00000000-0005-0000-0000-0000F9300000}"/>
    <cellStyle name="Normal 3 2 11 6 2 2 2" xfId="1208" xr:uid="{00000000-0005-0000-0000-0000FA300000}"/>
    <cellStyle name="Normal 3 2 11 6 2 2 2 2" xfId="2269" xr:uid="{00000000-0005-0000-0000-0000FB300000}"/>
    <cellStyle name="Normal 3 2 11 6 2 2 2 2 2" xfId="4390" xr:uid="{00000000-0005-0000-0000-0000FC300000}"/>
    <cellStyle name="Normal 3 2 11 6 2 2 2 2 2 2" xfId="8649" xr:uid="{00000000-0005-0000-0000-0000FD300000}"/>
    <cellStyle name="Normal 3 2 11 6 2 2 2 2 2 2 2" xfId="17138" xr:uid="{00000000-0005-0000-0000-0000FE300000}"/>
    <cellStyle name="Normal 3 2 11 6 2 2 2 2 2 2 2 2" xfId="34104" xr:uid="{00000000-0005-0000-0000-0000FF300000}"/>
    <cellStyle name="Normal 3 2 11 6 2 2 2 2 2 2 3" xfId="25622" xr:uid="{00000000-0005-0000-0000-000000310000}"/>
    <cellStyle name="Normal 3 2 11 6 2 2 2 2 2 3" xfId="12896" xr:uid="{00000000-0005-0000-0000-000001310000}"/>
    <cellStyle name="Normal 3 2 11 6 2 2 2 2 2 3 2" xfId="29863" xr:uid="{00000000-0005-0000-0000-000002310000}"/>
    <cellStyle name="Normal 3 2 11 6 2 2 2 2 2 4" xfId="21381" xr:uid="{00000000-0005-0000-0000-000003310000}"/>
    <cellStyle name="Normal 3 2 11 6 2 2 2 2 3" xfId="6530" xr:uid="{00000000-0005-0000-0000-000004310000}"/>
    <cellStyle name="Normal 3 2 11 6 2 2 2 2 3 2" xfId="15020" xr:uid="{00000000-0005-0000-0000-000005310000}"/>
    <cellStyle name="Normal 3 2 11 6 2 2 2 2 3 2 2" xfId="31986" xr:uid="{00000000-0005-0000-0000-000006310000}"/>
    <cellStyle name="Normal 3 2 11 6 2 2 2 2 3 3" xfId="23504" xr:uid="{00000000-0005-0000-0000-000007310000}"/>
    <cellStyle name="Normal 3 2 11 6 2 2 2 2 4" xfId="10778" xr:uid="{00000000-0005-0000-0000-000008310000}"/>
    <cellStyle name="Normal 3 2 11 6 2 2 2 2 4 2" xfId="27745" xr:uid="{00000000-0005-0000-0000-000009310000}"/>
    <cellStyle name="Normal 3 2 11 6 2 2 2 2 5" xfId="19263" xr:uid="{00000000-0005-0000-0000-00000A310000}"/>
    <cellStyle name="Normal 3 2 11 6 2 2 2 3" xfId="3331" xr:uid="{00000000-0005-0000-0000-00000B310000}"/>
    <cellStyle name="Normal 3 2 11 6 2 2 2 3 2" xfId="7591" xr:uid="{00000000-0005-0000-0000-00000C310000}"/>
    <cellStyle name="Normal 3 2 11 6 2 2 2 3 2 2" xfId="16080" xr:uid="{00000000-0005-0000-0000-00000D310000}"/>
    <cellStyle name="Normal 3 2 11 6 2 2 2 3 2 2 2" xfId="33046" xr:uid="{00000000-0005-0000-0000-00000E310000}"/>
    <cellStyle name="Normal 3 2 11 6 2 2 2 3 2 3" xfId="24564" xr:uid="{00000000-0005-0000-0000-00000F310000}"/>
    <cellStyle name="Normal 3 2 11 6 2 2 2 3 3" xfId="11838" xr:uid="{00000000-0005-0000-0000-000010310000}"/>
    <cellStyle name="Normal 3 2 11 6 2 2 2 3 3 2" xfId="28805" xr:uid="{00000000-0005-0000-0000-000011310000}"/>
    <cellStyle name="Normal 3 2 11 6 2 2 2 3 4" xfId="20323" xr:uid="{00000000-0005-0000-0000-000012310000}"/>
    <cellStyle name="Normal 3 2 11 6 2 2 2 4" xfId="5472" xr:uid="{00000000-0005-0000-0000-000013310000}"/>
    <cellStyle name="Normal 3 2 11 6 2 2 2 4 2" xfId="13962" xr:uid="{00000000-0005-0000-0000-000014310000}"/>
    <cellStyle name="Normal 3 2 11 6 2 2 2 4 2 2" xfId="30928" xr:uid="{00000000-0005-0000-0000-000015310000}"/>
    <cellStyle name="Normal 3 2 11 6 2 2 2 4 3" xfId="22446" xr:uid="{00000000-0005-0000-0000-000016310000}"/>
    <cellStyle name="Normal 3 2 11 6 2 2 2 5" xfId="9720" xr:uid="{00000000-0005-0000-0000-000017310000}"/>
    <cellStyle name="Normal 3 2 11 6 2 2 2 5 2" xfId="26687" xr:uid="{00000000-0005-0000-0000-000018310000}"/>
    <cellStyle name="Normal 3 2 11 6 2 2 2 6" xfId="18205" xr:uid="{00000000-0005-0000-0000-000019310000}"/>
    <cellStyle name="Normal 3 2 11 6 2 2 3" xfId="1739" xr:uid="{00000000-0005-0000-0000-00001A310000}"/>
    <cellStyle name="Normal 3 2 11 6 2 2 3 2" xfId="3861" xr:uid="{00000000-0005-0000-0000-00001B310000}"/>
    <cellStyle name="Normal 3 2 11 6 2 2 3 2 2" xfId="8120" xr:uid="{00000000-0005-0000-0000-00001C310000}"/>
    <cellStyle name="Normal 3 2 11 6 2 2 3 2 2 2" xfId="16609" xr:uid="{00000000-0005-0000-0000-00001D310000}"/>
    <cellStyle name="Normal 3 2 11 6 2 2 3 2 2 2 2" xfId="33575" xr:uid="{00000000-0005-0000-0000-00001E310000}"/>
    <cellStyle name="Normal 3 2 11 6 2 2 3 2 2 3" xfId="25093" xr:uid="{00000000-0005-0000-0000-00001F310000}"/>
    <cellStyle name="Normal 3 2 11 6 2 2 3 2 3" xfId="12367" xr:uid="{00000000-0005-0000-0000-000020310000}"/>
    <cellStyle name="Normal 3 2 11 6 2 2 3 2 3 2" xfId="29334" xr:uid="{00000000-0005-0000-0000-000021310000}"/>
    <cellStyle name="Normal 3 2 11 6 2 2 3 2 4" xfId="20852" xr:uid="{00000000-0005-0000-0000-000022310000}"/>
    <cellStyle name="Normal 3 2 11 6 2 2 3 3" xfId="6001" xr:uid="{00000000-0005-0000-0000-000023310000}"/>
    <cellStyle name="Normal 3 2 11 6 2 2 3 3 2" xfId="14491" xr:uid="{00000000-0005-0000-0000-000024310000}"/>
    <cellStyle name="Normal 3 2 11 6 2 2 3 3 2 2" xfId="31457" xr:uid="{00000000-0005-0000-0000-000025310000}"/>
    <cellStyle name="Normal 3 2 11 6 2 2 3 3 3" xfId="22975" xr:uid="{00000000-0005-0000-0000-000026310000}"/>
    <cellStyle name="Normal 3 2 11 6 2 2 3 4" xfId="10249" xr:uid="{00000000-0005-0000-0000-000027310000}"/>
    <cellStyle name="Normal 3 2 11 6 2 2 3 4 2" xfId="27216" xr:uid="{00000000-0005-0000-0000-000028310000}"/>
    <cellStyle name="Normal 3 2 11 6 2 2 3 5" xfId="18734" xr:uid="{00000000-0005-0000-0000-000029310000}"/>
    <cellStyle name="Normal 3 2 11 6 2 2 4" xfId="2802" xr:uid="{00000000-0005-0000-0000-00002A310000}"/>
    <cellStyle name="Normal 3 2 11 6 2 2 4 2" xfId="7062" xr:uid="{00000000-0005-0000-0000-00002B310000}"/>
    <cellStyle name="Normal 3 2 11 6 2 2 4 2 2" xfId="15551" xr:uid="{00000000-0005-0000-0000-00002C310000}"/>
    <cellStyle name="Normal 3 2 11 6 2 2 4 2 2 2" xfId="32517" xr:uid="{00000000-0005-0000-0000-00002D310000}"/>
    <cellStyle name="Normal 3 2 11 6 2 2 4 2 3" xfId="24035" xr:uid="{00000000-0005-0000-0000-00002E310000}"/>
    <cellStyle name="Normal 3 2 11 6 2 2 4 3" xfId="11309" xr:uid="{00000000-0005-0000-0000-00002F310000}"/>
    <cellStyle name="Normal 3 2 11 6 2 2 4 3 2" xfId="28276" xr:uid="{00000000-0005-0000-0000-000030310000}"/>
    <cellStyle name="Normal 3 2 11 6 2 2 4 4" xfId="19794" xr:uid="{00000000-0005-0000-0000-000031310000}"/>
    <cellStyle name="Normal 3 2 11 6 2 2 5" xfId="4943" xr:uid="{00000000-0005-0000-0000-000032310000}"/>
    <cellStyle name="Normal 3 2 11 6 2 2 5 2" xfId="13433" xr:uid="{00000000-0005-0000-0000-000033310000}"/>
    <cellStyle name="Normal 3 2 11 6 2 2 5 2 2" xfId="30399" xr:uid="{00000000-0005-0000-0000-000034310000}"/>
    <cellStyle name="Normal 3 2 11 6 2 2 5 3" xfId="21917" xr:uid="{00000000-0005-0000-0000-000035310000}"/>
    <cellStyle name="Normal 3 2 11 6 2 2 6" xfId="9191" xr:uid="{00000000-0005-0000-0000-000036310000}"/>
    <cellStyle name="Normal 3 2 11 6 2 2 6 2" xfId="26158" xr:uid="{00000000-0005-0000-0000-000037310000}"/>
    <cellStyle name="Normal 3 2 11 6 2 2 7" xfId="17676" xr:uid="{00000000-0005-0000-0000-000038310000}"/>
    <cellStyle name="Normal 3 2 11 6 2 3" xfId="938" xr:uid="{00000000-0005-0000-0000-000039310000}"/>
    <cellStyle name="Normal 3 2 11 6 2 3 2" xfId="2004" xr:uid="{00000000-0005-0000-0000-00003A310000}"/>
    <cellStyle name="Normal 3 2 11 6 2 3 2 2" xfId="4125" xr:uid="{00000000-0005-0000-0000-00003B310000}"/>
    <cellStyle name="Normal 3 2 11 6 2 3 2 2 2" xfId="8384" xr:uid="{00000000-0005-0000-0000-00003C310000}"/>
    <cellStyle name="Normal 3 2 11 6 2 3 2 2 2 2" xfId="16873" xr:uid="{00000000-0005-0000-0000-00003D310000}"/>
    <cellStyle name="Normal 3 2 11 6 2 3 2 2 2 2 2" xfId="33839" xr:uid="{00000000-0005-0000-0000-00003E310000}"/>
    <cellStyle name="Normal 3 2 11 6 2 3 2 2 2 3" xfId="25357" xr:uid="{00000000-0005-0000-0000-00003F310000}"/>
    <cellStyle name="Normal 3 2 11 6 2 3 2 2 3" xfId="12631" xr:uid="{00000000-0005-0000-0000-000040310000}"/>
    <cellStyle name="Normal 3 2 11 6 2 3 2 2 3 2" xfId="29598" xr:uid="{00000000-0005-0000-0000-000041310000}"/>
    <cellStyle name="Normal 3 2 11 6 2 3 2 2 4" xfId="21116" xr:uid="{00000000-0005-0000-0000-000042310000}"/>
    <cellStyle name="Normal 3 2 11 6 2 3 2 3" xfId="6265" xr:uid="{00000000-0005-0000-0000-000043310000}"/>
    <cellStyle name="Normal 3 2 11 6 2 3 2 3 2" xfId="14755" xr:uid="{00000000-0005-0000-0000-000044310000}"/>
    <cellStyle name="Normal 3 2 11 6 2 3 2 3 2 2" xfId="31721" xr:uid="{00000000-0005-0000-0000-000045310000}"/>
    <cellStyle name="Normal 3 2 11 6 2 3 2 3 3" xfId="23239" xr:uid="{00000000-0005-0000-0000-000046310000}"/>
    <cellStyle name="Normal 3 2 11 6 2 3 2 4" xfId="10513" xr:uid="{00000000-0005-0000-0000-000047310000}"/>
    <cellStyle name="Normal 3 2 11 6 2 3 2 4 2" xfId="27480" xr:uid="{00000000-0005-0000-0000-000048310000}"/>
    <cellStyle name="Normal 3 2 11 6 2 3 2 5" xfId="18998" xr:uid="{00000000-0005-0000-0000-000049310000}"/>
    <cellStyle name="Normal 3 2 11 6 2 3 3" xfId="3066" xr:uid="{00000000-0005-0000-0000-00004A310000}"/>
    <cellStyle name="Normal 3 2 11 6 2 3 3 2" xfId="7326" xr:uid="{00000000-0005-0000-0000-00004B310000}"/>
    <cellStyle name="Normal 3 2 11 6 2 3 3 2 2" xfId="15815" xr:uid="{00000000-0005-0000-0000-00004C310000}"/>
    <cellStyle name="Normal 3 2 11 6 2 3 3 2 2 2" xfId="32781" xr:uid="{00000000-0005-0000-0000-00004D310000}"/>
    <cellStyle name="Normal 3 2 11 6 2 3 3 2 3" xfId="24299" xr:uid="{00000000-0005-0000-0000-00004E310000}"/>
    <cellStyle name="Normal 3 2 11 6 2 3 3 3" xfId="11573" xr:uid="{00000000-0005-0000-0000-00004F310000}"/>
    <cellStyle name="Normal 3 2 11 6 2 3 3 3 2" xfId="28540" xr:uid="{00000000-0005-0000-0000-000050310000}"/>
    <cellStyle name="Normal 3 2 11 6 2 3 3 4" xfId="20058" xr:uid="{00000000-0005-0000-0000-000051310000}"/>
    <cellStyle name="Normal 3 2 11 6 2 3 4" xfId="5207" xr:uid="{00000000-0005-0000-0000-000052310000}"/>
    <cellStyle name="Normal 3 2 11 6 2 3 4 2" xfId="13697" xr:uid="{00000000-0005-0000-0000-000053310000}"/>
    <cellStyle name="Normal 3 2 11 6 2 3 4 2 2" xfId="30663" xr:uid="{00000000-0005-0000-0000-000054310000}"/>
    <cellStyle name="Normal 3 2 11 6 2 3 4 3" xfId="22181" xr:uid="{00000000-0005-0000-0000-000055310000}"/>
    <cellStyle name="Normal 3 2 11 6 2 3 5" xfId="9455" xr:uid="{00000000-0005-0000-0000-000056310000}"/>
    <cellStyle name="Normal 3 2 11 6 2 3 5 2" xfId="26422" xr:uid="{00000000-0005-0000-0000-000057310000}"/>
    <cellStyle name="Normal 3 2 11 6 2 3 6" xfId="17940" xr:uid="{00000000-0005-0000-0000-000058310000}"/>
    <cellStyle name="Normal 3 2 11 6 2 4" xfId="1474" xr:uid="{00000000-0005-0000-0000-000059310000}"/>
    <cellStyle name="Normal 3 2 11 6 2 4 2" xfId="3596" xr:uid="{00000000-0005-0000-0000-00005A310000}"/>
    <cellStyle name="Normal 3 2 11 6 2 4 2 2" xfId="7855" xr:uid="{00000000-0005-0000-0000-00005B310000}"/>
    <cellStyle name="Normal 3 2 11 6 2 4 2 2 2" xfId="16344" xr:uid="{00000000-0005-0000-0000-00005C310000}"/>
    <cellStyle name="Normal 3 2 11 6 2 4 2 2 2 2" xfId="33310" xr:uid="{00000000-0005-0000-0000-00005D310000}"/>
    <cellStyle name="Normal 3 2 11 6 2 4 2 2 3" xfId="24828" xr:uid="{00000000-0005-0000-0000-00005E310000}"/>
    <cellStyle name="Normal 3 2 11 6 2 4 2 3" xfId="12102" xr:uid="{00000000-0005-0000-0000-00005F310000}"/>
    <cellStyle name="Normal 3 2 11 6 2 4 2 3 2" xfId="29069" xr:uid="{00000000-0005-0000-0000-000060310000}"/>
    <cellStyle name="Normal 3 2 11 6 2 4 2 4" xfId="20587" xr:uid="{00000000-0005-0000-0000-000061310000}"/>
    <cellStyle name="Normal 3 2 11 6 2 4 3" xfId="5736" xr:uid="{00000000-0005-0000-0000-000062310000}"/>
    <cellStyle name="Normal 3 2 11 6 2 4 3 2" xfId="14226" xr:uid="{00000000-0005-0000-0000-000063310000}"/>
    <cellStyle name="Normal 3 2 11 6 2 4 3 2 2" xfId="31192" xr:uid="{00000000-0005-0000-0000-000064310000}"/>
    <cellStyle name="Normal 3 2 11 6 2 4 3 3" xfId="22710" xr:uid="{00000000-0005-0000-0000-000065310000}"/>
    <cellStyle name="Normal 3 2 11 6 2 4 4" xfId="9984" xr:uid="{00000000-0005-0000-0000-000066310000}"/>
    <cellStyle name="Normal 3 2 11 6 2 4 4 2" xfId="26951" xr:uid="{00000000-0005-0000-0000-000067310000}"/>
    <cellStyle name="Normal 3 2 11 6 2 4 5" xfId="18469" xr:uid="{00000000-0005-0000-0000-000068310000}"/>
    <cellStyle name="Normal 3 2 11 6 2 5" xfId="2537" xr:uid="{00000000-0005-0000-0000-000069310000}"/>
    <cellStyle name="Normal 3 2 11 6 2 5 2" xfId="6797" xr:uid="{00000000-0005-0000-0000-00006A310000}"/>
    <cellStyle name="Normal 3 2 11 6 2 5 2 2" xfId="15286" xr:uid="{00000000-0005-0000-0000-00006B310000}"/>
    <cellStyle name="Normal 3 2 11 6 2 5 2 2 2" xfId="32252" xr:uid="{00000000-0005-0000-0000-00006C310000}"/>
    <cellStyle name="Normal 3 2 11 6 2 5 2 3" xfId="23770" xr:uid="{00000000-0005-0000-0000-00006D310000}"/>
    <cellStyle name="Normal 3 2 11 6 2 5 3" xfId="11044" xr:uid="{00000000-0005-0000-0000-00006E310000}"/>
    <cellStyle name="Normal 3 2 11 6 2 5 3 2" xfId="28011" xr:uid="{00000000-0005-0000-0000-00006F310000}"/>
    <cellStyle name="Normal 3 2 11 6 2 5 4" xfId="19529" xr:uid="{00000000-0005-0000-0000-000070310000}"/>
    <cellStyle name="Normal 3 2 11 6 2 6" xfId="4678" xr:uid="{00000000-0005-0000-0000-000071310000}"/>
    <cellStyle name="Normal 3 2 11 6 2 6 2" xfId="13168" xr:uid="{00000000-0005-0000-0000-000072310000}"/>
    <cellStyle name="Normal 3 2 11 6 2 6 2 2" xfId="30134" xr:uid="{00000000-0005-0000-0000-000073310000}"/>
    <cellStyle name="Normal 3 2 11 6 2 6 3" xfId="21652" xr:uid="{00000000-0005-0000-0000-000074310000}"/>
    <cellStyle name="Normal 3 2 11 6 2 7" xfId="8926" xr:uid="{00000000-0005-0000-0000-000075310000}"/>
    <cellStyle name="Normal 3 2 11 6 2 7 2" xfId="25893" xr:uid="{00000000-0005-0000-0000-000076310000}"/>
    <cellStyle name="Normal 3 2 11 6 2 8" xfId="17411" xr:uid="{00000000-0005-0000-0000-000077310000}"/>
    <cellStyle name="Normal 3 2 11 6 3" xfId="538" xr:uid="{00000000-0005-0000-0000-000078310000}"/>
    <cellStyle name="Normal 3 2 11 6 3 2" xfId="1077" xr:uid="{00000000-0005-0000-0000-000079310000}"/>
    <cellStyle name="Normal 3 2 11 6 3 2 2" xfId="2138" xr:uid="{00000000-0005-0000-0000-00007A310000}"/>
    <cellStyle name="Normal 3 2 11 6 3 2 2 2" xfId="4259" xr:uid="{00000000-0005-0000-0000-00007B310000}"/>
    <cellStyle name="Normal 3 2 11 6 3 2 2 2 2" xfId="8518" xr:uid="{00000000-0005-0000-0000-00007C310000}"/>
    <cellStyle name="Normal 3 2 11 6 3 2 2 2 2 2" xfId="17007" xr:uid="{00000000-0005-0000-0000-00007D310000}"/>
    <cellStyle name="Normal 3 2 11 6 3 2 2 2 2 2 2" xfId="33973" xr:uid="{00000000-0005-0000-0000-00007E310000}"/>
    <cellStyle name="Normal 3 2 11 6 3 2 2 2 2 3" xfId="25491" xr:uid="{00000000-0005-0000-0000-00007F310000}"/>
    <cellStyle name="Normal 3 2 11 6 3 2 2 2 3" xfId="12765" xr:uid="{00000000-0005-0000-0000-000080310000}"/>
    <cellStyle name="Normal 3 2 11 6 3 2 2 2 3 2" xfId="29732" xr:uid="{00000000-0005-0000-0000-000081310000}"/>
    <cellStyle name="Normal 3 2 11 6 3 2 2 2 4" xfId="21250" xr:uid="{00000000-0005-0000-0000-000082310000}"/>
    <cellStyle name="Normal 3 2 11 6 3 2 2 3" xfId="6399" xr:uid="{00000000-0005-0000-0000-000083310000}"/>
    <cellStyle name="Normal 3 2 11 6 3 2 2 3 2" xfId="14889" xr:uid="{00000000-0005-0000-0000-000084310000}"/>
    <cellStyle name="Normal 3 2 11 6 3 2 2 3 2 2" xfId="31855" xr:uid="{00000000-0005-0000-0000-000085310000}"/>
    <cellStyle name="Normal 3 2 11 6 3 2 2 3 3" xfId="23373" xr:uid="{00000000-0005-0000-0000-000086310000}"/>
    <cellStyle name="Normal 3 2 11 6 3 2 2 4" xfId="10647" xr:uid="{00000000-0005-0000-0000-000087310000}"/>
    <cellStyle name="Normal 3 2 11 6 3 2 2 4 2" xfId="27614" xr:uid="{00000000-0005-0000-0000-000088310000}"/>
    <cellStyle name="Normal 3 2 11 6 3 2 2 5" xfId="19132" xr:uid="{00000000-0005-0000-0000-000089310000}"/>
    <cellStyle name="Normal 3 2 11 6 3 2 3" xfId="3200" xr:uid="{00000000-0005-0000-0000-00008A310000}"/>
    <cellStyle name="Normal 3 2 11 6 3 2 3 2" xfId="7460" xr:uid="{00000000-0005-0000-0000-00008B310000}"/>
    <cellStyle name="Normal 3 2 11 6 3 2 3 2 2" xfId="15949" xr:uid="{00000000-0005-0000-0000-00008C310000}"/>
    <cellStyle name="Normal 3 2 11 6 3 2 3 2 2 2" xfId="32915" xr:uid="{00000000-0005-0000-0000-00008D310000}"/>
    <cellStyle name="Normal 3 2 11 6 3 2 3 2 3" xfId="24433" xr:uid="{00000000-0005-0000-0000-00008E310000}"/>
    <cellStyle name="Normal 3 2 11 6 3 2 3 3" xfId="11707" xr:uid="{00000000-0005-0000-0000-00008F310000}"/>
    <cellStyle name="Normal 3 2 11 6 3 2 3 3 2" xfId="28674" xr:uid="{00000000-0005-0000-0000-000090310000}"/>
    <cellStyle name="Normal 3 2 11 6 3 2 3 4" xfId="20192" xr:uid="{00000000-0005-0000-0000-000091310000}"/>
    <cellStyle name="Normal 3 2 11 6 3 2 4" xfId="5341" xr:uid="{00000000-0005-0000-0000-000092310000}"/>
    <cellStyle name="Normal 3 2 11 6 3 2 4 2" xfId="13831" xr:uid="{00000000-0005-0000-0000-000093310000}"/>
    <cellStyle name="Normal 3 2 11 6 3 2 4 2 2" xfId="30797" xr:uid="{00000000-0005-0000-0000-000094310000}"/>
    <cellStyle name="Normal 3 2 11 6 3 2 4 3" xfId="22315" xr:uid="{00000000-0005-0000-0000-000095310000}"/>
    <cellStyle name="Normal 3 2 11 6 3 2 5" xfId="9589" xr:uid="{00000000-0005-0000-0000-000096310000}"/>
    <cellStyle name="Normal 3 2 11 6 3 2 5 2" xfId="26556" xr:uid="{00000000-0005-0000-0000-000097310000}"/>
    <cellStyle name="Normal 3 2 11 6 3 2 6" xfId="18074" xr:uid="{00000000-0005-0000-0000-000098310000}"/>
    <cellStyle name="Normal 3 2 11 6 3 3" xfId="1608" xr:uid="{00000000-0005-0000-0000-000099310000}"/>
    <cellStyle name="Normal 3 2 11 6 3 3 2" xfId="3730" xr:uid="{00000000-0005-0000-0000-00009A310000}"/>
    <cellStyle name="Normal 3 2 11 6 3 3 2 2" xfId="7989" xr:uid="{00000000-0005-0000-0000-00009B310000}"/>
    <cellStyle name="Normal 3 2 11 6 3 3 2 2 2" xfId="16478" xr:uid="{00000000-0005-0000-0000-00009C310000}"/>
    <cellStyle name="Normal 3 2 11 6 3 3 2 2 2 2" xfId="33444" xr:uid="{00000000-0005-0000-0000-00009D310000}"/>
    <cellStyle name="Normal 3 2 11 6 3 3 2 2 3" xfId="24962" xr:uid="{00000000-0005-0000-0000-00009E310000}"/>
    <cellStyle name="Normal 3 2 11 6 3 3 2 3" xfId="12236" xr:uid="{00000000-0005-0000-0000-00009F310000}"/>
    <cellStyle name="Normal 3 2 11 6 3 3 2 3 2" xfId="29203" xr:uid="{00000000-0005-0000-0000-0000A0310000}"/>
    <cellStyle name="Normal 3 2 11 6 3 3 2 4" xfId="20721" xr:uid="{00000000-0005-0000-0000-0000A1310000}"/>
    <cellStyle name="Normal 3 2 11 6 3 3 3" xfId="5870" xr:uid="{00000000-0005-0000-0000-0000A2310000}"/>
    <cellStyle name="Normal 3 2 11 6 3 3 3 2" xfId="14360" xr:uid="{00000000-0005-0000-0000-0000A3310000}"/>
    <cellStyle name="Normal 3 2 11 6 3 3 3 2 2" xfId="31326" xr:uid="{00000000-0005-0000-0000-0000A4310000}"/>
    <cellStyle name="Normal 3 2 11 6 3 3 3 3" xfId="22844" xr:uid="{00000000-0005-0000-0000-0000A5310000}"/>
    <cellStyle name="Normal 3 2 11 6 3 3 4" xfId="10118" xr:uid="{00000000-0005-0000-0000-0000A6310000}"/>
    <cellStyle name="Normal 3 2 11 6 3 3 4 2" xfId="27085" xr:uid="{00000000-0005-0000-0000-0000A7310000}"/>
    <cellStyle name="Normal 3 2 11 6 3 3 5" xfId="18603" xr:uid="{00000000-0005-0000-0000-0000A8310000}"/>
    <cellStyle name="Normal 3 2 11 6 3 4" xfId="2671" xr:uid="{00000000-0005-0000-0000-0000A9310000}"/>
    <cellStyle name="Normal 3 2 11 6 3 4 2" xfId="6931" xr:uid="{00000000-0005-0000-0000-0000AA310000}"/>
    <cellStyle name="Normal 3 2 11 6 3 4 2 2" xfId="15420" xr:uid="{00000000-0005-0000-0000-0000AB310000}"/>
    <cellStyle name="Normal 3 2 11 6 3 4 2 2 2" xfId="32386" xr:uid="{00000000-0005-0000-0000-0000AC310000}"/>
    <cellStyle name="Normal 3 2 11 6 3 4 2 3" xfId="23904" xr:uid="{00000000-0005-0000-0000-0000AD310000}"/>
    <cellStyle name="Normal 3 2 11 6 3 4 3" xfId="11178" xr:uid="{00000000-0005-0000-0000-0000AE310000}"/>
    <cellStyle name="Normal 3 2 11 6 3 4 3 2" xfId="28145" xr:uid="{00000000-0005-0000-0000-0000AF310000}"/>
    <cellStyle name="Normal 3 2 11 6 3 4 4" xfId="19663" xr:uid="{00000000-0005-0000-0000-0000B0310000}"/>
    <cellStyle name="Normal 3 2 11 6 3 5" xfId="4812" xr:uid="{00000000-0005-0000-0000-0000B1310000}"/>
    <cellStyle name="Normal 3 2 11 6 3 5 2" xfId="13302" xr:uid="{00000000-0005-0000-0000-0000B2310000}"/>
    <cellStyle name="Normal 3 2 11 6 3 5 2 2" xfId="30268" xr:uid="{00000000-0005-0000-0000-0000B3310000}"/>
    <cellStyle name="Normal 3 2 11 6 3 5 3" xfId="21786" xr:uid="{00000000-0005-0000-0000-0000B4310000}"/>
    <cellStyle name="Normal 3 2 11 6 3 6" xfId="9060" xr:uid="{00000000-0005-0000-0000-0000B5310000}"/>
    <cellStyle name="Normal 3 2 11 6 3 6 2" xfId="26027" xr:uid="{00000000-0005-0000-0000-0000B6310000}"/>
    <cellStyle name="Normal 3 2 11 6 3 7" xfId="17545" xr:uid="{00000000-0005-0000-0000-0000B7310000}"/>
    <cellStyle name="Normal 3 2 11 6 4" xfId="807" xr:uid="{00000000-0005-0000-0000-0000B8310000}"/>
    <cellStyle name="Normal 3 2 11 6 4 2" xfId="1873" xr:uid="{00000000-0005-0000-0000-0000B9310000}"/>
    <cellStyle name="Normal 3 2 11 6 4 2 2" xfId="3994" xr:uid="{00000000-0005-0000-0000-0000BA310000}"/>
    <cellStyle name="Normal 3 2 11 6 4 2 2 2" xfId="8253" xr:uid="{00000000-0005-0000-0000-0000BB310000}"/>
    <cellStyle name="Normal 3 2 11 6 4 2 2 2 2" xfId="16742" xr:uid="{00000000-0005-0000-0000-0000BC310000}"/>
    <cellStyle name="Normal 3 2 11 6 4 2 2 2 2 2" xfId="33708" xr:uid="{00000000-0005-0000-0000-0000BD310000}"/>
    <cellStyle name="Normal 3 2 11 6 4 2 2 2 3" xfId="25226" xr:uid="{00000000-0005-0000-0000-0000BE310000}"/>
    <cellStyle name="Normal 3 2 11 6 4 2 2 3" xfId="12500" xr:uid="{00000000-0005-0000-0000-0000BF310000}"/>
    <cellStyle name="Normal 3 2 11 6 4 2 2 3 2" xfId="29467" xr:uid="{00000000-0005-0000-0000-0000C0310000}"/>
    <cellStyle name="Normal 3 2 11 6 4 2 2 4" xfId="20985" xr:uid="{00000000-0005-0000-0000-0000C1310000}"/>
    <cellStyle name="Normal 3 2 11 6 4 2 3" xfId="6134" xr:uid="{00000000-0005-0000-0000-0000C2310000}"/>
    <cellStyle name="Normal 3 2 11 6 4 2 3 2" xfId="14624" xr:uid="{00000000-0005-0000-0000-0000C3310000}"/>
    <cellStyle name="Normal 3 2 11 6 4 2 3 2 2" xfId="31590" xr:uid="{00000000-0005-0000-0000-0000C4310000}"/>
    <cellStyle name="Normal 3 2 11 6 4 2 3 3" xfId="23108" xr:uid="{00000000-0005-0000-0000-0000C5310000}"/>
    <cellStyle name="Normal 3 2 11 6 4 2 4" xfId="10382" xr:uid="{00000000-0005-0000-0000-0000C6310000}"/>
    <cellStyle name="Normal 3 2 11 6 4 2 4 2" xfId="27349" xr:uid="{00000000-0005-0000-0000-0000C7310000}"/>
    <cellStyle name="Normal 3 2 11 6 4 2 5" xfId="18867" xr:uid="{00000000-0005-0000-0000-0000C8310000}"/>
    <cellStyle name="Normal 3 2 11 6 4 3" xfId="2935" xr:uid="{00000000-0005-0000-0000-0000C9310000}"/>
    <cellStyle name="Normal 3 2 11 6 4 3 2" xfId="7195" xr:uid="{00000000-0005-0000-0000-0000CA310000}"/>
    <cellStyle name="Normal 3 2 11 6 4 3 2 2" xfId="15684" xr:uid="{00000000-0005-0000-0000-0000CB310000}"/>
    <cellStyle name="Normal 3 2 11 6 4 3 2 2 2" xfId="32650" xr:uid="{00000000-0005-0000-0000-0000CC310000}"/>
    <cellStyle name="Normal 3 2 11 6 4 3 2 3" xfId="24168" xr:uid="{00000000-0005-0000-0000-0000CD310000}"/>
    <cellStyle name="Normal 3 2 11 6 4 3 3" xfId="11442" xr:uid="{00000000-0005-0000-0000-0000CE310000}"/>
    <cellStyle name="Normal 3 2 11 6 4 3 3 2" xfId="28409" xr:uid="{00000000-0005-0000-0000-0000CF310000}"/>
    <cellStyle name="Normal 3 2 11 6 4 3 4" xfId="19927" xr:uid="{00000000-0005-0000-0000-0000D0310000}"/>
    <cellStyle name="Normal 3 2 11 6 4 4" xfId="5076" xr:uid="{00000000-0005-0000-0000-0000D1310000}"/>
    <cellStyle name="Normal 3 2 11 6 4 4 2" xfId="13566" xr:uid="{00000000-0005-0000-0000-0000D2310000}"/>
    <cellStyle name="Normal 3 2 11 6 4 4 2 2" xfId="30532" xr:uid="{00000000-0005-0000-0000-0000D3310000}"/>
    <cellStyle name="Normal 3 2 11 6 4 4 3" xfId="22050" xr:uid="{00000000-0005-0000-0000-0000D4310000}"/>
    <cellStyle name="Normal 3 2 11 6 4 5" xfId="9324" xr:uid="{00000000-0005-0000-0000-0000D5310000}"/>
    <cellStyle name="Normal 3 2 11 6 4 5 2" xfId="26291" xr:uid="{00000000-0005-0000-0000-0000D6310000}"/>
    <cellStyle name="Normal 3 2 11 6 4 6" xfId="17809" xr:uid="{00000000-0005-0000-0000-0000D7310000}"/>
    <cellStyle name="Normal 3 2 11 6 5" xfId="1343" xr:uid="{00000000-0005-0000-0000-0000D8310000}"/>
    <cellStyle name="Normal 3 2 11 6 5 2" xfId="3465" xr:uid="{00000000-0005-0000-0000-0000D9310000}"/>
    <cellStyle name="Normal 3 2 11 6 5 2 2" xfId="7724" xr:uid="{00000000-0005-0000-0000-0000DA310000}"/>
    <cellStyle name="Normal 3 2 11 6 5 2 2 2" xfId="16213" xr:uid="{00000000-0005-0000-0000-0000DB310000}"/>
    <cellStyle name="Normal 3 2 11 6 5 2 2 2 2" xfId="33179" xr:uid="{00000000-0005-0000-0000-0000DC310000}"/>
    <cellStyle name="Normal 3 2 11 6 5 2 2 3" xfId="24697" xr:uid="{00000000-0005-0000-0000-0000DD310000}"/>
    <cellStyle name="Normal 3 2 11 6 5 2 3" xfId="11971" xr:uid="{00000000-0005-0000-0000-0000DE310000}"/>
    <cellStyle name="Normal 3 2 11 6 5 2 3 2" xfId="28938" xr:uid="{00000000-0005-0000-0000-0000DF310000}"/>
    <cellStyle name="Normal 3 2 11 6 5 2 4" xfId="20456" xr:uid="{00000000-0005-0000-0000-0000E0310000}"/>
    <cellStyle name="Normal 3 2 11 6 5 3" xfId="5605" xr:uid="{00000000-0005-0000-0000-0000E1310000}"/>
    <cellStyle name="Normal 3 2 11 6 5 3 2" xfId="14095" xr:uid="{00000000-0005-0000-0000-0000E2310000}"/>
    <cellStyle name="Normal 3 2 11 6 5 3 2 2" xfId="31061" xr:uid="{00000000-0005-0000-0000-0000E3310000}"/>
    <cellStyle name="Normal 3 2 11 6 5 3 3" xfId="22579" xr:uid="{00000000-0005-0000-0000-0000E4310000}"/>
    <cellStyle name="Normal 3 2 11 6 5 4" xfId="9853" xr:uid="{00000000-0005-0000-0000-0000E5310000}"/>
    <cellStyle name="Normal 3 2 11 6 5 4 2" xfId="26820" xr:uid="{00000000-0005-0000-0000-0000E6310000}"/>
    <cellStyle name="Normal 3 2 11 6 5 5" xfId="18338" xr:uid="{00000000-0005-0000-0000-0000E7310000}"/>
    <cellStyle name="Normal 3 2 11 6 6" xfId="2406" xr:uid="{00000000-0005-0000-0000-0000E8310000}"/>
    <cellStyle name="Normal 3 2 11 6 6 2" xfId="6666" xr:uid="{00000000-0005-0000-0000-0000E9310000}"/>
    <cellStyle name="Normal 3 2 11 6 6 2 2" xfId="15155" xr:uid="{00000000-0005-0000-0000-0000EA310000}"/>
    <cellStyle name="Normal 3 2 11 6 6 2 2 2" xfId="32121" xr:uid="{00000000-0005-0000-0000-0000EB310000}"/>
    <cellStyle name="Normal 3 2 11 6 6 2 3" xfId="23639" xr:uid="{00000000-0005-0000-0000-0000EC310000}"/>
    <cellStyle name="Normal 3 2 11 6 6 3" xfId="10913" xr:uid="{00000000-0005-0000-0000-0000ED310000}"/>
    <cellStyle name="Normal 3 2 11 6 6 3 2" xfId="27880" xr:uid="{00000000-0005-0000-0000-0000EE310000}"/>
    <cellStyle name="Normal 3 2 11 6 6 4" xfId="19398" xr:uid="{00000000-0005-0000-0000-0000EF310000}"/>
    <cellStyle name="Normal 3 2 11 6 7" xfId="4547" xr:uid="{00000000-0005-0000-0000-0000F0310000}"/>
    <cellStyle name="Normal 3 2 11 6 7 2" xfId="13037" xr:uid="{00000000-0005-0000-0000-0000F1310000}"/>
    <cellStyle name="Normal 3 2 11 6 7 2 2" xfId="30003" xr:uid="{00000000-0005-0000-0000-0000F2310000}"/>
    <cellStyle name="Normal 3 2 11 6 7 3" xfId="21521" xr:uid="{00000000-0005-0000-0000-0000F3310000}"/>
    <cellStyle name="Normal 3 2 11 6 8" xfId="8795" xr:uid="{00000000-0005-0000-0000-0000F4310000}"/>
    <cellStyle name="Normal 3 2 11 6 8 2" xfId="25762" xr:uid="{00000000-0005-0000-0000-0000F5310000}"/>
    <cellStyle name="Normal 3 2 11 6 9" xfId="17280" xr:uid="{00000000-0005-0000-0000-0000F6310000}"/>
    <cellStyle name="Normal 3 2 11 7" xfId="317" xr:uid="{00000000-0005-0000-0000-0000F7310000}"/>
    <cellStyle name="Normal 3 2 11 7 2" xfId="606" xr:uid="{00000000-0005-0000-0000-0000F8310000}"/>
    <cellStyle name="Normal 3 2 11 7 2 2" xfId="1143" xr:uid="{00000000-0005-0000-0000-0000F9310000}"/>
    <cellStyle name="Normal 3 2 11 7 2 2 2" xfId="2204" xr:uid="{00000000-0005-0000-0000-0000FA310000}"/>
    <cellStyle name="Normal 3 2 11 7 2 2 2 2" xfId="4325" xr:uid="{00000000-0005-0000-0000-0000FB310000}"/>
    <cellStyle name="Normal 3 2 11 7 2 2 2 2 2" xfId="8584" xr:uid="{00000000-0005-0000-0000-0000FC310000}"/>
    <cellStyle name="Normal 3 2 11 7 2 2 2 2 2 2" xfId="17073" xr:uid="{00000000-0005-0000-0000-0000FD310000}"/>
    <cellStyle name="Normal 3 2 11 7 2 2 2 2 2 2 2" xfId="34039" xr:uid="{00000000-0005-0000-0000-0000FE310000}"/>
    <cellStyle name="Normal 3 2 11 7 2 2 2 2 2 3" xfId="25557" xr:uid="{00000000-0005-0000-0000-0000FF310000}"/>
    <cellStyle name="Normal 3 2 11 7 2 2 2 2 3" xfId="12831" xr:uid="{00000000-0005-0000-0000-000000320000}"/>
    <cellStyle name="Normal 3 2 11 7 2 2 2 2 3 2" xfId="29798" xr:uid="{00000000-0005-0000-0000-000001320000}"/>
    <cellStyle name="Normal 3 2 11 7 2 2 2 2 4" xfId="21316" xr:uid="{00000000-0005-0000-0000-000002320000}"/>
    <cellStyle name="Normal 3 2 11 7 2 2 2 3" xfId="6465" xr:uid="{00000000-0005-0000-0000-000003320000}"/>
    <cellStyle name="Normal 3 2 11 7 2 2 2 3 2" xfId="14955" xr:uid="{00000000-0005-0000-0000-000004320000}"/>
    <cellStyle name="Normal 3 2 11 7 2 2 2 3 2 2" xfId="31921" xr:uid="{00000000-0005-0000-0000-000005320000}"/>
    <cellStyle name="Normal 3 2 11 7 2 2 2 3 3" xfId="23439" xr:uid="{00000000-0005-0000-0000-000006320000}"/>
    <cellStyle name="Normal 3 2 11 7 2 2 2 4" xfId="10713" xr:uid="{00000000-0005-0000-0000-000007320000}"/>
    <cellStyle name="Normal 3 2 11 7 2 2 2 4 2" xfId="27680" xr:uid="{00000000-0005-0000-0000-000008320000}"/>
    <cellStyle name="Normal 3 2 11 7 2 2 2 5" xfId="19198" xr:uid="{00000000-0005-0000-0000-000009320000}"/>
    <cellStyle name="Normal 3 2 11 7 2 2 3" xfId="3266" xr:uid="{00000000-0005-0000-0000-00000A320000}"/>
    <cellStyle name="Normal 3 2 11 7 2 2 3 2" xfId="7526" xr:uid="{00000000-0005-0000-0000-00000B320000}"/>
    <cellStyle name="Normal 3 2 11 7 2 2 3 2 2" xfId="16015" xr:uid="{00000000-0005-0000-0000-00000C320000}"/>
    <cellStyle name="Normal 3 2 11 7 2 2 3 2 2 2" xfId="32981" xr:uid="{00000000-0005-0000-0000-00000D320000}"/>
    <cellStyle name="Normal 3 2 11 7 2 2 3 2 3" xfId="24499" xr:uid="{00000000-0005-0000-0000-00000E320000}"/>
    <cellStyle name="Normal 3 2 11 7 2 2 3 3" xfId="11773" xr:uid="{00000000-0005-0000-0000-00000F320000}"/>
    <cellStyle name="Normal 3 2 11 7 2 2 3 3 2" xfId="28740" xr:uid="{00000000-0005-0000-0000-000010320000}"/>
    <cellStyle name="Normal 3 2 11 7 2 2 3 4" xfId="20258" xr:uid="{00000000-0005-0000-0000-000011320000}"/>
    <cellStyle name="Normal 3 2 11 7 2 2 4" xfId="5407" xr:uid="{00000000-0005-0000-0000-000012320000}"/>
    <cellStyle name="Normal 3 2 11 7 2 2 4 2" xfId="13897" xr:uid="{00000000-0005-0000-0000-000013320000}"/>
    <cellStyle name="Normal 3 2 11 7 2 2 4 2 2" xfId="30863" xr:uid="{00000000-0005-0000-0000-000014320000}"/>
    <cellStyle name="Normal 3 2 11 7 2 2 4 3" xfId="22381" xr:uid="{00000000-0005-0000-0000-000015320000}"/>
    <cellStyle name="Normal 3 2 11 7 2 2 5" xfId="9655" xr:uid="{00000000-0005-0000-0000-000016320000}"/>
    <cellStyle name="Normal 3 2 11 7 2 2 5 2" xfId="26622" xr:uid="{00000000-0005-0000-0000-000017320000}"/>
    <cellStyle name="Normal 3 2 11 7 2 2 6" xfId="18140" xr:uid="{00000000-0005-0000-0000-000018320000}"/>
    <cellStyle name="Normal 3 2 11 7 2 3" xfId="1674" xr:uid="{00000000-0005-0000-0000-000019320000}"/>
    <cellStyle name="Normal 3 2 11 7 2 3 2" xfId="3796" xr:uid="{00000000-0005-0000-0000-00001A320000}"/>
    <cellStyle name="Normal 3 2 11 7 2 3 2 2" xfId="8055" xr:uid="{00000000-0005-0000-0000-00001B320000}"/>
    <cellStyle name="Normal 3 2 11 7 2 3 2 2 2" xfId="16544" xr:uid="{00000000-0005-0000-0000-00001C320000}"/>
    <cellStyle name="Normal 3 2 11 7 2 3 2 2 2 2" xfId="33510" xr:uid="{00000000-0005-0000-0000-00001D320000}"/>
    <cellStyle name="Normal 3 2 11 7 2 3 2 2 3" xfId="25028" xr:uid="{00000000-0005-0000-0000-00001E320000}"/>
    <cellStyle name="Normal 3 2 11 7 2 3 2 3" xfId="12302" xr:uid="{00000000-0005-0000-0000-00001F320000}"/>
    <cellStyle name="Normal 3 2 11 7 2 3 2 3 2" xfId="29269" xr:uid="{00000000-0005-0000-0000-000020320000}"/>
    <cellStyle name="Normal 3 2 11 7 2 3 2 4" xfId="20787" xr:uid="{00000000-0005-0000-0000-000021320000}"/>
    <cellStyle name="Normal 3 2 11 7 2 3 3" xfId="5936" xr:uid="{00000000-0005-0000-0000-000022320000}"/>
    <cellStyle name="Normal 3 2 11 7 2 3 3 2" xfId="14426" xr:uid="{00000000-0005-0000-0000-000023320000}"/>
    <cellStyle name="Normal 3 2 11 7 2 3 3 2 2" xfId="31392" xr:uid="{00000000-0005-0000-0000-000024320000}"/>
    <cellStyle name="Normal 3 2 11 7 2 3 3 3" xfId="22910" xr:uid="{00000000-0005-0000-0000-000025320000}"/>
    <cellStyle name="Normal 3 2 11 7 2 3 4" xfId="10184" xr:uid="{00000000-0005-0000-0000-000026320000}"/>
    <cellStyle name="Normal 3 2 11 7 2 3 4 2" xfId="27151" xr:uid="{00000000-0005-0000-0000-000027320000}"/>
    <cellStyle name="Normal 3 2 11 7 2 3 5" xfId="18669" xr:uid="{00000000-0005-0000-0000-000028320000}"/>
    <cellStyle name="Normal 3 2 11 7 2 4" xfId="2737" xr:uid="{00000000-0005-0000-0000-000029320000}"/>
    <cellStyle name="Normal 3 2 11 7 2 4 2" xfId="6997" xr:uid="{00000000-0005-0000-0000-00002A320000}"/>
    <cellStyle name="Normal 3 2 11 7 2 4 2 2" xfId="15486" xr:uid="{00000000-0005-0000-0000-00002B320000}"/>
    <cellStyle name="Normal 3 2 11 7 2 4 2 2 2" xfId="32452" xr:uid="{00000000-0005-0000-0000-00002C320000}"/>
    <cellStyle name="Normal 3 2 11 7 2 4 2 3" xfId="23970" xr:uid="{00000000-0005-0000-0000-00002D320000}"/>
    <cellStyle name="Normal 3 2 11 7 2 4 3" xfId="11244" xr:uid="{00000000-0005-0000-0000-00002E320000}"/>
    <cellStyle name="Normal 3 2 11 7 2 4 3 2" xfId="28211" xr:uid="{00000000-0005-0000-0000-00002F320000}"/>
    <cellStyle name="Normal 3 2 11 7 2 4 4" xfId="19729" xr:uid="{00000000-0005-0000-0000-000030320000}"/>
    <cellStyle name="Normal 3 2 11 7 2 5" xfId="4878" xr:uid="{00000000-0005-0000-0000-000031320000}"/>
    <cellStyle name="Normal 3 2 11 7 2 5 2" xfId="13368" xr:uid="{00000000-0005-0000-0000-000032320000}"/>
    <cellStyle name="Normal 3 2 11 7 2 5 2 2" xfId="30334" xr:uid="{00000000-0005-0000-0000-000033320000}"/>
    <cellStyle name="Normal 3 2 11 7 2 5 3" xfId="21852" xr:uid="{00000000-0005-0000-0000-000034320000}"/>
    <cellStyle name="Normal 3 2 11 7 2 6" xfId="9126" xr:uid="{00000000-0005-0000-0000-000035320000}"/>
    <cellStyle name="Normal 3 2 11 7 2 6 2" xfId="26093" xr:uid="{00000000-0005-0000-0000-000036320000}"/>
    <cellStyle name="Normal 3 2 11 7 2 7" xfId="17611" xr:uid="{00000000-0005-0000-0000-000037320000}"/>
    <cellStyle name="Normal 3 2 11 7 3" xfId="873" xr:uid="{00000000-0005-0000-0000-000038320000}"/>
    <cellStyle name="Normal 3 2 11 7 3 2" xfId="1939" xr:uid="{00000000-0005-0000-0000-000039320000}"/>
    <cellStyle name="Normal 3 2 11 7 3 2 2" xfId="4060" xr:uid="{00000000-0005-0000-0000-00003A320000}"/>
    <cellStyle name="Normal 3 2 11 7 3 2 2 2" xfId="8319" xr:uid="{00000000-0005-0000-0000-00003B320000}"/>
    <cellStyle name="Normal 3 2 11 7 3 2 2 2 2" xfId="16808" xr:uid="{00000000-0005-0000-0000-00003C320000}"/>
    <cellStyle name="Normal 3 2 11 7 3 2 2 2 2 2" xfId="33774" xr:uid="{00000000-0005-0000-0000-00003D320000}"/>
    <cellStyle name="Normal 3 2 11 7 3 2 2 2 3" xfId="25292" xr:uid="{00000000-0005-0000-0000-00003E320000}"/>
    <cellStyle name="Normal 3 2 11 7 3 2 2 3" xfId="12566" xr:uid="{00000000-0005-0000-0000-00003F320000}"/>
    <cellStyle name="Normal 3 2 11 7 3 2 2 3 2" xfId="29533" xr:uid="{00000000-0005-0000-0000-000040320000}"/>
    <cellStyle name="Normal 3 2 11 7 3 2 2 4" xfId="21051" xr:uid="{00000000-0005-0000-0000-000041320000}"/>
    <cellStyle name="Normal 3 2 11 7 3 2 3" xfId="6200" xr:uid="{00000000-0005-0000-0000-000042320000}"/>
    <cellStyle name="Normal 3 2 11 7 3 2 3 2" xfId="14690" xr:uid="{00000000-0005-0000-0000-000043320000}"/>
    <cellStyle name="Normal 3 2 11 7 3 2 3 2 2" xfId="31656" xr:uid="{00000000-0005-0000-0000-000044320000}"/>
    <cellStyle name="Normal 3 2 11 7 3 2 3 3" xfId="23174" xr:uid="{00000000-0005-0000-0000-000045320000}"/>
    <cellStyle name="Normal 3 2 11 7 3 2 4" xfId="10448" xr:uid="{00000000-0005-0000-0000-000046320000}"/>
    <cellStyle name="Normal 3 2 11 7 3 2 4 2" xfId="27415" xr:uid="{00000000-0005-0000-0000-000047320000}"/>
    <cellStyle name="Normal 3 2 11 7 3 2 5" xfId="18933" xr:uid="{00000000-0005-0000-0000-000048320000}"/>
    <cellStyle name="Normal 3 2 11 7 3 3" xfId="3001" xr:uid="{00000000-0005-0000-0000-000049320000}"/>
    <cellStyle name="Normal 3 2 11 7 3 3 2" xfId="7261" xr:uid="{00000000-0005-0000-0000-00004A320000}"/>
    <cellStyle name="Normal 3 2 11 7 3 3 2 2" xfId="15750" xr:uid="{00000000-0005-0000-0000-00004B320000}"/>
    <cellStyle name="Normal 3 2 11 7 3 3 2 2 2" xfId="32716" xr:uid="{00000000-0005-0000-0000-00004C320000}"/>
    <cellStyle name="Normal 3 2 11 7 3 3 2 3" xfId="24234" xr:uid="{00000000-0005-0000-0000-00004D320000}"/>
    <cellStyle name="Normal 3 2 11 7 3 3 3" xfId="11508" xr:uid="{00000000-0005-0000-0000-00004E320000}"/>
    <cellStyle name="Normal 3 2 11 7 3 3 3 2" xfId="28475" xr:uid="{00000000-0005-0000-0000-00004F320000}"/>
    <cellStyle name="Normal 3 2 11 7 3 3 4" xfId="19993" xr:uid="{00000000-0005-0000-0000-000050320000}"/>
    <cellStyle name="Normal 3 2 11 7 3 4" xfId="5142" xr:uid="{00000000-0005-0000-0000-000051320000}"/>
    <cellStyle name="Normal 3 2 11 7 3 4 2" xfId="13632" xr:uid="{00000000-0005-0000-0000-000052320000}"/>
    <cellStyle name="Normal 3 2 11 7 3 4 2 2" xfId="30598" xr:uid="{00000000-0005-0000-0000-000053320000}"/>
    <cellStyle name="Normal 3 2 11 7 3 4 3" xfId="22116" xr:uid="{00000000-0005-0000-0000-000054320000}"/>
    <cellStyle name="Normal 3 2 11 7 3 5" xfId="9390" xr:uid="{00000000-0005-0000-0000-000055320000}"/>
    <cellStyle name="Normal 3 2 11 7 3 5 2" xfId="26357" xr:uid="{00000000-0005-0000-0000-000056320000}"/>
    <cellStyle name="Normal 3 2 11 7 3 6" xfId="17875" xr:uid="{00000000-0005-0000-0000-000057320000}"/>
    <cellStyle name="Normal 3 2 11 7 4" xfId="1409" xr:uid="{00000000-0005-0000-0000-000058320000}"/>
    <cellStyle name="Normal 3 2 11 7 4 2" xfId="3531" xr:uid="{00000000-0005-0000-0000-000059320000}"/>
    <cellStyle name="Normal 3 2 11 7 4 2 2" xfId="7790" xr:uid="{00000000-0005-0000-0000-00005A320000}"/>
    <cellStyle name="Normal 3 2 11 7 4 2 2 2" xfId="16279" xr:uid="{00000000-0005-0000-0000-00005B320000}"/>
    <cellStyle name="Normal 3 2 11 7 4 2 2 2 2" xfId="33245" xr:uid="{00000000-0005-0000-0000-00005C320000}"/>
    <cellStyle name="Normal 3 2 11 7 4 2 2 3" xfId="24763" xr:uid="{00000000-0005-0000-0000-00005D320000}"/>
    <cellStyle name="Normal 3 2 11 7 4 2 3" xfId="12037" xr:uid="{00000000-0005-0000-0000-00005E320000}"/>
    <cellStyle name="Normal 3 2 11 7 4 2 3 2" xfId="29004" xr:uid="{00000000-0005-0000-0000-00005F320000}"/>
    <cellStyle name="Normal 3 2 11 7 4 2 4" xfId="20522" xr:uid="{00000000-0005-0000-0000-000060320000}"/>
    <cellStyle name="Normal 3 2 11 7 4 3" xfId="5671" xr:uid="{00000000-0005-0000-0000-000061320000}"/>
    <cellStyle name="Normal 3 2 11 7 4 3 2" xfId="14161" xr:uid="{00000000-0005-0000-0000-000062320000}"/>
    <cellStyle name="Normal 3 2 11 7 4 3 2 2" xfId="31127" xr:uid="{00000000-0005-0000-0000-000063320000}"/>
    <cellStyle name="Normal 3 2 11 7 4 3 3" xfId="22645" xr:uid="{00000000-0005-0000-0000-000064320000}"/>
    <cellStyle name="Normal 3 2 11 7 4 4" xfId="9919" xr:uid="{00000000-0005-0000-0000-000065320000}"/>
    <cellStyle name="Normal 3 2 11 7 4 4 2" xfId="26886" xr:uid="{00000000-0005-0000-0000-000066320000}"/>
    <cellStyle name="Normal 3 2 11 7 4 5" xfId="18404" xr:uid="{00000000-0005-0000-0000-000067320000}"/>
    <cellStyle name="Normal 3 2 11 7 5" xfId="2472" xr:uid="{00000000-0005-0000-0000-000068320000}"/>
    <cellStyle name="Normal 3 2 11 7 5 2" xfId="6732" xr:uid="{00000000-0005-0000-0000-000069320000}"/>
    <cellStyle name="Normal 3 2 11 7 5 2 2" xfId="15221" xr:uid="{00000000-0005-0000-0000-00006A320000}"/>
    <cellStyle name="Normal 3 2 11 7 5 2 2 2" xfId="32187" xr:uid="{00000000-0005-0000-0000-00006B320000}"/>
    <cellStyle name="Normal 3 2 11 7 5 2 3" xfId="23705" xr:uid="{00000000-0005-0000-0000-00006C320000}"/>
    <cellStyle name="Normal 3 2 11 7 5 3" xfId="10979" xr:uid="{00000000-0005-0000-0000-00006D320000}"/>
    <cellStyle name="Normal 3 2 11 7 5 3 2" xfId="27946" xr:uid="{00000000-0005-0000-0000-00006E320000}"/>
    <cellStyle name="Normal 3 2 11 7 5 4" xfId="19464" xr:uid="{00000000-0005-0000-0000-00006F320000}"/>
    <cellStyle name="Normal 3 2 11 7 6" xfId="4613" xr:uid="{00000000-0005-0000-0000-000070320000}"/>
    <cellStyle name="Normal 3 2 11 7 6 2" xfId="13103" xr:uid="{00000000-0005-0000-0000-000071320000}"/>
    <cellStyle name="Normal 3 2 11 7 6 2 2" xfId="30069" xr:uid="{00000000-0005-0000-0000-000072320000}"/>
    <cellStyle name="Normal 3 2 11 7 6 3" xfId="21587" xr:uid="{00000000-0005-0000-0000-000073320000}"/>
    <cellStyle name="Normal 3 2 11 7 7" xfId="8861" xr:uid="{00000000-0005-0000-0000-000074320000}"/>
    <cellStyle name="Normal 3 2 11 7 7 2" xfId="25828" xr:uid="{00000000-0005-0000-0000-000075320000}"/>
    <cellStyle name="Normal 3 2 11 7 8" xfId="17346" xr:uid="{00000000-0005-0000-0000-000076320000}"/>
    <cellStyle name="Normal 3 2 11 8" xfId="471" xr:uid="{00000000-0005-0000-0000-000077320000}"/>
    <cellStyle name="Normal 3 2 11 8 2" xfId="1012" xr:uid="{00000000-0005-0000-0000-000078320000}"/>
    <cellStyle name="Normal 3 2 11 8 2 2" xfId="2073" xr:uid="{00000000-0005-0000-0000-000079320000}"/>
    <cellStyle name="Normal 3 2 11 8 2 2 2" xfId="4194" xr:uid="{00000000-0005-0000-0000-00007A320000}"/>
    <cellStyle name="Normal 3 2 11 8 2 2 2 2" xfId="8453" xr:uid="{00000000-0005-0000-0000-00007B320000}"/>
    <cellStyle name="Normal 3 2 11 8 2 2 2 2 2" xfId="16942" xr:uid="{00000000-0005-0000-0000-00007C320000}"/>
    <cellStyle name="Normal 3 2 11 8 2 2 2 2 2 2" xfId="33908" xr:uid="{00000000-0005-0000-0000-00007D320000}"/>
    <cellStyle name="Normal 3 2 11 8 2 2 2 2 3" xfId="25426" xr:uid="{00000000-0005-0000-0000-00007E320000}"/>
    <cellStyle name="Normal 3 2 11 8 2 2 2 3" xfId="12700" xr:uid="{00000000-0005-0000-0000-00007F320000}"/>
    <cellStyle name="Normal 3 2 11 8 2 2 2 3 2" xfId="29667" xr:uid="{00000000-0005-0000-0000-000080320000}"/>
    <cellStyle name="Normal 3 2 11 8 2 2 2 4" xfId="21185" xr:uid="{00000000-0005-0000-0000-000081320000}"/>
    <cellStyle name="Normal 3 2 11 8 2 2 3" xfId="6334" xr:uid="{00000000-0005-0000-0000-000082320000}"/>
    <cellStyle name="Normal 3 2 11 8 2 2 3 2" xfId="14824" xr:uid="{00000000-0005-0000-0000-000083320000}"/>
    <cellStyle name="Normal 3 2 11 8 2 2 3 2 2" xfId="31790" xr:uid="{00000000-0005-0000-0000-000084320000}"/>
    <cellStyle name="Normal 3 2 11 8 2 2 3 3" xfId="23308" xr:uid="{00000000-0005-0000-0000-000085320000}"/>
    <cellStyle name="Normal 3 2 11 8 2 2 4" xfId="10582" xr:uid="{00000000-0005-0000-0000-000086320000}"/>
    <cellStyle name="Normal 3 2 11 8 2 2 4 2" xfId="27549" xr:uid="{00000000-0005-0000-0000-000087320000}"/>
    <cellStyle name="Normal 3 2 11 8 2 2 5" xfId="19067" xr:uid="{00000000-0005-0000-0000-000088320000}"/>
    <cellStyle name="Normal 3 2 11 8 2 3" xfId="3135" xr:uid="{00000000-0005-0000-0000-000089320000}"/>
    <cellStyle name="Normal 3 2 11 8 2 3 2" xfId="7395" xr:uid="{00000000-0005-0000-0000-00008A320000}"/>
    <cellStyle name="Normal 3 2 11 8 2 3 2 2" xfId="15884" xr:uid="{00000000-0005-0000-0000-00008B320000}"/>
    <cellStyle name="Normal 3 2 11 8 2 3 2 2 2" xfId="32850" xr:uid="{00000000-0005-0000-0000-00008C320000}"/>
    <cellStyle name="Normal 3 2 11 8 2 3 2 3" xfId="24368" xr:uid="{00000000-0005-0000-0000-00008D320000}"/>
    <cellStyle name="Normal 3 2 11 8 2 3 3" xfId="11642" xr:uid="{00000000-0005-0000-0000-00008E320000}"/>
    <cellStyle name="Normal 3 2 11 8 2 3 3 2" xfId="28609" xr:uid="{00000000-0005-0000-0000-00008F320000}"/>
    <cellStyle name="Normal 3 2 11 8 2 3 4" xfId="20127" xr:uid="{00000000-0005-0000-0000-000090320000}"/>
    <cellStyle name="Normal 3 2 11 8 2 4" xfId="5276" xr:uid="{00000000-0005-0000-0000-000091320000}"/>
    <cellStyle name="Normal 3 2 11 8 2 4 2" xfId="13766" xr:uid="{00000000-0005-0000-0000-000092320000}"/>
    <cellStyle name="Normal 3 2 11 8 2 4 2 2" xfId="30732" xr:uid="{00000000-0005-0000-0000-000093320000}"/>
    <cellStyle name="Normal 3 2 11 8 2 4 3" xfId="22250" xr:uid="{00000000-0005-0000-0000-000094320000}"/>
    <cellStyle name="Normal 3 2 11 8 2 5" xfId="9524" xr:uid="{00000000-0005-0000-0000-000095320000}"/>
    <cellStyle name="Normal 3 2 11 8 2 5 2" xfId="26491" xr:uid="{00000000-0005-0000-0000-000096320000}"/>
    <cellStyle name="Normal 3 2 11 8 2 6" xfId="18009" xr:uid="{00000000-0005-0000-0000-000097320000}"/>
    <cellStyle name="Normal 3 2 11 8 3" xfId="1543" xr:uid="{00000000-0005-0000-0000-000098320000}"/>
    <cellStyle name="Normal 3 2 11 8 3 2" xfId="3665" xr:uid="{00000000-0005-0000-0000-000099320000}"/>
    <cellStyle name="Normal 3 2 11 8 3 2 2" xfId="7924" xr:uid="{00000000-0005-0000-0000-00009A320000}"/>
    <cellStyle name="Normal 3 2 11 8 3 2 2 2" xfId="16413" xr:uid="{00000000-0005-0000-0000-00009B320000}"/>
    <cellStyle name="Normal 3 2 11 8 3 2 2 2 2" xfId="33379" xr:uid="{00000000-0005-0000-0000-00009C320000}"/>
    <cellStyle name="Normal 3 2 11 8 3 2 2 3" xfId="24897" xr:uid="{00000000-0005-0000-0000-00009D320000}"/>
    <cellStyle name="Normal 3 2 11 8 3 2 3" xfId="12171" xr:uid="{00000000-0005-0000-0000-00009E320000}"/>
    <cellStyle name="Normal 3 2 11 8 3 2 3 2" xfId="29138" xr:uid="{00000000-0005-0000-0000-00009F320000}"/>
    <cellStyle name="Normal 3 2 11 8 3 2 4" xfId="20656" xr:uid="{00000000-0005-0000-0000-0000A0320000}"/>
    <cellStyle name="Normal 3 2 11 8 3 3" xfId="5805" xr:uid="{00000000-0005-0000-0000-0000A1320000}"/>
    <cellStyle name="Normal 3 2 11 8 3 3 2" xfId="14295" xr:uid="{00000000-0005-0000-0000-0000A2320000}"/>
    <cellStyle name="Normal 3 2 11 8 3 3 2 2" xfId="31261" xr:uid="{00000000-0005-0000-0000-0000A3320000}"/>
    <cellStyle name="Normal 3 2 11 8 3 3 3" xfId="22779" xr:uid="{00000000-0005-0000-0000-0000A4320000}"/>
    <cellStyle name="Normal 3 2 11 8 3 4" xfId="10053" xr:uid="{00000000-0005-0000-0000-0000A5320000}"/>
    <cellStyle name="Normal 3 2 11 8 3 4 2" xfId="27020" xr:uid="{00000000-0005-0000-0000-0000A6320000}"/>
    <cellStyle name="Normal 3 2 11 8 3 5" xfId="18538" xr:uid="{00000000-0005-0000-0000-0000A7320000}"/>
    <cellStyle name="Normal 3 2 11 8 4" xfId="2606" xr:uid="{00000000-0005-0000-0000-0000A8320000}"/>
    <cellStyle name="Normal 3 2 11 8 4 2" xfId="6866" xr:uid="{00000000-0005-0000-0000-0000A9320000}"/>
    <cellStyle name="Normal 3 2 11 8 4 2 2" xfId="15355" xr:uid="{00000000-0005-0000-0000-0000AA320000}"/>
    <cellStyle name="Normal 3 2 11 8 4 2 2 2" xfId="32321" xr:uid="{00000000-0005-0000-0000-0000AB320000}"/>
    <cellStyle name="Normal 3 2 11 8 4 2 3" xfId="23839" xr:uid="{00000000-0005-0000-0000-0000AC320000}"/>
    <cellStyle name="Normal 3 2 11 8 4 3" xfId="11113" xr:uid="{00000000-0005-0000-0000-0000AD320000}"/>
    <cellStyle name="Normal 3 2 11 8 4 3 2" xfId="28080" xr:uid="{00000000-0005-0000-0000-0000AE320000}"/>
    <cellStyle name="Normal 3 2 11 8 4 4" xfId="19598" xr:uid="{00000000-0005-0000-0000-0000AF320000}"/>
    <cellStyle name="Normal 3 2 11 8 5" xfId="4747" xr:uid="{00000000-0005-0000-0000-0000B0320000}"/>
    <cellStyle name="Normal 3 2 11 8 5 2" xfId="13237" xr:uid="{00000000-0005-0000-0000-0000B1320000}"/>
    <cellStyle name="Normal 3 2 11 8 5 2 2" xfId="30203" xr:uid="{00000000-0005-0000-0000-0000B2320000}"/>
    <cellStyle name="Normal 3 2 11 8 5 3" xfId="21721" xr:uid="{00000000-0005-0000-0000-0000B3320000}"/>
    <cellStyle name="Normal 3 2 11 8 6" xfId="8995" xr:uid="{00000000-0005-0000-0000-0000B4320000}"/>
    <cellStyle name="Normal 3 2 11 8 6 2" xfId="25962" xr:uid="{00000000-0005-0000-0000-0000B5320000}"/>
    <cellStyle name="Normal 3 2 11 8 7" xfId="17480" xr:uid="{00000000-0005-0000-0000-0000B6320000}"/>
    <cellStyle name="Normal 3 2 11 9" xfId="741" xr:uid="{00000000-0005-0000-0000-0000B7320000}"/>
    <cellStyle name="Normal 3 2 11 9 2" xfId="1808" xr:uid="{00000000-0005-0000-0000-0000B8320000}"/>
    <cellStyle name="Normal 3 2 11 9 2 2" xfId="3929" xr:uid="{00000000-0005-0000-0000-0000B9320000}"/>
    <cellStyle name="Normal 3 2 11 9 2 2 2" xfId="8188" xr:uid="{00000000-0005-0000-0000-0000BA320000}"/>
    <cellStyle name="Normal 3 2 11 9 2 2 2 2" xfId="16677" xr:uid="{00000000-0005-0000-0000-0000BB320000}"/>
    <cellStyle name="Normal 3 2 11 9 2 2 2 2 2" xfId="33643" xr:uid="{00000000-0005-0000-0000-0000BC320000}"/>
    <cellStyle name="Normal 3 2 11 9 2 2 2 3" xfId="25161" xr:uid="{00000000-0005-0000-0000-0000BD320000}"/>
    <cellStyle name="Normal 3 2 11 9 2 2 3" xfId="12435" xr:uid="{00000000-0005-0000-0000-0000BE320000}"/>
    <cellStyle name="Normal 3 2 11 9 2 2 3 2" xfId="29402" xr:uid="{00000000-0005-0000-0000-0000BF320000}"/>
    <cellStyle name="Normal 3 2 11 9 2 2 4" xfId="20920" xr:uid="{00000000-0005-0000-0000-0000C0320000}"/>
    <cellStyle name="Normal 3 2 11 9 2 3" xfId="6069" xr:uid="{00000000-0005-0000-0000-0000C1320000}"/>
    <cellStyle name="Normal 3 2 11 9 2 3 2" xfId="14559" xr:uid="{00000000-0005-0000-0000-0000C2320000}"/>
    <cellStyle name="Normal 3 2 11 9 2 3 2 2" xfId="31525" xr:uid="{00000000-0005-0000-0000-0000C3320000}"/>
    <cellStyle name="Normal 3 2 11 9 2 3 3" xfId="23043" xr:uid="{00000000-0005-0000-0000-0000C4320000}"/>
    <cellStyle name="Normal 3 2 11 9 2 4" xfId="10317" xr:uid="{00000000-0005-0000-0000-0000C5320000}"/>
    <cellStyle name="Normal 3 2 11 9 2 4 2" xfId="27284" xr:uid="{00000000-0005-0000-0000-0000C6320000}"/>
    <cellStyle name="Normal 3 2 11 9 2 5" xfId="18802" xr:uid="{00000000-0005-0000-0000-0000C7320000}"/>
    <cellStyle name="Normal 3 2 11 9 3" xfId="2870" xr:uid="{00000000-0005-0000-0000-0000C8320000}"/>
    <cellStyle name="Normal 3 2 11 9 3 2" xfId="7130" xr:uid="{00000000-0005-0000-0000-0000C9320000}"/>
    <cellStyle name="Normal 3 2 11 9 3 2 2" xfId="15619" xr:uid="{00000000-0005-0000-0000-0000CA320000}"/>
    <cellStyle name="Normal 3 2 11 9 3 2 2 2" xfId="32585" xr:uid="{00000000-0005-0000-0000-0000CB320000}"/>
    <cellStyle name="Normal 3 2 11 9 3 2 3" xfId="24103" xr:uid="{00000000-0005-0000-0000-0000CC320000}"/>
    <cellStyle name="Normal 3 2 11 9 3 3" xfId="11377" xr:uid="{00000000-0005-0000-0000-0000CD320000}"/>
    <cellStyle name="Normal 3 2 11 9 3 3 2" xfId="28344" xr:uid="{00000000-0005-0000-0000-0000CE320000}"/>
    <cellStyle name="Normal 3 2 11 9 3 4" xfId="19862" xr:uid="{00000000-0005-0000-0000-0000CF320000}"/>
    <cellStyle name="Normal 3 2 11 9 4" xfId="5011" xr:uid="{00000000-0005-0000-0000-0000D0320000}"/>
    <cellStyle name="Normal 3 2 11 9 4 2" xfId="13501" xr:uid="{00000000-0005-0000-0000-0000D1320000}"/>
    <cellStyle name="Normal 3 2 11 9 4 2 2" xfId="30467" xr:uid="{00000000-0005-0000-0000-0000D2320000}"/>
    <cellStyle name="Normal 3 2 11 9 4 3" xfId="21985" xr:uid="{00000000-0005-0000-0000-0000D3320000}"/>
    <cellStyle name="Normal 3 2 11 9 5" xfId="9259" xr:uid="{00000000-0005-0000-0000-0000D4320000}"/>
    <cellStyle name="Normal 3 2 11 9 5 2" xfId="26226" xr:uid="{00000000-0005-0000-0000-0000D5320000}"/>
    <cellStyle name="Normal 3 2 11 9 6" xfId="17744" xr:uid="{00000000-0005-0000-0000-0000D6320000}"/>
    <cellStyle name="Normal 3 2 12" xfId="66" xr:uid="{00000000-0005-0000-0000-0000D7320000}"/>
    <cellStyle name="Normal 3 2 12 10" xfId="2342" xr:uid="{00000000-0005-0000-0000-0000D8320000}"/>
    <cellStyle name="Normal 3 2 12 10 2" xfId="6603" xr:uid="{00000000-0005-0000-0000-0000D9320000}"/>
    <cellStyle name="Normal 3 2 12 10 2 2" xfId="15092" xr:uid="{00000000-0005-0000-0000-0000DA320000}"/>
    <cellStyle name="Normal 3 2 12 10 2 2 2" xfId="32058" xr:uid="{00000000-0005-0000-0000-0000DB320000}"/>
    <cellStyle name="Normal 3 2 12 10 2 3" xfId="23576" xr:uid="{00000000-0005-0000-0000-0000DC320000}"/>
    <cellStyle name="Normal 3 2 12 10 3" xfId="10850" xr:uid="{00000000-0005-0000-0000-0000DD320000}"/>
    <cellStyle name="Normal 3 2 12 10 3 2" xfId="27817" xr:uid="{00000000-0005-0000-0000-0000DE320000}"/>
    <cellStyle name="Normal 3 2 12 10 4" xfId="19335" xr:uid="{00000000-0005-0000-0000-0000DF320000}"/>
    <cellStyle name="Normal 3 2 12 11" xfId="4483" xr:uid="{00000000-0005-0000-0000-0000E0320000}"/>
    <cellStyle name="Normal 3 2 12 11 2" xfId="12974" xr:uid="{00000000-0005-0000-0000-0000E1320000}"/>
    <cellStyle name="Normal 3 2 12 11 2 2" xfId="29940" xr:uid="{00000000-0005-0000-0000-0000E2320000}"/>
    <cellStyle name="Normal 3 2 12 11 3" xfId="21458" xr:uid="{00000000-0005-0000-0000-0000E3320000}"/>
    <cellStyle name="Normal 3 2 12 12" xfId="8731" xr:uid="{00000000-0005-0000-0000-0000E4320000}"/>
    <cellStyle name="Normal 3 2 12 12 2" xfId="25699" xr:uid="{00000000-0005-0000-0000-0000E5320000}"/>
    <cellStyle name="Normal 3 2 12 13" xfId="17216" xr:uid="{00000000-0005-0000-0000-0000E6320000}"/>
    <cellStyle name="Normal 3 2 12 2" xfId="109" xr:uid="{00000000-0005-0000-0000-0000E7320000}"/>
    <cellStyle name="Normal 3 2 12 3" xfId="151" xr:uid="{00000000-0005-0000-0000-0000E8320000}"/>
    <cellStyle name="Normal 3 2 12 4" xfId="188" xr:uid="{00000000-0005-0000-0000-0000E9320000}"/>
    <cellStyle name="Normal 3 2 12 4 10" xfId="17250" xr:uid="{00000000-0005-0000-0000-0000EA320000}"/>
    <cellStyle name="Normal 3 2 12 4 2" xfId="285" xr:uid="{00000000-0005-0000-0000-0000EB320000}"/>
    <cellStyle name="Normal 3 2 12 4 2 2" xfId="419" xr:uid="{00000000-0005-0000-0000-0000EC320000}"/>
    <cellStyle name="Normal 3 2 12 4 2 2 2" xfId="707" xr:uid="{00000000-0005-0000-0000-0000ED320000}"/>
    <cellStyle name="Normal 3 2 12 4 2 2 2 2" xfId="1243" xr:uid="{00000000-0005-0000-0000-0000EE320000}"/>
    <cellStyle name="Normal 3 2 12 4 2 2 2 2 2" xfId="2304" xr:uid="{00000000-0005-0000-0000-0000EF320000}"/>
    <cellStyle name="Normal 3 2 12 4 2 2 2 2 2 2" xfId="4425" xr:uid="{00000000-0005-0000-0000-0000F0320000}"/>
    <cellStyle name="Normal 3 2 12 4 2 2 2 2 2 2 2" xfId="8684" xr:uid="{00000000-0005-0000-0000-0000F1320000}"/>
    <cellStyle name="Normal 3 2 12 4 2 2 2 2 2 2 2 2" xfId="17173" xr:uid="{00000000-0005-0000-0000-0000F2320000}"/>
    <cellStyle name="Normal 3 2 12 4 2 2 2 2 2 2 2 2 2" xfId="34139" xr:uid="{00000000-0005-0000-0000-0000F3320000}"/>
    <cellStyle name="Normal 3 2 12 4 2 2 2 2 2 2 2 3" xfId="25657" xr:uid="{00000000-0005-0000-0000-0000F4320000}"/>
    <cellStyle name="Normal 3 2 12 4 2 2 2 2 2 2 3" xfId="12931" xr:uid="{00000000-0005-0000-0000-0000F5320000}"/>
    <cellStyle name="Normal 3 2 12 4 2 2 2 2 2 2 3 2" xfId="29898" xr:uid="{00000000-0005-0000-0000-0000F6320000}"/>
    <cellStyle name="Normal 3 2 12 4 2 2 2 2 2 2 4" xfId="21416" xr:uid="{00000000-0005-0000-0000-0000F7320000}"/>
    <cellStyle name="Normal 3 2 12 4 2 2 2 2 2 3" xfId="6565" xr:uid="{00000000-0005-0000-0000-0000F8320000}"/>
    <cellStyle name="Normal 3 2 12 4 2 2 2 2 2 3 2" xfId="15055" xr:uid="{00000000-0005-0000-0000-0000F9320000}"/>
    <cellStyle name="Normal 3 2 12 4 2 2 2 2 2 3 2 2" xfId="32021" xr:uid="{00000000-0005-0000-0000-0000FA320000}"/>
    <cellStyle name="Normal 3 2 12 4 2 2 2 2 2 3 3" xfId="23539" xr:uid="{00000000-0005-0000-0000-0000FB320000}"/>
    <cellStyle name="Normal 3 2 12 4 2 2 2 2 2 4" xfId="10813" xr:uid="{00000000-0005-0000-0000-0000FC320000}"/>
    <cellStyle name="Normal 3 2 12 4 2 2 2 2 2 4 2" xfId="27780" xr:uid="{00000000-0005-0000-0000-0000FD320000}"/>
    <cellStyle name="Normal 3 2 12 4 2 2 2 2 2 5" xfId="19298" xr:uid="{00000000-0005-0000-0000-0000FE320000}"/>
    <cellStyle name="Normal 3 2 12 4 2 2 2 2 3" xfId="3366" xr:uid="{00000000-0005-0000-0000-0000FF320000}"/>
    <cellStyle name="Normal 3 2 12 4 2 2 2 2 3 2" xfId="7626" xr:uid="{00000000-0005-0000-0000-000000330000}"/>
    <cellStyle name="Normal 3 2 12 4 2 2 2 2 3 2 2" xfId="16115" xr:uid="{00000000-0005-0000-0000-000001330000}"/>
    <cellStyle name="Normal 3 2 12 4 2 2 2 2 3 2 2 2" xfId="33081" xr:uid="{00000000-0005-0000-0000-000002330000}"/>
    <cellStyle name="Normal 3 2 12 4 2 2 2 2 3 2 3" xfId="24599" xr:uid="{00000000-0005-0000-0000-000003330000}"/>
    <cellStyle name="Normal 3 2 12 4 2 2 2 2 3 3" xfId="11873" xr:uid="{00000000-0005-0000-0000-000004330000}"/>
    <cellStyle name="Normal 3 2 12 4 2 2 2 2 3 3 2" xfId="28840" xr:uid="{00000000-0005-0000-0000-000005330000}"/>
    <cellStyle name="Normal 3 2 12 4 2 2 2 2 3 4" xfId="20358" xr:uid="{00000000-0005-0000-0000-000006330000}"/>
    <cellStyle name="Normal 3 2 12 4 2 2 2 2 4" xfId="5507" xr:uid="{00000000-0005-0000-0000-000007330000}"/>
    <cellStyle name="Normal 3 2 12 4 2 2 2 2 4 2" xfId="13997" xr:uid="{00000000-0005-0000-0000-000008330000}"/>
    <cellStyle name="Normal 3 2 12 4 2 2 2 2 4 2 2" xfId="30963" xr:uid="{00000000-0005-0000-0000-000009330000}"/>
    <cellStyle name="Normal 3 2 12 4 2 2 2 2 4 3" xfId="22481" xr:uid="{00000000-0005-0000-0000-00000A330000}"/>
    <cellStyle name="Normal 3 2 12 4 2 2 2 2 5" xfId="9755" xr:uid="{00000000-0005-0000-0000-00000B330000}"/>
    <cellStyle name="Normal 3 2 12 4 2 2 2 2 5 2" xfId="26722" xr:uid="{00000000-0005-0000-0000-00000C330000}"/>
    <cellStyle name="Normal 3 2 12 4 2 2 2 2 6" xfId="18240" xr:uid="{00000000-0005-0000-0000-00000D330000}"/>
    <cellStyle name="Normal 3 2 12 4 2 2 2 3" xfId="1774" xr:uid="{00000000-0005-0000-0000-00000E330000}"/>
    <cellStyle name="Normal 3 2 12 4 2 2 2 3 2" xfId="3896" xr:uid="{00000000-0005-0000-0000-00000F330000}"/>
    <cellStyle name="Normal 3 2 12 4 2 2 2 3 2 2" xfId="8155" xr:uid="{00000000-0005-0000-0000-000010330000}"/>
    <cellStyle name="Normal 3 2 12 4 2 2 2 3 2 2 2" xfId="16644" xr:uid="{00000000-0005-0000-0000-000011330000}"/>
    <cellStyle name="Normal 3 2 12 4 2 2 2 3 2 2 2 2" xfId="33610" xr:uid="{00000000-0005-0000-0000-000012330000}"/>
    <cellStyle name="Normal 3 2 12 4 2 2 2 3 2 2 3" xfId="25128" xr:uid="{00000000-0005-0000-0000-000013330000}"/>
    <cellStyle name="Normal 3 2 12 4 2 2 2 3 2 3" xfId="12402" xr:uid="{00000000-0005-0000-0000-000014330000}"/>
    <cellStyle name="Normal 3 2 12 4 2 2 2 3 2 3 2" xfId="29369" xr:uid="{00000000-0005-0000-0000-000015330000}"/>
    <cellStyle name="Normal 3 2 12 4 2 2 2 3 2 4" xfId="20887" xr:uid="{00000000-0005-0000-0000-000016330000}"/>
    <cellStyle name="Normal 3 2 12 4 2 2 2 3 3" xfId="6036" xr:uid="{00000000-0005-0000-0000-000017330000}"/>
    <cellStyle name="Normal 3 2 12 4 2 2 2 3 3 2" xfId="14526" xr:uid="{00000000-0005-0000-0000-000018330000}"/>
    <cellStyle name="Normal 3 2 12 4 2 2 2 3 3 2 2" xfId="31492" xr:uid="{00000000-0005-0000-0000-000019330000}"/>
    <cellStyle name="Normal 3 2 12 4 2 2 2 3 3 3" xfId="23010" xr:uid="{00000000-0005-0000-0000-00001A330000}"/>
    <cellStyle name="Normal 3 2 12 4 2 2 2 3 4" xfId="10284" xr:uid="{00000000-0005-0000-0000-00001B330000}"/>
    <cellStyle name="Normal 3 2 12 4 2 2 2 3 4 2" xfId="27251" xr:uid="{00000000-0005-0000-0000-00001C330000}"/>
    <cellStyle name="Normal 3 2 12 4 2 2 2 3 5" xfId="18769" xr:uid="{00000000-0005-0000-0000-00001D330000}"/>
    <cellStyle name="Normal 3 2 12 4 2 2 2 4" xfId="2837" xr:uid="{00000000-0005-0000-0000-00001E330000}"/>
    <cellStyle name="Normal 3 2 12 4 2 2 2 4 2" xfId="7097" xr:uid="{00000000-0005-0000-0000-00001F330000}"/>
    <cellStyle name="Normal 3 2 12 4 2 2 2 4 2 2" xfId="15586" xr:uid="{00000000-0005-0000-0000-000020330000}"/>
    <cellStyle name="Normal 3 2 12 4 2 2 2 4 2 2 2" xfId="32552" xr:uid="{00000000-0005-0000-0000-000021330000}"/>
    <cellStyle name="Normal 3 2 12 4 2 2 2 4 2 3" xfId="24070" xr:uid="{00000000-0005-0000-0000-000022330000}"/>
    <cellStyle name="Normal 3 2 12 4 2 2 2 4 3" xfId="11344" xr:uid="{00000000-0005-0000-0000-000023330000}"/>
    <cellStyle name="Normal 3 2 12 4 2 2 2 4 3 2" xfId="28311" xr:uid="{00000000-0005-0000-0000-000024330000}"/>
    <cellStyle name="Normal 3 2 12 4 2 2 2 4 4" xfId="19829" xr:uid="{00000000-0005-0000-0000-000025330000}"/>
    <cellStyle name="Normal 3 2 12 4 2 2 2 5" xfId="4978" xr:uid="{00000000-0005-0000-0000-000026330000}"/>
    <cellStyle name="Normal 3 2 12 4 2 2 2 5 2" xfId="13468" xr:uid="{00000000-0005-0000-0000-000027330000}"/>
    <cellStyle name="Normal 3 2 12 4 2 2 2 5 2 2" xfId="30434" xr:uid="{00000000-0005-0000-0000-000028330000}"/>
    <cellStyle name="Normal 3 2 12 4 2 2 2 5 3" xfId="21952" xr:uid="{00000000-0005-0000-0000-000029330000}"/>
    <cellStyle name="Normal 3 2 12 4 2 2 2 6" xfId="9226" xr:uid="{00000000-0005-0000-0000-00002A330000}"/>
    <cellStyle name="Normal 3 2 12 4 2 2 2 6 2" xfId="26193" xr:uid="{00000000-0005-0000-0000-00002B330000}"/>
    <cellStyle name="Normal 3 2 12 4 2 2 2 7" xfId="17711" xr:uid="{00000000-0005-0000-0000-00002C330000}"/>
    <cellStyle name="Normal 3 2 12 4 2 2 3" xfId="973" xr:uid="{00000000-0005-0000-0000-00002D330000}"/>
    <cellStyle name="Normal 3 2 12 4 2 2 3 2" xfId="2039" xr:uid="{00000000-0005-0000-0000-00002E330000}"/>
    <cellStyle name="Normal 3 2 12 4 2 2 3 2 2" xfId="4160" xr:uid="{00000000-0005-0000-0000-00002F330000}"/>
    <cellStyle name="Normal 3 2 12 4 2 2 3 2 2 2" xfId="8419" xr:uid="{00000000-0005-0000-0000-000030330000}"/>
    <cellStyle name="Normal 3 2 12 4 2 2 3 2 2 2 2" xfId="16908" xr:uid="{00000000-0005-0000-0000-000031330000}"/>
    <cellStyle name="Normal 3 2 12 4 2 2 3 2 2 2 2 2" xfId="33874" xr:uid="{00000000-0005-0000-0000-000032330000}"/>
    <cellStyle name="Normal 3 2 12 4 2 2 3 2 2 2 3" xfId="25392" xr:uid="{00000000-0005-0000-0000-000033330000}"/>
    <cellStyle name="Normal 3 2 12 4 2 2 3 2 2 3" xfId="12666" xr:uid="{00000000-0005-0000-0000-000034330000}"/>
    <cellStyle name="Normal 3 2 12 4 2 2 3 2 2 3 2" xfId="29633" xr:uid="{00000000-0005-0000-0000-000035330000}"/>
    <cellStyle name="Normal 3 2 12 4 2 2 3 2 2 4" xfId="21151" xr:uid="{00000000-0005-0000-0000-000036330000}"/>
    <cellStyle name="Normal 3 2 12 4 2 2 3 2 3" xfId="6300" xr:uid="{00000000-0005-0000-0000-000037330000}"/>
    <cellStyle name="Normal 3 2 12 4 2 2 3 2 3 2" xfId="14790" xr:uid="{00000000-0005-0000-0000-000038330000}"/>
    <cellStyle name="Normal 3 2 12 4 2 2 3 2 3 2 2" xfId="31756" xr:uid="{00000000-0005-0000-0000-000039330000}"/>
    <cellStyle name="Normal 3 2 12 4 2 2 3 2 3 3" xfId="23274" xr:uid="{00000000-0005-0000-0000-00003A330000}"/>
    <cellStyle name="Normal 3 2 12 4 2 2 3 2 4" xfId="10548" xr:uid="{00000000-0005-0000-0000-00003B330000}"/>
    <cellStyle name="Normal 3 2 12 4 2 2 3 2 4 2" xfId="27515" xr:uid="{00000000-0005-0000-0000-00003C330000}"/>
    <cellStyle name="Normal 3 2 12 4 2 2 3 2 5" xfId="19033" xr:uid="{00000000-0005-0000-0000-00003D330000}"/>
    <cellStyle name="Normal 3 2 12 4 2 2 3 3" xfId="3101" xr:uid="{00000000-0005-0000-0000-00003E330000}"/>
    <cellStyle name="Normal 3 2 12 4 2 2 3 3 2" xfId="7361" xr:uid="{00000000-0005-0000-0000-00003F330000}"/>
    <cellStyle name="Normal 3 2 12 4 2 2 3 3 2 2" xfId="15850" xr:uid="{00000000-0005-0000-0000-000040330000}"/>
    <cellStyle name="Normal 3 2 12 4 2 2 3 3 2 2 2" xfId="32816" xr:uid="{00000000-0005-0000-0000-000041330000}"/>
    <cellStyle name="Normal 3 2 12 4 2 2 3 3 2 3" xfId="24334" xr:uid="{00000000-0005-0000-0000-000042330000}"/>
    <cellStyle name="Normal 3 2 12 4 2 2 3 3 3" xfId="11608" xr:uid="{00000000-0005-0000-0000-000043330000}"/>
    <cellStyle name="Normal 3 2 12 4 2 2 3 3 3 2" xfId="28575" xr:uid="{00000000-0005-0000-0000-000044330000}"/>
    <cellStyle name="Normal 3 2 12 4 2 2 3 3 4" xfId="20093" xr:uid="{00000000-0005-0000-0000-000045330000}"/>
    <cellStyle name="Normal 3 2 12 4 2 2 3 4" xfId="5242" xr:uid="{00000000-0005-0000-0000-000046330000}"/>
    <cellStyle name="Normal 3 2 12 4 2 2 3 4 2" xfId="13732" xr:uid="{00000000-0005-0000-0000-000047330000}"/>
    <cellStyle name="Normal 3 2 12 4 2 2 3 4 2 2" xfId="30698" xr:uid="{00000000-0005-0000-0000-000048330000}"/>
    <cellStyle name="Normal 3 2 12 4 2 2 3 4 3" xfId="22216" xr:uid="{00000000-0005-0000-0000-000049330000}"/>
    <cellStyle name="Normal 3 2 12 4 2 2 3 5" xfId="9490" xr:uid="{00000000-0005-0000-0000-00004A330000}"/>
    <cellStyle name="Normal 3 2 12 4 2 2 3 5 2" xfId="26457" xr:uid="{00000000-0005-0000-0000-00004B330000}"/>
    <cellStyle name="Normal 3 2 12 4 2 2 3 6" xfId="17975" xr:uid="{00000000-0005-0000-0000-00004C330000}"/>
    <cellStyle name="Normal 3 2 12 4 2 2 4" xfId="1509" xr:uid="{00000000-0005-0000-0000-00004D330000}"/>
    <cellStyle name="Normal 3 2 12 4 2 2 4 2" xfId="3631" xr:uid="{00000000-0005-0000-0000-00004E330000}"/>
    <cellStyle name="Normal 3 2 12 4 2 2 4 2 2" xfId="7890" xr:uid="{00000000-0005-0000-0000-00004F330000}"/>
    <cellStyle name="Normal 3 2 12 4 2 2 4 2 2 2" xfId="16379" xr:uid="{00000000-0005-0000-0000-000050330000}"/>
    <cellStyle name="Normal 3 2 12 4 2 2 4 2 2 2 2" xfId="33345" xr:uid="{00000000-0005-0000-0000-000051330000}"/>
    <cellStyle name="Normal 3 2 12 4 2 2 4 2 2 3" xfId="24863" xr:uid="{00000000-0005-0000-0000-000052330000}"/>
    <cellStyle name="Normal 3 2 12 4 2 2 4 2 3" xfId="12137" xr:uid="{00000000-0005-0000-0000-000053330000}"/>
    <cellStyle name="Normal 3 2 12 4 2 2 4 2 3 2" xfId="29104" xr:uid="{00000000-0005-0000-0000-000054330000}"/>
    <cellStyle name="Normal 3 2 12 4 2 2 4 2 4" xfId="20622" xr:uid="{00000000-0005-0000-0000-000055330000}"/>
    <cellStyle name="Normal 3 2 12 4 2 2 4 3" xfId="5771" xr:uid="{00000000-0005-0000-0000-000056330000}"/>
    <cellStyle name="Normal 3 2 12 4 2 2 4 3 2" xfId="14261" xr:uid="{00000000-0005-0000-0000-000057330000}"/>
    <cellStyle name="Normal 3 2 12 4 2 2 4 3 2 2" xfId="31227" xr:uid="{00000000-0005-0000-0000-000058330000}"/>
    <cellStyle name="Normal 3 2 12 4 2 2 4 3 3" xfId="22745" xr:uid="{00000000-0005-0000-0000-000059330000}"/>
    <cellStyle name="Normal 3 2 12 4 2 2 4 4" xfId="10019" xr:uid="{00000000-0005-0000-0000-00005A330000}"/>
    <cellStyle name="Normal 3 2 12 4 2 2 4 4 2" xfId="26986" xr:uid="{00000000-0005-0000-0000-00005B330000}"/>
    <cellStyle name="Normal 3 2 12 4 2 2 4 5" xfId="18504" xr:uid="{00000000-0005-0000-0000-00005C330000}"/>
    <cellStyle name="Normal 3 2 12 4 2 2 5" xfId="2572" xr:uid="{00000000-0005-0000-0000-00005D330000}"/>
    <cellStyle name="Normal 3 2 12 4 2 2 5 2" xfId="6832" xr:uid="{00000000-0005-0000-0000-00005E330000}"/>
    <cellStyle name="Normal 3 2 12 4 2 2 5 2 2" xfId="15321" xr:uid="{00000000-0005-0000-0000-00005F330000}"/>
    <cellStyle name="Normal 3 2 12 4 2 2 5 2 2 2" xfId="32287" xr:uid="{00000000-0005-0000-0000-000060330000}"/>
    <cellStyle name="Normal 3 2 12 4 2 2 5 2 3" xfId="23805" xr:uid="{00000000-0005-0000-0000-000061330000}"/>
    <cellStyle name="Normal 3 2 12 4 2 2 5 3" xfId="11079" xr:uid="{00000000-0005-0000-0000-000062330000}"/>
    <cellStyle name="Normal 3 2 12 4 2 2 5 3 2" xfId="28046" xr:uid="{00000000-0005-0000-0000-000063330000}"/>
    <cellStyle name="Normal 3 2 12 4 2 2 5 4" xfId="19564" xr:uid="{00000000-0005-0000-0000-000064330000}"/>
    <cellStyle name="Normal 3 2 12 4 2 2 6" xfId="4713" xr:uid="{00000000-0005-0000-0000-000065330000}"/>
    <cellStyle name="Normal 3 2 12 4 2 2 6 2" xfId="13203" xr:uid="{00000000-0005-0000-0000-000066330000}"/>
    <cellStyle name="Normal 3 2 12 4 2 2 6 2 2" xfId="30169" xr:uid="{00000000-0005-0000-0000-000067330000}"/>
    <cellStyle name="Normal 3 2 12 4 2 2 6 3" xfId="21687" xr:uid="{00000000-0005-0000-0000-000068330000}"/>
    <cellStyle name="Normal 3 2 12 4 2 2 7" xfId="8961" xr:uid="{00000000-0005-0000-0000-000069330000}"/>
    <cellStyle name="Normal 3 2 12 4 2 2 7 2" xfId="25928" xr:uid="{00000000-0005-0000-0000-00006A330000}"/>
    <cellStyle name="Normal 3 2 12 4 2 2 8" xfId="17446" xr:uid="{00000000-0005-0000-0000-00006B330000}"/>
    <cellStyle name="Normal 3 2 12 4 2 3" xfId="574" xr:uid="{00000000-0005-0000-0000-00006C330000}"/>
    <cellStyle name="Normal 3 2 12 4 2 3 2" xfId="1112" xr:uid="{00000000-0005-0000-0000-00006D330000}"/>
    <cellStyle name="Normal 3 2 12 4 2 3 2 2" xfId="2173" xr:uid="{00000000-0005-0000-0000-00006E330000}"/>
    <cellStyle name="Normal 3 2 12 4 2 3 2 2 2" xfId="4294" xr:uid="{00000000-0005-0000-0000-00006F330000}"/>
    <cellStyle name="Normal 3 2 12 4 2 3 2 2 2 2" xfId="8553" xr:uid="{00000000-0005-0000-0000-000070330000}"/>
    <cellStyle name="Normal 3 2 12 4 2 3 2 2 2 2 2" xfId="17042" xr:uid="{00000000-0005-0000-0000-000071330000}"/>
    <cellStyle name="Normal 3 2 12 4 2 3 2 2 2 2 2 2" xfId="34008" xr:uid="{00000000-0005-0000-0000-000072330000}"/>
    <cellStyle name="Normal 3 2 12 4 2 3 2 2 2 2 3" xfId="25526" xr:uid="{00000000-0005-0000-0000-000073330000}"/>
    <cellStyle name="Normal 3 2 12 4 2 3 2 2 2 3" xfId="12800" xr:uid="{00000000-0005-0000-0000-000074330000}"/>
    <cellStyle name="Normal 3 2 12 4 2 3 2 2 2 3 2" xfId="29767" xr:uid="{00000000-0005-0000-0000-000075330000}"/>
    <cellStyle name="Normal 3 2 12 4 2 3 2 2 2 4" xfId="21285" xr:uid="{00000000-0005-0000-0000-000076330000}"/>
    <cellStyle name="Normal 3 2 12 4 2 3 2 2 3" xfId="6434" xr:uid="{00000000-0005-0000-0000-000077330000}"/>
    <cellStyle name="Normal 3 2 12 4 2 3 2 2 3 2" xfId="14924" xr:uid="{00000000-0005-0000-0000-000078330000}"/>
    <cellStyle name="Normal 3 2 12 4 2 3 2 2 3 2 2" xfId="31890" xr:uid="{00000000-0005-0000-0000-000079330000}"/>
    <cellStyle name="Normal 3 2 12 4 2 3 2 2 3 3" xfId="23408" xr:uid="{00000000-0005-0000-0000-00007A330000}"/>
    <cellStyle name="Normal 3 2 12 4 2 3 2 2 4" xfId="10682" xr:uid="{00000000-0005-0000-0000-00007B330000}"/>
    <cellStyle name="Normal 3 2 12 4 2 3 2 2 4 2" xfId="27649" xr:uid="{00000000-0005-0000-0000-00007C330000}"/>
    <cellStyle name="Normal 3 2 12 4 2 3 2 2 5" xfId="19167" xr:uid="{00000000-0005-0000-0000-00007D330000}"/>
    <cellStyle name="Normal 3 2 12 4 2 3 2 3" xfId="3235" xr:uid="{00000000-0005-0000-0000-00007E330000}"/>
    <cellStyle name="Normal 3 2 12 4 2 3 2 3 2" xfId="7495" xr:uid="{00000000-0005-0000-0000-00007F330000}"/>
    <cellStyle name="Normal 3 2 12 4 2 3 2 3 2 2" xfId="15984" xr:uid="{00000000-0005-0000-0000-000080330000}"/>
    <cellStyle name="Normal 3 2 12 4 2 3 2 3 2 2 2" xfId="32950" xr:uid="{00000000-0005-0000-0000-000081330000}"/>
    <cellStyle name="Normal 3 2 12 4 2 3 2 3 2 3" xfId="24468" xr:uid="{00000000-0005-0000-0000-000082330000}"/>
    <cellStyle name="Normal 3 2 12 4 2 3 2 3 3" xfId="11742" xr:uid="{00000000-0005-0000-0000-000083330000}"/>
    <cellStyle name="Normal 3 2 12 4 2 3 2 3 3 2" xfId="28709" xr:uid="{00000000-0005-0000-0000-000084330000}"/>
    <cellStyle name="Normal 3 2 12 4 2 3 2 3 4" xfId="20227" xr:uid="{00000000-0005-0000-0000-000085330000}"/>
    <cellStyle name="Normal 3 2 12 4 2 3 2 4" xfId="5376" xr:uid="{00000000-0005-0000-0000-000086330000}"/>
    <cellStyle name="Normal 3 2 12 4 2 3 2 4 2" xfId="13866" xr:uid="{00000000-0005-0000-0000-000087330000}"/>
    <cellStyle name="Normal 3 2 12 4 2 3 2 4 2 2" xfId="30832" xr:uid="{00000000-0005-0000-0000-000088330000}"/>
    <cellStyle name="Normal 3 2 12 4 2 3 2 4 3" xfId="22350" xr:uid="{00000000-0005-0000-0000-000089330000}"/>
    <cellStyle name="Normal 3 2 12 4 2 3 2 5" xfId="9624" xr:uid="{00000000-0005-0000-0000-00008A330000}"/>
    <cellStyle name="Normal 3 2 12 4 2 3 2 5 2" xfId="26591" xr:uid="{00000000-0005-0000-0000-00008B330000}"/>
    <cellStyle name="Normal 3 2 12 4 2 3 2 6" xfId="18109" xr:uid="{00000000-0005-0000-0000-00008C330000}"/>
    <cellStyle name="Normal 3 2 12 4 2 3 3" xfId="1643" xr:uid="{00000000-0005-0000-0000-00008D330000}"/>
    <cellStyle name="Normal 3 2 12 4 2 3 3 2" xfId="3765" xr:uid="{00000000-0005-0000-0000-00008E330000}"/>
    <cellStyle name="Normal 3 2 12 4 2 3 3 2 2" xfId="8024" xr:uid="{00000000-0005-0000-0000-00008F330000}"/>
    <cellStyle name="Normal 3 2 12 4 2 3 3 2 2 2" xfId="16513" xr:uid="{00000000-0005-0000-0000-000090330000}"/>
    <cellStyle name="Normal 3 2 12 4 2 3 3 2 2 2 2" xfId="33479" xr:uid="{00000000-0005-0000-0000-000091330000}"/>
    <cellStyle name="Normal 3 2 12 4 2 3 3 2 2 3" xfId="24997" xr:uid="{00000000-0005-0000-0000-000092330000}"/>
    <cellStyle name="Normal 3 2 12 4 2 3 3 2 3" xfId="12271" xr:uid="{00000000-0005-0000-0000-000093330000}"/>
    <cellStyle name="Normal 3 2 12 4 2 3 3 2 3 2" xfId="29238" xr:uid="{00000000-0005-0000-0000-000094330000}"/>
    <cellStyle name="Normal 3 2 12 4 2 3 3 2 4" xfId="20756" xr:uid="{00000000-0005-0000-0000-000095330000}"/>
    <cellStyle name="Normal 3 2 12 4 2 3 3 3" xfId="5905" xr:uid="{00000000-0005-0000-0000-000096330000}"/>
    <cellStyle name="Normal 3 2 12 4 2 3 3 3 2" xfId="14395" xr:uid="{00000000-0005-0000-0000-000097330000}"/>
    <cellStyle name="Normal 3 2 12 4 2 3 3 3 2 2" xfId="31361" xr:uid="{00000000-0005-0000-0000-000098330000}"/>
    <cellStyle name="Normal 3 2 12 4 2 3 3 3 3" xfId="22879" xr:uid="{00000000-0005-0000-0000-000099330000}"/>
    <cellStyle name="Normal 3 2 12 4 2 3 3 4" xfId="10153" xr:uid="{00000000-0005-0000-0000-00009A330000}"/>
    <cellStyle name="Normal 3 2 12 4 2 3 3 4 2" xfId="27120" xr:uid="{00000000-0005-0000-0000-00009B330000}"/>
    <cellStyle name="Normal 3 2 12 4 2 3 3 5" xfId="18638" xr:uid="{00000000-0005-0000-0000-00009C330000}"/>
    <cellStyle name="Normal 3 2 12 4 2 3 4" xfId="2706" xr:uid="{00000000-0005-0000-0000-00009D330000}"/>
    <cellStyle name="Normal 3 2 12 4 2 3 4 2" xfId="6966" xr:uid="{00000000-0005-0000-0000-00009E330000}"/>
    <cellStyle name="Normal 3 2 12 4 2 3 4 2 2" xfId="15455" xr:uid="{00000000-0005-0000-0000-00009F330000}"/>
    <cellStyle name="Normal 3 2 12 4 2 3 4 2 2 2" xfId="32421" xr:uid="{00000000-0005-0000-0000-0000A0330000}"/>
    <cellStyle name="Normal 3 2 12 4 2 3 4 2 3" xfId="23939" xr:uid="{00000000-0005-0000-0000-0000A1330000}"/>
    <cellStyle name="Normal 3 2 12 4 2 3 4 3" xfId="11213" xr:uid="{00000000-0005-0000-0000-0000A2330000}"/>
    <cellStyle name="Normal 3 2 12 4 2 3 4 3 2" xfId="28180" xr:uid="{00000000-0005-0000-0000-0000A3330000}"/>
    <cellStyle name="Normal 3 2 12 4 2 3 4 4" xfId="19698" xr:uid="{00000000-0005-0000-0000-0000A4330000}"/>
    <cellStyle name="Normal 3 2 12 4 2 3 5" xfId="4847" xr:uid="{00000000-0005-0000-0000-0000A5330000}"/>
    <cellStyle name="Normal 3 2 12 4 2 3 5 2" xfId="13337" xr:uid="{00000000-0005-0000-0000-0000A6330000}"/>
    <cellStyle name="Normal 3 2 12 4 2 3 5 2 2" xfId="30303" xr:uid="{00000000-0005-0000-0000-0000A7330000}"/>
    <cellStyle name="Normal 3 2 12 4 2 3 5 3" xfId="21821" xr:uid="{00000000-0005-0000-0000-0000A8330000}"/>
    <cellStyle name="Normal 3 2 12 4 2 3 6" xfId="9095" xr:uid="{00000000-0005-0000-0000-0000A9330000}"/>
    <cellStyle name="Normal 3 2 12 4 2 3 6 2" xfId="26062" xr:uid="{00000000-0005-0000-0000-0000AA330000}"/>
    <cellStyle name="Normal 3 2 12 4 2 3 7" xfId="17580" xr:uid="{00000000-0005-0000-0000-0000AB330000}"/>
    <cellStyle name="Normal 3 2 12 4 2 4" xfId="842" xr:uid="{00000000-0005-0000-0000-0000AC330000}"/>
    <cellStyle name="Normal 3 2 12 4 2 4 2" xfId="1908" xr:uid="{00000000-0005-0000-0000-0000AD330000}"/>
    <cellStyle name="Normal 3 2 12 4 2 4 2 2" xfId="4029" xr:uid="{00000000-0005-0000-0000-0000AE330000}"/>
    <cellStyle name="Normal 3 2 12 4 2 4 2 2 2" xfId="8288" xr:uid="{00000000-0005-0000-0000-0000AF330000}"/>
    <cellStyle name="Normal 3 2 12 4 2 4 2 2 2 2" xfId="16777" xr:uid="{00000000-0005-0000-0000-0000B0330000}"/>
    <cellStyle name="Normal 3 2 12 4 2 4 2 2 2 2 2" xfId="33743" xr:uid="{00000000-0005-0000-0000-0000B1330000}"/>
    <cellStyle name="Normal 3 2 12 4 2 4 2 2 2 3" xfId="25261" xr:uid="{00000000-0005-0000-0000-0000B2330000}"/>
    <cellStyle name="Normal 3 2 12 4 2 4 2 2 3" xfId="12535" xr:uid="{00000000-0005-0000-0000-0000B3330000}"/>
    <cellStyle name="Normal 3 2 12 4 2 4 2 2 3 2" xfId="29502" xr:uid="{00000000-0005-0000-0000-0000B4330000}"/>
    <cellStyle name="Normal 3 2 12 4 2 4 2 2 4" xfId="21020" xr:uid="{00000000-0005-0000-0000-0000B5330000}"/>
    <cellStyle name="Normal 3 2 12 4 2 4 2 3" xfId="6169" xr:uid="{00000000-0005-0000-0000-0000B6330000}"/>
    <cellStyle name="Normal 3 2 12 4 2 4 2 3 2" xfId="14659" xr:uid="{00000000-0005-0000-0000-0000B7330000}"/>
    <cellStyle name="Normal 3 2 12 4 2 4 2 3 2 2" xfId="31625" xr:uid="{00000000-0005-0000-0000-0000B8330000}"/>
    <cellStyle name="Normal 3 2 12 4 2 4 2 3 3" xfId="23143" xr:uid="{00000000-0005-0000-0000-0000B9330000}"/>
    <cellStyle name="Normal 3 2 12 4 2 4 2 4" xfId="10417" xr:uid="{00000000-0005-0000-0000-0000BA330000}"/>
    <cellStyle name="Normal 3 2 12 4 2 4 2 4 2" xfId="27384" xr:uid="{00000000-0005-0000-0000-0000BB330000}"/>
    <cellStyle name="Normal 3 2 12 4 2 4 2 5" xfId="18902" xr:uid="{00000000-0005-0000-0000-0000BC330000}"/>
    <cellStyle name="Normal 3 2 12 4 2 4 3" xfId="2970" xr:uid="{00000000-0005-0000-0000-0000BD330000}"/>
    <cellStyle name="Normal 3 2 12 4 2 4 3 2" xfId="7230" xr:uid="{00000000-0005-0000-0000-0000BE330000}"/>
    <cellStyle name="Normal 3 2 12 4 2 4 3 2 2" xfId="15719" xr:uid="{00000000-0005-0000-0000-0000BF330000}"/>
    <cellStyle name="Normal 3 2 12 4 2 4 3 2 2 2" xfId="32685" xr:uid="{00000000-0005-0000-0000-0000C0330000}"/>
    <cellStyle name="Normal 3 2 12 4 2 4 3 2 3" xfId="24203" xr:uid="{00000000-0005-0000-0000-0000C1330000}"/>
    <cellStyle name="Normal 3 2 12 4 2 4 3 3" xfId="11477" xr:uid="{00000000-0005-0000-0000-0000C2330000}"/>
    <cellStyle name="Normal 3 2 12 4 2 4 3 3 2" xfId="28444" xr:uid="{00000000-0005-0000-0000-0000C3330000}"/>
    <cellStyle name="Normal 3 2 12 4 2 4 3 4" xfId="19962" xr:uid="{00000000-0005-0000-0000-0000C4330000}"/>
    <cellStyle name="Normal 3 2 12 4 2 4 4" xfId="5111" xr:uid="{00000000-0005-0000-0000-0000C5330000}"/>
    <cellStyle name="Normal 3 2 12 4 2 4 4 2" xfId="13601" xr:uid="{00000000-0005-0000-0000-0000C6330000}"/>
    <cellStyle name="Normal 3 2 12 4 2 4 4 2 2" xfId="30567" xr:uid="{00000000-0005-0000-0000-0000C7330000}"/>
    <cellStyle name="Normal 3 2 12 4 2 4 4 3" xfId="22085" xr:uid="{00000000-0005-0000-0000-0000C8330000}"/>
    <cellStyle name="Normal 3 2 12 4 2 4 5" xfId="9359" xr:uid="{00000000-0005-0000-0000-0000C9330000}"/>
    <cellStyle name="Normal 3 2 12 4 2 4 5 2" xfId="26326" xr:uid="{00000000-0005-0000-0000-0000CA330000}"/>
    <cellStyle name="Normal 3 2 12 4 2 4 6" xfId="17844" xr:uid="{00000000-0005-0000-0000-0000CB330000}"/>
    <cellStyle name="Normal 3 2 12 4 2 5" xfId="1378" xr:uid="{00000000-0005-0000-0000-0000CC330000}"/>
    <cellStyle name="Normal 3 2 12 4 2 5 2" xfId="3500" xr:uid="{00000000-0005-0000-0000-0000CD330000}"/>
    <cellStyle name="Normal 3 2 12 4 2 5 2 2" xfId="7759" xr:uid="{00000000-0005-0000-0000-0000CE330000}"/>
    <cellStyle name="Normal 3 2 12 4 2 5 2 2 2" xfId="16248" xr:uid="{00000000-0005-0000-0000-0000CF330000}"/>
    <cellStyle name="Normal 3 2 12 4 2 5 2 2 2 2" xfId="33214" xr:uid="{00000000-0005-0000-0000-0000D0330000}"/>
    <cellStyle name="Normal 3 2 12 4 2 5 2 2 3" xfId="24732" xr:uid="{00000000-0005-0000-0000-0000D1330000}"/>
    <cellStyle name="Normal 3 2 12 4 2 5 2 3" xfId="12006" xr:uid="{00000000-0005-0000-0000-0000D2330000}"/>
    <cellStyle name="Normal 3 2 12 4 2 5 2 3 2" xfId="28973" xr:uid="{00000000-0005-0000-0000-0000D3330000}"/>
    <cellStyle name="Normal 3 2 12 4 2 5 2 4" xfId="20491" xr:uid="{00000000-0005-0000-0000-0000D4330000}"/>
    <cellStyle name="Normal 3 2 12 4 2 5 3" xfId="5640" xr:uid="{00000000-0005-0000-0000-0000D5330000}"/>
    <cellStyle name="Normal 3 2 12 4 2 5 3 2" xfId="14130" xr:uid="{00000000-0005-0000-0000-0000D6330000}"/>
    <cellStyle name="Normal 3 2 12 4 2 5 3 2 2" xfId="31096" xr:uid="{00000000-0005-0000-0000-0000D7330000}"/>
    <cellStyle name="Normal 3 2 12 4 2 5 3 3" xfId="22614" xr:uid="{00000000-0005-0000-0000-0000D8330000}"/>
    <cellStyle name="Normal 3 2 12 4 2 5 4" xfId="9888" xr:uid="{00000000-0005-0000-0000-0000D9330000}"/>
    <cellStyle name="Normal 3 2 12 4 2 5 4 2" xfId="26855" xr:uid="{00000000-0005-0000-0000-0000DA330000}"/>
    <cellStyle name="Normal 3 2 12 4 2 5 5" xfId="18373" xr:uid="{00000000-0005-0000-0000-0000DB330000}"/>
    <cellStyle name="Normal 3 2 12 4 2 6" xfId="2441" xr:uid="{00000000-0005-0000-0000-0000DC330000}"/>
    <cellStyle name="Normal 3 2 12 4 2 6 2" xfId="6701" xr:uid="{00000000-0005-0000-0000-0000DD330000}"/>
    <cellStyle name="Normal 3 2 12 4 2 6 2 2" xfId="15190" xr:uid="{00000000-0005-0000-0000-0000DE330000}"/>
    <cellStyle name="Normal 3 2 12 4 2 6 2 2 2" xfId="32156" xr:uid="{00000000-0005-0000-0000-0000DF330000}"/>
    <cellStyle name="Normal 3 2 12 4 2 6 2 3" xfId="23674" xr:uid="{00000000-0005-0000-0000-0000E0330000}"/>
    <cellStyle name="Normal 3 2 12 4 2 6 3" xfId="10948" xr:uid="{00000000-0005-0000-0000-0000E1330000}"/>
    <cellStyle name="Normal 3 2 12 4 2 6 3 2" xfId="27915" xr:uid="{00000000-0005-0000-0000-0000E2330000}"/>
    <cellStyle name="Normal 3 2 12 4 2 6 4" xfId="19433" xr:uid="{00000000-0005-0000-0000-0000E3330000}"/>
    <cellStyle name="Normal 3 2 12 4 2 7" xfId="4582" xr:uid="{00000000-0005-0000-0000-0000E4330000}"/>
    <cellStyle name="Normal 3 2 12 4 2 7 2" xfId="13072" xr:uid="{00000000-0005-0000-0000-0000E5330000}"/>
    <cellStyle name="Normal 3 2 12 4 2 7 2 2" xfId="30038" xr:uid="{00000000-0005-0000-0000-0000E6330000}"/>
    <cellStyle name="Normal 3 2 12 4 2 7 3" xfId="21556" xr:uid="{00000000-0005-0000-0000-0000E7330000}"/>
    <cellStyle name="Normal 3 2 12 4 2 8" xfId="8830" xr:uid="{00000000-0005-0000-0000-0000E8330000}"/>
    <cellStyle name="Normal 3 2 12 4 2 8 2" xfId="25797" xr:uid="{00000000-0005-0000-0000-0000E9330000}"/>
    <cellStyle name="Normal 3 2 12 4 2 9" xfId="17315" xr:uid="{00000000-0005-0000-0000-0000EA330000}"/>
    <cellStyle name="Normal 3 2 12 4 3" xfId="353" xr:uid="{00000000-0005-0000-0000-0000EB330000}"/>
    <cellStyle name="Normal 3 2 12 4 3 2" xfId="642" xr:uid="{00000000-0005-0000-0000-0000EC330000}"/>
    <cellStyle name="Normal 3 2 12 4 3 2 2" xfId="1178" xr:uid="{00000000-0005-0000-0000-0000ED330000}"/>
    <cellStyle name="Normal 3 2 12 4 3 2 2 2" xfId="2239" xr:uid="{00000000-0005-0000-0000-0000EE330000}"/>
    <cellStyle name="Normal 3 2 12 4 3 2 2 2 2" xfId="4360" xr:uid="{00000000-0005-0000-0000-0000EF330000}"/>
    <cellStyle name="Normal 3 2 12 4 3 2 2 2 2 2" xfId="8619" xr:uid="{00000000-0005-0000-0000-0000F0330000}"/>
    <cellStyle name="Normal 3 2 12 4 3 2 2 2 2 2 2" xfId="17108" xr:uid="{00000000-0005-0000-0000-0000F1330000}"/>
    <cellStyle name="Normal 3 2 12 4 3 2 2 2 2 2 2 2" xfId="34074" xr:uid="{00000000-0005-0000-0000-0000F2330000}"/>
    <cellStyle name="Normal 3 2 12 4 3 2 2 2 2 2 3" xfId="25592" xr:uid="{00000000-0005-0000-0000-0000F3330000}"/>
    <cellStyle name="Normal 3 2 12 4 3 2 2 2 2 3" xfId="12866" xr:uid="{00000000-0005-0000-0000-0000F4330000}"/>
    <cellStyle name="Normal 3 2 12 4 3 2 2 2 2 3 2" xfId="29833" xr:uid="{00000000-0005-0000-0000-0000F5330000}"/>
    <cellStyle name="Normal 3 2 12 4 3 2 2 2 2 4" xfId="21351" xr:uid="{00000000-0005-0000-0000-0000F6330000}"/>
    <cellStyle name="Normal 3 2 12 4 3 2 2 2 3" xfId="6500" xr:uid="{00000000-0005-0000-0000-0000F7330000}"/>
    <cellStyle name="Normal 3 2 12 4 3 2 2 2 3 2" xfId="14990" xr:uid="{00000000-0005-0000-0000-0000F8330000}"/>
    <cellStyle name="Normal 3 2 12 4 3 2 2 2 3 2 2" xfId="31956" xr:uid="{00000000-0005-0000-0000-0000F9330000}"/>
    <cellStyle name="Normal 3 2 12 4 3 2 2 2 3 3" xfId="23474" xr:uid="{00000000-0005-0000-0000-0000FA330000}"/>
    <cellStyle name="Normal 3 2 12 4 3 2 2 2 4" xfId="10748" xr:uid="{00000000-0005-0000-0000-0000FB330000}"/>
    <cellStyle name="Normal 3 2 12 4 3 2 2 2 4 2" xfId="27715" xr:uid="{00000000-0005-0000-0000-0000FC330000}"/>
    <cellStyle name="Normal 3 2 12 4 3 2 2 2 5" xfId="19233" xr:uid="{00000000-0005-0000-0000-0000FD330000}"/>
    <cellStyle name="Normal 3 2 12 4 3 2 2 3" xfId="3301" xr:uid="{00000000-0005-0000-0000-0000FE330000}"/>
    <cellStyle name="Normal 3 2 12 4 3 2 2 3 2" xfId="7561" xr:uid="{00000000-0005-0000-0000-0000FF330000}"/>
    <cellStyle name="Normal 3 2 12 4 3 2 2 3 2 2" xfId="16050" xr:uid="{00000000-0005-0000-0000-000000340000}"/>
    <cellStyle name="Normal 3 2 12 4 3 2 2 3 2 2 2" xfId="33016" xr:uid="{00000000-0005-0000-0000-000001340000}"/>
    <cellStyle name="Normal 3 2 12 4 3 2 2 3 2 3" xfId="24534" xr:uid="{00000000-0005-0000-0000-000002340000}"/>
    <cellStyle name="Normal 3 2 12 4 3 2 2 3 3" xfId="11808" xr:uid="{00000000-0005-0000-0000-000003340000}"/>
    <cellStyle name="Normal 3 2 12 4 3 2 2 3 3 2" xfId="28775" xr:uid="{00000000-0005-0000-0000-000004340000}"/>
    <cellStyle name="Normal 3 2 12 4 3 2 2 3 4" xfId="20293" xr:uid="{00000000-0005-0000-0000-000005340000}"/>
    <cellStyle name="Normal 3 2 12 4 3 2 2 4" xfId="5442" xr:uid="{00000000-0005-0000-0000-000006340000}"/>
    <cellStyle name="Normal 3 2 12 4 3 2 2 4 2" xfId="13932" xr:uid="{00000000-0005-0000-0000-000007340000}"/>
    <cellStyle name="Normal 3 2 12 4 3 2 2 4 2 2" xfId="30898" xr:uid="{00000000-0005-0000-0000-000008340000}"/>
    <cellStyle name="Normal 3 2 12 4 3 2 2 4 3" xfId="22416" xr:uid="{00000000-0005-0000-0000-000009340000}"/>
    <cellStyle name="Normal 3 2 12 4 3 2 2 5" xfId="9690" xr:uid="{00000000-0005-0000-0000-00000A340000}"/>
    <cellStyle name="Normal 3 2 12 4 3 2 2 5 2" xfId="26657" xr:uid="{00000000-0005-0000-0000-00000B340000}"/>
    <cellStyle name="Normal 3 2 12 4 3 2 2 6" xfId="18175" xr:uid="{00000000-0005-0000-0000-00000C340000}"/>
    <cellStyle name="Normal 3 2 12 4 3 2 3" xfId="1709" xr:uid="{00000000-0005-0000-0000-00000D340000}"/>
    <cellStyle name="Normal 3 2 12 4 3 2 3 2" xfId="3831" xr:uid="{00000000-0005-0000-0000-00000E340000}"/>
    <cellStyle name="Normal 3 2 12 4 3 2 3 2 2" xfId="8090" xr:uid="{00000000-0005-0000-0000-00000F340000}"/>
    <cellStyle name="Normal 3 2 12 4 3 2 3 2 2 2" xfId="16579" xr:uid="{00000000-0005-0000-0000-000010340000}"/>
    <cellStyle name="Normal 3 2 12 4 3 2 3 2 2 2 2" xfId="33545" xr:uid="{00000000-0005-0000-0000-000011340000}"/>
    <cellStyle name="Normal 3 2 12 4 3 2 3 2 2 3" xfId="25063" xr:uid="{00000000-0005-0000-0000-000012340000}"/>
    <cellStyle name="Normal 3 2 12 4 3 2 3 2 3" xfId="12337" xr:uid="{00000000-0005-0000-0000-000013340000}"/>
    <cellStyle name="Normal 3 2 12 4 3 2 3 2 3 2" xfId="29304" xr:uid="{00000000-0005-0000-0000-000014340000}"/>
    <cellStyle name="Normal 3 2 12 4 3 2 3 2 4" xfId="20822" xr:uid="{00000000-0005-0000-0000-000015340000}"/>
    <cellStyle name="Normal 3 2 12 4 3 2 3 3" xfId="5971" xr:uid="{00000000-0005-0000-0000-000016340000}"/>
    <cellStyle name="Normal 3 2 12 4 3 2 3 3 2" xfId="14461" xr:uid="{00000000-0005-0000-0000-000017340000}"/>
    <cellStyle name="Normal 3 2 12 4 3 2 3 3 2 2" xfId="31427" xr:uid="{00000000-0005-0000-0000-000018340000}"/>
    <cellStyle name="Normal 3 2 12 4 3 2 3 3 3" xfId="22945" xr:uid="{00000000-0005-0000-0000-000019340000}"/>
    <cellStyle name="Normal 3 2 12 4 3 2 3 4" xfId="10219" xr:uid="{00000000-0005-0000-0000-00001A340000}"/>
    <cellStyle name="Normal 3 2 12 4 3 2 3 4 2" xfId="27186" xr:uid="{00000000-0005-0000-0000-00001B340000}"/>
    <cellStyle name="Normal 3 2 12 4 3 2 3 5" xfId="18704" xr:uid="{00000000-0005-0000-0000-00001C340000}"/>
    <cellStyle name="Normal 3 2 12 4 3 2 4" xfId="2772" xr:uid="{00000000-0005-0000-0000-00001D340000}"/>
    <cellStyle name="Normal 3 2 12 4 3 2 4 2" xfId="7032" xr:uid="{00000000-0005-0000-0000-00001E340000}"/>
    <cellStyle name="Normal 3 2 12 4 3 2 4 2 2" xfId="15521" xr:uid="{00000000-0005-0000-0000-00001F340000}"/>
    <cellStyle name="Normal 3 2 12 4 3 2 4 2 2 2" xfId="32487" xr:uid="{00000000-0005-0000-0000-000020340000}"/>
    <cellStyle name="Normal 3 2 12 4 3 2 4 2 3" xfId="24005" xr:uid="{00000000-0005-0000-0000-000021340000}"/>
    <cellStyle name="Normal 3 2 12 4 3 2 4 3" xfId="11279" xr:uid="{00000000-0005-0000-0000-000022340000}"/>
    <cellStyle name="Normal 3 2 12 4 3 2 4 3 2" xfId="28246" xr:uid="{00000000-0005-0000-0000-000023340000}"/>
    <cellStyle name="Normal 3 2 12 4 3 2 4 4" xfId="19764" xr:uid="{00000000-0005-0000-0000-000024340000}"/>
    <cellStyle name="Normal 3 2 12 4 3 2 5" xfId="4913" xr:uid="{00000000-0005-0000-0000-000025340000}"/>
    <cellStyle name="Normal 3 2 12 4 3 2 5 2" xfId="13403" xr:uid="{00000000-0005-0000-0000-000026340000}"/>
    <cellStyle name="Normal 3 2 12 4 3 2 5 2 2" xfId="30369" xr:uid="{00000000-0005-0000-0000-000027340000}"/>
    <cellStyle name="Normal 3 2 12 4 3 2 5 3" xfId="21887" xr:uid="{00000000-0005-0000-0000-000028340000}"/>
    <cellStyle name="Normal 3 2 12 4 3 2 6" xfId="9161" xr:uid="{00000000-0005-0000-0000-000029340000}"/>
    <cellStyle name="Normal 3 2 12 4 3 2 6 2" xfId="26128" xr:uid="{00000000-0005-0000-0000-00002A340000}"/>
    <cellStyle name="Normal 3 2 12 4 3 2 7" xfId="17646" xr:uid="{00000000-0005-0000-0000-00002B340000}"/>
    <cellStyle name="Normal 3 2 12 4 3 3" xfId="908" xr:uid="{00000000-0005-0000-0000-00002C340000}"/>
    <cellStyle name="Normal 3 2 12 4 3 3 2" xfId="1974" xr:uid="{00000000-0005-0000-0000-00002D340000}"/>
    <cellStyle name="Normal 3 2 12 4 3 3 2 2" xfId="4095" xr:uid="{00000000-0005-0000-0000-00002E340000}"/>
    <cellStyle name="Normal 3 2 12 4 3 3 2 2 2" xfId="8354" xr:uid="{00000000-0005-0000-0000-00002F340000}"/>
    <cellStyle name="Normal 3 2 12 4 3 3 2 2 2 2" xfId="16843" xr:uid="{00000000-0005-0000-0000-000030340000}"/>
    <cellStyle name="Normal 3 2 12 4 3 3 2 2 2 2 2" xfId="33809" xr:uid="{00000000-0005-0000-0000-000031340000}"/>
    <cellStyle name="Normal 3 2 12 4 3 3 2 2 2 3" xfId="25327" xr:uid="{00000000-0005-0000-0000-000032340000}"/>
    <cellStyle name="Normal 3 2 12 4 3 3 2 2 3" xfId="12601" xr:uid="{00000000-0005-0000-0000-000033340000}"/>
    <cellStyle name="Normal 3 2 12 4 3 3 2 2 3 2" xfId="29568" xr:uid="{00000000-0005-0000-0000-000034340000}"/>
    <cellStyle name="Normal 3 2 12 4 3 3 2 2 4" xfId="21086" xr:uid="{00000000-0005-0000-0000-000035340000}"/>
    <cellStyle name="Normal 3 2 12 4 3 3 2 3" xfId="6235" xr:uid="{00000000-0005-0000-0000-000036340000}"/>
    <cellStyle name="Normal 3 2 12 4 3 3 2 3 2" xfId="14725" xr:uid="{00000000-0005-0000-0000-000037340000}"/>
    <cellStyle name="Normal 3 2 12 4 3 3 2 3 2 2" xfId="31691" xr:uid="{00000000-0005-0000-0000-000038340000}"/>
    <cellStyle name="Normal 3 2 12 4 3 3 2 3 3" xfId="23209" xr:uid="{00000000-0005-0000-0000-000039340000}"/>
    <cellStyle name="Normal 3 2 12 4 3 3 2 4" xfId="10483" xr:uid="{00000000-0005-0000-0000-00003A340000}"/>
    <cellStyle name="Normal 3 2 12 4 3 3 2 4 2" xfId="27450" xr:uid="{00000000-0005-0000-0000-00003B340000}"/>
    <cellStyle name="Normal 3 2 12 4 3 3 2 5" xfId="18968" xr:uid="{00000000-0005-0000-0000-00003C340000}"/>
    <cellStyle name="Normal 3 2 12 4 3 3 3" xfId="3036" xr:uid="{00000000-0005-0000-0000-00003D340000}"/>
    <cellStyle name="Normal 3 2 12 4 3 3 3 2" xfId="7296" xr:uid="{00000000-0005-0000-0000-00003E340000}"/>
    <cellStyle name="Normal 3 2 12 4 3 3 3 2 2" xfId="15785" xr:uid="{00000000-0005-0000-0000-00003F340000}"/>
    <cellStyle name="Normal 3 2 12 4 3 3 3 2 2 2" xfId="32751" xr:uid="{00000000-0005-0000-0000-000040340000}"/>
    <cellStyle name="Normal 3 2 12 4 3 3 3 2 3" xfId="24269" xr:uid="{00000000-0005-0000-0000-000041340000}"/>
    <cellStyle name="Normal 3 2 12 4 3 3 3 3" xfId="11543" xr:uid="{00000000-0005-0000-0000-000042340000}"/>
    <cellStyle name="Normal 3 2 12 4 3 3 3 3 2" xfId="28510" xr:uid="{00000000-0005-0000-0000-000043340000}"/>
    <cellStyle name="Normal 3 2 12 4 3 3 3 4" xfId="20028" xr:uid="{00000000-0005-0000-0000-000044340000}"/>
    <cellStyle name="Normal 3 2 12 4 3 3 4" xfId="5177" xr:uid="{00000000-0005-0000-0000-000045340000}"/>
    <cellStyle name="Normal 3 2 12 4 3 3 4 2" xfId="13667" xr:uid="{00000000-0005-0000-0000-000046340000}"/>
    <cellStyle name="Normal 3 2 12 4 3 3 4 2 2" xfId="30633" xr:uid="{00000000-0005-0000-0000-000047340000}"/>
    <cellStyle name="Normal 3 2 12 4 3 3 4 3" xfId="22151" xr:uid="{00000000-0005-0000-0000-000048340000}"/>
    <cellStyle name="Normal 3 2 12 4 3 3 5" xfId="9425" xr:uid="{00000000-0005-0000-0000-000049340000}"/>
    <cellStyle name="Normal 3 2 12 4 3 3 5 2" xfId="26392" xr:uid="{00000000-0005-0000-0000-00004A340000}"/>
    <cellStyle name="Normal 3 2 12 4 3 3 6" xfId="17910" xr:uid="{00000000-0005-0000-0000-00004B340000}"/>
    <cellStyle name="Normal 3 2 12 4 3 4" xfId="1444" xr:uid="{00000000-0005-0000-0000-00004C340000}"/>
    <cellStyle name="Normal 3 2 12 4 3 4 2" xfId="3566" xr:uid="{00000000-0005-0000-0000-00004D340000}"/>
    <cellStyle name="Normal 3 2 12 4 3 4 2 2" xfId="7825" xr:uid="{00000000-0005-0000-0000-00004E340000}"/>
    <cellStyle name="Normal 3 2 12 4 3 4 2 2 2" xfId="16314" xr:uid="{00000000-0005-0000-0000-00004F340000}"/>
    <cellStyle name="Normal 3 2 12 4 3 4 2 2 2 2" xfId="33280" xr:uid="{00000000-0005-0000-0000-000050340000}"/>
    <cellStyle name="Normal 3 2 12 4 3 4 2 2 3" xfId="24798" xr:uid="{00000000-0005-0000-0000-000051340000}"/>
    <cellStyle name="Normal 3 2 12 4 3 4 2 3" xfId="12072" xr:uid="{00000000-0005-0000-0000-000052340000}"/>
    <cellStyle name="Normal 3 2 12 4 3 4 2 3 2" xfId="29039" xr:uid="{00000000-0005-0000-0000-000053340000}"/>
    <cellStyle name="Normal 3 2 12 4 3 4 2 4" xfId="20557" xr:uid="{00000000-0005-0000-0000-000054340000}"/>
    <cellStyle name="Normal 3 2 12 4 3 4 3" xfId="5706" xr:uid="{00000000-0005-0000-0000-000055340000}"/>
    <cellStyle name="Normal 3 2 12 4 3 4 3 2" xfId="14196" xr:uid="{00000000-0005-0000-0000-000056340000}"/>
    <cellStyle name="Normal 3 2 12 4 3 4 3 2 2" xfId="31162" xr:uid="{00000000-0005-0000-0000-000057340000}"/>
    <cellStyle name="Normal 3 2 12 4 3 4 3 3" xfId="22680" xr:uid="{00000000-0005-0000-0000-000058340000}"/>
    <cellStyle name="Normal 3 2 12 4 3 4 4" xfId="9954" xr:uid="{00000000-0005-0000-0000-000059340000}"/>
    <cellStyle name="Normal 3 2 12 4 3 4 4 2" xfId="26921" xr:uid="{00000000-0005-0000-0000-00005A340000}"/>
    <cellStyle name="Normal 3 2 12 4 3 4 5" xfId="18439" xr:uid="{00000000-0005-0000-0000-00005B340000}"/>
    <cellStyle name="Normal 3 2 12 4 3 5" xfId="2507" xr:uid="{00000000-0005-0000-0000-00005C340000}"/>
    <cellStyle name="Normal 3 2 12 4 3 5 2" xfId="6767" xr:uid="{00000000-0005-0000-0000-00005D340000}"/>
    <cellStyle name="Normal 3 2 12 4 3 5 2 2" xfId="15256" xr:uid="{00000000-0005-0000-0000-00005E340000}"/>
    <cellStyle name="Normal 3 2 12 4 3 5 2 2 2" xfId="32222" xr:uid="{00000000-0005-0000-0000-00005F340000}"/>
    <cellStyle name="Normal 3 2 12 4 3 5 2 3" xfId="23740" xr:uid="{00000000-0005-0000-0000-000060340000}"/>
    <cellStyle name="Normal 3 2 12 4 3 5 3" xfId="11014" xr:uid="{00000000-0005-0000-0000-000061340000}"/>
    <cellStyle name="Normal 3 2 12 4 3 5 3 2" xfId="27981" xr:uid="{00000000-0005-0000-0000-000062340000}"/>
    <cellStyle name="Normal 3 2 12 4 3 5 4" xfId="19499" xr:uid="{00000000-0005-0000-0000-000063340000}"/>
    <cellStyle name="Normal 3 2 12 4 3 6" xfId="4648" xr:uid="{00000000-0005-0000-0000-000064340000}"/>
    <cellStyle name="Normal 3 2 12 4 3 6 2" xfId="13138" xr:uid="{00000000-0005-0000-0000-000065340000}"/>
    <cellStyle name="Normal 3 2 12 4 3 6 2 2" xfId="30104" xr:uid="{00000000-0005-0000-0000-000066340000}"/>
    <cellStyle name="Normal 3 2 12 4 3 6 3" xfId="21622" xr:uid="{00000000-0005-0000-0000-000067340000}"/>
    <cellStyle name="Normal 3 2 12 4 3 7" xfId="8896" xr:uid="{00000000-0005-0000-0000-000068340000}"/>
    <cellStyle name="Normal 3 2 12 4 3 7 2" xfId="25863" xr:uid="{00000000-0005-0000-0000-000069340000}"/>
    <cellStyle name="Normal 3 2 12 4 3 8" xfId="17381" xr:uid="{00000000-0005-0000-0000-00006A340000}"/>
    <cellStyle name="Normal 3 2 12 4 4" xfId="507" xr:uid="{00000000-0005-0000-0000-00006B340000}"/>
    <cellStyle name="Normal 3 2 12 4 4 2" xfId="1047" xr:uid="{00000000-0005-0000-0000-00006C340000}"/>
    <cellStyle name="Normal 3 2 12 4 4 2 2" xfId="2108" xr:uid="{00000000-0005-0000-0000-00006D340000}"/>
    <cellStyle name="Normal 3 2 12 4 4 2 2 2" xfId="4229" xr:uid="{00000000-0005-0000-0000-00006E340000}"/>
    <cellStyle name="Normal 3 2 12 4 4 2 2 2 2" xfId="8488" xr:uid="{00000000-0005-0000-0000-00006F340000}"/>
    <cellStyle name="Normal 3 2 12 4 4 2 2 2 2 2" xfId="16977" xr:uid="{00000000-0005-0000-0000-000070340000}"/>
    <cellStyle name="Normal 3 2 12 4 4 2 2 2 2 2 2" xfId="33943" xr:uid="{00000000-0005-0000-0000-000071340000}"/>
    <cellStyle name="Normal 3 2 12 4 4 2 2 2 2 3" xfId="25461" xr:uid="{00000000-0005-0000-0000-000072340000}"/>
    <cellStyle name="Normal 3 2 12 4 4 2 2 2 3" xfId="12735" xr:uid="{00000000-0005-0000-0000-000073340000}"/>
    <cellStyle name="Normal 3 2 12 4 4 2 2 2 3 2" xfId="29702" xr:uid="{00000000-0005-0000-0000-000074340000}"/>
    <cellStyle name="Normal 3 2 12 4 4 2 2 2 4" xfId="21220" xr:uid="{00000000-0005-0000-0000-000075340000}"/>
    <cellStyle name="Normal 3 2 12 4 4 2 2 3" xfId="6369" xr:uid="{00000000-0005-0000-0000-000076340000}"/>
    <cellStyle name="Normal 3 2 12 4 4 2 2 3 2" xfId="14859" xr:uid="{00000000-0005-0000-0000-000077340000}"/>
    <cellStyle name="Normal 3 2 12 4 4 2 2 3 2 2" xfId="31825" xr:uid="{00000000-0005-0000-0000-000078340000}"/>
    <cellStyle name="Normal 3 2 12 4 4 2 2 3 3" xfId="23343" xr:uid="{00000000-0005-0000-0000-000079340000}"/>
    <cellStyle name="Normal 3 2 12 4 4 2 2 4" xfId="10617" xr:uid="{00000000-0005-0000-0000-00007A340000}"/>
    <cellStyle name="Normal 3 2 12 4 4 2 2 4 2" xfId="27584" xr:uid="{00000000-0005-0000-0000-00007B340000}"/>
    <cellStyle name="Normal 3 2 12 4 4 2 2 5" xfId="19102" xr:uid="{00000000-0005-0000-0000-00007C340000}"/>
    <cellStyle name="Normal 3 2 12 4 4 2 3" xfId="3170" xr:uid="{00000000-0005-0000-0000-00007D340000}"/>
    <cellStyle name="Normal 3 2 12 4 4 2 3 2" xfId="7430" xr:uid="{00000000-0005-0000-0000-00007E340000}"/>
    <cellStyle name="Normal 3 2 12 4 4 2 3 2 2" xfId="15919" xr:uid="{00000000-0005-0000-0000-00007F340000}"/>
    <cellStyle name="Normal 3 2 12 4 4 2 3 2 2 2" xfId="32885" xr:uid="{00000000-0005-0000-0000-000080340000}"/>
    <cellStyle name="Normal 3 2 12 4 4 2 3 2 3" xfId="24403" xr:uid="{00000000-0005-0000-0000-000081340000}"/>
    <cellStyle name="Normal 3 2 12 4 4 2 3 3" xfId="11677" xr:uid="{00000000-0005-0000-0000-000082340000}"/>
    <cellStyle name="Normal 3 2 12 4 4 2 3 3 2" xfId="28644" xr:uid="{00000000-0005-0000-0000-000083340000}"/>
    <cellStyle name="Normal 3 2 12 4 4 2 3 4" xfId="20162" xr:uid="{00000000-0005-0000-0000-000084340000}"/>
    <cellStyle name="Normal 3 2 12 4 4 2 4" xfId="5311" xr:uid="{00000000-0005-0000-0000-000085340000}"/>
    <cellStyle name="Normal 3 2 12 4 4 2 4 2" xfId="13801" xr:uid="{00000000-0005-0000-0000-000086340000}"/>
    <cellStyle name="Normal 3 2 12 4 4 2 4 2 2" xfId="30767" xr:uid="{00000000-0005-0000-0000-000087340000}"/>
    <cellStyle name="Normal 3 2 12 4 4 2 4 3" xfId="22285" xr:uid="{00000000-0005-0000-0000-000088340000}"/>
    <cellStyle name="Normal 3 2 12 4 4 2 5" xfId="9559" xr:uid="{00000000-0005-0000-0000-000089340000}"/>
    <cellStyle name="Normal 3 2 12 4 4 2 5 2" xfId="26526" xr:uid="{00000000-0005-0000-0000-00008A340000}"/>
    <cellStyle name="Normal 3 2 12 4 4 2 6" xfId="18044" xr:uid="{00000000-0005-0000-0000-00008B340000}"/>
    <cellStyle name="Normal 3 2 12 4 4 3" xfId="1578" xr:uid="{00000000-0005-0000-0000-00008C340000}"/>
    <cellStyle name="Normal 3 2 12 4 4 3 2" xfId="3700" xr:uid="{00000000-0005-0000-0000-00008D340000}"/>
    <cellStyle name="Normal 3 2 12 4 4 3 2 2" xfId="7959" xr:uid="{00000000-0005-0000-0000-00008E340000}"/>
    <cellStyle name="Normal 3 2 12 4 4 3 2 2 2" xfId="16448" xr:uid="{00000000-0005-0000-0000-00008F340000}"/>
    <cellStyle name="Normal 3 2 12 4 4 3 2 2 2 2" xfId="33414" xr:uid="{00000000-0005-0000-0000-000090340000}"/>
    <cellStyle name="Normal 3 2 12 4 4 3 2 2 3" xfId="24932" xr:uid="{00000000-0005-0000-0000-000091340000}"/>
    <cellStyle name="Normal 3 2 12 4 4 3 2 3" xfId="12206" xr:uid="{00000000-0005-0000-0000-000092340000}"/>
    <cellStyle name="Normal 3 2 12 4 4 3 2 3 2" xfId="29173" xr:uid="{00000000-0005-0000-0000-000093340000}"/>
    <cellStyle name="Normal 3 2 12 4 4 3 2 4" xfId="20691" xr:uid="{00000000-0005-0000-0000-000094340000}"/>
    <cellStyle name="Normal 3 2 12 4 4 3 3" xfId="5840" xr:uid="{00000000-0005-0000-0000-000095340000}"/>
    <cellStyle name="Normal 3 2 12 4 4 3 3 2" xfId="14330" xr:uid="{00000000-0005-0000-0000-000096340000}"/>
    <cellStyle name="Normal 3 2 12 4 4 3 3 2 2" xfId="31296" xr:uid="{00000000-0005-0000-0000-000097340000}"/>
    <cellStyle name="Normal 3 2 12 4 4 3 3 3" xfId="22814" xr:uid="{00000000-0005-0000-0000-000098340000}"/>
    <cellStyle name="Normal 3 2 12 4 4 3 4" xfId="10088" xr:uid="{00000000-0005-0000-0000-000099340000}"/>
    <cellStyle name="Normal 3 2 12 4 4 3 4 2" xfId="27055" xr:uid="{00000000-0005-0000-0000-00009A340000}"/>
    <cellStyle name="Normal 3 2 12 4 4 3 5" xfId="18573" xr:uid="{00000000-0005-0000-0000-00009B340000}"/>
    <cellStyle name="Normal 3 2 12 4 4 4" xfId="2641" xr:uid="{00000000-0005-0000-0000-00009C340000}"/>
    <cellStyle name="Normal 3 2 12 4 4 4 2" xfId="6901" xr:uid="{00000000-0005-0000-0000-00009D340000}"/>
    <cellStyle name="Normal 3 2 12 4 4 4 2 2" xfId="15390" xr:uid="{00000000-0005-0000-0000-00009E340000}"/>
    <cellStyle name="Normal 3 2 12 4 4 4 2 2 2" xfId="32356" xr:uid="{00000000-0005-0000-0000-00009F340000}"/>
    <cellStyle name="Normal 3 2 12 4 4 4 2 3" xfId="23874" xr:uid="{00000000-0005-0000-0000-0000A0340000}"/>
    <cellStyle name="Normal 3 2 12 4 4 4 3" xfId="11148" xr:uid="{00000000-0005-0000-0000-0000A1340000}"/>
    <cellStyle name="Normal 3 2 12 4 4 4 3 2" xfId="28115" xr:uid="{00000000-0005-0000-0000-0000A2340000}"/>
    <cellStyle name="Normal 3 2 12 4 4 4 4" xfId="19633" xr:uid="{00000000-0005-0000-0000-0000A3340000}"/>
    <cellStyle name="Normal 3 2 12 4 4 5" xfId="4782" xr:uid="{00000000-0005-0000-0000-0000A4340000}"/>
    <cellStyle name="Normal 3 2 12 4 4 5 2" xfId="13272" xr:uid="{00000000-0005-0000-0000-0000A5340000}"/>
    <cellStyle name="Normal 3 2 12 4 4 5 2 2" xfId="30238" xr:uid="{00000000-0005-0000-0000-0000A6340000}"/>
    <cellStyle name="Normal 3 2 12 4 4 5 3" xfId="21756" xr:uid="{00000000-0005-0000-0000-0000A7340000}"/>
    <cellStyle name="Normal 3 2 12 4 4 6" xfId="9030" xr:uid="{00000000-0005-0000-0000-0000A8340000}"/>
    <cellStyle name="Normal 3 2 12 4 4 6 2" xfId="25997" xr:uid="{00000000-0005-0000-0000-0000A9340000}"/>
    <cellStyle name="Normal 3 2 12 4 4 7" xfId="17515" xr:uid="{00000000-0005-0000-0000-0000AA340000}"/>
    <cellStyle name="Normal 3 2 12 4 5" xfId="777" xr:uid="{00000000-0005-0000-0000-0000AB340000}"/>
    <cellStyle name="Normal 3 2 12 4 5 2" xfId="1843" xr:uid="{00000000-0005-0000-0000-0000AC340000}"/>
    <cellStyle name="Normal 3 2 12 4 5 2 2" xfId="3964" xr:uid="{00000000-0005-0000-0000-0000AD340000}"/>
    <cellStyle name="Normal 3 2 12 4 5 2 2 2" xfId="8223" xr:uid="{00000000-0005-0000-0000-0000AE340000}"/>
    <cellStyle name="Normal 3 2 12 4 5 2 2 2 2" xfId="16712" xr:uid="{00000000-0005-0000-0000-0000AF340000}"/>
    <cellStyle name="Normal 3 2 12 4 5 2 2 2 2 2" xfId="33678" xr:uid="{00000000-0005-0000-0000-0000B0340000}"/>
    <cellStyle name="Normal 3 2 12 4 5 2 2 2 3" xfId="25196" xr:uid="{00000000-0005-0000-0000-0000B1340000}"/>
    <cellStyle name="Normal 3 2 12 4 5 2 2 3" xfId="12470" xr:uid="{00000000-0005-0000-0000-0000B2340000}"/>
    <cellStyle name="Normal 3 2 12 4 5 2 2 3 2" xfId="29437" xr:uid="{00000000-0005-0000-0000-0000B3340000}"/>
    <cellStyle name="Normal 3 2 12 4 5 2 2 4" xfId="20955" xr:uid="{00000000-0005-0000-0000-0000B4340000}"/>
    <cellStyle name="Normal 3 2 12 4 5 2 3" xfId="6104" xr:uid="{00000000-0005-0000-0000-0000B5340000}"/>
    <cellStyle name="Normal 3 2 12 4 5 2 3 2" xfId="14594" xr:uid="{00000000-0005-0000-0000-0000B6340000}"/>
    <cellStyle name="Normal 3 2 12 4 5 2 3 2 2" xfId="31560" xr:uid="{00000000-0005-0000-0000-0000B7340000}"/>
    <cellStyle name="Normal 3 2 12 4 5 2 3 3" xfId="23078" xr:uid="{00000000-0005-0000-0000-0000B8340000}"/>
    <cellStyle name="Normal 3 2 12 4 5 2 4" xfId="10352" xr:uid="{00000000-0005-0000-0000-0000B9340000}"/>
    <cellStyle name="Normal 3 2 12 4 5 2 4 2" xfId="27319" xr:uid="{00000000-0005-0000-0000-0000BA340000}"/>
    <cellStyle name="Normal 3 2 12 4 5 2 5" xfId="18837" xr:uid="{00000000-0005-0000-0000-0000BB340000}"/>
    <cellStyle name="Normal 3 2 12 4 5 3" xfId="2905" xr:uid="{00000000-0005-0000-0000-0000BC340000}"/>
    <cellStyle name="Normal 3 2 12 4 5 3 2" xfId="7165" xr:uid="{00000000-0005-0000-0000-0000BD340000}"/>
    <cellStyle name="Normal 3 2 12 4 5 3 2 2" xfId="15654" xr:uid="{00000000-0005-0000-0000-0000BE340000}"/>
    <cellStyle name="Normal 3 2 12 4 5 3 2 2 2" xfId="32620" xr:uid="{00000000-0005-0000-0000-0000BF340000}"/>
    <cellStyle name="Normal 3 2 12 4 5 3 2 3" xfId="24138" xr:uid="{00000000-0005-0000-0000-0000C0340000}"/>
    <cellStyle name="Normal 3 2 12 4 5 3 3" xfId="11412" xr:uid="{00000000-0005-0000-0000-0000C1340000}"/>
    <cellStyle name="Normal 3 2 12 4 5 3 3 2" xfId="28379" xr:uid="{00000000-0005-0000-0000-0000C2340000}"/>
    <cellStyle name="Normal 3 2 12 4 5 3 4" xfId="19897" xr:uid="{00000000-0005-0000-0000-0000C3340000}"/>
    <cellStyle name="Normal 3 2 12 4 5 4" xfId="5046" xr:uid="{00000000-0005-0000-0000-0000C4340000}"/>
    <cellStyle name="Normal 3 2 12 4 5 4 2" xfId="13536" xr:uid="{00000000-0005-0000-0000-0000C5340000}"/>
    <cellStyle name="Normal 3 2 12 4 5 4 2 2" xfId="30502" xr:uid="{00000000-0005-0000-0000-0000C6340000}"/>
    <cellStyle name="Normal 3 2 12 4 5 4 3" xfId="22020" xr:uid="{00000000-0005-0000-0000-0000C7340000}"/>
    <cellStyle name="Normal 3 2 12 4 5 5" xfId="9294" xr:uid="{00000000-0005-0000-0000-0000C8340000}"/>
    <cellStyle name="Normal 3 2 12 4 5 5 2" xfId="26261" xr:uid="{00000000-0005-0000-0000-0000C9340000}"/>
    <cellStyle name="Normal 3 2 12 4 5 6" xfId="17779" xr:uid="{00000000-0005-0000-0000-0000CA340000}"/>
    <cellStyle name="Normal 3 2 12 4 6" xfId="1313" xr:uid="{00000000-0005-0000-0000-0000CB340000}"/>
    <cellStyle name="Normal 3 2 12 4 6 2" xfId="3435" xr:uid="{00000000-0005-0000-0000-0000CC340000}"/>
    <cellStyle name="Normal 3 2 12 4 6 2 2" xfId="7694" xr:uid="{00000000-0005-0000-0000-0000CD340000}"/>
    <cellStyle name="Normal 3 2 12 4 6 2 2 2" xfId="16183" xr:uid="{00000000-0005-0000-0000-0000CE340000}"/>
    <cellStyle name="Normal 3 2 12 4 6 2 2 2 2" xfId="33149" xr:uid="{00000000-0005-0000-0000-0000CF340000}"/>
    <cellStyle name="Normal 3 2 12 4 6 2 2 3" xfId="24667" xr:uid="{00000000-0005-0000-0000-0000D0340000}"/>
    <cellStyle name="Normal 3 2 12 4 6 2 3" xfId="11941" xr:uid="{00000000-0005-0000-0000-0000D1340000}"/>
    <cellStyle name="Normal 3 2 12 4 6 2 3 2" xfId="28908" xr:uid="{00000000-0005-0000-0000-0000D2340000}"/>
    <cellStyle name="Normal 3 2 12 4 6 2 4" xfId="20426" xr:uid="{00000000-0005-0000-0000-0000D3340000}"/>
    <cellStyle name="Normal 3 2 12 4 6 3" xfId="5575" xr:uid="{00000000-0005-0000-0000-0000D4340000}"/>
    <cellStyle name="Normal 3 2 12 4 6 3 2" xfId="14065" xr:uid="{00000000-0005-0000-0000-0000D5340000}"/>
    <cellStyle name="Normal 3 2 12 4 6 3 2 2" xfId="31031" xr:uid="{00000000-0005-0000-0000-0000D6340000}"/>
    <cellStyle name="Normal 3 2 12 4 6 3 3" xfId="22549" xr:uid="{00000000-0005-0000-0000-0000D7340000}"/>
    <cellStyle name="Normal 3 2 12 4 6 4" xfId="9823" xr:uid="{00000000-0005-0000-0000-0000D8340000}"/>
    <cellStyle name="Normal 3 2 12 4 6 4 2" xfId="26790" xr:uid="{00000000-0005-0000-0000-0000D9340000}"/>
    <cellStyle name="Normal 3 2 12 4 6 5" xfId="18308" xr:uid="{00000000-0005-0000-0000-0000DA340000}"/>
    <cellStyle name="Normal 3 2 12 4 7" xfId="2376" xr:uid="{00000000-0005-0000-0000-0000DB340000}"/>
    <cellStyle name="Normal 3 2 12 4 7 2" xfId="6636" xr:uid="{00000000-0005-0000-0000-0000DC340000}"/>
    <cellStyle name="Normal 3 2 12 4 7 2 2" xfId="15125" xr:uid="{00000000-0005-0000-0000-0000DD340000}"/>
    <cellStyle name="Normal 3 2 12 4 7 2 2 2" xfId="32091" xr:uid="{00000000-0005-0000-0000-0000DE340000}"/>
    <cellStyle name="Normal 3 2 12 4 7 2 3" xfId="23609" xr:uid="{00000000-0005-0000-0000-0000DF340000}"/>
    <cellStyle name="Normal 3 2 12 4 7 3" xfId="10883" xr:uid="{00000000-0005-0000-0000-0000E0340000}"/>
    <cellStyle name="Normal 3 2 12 4 7 3 2" xfId="27850" xr:uid="{00000000-0005-0000-0000-0000E1340000}"/>
    <cellStyle name="Normal 3 2 12 4 7 4" xfId="19368" xr:uid="{00000000-0005-0000-0000-0000E2340000}"/>
    <cellStyle name="Normal 3 2 12 4 8" xfId="4517" xr:uid="{00000000-0005-0000-0000-0000E3340000}"/>
    <cellStyle name="Normal 3 2 12 4 8 2" xfId="13007" xr:uid="{00000000-0005-0000-0000-0000E4340000}"/>
    <cellStyle name="Normal 3 2 12 4 8 2 2" xfId="29973" xr:uid="{00000000-0005-0000-0000-0000E5340000}"/>
    <cellStyle name="Normal 3 2 12 4 8 3" xfId="21491" xr:uid="{00000000-0005-0000-0000-0000E6340000}"/>
    <cellStyle name="Normal 3 2 12 4 9" xfId="8765" xr:uid="{00000000-0005-0000-0000-0000E7340000}"/>
    <cellStyle name="Normal 3 2 12 4 9 2" xfId="25732" xr:uid="{00000000-0005-0000-0000-0000E8340000}"/>
    <cellStyle name="Normal 3 2 12 5" xfId="251" xr:uid="{00000000-0005-0000-0000-0000E9340000}"/>
    <cellStyle name="Normal 3 2 12 5 2" xfId="386" xr:uid="{00000000-0005-0000-0000-0000EA340000}"/>
    <cellStyle name="Normal 3 2 12 5 2 2" xfId="674" xr:uid="{00000000-0005-0000-0000-0000EB340000}"/>
    <cellStyle name="Normal 3 2 12 5 2 2 2" xfId="1210" xr:uid="{00000000-0005-0000-0000-0000EC340000}"/>
    <cellStyle name="Normal 3 2 12 5 2 2 2 2" xfId="2271" xr:uid="{00000000-0005-0000-0000-0000ED340000}"/>
    <cellStyle name="Normal 3 2 12 5 2 2 2 2 2" xfId="4392" xr:uid="{00000000-0005-0000-0000-0000EE340000}"/>
    <cellStyle name="Normal 3 2 12 5 2 2 2 2 2 2" xfId="8651" xr:uid="{00000000-0005-0000-0000-0000EF340000}"/>
    <cellStyle name="Normal 3 2 12 5 2 2 2 2 2 2 2" xfId="17140" xr:uid="{00000000-0005-0000-0000-0000F0340000}"/>
    <cellStyle name="Normal 3 2 12 5 2 2 2 2 2 2 2 2" xfId="34106" xr:uid="{00000000-0005-0000-0000-0000F1340000}"/>
    <cellStyle name="Normal 3 2 12 5 2 2 2 2 2 2 3" xfId="25624" xr:uid="{00000000-0005-0000-0000-0000F2340000}"/>
    <cellStyle name="Normal 3 2 12 5 2 2 2 2 2 3" xfId="12898" xr:uid="{00000000-0005-0000-0000-0000F3340000}"/>
    <cellStyle name="Normal 3 2 12 5 2 2 2 2 2 3 2" xfId="29865" xr:uid="{00000000-0005-0000-0000-0000F4340000}"/>
    <cellStyle name="Normal 3 2 12 5 2 2 2 2 2 4" xfId="21383" xr:uid="{00000000-0005-0000-0000-0000F5340000}"/>
    <cellStyle name="Normal 3 2 12 5 2 2 2 2 3" xfId="6532" xr:uid="{00000000-0005-0000-0000-0000F6340000}"/>
    <cellStyle name="Normal 3 2 12 5 2 2 2 2 3 2" xfId="15022" xr:uid="{00000000-0005-0000-0000-0000F7340000}"/>
    <cellStyle name="Normal 3 2 12 5 2 2 2 2 3 2 2" xfId="31988" xr:uid="{00000000-0005-0000-0000-0000F8340000}"/>
    <cellStyle name="Normal 3 2 12 5 2 2 2 2 3 3" xfId="23506" xr:uid="{00000000-0005-0000-0000-0000F9340000}"/>
    <cellStyle name="Normal 3 2 12 5 2 2 2 2 4" xfId="10780" xr:uid="{00000000-0005-0000-0000-0000FA340000}"/>
    <cellStyle name="Normal 3 2 12 5 2 2 2 2 4 2" xfId="27747" xr:uid="{00000000-0005-0000-0000-0000FB340000}"/>
    <cellStyle name="Normal 3 2 12 5 2 2 2 2 5" xfId="19265" xr:uid="{00000000-0005-0000-0000-0000FC340000}"/>
    <cellStyle name="Normal 3 2 12 5 2 2 2 3" xfId="3333" xr:uid="{00000000-0005-0000-0000-0000FD340000}"/>
    <cellStyle name="Normal 3 2 12 5 2 2 2 3 2" xfId="7593" xr:uid="{00000000-0005-0000-0000-0000FE340000}"/>
    <cellStyle name="Normal 3 2 12 5 2 2 2 3 2 2" xfId="16082" xr:uid="{00000000-0005-0000-0000-0000FF340000}"/>
    <cellStyle name="Normal 3 2 12 5 2 2 2 3 2 2 2" xfId="33048" xr:uid="{00000000-0005-0000-0000-000000350000}"/>
    <cellStyle name="Normal 3 2 12 5 2 2 2 3 2 3" xfId="24566" xr:uid="{00000000-0005-0000-0000-000001350000}"/>
    <cellStyle name="Normal 3 2 12 5 2 2 2 3 3" xfId="11840" xr:uid="{00000000-0005-0000-0000-000002350000}"/>
    <cellStyle name="Normal 3 2 12 5 2 2 2 3 3 2" xfId="28807" xr:uid="{00000000-0005-0000-0000-000003350000}"/>
    <cellStyle name="Normal 3 2 12 5 2 2 2 3 4" xfId="20325" xr:uid="{00000000-0005-0000-0000-000004350000}"/>
    <cellStyle name="Normal 3 2 12 5 2 2 2 4" xfId="5474" xr:uid="{00000000-0005-0000-0000-000005350000}"/>
    <cellStyle name="Normal 3 2 12 5 2 2 2 4 2" xfId="13964" xr:uid="{00000000-0005-0000-0000-000006350000}"/>
    <cellStyle name="Normal 3 2 12 5 2 2 2 4 2 2" xfId="30930" xr:uid="{00000000-0005-0000-0000-000007350000}"/>
    <cellStyle name="Normal 3 2 12 5 2 2 2 4 3" xfId="22448" xr:uid="{00000000-0005-0000-0000-000008350000}"/>
    <cellStyle name="Normal 3 2 12 5 2 2 2 5" xfId="9722" xr:uid="{00000000-0005-0000-0000-000009350000}"/>
    <cellStyle name="Normal 3 2 12 5 2 2 2 5 2" xfId="26689" xr:uid="{00000000-0005-0000-0000-00000A350000}"/>
    <cellStyle name="Normal 3 2 12 5 2 2 2 6" xfId="18207" xr:uid="{00000000-0005-0000-0000-00000B350000}"/>
    <cellStyle name="Normal 3 2 12 5 2 2 3" xfId="1741" xr:uid="{00000000-0005-0000-0000-00000C350000}"/>
    <cellStyle name="Normal 3 2 12 5 2 2 3 2" xfId="3863" xr:uid="{00000000-0005-0000-0000-00000D350000}"/>
    <cellStyle name="Normal 3 2 12 5 2 2 3 2 2" xfId="8122" xr:uid="{00000000-0005-0000-0000-00000E350000}"/>
    <cellStyle name="Normal 3 2 12 5 2 2 3 2 2 2" xfId="16611" xr:uid="{00000000-0005-0000-0000-00000F350000}"/>
    <cellStyle name="Normal 3 2 12 5 2 2 3 2 2 2 2" xfId="33577" xr:uid="{00000000-0005-0000-0000-000010350000}"/>
    <cellStyle name="Normal 3 2 12 5 2 2 3 2 2 3" xfId="25095" xr:uid="{00000000-0005-0000-0000-000011350000}"/>
    <cellStyle name="Normal 3 2 12 5 2 2 3 2 3" xfId="12369" xr:uid="{00000000-0005-0000-0000-000012350000}"/>
    <cellStyle name="Normal 3 2 12 5 2 2 3 2 3 2" xfId="29336" xr:uid="{00000000-0005-0000-0000-000013350000}"/>
    <cellStyle name="Normal 3 2 12 5 2 2 3 2 4" xfId="20854" xr:uid="{00000000-0005-0000-0000-000014350000}"/>
    <cellStyle name="Normal 3 2 12 5 2 2 3 3" xfId="6003" xr:uid="{00000000-0005-0000-0000-000015350000}"/>
    <cellStyle name="Normal 3 2 12 5 2 2 3 3 2" xfId="14493" xr:uid="{00000000-0005-0000-0000-000016350000}"/>
    <cellStyle name="Normal 3 2 12 5 2 2 3 3 2 2" xfId="31459" xr:uid="{00000000-0005-0000-0000-000017350000}"/>
    <cellStyle name="Normal 3 2 12 5 2 2 3 3 3" xfId="22977" xr:uid="{00000000-0005-0000-0000-000018350000}"/>
    <cellStyle name="Normal 3 2 12 5 2 2 3 4" xfId="10251" xr:uid="{00000000-0005-0000-0000-000019350000}"/>
    <cellStyle name="Normal 3 2 12 5 2 2 3 4 2" xfId="27218" xr:uid="{00000000-0005-0000-0000-00001A350000}"/>
    <cellStyle name="Normal 3 2 12 5 2 2 3 5" xfId="18736" xr:uid="{00000000-0005-0000-0000-00001B350000}"/>
    <cellStyle name="Normal 3 2 12 5 2 2 4" xfId="2804" xr:uid="{00000000-0005-0000-0000-00001C350000}"/>
    <cellStyle name="Normal 3 2 12 5 2 2 4 2" xfId="7064" xr:uid="{00000000-0005-0000-0000-00001D350000}"/>
    <cellStyle name="Normal 3 2 12 5 2 2 4 2 2" xfId="15553" xr:uid="{00000000-0005-0000-0000-00001E350000}"/>
    <cellStyle name="Normal 3 2 12 5 2 2 4 2 2 2" xfId="32519" xr:uid="{00000000-0005-0000-0000-00001F350000}"/>
    <cellStyle name="Normal 3 2 12 5 2 2 4 2 3" xfId="24037" xr:uid="{00000000-0005-0000-0000-000020350000}"/>
    <cellStyle name="Normal 3 2 12 5 2 2 4 3" xfId="11311" xr:uid="{00000000-0005-0000-0000-000021350000}"/>
    <cellStyle name="Normal 3 2 12 5 2 2 4 3 2" xfId="28278" xr:uid="{00000000-0005-0000-0000-000022350000}"/>
    <cellStyle name="Normal 3 2 12 5 2 2 4 4" xfId="19796" xr:uid="{00000000-0005-0000-0000-000023350000}"/>
    <cellStyle name="Normal 3 2 12 5 2 2 5" xfId="4945" xr:uid="{00000000-0005-0000-0000-000024350000}"/>
    <cellStyle name="Normal 3 2 12 5 2 2 5 2" xfId="13435" xr:uid="{00000000-0005-0000-0000-000025350000}"/>
    <cellStyle name="Normal 3 2 12 5 2 2 5 2 2" xfId="30401" xr:uid="{00000000-0005-0000-0000-000026350000}"/>
    <cellStyle name="Normal 3 2 12 5 2 2 5 3" xfId="21919" xr:uid="{00000000-0005-0000-0000-000027350000}"/>
    <cellStyle name="Normal 3 2 12 5 2 2 6" xfId="9193" xr:uid="{00000000-0005-0000-0000-000028350000}"/>
    <cellStyle name="Normal 3 2 12 5 2 2 6 2" xfId="26160" xr:uid="{00000000-0005-0000-0000-000029350000}"/>
    <cellStyle name="Normal 3 2 12 5 2 2 7" xfId="17678" xr:uid="{00000000-0005-0000-0000-00002A350000}"/>
    <cellStyle name="Normal 3 2 12 5 2 3" xfId="940" xr:uid="{00000000-0005-0000-0000-00002B350000}"/>
    <cellStyle name="Normal 3 2 12 5 2 3 2" xfId="2006" xr:uid="{00000000-0005-0000-0000-00002C350000}"/>
    <cellStyle name="Normal 3 2 12 5 2 3 2 2" xfId="4127" xr:uid="{00000000-0005-0000-0000-00002D350000}"/>
    <cellStyle name="Normal 3 2 12 5 2 3 2 2 2" xfId="8386" xr:uid="{00000000-0005-0000-0000-00002E350000}"/>
    <cellStyle name="Normal 3 2 12 5 2 3 2 2 2 2" xfId="16875" xr:uid="{00000000-0005-0000-0000-00002F350000}"/>
    <cellStyle name="Normal 3 2 12 5 2 3 2 2 2 2 2" xfId="33841" xr:uid="{00000000-0005-0000-0000-000030350000}"/>
    <cellStyle name="Normal 3 2 12 5 2 3 2 2 2 3" xfId="25359" xr:uid="{00000000-0005-0000-0000-000031350000}"/>
    <cellStyle name="Normal 3 2 12 5 2 3 2 2 3" xfId="12633" xr:uid="{00000000-0005-0000-0000-000032350000}"/>
    <cellStyle name="Normal 3 2 12 5 2 3 2 2 3 2" xfId="29600" xr:uid="{00000000-0005-0000-0000-000033350000}"/>
    <cellStyle name="Normal 3 2 12 5 2 3 2 2 4" xfId="21118" xr:uid="{00000000-0005-0000-0000-000034350000}"/>
    <cellStyle name="Normal 3 2 12 5 2 3 2 3" xfId="6267" xr:uid="{00000000-0005-0000-0000-000035350000}"/>
    <cellStyle name="Normal 3 2 12 5 2 3 2 3 2" xfId="14757" xr:uid="{00000000-0005-0000-0000-000036350000}"/>
    <cellStyle name="Normal 3 2 12 5 2 3 2 3 2 2" xfId="31723" xr:uid="{00000000-0005-0000-0000-000037350000}"/>
    <cellStyle name="Normal 3 2 12 5 2 3 2 3 3" xfId="23241" xr:uid="{00000000-0005-0000-0000-000038350000}"/>
    <cellStyle name="Normal 3 2 12 5 2 3 2 4" xfId="10515" xr:uid="{00000000-0005-0000-0000-000039350000}"/>
    <cellStyle name="Normal 3 2 12 5 2 3 2 4 2" xfId="27482" xr:uid="{00000000-0005-0000-0000-00003A350000}"/>
    <cellStyle name="Normal 3 2 12 5 2 3 2 5" xfId="19000" xr:uid="{00000000-0005-0000-0000-00003B350000}"/>
    <cellStyle name="Normal 3 2 12 5 2 3 3" xfId="3068" xr:uid="{00000000-0005-0000-0000-00003C350000}"/>
    <cellStyle name="Normal 3 2 12 5 2 3 3 2" xfId="7328" xr:uid="{00000000-0005-0000-0000-00003D350000}"/>
    <cellStyle name="Normal 3 2 12 5 2 3 3 2 2" xfId="15817" xr:uid="{00000000-0005-0000-0000-00003E350000}"/>
    <cellStyle name="Normal 3 2 12 5 2 3 3 2 2 2" xfId="32783" xr:uid="{00000000-0005-0000-0000-00003F350000}"/>
    <cellStyle name="Normal 3 2 12 5 2 3 3 2 3" xfId="24301" xr:uid="{00000000-0005-0000-0000-000040350000}"/>
    <cellStyle name="Normal 3 2 12 5 2 3 3 3" xfId="11575" xr:uid="{00000000-0005-0000-0000-000041350000}"/>
    <cellStyle name="Normal 3 2 12 5 2 3 3 3 2" xfId="28542" xr:uid="{00000000-0005-0000-0000-000042350000}"/>
    <cellStyle name="Normal 3 2 12 5 2 3 3 4" xfId="20060" xr:uid="{00000000-0005-0000-0000-000043350000}"/>
    <cellStyle name="Normal 3 2 12 5 2 3 4" xfId="5209" xr:uid="{00000000-0005-0000-0000-000044350000}"/>
    <cellStyle name="Normal 3 2 12 5 2 3 4 2" xfId="13699" xr:uid="{00000000-0005-0000-0000-000045350000}"/>
    <cellStyle name="Normal 3 2 12 5 2 3 4 2 2" xfId="30665" xr:uid="{00000000-0005-0000-0000-000046350000}"/>
    <cellStyle name="Normal 3 2 12 5 2 3 4 3" xfId="22183" xr:uid="{00000000-0005-0000-0000-000047350000}"/>
    <cellStyle name="Normal 3 2 12 5 2 3 5" xfId="9457" xr:uid="{00000000-0005-0000-0000-000048350000}"/>
    <cellStyle name="Normal 3 2 12 5 2 3 5 2" xfId="26424" xr:uid="{00000000-0005-0000-0000-000049350000}"/>
    <cellStyle name="Normal 3 2 12 5 2 3 6" xfId="17942" xr:uid="{00000000-0005-0000-0000-00004A350000}"/>
    <cellStyle name="Normal 3 2 12 5 2 4" xfId="1476" xr:uid="{00000000-0005-0000-0000-00004B350000}"/>
    <cellStyle name="Normal 3 2 12 5 2 4 2" xfId="3598" xr:uid="{00000000-0005-0000-0000-00004C350000}"/>
    <cellStyle name="Normal 3 2 12 5 2 4 2 2" xfId="7857" xr:uid="{00000000-0005-0000-0000-00004D350000}"/>
    <cellStyle name="Normal 3 2 12 5 2 4 2 2 2" xfId="16346" xr:uid="{00000000-0005-0000-0000-00004E350000}"/>
    <cellStyle name="Normal 3 2 12 5 2 4 2 2 2 2" xfId="33312" xr:uid="{00000000-0005-0000-0000-00004F350000}"/>
    <cellStyle name="Normal 3 2 12 5 2 4 2 2 3" xfId="24830" xr:uid="{00000000-0005-0000-0000-000050350000}"/>
    <cellStyle name="Normal 3 2 12 5 2 4 2 3" xfId="12104" xr:uid="{00000000-0005-0000-0000-000051350000}"/>
    <cellStyle name="Normal 3 2 12 5 2 4 2 3 2" xfId="29071" xr:uid="{00000000-0005-0000-0000-000052350000}"/>
    <cellStyle name="Normal 3 2 12 5 2 4 2 4" xfId="20589" xr:uid="{00000000-0005-0000-0000-000053350000}"/>
    <cellStyle name="Normal 3 2 12 5 2 4 3" xfId="5738" xr:uid="{00000000-0005-0000-0000-000054350000}"/>
    <cellStyle name="Normal 3 2 12 5 2 4 3 2" xfId="14228" xr:uid="{00000000-0005-0000-0000-000055350000}"/>
    <cellStyle name="Normal 3 2 12 5 2 4 3 2 2" xfId="31194" xr:uid="{00000000-0005-0000-0000-000056350000}"/>
    <cellStyle name="Normal 3 2 12 5 2 4 3 3" xfId="22712" xr:uid="{00000000-0005-0000-0000-000057350000}"/>
    <cellStyle name="Normal 3 2 12 5 2 4 4" xfId="9986" xr:uid="{00000000-0005-0000-0000-000058350000}"/>
    <cellStyle name="Normal 3 2 12 5 2 4 4 2" xfId="26953" xr:uid="{00000000-0005-0000-0000-000059350000}"/>
    <cellStyle name="Normal 3 2 12 5 2 4 5" xfId="18471" xr:uid="{00000000-0005-0000-0000-00005A350000}"/>
    <cellStyle name="Normal 3 2 12 5 2 5" xfId="2539" xr:uid="{00000000-0005-0000-0000-00005B350000}"/>
    <cellStyle name="Normal 3 2 12 5 2 5 2" xfId="6799" xr:uid="{00000000-0005-0000-0000-00005C350000}"/>
    <cellStyle name="Normal 3 2 12 5 2 5 2 2" xfId="15288" xr:uid="{00000000-0005-0000-0000-00005D350000}"/>
    <cellStyle name="Normal 3 2 12 5 2 5 2 2 2" xfId="32254" xr:uid="{00000000-0005-0000-0000-00005E350000}"/>
    <cellStyle name="Normal 3 2 12 5 2 5 2 3" xfId="23772" xr:uid="{00000000-0005-0000-0000-00005F350000}"/>
    <cellStyle name="Normal 3 2 12 5 2 5 3" xfId="11046" xr:uid="{00000000-0005-0000-0000-000060350000}"/>
    <cellStyle name="Normal 3 2 12 5 2 5 3 2" xfId="28013" xr:uid="{00000000-0005-0000-0000-000061350000}"/>
    <cellStyle name="Normal 3 2 12 5 2 5 4" xfId="19531" xr:uid="{00000000-0005-0000-0000-000062350000}"/>
    <cellStyle name="Normal 3 2 12 5 2 6" xfId="4680" xr:uid="{00000000-0005-0000-0000-000063350000}"/>
    <cellStyle name="Normal 3 2 12 5 2 6 2" xfId="13170" xr:uid="{00000000-0005-0000-0000-000064350000}"/>
    <cellStyle name="Normal 3 2 12 5 2 6 2 2" xfId="30136" xr:uid="{00000000-0005-0000-0000-000065350000}"/>
    <cellStyle name="Normal 3 2 12 5 2 6 3" xfId="21654" xr:uid="{00000000-0005-0000-0000-000066350000}"/>
    <cellStyle name="Normal 3 2 12 5 2 7" xfId="8928" xr:uid="{00000000-0005-0000-0000-000067350000}"/>
    <cellStyle name="Normal 3 2 12 5 2 7 2" xfId="25895" xr:uid="{00000000-0005-0000-0000-000068350000}"/>
    <cellStyle name="Normal 3 2 12 5 2 8" xfId="17413" xr:uid="{00000000-0005-0000-0000-000069350000}"/>
    <cellStyle name="Normal 3 2 12 5 3" xfId="540" xr:uid="{00000000-0005-0000-0000-00006A350000}"/>
    <cellStyle name="Normal 3 2 12 5 3 2" xfId="1079" xr:uid="{00000000-0005-0000-0000-00006B350000}"/>
    <cellStyle name="Normal 3 2 12 5 3 2 2" xfId="2140" xr:uid="{00000000-0005-0000-0000-00006C350000}"/>
    <cellStyle name="Normal 3 2 12 5 3 2 2 2" xfId="4261" xr:uid="{00000000-0005-0000-0000-00006D350000}"/>
    <cellStyle name="Normal 3 2 12 5 3 2 2 2 2" xfId="8520" xr:uid="{00000000-0005-0000-0000-00006E350000}"/>
    <cellStyle name="Normal 3 2 12 5 3 2 2 2 2 2" xfId="17009" xr:uid="{00000000-0005-0000-0000-00006F350000}"/>
    <cellStyle name="Normal 3 2 12 5 3 2 2 2 2 2 2" xfId="33975" xr:uid="{00000000-0005-0000-0000-000070350000}"/>
    <cellStyle name="Normal 3 2 12 5 3 2 2 2 2 3" xfId="25493" xr:uid="{00000000-0005-0000-0000-000071350000}"/>
    <cellStyle name="Normal 3 2 12 5 3 2 2 2 3" xfId="12767" xr:uid="{00000000-0005-0000-0000-000072350000}"/>
    <cellStyle name="Normal 3 2 12 5 3 2 2 2 3 2" xfId="29734" xr:uid="{00000000-0005-0000-0000-000073350000}"/>
    <cellStyle name="Normal 3 2 12 5 3 2 2 2 4" xfId="21252" xr:uid="{00000000-0005-0000-0000-000074350000}"/>
    <cellStyle name="Normal 3 2 12 5 3 2 2 3" xfId="6401" xr:uid="{00000000-0005-0000-0000-000075350000}"/>
    <cellStyle name="Normal 3 2 12 5 3 2 2 3 2" xfId="14891" xr:uid="{00000000-0005-0000-0000-000076350000}"/>
    <cellStyle name="Normal 3 2 12 5 3 2 2 3 2 2" xfId="31857" xr:uid="{00000000-0005-0000-0000-000077350000}"/>
    <cellStyle name="Normal 3 2 12 5 3 2 2 3 3" xfId="23375" xr:uid="{00000000-0005-0000-0000-000078350000}"/>
    <cellStyle name="Normal 3 2 12 5 3 2 2 4" xfId="10649" xr:uid="{00000000-0005-0000-0000-000079350000}"/>
    <cellStyle name="Normal 3 2 12 5 3 2 2 4 2" xfId="27616" xr:uid="{00000000-0005-0000-0000-00007A350000}"/>
    <cellStyle name="Normal 3 2 12 5 3 2 2 5" xfId="19134" xr:uid="{00000000-0005-0000-0000-00007B350000}"/>
    <cellStyle name="Normal 3 2 12 5 3 2 3" xfId="3202" xr:uid="{00000000-0005-0000-0000-00007C350000}"/>
    <cellStyle name="Normal 3 2 12 5 3 2 3 2" xfId="7462" xr:uid="{00000000-0005-0000-0000-00007D350000}"/>
    <cellStyle name="Normal 3 2 12 5 3 2 3 2 2" xfId="15951" xr:uid="{00000000-0005-0000-0000-00007E350000}"/>
    <cellStyle name="Normal 3 2 12 5 3 2 3 2 2 2" xfId="32917" xr:uid="{00000000-0005-0000-0000-00007F350000}"/>
    <cellStyle name="Normal 3 2 12 5 3 2 3 2 3" xfId="24435" xr:uid="{00000000-0005-0000-0000-000080350000}"/>
    <cellStyle name="Normal 3 2 12 5 3 2 3 3" xfId="11709" xr:uid="{00000000-0005-0000-0000-000081350000}"/>
    <cellStyle name="Normal 3 2 12 5 3 2 3 3 2" xfId="28676" xr:uid="{00000000-0005-0000-0000-000082350000}"/>
    <cellStyle name="Normal 3 2 12 5 3 2 3 4" xfId="20194" xr:uid="{00000000-0005-0000-0000-000083350000}"/>
    <cellStyle name="Normal 3 2 12 5 3 2 4" xfId="5343" xr:uid="{00000000-0005-0000-0000-000084350000}"/>
    <cellStyle name="Normal 3 2 12 5 3 2 4 2" xfId="13833" xr:uid="{00000000-0005-0000-0000-000085350000}"/>
    <cellStyle name="Normal 3 2 12 5 3 2 4 2 2" xfId="30799" xr:uid="{00000000-0005-0000-0000-000086350000}"/>
    <cellStyle name="Normal 3 2 12 5 3 2 4 3" xfId="22317" xr:uid="{00000000-0005-0000-0000-000087350000}"/>
    <cellStyle name="Normal 3 2 12 5 3 2 5" xfId="9591" xr:uid="{00000000-0005-0000-0000-000088350000}"/>
    <cellStyle name="Normal 3 2 12 5 3 2 5 2" xfId="26558" xr:uid="{00000000-0005-0000-0000-000089350000}"/>
    <cellStyle name="Normal 3 2 12 5 3 2 6" xfId="18076" xr:uid="{00000000-0005-0000-0000-00008A350000}"/>
    <cellStyle name="Normal 3 2 12 5 3 3" xfId="1610" xr:uid="{00000000-0005-0000-0000-00008B350000}"/>
    <cellStyle name="Normal 3 2 12 5 3 3 2" xfId="3732" xr:uid="{00000000-0005-0000-0000-00008C350000}"/>
    <cellStyle name="Normal 3 2 12 5 3 3 2 2" xfId="7991" xr:uid="{00000000-0005-0000-0000-00008D350000}"/>
    <cellStyle name="Normal 3 2 12 5 3 3 2 2 2" xfId="16480" xr:uid="{00000000-0005-0000-0000-00008E350000}"/>
    <cellStyle name="Normal 3 2 12 5 3 3 2 2 2 2" xfId="33446" xr:uid="{00000000-0005-0000-0000-00008F350000}"/>
    <cellStyle name="Normal 3 2 12 5 3 3 2 2 3" xfId="24964" xr:uid="{00000000-0005-0000-0000-000090350000}"/>
    <cellStyle name="Normal 3 2 12 5 3 3 2 3" xfId="12238" xr:uid="{00000000-0005-0000-0000-000091350000}"/>
    <cellStyle name="Normal 3 2 12 5 3 3 2 3 2" xfId="29205" xr:uid="{00000000-0005-0000-0000-000092350000}"/>
    <cellStyle name="Normal 3 2 12 5 3 3 2 4" xfId="20723" xr:uid="{00000000-0005-0000-0000-000093350000}"/>
    <cellStyle name="Normal 3 2 12 5 3 3 3" xfId="5872" xr:uid="{00000000-0005-0000-0000-000094350000}"/>
    <cellStyle name="Normal 3 2 12 5 3 3 3 2" xfId="14362" xr:uid="{00000000-0005-0000-0000-000095350000}"/>
    <cellStyle name="Normal 3 2 12 5 3 3 3 2 2" xfId="31328" xr:uid="{00000000-0005-0000-0000-000096350000}"/>
    <cellStyle name="Normal 3 2 12 5 3 3 3 3" xfId="22846" xr:uid="{00000000-0005-0000-0000-000097350000}"/>
    <cellStyle name="Normal 3 2 12 5 3 3 4" xfId="10120" xr:uid="{00000000-0005-0000-0000-000098350000}"/>
    <cellStyle name="Normal 3 2 12 5 3 3 4 2" xfId="27087" xr:uid="{00000000-0005-0000-0000-000099350000}"/>
    <cellStyle name="Normal 3 2 12 5 3 3 5" xfId="18605" xr:uid="{00000000-0005-0000-0000-00009A350000}"/>
    <cellStyle name="Normal 3 2 12 5 3 4" xfId="2673" xr:uid="{00000000-0005-0000-0000-00009B350000}"/>
    <cellStyle name="Normal 3 2 12 5 3 4 2" xfId="6933" xr:uid="{00000000-0005-0000-0000-00009C350000}"/>
    <cellStyle name="Normal 3 2 12 5 3 4 2 2" xfId="15422" xr:uid="{00000000-0005-0000-0000-00009D350000}"/>
    <cellStyle name="Normal 3 2 12 5 3 4 2 2 2" xfId="32388" xr:uid="{00000000-0005-0000-0000-00009E350000}"/>
    <cellStyle name="Normal 3 2 12 5 3 4 2 3" xfId="23906" xr:uid="{00000000-0005-0000-0000-00009F350000}"/>
    <cellStyle name="Normal 3 2 12 5 3 4 3" xfId="11180" xr:uid="{00000000-0005-0000-0000-0000A0350000}"/>
    <cellStyle name="Normal 3 2 12 5 3 4 3 2" xfId="28147" xr:uid="{00000000-0005-0000-0000-0000A1350000}"/>
    <cellStyle name="Normal 3 2 12 5 3 4 4" xfId="19665" xr:uid="{00000000-0005-0000-0000-0000A2350000}"/>
    <cellStyle name="Normal 3 2 12 5 3 5" xfId="4814" xr:uid="{00000000-0005-0000-0000-0000A3350000}"/>
    <cellStyle name="Normal 3 2 12 5 3 5 2" xfId="13304" xr:uid="{00000000-0005-0000-0000-0000A4350000}"/>
    <cellStyle name="Normal 3 2 12 5 3 5 2 2" xfId="30270" xr:uid="{00000000-0005-0000-0000-0000A5350000}"/>
    <cellStyle name="Normal 3 2 12 5 3 5 3" xfId="21788" xr:uid="{00000000-0005-0000-0000-0000A6350000}"/>
    <cellStyle name="Normal 3 2 12 5 3 6" xfId="9062" xr:uid="{00000000-0005-0000-0000-0000A7350000}"/>
    <cellStyle name="Normal 3 2 12 5 3 6 2" xfId="26029" xr:uid="{00000000-0005-0000-0000-0000A8350000}"/>
    <cellStyle name="Normal 3 2 12 5 3 7" xfId="17547" xr:uid="{00000000-0005-0000-0000-0000A9350000}"/>
    <cellStyle name="Normal 3 2 12 5 4" xfId="809" xr:uid="{00000000-0005-0000-0000-0000AA350000}"/>
    <cellStyle name="Normal 3 2 12 5 4 2" xfId="1875" xr:uid="{00000000-0005-0000-0000-0000AB350000}"/>
    <cellStyle name="Normal 3 2 12 5 4 2 2" xfId="3996" xr:uid="{00000000-0005-0000-0000-0000AC350000}"/>
    <cellStyle name="Normal 3 2 12 5 4 2 2 2" xfId="8255" xr:uid="{00000000-0005-0000-0000-0000AD350000}"/>
    <cellStyle name="Normal 3 2 12 5 4 2 2 2 2" xfId="16744" xr:uid="{00000000-0005-0000-0000-0000AE350000}"/>
    <cellStyle name="Normal 3 2 12 5 4 2 2 2 2 2" xfId="33710" xr:uid="{00000000-0005-0000-0000-0000AF350000}"/>
    <cellStyle name="Normal 3 2 12 5 4 2 2 2 3" xfId="25228" xr:uid="{00000000-0005-0000-0000-0000B0350000}"/>
    <cellStyle name="Normal 3 2 12 5 4 2 2 3" xfId="12502" xr:uid="{00000000-0005-0000-0000-0000B1350000}"/>
    <cellStyle name="Normal 3 2 12 5 4 2 2 3 2" xfId="29469" xr:uid="{00000000-0005-0000-0000-0000B2350000}"/>
    <cellStyle name="Normal 3 2 12 5 4 2 2 4" xfId="20987" xr:uid="{00000000-0005-0000-0000-0000B3350000}"/>
    <cellStyle name="Normal 3 2 12 5 4 2 3" xfId="6136" xr:uid="{00000000-0005-0000-0000-0000B4350000}"/>
    <cellStyle name="Normal 3 2 12 5 4 2 3 2" xfId="14626" xr:uid="{00000000-0005-0000-0000-0000B5350000}"/>
    <cellStyle name="Normal 3 2 12 5 4 2 3 2 2" xfId="31592" xr:uid="{00000000-0005-0000-0000-0000B6350000}"/>
    <cellStyle name="Normal 3 2 12 5 4 2 3 3" xfId="23110" xr:uid="{00000000-0005-0000-0000-0000B7350000}"/>
    <cellStyle name="Normal 3 2 12 5 4 2 4" xfId="10384" xr:uid="{00000000-0005-0000-0000-0000B8350000}"/>
    <cellStyle name="Normal 3 2 12 5 4 2 4 2" xfId="27351" xr:uid="{00000000-0005-0000-0000-0000B9350000}"/>
    <cellStyle name="Normal 3 2 12 5 4 2 5" xfId="18869" xr:uid="{00000000-0005-0000-0000-0000BA350000}"/>
    <cellStyle name="Normal 3 2 12 5 4 3" xfId="2937" xr:uid="{00000000-0005-0000-0000-0000BB350000}"/>
    <cellStyle name="Normal 3 2 12 5 4 3 2" xfId="7197" xr:uid="{00000000-0005-0000-0000-0000BC350000}"/>
    <cellStyle name="Normal 3 2 12 5 4 3 2 2" xfId="15686" xr:uid="{00000000-0005-0000-0000-0000BD350000}"/>
    <cellStyle name="Normal 3 2 12 5 4 3 2 2 2" xfId="32652" xr:uid="{00000000-0005-0000-0000-0000BE350000}"/>
    <cellStyle name="Normal 3 2 12 5 4 3 2 3" xfId="24170" xr:uid="{00000000-0005-0000-0000-0000BF350000}"/>
    <cellStyle name="Normal 3 2 12 5 4 3 3" xfId="11444" xr:uid="{00000000-0005-0000-0000-0000C0350000}"/>
    <cellStyle name="Normal 3 2 12 5 4 3 3 2" xfId="28411" xr:uid="{00000000-0005-0000-0000-0000C1350000}"/>
    <cellStyle name="Normal 3 2 12 5 4 3 4" xfId="19929" xr:uid="{00000000-0005-0000-0000-0000C2350000}"/>
    <cellStyle name="Normal 3 2 12 5 4 4" xfId="5078" xr:uid="{00000000-0005-0000-0000-0000C3350000}"/>
    <cellStyle name="Normal 3 2 12 5 4 4 2" xfId="13568" xr:uid="{00000000-0005-0000-0000-0000C4350000}"/>
    <cellStyle name="Normal 3 2 12 5 4 4 2 2" xfId="30534" xr:uid="{00000000-0005-0000-0000-0000C5350000}"/>
    <cellStyle name="Normal 3 2 12 5 4 4 3" xfId="22052" xr:uid="{00000000-0005-0000-0000-0000C6350000}"/>
    <cellStyle name="Normal 3 2 12 5 4 5" xfId="9326" xr:uid="{00000000-0005-0000-0000-0000C7350000}"/>
    <cellStyle name="Normal 3 2 12 5 4 5 2" xfId="26293" xr:uid="{00000000-0005-0000-0000-0000C8350000}"/>
    <cellStyle name="Normal 3 2 12 5 4 6" xfId="17811" xr:uid="{00000000-0005-0000-0000-0000C9350000}"/>
    <cellStyle name="Normal 3 2 12 5 5" xfId="1345" xr:uid="{00000000-0005-0000-0000-0000CA350000}"/>
    <cellStyle name="Normal 3 2 12 5 5 2" xfId="3467" xr:uid="{00000000-0005-0000-0000-0000CB350000}"/>
    <cellStyle name="Normal 3 2 12 5 5 2 2" xfId="7726" xr:uid="{00000000-0005-0000-0000-0000CC350000}"/>
    <cellStyle name="Normal 3 2 12 5 5 2 2 2" xfId="16215" xr:uid="{00000000-0005-0000-0000-0000CD350000}"/>
    <cellStyle name="Normal 3 2 12 5 5 2 2 2 2" xfId="33181" xr:uid="{00000000-0005-0000-0000-0000CE350000}"/>
    <cellStyle name="Normal 3 2 12 5 5 2 2 3" xfId="24699" xr:uid="{00000000-0005-0000-0000-0000CF350000}"/>
    <cellStyle name="Normal 3 2 12 5 5 2 3" xfId="11973" xr:uid="{00000000-0005-0000-0000-0000D0350000}"/>
    <cellStyle name="Normal 3 2 12 5 5 2 3 2" xfId="28940" xr:uid="{00000000-0005-0000-0000-0000D1350000}"/>
    <cellStyle name="Normal 3 2 12 5 5 2 4" xfId="20458" xr:uid="{00000000-0005-0000-0000-0000D2350000}"/>
    <cellStyle name="Normal 3 2 12 5 5 3" xfId="5607" xr:uid="{00000000-0005-0000-0000-0000D3350000}"/>
    <cellStyle name="Normal 3 2 12 5 5 3 2" xfId="14097" xr:uid="{00000000-0005-0000-0000-0000D4350000}"/>
    <cellStyle name="Normal 3 2 12 5 5 3 2 2" xfId="31063" xr:uid="{00000000-0005-0000-0000-0000D5350000}"/>
    <cellStyle name="Normal 3 2 12 5 5 3 3" xfId="22581" xr:uid="{00000000-0005-0000-0000-0000D6350000}"/>
    <cellStyle name="Normal 3 2 12 5 5 4" xfId="9855" xr:uid="{00000000-0005-0000-0000-0000D7350000}"/>
    <cellStyle name="Normal 3 2 12 5 5 4 2" xfId="26822" xr:uid="{00000000-0005-0000-0000-0000D8350000}"/>
    <cellStyle name="Normal 3 2 12 5 5 5" xfId="18340" xr:uid="{00000000-0005-0000-0000-0000D9350000}"/>
    <cellStyle name="Normal 3 2 12 5 6" xfId="2408" xr:uid="{00000000-0005-0000-0000-0000DA350000}"/>
    <cellStyle name="Normal 3 2 12 5 6 2" xfId="6668" xr:uid="{00000000-0005-0000-0000-0000DB350000}"/>
    <cellStyle name="Normal 3 2 12 5 6 2 2" xfId="15157" xr:uid="{00000000-0005-0000-0000-0000DC350000}"/>
    <cellStyle name="Normal 3 2 12 5 6 2 2 2" xfId="32123" xr:uid="{00000000-0005-0000-0000-0000DD350000}"/>
    <cellStyle name="Normal 3 2 12 5 6 2 3" xfId="23641" xr:uid="{00000000-0005-0000-0000-0000DE350000}"/>
    <cellStyle name="Normal 3 2 12 5 6 3" xfId="10915" xr:uid="{00000000-0005-0000-0000-0000DF350000}"/>
    <cellStyle name="Normal 3 2 12 5 6 3 2" xfId="27882" xr:uid="{00000000-0005-0000-0000-0000E0350000}"/>
    <cellStyle name="Normal 3 2 12 5 6 4" xfId="19400" xr:uid="{00000000-0005-0000-0000-0000E1350000}"/>
    <cellStyle name="Normal 3 2 12 5 7" xfId="4549" xr:uid="{00000000-0005-0000-0000-0000E2350000}"/>
    <cellStyle name="Normal 3 2 12 5 7 2" xfId="13039" xr:uid="{00000000-0005-0000-0000-0000E3350000}"/>
    <cellStyle name="Normal 3 2 12 5 7 2 2" xfId="30005" xr:uid="{00000000-0005-0000-0000-0000E4350000}"/>
    <cellStyle name="Normal 3 2 12 5 7 3" xfId="21523" xr:uid="{00000000-0005-0000-0000-0000E5350000}"/>
    <cellStyle name="Normal 3 2 12 5 8" xfId="8797" xr:uid="{00000000-0005-0000-0000-0000E6350000}"/>
    <cellStyle name="Normal 3 2 12 5 8 2" xfId="25764" xr:uid="{00000000-0005-0000-0000-0000E7350000}"/>
    <cellStyle name="Normal 3 2 12 5 9" xfId="17282" xr:uid="{00000000-0005-0000-0000-0000E8350000}"/>
    <cellStyle name="Normal 3 2 12 6" xfId="319" xr:uid="{00000000-0005-0000-0000-0000E9350000}"/>
    <cellStyle name="Normal 3 2 12 6 2" xfId="608" xr:uid="{00000000-0005-0000-0000-0000EA350000}"/>
    <cellStyle name="Normal 3 2 12 6 2 2" xfId="1145" xr:uid="{00000000-0005-0000-0000-0000EB350000}"/>
    <cellStyle name="Normal 3 2 12 6 2 2 2" xfId="2206" xr:uid="{00000000-0005-0000-0000-0000EC350000}"/>
    <cellStyle name="Normal 3 2 12 6 2 2 2 2" xfId="4327" xr:uid="{00000000-0005-0000-0000-0000ED350000}"/>
    <cellStyle name="Normal 3 2 12 6 2 2 2 2 2" xfId="8586" xr:uid="{00000000-0005-0000-0000-0000EE350000}"/>
    <cellStyle name="Normal 3 2 12 6 2 2 2 2 2 2" xfId="17075" xr:uid="{00000000-0005-0000-0000-0000EF350000}"/>
    <cellStyle name="Normal 3 2 12 6 2 2 2 2 2 2 2" xfId="34041" xr:uid="{00000000-0005-0000-0000-0000F0350000}"/>
    <cellStyle name="Normal 3 2 12 6 2 2 2 2 2 3" xfId="25559" xr:uid="{00000000-0005-0000-0000-0000F1350000}"/>
    <cellStyle name="Normal 3 2 12 6 2 2 2 2 3" xfId="12833" xr:uid="{00000000-0005-0000-0000-0000F2350000}"/>
    <cellStyle name="Normal 3 2 12 6 2 2 2 2 3 2" xfId="29800" xr:uid="{00000000-0005-0000-0000-0000F3350000}"/>
    <cellStyle name="Normal 3 2 12 6 2 2 2 2 4" xfId="21318" xr:uid="{00000000-0005-0000-0000-0000F4350000}"/>
    <cellStyle name="Normal 3 2 12 6 2 2 2 3" xfId="6467" xr:uid="{00000000-0005-0000-0000-0000F5350000}"/>
    <cellStyle name="Normal 3 2 12 6 2 2 2 3 2" xfId="14957" xr:uid="{00000000-0005-0000-0000-0000F6350000}"/>
    <cellStyle name="Normal 3 2 12 6 2 2 2 3 2 2" xfId="31923" xr:uid="{00000000-0005-0000-0000-0000F7350000}"/>
    <cellStyle name="Normal 3 2 12 6 2 2 2 3 3" xfId="23441" xr:uid="{00000000-0005-0000-0000-0000F8350000}"/>
    <cellStyle name="Normal 3 2 12 6 2 2 2 4" xfId="10715" xr:uid="{00000000-0005-0000-0000-0000F9350000}"/>
    <cellStyle name="Normal 3 2 12 6 2 2 2 4 2" xfId="27682" xr:uid="{00000000-0005-0000-0000-0000FA350000}"/>
    <cellStyle name="Normal 3 2 12 6 2 2 2 5" xfId="19200" xr:uid="{00000000-0005-0000-0000-0000FB350000}"/>
    <cellStyle name="Normal 3 2 12 6 2 2 3" xfId="3268" xr:uid="{00000000-0005-0000-0000-0000FC350000}"/>
    <cellStyle name="Normal 3 2 12 6 2 2 3 2" xfId="7528" xr:uid="{00000000-0005-0000-0000-0000FD350000}"/>
    <cellStyle name="Normal 3 2 12 6 2 2 3 2 2" xfId="16017" xr:uid="{00000000-0005-0000-0000-0000FE350000}"/>
    <cellStyle name="Normal 3 2 12 6 2 2 3 2 2 2" xfId="32983" xr:uid="{00000000-0005-0000-0000-0000FF350000}"/>
    <cellStyle name="Normal 3 2 12 6 2 2 3 2 3" xfId="24501" xr:uid="{00000000-0005-0000-0000-000000360000}"/>
    <cellStyle name="Normal 3 2 12 6 2 2 3 3" xfId="11775" xr:uid="{00000000-0005-0000-0000-000001360000}"/>
    <cellStyle name="Normal 3 2 12 6 2 2 3 3 2" xfId="28742" xr:uid="{00000000-0005-0000-0000-000002360000}"/>
    <cellStyle name="Normal 3 2 12 6 2 2 3 4" xfId="20260" xr:uid="{00000000-0005-0000-0000-000003360000}"/>
    <cellStyle name="Normal 3 2 12 6 2 2 4" xfId="5409" xr:uid="{00000000-0005-0000-0000-000004360000}"/>
    <cellStyle name="Normal 3 2 12 6 2 2 4 2" xfId="13899" xr:uid="{00000000-0005-0000-0000-000005360000}"/>
    <cellStyle name="Normal 3 2 12 6 2 2 4 2 2" xfId="30865" xr:uid="{00000000-0005-0000-0000-000006360000}"/>
    <cellStyle name="Normal 3 2 12 6 2 2 4 3" xfId="22383" xr:uid="{00000000-0005-0000-0000-000007360000}"/>
    <cellStyle name="Normal 3 2 12 6 2 2 5" xfId="9657" xr:uid="{00000000-0005-0000-0000-000008360000}"/>
    <cellStyle name="Normal 3 2 12 6 2 2 5 2" xfId="26624" xr:uid="{00000000-0005-0000-0000-000009360000}"/>
    <cellStyle name="Normal 3 2 12 6 2 2 6" xfId="18142" xr:uid="{00000000-0005-0000-0000-00000A360000}"/>
    <cellStyle name="Normal 3 2 12 6 2 3" xfId="1676" xr:uid="{00000000-0005-0000-0000-00000B360000}"/>
    <cellStyle name="Normal 3 2 12 6 2 3 2" xfId="3798" xr:uid="{00000000-0005-0000-0000-00000C360000}"/>
    <cellStyle name="Normal 3 2 12 6 2 3 2 2" xfId="8057" xr:uid="{00000000-0005-0000-0000-00000D360000}"/>
    <cellStyle name="Normal 3 2 12 6 2 3 2 2 2" xfId="16546" xr:uid="{00000000-0005-0000-0000-00000E360000}"/>
    <cellStyle name="Normal 3 2 12 6 2 3 2 2 2 2" xfId="33512" xr:uid="{00000000-0005-0000-0000-00000F360000}"/>
    <cellStyle name="Normal 3 2 12 6 2 3 2 2 3" xfId="25030" xr:uid="{00000000-0005-0000-0000-000010360000}"/>
    <cellStyle name="Normal 3 2 12 6 2 3 2 3" xfId="12304" xr:uid="{00000000-0005-0000-0000-000011360000}"/>
    <cellStyle name="Normal 3 2 12 6 2 3 2 3 2" xfId="29271" xr:uid="{00000000-0005-0000-0000-000012360000}"/>
    <cellStyle name="Normal 3 2 12 6 2 3 2 4" xfId="20789" xr:uid="{00000000-0005-0000-0000-000013360000}"/>
    <cellStyle name="Normal 3 2 12 6 2 3 3" xfId="5938" xr:uid="{00000000-0005-0000-0000-000014360000}"/>
    <cellStyle name="Normal 3 2 12 6 2 3 3 2" xfId="14428" xr:uid="{00000000-0005-0000-0000-000015360000}"/>
    <cellStyle name="Normal 3 2 12 6 2 3 3 2 2" xfId="31394" xr:uid="{00000000-0005-0000-0000-000016360000}"/>
    <cellStyle name="Normal 3 2 12 6 2 3 3 3" xfId="22912" xr:uid="{00000000-0005-0000-0000-000017360000}"/>
    <cellStyle name="Normal 3 2 12 6 2 3 4" xfId="10186" xr:uid="{00000000-0005-0000-0000-000018360000}"/>
    <cellStyle name="Normal 3 2 12 6 2 3 4 2" xfId="27153" xr:uid="{00000000-0005-0000-0000-000019360000}"/>
    <cellStyle name="Normal 3 2 12 6 2 3 5" xfId="18671" xr:uid="{00000000-0005-0000-0000-00001A360000}"/>
    <cellStyle name="Normal 3 2 12 6 2 4" xfId="2739" xr:uid="{00000000-0005-0000-0000-00001B360000}"/>
    <cellStyle name="Normal 3 2 12 6 2 4 2" xfId="6999" xr:uid="{00000000-0005-0000-0000-00001C360000}"/>
    <cellStyle name="Normal 3 2 12 6 2 4 2 2" xfId="15488" xr:uid="{00000000-0005-0000-0000-00001D360000}"/>
    <cellStyle name="Normal 3 2 12 6 2 4 2 2 2" xfId="32454" xr:uid="{00000000-0005-0000-0000-00001E360000}"/>
    <cellStyle name="Normal 3 2 12 6 2 4 2 3" xfId="23972" xr:uid="{00000000-0005-0000-0000-00001F360000}"/>
    <cellStyle name="Normal 3 2 12 6 2 4 3" xfId="11246" xr:uid="{00000000-0005-0000-0000-000020360000}"/>
    <cellStyle name="Normal 3 2 12 6 2 4 3 2" xfId="28213" xr:uid="{00000000-0005-0000-0000-000021360000}"/>
    <cellStyle name="Normal 3 2 12 6 2 4 4" xfId="19731" xr:uid="{00000000-0005-0000-0000-000022360000}"/>
    <cellStyle name="Normal 3 2 12 6 2 5" xfId="4880" xr:uid="{00000000-0005-0000-0000-000023360000}"/>
    <cellStyle name="Normal 3 2 12 6 2 5 2" xfId="13370" xr:uid="{00000000-0005-0000-0000-000024360000}"/>
    <cellStyle name="Normal 3 2 12 6 2 5 2 2" xfId="30336" xr:uid="{00000000-0005-0000-0000-000025360000}"/>
    <cellStyle name="Normal 3 2 12 6 2 5 3" xfId="21854" xr:uid="{00000000-0005-0000-0000-000026360000}"/>
    <cellStyle name="Normal 3 2 12 6 2 6" xfId="9128" xr:uid="{00000000-0005-0000-0000-000027360000}"/>
    <cellStyle name="Normal 3 2 12 6 2 6 2" xfId="26095" xr:uid="{00000000-0005-0000-0000-000028360000}"/>
    <cellStyle name="Normal 3 2 12 6 2 7" xfId="17613" xr:uid="{00000000-0005-0000-0000-000029360000}"/>
    <cellStyle name="Normal 3 2 12 6 3" xfId="875" xr:uid="{00000000-0005-0000-0000-00002A360000}"/>
    <cellStyle name="Normal 3 2 12 6 3 2" xfId="1941" xr:uid="{00000000-0005-0000-0000-00002B360000}"/>
    <cellStyle name="Normal 3 2 12 6 3 2 2" xfId="4062" xr:uid="{00000000-0005-0000-0000-00002C360000}"/>
    <cellStyle name="Normal 3 2 12 6 3 2 2 2" xfId="8321" xr:uid="{00000000-0005-0000-0000-00002D360000}"/>
    <cellStyle name="Normal 3 2 12 6 3 2 2 2 2" xfId="16810" xr:uid="{00000000-0005-0000-0000-00002E360000}"/>
    <cellStyle name="Normal 3 2 12 6 3 2 2 2 2 2" xfId="33776" xr:uid="{00000000-0005-0000-0000-00002F360000}"/>
    <cellStyle name="Normal 3 2 12 6 3 2 2 2 3" xfId="25294" xr:uid="{00000000-0005-0000-0000-000030360000}"/>
    <cellStyle name="Normal 3 2 12 6 3 2 2 3" xfId="12568" xr:uid="{00000000-0005-0000-0000-000031360000}"/>
    <cellStyle name="Normal 3 2 12 6 3 2 2 3 2" xfId="29535" xr:uid="{00000000-0005-0000-0000-000032360000}"/>
    <cellStyle name="Normal 3 2 12 6 3 2 2 4" xfId="21053" xr:uid="{00000000-0005-0000-0000-000033360000}"/>
    <cellStyle name="Normal 3 2 12 6 3 2 3" xfId="6202" xr:uid="{00000000-0005-0000-0000-000034360000}"/>
    <cellStyle name="Normal 3 2 12 6 3 2 3 2" xfId="14692" xr:uid="{00000000-0005-0000-0000-000035360000}"/>
    <cellStyle name="Normal 3 2 12 6 3 2 3 2 2" xfId="31658" xr:uid="{00000000-0005-0000-0000-000036360000}"/>
    <cellStyle name="Normal 3 2 12 6 3 2 3 3" xfId="23176" xr:uid="{00000000-0005-0000-0000-000037360000}"/>
    <cellStyle name="Normal 3 2 12 6 3 2 4" xfId="10450" xr:uid="{00000000-0005-0000-0000-000038360000}"/>
    <cellStyle name="Normal 3 2 12 6 3 2 4 2" xfId="27417" xr:uid="{00000000-0005-0000-0000-000039360000}"/>
    <cellStyle name="Normal 3 2 12 6 3 2 5" xfId="18935" xr:uid="{00000000-0005-0000-0000-00003A360000}"/>
    <cellStyle name="Normal 3 2 12 6 3 3" xfId="3003" xr:uid="{00000000-0005-0000-0000-00003B360000}"/>
    <cellStyle name="Normal 3 2 12 6 3 3 2" xfId="7263" xr:uid="{00000000-0005-0000-0000-00003C360000}"/>
    <cellStyle name="Normal 3 2 12 6 3 3 2 2" xfId="15752" xr:uid="{00000000-0005-0000-0000-00003D360000}"/>
    <cellStyle name="Normal 3 2 12 6 3 3 2 2 2" xfId="32718" xr:uid="{00000000-0005-0000-0000-00003E360000}"/>
    <cellStyle name="Normal 3 2 12 6 3 3 2 3" xfId="24236" xr:uid="{00000000-0005-0000-0000-00003F360000}"/>
    <cellStyle name="Normal 3 2 12 6 3 3 3" xfId="11510" xr:uid="{00000000-0005-0000-0000-000040360000}"/>
    <cellStyle name="Normal 3 2 12 6 3 3 3 2" xfId="28477" xr:uid="{00000000-0005-0000-0000-000041360000}"/>
    <cellStyle name="Normal 3 2 12 6 3 3 4" xfId="19995" xr:uid="{00000000-0005-0000-0000-000042360000}"/>
    <cellStyle name="Normal 3 2 12 6 3 4" xfId="5144" xr:uid="{00000000-0005-0000-0000-000043360000}"/>
    <cellStyle name="Normal 3 2 12 6 3 4 2" xfId="13634" xr:uid="{00000000-0005-0000-0000-000044360000}"/>
    <cellStyle name="Normal 3 2 12 6 3 4 2 2" xfId="30600" xr:uid="{00000000-0005-0000-0000-000045360000}"/>
    <cellStyle name="Normal 3 2 12 6 3 4 3" xfId="22118" xr:uid="{00000000-0005-0000-0000-000046360000}"/>
    <cellStyle name="Normal 3 2 12 6 3 5" xfId="9392" xr:uid="{00000000-0005-0000-0000-000047360000}"/>
    <cellStyle name="Normal 3 2 12 6 3 5 2" xfId="26359" xr:uid="{00000000-0005-0000-0000-000048360000}"/>
    <cellStyle name="Normal 3 2 12 6 3 6" xfId="17877" xr:uid="{00000000-0005-0000-0000-000049360000}"/>
    <cellStyle name="Normal 3 2 12 6 4" xfId="1411" xr:uid="{00000000-0005-0000-0000-00004A360000}"/>
    <cellStyle name="Normal 3 2 12 6 4 2" xfId="3533" xr:uid="{00000000-0005-0000-0000-00004B360000}"/>
    <cellStyle name="Normal 3 2 12 6 4 2 2" xfId="7792" xr:uid="{00000000-0005-0000-0000-00004C360000}"/>
    <cellStyle name="Normal 3 2 12 6 4 2 2 2" xfId="16281" xr:uid="{00000000-0005-0000-0000-00004D360000}"/>
    <cellStyle name="Normal 3 2 12 6 4 2 2 2 2" xfId="33247" xr:uid="{00000000-0005-0000-0000-00004E360000}"/>
    <cellStyle name="Normal 3 2 12 6 4 2 2 3" xfId="24765" xr:uid="{00000000-0005-0000-0000-00004F360000}"/>
    <cellStyle name="Normal 3 2 12 6 4 2 3" xfId="12039" xr:uid="{00000000-0005-0000-0000-000050360000}"/>
    <cellStyle name="Normal 3 2 12 6 4 2 3 2" xfId="29006" xr:uid="{00000000-0005-0000-0000-000051360000}"/>
    <cellStyle name="Normal 3 2 12 6 4 2 4" xfId="20524" xr:uid="{00000000-0005-0000-0000-000052360000}"/>
    <cellStyle name="Normal 3 2 12 6 4 3" xfId="5673" xr:uid="{00000000-0005-0000-0000-000053360000}"/>
    <cellStyle name="Normal 3 2 12 6 4 3 2" xfId="14163" xr:uid="{00000000-0005-0000-0000-000054360000}"/>
    <cellStyle name="Normal 3 2 12 6 4 3 2 2" xfId="31129" xr:uid="{00000000-0005-0000-0000-000055360000}"/>
    <cellStyle name="Normal 3 2 12 6 4 3 3" xfId="22647" xr:uid="{00000000-0005-0000-0000-000056360000}"/>
    <cellStyle name="Normal 3 2 12 6 4 4" xfId="9921" xr:uid="{00000000-0005-0000-0000-000057360000}"/>
    <cellStyle name="Normal 3 2 12 6 4 4 2" xfId="26888" xr:uid="{00000000-0005-0000-0000-000058360000}"/>
    <cellStyle name="Normal 3 2 12 6 4 5" xfId="18406" xr:uid="{00000000-0005-0000-0000-000059360000}"/>
    <cellStyle name="Normal 3 2 12 6 5" xfId="2474" xr:uid="{00000000-0005-0000-0000-00005A360000}"/>
    <cellStyle name="Normal 3 2 12 6 5 2" xfId="6734" xr:uid="{00000000-0005-0000-0000-00005B360000}"/>
    <cellStyle name="Normal 3 2 12 6 5 2 2" xfId="15223" xr:uid="{00000000-0005-0000-0000-00005C360000}"/>
    <cellStyle name="Normal 3 2 12 6 5 2 2 2" xfId="32189" xr:uid="{00000000-0005-0000-0000-00005D360000}"/>
    <cellStyle name="Normal 3 2 12 6 5 2 3" xfId="23707" xr:uid="{00000000-0005-0000-0000-00005E360000}"/>
    <cellStyle name="Normal 3 2 12 6 5 3" xfId="10981" xr:uid="{00000000-0005-0000-0000-00005F360000}"/>
    <cellStyle name="Normal 3 2 12 6 5 3 2" xfId="27948" xr:uid="{00000000-0005-0000-0000-000060360000}"/>
    <cellStyle name="Normal 3 2 12 6 5 4" xfId="19466" xr:uid="{00000000-0005-0000-0000-000061360000}"/>
    <cellStyle name="Normal 3 2 12 6 6" xfId="4615" xr:uid="{00000000-0005-0000-0000-000062360000}"/>
    <cellStyle name="Normal 3 2 12 6 6 2" xfId="13105" xr:uid="{00000000-0005-0000-0000-000063360000}"/>
    <cellStyle name="Normal 3 2 12 6 6 2 2" xfId="30071" xr:uid="{00000000-0005-0000-0000-000064360000}"/>
    <cellStyle name="Normal 3 2 12 6 6 3" xfId="21589" xr:uid="{00000000-0005-0000-0000-000065360000}"/>
    <cellStyle name="Normal 3 2 12 6 7" xfId="8863" xr:uid="{00000000-0005-0000-0000-000066360000}"/>
    <cellStyle name="Normal 3 2 12 6 7 2" xfId="25830" xr:uid="{00000000-0005-0000-0000-000067360000}"/>
    <cellStyle name="Normal 3 2 12 6 8" xfId="17348" xr:uid="{00000000-0005-0000-0000-000068360000}"/>
    <cellStyle name="Normal 3 2 12 7" xfId="473" xr:uid="{00000000-0005-0000-0000-000069360000}"/>
    <cellStyle name="Normal 3 2 12 7 2" xfId="1014" xr:uid="{00000000-0005-0000-0000-00006A360000}"/>
    <cellStyle name="Normal 3 2 12 7 2 2" xfId="2075" xr:uid="{00000000-0005-0000-0000-00006B360000}"/>
    <cellStyle name="Normal 3 2 12 7 2 2 2" xfId="4196" xr:uid="{00000000-0005-0000-0000-00006C360000}"/>
    <cellStyle name="Normal 3 2 12 7 2 2 2 2" xfId="8455" xr:uid="{00000000-0005-0000-0000-00006D360000}"/>
    <cellStyle name="Normal 3 2 12 7 2 2 2 2 2" xfId="16944" xr:uid="{00000000-0005-0000-0000-00006E360000}"/>
    <cellStyle name="Normal 3 2 12 7 2 2 2 2 2 2" xfId="33910" xr:uid="{00000000-0005-0000-0000-00006F360000}"/>
    <cellStyle name="Normal 3 2 12 7 2 2 2 2 3" xfId="25428" xr:uid="{00000000-0005-0000-0000-000070360000}"/>
    <cellStyle name="Normal 3 2 12 7 2 2 2 3" xfId="12702" xr:uid="{00000000-0005-0000-0000-000071360000}"/>
    <cellStyle name="Normal 3 2 12 7 2 2 2 3 2" xfId="29669" xr:uid="{00000000-0005-0000-0000-000072360000}"/>
    <cellStyle name="Normal 3 2 12 7 2 2 2 4" xfId="21187" xr:uid="{00000000-0005-0000-0000-000073360000}"/>
    <cellStyle name="Normal 3 2 12 7 2 2 3" xfId="6336" xr:uid="{00000000-0005-0000-0000-000074360000}"/>
    <cellStyle name="Normal 3 2 12 7 2 2 3 2" xfId="14826" xr:uid="{00000000-0005-0000-0000-000075360000}"/>
    <cellStyle name="Normal 3 2 12 7 2 2 3 2 2" xfId="31792" xr:uid="{00000000-0005-0000-0000-000076360000}"/>
    <cellStyle name="Normal 3 2 12 7 2 2 3 3" xfId="23310" xr:uid="{00000000-0005-0000-0000-000077360000}"/>
    <cellStyle name="Normal 3 2 12 7 2 2 4" xfId="10584" xr:uid="{00000000-0005-0000-0000-000078360000}"/>
    <cellStyle name="Normal 3 2 12 7 2 2 4 2" xfId="27551" xr:uid="{00000000-0005-0000-0000-000079360000}"/>
    <cellStyle name="Normal 3 2 12 7 2 2 5" xfId="19069" xr:uid="{00000000-0005-0000-0000-00007A360000}"/>
    <cellStyle name="Normal 3 2 12 7 2 3" xfId="3137" xr:uid="{00000000-0005-0000-0000-00007B360000}"/>
    <cellStyle name="Normal 3 2 12 7 2 3 2" xfId="7397" xr:uid="{00000000-0005-0000-0000-00007C360000}"/>
    <cellStyle name="Normal 3 2 12 7 2 3 2 2" xfId="15886" xr:uid="{00000000-0005-0000-0000-00007D360000}"/>
    <cellStyle name="Normal 3 2 12 7 2 3 2 2 2" xfId="32852" xr:uid="{00000000-0005-0000-0000-00007E360000}"/>
    <cellStyle name="Normal 3 2 12 7 2 3 2 3" xfId="24370" xr:uid="{00000000-0005-0000-0000-00007F360000}"/>
    <cellStyle name="Normal 3 2 12 7 2 3 3" xfId="11644" xr:uid="{00000000-0005-0000-0000-000080360000}"/>
    <cellStyle name="Normal 3 2 12 7 2 3 3 2" xfId="28611" xr:uid="{00000000-0005-0000-0000-000081360000}"/>
    <cellStyle name="Normal 3 2 12 7 2 3 4" xfId="20129" xr:uid="{00000000-0005-0000-0000-000082360000}"/>
    <cellStyle name="Normal 3 2 12 7 2 4" xfId="5278" xr:uid="{00000000-0005-0000-0000-000083360000}"/>
    <cellStyle name="Normal 3 2 12 7 2 4 2" xfId="13768" xr:uid="{00000000-0005-0000-0000-000084360000}"/>
    <cellStyle name="Normal 3 2 12 7 2 4 2 2" xfId="30734" xr:uid="{00000000-0005-0000-0000-000085360000}"/>
    <cellStyle name="Normal 3 2 12 7 2 4 3" xfId="22252" xr:uid="{00000000-0005-0000-0000-000086360000}"/>
    <cellStyle name="Normal 3 2 12 7 2 5" xfId="9526" xr:uid="{00000000-0005-0000-0000-000087360000}"/>
    <cellStyle name="Normal 3 2 12 7 2 5 2" xfId="26493" xr:uid="{00000000-0005-0000-0000-000088360000}"/>
    <cellStyle name="Normal 3 2 12 7 2 6" xfId="18011" xr:uid="{00000000-0005-0000-0000-000089360000}"/>
    <cellStyle name="Normal 3 2 12 7 3" xfId="1545" xr:uid="{00000000-0005-0000-0000-00008A360000}"/>
    <cellStyle name="Normal 3 2 12 7 3 2" xfId="3667" xr:uid="{00000000-0005-0000-0000-00008B360000}"/>
    <cellStyle name="Normal 3 2 12 7 3 2 2" xfId="7926" xr:uid="{00000000-0005-0000-0000-00008C360000}"/>
    <cellStyle name="Normal 3 2 12 7 3 2 2 2" xfId="16415" xr:uid="{00000000-0005-0000-0000-00008D360000}"/>
    <cellStyle name="Normal 3 2 12 7 3 2 2 2 2" xfId="33381" xr:uid="{00000000-0005-0000-0000-00008E360000}"/>
    <cellStyle name="Normal 3 2 12 7 3 2 2 3" xfId="24899" xr:uid="{00000000-0005-0000-0000-00008F360000}"/>
    <cellStyle name="Normal 3 2 12 7 3 2 3" xfId="12173" xr:uid="{00000000-0005-0000-0000-000090360000}"/>
    <cellStyle name="Normal 3 2 12 7 3 2 3 2" xfId="29140" xr:uid="{00000000-0005-0000-0000-000091360000}"/>
    <cellStyle name="Normal 3 2 12 7 3 2 4" xfId="20658" xr:uid="{00000000-0005-0000-0000-000092360000}"/>
    <cellStyle name="Normal 3 2 12 7 3 3" xfId="5807" xr:uid="{00000000-0005-0000-0000-000093360000}"/>
    <cellStyle name="Normal 3 2 12 7 3 3 2" xfId="14297" xr:uid="{00000000-0005-0000-0000-000094360000}"/>
    <cellStyle name="Normal 3 2 12 7 3 3 2 2" xfId="31263" xr:uid="{00000000-0005-0000-0000-000095360000}"/>
    <cellStyle name="Normal 3 2 12 7 3 3 3" xfId="22781" xr:uid="{00000000-0005-0000-0000-000096360000}"/>
    <cellStyle name="Normal 3 2 12 7 3 4" xfId="10055" xr:uid="{00000000-0005-0000-0000-000097360000}"/>
    <cellStyle name="Normal 3 2 12 7 3 4 2" xfId="27022" xr:uid="{00000000-0005-0000-0000-000098360000}"/>
    <cellStyle name="Normal 3 2 12 7 3 5" xfId="18540" xr:uid="{00000000-0005-0000-0000-000099360000}"/>
    <cellStyle name="Normal 3 2 12 7 4" xfId="2608" xr:uid="{00000000-0005-0000-0000-00009A360000}"/>
    <cellStyle name="Normal 3 2 12 7 4 2" xfId="6868" xr:uid="{00000000-0005-0000-0000-00009B360000}"/>
    <cellStyle name="Normal 3 2 12 7 4 2 2" xfId="15357" xr:uid="{00000000-0005-0000-0000-00009C360000}"/>
    <cellStyle name="Normal 3 2 12 7 4 2 2 2" xfId="32323" xr:uid="{00000000-0005-0000-0000-00009D360000}"/>
    <cellStyle name="Normal 3 2 12 7 4 2 3" xfId="23841" xr:uid="{00000000-0005-0000-0000-00009E360000}"/>
    <cellStyle name="Normal 3 2 12 7 4 3" xfId="11115" xr:uid="{00000000-0005-0000-0000-00009F360000}"/>
    <cellStyle name="Normal 3 2 12 7 4 3 2" xfId="28082" xr:uid="{00000000-0005-0000-0000-0000A0360000}"/>
    <cellStyle name="Normal 3 2 12 7 4 4" xfId="19600" xr:uid="{00000000-0005-0000-0000-0000A1360000}"/>
    <cellStyle name="Normal 3 2 12 7 5" xfId="4749" xr:uid="{00000000-0005-0000-0000-0000A2360000}"/>
    <cellStyle name="Normal 3 2 12 7 5 2" xfId="13239" xr:uid="{00000000-0005-0000-0000-0000A3360000}"/>
    <cellStyle name="Normal 3 2 12 7 5 2 2" xfId="30205" xr:uid="{00000000-0005-0000-0000-0000A4360000}"/>
    <cellStyle name="Normal 3 2 12 7 5 3" xfId="21723" xr:uid="{00000000-0005-0000-0000-0000A5360000}"/>
    <cellStyle name="Normal 3 2 12 7 6" xfId="8997" xr:uid="{00000000-0005-0000-0000-0000A6360000}"/>
    <cellStyle name="Normal 3 2 12 7 6 2" xfId="25964" xr:uid="{00000000-0005-0000-0000-0000A7360000}"/>
    <cellStyle name="Normal 3 2 12 7 7" xfId="17482" xr:uid="{00000000-0005-0000-0000-0000A8360000}"/>
    <cellStyle name="Normal 3 2 12 8" xfId="743" xr:uid="{00000000-0005-0000-0000-0000A9360000}"/>
    <cellStyle name="Normal 3 2 12 8 2" xfId="1810" xr:uid="{00000000-0005-0000-0000-0000AA360000}"/>
    <cellStyle name="Normal 3 2 12 8 2 2" xfId="3931" xr:uid="{00000000-0005-0000-0000-0000AB360000}"/>
    <cellStyle name="Normal 3 2 12 8 2 2 2" xfId="8190" xr:uid="{00000000-0005-0000-0000-0000AC360000}"/>
    <cellStyle name="Normal 3 2 12 8 2 2 2 2" xfId="16679" xr:uid="{00000000-0005-0000-0000-0000AD360000}"/>
    <cellStyle name="Normal 3 2 12 8 2 2 2 2 2" xfId="33645" xr:uid="{00000000-0005-0000-0000-0000AE360000}"/>
    <cellStyle name="Normal 3 2 12 8 2 2 2 3" xfId="25163" xr:uid="{00000000-0005-0000-0000-0000AF360000}"/>
    <cellStyle name="Normal 3 2 12 8 2 2 3" xfId="12437" xr:uid="{00000000-0005-0000-0000-0000B0360000}"/>
    <cellStyle name="Normal 3 2 12 8 2 2 3 2" xfId="29404" xr:uid="{00000000-0005-0000-0000-0000B1360000}"/>
    <cellStyle name="Normal 3 2 12 8 2 2 4" xfId="20922" xr:uid="{00000000-0005-0000-0000-0000B2360000}"/>
    <cellStyle name="Normal 3 2 12 8 2 3" xfId="6071" xr:uid="{00000000-0005-0000-0000-0000B3360000}"/>
    <cellStyle name="Normal 3 2 12 8 2 3 2" xfId="14561" xr:uid="{00000000-0005-0000-0000-0000B4360000}"/>
    <cellStyle name="Normal 3 2 12 8 2 3 2 2" xfId="31527" xr:uid="{00000000-0005-0000-0000-0000B5360000}"/>
    <cellStyle name="Normal 3 2 12 8 2 3 3" xfId="23045" xr:uid="{00000000-0005-0000-0000-0000B6360000}"/>
    <cellStyle name="Normal 3 2 12 8 2 4" xfId="10319" xr:uid="{00000000-0005-0000-0000-0000B7360000}"/>
    <cellStyle name="Normal 3 2 12 8 2 4 2" xfId="27286" xr:uid="{00000000-0005-0000-0000-0000B8360000}"/>
    <cellStyle name="Normal 3 2 12 8 2 5" xfId="18804" xr:uid="{00000000-0005-0000-0000-0000B9360000}"/>
    <cellStyle name="Normal 3 2 12 8 3" xfId="2872" xr:uid="{00000000-0005-0000-0000-0000BA360000}"/>
    <cellStyle name="Normal 3 2 12 8 3 2" xfId="7132" xr:uid="{00000000-0005-0000-0000-0000BB360000}"/>
    <cellStyle name="Normal 3 2 12 8 3 2 2" xfId="15621" xr:uid="{00000000-0005-0000-0000-0000BC360000}"/>
    <cellStyle name="Normal 3 2 12 8 3 2 2 2" xfId="32587" xr:uid="{00000000-0005-0000-0000-0000BD360000}"/>
    <cellStyle name="Normal 3 2 12 8 3 2 3" xfId="24105" xr:uid="{00000000-0005-0000-0000-0000BE360000}"/>
    <cellStyle name="Normal 3 2 12 8 3 3" xfId="11379" xr:uid="{00000000-0005-0000-0000-0000BF360000}"/>
    <cellStyle name="Normal 3 2 12 8 3 3 2" xfId="28346" xr:uid="{00000000-0005-0000-0000-0000C0360000}"/>
    <cellStyle name="Normal 3 2 12 8 3 4" xfId="19864" xr:uid="{00000000-0005-0000-0000-0000C1360000}"/>
    <cellStyle name="Normal 3 2 12 8 4" xfId="5013" xr:uid="{00000000-0005-0000-0000-0000C2360000}"/>
    <cellStyle name="Normal 3 2 12 8 4 2" xfId="13503" xr:uid="{00000000-0005-0000-0000-0000C3360000}"/>
    <cellStyle name="Normal 3 2 12 8 4 2 2" xfId="30469" xr:uid="{00000000-0005-0000-0000-0000C4360000}"/>
    <cellStyle name="Normal 3 2 12 8 4 3" xfId="21987" xr:uid="{00000000-0005-0000-0000-0000C5360000}"/>
    <cellStyle name="Normal 3 2 12 8 5" xfId="9261" xr:uid="{00000000-0005-0000-0000-0000C6360000}"/>
    <cellStyle name="Normal 3 2 12 8 5 2" xfId="26228" xr:uid="{00000000-0005-0000-0000-0000C7360000}"/>
    <cellStyle name="Normal 3 2 12 8 6" xfId="17746" xr:uid="{00000000-0005-0000-0000-0000C8360000}"/>
    <cellStyle name="Normal 3 2 12 9" xfId="1279" xr:uid="{00000000-0005-0000-0000-0000C9360000}"/>
    <cellStyle name="Normal 3 2 12 9 2" xfId="3402" xr:uid="{00000000-0005-0000-0000-0000CA360000}"/>
    <cellStyle name="Normal 3 2 12 9 2 2" xfId="7661" xr:uid="{00000000-0005-0000-0000-0000CB360000}"/>
    <cellStyle name="Normal 3 2 12 9 2 2 2" xfId="16150" xr:uid="{00000000-0005-0000-0000-0000CC360000}"/>
    <cellStyle name="Normal 3 2 12 9 2 2 2 2" xfId="33116" xr:uid="{00000000-0005-0000-0000-0000CD360000}"/>
    <cellStyle name="Normal 3 2 12 9 2 2 3" xfId="24634" xr:uid="{00000000-0005-0000-0000-0000CE360000}"/>
    <cellStyle name="Normal 3 2 12 9 2 3" xfId="11908" xr:uid="{00000000-0005-0000-0000-0000CF360000}"/>
    <cellStyle name="Normal 3 2 12 9 2 3 2" xfId="28875" xr:uid="{00000000-0005-0000-0000-0000D0360000}"/>
    <cellStyle name="Normal 3 2 12 9 2 4" xfId="20393" xr:uid="{00000000-0005-0000-0000-0000D1360000}"/>
    <cellStyle name="Normal 3 2 12 9 3" xfId="5542" xr:uid="{00000000-0005-0000-0000-0000D2360000}"/>
    <cellStyle name="Normal 3 2 12 9 3 2" xfId="14032" xr:uid="{00000000-0005-0000-0000-0000D3360000}"/>
    <cellStyle name="Normal 3 2 12 9 3 2 2" xfId="30998" xr:uid="{00000000-0005-0000-0000-0000D4360000}"/>
    <cellStyle name="Normal 3 2 12 9 3 3" xfId="22516" xr:uid="{00000000-0005-0000-0000-0000D5360000}"/>
    <cellStyle name="Normal 3 2 12 9 4" xfId="9790" xr:uid="{00000000-0005-0000-0000-0000D6360000}"/>
    <cellStyle name="Normal 3 2 12 9 4 2" xfId="26757" xr:uid="{00000000-0005-0000-0000-0000D7360000}"/>
    <cellStyle name="Normal 3 2 12 9 5" xfId="18275" xr:uid="{00000000-0005-0000-0000-0000D8360000}"/>
    <cellStyle name="Normal 3 2 13" xfId="79" xr:uid="{00000000-0005-0000-0000-0000D9360000}"/>
    <cellStyle name="Normal 3 2 13 10" xfId="8734" xr:uid="{00000000-0005-0000-0000-0000DA360000}"/>
    <cellStyle name="Normal 3 2 13 10 2" xfId="25702" xr:uid="{00000000-0005-0000-0000-0000DB360000}"/>
    <cellStyle name="Normal 3 2 13 11" xfId="17219" xr:uid="{00000000-0005-0000-0000-0000DC360000}"/>
    <cellStyle name="Normal 3 2 13 2" xfId="194" xr:uid="{00000000-0005-0000-0000-0000DD360000}"/>
    <cellStyle name="Normal 3 2 13 2 10" xfId="17253" xr:uid="{00000000-0005-0000-0000-0000DE360000}"/>
    <cellStyle name="Normal 3 2 13 2 2" xfId="288" xr:uid="{00000000-0005-0000-0000-0000DF360000}"/>
    <cellStyle name="Normal 3 2 13 2 2 2" xfId="422" xr:uid="{00000000-0005-0000-0000-0000E0360000}"/>
    <cellStyle name="Normal 3 2 13 2 2 2 2" xfId="710" xr:uid="{00000000-0005-0000-0000-0000E1360000}"/>
    <cellStyle name="Normal 3 2 13 2 2 2 2 2" xfId="1246" xr:uid="{00000000-0005-0000-0000-0000E2360000}"/>
    <cellStyle name="Normal 3 2 13 2 2 2 2 2 2" xfId="2307" xr:uid="{00000000-0005-0000-0000-0000E3360000}"/>
    <cellStyle name="Normal 3 2 13 2 2 2 2 2 2 2" xfId="4428" xr:uid="{00000000-0005-0000-0000-0000E4360000}"/>
    <cellStyle name="Normal 3 2 13 2 2 2 2 2 2 2 2" xfId="8687" xr:uid="{00000000-0005-0000-0000-0000E5360000}"/>
    <cellStyle name="Normal 3 2 13 2 2 2 2 2 2 2 2 2" xfId="17176" xr:uid="{00000000-0005-0000-0000-0000E6360000}"/>
    <cellStyle name="Normal 3 2 13 2 2 2 2 2 2 2 2 2 2" xfId="34142" xr:uid="{00000000-0005-0000-0000-0000E7360000}"/>
    <cellStyle name="Normal 3 2 13 2 2 2 2 2 2 2 2 3" xfId="25660" xr:uid="{00000000-0005-0000-0000-0000E8360000}"/>
    <cellStyle name="Normal 3 2 13 2 2 2 2 2 2 2 3" xfId="12934" xr:uid="{00000000-0005-0000-0000-0000E9360000}"/>
    <cellStyle name="Normal 3 2 13 2 2 2 2 2 2 2 3 2" xfId="29901" xr:uid="{00000000-0005-0000-0000-0000EA360000}"/>
    <cellStyle name="Normal 3 2 13 2 2 2 2 2 2 2 4" xfId="21419" xr:uid="{00000000-0005-0000-0000-0000EB360000}"/>
    <cellStyle name="Normal 3 2 13 2 2 2 2 2 2 3" xfId="6568" xr:uid="{00000000-0005-0000-0000-0000EC360000}"/>
    <cellStyle name="Normal 3 2 13 2 2 2 2 2 2 3 2" xfId="15058" xr:uid="{00000000-0005-0000-0000-0000ED360000}"/>
    <cellStyle name="Normal 3 2 13 2 2 2 2 2 2 3 2 2" xfId="32024" xr:uid="{00000000-0005-0000-0000-0000EE360000}"/>
    <cellStyle name="Normal 3 2 13 2 2 2 2 2 2 3 3" xfId="23542" xr:uid="{00000000-0005-0000-0000-0000EF360000}"/>
    <cellStyle name="Normal 3 2 13 2 2 2 2 2 2 4" xfId="10816" xr:uid="{00000000-0005-0000-0000-0000F0360000}"/>
    <cellStyle name="Normal 3 2 13 2 2 2 2 2 2 4 2" xfId="27783" xr:uid="{00000000-0005-0000-0000-0000F1360000}"/>
    <cellStyle name="Normal 3 2 13 2 2 2 2 2 2 5" xfId="19301" xr:uid="{00000000-0005-0000-0000-0000F2360000}"/>
    <cellStyle name="Normal 3 2 13 2 2 2 2 2 3" xfId="3369" xr:uid="{00000000-0005-0000-0000-0000F3360000}"/>
    <cellStyle name="Normal 3 2 13 2 2 2 2 2 3 2" xfId="7629" xr:uid="{00000000-0005-0000-0000-0000F4360000}"/>
    <cellStyle name="Normal 3 2 13 2 2 2 2 2 3 2 2" xfId="16118" xr:uid="{00000000-0005-0000-0000-0000F5360000}"/>
    <cellStyle name="Normal 3 2 13 2 2 2 2 2 3 2 2 2" xfId="33084" xr:uid="{00000000-0005-0000-0000-0000F6360000}"/>
    <cellStyle name="Normal 3 2 13 2 2 2 2 2 3 2 3" xfId="24602" xr:uid="{00000000-0005-0000-0000-0000F7360000}"/>
    <cellStyle name="Normal 3 2 13 2 2 2 2 2 3 3" xfId="11876" xr:uid="{00000000-0005-0000-0000-0000F8360000}"/>
    <cellStyle name="Normal 3 2 13 2 2 2 2 2 3 3 2" xfId="28843" xr:uid="{00000000-0005-0000-0000-0000F9360000}"/>
    <cellStyle name="Normal 3 2 13 2 2 2 2 2 3 4" xfId="20361" xr:uid="{00000000-0005-0000-0000-0000FA360000}"/>
    <cellStyle name="Normal 3 2 13 2 2 2 2 2 4" xfId="5510" xr:uid="{00000000-0005-0000-0000-0000FB360000}"/>
    <cellStyle name="Normal 3 2 13 2 2 2 2 2 4 2" xfId="14000" xr:uid="{00000000-0005-0000-0000-0000FC360000}"/>
    <cellStyle name="Normal 3 2 13 2 2 2 2 2 4 2 2" xfId="30966" xr:uid="{00000000-0005-0000-0000-0000FD360000}"/>
    <cellStyle name="Normal 3 2 13 2 2 2 2 2 4 3" xfId="22484" xr:uid="{00000000-0005-0000-0000-0000FE360000}"/>
    <cellStyle name="Normal 3 2 13 2 2 2 2 2 5" xfId="9758" xr:uid="{00000000-0005-0000-0000-0000FF360000}"/>
    <cellStyle name="Normal 3 2 13 2 2 2 2 2 5 2" xfId="26725" xr:uid="{00000000-0005-0000-0000-000000370000}"/>
    <cellStyle name="Normal 3 2 13 2 2 2 2 2 6" xfId="18243" xr:uid="{00000000-0005-0000-0000-000001370000}"/>
    <cellStyle name="Normal 3 2 13 2 2 2 2 3" xfId="1777" xr:uid="{00000000-0005-0000-0000-000002370000}"/>
    <cellStyle name="Normal 3 2 13 2 2 2 2 3 2" xfId="3899" xr:uid="{00000000-0005-0000-0000-000003370000}"/>
    <cellStyle name="Normal 3 2 13 2 2 2 2 3 2 2" xfId="8158" xr:uid="{00000000-0005-0000-0000-000004370000}"/>
    <cellStyle name="Normal 3 2 13 2 2 2 2 3 2 2 2" xfId="16647" xr:uid="{00000000-0005-0000-0000-000005370000}"/>
    <cellStyle name="Normal 3 2 13 2 2 2 2 3 2 2 2 2" xfId="33613" xr:uid="{00000000-0005-0000-0000-000006370000}"/>
    <cellStyle name="Normal 3 2 13 2 2 2 2 3 2 2 3" xfId="25131" xr:uid="{00000000-0005-0000-0000-000007370000}"/>
    <cellStyle name="Normal 3 2 13 2 2 2 2 3 2 3" xfId="12405" xr:uid="{00000000-0005-0000-0000-000008370000}"/>
    <cellStyle name="Normal 3 2 13 2 2 2 2 3 2 3 2" xfId="29372" xr:uid="{00000000-0005-0000-0000-000009370000}"/>
    <cellStyle name="Normal 3 2 13 2 2 2 2 3 2 4" xfId="20890" xr:uid="{00000000-0005-0000-0000-00000A370000}"/>
    <cellStyle name="Normal 3 2 13 2 2 2 2 3 3" xfId="6039" xr:uid="{00000000-0005-0000-0000-00000B370000}"/>
    <cellStyle name="Normal 3 2 13 2 2 2 2 3 3 2" xfId="14529" xr:uid="{00000000-0005-0000-0000-00000C370000}"/>
    <cellStyle name="Normal 3 2 13 2 2 2 2 3 3 2 2" xfId="31495" xr:uid="{00000000-0005-0000-0000-00000D370000}"/>
    <cellStyle name="Normal 3 2 13 2 2 2 2 3 3 3" xfId="23013" xr:uid="{00000000-0005-0000-0000-00000E370000}"/>
    <cellStyle name="Normal 3 2 13 2 2 2 2 3 4" xfId="10287" xr:uid="{00000000-0005-0000-0000-00000F370000}"/>
    <cellStyle name="Normal 3 2 13 2 2 2 2 3 4 2" xfId="27254" xr:uid="{00000000-0005-0000-0000-000010370000}"/>
    <cellStyle name="Normal 3 2 13 2 2 2 2 3 5" xfId="18772" xr:uid="{00000000-0005-0000-0000-000011370000}"/>
    <cellStyle name="Normal 3 2 13 2 2 2 2 4" xfId="2840" xr:uid="{00000000-0005-0000-0000-000012370000}"/>
    <cellStyle name="Normal 3 2 13 2 2 2 2 4 2" xfId="7100" xr:uid="{00000000-0005-0000-0000-000013370000}"/>
    <cellStyle name="Normal 3 2 13 2 2 2 2 4 2 2" xfId="15589" xr:uid="{00000000-0005-0000-0000-000014370000}"/>
    <cellStyle name="Normal 3 2 13 2 2 2 2 4 2 2 2" xfId="32555" xr:uid="{00000000-0005-0000-0000-000015370000}"/>
    <cellStyle name="Normal 3 2 13 2 2 2 2 4 2 3" xfId="24073" xr:uid="{00000000-0005-0000-0000-000016370000}"/>
    <cellStyle name="Normal 3 2 13 2 2 2 2 4 3" xfId="11347" xr:uid="{00000000-0005-0000-0000-000017370000}"/>
    <cellStyle name="Normal 3 2 13 2 2 2 2 4 3 2" xfId="28314" xr:uid="{00000000-0005-0000-0000-000018370000}"/>
    <cellStyle name="Normal 3 2 13 2 2 2 2 4 4" xfId="19832" xr:uid="{00000000-0005-0000-0000-000019370000}"/>
    <cellStyle name="Normal 3 2 13 2 2 2 2 5" xfId="4981" xr:uid="{00000000-0005-0000-0000-00001A370000}"/>
    <cellStyle name="Normal 3 2 13 2 2 2 2 5 2" xfId="13471" xr:uid="{00000000-0005-0000-0000-00001B370000}"/>
    <cellStyle name="Normal 3 2 13 2 2 2 2 5 2 2" xfId="30437" xr:uid="{00000000-0005-0000-0000-00001C370000}"/>
    <cellStyle name="Normal 3 2 13 2 2 2 2 5 3" xfId="21955" xr:uid="{00000000-0005-0000-0000-00001D370000}"/>
    <cellStyle name="Normal 3 2 13 2 2 2 2 6" xfId="9229" xr:uid="{00000000-0005-0000-0000-00001E370000}"/>
    <cellStyle name="Normal 3 2 13 2 2 2 2 6 2" xfId="26196" xr:uid="{00000000-0005-0000-0000-00001F370000}"/>
    <cellStyle name="Normal 3 2 13 2 2 2 2 7" xfId="17714" xr:uid="{00000000-0005-0000-0000-000020370000}"/>
    <cellStyle name="Normal 3 2 13 2 2 2 3" xfId="976" xr:uid="{00000000-0005-0000-0000-000021370000}"/>
    <cellStyle name="Normal 3 2 13 2 2 2 3 2" xfId="2042" xr:uid="{00000000-0005-0000-0000-000022370000}"/>
    <cellStyle name="Normal 3 2 13 2 2 2 3 2 2" xfId="4163" xr:uid="{00000000-0005-0000-0000-000023370000}"/>
    <cellStyle name="Normal 3 2 13 2 2 2 3 2 2 2" xfId="8422" xr:uid="{00000000-0005-0000-0000-000024370000}"/>
    <cellStyle name="Normal 3 2 13 2 2 2 3 2 2 2 2" xfId="16911" xr:uid="{00000000-0005-0000-0000-000025370000}"/>
    <cellStyle name="Normal 3 2 13 2 2 2 3 2 2 2 2 2" xfId="33877" xr:uid="{00000000-0005-0000-0000-000026370000}"/>
    <cellStyle name="Normal 3 2 13 2 2 2 3 2 2 2 3" xfId="25395" xr:uid="{00000000-0005-0000-0000-000027370000}"/>
    <cellStyle name="Normal 3 2 13 2 2 2 3 2 2 3" xfId="12669" xr:uid="{00000000-0005-0000-0000-000028370000}"/>
    <cellStyle name="Normal 3 2 13 2 2 2 3 2 2 3 2" xfId="29636" xr:uid="{00000000-0005-0000-0000-000029370000}"/>
    <cellStyle name="Normal 3 2 13 2 2 2 3 2 2 4" xfId="21154" xr:uid="{00000000-0005-0000-0000-00002A370000}"/>
    <cellStyle name="Normal 3 2 13 2 2 2 3 2 3" xfId="6303" xr:uid="{00000000-0005-0000-0000-00002B370000}"/>
    <cellStyle name="Normal 3 2 13 2 2 2 3 2 3 2" xfId="14793" xr:uid="{00000000-0005-0000-0000-00002C370000}"/>
    <cellStyle name="Normal 3 2 13 2 2 2 3 2 3 2 2" xfId="31759" xr:uid="{00000000-0005-0000-0000-00002D370000}"/>
    <cellStyle name="Normal 3 2 13 2 2 2 3 2 3 3" xfId="23277" xr:uid="{00000000-0005-0000-0000-00002E370000}"/>
    <cellStyle name="Normal 3 2 13 2 2 2 3 2 4" xfId="10551" xr:uid="{00000000-0005-0000-0000-00002F370000}"/>
    <cellStyle name="Normal 3 2 13 2 2 2 3 2 4 2" xfId="27518" xr:uid="{00000000-0005-0000-0000-000030370000}"/>
    <cellStyle name="Normal 3 2 13 2 2 2 3 2 5" xfId="19036" xr:uid="{00000000-0005-0000-0000-000031370000}"/>
    <cellStyle name="Normal 3 2 13 2 2 2 3 3" xfId="3104" xr:uid="{00000000-0005-0000-0000-000032370000}"/>
    <cellStyle name="Normal 3 2 13 2 2 2 3 3 2" xfId="7364" xr:uid="{00000000-0005-0000-0000-000033370000}"/>
    <cellStyle name="Normal 3 2 13 2 2 2 3 3 2 2" xfId="15853" xr:uid="{00000000-0005-0000-0000-000034370000}"/>
    <cellStyle name="Normal 3 2 13 2 2 2 3 3 2 2 2" xfId="32819" xr:uid="{00000000-0005-0000-0000-000035370000}"/>
    <cellStyle name="Normal 3 2 13 2 2 2 3 3 2 3" xfId="24337" xr:uid="{00000000-0005-0000-0000-000036370000}"/>
    <cellStyle name="Normal 3 2 13 2 2 2 3 3 3" xfId="11611" xr:uid="{00000000-0005-0000-0000-000037370000}"/>
    <cellStyle name="Normal 3 2 13 2 2 2 3 3 3 2" xfId="28578" xr:uid="{00000000-0005-0000-0000-000038370000}"/>
    <cellStyle name="Normal 3 2 13 2 2 2 3 3 4" xfId="20096" xr:uid="{00000000-0005-0000-0000-000039370000}"/>
    <cellStyle name="Normal 3 2 13 2 2 2 3 4" xfId="5245" xr:uid="{00000000-0005-0000-0000-00003A370000}"/>
    <cellStyle name="Normal 3 2 13 2 2 2 3 4 2" xfId="13735" xr:uid="{00000000-0005-0000-0000-00003B370000}"/>
    <cellStyle name="Normal 3 2 13 2 2 2 3 4 2 2" xfId="30701" xr:uid="{00000000-0005-0000-0000-00003C370000}"/>
    <cellStyle name="Normal 3 2 13 2 2 2 3 4 3" xfId="22219" xr:uid="{00000000-0005-0000-0000-00003D370000}"/>
    <cellStyle name="Normal 3 2 13 2 2 2 3 5" xfId="9493" xr:uid="{00000000-0005-0000-0000-00003E370000}"/>
    <cellStyle name="Normal 3 2 13 2 2 2 3 5 2" xfId="26460" xr:uid="{00000000-0005-0000-0000-00003F370000}"/>
    <cellStyle name="Normal 3 2 13 2 2 2 3 6" xfId="17978" xr:uid="{00000000-0005-0000-0000-000040370000}"/>
    <cellStyle name="Normal 3 2 13 2 2 2 4" xfId="1512" xr:uid="{00000000-0005-0000-0000-000041370000}"/>
    <cellStyle name="Normal 3 2 13 2 2 2 4 2" xfId="3634" xr:uid="{00000000-0005-0000-0000-000042370000}"/>
    <cellStyle name="Normal 3 2 13 2 2 2 4 2 2" xfId="7893" xr:uid="{00000000-0005-0000-0000-000043370000}"/>
    <cellStyle name="Normal 3 2 13 2 2 2 4 2 2 2" xfId="16382" xr:uid="{00000000-0005-0000-0000-000044370000}"/>
    <cellStyle name="Normal 3 2 13 2 2 2 4 2 2 2 2" xfId="33348" xr:uid="{00000000-0005-0000-0000-000045370000}"/>
    <cellStyle name="Normal 3 2 13 2 2 2 4 2 2 3" xfId="24866" xr:uid="{00000000-0005-0000-0000-000046370000}"/>
    <cellStyle name="Normal 3 2 13 2 2 2 4 2 3" xfId="12140" xr:uid="{00000000-0005-0000-0000-000047370000}"/>
    <cellStyle name="Normal 3 2 13 2 2 2 4 2 3 2" xfId="29107" xr:uid="{00000000-0005-0000-0000-000048370000}"/>
    <cellStyle name="Normal 3 2 13 2 2 2 4 2 4" xfId="20625" xr:uid="{00000000-0005-0000-0000-000049370000}"/>
    <cellStyle name="Normal 3 2 13 2 2 2 4 3" xfId="5774" xr:uid="{00000000-0005-0000-0000-00004A370000}"/>
    <cellStyle name="Normal 3 2 13 2 2 2 4 3 2" xfId="14264" xr:uid="{00000000-0005-0000-0000-00004B370000}"/>
    <cellStyle name="Normal 3 2 13 2 2 2 4 3 2 2" xfId="31230" xr:uid="{00000000-0005-0000-0000-00004C370000}"/>
    <cellStyle name="Normal 3 2 13 2 2 2 4 3 3" xfId="22748" xr:uid="{00000000-0005-0000-0000-00004D370000}"/>
    <cellStyle name="Normal 3 2 13 2 2 2 4 4" xfId="10022" xr:uid="{00000000-0005-0000-0000-00004E370000}"/>
    <cellStyle name="Normal 3 2 13 2 2 2 4 4 2" xfId="26989" xr:uid="{00000000-0005-0000-0000-00004F370000}"/>
    <cellStyle name="Normal 3 2 13 2 2 2 4 5" xfId="18507" xr:uid="{00000000-0005-0000-0000-000050370000}"/>
    <cellStyle name="Normal 3 2 13 2 2 2 5" xfId="2575" xr:uid="{00000000-0005-0000-0000-000051370000}"/>
    <cellStyle name="Normal 3 2 13 2 2 2 5 2" xfId="6835" xr:uid="{00000000-0005-0000-0000-000052370000}"/>
    <cellStyle name="Normal 3 2 13 2 2 2 5 2 2" xfId="15324" xr:uid="{00000000-0005-0000-0000-000053370000}"/>
    <cellStyle name="Normal 3 2 13 2 2 2 5 2 2 2" xfId="32290" xr:uid="{00000000-0005-0000-0000-000054370000}"/>
    <cellStyle name="Normal 3 2 13 2 2 2 5 2 3" xfId="23808" xr:uid="{00000000-0005-0000-0000-000055370000}"/>
    <cellStyle name="Normal 3 2 13 2 2 2 5 3" xfId="11082" xr:uid="{00000000-0005-0000-0000-000056370000}"/>
    <cellStyle name="Normal 3 2 13 2 2 2 5 3 2" xfId="28049" xr:uid="{00000000-0005-0000-0000-000057370000}"/>
    <cellStyle name="Normal 3 2 13 2 2 2 5 4" xfId="19567" xr:uid="{00000000-0005-0000-0000-000058370000}"/>
    <cellStyle name="Normal 3 2 13 2 2 2 6" xfId="4716" xr:uid="{00000000-0005-0000-0000-000059370000}"/>
    <cellStyle name="Normal 3 2 13 2 2 2 6 2" xfId="13206" xr:uid="{00000000-0005-0000-0000-00005A370000}"/>
    <cellStyle name="Normal 3 2 13 2 2 2 6 2 2" xfId="30172" xr:uid="{00000000-0005-0000-0000-00005B370000}"/>
    <cellStyle name="Normal 3 2 13 2 2 2 6 3" xfId="21690" xr:uid="{00000000-0005-0000-0000-00005C370000}"/>
    <cellStyle name="Normal 3 2 13 2 2 2 7" xfId="8964" xr:uid="{00000000-0005-0000-0000-00005D370000}"/>
    <cellStyle name="Normal 3 2 13 2 2 2 7 2" xfId="25931" xr:uid="{00000000-0005-0000-0000-00005E370000}"/>
    <cellStyle name="Normal 3 2 13 2 2 2 8" xfId="17449" xr:uid="{00000000-0005-0000-0000-00005F370000}"/>
    <cellStyle name="Normal 3 2 13 2 2 3" xfId="577" xr:uid="{00000000-0005-0000-0000-000060370000}"/>
    <cellStyle name="Normal 3 2 13 2 2 3 2" xfId="1115" xr:uid="{00000000-0005-0000-0000-000061370000}"/>
    <cellStyle name="Normal 3 2 13 2 2 3 2 2" xfId="2176" xr:uid="{00000000-0005-0000-0000-000062370000}"/>
    <cellStyle name="Normal 3 2 13 2 2 3 2 2 2" xfId="4297" xr:uid="{00000000-0005-0000-0000-000063370000}"/>
    <cellStyle name="Normal 3 2 13 2 2 3 2 2 2 2" xfId="8556" xr:uid="{00000000-0005-0000-0000-000064370000}"/>
    <cellStyle name="Normal 3 2 13 2 2 3 2 2 2 2 2" xfId="17045" xr:uid="{00000000-0005-0000-0000-000065370000}"/>
    <cellStyle name="Normal 3 2 13 2 2 3 2 2 2 2 2 2" xfId="34011" xr:uid="{00000000-0005-0000-0000-000066370000}"/>
    <cellStyle name="Normal 3 2 13 2 2 3 2 2 2 2 3" xfId="25529" xr:uid="{00000000-0005-0000-0000-000067370000}"/>
    <cellStyle name="Normal 3 2 13 2 2 3 2 2 2 3" xfId="12803" xr:uid="{00000000-0005-0000-0000-000068370000}"/>
    <cellStyle name="Normal 3 2 13 2 2 3 2 2 2 3 2" xfId="29770" xr:uid="{00000000-0005-0000-0000-000069370000}"/>
    <cellStyle name="Normal 3 2 13 2 2 3 2 2 2 4" xfId="21288" xr:uid="{00000000-0005-0000-0000-00006A370000}"/>
    <cellStyle name="Normal 3 2 13 2 2 3 2 2 3" xfId="6437" xr:uid="{00000000-0005-0000-0000-00006B370000}"/>
    <cellStyle name="Normal 3 2 13 2 2 3 2 2 3 2" xfId="14927" xr:uid="{00000000-0005-0000-0000-00006C370000}"/>
    <cellStyle name="Normal 3 2 13 2 2 3 2 2 3 2 2" xfId="31893" xr:uid="{00000000-0005-0000-0000-00006D370000}"/>
    <cellStyle name="Normal 3 2 13 2 2 3 2 2 3 3" xfId="23411" xr:uid="{00000000-0005-0000-0000-00006E370000}"/>
    <cellStyle name="Normal 3 2 13 2 2 3 2 2 4" xfId="10685" xr:uid="{00000000-0005-0000-0000-00006F370000}"/>
    <cellStyle name="Normal 3 2 13 2 2 3 2 2 4 2" xfId="27652" xr:uid="{00000000-0005-0000-0000-000070370000}"/>
    <cellStyle name="Normal 3 2 13 2 2 3 2 2 5" xfId="19170" xr:uid="{00000000-0005-0000-0000-000071370000}"/>
    <cellStyle name="Normal 3 2 13 2 2 3 2 3" xfId="3238" xr:uid="{00000000-0005-0000-0000-000072370000}"/>
    <cellStyle name="Normal 3 2 13 2 2 3 2 3 2" xfId="7498" xr:uid="{00000000-0005-0000-0000-000073370000}"/>
    <cellStyle name="Normal 3 2 13 2 2 3 2 3 2 2" xfId="15987" xr:uid="{00000000-0005-0000-0000-000074370000}"/>
    <cellStyle name="Normal 3 2 13 2 2 3 2 3 2 2 2" xfId="32953" xr:uid="{00000000-0005-0000-0000-000075370000}"/>
    <cellStyle name="Normal 3 2 13 2 2 3 2 3 2 3" xfId="24471" xr:uid="{00000000-0005-0000-0000-000076370000}"/>
    <cellStyle name="Normal 3 2 13 2 2 3 2 3 3" xfId="11745" xr:uid="{00000000-0005-0000-0000-000077370000}"/>
    <cellStyle name="Normal 3 2 13 2 2 3 2 3 3 2" xfId="28712" xr:uid="{00000000-0005-0000-0000-000078370000}"/>
    <cellStyle name="Normal 3 2 13 2 2 3 2 3 4" xfId="20230" xr:uid="{00000000-0005-0000-0000-000079370000}"/>
    <cellStyle name="Normal 3 2 13 2 2 3 2 4" xfId="5379" xr:uid="{00000000-0005-0000-0000-00007A370000}"/>
    <cellStyle name="Normal 3 2 13 2 2 3 2 4 2" xfId="13869" xr:uid="{00000000-0005-0000-0000-00007B370000}"/>
    <cellStyle name="Normal 3 2 13 2 2 3 2 4 2 2" xfId="30835" xr:uid="{00000000-0005-0000-0000-00007C370000}"/>
    <cellStyle name="Normal 3 2 13 2 2 3 2 4 3" xfId="22353" xr:uid="{00000000-0005-0000-0000-00007D370000}"/>
    <cellStyle name="Normal 3 2 13 2 2 3 2 5" xfId="9627" xr:uid="{00000000-0005-0000-0000-00007E370000}"/>
    <cellStyle name="Normal 3 2 13 2 2 3 2 5 2" xfId="26594" xr:uid="{00000000-0005-0000-0000-00007F370000}"/>
    <cellStyle name="Normal 3 2 13 2 2 3 2 6" xfId="18112" xr:uid="{00000000-0005-0000-0000-000080370000}"/>
    <cellStyle name="Normal 3 2 13 2 2 3 3" xfId="1646" xr:uid="{00000000-0005-0000-0000-000081370000}"/>
    <cellStyle name="Normal 3 2 13 2 2 3 3 2" xfId="3768" xr:uid="{00000000-0005-0000-0000-000082370000}"/>
    <cellStyle name="Normal 3 2 13 2 2 3 3 2 2" xfId="8027" xr:uid="{00000000-0005-0000-0000-000083370000}"/>
    <cellStyle name="Normal 3 2 13 2 2 3 3 2 2 2" xfId="16516" xr:uid="{00000000-0005-0000-0000-000084370000}"/>
    <cellStyle name="Normal 3 2 13 2 2 3 3 2 2 2 2" xfId="33482" xr:uid="{00000000-0005-0000-0000-000085370000}"/>
    <cellStyle name="Normal 3 2 13 2 2 3 3 2 2 3" xfId="25000" xr:uid="{00000000-0005-0000-0000-000086370000}"/>
    <cellStyle name="Normal 3 2 13 2 2 3 3 2 3" xfId="12274" xr:uid="{00000000-0005-0000-0000-000087370000}"/>
    <cellStyle name="Normal 3 2 13 2 2 3 3 2 3 2" xfId="29241" xr:uid="{00000000-0005-0000-0000-000088370000}"/>
    <cellStyle name="Normal 3 2 13 2 2 3 3 2 4" xfId="20759" xr:uid="{00000000-0005-0000-0000-000089370000}"/>
    <cellStyle name="Normal 3 2 13 2 2 3 3 3" xfId="5908" xr:uid="{00000000-0005-0000-0000-00008A370000}"/>
    <cellStyle name="Normal 3 2 13 2 2 3 3 3 2" xfId="14398" xr:uid="{00000000-0005-0000-0000-00008B370000}"/>
    <cellStyle name="Normal 3 2 13 2 2 3 3 3 2 2" xfId="31364" xr:uid="{00000000-0005-0000-0000-00008C370000}"/>
    <cellStyle name="Normal 3 2 13 2 2 3 3 3 3" xfId="22882" xr:uid="{00000000-0005-0000-0000-00008D370000}"/>
    <cellStyle name="Normal 3 2 13 2 2 3 3 4" xfId="10156" xr:uid="{00000000-0005-0000-0000-00008E370000}"/>
    <cellStyle name="Normal 3 2 13 2 2 3 3 4 2" xfId="27123" xr:uid="{00000000-0005-0000-0000-00008F370000}"/>
    <cellStyle name="Normal 3 2 13 2 2 3 3 5" xfId="18641" xr:uid="{00000000-0005-0000-0000-000090370000}"/>
    <cellStyle name="Normal 3 2 13 2 2 3 4" xfId="2709" xr:uid="{00000000-0005-0000-0000-000091370000}"/>
    <cellStyle name="Normal 3 2 13 2 2 3 4 2" xfId="6969" xr:uid="{00000000-0005-0000-0000-000092370000}"/>
    <cellStyle name="Normal 3 2 13 2 2 3 4 2 2" xfId="15458" xr:uid="{00000000-0005-0000-0000-000093370000}"/>
    <cellStyle name="Normal 3 2 13 2 2 3 4 2 2 2" xfId="32424" xr:uid="{00000000-0005-0000-0000-000094370000}"/>
    <cellStyle name="Normal 3 2 13 2 2 3 4 2 3" xfId="23942" xr:uid="{00000000-0005-0000-0000-000095370000}"/>
    <cellStyle name="Normal 3 2 13 2 2 3 4 3" xfId="11216" xr:uid="{00000000-0005-0000-0000-000096370000}"/>
    <cellStyle name="Normal 3 2 13 2 2 3 4 3 2" xfId="28183" xr:uid="{00000000-0005-0000-0000-000097370000}"/>
    <cellStyle name="Normal 3 2 13 2 2 3 4 4" xfId="19701" xr:uid="{00000000-0005-0000-0000-000098370000}"/>
    <cellStyle name="Normal 3 2 13 2 2 3 5" xfId="4850" xr:uid="{00000000-0005-0000-0000-000099370000}"/>
    <cellStyle name="Normal 3 2 13 2 2 3 5 2" xfId="13340" xr:uid="{00000000-0005-0000-0000-00009A370000}"/>
    <cellStyle name="Normal 3 2 13 2 2 3 5 2 2" xfId="30306" xr:uid="{00000000-0005-0000-0000-00009B370000}"/>
    <cellStyle name="Normal 3 2 13 2 2 3 5 3" xfId="21824" xr:uid="{00000000-0005-0000-0000-00009C370000}"/>
    <cellStyle name="Normal 3 2 13 2 2 3 6" xfId="9098" xr:uid="{00000000-0005-0000-0000-00009D370000}"/>
    <cellStyle name="Normal 3 2 13 2 2 3 6 2" xfId="26065" xr:uid="{00000000-0005-0000-0000-00009E370000}"/>
    <cellStyle name="Normal 3 2 13 2 2 3 7" xfId="17583" xr:uid="{00000000-0005-0000-0000-00009F370000}"/>
    <cellStyle name="Normal 3 2 13 2 2 4" xfId="845" xr:uid="{00000000-0005-0000-0000-0000A0370000}"/>
    <cellStyle name="Normal 3 2 13 2 2 4 2" xfId="1911" xr:uid="{00000000-0005-0000-0000-0000A1370000}"/>
    <cellStyle name="Normal 3 2 13 2 2 4 2 2" xfId="4032" xr:uid="{00000000-0005-0000-0000-0000A2370000}"/>
    <cellStyle name="Normal 3 2 13 2 2 4 2 2 2" xfId="8291" xr:uid="{00000000-0005-0000-0000-0000A3370000}"/>
    <cellStyle name="Normal 3 2 13 2 2 4 2 2 2 2" xfId="16780" xr:uid="{00000000-0005-0000-0000-0000A4370000}"/>
    <cellStyle name="Normal 3 2 13 2 2 4 2 2 2 2 2" xfId="33746" xr:uid="{00000000-0005-0000-0000-0000A5370000}"/>
    <cellStyle name="Normal 3 2 13 2 2 4 2 2 2 3" xfId="25264" xr:uid="{00000000-0005-0000-0000-0000A6370000}"/>
    <cellStyle name="Normal 3 2 13 2 2 4 2 2 3" xfId="12538" xr:uid="{00000000-0005-0000-0000-0000A7370000}"/>
    <cellStyle name="Normal 3 2 13 2 2 4 2 2 3 2" xfId="29505" xr:uid="{00000000-0005-0000-0000-0000A8370000}"/>
    <cellStyle name="Normal 3 2 13 2 2 4 2 2 4" xfId="21023" xr:uid="{00000000-0005-0000-0000-0000A9370000}"/>
    <cellStyle name="Normal 3 2 13 2 2 4 2 3" xfId="6172" xr:uid="{00000000-0005-0000-0000-0000AA370000}"/>
    <cellStyle name="Normal 3 2 13 2 2 4 2 3 2" xfId="14662" xr:uid="{00000000-0005-0000-0000-0000AB370000}"/>
    <cellStyle name="Normal 3 2 13 2 2 4 2 3 2 2" xfId="31628" xr:uid="{00000000-0005-0000-0000-0000AC370000}"/>
    <cellStyle name="Normal 3 2 13 2 2 4 2 3 3" xfId="23146" xr:uid="{00000000-0005-0000-0000-0000AD370000}"/>
    <cellStyle name="Normal 3 2 13 2 2 4 2 4" xfId="10420" xr:uid="{00000000-0005-0000-0000-0000AE370000}"/>
    <cellStyle name="Normal 3 2 13 2 2 4 2 4 2" xfId="27387" xr:uid="{00000000-0005-0000-0000-0000AF370000}"/>
    <cellStyle name="Normal 3 2 13 2 2 4 2 5" xfId="18905" xr:uid="{00000000-0005-0000-0000-0000B0370000}"/>
    <cellStyle name="Normal 3 2 13 2 2 4 3" xfId="2973" xr:uid="{00000000-0005-0000-0000-0000B1370000}"/>
    <cellStyle name="Normal 3 2 13 2 2 4 3 2" xfId="7233" xr:uid="{00000000-0005-0000-0000-0000B2370000}"/>
    <cellStyle name="Normal 3 2 13 2 2 4 3 2 2" xfId="15722" xr:uid="{00000000-0005-0000-0000-0000B3370000}"/>
    <cellStyle name="Normal 3 2 13 2 2 4 3 2 2 2" xfId="32688" xr:uid="{00000000-0005-0000-0000-0000B4370000}"/>
    <cellStyle name="Normal 3 2 13 2 2 4 3 2 3" xfId="24206" xr:uid="{00000000-0005-0000-0000-0000B5370000}"/>
    <cellStyle name="Normal 3 2 13 2 2 4 3 3" xfId="11480" xr:uid="{00000000-0005-0000-0000-0000B6370000}"/>
    <cellStyle name="Normal 3 2 13 2 2 4 3 3 2" xfId="28447" xr:uid="{00000000-0005-0000-0000-0000B7370000}"/>
    <cellStyle name="Normal 3 2 13 2 2 4 3 4" xfId="19965" xr:uid="{00000000-0005-0000-0000-0000B8370000}"/>
    <cellStyle name="Normal 3 2 13 2 2 4 4" xfId="5114" xr:uid="{00000000-0005-0000-0000-0000B9370000}"/>
    <cellStyle name="Normal 3 2 13 2 2 4 4 2" xfId="13604" xr:uid="{00000000-0005-0000-0000-0000BA370000}"/>
    <cellStyle name="Normal 3 2 13 2 2 4 4 2 2" xfId="30570" xr:uid="{00000000-0005-0000-0000-0000BB370000}"/>
    <cellStyle name="Normal 3 2 13 2 2 4 4 3" xfId="22088" xr:uid="{00000000-0005-0000-0000-0000BC370000}"/>
    <cellStyle name="Normal 3 2 13 2 2 4 5" xfId="9362" xr:uid="{00000000-0005-0000-0000-0000BD370000}"/>
    <cellStyle name="Normal 3 2 13 2 2 4 5 2" xfId="26329" xr:uid="{00000000-0005-0000-0000-0000BE370000}"/>
    <cellStyle name="Normal 3 2 13 2 2 4 6" xfId="17847" xr:uid="{00000000-0005-0000-0000-0000BF370000}"/>
    <cellStyle name="Normal 3 2 13 2 2 5" xfId="1381" xr:uid="{00000000-0005-0000-0000-0000C0370000}"/>
    <cellStyle name="Normal 3 2 13 2 2 5 2" xfId="3503" xr:uid="{00000000-0005-0000-0000-0000C1370000}"/>
    <cellStyle name="Normal 3 2 13 2 2 5 2 2" xfId="7762" xr:uid="{00000000-0005-0000-0000-0000C2370000}"/>
    <cellStyle name="Normal 3 2 13 2 2 5 2 2 2" xfId="16251" xr:uid="{00000000-0005-0000-0000-0000C3370000}"/>
    <cellStyle name="Normal 3 2 13 2 2 5 2 2 2 2" xfId="33217" xr:uid="{00000000-0005-0000-0000-0000C4370000}"/>
    <cellStyle name="Normal 3 2 13 2 2 5 2 2 3" xfId="24735" xr:uid="{00000000-0005-0000-0000-0000C5370000}"/>
    <cellStyle name="Normal 3 2 13 2 2 5 2 3" xfId="12009" xr:uid="{00000000-0005-0000-0000-0000C6370000}"/>
    <cellStyle name="Normal 3 2 13 2 2 5 2 3 2" xfId="28976" xr:uid="{00000000-0005-0000-0000-0000C7370000}"/>
    <cellStyle name="Normal 3 2 13 2 2 5 2 4" xfId="20494" xr:uid="{00000000-0005-0000-0000-0000C8370000}"/>
    <cellStyle name="Normal 3 2 13 2 2 5 3" xfId="5643" xr:uid="{00000000-0005-0000-0000-0000C9370000}"/>
    <cellStyle name="Normal 3 2 13 2 2 5 3 2" xfId="14133" xr:uid="{00000000-0005-0000-0000-0000CA370000}"/>
    <cellStyle name="Normal 3 2 13 2 2 5 3 2 2" xfId="31099" xr:uid="{00000000-0005-0000-0000-0000CB370000}"/>
    <cellStyle name="Normal 3 2 13 2 2 5 3 3" xfId="22617" xr:uid="{00000000-0005-0000-0000-0000CC370000}"/>
    <cellStyle name="Normal 3 2 13 2 2 5 4" xfId="9891" xr:uid="{00000000-0005-0000-0000-0000CD370000}"/>
    <cellStyle name="Normal 3 2 13 2 2 5 4 2" xfId="26858" xr:uid="{00000000-0005-0000-0000-0000CE370000}"/>
    <cellStyle name="Normal 3 2 13 2 2 5 5" xfId="18376" xr:uid="{00000000-0005-0000-0000-0000CF370000}"/>
    <cellStyle name="Normal 3 2 13 2 2 6" xfId="2444" xr:uid="{00000000-0005-0000-0000-0000D0370000}"/>
    <cellStyle name="Normal 3 2 13 2 2 6 2" xfId="6704" xr:uid="{00000000-0005-0000-0000-0000D1370000}"/>
    <cellStyle name="Normal 3 2 13 2 2 6 2 2" xfId="15193" xr:uid="{00000000-0005-0000-0000-0000D2370000}"/>
    <cellStyle name="Normal 3 2 13 2 2 6 2 2 2" xfId="32159" xr:uid="{00000000-0005-0000-0000-0000D3370000}"/>
    <cellStyle name="Normal 3 2 13 2 2 6 2 3" xfId="23677" xr:uid="{00000000-0005-0000-0000-0000D4370000}"/>
    <cellStyle name="Normal 3 2 13 2 2 6 3" xfId="10951" xr:uid="{00000000-0005-0000-0000-0000D5370000}"/>
    <cellStyle name="Normal 3 2 13 2 2 6 3 2" xfId="27918" xr:uid="{00000000-0005-0000-0000-0000D6370000}"/>
    <cellStyle name="Normal 3 2 13 2 2 6 4" xfId="19436" xr:uid="{00000000-0005-0000-0000-0000D7370000}"/>
    <cellStyle name="Normal 3 2 13 2 2 7" xfId="4585" xr:uid="{00000000-0005-0000-0000-0000D8370000}"/>
    <cellStyle name="Normal 3 2 13 2 2 7 2" xfId="13075" xr:uid="{00000000-0005-0000-0000-0000D9370000}"/>
    <cellStyle name="Normal 3 2 13 2 2 7 2 2" xfId="30041" xr:uid="{00000000-0005-0000-0000-0000DA370000}"/>
    <cellStyle name="Normal 3 2 13 2 2 7 3" xfId="21559" xr:uid="{00000000-0005-0000-0000-0000DB370000}"/>
    <cellStyle name="Normal 3 2 13 2 2 8" xfId="8833" xr:uid="{00000000-0005-0000-0000-0000DC370000}"/>
    <cellStyle name="Normal 3 2 13 2 2 8 2" xfId="25800" xr:uid="{00000000-0005-0000-0000-0000DD370000}"/>
    <cellStyle name="Normal 3 2 13 2 2 9" xfId="17318" xr:uid="{00000000-0005-0000-0000-0000DE370000}"/>
    <cellStyle name="Normal 3 2 13 2 3" xfId="356" xr:uid="{00000000-0005-0000-0000-0000DF370000}"/>
    <cellStyle name="Normal 3 2 13 2 3 2" xfId="645" xr:uid="{00000000-0005-0000-0000-0000E0370000}"/>
    <cellStyle name="Normal 3 2 13 2 3 2 2" xfId="1181" xr:uid="{00000000-0005-0000-0000-0000E1370000}"/>
    <cellStyle name="Normal 3 2 13 2 3 2 2 2" xfId="2242" xr:uid="{00000000-0005-0000-0000-0000E2370000}"/>
    <cellStyle name="Normal 3 2 13 2 3 2 2 2 2" xfId="4363" xr:uid="{00000000-0005-0000-0000-0000E3370000}"/>
    <cellStyle name="Normal 3 2 13 2 3 2 2 2 2 2" xfId="8622" xr:uid="{00000000-0005-0000-0000-0000E4370000}"/>
    <cellStyle name="Normal 3 2 13 2 3 2 2 2 2 2 2" xfId="17111" xr:uid="{00000000-0005-0000-0000-0000E5370000}"/>
    <cellStyle name="Normal 3 2 13 2 3 2 2 2 2 2 2 2" xfId="34077" xr:uid="{00000000-0005-0000-0000-0000E6370000}"/>
    <cellStyle name="Normal 3 2 13 2 3 2 2 2 2 2 3" xfId="25595" xr:uid="{00000000-0005-0000-0000-0000E7370000}"/>
    <cellStyle name="Normal 3 2 13 2 3 2 2 2 2 3" xfId="12869" xr:uid="{00000000-0005-0000-0000-0000E8370000}"/>
    <cellStyle name="Normal 3 2 13 2 3 2 2 2 2 3 2" xfId="29836" xr:uid="{00000000-0005-0000-0000-0000E9370000}"/>
    <cellStyle name="Normal 3 2 13 2 3 2 2 2 2 4" xfId="21354" xr:uid="{00000000-0005-0000-0000-0000EA370000}"/>
    <cellStyle name="Normal 3 2 13 2 3 2 2 2 3" xfId="6503" xr:uid="{00000000-0005-0000-0000-0000EB370000}"/>
    <cellStyle name="Normal 3 2 13 2 3 2 2 2 3 2" xfId="14993" xr:uid="{00000000-0005-0000-0000-0000EC370000}"/>
    <cellStyle name="Normal 3 2 13 2 3 2 2 2 3 2 2" xfId="31959" xr:uid="{00000000-0005-0000-0000-0000ED370000}"/>
    <cellStyle name="Normal 3 2 13 2 3 2 2 2 3 3" xfId="23477" xr:uid="{00000000-0005-0000-0000-0000EE370000}"/>
    <cellStyle name="Normal 3 2 13 2 3 2 2 2 4" xfId="10751" xr:uid="{00000000-0005-0000-0000-0000EF370000}"/>
    <cellStyle name="Normal 3 2 13 2 3 2 2 2 4 2" xfId="27718" xr:uid="{00000000-0005-0000-0000-0000F0370000}"/>
    <cellStyle name="Normal 3 2 13 2 3 2 2 2 5" xfId="19236" xr:uid="{00000000-0005-0000-0000-0000F1370000}"/>
    <cellStyle name="Normal 3 2 13 2 3 2 2 3" xfId="3304" xr:uid="{00000000-0005-0000-0000-0000F2370000}"/>
    <cellStyle name="Normal 3 2 13 2 3 2 2 3 2" xfId="7564" xr:uid="{00000000-0005-0000-0000-0000F3370000}"/>
    <cellStyle name="Normal 3 2 13 2 3 2 2 3 2 2" xfId="16053" xr:uid="{00000000-0005-0000-0000-0000F4370000}"/>
    <cellStyle name="Normal 3 2 13 2 3 2 2 3 2 2 2" xfId="33019" xr:uid="{00000000-0005-0000-0000-0000F5370000}"/>
    <cellStyle name="Normal 3 2 13 2 3 2 2 3 2 3" xfId="24537" xr:uid="{00000000-0005-0000-0000-0000F6370000}"/>
    <cellStyle name="Normal 3 2 13 2 3 2 2 3 3" xfId="11811" xr:uid="{00000000-0005-0000-0000-0000F7370000}"/>
    <cellStyle name="Normal 3 2 13 2 3 2 2 3 3 2" xfId="28778" xr:uid="{00000000-0005-0000-0000-0000F8370000}"/>
    <cellStyle name="Normal 3 2 13 2 3 2 2 3 4" xfId="20296" xr:uid="{00000000-0005-0000-0000-0000F9370000}"/>
    <cellStyle name="Normal 3 2 13 2 3 2 2 4" xfId="5445" xr:uid="{00000000-0005-0000-0000-0000FA370000}"/>
    <cellStyle name="Normal 3 2 13 2 3 2 2 4 2" xfId="13935" xr:uid="{00000000-0005-0000-0000-0000FB370000}"/>
    <cellStyle name="Normal 3 2 13 2 3 2 2 4 2 2" xfId="30901" xr:uid="{00000000-0005-0000-0000-0000FC370000}"/>
    <cellStyle name="Normal 3 2 13 2 3 2 2 4 3" xfId="22419" xr:uid="{00000000-0005-0000-0000-0000FD370000}"/>
    <cellStyle name="Normal 3 2 13 2 3 2 2 5" xfId="9693" xr:uid="{00000000-0005-0000-0000-0000FE370000}"/>
    <cellStyle name="Normal 3 2 13 2 3 2 2 5 2" xfId="26660" xr:uid="{00000000-0005-0000-0000-0000FF370000}"/>
    <cellStyle name="Normal 3 2 13 2 3 2 2 6" xfId="18178" xr:uid="{00000000-0005-0000-0000-000000380000}"/>
    <cellStyle name="Normal 3 2 13 2 3 2 3" xfId="1712" xr:uid="{00000000-0005-0000-0000-000001380000}"/>
    <cellStyle name="Normal 3 2 13 2 3 2 3 2" xfId="3834" xr:uid="{00000000-0005-0000-0000-000002380000}"/>
    <cellStyle name="Normal 3 2 13 2 3 2 3 2 2" xfId="8093" xr:uid="{00000000-0005-0000-0000-000003380000}"/>
    <cellStyle name="Normal 3 2 13 2 3 2 3 2 2 2" xfId="16582" xr:uid="{00000000-0005-0000-0000-000004380000}"/>
    <cellStyle name="Normal 3 2 13 2 3 2 3 2 2 2 2" xfId="33548" xr:uid="{00000000-0005-0000-0000-000005380000}"/>
    <cellStyle name="Normal 3 2 13 2 3 2 3 2 2 3" xfId="25066" xr:uid="{00000000-0005-0000-0000-000006380000}"/>
    <cellStyle name="Normal 3 2 13 2 3 2 3 2 3" xfId="12340" xr:uid="{00000000-0005-0000-0000-000007380000}"/>
    <cellStyle name="Normal 3 2 13 2 3 2 3 2 3 2" xfId="29307" xr:uid="{00000000-0005-0000-0000-000008380000}"/>
    <cellStyle name="Normal 3 2 13 2 3 2 3 2 4" xfId="20825" xr:uid="{00000000-0005-0000-0000-000009380000}"/>
    <cellStyle name="Normal 3 2 13 2 3 2 3 3" xfId="5974" xr:uid="{00000000-0005-0000-0000-00000A380000}"/>
    <cellStyle name="Normal 3 2 13 2 3 2 3 3 2" xfId="14464" xr:uid="{00000000-0005-0000-0000-00000B380000}"/>
    <cellStyle name="Normal 3 2 13 2 3 2 3 3 2 2" xfId="31430" xr:uid="{00000000-0005-0000-0000-00000C380000}"/>
    <cellStyle name="Normal 3 2 13 2 3 2 3 3 3" xfId="22948" xr:uid="{00000000-0005-0000-0000-00000D380000}"/>
    <cellStyle name="Normal 3 2 13 2 3 2 3 4" xfId="10222" xr:uid="{00000000-0005-0000-0000-00000E380000}"/>
    <cellStyle name="Normal 3 2 13 2 3 2 3 4 2" xfId="27189" xr:uid="{00000000-0005-0000-0000-00000F380000}"/>
    <cellStyle name="Normal 3 2 13 2 3 2 3 5" xfId="18707" xr:uid="{00000000-0005-0000-0000-000010380000}"/>
    <cellStyle name="Normal 3 2 13 2 3 2 4" xfId="2775" xr:uid="{00000000-0005-0000-0000-000011380000}"/>
    <cellStyle name="Normal 3 2 13 2 3 2 4 2" xfId="7035" xr:uid="{00000000-0005-0000-0000-000012380000}"/>
    <cellStyle name="Normal 3 2 13 2 3 2 4 2 2" xfId="15524" xr:uid="{00000000-0005-0000-0000-000013380000}"/>
    <cellStyle name="Normal 3 2 13 2 3 2 4 2 2 2" xfId="32490" xr:uid="{00000000-0005-0000-0000-000014380000}"/>
    <cellStyle name="Normal 3 2 13 2 3 2 4 2 3" xfId="24008" xr:uid="{00000000-0005-0000-0000-000015380000}"/>
    <cellStyle name="Normal 3 2 13 2 3 2 4 3" xfId="11282" xr:uid="{00000000-0005-0000-0000-000016380000}"/>
    <cellStyle name="Normal 3 2 13 2 3 2 4 3 2" xfId="28249" xr:uid="{00000000-0005-0000-0000-000017380000}"/>
    <cellStyle name="Normal 3 2 13 2 3 2 4 4" xfId="19767" xr:uid="{00000000-0005-0000-0000-000018380000}"/>
    <cellStyle name="Normal 3 2 13 2 3 2 5" xfId="4916" xr:uid="{00000000-0005-0000-0000-000019380000}"/>
    <cellStyle name="Normal 3 2 13 2 3 2 5 2" xfId="13406" xr:uid="{00000000-0005-0000-0000-00001A380000}"/>
    <cellStyle name="Normal 3 2 13 2 3 2 5 2 2" xfId="30372" xr:uid="{00000000-0005-0000-0000-00001B380000}"/>
    <cellStyle name="Normal 3 2 13 2 3 2 5 3" xfId="21890" xr:uid="{00000000-0005-0000-0000-00001C380000}"/>
    <cellStyle name="Normal 3 2 13 2 3 2 6" xfId="9164" xr:uid="{00000000-0005-0000-0000-00001D380000}"/>
    <cellStyle name="Normal 3 2 13 2 3 2 6 2" xfId="26131" xr:uid="{00000000-0005-0000-0000-00001E380000}"/>
    <cellStyle name="Normal 3 2 13 2 3 2 7" xfId="17649" xr:uid="{00000000-0005-0000-0000-00001F380000}"/>
    <cellStyle name="Normal 3 2 13 2 3 3" xfId="911" xr:uid="{00000000-0005-0000-0000-000020380000}"/>
    <cellStyle name="Normal 3 2 13 2 3 3 2" xfId="1977" xr:uid="{00000000-0005-0000-0000-000021380000}"/>
    <cellStyle name="Normal 3 2 13 2 3 3 2 2" xfId="4098" xr:uid="{00000000-0005-0000-0000-000022380000}"/>
    <cellStyle name="Normal 3 2 13 2 3 3 2 2 2" xfId="8357" xr:uid="{00000000-0005-0000-0000-000023380000}"/>
    <cellStyle name="Normal 3 2 13 2 3 3 2 2 2 2" xfId="16846" xr:uid="{00000000-0005-0000-0000-000024380000}"/>
    <cellStyle name="Normal 3 2 13 2 3 3 2 2 2 2 2" xfId="33812" xr:uid="{00000000-0005-0000-0000-000025380000}"/>
    <cellStyle name="Normal 3 2 13 2 3 3 2 2 2 3" xfId="25330" xr:uid="{00000000-0005-0000-0000-000026380000}"/>
    <cellStyle name="Normal 3 2 13 2 3 3 2 2 3" xfId="12604" xr:uid="{00000000-0005-0000-0000-000027380000}"/>
    <cellStyle name="Normal 3 2 13 2 3 3 2 2 3 2" xfId="29571" xr:uid="{00000000-0005-0000-0000-000028380000}"/>
    <cellStyle name="Normal 3 2 13 2 3 3 2 2 4" xfId="21089" xr:uid="{00000000-0005-0000-0000-000029380000}"/>
    <cellStyle name="Normal 3 2 13 2 3 3 2 3" xfId="6238" xr:uid="{00000000-0005-0000-0000-00002A380000}"/>
    <cellStyle name="Normal 3 2 13 2 3 3 2 3 2" xfId="14728" xr:uid="{00000000-0005-0000-0000-00002B380000}"/>
    <cellStyle name="Normal 3 2 13 2 3 3 2 3 2 2" xfId="31694" xr:uid="{00000000-0005-0000-0000-00002C380000}"/>
    <cellStyle name="Normal 3 2 13 2 3 3 2 3 3" xfId="23212" xr:uid="{00000000-0005-0000-0000-00002D380000}"/>
    <cellStyle name="Normal 3 2 13 2 3 3 2 4" xfId="10486" xr:uid="{00000000-0005-0000-0000-00002E380000}"/>
    <cellStyle name="Normal 3 2 13 2 3 3 2 4 2" xfId="27453" xr:uid="{00000000-0005-0000-0000-00002F380000}"/>
    <cellStyle name="Normal 3 2 13 2 3 3 2 5" xfId="18971" xr:uid="{00000000-0005-0000-0000-000030380000}"/>
    <cellStyle name="Normal 3 2 13 2 3 3 3" xfId="3039" xr:uid="{00000000-0005-0000-0000-000031380000}"/>
    <cellStyle name="Normal 3 2 13 2 3 3 3 2" xfId="7299" xr:uid="{00000000-0005-0000-0000-000032380000}"/>
    <cellStyle name="Normal 3 2 13 2 3 3 3 2 2" xfId="15788" xr:uid="{00000000-0005-0000-0000-000033380000}"/>
    <cellStyle name="Normal 3 2 13 2 3 3 3 2 2 2" xfId="32754" xr:uid="{00000000-0005-0000-0000-000034380000}"/>
    <cellStyle name="Normal 3 2 13 2 3 3 3 2 3" xfId="24272" xr:uid="{00000000-0005-0000-0000-000035380000}"/>
    <cellStyle name="Normal 3 2 13 2 3 3 3 3" xfId="11546" xr:uid="{00000000-0005-0000-0000-000036380000}"/>
    <cellStyle name="Normal 3 2 13 2 3 3 3 3 2" xfId="28513" xr:uid="{00000000-0005-0000-0000-000037380000}"/>
    <cellStyle name="Normal 3 2 13 2 3 3 3 4" xfId="20031" xr:uid="{00000000-0005-0000-0000-000038380000}"/>
    <cellStyle name="Normal 3 2 13 2 3 3 4" xfId="5180" xr:uid="{00000000-0005-0000-0000-000039380000}"/>
    <cellStyle name="Normal 3 2 13 2 3 3 4 2" xfId="13670" xr:uid="{00000000-0005-0000-0000-00003A380000}"/>
    <cellStyle name="Normal 3 2 13 2 3 3 4 2 2" xfId="30636" xr:uid="{00000000-0005-0000-0000-00003B380000}"/>
    <cellStyle name="Normal 3 2 13 2 3 3 4 3" xfId="22154" xr:uid="{00000000-0005-0000-0000-00003C380000}"/>
    <cellStyle name="Normal 3 2 13 2 3 3 5" xfId="9428" xr:uid="{00000000-0005-0000-0000-00003D380000}"/>
    <cellStyle name="Normal 3 2 13 2 3 3 5 2" xfId="26395" xr:uid="{00000000-0005-0000-0000-00003E380000}"/>
    <cellStyle name="Normal 3 2 13 2 3 3 6" xfId="17913" xr:uid="{00000000-0005-0000-0000-00003F380000}"/>
    <cellStyle name="Normal 3 2 13 2 3 4" xfId="1447" xr:uid="{00000000-0005-0000-0000-000040380000}"/>
    <cellStyle name="Normal 3 2 13 2 3 4 2" xfId="3569" xr:uid="{00000000-0005-0000-0000-000041380000}"/>
    <cellStyle name="Normal 3 2 13 2 3 4 2 2" xfId="7828" xr:uid="{00000000-0005-0000-0000-000042380000}"/>
    <cellStyle name="Normal 3 2 13 2 3 4 2 2 2" xfId="16317" xr:uid="{00000000-0005-0000-0000-000043380000}"/>
    <cellStyle name="Normal 3 2 13 2 3 4 2 2 2 2" xfId="33283" xr:uid="{00000000-0005-0000-0000-000044380000}"/>
    <cellStyle name="Normal 3 2 13 2 3 4 2 2 3" xfId="24801" xr:uid="{00000000-0005-0000-0000-000045380000}"/>
    <cellStyle name="Normal 3 2 13 2 3 4 2 3" xfId="12075" xr:uid="{00000000-0005-0000-0000-000046380000}"/>
    <cellStyle name="Normal 3 2 13 2 3 4 2 3 2" xfId="29042" xr:uid="{00000000-0005-0000-0000-000047380000}"/>
    <cellStyle name="Normal 3 2 13 2 3 4 2 4" xfId="20560" xr:uid="{00000000-0005-0000-0000-000048380000}"/>
    <cellStyle name="Normal 3 2 13 2 3 4 3" xfId="5709" xr:uid="{00000000-0005-0000-0000-000049380000}"/>
    <cellStyle name="Normal 3 2 13 2 3 4 3 2" xfId="14199" xr:uid="{00000000-0005-0000-0000-00004A380000}"/>
    <cellStyle name="Normal 3 2 13 2 3 4 3 2 2" xfId="31165" xr:uid="{00000000-0005-0000-0000-00004B380000}"/>
    <cellStyle name="Normal 3 2 13 2 3 4 3 3" xfId="22683" xr:uid="{00000000-0005-0000-0000-00004C380000}"/>
    <cellStyle name="Normal 3 2 13 2 3 4 4" xfId="9957" xr:uid="{00000000-0005-0000-0000-00004D380000}"/>
    <cellStyle name="Normal 3 2 13 2 3 4 4 2" xfId="26924" xr:uid="{00000000-0005-0000-0000-00004E380000}"/>
    <cellStyle name="Normal 3 2 13 2 3 4 5" xfId="18442" xr:uid="{00000000-0005-0000-0000-00004F380000}"/>
    <cellStyle name="Normal 3 2 13 2 3 5" xfId="2510" xr:uid="{00000000-0005-0000-0000-000050380000}"/>
    <cellStyle name="Normal 3 2 13 2 3 5 2" xfId="6770" xr:uid="{00000000-0005-0000-0000-000051380000}"/>
    <cellStyle name="Normal 3 2 13 2 3 5 2 2" xfId="15259" xr:uid="{00000000-0005-0000-0000-000052380000}"/>
    <cellStyle name="Normal 3 2 13 2 3 5 2 2 2" xfId="32225" xr:uid="{00000000-0005-0000-0000-000053380000}"/>
    <cellStyle name="Normal 3 2 13 2 3 5 2 3" xfId="23743" xr:uid="{00000000-0005-0000-0000-000054380000}"/>
    <cellStyle name="Normal 3 2 13 2 3 5 3" xfId="11017" xr:uid="{00000000-0005-0000-0000-000055380000}"/>
    <cellStyle name="Normal 3 2 13 2 3 5 3 2" xfId="27984" xr:uid="{00000000-0005-0000-0000-000056380000}"/>
    <cellStyle name="Normal 3 2 13 2 3 5 4" xfId="19502" xr:uid="{00000000-0005-0000-0000-000057380000}"/>
    <cellStyle name="Normal 3 2 13 2 3 6" xfId="4651" xr:uid="{00000000-0005-0000-0000-000058380000}"/>
    <cellStyle name="Normal 3 2 13 2 3 6 2" xfId="13141" xr:uid="{00000000-0005-0000-0000-000059380000}"/>
    <cellStyle name="Normal 3 2 13 2 3 6 2 2" xfId="30107" xr:uid="{00000000-0005-0000-0000-00005A380000}"/>
    <cellStyle name="Normal 3 2 13 2 3 6 3" xfId="21625" xr:uid="{00000000-0005-0000-0000-00005B380000}"/>
    <cellStyle name="Normal 3 2 13 2 3 7" xfId="8899" xr:uid="{00000000-0005-0000-0000-00005C380000}"/>
    <cellStyle name="Normal 3 2 13 2 3 7 2" xfId="25866" xr:uid="{00000000-0005-0000-0000-00005D380000}"/>
    <cellStyle name="Normal 3 2 13 2 3 8" xfId="17384" xr:uid="{00000000-0005-0000-0000-00005E380000}"/>
    <cellStyle name="Normal 3 2 13 2 4" xfId="510" xr:uid="{00000000-0005-0000-0000-00005F380000}"/>
    <cellStyle name="Normal 3 2 13 2 4 2" xfId="1050" xr:uid="{00000000-0005-0000-0000-000060380000}"/>
    <cellStyle name="Normal 3 2 13 2 4 2 2" xfId="2111" xr:uid="{00000000-0005-0000-0000-000061380000}"/>
    <cellStyle name="Normal 3 2 13 2 4 2 2 2" xfId="4232" xr:uid="{00000000-0005-0000-0000-000062380000}"/>
    <cellStyle name="Normal 3 2 13 2 4 2 2 2 2" xfId="8491" xr:uid="{00000000-0005-0000-0000-000063380000}"/>
    <cellStyle name="Normal 3 2 13 2 4 2 2 2 2 2" xfId="16980" xr:uid="{00000000-0005-0000-0000-000064380000}"/>
    <cellStyle name="Normal 3 2 13 2 4 2 2 2 2 2 2" xfId="33946" xr:uid="{00000000-0005-0000-0000-000065380000}"/>
    <cellStyle name="Normal 3 2 13 2 4 2 2 2 2 3" xfId="25464" xr:uid="{00000000-0005-0000-0000-000066380000}"/>
    <cellStyle name="Normal 3 2 13 2 4 2 2 2 3" xfId="12738" xr:uid="{00000000-0005-0000-0000-000067380000}"/>
    <cellStyle name="Normal 3 2 13 2 4 2 2 2 3 2" xfId="29705" xr:uid="{00000000-0005-0000-0000-000068380000}"/>
    <cellStyle name="Normal 3 2 13 2 4 2 2 2 4" xfId="21223" xr:uid="{00000000-0005-0000-0000-000069380000}"/>
    <cellStyle name="Normal 3 2 13 2 4 2 2 3" xfId="6372" xr:uid="{00000000-0005-0000-0000-00006A380000}"/>
    <cellStyle name="Normal 3 2 13 2 4 2 2 3 2" xfId="14862" xr:uid="{00000000-0005-0000-0000-00006B380000}"/>
    <cellStyle name="Normal 3 2 13 2 4 2 2 3 2 2" xfId="31828" xr:uid="{00000000-0005-0000-0000-00006C380000}"/>
    <cellStyle name="Normal 3 2 13 2 4 2 2 3 3" xfId="23346" xr:uid="{00000000-0005-0000-0000-00006D380000}"/>
    <cellStyle name="Normal 3 2 13 2 4 2 2 4" xfId="10620" xr:uid="{00000000-0005-0000-0000-00006E380000}"/>
    <cellStyle name="Normal 3 2 13 2 4 2 2 4 2" xfId="27587" xr:uid="{00000000-0005-0000-0000-00006F380000}"/>
    <cellStyle name="Normal 3 2 13 2 4 2 2 5" xfId="19105" xr:uid="{00000000-0005-0000-0000-000070380000}"/>
    <cellStyle name="Normal 3 2 13 2 4 2 3" xfId="3173" xr:uid="{00000000-0005-0000-0000-000071380000}"/>
    <cellStyle name="Normal 3 2 13 2 4 2 3 2" xfId="7433" xr:uid="{00000000-0005-0000-0000-000072380000}"/>
    <cellStyle name="Normal 3 2 13 2 4 2 3 2 2" xfId="15922" xr:uid="{00000000-0005-0000-0000-000073380000}"/>
    <cellStyle name="Normal 3 2 13 2 4 2 3 2 2 2" xfId="32888" xr:uid="{00000000-0005-0000-0000-000074380000}"/>
    <cellStyle name="Normal 3 2 13 2 4 2 3 2 3" xfId="24406" xr:uid="{00000000-0005-0000-0000-000075380000}"/>
    <cellStyle name="Normal 3 2 13 2 4 2 3 3" xfId="11680" xr:uid="{00000000-0005-0000-0000-000076380000}"/>
    <cellStyle name="Normal 3 2 13 2 4 2 3 3 2" xfId="28647" xr:uid="{00000000-0005-0000-0000-000077380000}"/>
    <cellStyle name="Normal 3 2 13 2 4 2 3 4" xfId="20165" xr:uid="{00000000-0005-0000-0000-000078380000}"/>
    <cellStyle name="Normal 3 2 13 2 4 2 4" xfId="5314" xr:uid="{00000000-0005-0000-0000-000079380000}"/>
    <cellStyle name="Normal 3 2 13 2 4 2 4 2" xfId="13804" xr:uid="{00000000-0005-0000-0000-00007A380000}"/>
    <cellStyle name="Normal 3 2 13 2 4 2 4 2 2" xfId="30770" xr:uid="{00000000-0005-0000-0000-00007B380000}"/>
    <cellStyle name="Normal 3 2 13 2 4 2 4 3" xfId="22288" xr:uid="{00000000-0005-0000-0000-00007C380000}"/>
    <cellStyle name="Normal 3 2 13 2 4 2 5" xfId="9562" xr:uid="{00000000-0005-0000-0000-00007D380000}"/>
    <cellStyle name="Normal 3 2 13 2 4 2 5 2" xfId="26529" xr:uid="{00000000-0005-0000-0000-00007E380000}"/>
    <cellStyle name="Normal 3 2 13 2 4 2 6" xfId="18047" xr:uid="{00000000-0005-0000-0000-00007F380000}"/>
    <cellStyle name="Normal 3 2 13 2 4 3" xfId="1581" xr:uid="{00000000-0005-0000-0000-000080380000}"/>
    <cellStyle name="Normal 3 2 13 2 4 3 2" xfId="3703" xr:uid="{00000000-0005-0000-0000-000081380000}"/>
    <cellStyle name="Normal 3 2 13 2 4 3 2 2" xfId="7962" xr:uid="{00000000-0005-0000-0000-000082380000}"/>
    <cellStyle name="Normal 3 2 13 2 4 3 2 2 2" xfId="16451" xr:uid="{00000000-0005-0000-0000-000083380000}"/>
    <cellStyle name="Normal 3 2 13 2 4 3 2 2 2 2" xfId="33417" xr:uid="{00000000-0005-0000-0000-000084380000}"/>
    <cellStyle name="Normal 3 2 13 2 4 3 2 2 3" xfId="24935" xr:uid="{00000000-0005-0000-0000-000085380000}"/>
    <cellStyle name="Normal 3 2 13 2 4 3 2 3" xfId="12209" xr:uid="{00000000-0005-0000-0000-000086380000}"/>
    <cellStyle name="Normal 3 2 13 2 4 3 2 3 2" xfId="29176" xr:uid="{00000000-0005-0000-0000-000087380000}"/>
    <cellStyle name="Normal 3 2 13 2 4 3 2 4" xfId="20694" xr:uid="{00000000-0005-0000-0000-000088380000}"/>
    <cellStyle name="Normal 3 2 13 2 4 3 3" xfId="5843" xr:uid="{00000000-0005-0000-0000-000089380000}"/>
    <cellStyle name="Normal 3 2 13 2 4 3 3 2" xfId="14333" xr:uid="{00000000-0005-0000-0000-00008A380000}"/>
    <cellStyle name="Normal 3 2 13 2 4 3 3 2 2" xfId="31299" xr:uid="{00000000-0005-0000-0000-00008B380000}"/>
    <cellStyle name="Normal 3 2 13 2 4 3 3 3" xfId="22817" xr:uid="{00000000-0005-0000-0000-00008C380000}"/>
    <cellStyle name="Normal 3 2 13 2 4 3 4" xfId="10091" xr:uid="{00000000-0005-0000-0000-00008D380000}"/>
    <cellStyle name="Normal 3 2 13 2 4 3 4 2" xfId="27058" xr:uid="{00000000-0005-0000-0000-00008E380000}"/>
    <cellStyle name="Normal 3 2 13 2 4 3 5" xfId="18576" xr:uid="{00000000-0005-0000-0000-00008F380000}"/>
    <cellStyle name="Normal 3 2 13 2 4 4" xfId="2644" xr:uid="{00000000-0005-0000-0000-000090380000}"/>
    <cellStyle name="Normal 3 2 13 2 4 4 2" xfId="6904" xr:uid="{00000000-0005-0000-0000-000091380000}"/>
    <cellStyle name="Normal 3 2 13 2 4 4 2 2" xfId="15393" xr:uid="{00000000-0005-0000-0000-000092380000}"/>
    <cellStyle name="Normal 3 2 13 2 4 4 2 2 2" xfId="32359" xr:uid="{00000000-0005-0000-0000-000093380000}"/>
    <cellStyle name="Normal 3 2 13 2 4 4 2 3" xfId="23877" xr:uid="{00000000-0005-0000-0000-000094380000}"/>
    <cellStyle name="Normal 3 2 13 2 4 4 3" xfId="11151" xr:uid="{00000000-0005-0000-0000-000095380000}"/>
    <cellStyle name="Normal 3 2 13 2 4 4 3 2" xfId="28118" xr:uid="{00000000-0005-0000-0000-000096380000}"/>
    <cellStyle name="Normal 3 2 13 2 4 4 4" xfId="19636" xr:uid="{00000000-0005-0000-0000-000097380000}"/>
    <cellStyle name="Normal 3 2 13 2 4 5" xfId="4785" xr:uid="{00000000-0005-0000-0000-000098380000}"/>
    <cellStyle name="Normal 3 2 13 2 4 5 2" xfId="13275" xr:uid="{00000000-0005-0000-0000-000099380000}"/>
    <cellStyle name="Normal 3 2 13 2 4 5 2 2" xfId="30241" xr:uid="{00000000-0005-0000-0000-00009A380000}"/>
    <cellStyle name="Normal 3 2 13 2 4 5 3" xfId="21759" xr:uid="{00000000-0005-0000-0000-00009B380000}"/>
    <cellStyle name="Normal 3 2 13 2 4 6" xfId="9033" xr:uid="{00000000-0005-0000-0000-00009C380000}"/>
    <cellStyle name="Normal 3 2 13 2 4 6 2" xfId="26000" xr:uid="{00000000-0005-0000-0000-00009D380000}"/>
    <cellStyle name="Normal 3 2 13 2 4 7" xfId="17518" xr:uid="{00000000-0005-0000-0000-00009E380000}"/>
    <cellStyle name="Normal 3 2 13 2 5" xfId="780" xr:uid="{00000000-0005-0000-0000-00009F380000}"/>
    <cellStyle name="Normal 3 2 13 2 5 2" xfId="1846" xr:uid="{00000000-0005-0000-0000-0000A0380000}"/>
    <cellStyle name="Normal 3 2 13 2 5 2 2" xfId="3967" xr:uid="{00000000-0005-0000-0000-0000A1380000}"/>
    <cellStyle name="Normal 3 2 13 2 5 2 2 2" xfId="8226" xr:uid="{00000000-0005-0000-0000-0000A2380000}"/>
    <cellStyle name="Normal 3 2 13 2 5 2 2 2 2" xfId="16715" xr:uid="{00000000-0005-0000-0000-0000A3380000}"/>
    <cellStyle name="Normal 3 2 13 2 5 2 2 2 2 2" xfId="33681" xr:uid="{00000000-0005-0000-0000-0000A4380000}"/>
    <cellStyle name="Normal 3 2 13 2 5 2 2 2 3" xfId="25199" xr:uid="{00000000-0005-0000-0000-0000A5380000}"/>
    <cellStyle name="Normal 3 2 13 2 5 2 2 3" xfId="12473" xr:uid="{00000000-0005-0000-0000-0000A6380000}"/>
    <cellStyle name="Normal 3 2 13 2 5 2 2 3 2" xfId="29440" xr:uid="{00000000-0005-0000-0000-0000A7380000}"/>
    <cellStyle name="Normal 3 2 13 2 5 2 2 4" xfId="20958" xr:uid="{00000000-0005-0000-0000-0000A8380000}"/>
    <cellStyle name="Normal 3 2 13 2 5 2 3" xfId="6107" xr:uid="{00000000-0005-0000-0000-0000A9380000}"/>
    <cellStyle name="Normal 3 2 13 2 5 2 3 2" xfId="14597" xr:uid="{00000000-0005-0000-0000-0000AA380000}"/>
    <cellStyle name="Normal 3 2 13 2 5 2 3 2 2" xfId="31563" xr:uid="{00000000-0005-0000-0000-0000AB380000}"/>
    <cellStyle name="Normal 3 2 13 2 5 2 3 3" xfId="23081" xr:uid="{00000000-0005-0000-0000-0000AC380000}"/>
    <cellStyle name="Normal 3 2 13 2 5 2 4" xfId="10355" xr:uid="{00000000-0005-0000-0000-0000AD380000}"/>
    <cellStyle name="Normal 3 2 13 2 5 2 4 2" xfId="27322" xr:uid="{00000000-0005-0000-0000-0000AE380000}"/>
    <cellStyle name="Normal 3 2 13 2 5 2 5" xfId="18840" xr:uid="{00000000-0005-0000-0000-0000AF380000}"/>
    <cellStyle name="Normal 3 2 13 2 5 3" xfId="2908" xr:uid="{00000000-0005-0000-0000-0000B0380000}"/>
    <cellStyle name="Normal 3 2 13 2 5 3 2" xfId="7168" xr:uid="{00000000-0005-0000-0000-0000B1380000}"/>
    <cellStyle name="Normal 3 2 13 2 5 3 2 2" xfId="15657" xr:uid="{00000000-0005-0000-0000-0000B2380000}"/>
    <cellStyle name="Normal 3 2 13 2 5 3 2 2 2" xfId="32623" xr:uid="{00000000-0005-0000-0000-0000B3380000}"/>
    <cellStyle name="Normal 3 2 13 2 5 3 2 3" xfId="24141" xr:uid="{00000000-0005-0000-0000-0000B4380000}"/>
    <cellStyle name="Normal 3 2 13 2 5 3 3" xfId="11415" xr:uid="{00000000-0005-0000-0000-0000B5380000}"/>
    <cellStyle name="Normal 3 2 13 2 5 3 3 2" xfId="28382" xr:uid="{00000000-0005-0000-0000-0000B6380000}"/>
    <cellStyle name="Normal 3 2 13 2 5 3 4" xfId="19900" xr:uid="{00000000-0005-0000-0000-0000B7380000}"/>
    <cellStyle name="Normal 3 2 13 2 5 4" xfId="5049" xr:uid="{00000000-0005-0000-0000-0000B8380000}"/>
    <cellStyle name="Normal 3 2 13 2 5 4 2" xfId="13539" xr:uid="{00000000-0005-0000-0000-0000B9380000}"/>
    <cellStyle name="Normal 3 2 13 2 5 4 2 2" xfId="30505" xr:uid="{00000000-0005-0000-0000-0000BA380000}"/>
    <cellStyle name="Normal 3 2 13 2 5 4 3" xfId="22023" xr:uid="{00000000-0005-0000-0000-0000BB380000}"/>
    <cellStyle name="Normal 3 2 13 2 5 5" xfId="9297" xr:uid="{00000000-0005-0000-0000-0000BC380000}"/>
    <cellStyle name="Normal 3 2 13 2 5 5 2" xfId="26264" xr:uid="{00000000-0005-0000-0000-0000BD380000}"/>
    <cellStyle name="Normal 3 2 13 2 5 6" xfId="17782" xr:uid="{00000000-0005-0000-0000-0000BE380000}"/>
    <cellStyle name="Normal 3 2 13 2 6" xfId="1316" xr:uid="{00000000-0005-0000-0000-0000BF380000}"/>
    <cellStyle name="Normal 3 2 13 2 6 2" xfId="3438" xr:uid="{00000000-0005-0000-0000-0000C0380000}"/>
    <cellStyle name="Normal 3 2 13 2 6 2 2" xfId="7697" xr:uid="{00000000-0005-0000-0000-0000C1380000}"/>
    <cellStyle name="Normal 3 2 13 2 6 2 2 2" xfId="16186" xr:uid="{00000000-0005-0000-0000-0000C2380000}"/>
    <cellStyle name="Normal 3 2 13 2 6 2 2 2 2" xfId="33152" xr:uid="{00000000-0005-0000-0000-0000C3380000}"/>
    <cellStyle name="Normal 3 2 13 2 6 2 2 3" xfId="24670" xr:uid="{00000000-0005-0000-0000-0000C4380000}"/>
    <cellStyle name="Normal 3 2 13 2 6 2 3" xfId="11944" xr:uid="{00000000-0005-0000-0000-0000C5380000}"/>
    <cellStyle name="Normal 3 2 13 2 6 2 3 2" xfId="28911" xr:uid="{00000000-0005-0000-0000-0000C6380000}"/>
    <cellStyle name="Normal 3 2 13 2 6 2 4" xfId="20429" xr:uid="{00000000-0005-0000-0000-0000C7380000}"/>
    <cellStyle name="Normal 3 2 13 2 6 3" xfId="5578" xr:uid="{00000000-0005-0000-0000-0000C8380000}"/>
    <cellStyle name="Normal 3 2 13 2 6 3 2" xfId="14068" xr:uid="{00000000-0005-0000-0000-0000C9380000}"/>
    <cellStyle name="Normal 3 2 13 2 6 3 2 2" xfId="31034" xr:uid="{00000000-0005-0000-0000-0000CA380000}"/>
    <cellStyle name="Normal 3 2 13 2 6 3 3" xfId="22552" xr:uid="{00000000-0005-0000-0000-0000CB380000}"/>
    <cellStyle name="Normal 3 2 13 2 6 4" xfId="9826" xr:uid="{00000000-0005-0000-0000-0000CC380000}"/>
    <cellStyle name="Normal 3 2 13 2 6 4 2" xfId="26793" xr:uid="{00000000-0005-0000-0000-0000CD380000}"/>
    <cellStyle name="Normal 3 2 13 2 6 5" xfId="18311" xr:uid="{00000000-0005-0000-0000-0000CE380000}"/>
    <cellStyle name="Normal 3 2 13 2 7" xfId="2379" xr:uid="{00000000-0005-0000-0000-0000CF380000}"/>
    <cellStyle name="Normal 3 2 13 2 7 2" xfId="6639" xr:uid="{00000000-0005-0000-0000-0000D0380000}"/>
    <cellStyle name="Normal 3 2 13 2 7 2 2" xfId="15128" xr:uid="{00000000-0005-0000-0000-0000D1380000}"/>
    <cellStyle name="Normal 3 2 13 2 7 2 2 2" xfId="32094" xr:uid="{00000000-0005-0000-0000-0000D2380000}"/>
    <cellStyle name="Normal 3 2 13 2 7 2 3" xfId="23612" xr:uid="{00000000-0005-0000-0000-0000D3380000}"/>
    <cellStyle name="Normal 3 2 13 2 7 3" xfId="10886" xr:uid="{00000000-0005-0000-0000-0000D4380000}"/>
    <cellStyle name="Normal 3 2 13 2 7 3 2" xfId="27853" xr:uid="{00000000-0005-0000-0000-0000D5380000}"/>
    <cellStyle name="Normal 3 2 13 2 7 4" xfId="19371" xr:uid="{00000000-0005-0000-0000-0000D6380000}"/>
    <cellStyle name="Normal 3 2 13 2 8" xfId="4520" xr:uid="{00000000-0005-0000-0000-0000D7380000}"/>
    <cellStyle name="Normal 3 2 13 2 8 2" xfId="13010" xr:uid="{00000000-0005-0000-0000-0000D8380000}"/>
    <cellStyle name="Normal 3 2 13 2 8 2 2" xfId="29976" xr:uid="{00000000-0005-0000-0000-0000D9380000}"/>
    <cellStyle name="Normal 3 2 13 2 8 3" xfId="21494" xr:uid="{00000000-0005-0000-0000-0000DA380000}"/>
    <cellStyle name="Normal 3 2 13 2 9" xfId="8768" xr:uid="{00000000-0005-0000-0000-0000DB380000}"/>
    <cellStyle name="Normal 3 2 13 2 9 2" xfId="25735" xr:uid="{00000000-0005-0000-0000-0000DC380000}"/>
    <cellStyle name="Normal 3 2 13 3" xfId="254" xr:uid="{00000000-0005-0000-0000-0000DD380000}"/>
    <cellStyle name="Normal 3 2 13 3 2" xfId="389" xr:uid="{00000000-0005-0000-0000-0000DE380000}"/>
    <cellStyle name="Normal 3 2 13 3 2 2" xfId="677" xr:uid="{00000000-0005-0000-0000-0000DF380000}"/>
    <cellStyle name="Normal 3 2 13 3 2 2 2" xfId="1213" xr:uid="{00000000-0005-0000-0000-0000E0380000}"/>
    <cellStyle name="Normal 3 2 13 3 2 2 2 2" xfId="2274" xr:uid="{00000000-0005-0000-0000-0000E1380000}"/>
    <cellStyle name="Normal 3 2 13 3 2 2 2 2 2" xfId="4395" xr:uid="{00000000-0005-0000-0000-0000E2380000}"/>
    <cellStyle name="Normal 3 2 13 3 2 2 2 2 2 2" xfId="8654" xr:uid="{00000000-0005-0000-0000-0000E3380000}"/>
    <cellStyle name="Normal 3 2 13 3 2 2 2 2 2 2 2" xfId="17143" xr:uid="{00000000-0005-0000-0000-0000E4380000}"/>
    <cellStyle name="Normal 3 2 13 3 2 2 2 2 2 2 2 2" xfId="34109" xr:uid="{00000000-0005-0000-0000-0000E5380000}"/>
    <cellStyle name="Normal 3 2 13 3 2 2 2 2 2 2 3" xfId="25627" xr:uid="{00000000-0005-0000-0000-0000E6380000}"/>
    <cellStyle name="Normal 3 2 13 3 2 2 2 2 2 3" xfId="12901" xr:uid="{00000000-0005-0000-0000-0000E7380000}"/>
    <cellStyle name="Normal 3 2 13 3 2 2 2 2 2 3 2" xfId="29868" xr:uid="{00000000-0005-0000-0000-0000E8380000}"/>
    <cellStyle name="Normal 3 2 13 3 2 2 2 2 2 4" xfId="21386" xr:uid="{00000000-0005-0000-0000-0000E9380000}"/>
    <cellStyle name="Normal 3 2 13 3 2 2 2 2 3" xfId="6535" xr:uid="{00000000-0005-0000-0000-0000EA380000}"/>
    <cellStyle name="Normal 3 2 13 3 2 2 2 2 3 2" xfId="15025" xr:uid="{00000000-0005-0000-0000-0000EB380000}"/>
    <cellStyle name="Normal 3 2 13 3 2 2 2 2 3 2 2" xfId="31991" xr:uid="{00000000-0005-0000-0000-0000EC380000}"/>
    <cellStyle name="Normal 3 2 13 3 2 2 2 2 3 3" xfId="23509" xr:uid="{00000000-0005-0000-0000-0000ED380000}"/>
    <cellStyle name="Normal 3 2 13 3 2 2 2 2 4" xfId="10783" xr:uid="{00000000-0005-0000-0000-0000EE380000}"/>
    <cellStyle name="Normal 3 2 13 3 2 2 2 2 4 2" xfId="27750" xr:uid="{00000000-0005-0000-0000-0000EF380000}"/>
    <cellStyle name="Normal 3 2 13 3 2 2 2 2 5" xfId="19268" xr:uid="{00000000-0005-0000-0000-0000F0380000}"/>
    <cellStyle name="Normal 3 2 13 3 2 2 2 3" xfId="3336" xr:uid="{00000000-0005-0000-0000-0000F1380000}"/>
    <cellStyle name="Normal 3 2 13 3 2 2 2 3 2" xfId="7596" xr:uid="{00000000-0005-0000-0000-0000F2380000}"/>
    <cellStyle name="Normal 3 2 13 3 2 2 2 3 2 2" xfId="16085" xr:uid="{00000000-0005-0000-0000-0000F3380000}"/>
    <cellStyle name="Normal 3 2 13 3 2 2 2 3 2 2 2" xfId="33051" xr:uid="{00000000-0005-0000-0000-0000F4380000}"/>
    <cellStyle name="Normal 3 2 13 3 2 2 2 3 2 3" xfId="24569" xr:uid="{00000000-0005-0000-0000-0000F5380000}"/>
    <cellStyle name="Normal 3 2 13 3 2 2 2 3 3" xfId="11843" xr:uid="{00000000-0005-0000-0000-0000F6380000}"/>
    <cellStyle name="Normal 3 2 13 3 2 2 2 3 3 2" xfId="28810" xr:uid="{00000000-0005-0000-0000-0000F7380000}"/>
    <cellStyle name="Normal 3 2 13 3 2 2 2 3 4" xfId="20328" xr:uid="{00000000-0005-0000-0000-0000F8380000}"/>
    <cellStyle name="Normal 3 2 13 3 2 2 2 4" xfId="5477" xr:uid="{00000000-0005-0000-0000-0000F9380000}"/>
    <cellStyle name="Normal 3 2 13 3 2 2 2 4 2" xfId="13967" xr:uid="{00000000-0005-0000-0000-0000FA380000}"/>
    <cellStyle name="Normal 3 2 13 3 2 2 2 4 2 2" xfId="30933" xr:uid="{00000000-0005-0000-0000-0000FB380000}"/>
    <cellStyle name="Normal 3 2 13 3 2 2 2 4 3" xfId="22451" xr:uid="{00000000-0005-0000-0000-0000FC380000}"/>
    <cellStyle name="Normal 3 2 13 3 2 2 2 5" xfId="9725" xr:uid="{00000000-0005-0000-0000-0000FD380000}"/>
    <cellStyle name="Normal 3 2 13 3 2 2 2 5 2" xfId="26692" xr:uid="{00000000-0005-0000-0000-0000FE380000}"/>
    <cellStyle name="Normal 3 2 13 3 2 2 2 6" xfId="18210" xr:uid="{00000000-0005-0000-0000-0000FF380000}"/>
    <cellStyle name="Normal 3 2 13 3 2 2 3" xfId="1744" xr:uid="{00000000-0005-0000-0000-000000390000}"/>
    <cellStyle name="Normal 3 2 13 3 2 2 3 2" xfId="3866" xr:uid="{00000000-0005-0000-0000-000001390000}"/>
    <cellStyle name="Normal 3 2 13 3 2 2 3 2 2" xfId="8125" xr:uid="{00000000-0005-0000-0000-000002390000}"/>
    <cellStyle name="Normal 3 2 13 3 2 2 3 2 2 2" xfId="16614" xr:uid="{00000000-0005-0000-0000-000003390000}"/>
    <cellStyle name="Normal 3 2 13 3 2 2 3 2 2 2 2" xfId="33580" xr:uid="{00000000-0005-0000-0000-000004390000}"/>
    <cellStyle name="Normal 3 2 13 3 2 2 3 2 2 3" xfId="25098" xr:uid="{00000000-0005-0000-0000-000005390000}"/>
    <cellStyle name="Normal 3 2 13 3 2 2 3 2 3" xfId="12372" xr:uid="{00000000-0005-0000-0000-000006390000}"/>
    <cellStyle name="Normal 3 2 13 3 2 2 3 2 3 2" xfId="29339" xr:uid="{00000000-0005-0000-0000-000007390000}"/>
    <cellStyle name="Normal 3 2 13 3 2 2 3 2 4" xfId="20857" xr:uid="{00000000-0005-0000-0000-000008390000}"/>
    <cellStyle name="Normal 3 2 13 3 2 2 3 3" xfId="6006" xr:uid="{00000000-0005-0000-0000-000009390000}"/>
    <cellStyle name="Normal 3 2 13 3 2 2 3 3 2" xfId="14496" xr:uid="{00000000-0005-0000-0000-00000A390000}"/>
    <cellStyle name="Normal 3 2 13 3 2 2 3 3 2 2" xfId="31462" xr:uid="{00000000-0005-0000-0000-00000B390000}"/>
    <cellStyle name="Normal 3 2 13 3 2 2 3 3 3" xfId="22980" xr:uid="{00000000-0005-0000-0000-00000C390000}"/>
    <cellStyle name="Normal 3 2 13 3 2 2 3 4" xfId="10254" xr:uid="{00000000-0005-0000-0000-00000D390000}"/>
    <cellStyle name="Normal 3 2 13 3 2 2 3 4 2" xfId="27221" xr:uid="{00000000-0005-0000-0000-00000E390000}"/>
    <cellStyle name="Normal 3 2 13 3 2 2 3 5" xfId="18739" xr:uid="{00000000-0005-0000-0000-00000F390000}"/>
    <cellStyle name="Normal 3 2 13 3 2 2 4" xfId="2807" xr:uid="{00000000-0005-0000-0000-000010390000}"/>
    <cellStyle name="Normal 3 2 13 3 2 2 4 2" xfId="7067" xr:uid="{00000000-0005-0000-0000-000011390000}"/>
    <cellStyle name="Normal 3 2 13 3 2 2 4 2 2" xfId="15556" xr:uid="{00000000-0005-0000-0000-000012390000}"/>
    <cellStyle name="Normal 3 2 13 3 2 2 4 2 2 2" xfId="32522" xr:uid="{00000000-0005-0000-0000-000013390000}"/>
    <cellStyle name="Normal 3 2 13 3 2 2 4 2 3" xfId="24040" xr:uid="{00000000-0005-0000-0000-000014390000}"/>
    <cellStyle name="Normal 3 2 13 3 2 2 4 3" xfId="11314" xr:uid="{00000000-0005-0000-0000-000015390000}"/>
    <cellStyle name="Normal 3 2 13 3 2 2 4 3 2" xfId="28281" xr:uid="{00000000-0005-0000-0000-000016390000}"/>
    <cellStyle name="Normal 3 2 13 3 2 2 4 4" xfId="19799" xr:uid="{00000000-0005-0000-0000-000017390000}"/>
    <cellStyle name="Normal 3 2 13 3 2 2 5" xfId="4948" xr:uid="{00000000-0005-0000-0000-000018390000}"/>
    <cellStyle name="Normal 3 2 13 3 2 2 5 2" xfId="13438" xr:uid="{00000000-0005-0000-0000-000019390000}"/>
    <cellStyle name="Normal 3 2 13 3 2 2 5 2 2" xfId="30404" xr:uid="{00000000-0005-0000-0000-00001A390000}"/>
    <cellStyle name="Normal 3 2 13 3 2 2 5 3" xfId="21922" xr:uid="{00000000-0005-0000-0000-00001B390000}"/>
    <cellStyle name="Normal 3 2 13 3 2 2 6" xfId="9196" xr:uid="{00000000-0005-0000-0000-00001C390000}"/>
    <cellStyle name="Normal 3 2 13 3 2 2 6 2" xfId="26163" xr:uid="{00000000-0005-0000-0000-00001D390000}"/>
    <cellStyle name="Normal 3 2 13 3 2 2 7" xfId="17681" xr:uid="{00000000-0005-0000-0000-00001E390000}"/>
    <cellStyle name="Normal 3 2 13 3 2 3" xfId="943" xr:uid="{00000000-0005-0000-0000-00001F390000}"/>
    <cellStyle name="Normal 3 2 13 3 2 3 2" xfId="2009" xr:uid="{00000000-0005-0000-0000-000020390000}"/>
    <cellStyle name="Normal 3 2 13 3 2 3 2 2" xfId="4130" xr:uid="{00000000-0005-0000-0000-000021390000}"/>
    <cellStyle name="Normal 3 2 13 3 2 3 2 2 2" xfId="8389" xr:uid="{00000000-0005-0000-0000-000022390000}"/>
    <cellStyle name="Normal 3 2 13 3 2 3 2 2 2 2" xfId="16878" xr:uid="{00000000-0005-0000-0000-000023390000}"/>
    <cellStyle name="Normal 3 2 13 3 2 3 2 2 2 2 2" xfId="33844" xr:uid="{00000000-0005-0000-0000-000024390000}"/>
    <cellStyle name="Normal 3 2 13 3 2 3 2 2 2 3" xfId="25362" xr:uid="{00000000-0005-0000-0000-000025390000}"/>
    <cellStyle name="Normal 3 2 13 3 2 3 2 2 3" xfId="12636" xr:uid="{00000000-0005-0000-0000-000026390000}"/>
    <cellStyle name="Normal 3 2 13 3 2 3 2 2 3 2" xfId="29603" xr:uid="{00000000-0005-0000-0000-000027390000}"/>
    <cellStyle name="Normal 3 2 13 3 2 3 2 2 4" xfId="21121" xr:uid="{00000000-0005-0000-0000-000028390000}"/>
    <cellStyle name="Normal 3 2 13 3 2 3 2 3" xfId="6270" xr:uid="{00000000-0005-0000-0000-000029390000}"/>
    <cellStyle name="Normal 3 2 13 3 2 3 2 3 2" xfId="14760" xr:uid="{00000000-0005-0000-0000-00002A390000}"/>
    <cellStyle name="Normal 3 2 13 3 2 3 2 3 2 2" xfId="31726" xr:uid="{00000000-0005-0000-0000-00002B390000}"/>
    <cellStyle name="Normal 3 2 13 3 2 3 2 3 3" xfId="23244" xr:uid="{00000000-0005-0000-0000-00002C390000}"/>
    <cellStyle name="Normal 3 2 13 3 2 3 2 4" xfId="10518" xr:uid="{00000000-0005-0000-0000-00002D390000}"/>
    <cellStyle name="Normal 3 2 13 3 2 3 2 4 2" xfId="27485" xr:uid="{00000000-0005-0000-0000-00002E390000}"/>
    <cellStyle name="Normal 3 2 13 3 2 3 2 5" xfId="19003" xr:uid="{00000000-0005-0000-0000-00002F390000}"/>
    <cellStyle name="Normal 3 2 13 3 2 3 3" xfId="3071" xr:uid="{00000000-0005-0000-0000-000030390000}"/>
    <cellStyle name="Normal 3 2 13 3 2 3 3 2" xfId="7331" xr:uid="{00000000-0005-0000-0000-000031390000}"/>
    <cellStyle name="Normal 3 2 13 3 2 3 3 2 2" xfId="15820" xr:uid="{00000000-0005-0000-0000-000032390000}"/>
    <cellStyle name="Normal 3 2 13 3 2 3 3 2 2 2" xfId="32786" xr:uid="{00000000-0005-0000-0000-000033390000}"/>
    <cellStyle name="Normal 3 2 13 3 2 3 3 2 3" xfId="24304" xr:uid="{00000000-0005-0000-0000-000034390000}"/>
    <cellStyle name="Normal 3 2 13 3 2 3 3 3" xfId="11578" xr:uid="{00000000-0005-0000-0000-000035390000}"/>
    <cellStyle name="Normal 3 2 13 3 2 3 3 3 2" xfId="28545" xr:uid="{00000000-0005-0000-0000-000036390000}"/>
    <cellStyle name="Normal 3 2 13 3 2 3 3 4" xfId="20063" xr:uid="{00000000-0005-0000-0000-000037390000}"/>
    <cellStyle name="Normal 3 2 13 3 2 3 4" xfId="5212" xr:uid="{00000000-0005-0000-0000-000038390000}"/>
    <cellStyle name="Normal 3 2 13 3 2 3 4 2" xfId="13702" xr:uid="{00000000-0005-0000-0000-000039390000}"/>
    <cellStyle name="Normal 3 2 13 3 2 3 4 2 2" xfId="30668" xr:uid="{00000000-0005-0000-0000-00003A390000}"/>
    <cellStyle name="Normal 3 2 13 3 2 3 4 3" xfId="22186" xr:uid="{00000000-0005-0000-0000-00003B390000}"/>
    <cellStyle name="Normal 3 2 13 3 2 3 5" xfId="9460" xr:uid="{00000000-0005-0000-0000-00003C390000}"/>
    <cellStyle name="Normal 3 2 13 3 2 3 5 2" xfId="26427" xr:uid="{00000000-0005-0000-0000-00003D390000}"/>
    <cellStyle name="Normal 3 2 13 3 2 3 6" xfId="17945" xr:uid="{00000000-0005-0000-0000-00003E390000}"/>
    <cellStyle name="Normal 3 2 13 3 2 4" xfId="1479" xr:uid="{00000000-0005-0000-0000-00003F390000}"/>
    <cellStyle name="Normal 3 2 13 3 2 4 2" xfId="3601" xr:uid="{00000000-0005-0000-0000-000040390000}"/>
    <cellStyle name="Normal 3 2 13 3 2 4 2 2" xfId="7860" xr:uid="{00000000-0005-0000-0000-000041390000}"/>
    <cellStyle name="Normal 3 2 13 3 2 4 2 2 2" xfId="16349" xr:uid="{00000000-0005-0000-0000-000042390000}"/>
    <cellStyle name="Normal 3 2 13 3 2 4 2 2 2 2" xfId="33315" xr:uid="{00000000-0005-0000-0000-000043390000}"/>
    <cellStyle name="Normal 3 2 13 3 2 4 2 2 3" xfId="24833" xr:uid="{00000000-0005-0000-0000-000044390000}"/>
    <cellStyle name="Normal 3 2 13 3 2 4 2 3" xfId="12107" xr:uid="{00000000-0005-0000-0000-000045390000}"/>
    <cellStyle name="Normal 3 2 13 3 2 4 2 3 2" xfId="29074" xr:uid="{00000000-0005-0000-0000-000046390000}"/>
    <cellStyle name="Normal 3 2 13 3 2 4 2 4" xfId="20592" xr:uid="{00000000-0005-0000-0000-000047390000}"/>
    <cellStyle name="Normal 3 2 13 3 2 4 3" xfId="5741" xr:uid="{00000000-0005-0000-0000-000048390000}"/>
    <cellStyle name="Normal 3 2 13 3 2 4 3 2" xfId="14231" xr:uid="{00000000-0005-0000-0000-000049390000}"/>
    <cellStyle name="Normal 3 2 13 3 2 4 3 2 2" xfId="31197" xr:uid="{00000000-0005-0000-0000-00004A390000}"/>
    <cellStyle name="Normal 3 2 13 3 2 4 3 3" xfId="22715" xr:uid="{00000000-0005-0000-0000-00004B390000}"/>
    <cellStyle name="Normal 3 2 13 3 2 4 4" xfId="9989" xr:uid="{00000000-0005-0000-0000-00004C390000}"/>
    <cellStyle name="Normal 3 2 13 3 2 4 4 2" xfId="26956" xr:uid="{00000000-0005-0000-0000-00004D390000}"/>
    <cellStyle name="Normal 3 2 13 3 2 4 5" xfId="18474" xr:uid="{00000000-0005-0000-0000-00004E390000}"/>
    <cellStyle name="Normal 3 2 13 3 2 5" xfId="2542" xr:uid="{00000000-0005-0000-0000-00004F390000}"/>
    <cellStyle name="Normal 3 2 13 3 2 5 2" xfId="6802" xr:uid="{00000000-0005-0000-0000-000050390000}"/>
    <cellStyle name="Normal 3 2 13 3 2 5 2 2" xfId="15291" xr:uid="{00000000-0005-0000-0000-000051390000}"/>
    <cellStyle name="Normal 3 2 13 3 2 5 2 2 2" xfId="32257" xr:uid="{00000000-0005-0000-0000-000052390000}"/>
    <cellStyle name="Normal 3 2 13 3 2 5 2 3" xfId="23775" xr:uid="{00000000-0005-0000-0000-000053390000}"/>
    <cellStyle name="Normal 3 2 13 3 2 5 3" xfId="11049" xr:uid="{00000000-0005-0000-0000-000054390000}"/>
    <cellStyle name="Normal 3 2 13 3 2 5 3 2" xfId="28016" xr:uid="{00000000-0005-0000-0000-000055390000}"/>
    <cellStyle name="Normal 3 2 13 3 2 5 4" xfId="19534" xr:uid="{00000000-0005-0000-0000-000056390000}"/>
    <cellStyle name="Normal 3 2 13 3 2 6" xfId="4683" xr:uid="{00000000-0005-0000-0000-000057390000}"/>
    <cellStyle name="Normal 3 2 13 3 2 6 2" xfId="13173" xr:uid="{00000000-0005-0000-0000-000058390000}"/>
    <cellStyle name="Normal 3 2 13 3 2 6 2 2" xfId="30139" xr:uid="{00000000-0005-0000-0000-000059390000}"/>
    <cellStyle name="Normal 3 2 13 3 2 6 3" xfId="21657" xr:uid="{00000000-0005-0000-0000-00005A390000}"/>
    <cellStyle name="Normal 3 2 13 3 2 7" xfId="8931" xr:uid="{00000000-0005-0000-0000-00005B390000}"/>
    <cellStyle name="Normal 3 2 13 3 2 7 2" xfId="25898" xr:uid="{00000000-0005-0000-0000-00005C390000}"/>
    <cellStyle name="Normal 3 2 13 3 2 8" xfId="17416" xr:uid="{00000000-0005-0000-0000-00005D390000}"/>
    <cellStyle name="Normal 3 2 13 3 3" xfId="543" xr:uid="{00000000-0005-0000-0000-00005E390000}"/>
    <cellStyle name="Normal 3 2 13 3 3 2" xfId="1082" xr:uid="{00000000-0005-0000-0000-00005F390000}"/>
    <cellStyle name="Normal 3 2 13 3 3 2 2" xfId="2143" xr:uid="{00000000-0005-0000-0000-000060390000}"/>
    <cellStyle name="Normal 3 2 13 3 3 2 2 2" xfId="4264" xr:uid="{00000000-0005-0000-0000-000061390000}"/>
    <cellStyle name="Normal 3 2 13 3 3 2 2 2 2" xfId="8523" xr:uid="{00000000-0005-0000-0000-000062390000}"/>
    <cellStyle name="Normal 3 2 13 3 3 2 2 2 2 2" xfId="17012" xr:uid="{00000000-0005-0000-0000-000063390000}"/>
    <cellStyle name="Normal 3 2 13 3 3 2 2 2 2 2 2" xfId="33978" xr:uid="{00000000-0005-0000-0000-000064390000}"/>
    <cellStyle name="Normal 3 2 13 3 3 2 2 2 2 3" xfId="25496" xr:uid="{00000000-0005-0000-0000-000065390000}"/>
    <cellStyle name="Normal 3 2 13 3 3 2 2 2 3" xfId="12770" xr:uid="{00000000-0005-0000-0000-000066390000}"/>
    <cellStyle name="Normal 3 2 13 3 3 2 2 2 3 2" xfId="29737" xr:uid="{00000000-0005-0000-0000-000067390000}"/>
    <cellStyle name="Normal 3 2 13 3 3 2 2 2 4" xfId="21255" xr:uid="{00000000-0005-0000-0000-000068390000}"/>
    <cellStyle name="Normal 3 2 13 3 3 2 2 3" xfId="6404" xr:uid="{00000000-0005-0000-0000-000069390000}"/>
    <cellStyle name="Normal 3 2 13 3 3 2 2 3 2" xfId="14894" xr:uid="{00000000-0005-0000-0000-00006A390000}"/>
    <cellStyle name="Normal 3 2 13 3 3 2 2 3 2 2" xfId="31860" xr:uid="{00000000-0005-0000-0000-00006B390000}"/>
    <cellStyle name="Normal 3 2 13 3 3 2 2 3 3" xfId="23378" xr:uid="{00000000-0005-0000-0000-00006C390000}"/>
    <cellStyle name="Normal 3 2 13 3 3 2 2 4" xfId="10652" xr:uid="{00000000-0005-0000-0000-00006D390000}"/>
    <cellStyle name="Normal 3 2 13 3 3 2 2 4 2" xfId="27619" xr:uid="{00000000-0005-0000-0000-00006E390000}"/>
    <cellStyle name="Normal 3 2 13 3 3 2 2 5" xfId="19137" xr:uid="{00000000-0005-0000-0000-00006F390000}"/>
    <cellStyle name="Normal 3 2 13 3 3 2 3" xfId="3205" xr:uid="{00000000-0005-0000-0000-000070390000}"/>
    <cellStyle name="Normal 3 2 13 3 3 2 3 2" xfId="7465" xr:uid="{00000000-0005-0000-0000-000071390000}"/>
    <cellStyle name="Normal 3 2 13 3 3 2 3 2 2" xfId="15954" xr:uid="{00000000-0005-0000-0000-000072390000}"/>
    <cellStyle name="Normal 3 2 13 3 3 2 3 2 2 2" xfId="32920" xr:uid="{00000000-0005-0000-0000-000073390000}"/>
    <cellStyle name="Normal 3 2 13 3 3 2 3 2 3" xfId="24438" xr:uid="{00000000-0005-0000-0000-000074390000}"/>
    <cellStyle name="Normal 3 2 13 3 3 2 3 3" xfId="11712" xr:uid="{00000000-0005-0000-0000-000075390000}"/>
    <cellStyle name="Normal 3 2 13 3 3 2 3 3 2" xfId="28679" xr:uid="{00000000-0005-0000-0000-000076390000}"/>
    <cellStyle name="Normal 3 2 13 3 3 2 3 4" xfId="20197" xr:uid="{00000000-0005-0000-0000-000077390000}"/>
    <cellStyle name="Normal 3 2 13 3 3 2 4" xfId="5346" xr:uid="{00000000-0005-0000-0000-000078390000}"/>
    <cellStyle name="Normal 3 2 13 3 3 2 4 2" xfId="13836" xr:uid="{00000000-0005-0000-0000-000079390000}"/>
    <cellStyle name="Normal 3 2 13 3 3 2 4 2 2" xfId="30802" xr:uid="{00000000-0005-0000-0000-00007A390000}"/>
    <cellStyle name="Normal 3 2 13 3 3 2 4 3" xfId="22320" xr:uid="{00000000-0005-0000-0000-00007B390000}"/>
    <cellStyle name="Normal 3 2 13 3 3 2 5" xfId="9594" xr:uid="{00000000-0005-0000-0000-00007C390000}"/>
    <cellStyle name="Normal 3 2 13 3 3 2 5 2" xfId="26561" xr:uid="{00000000-0005-0000-0000-00007D390000}"/>
    <cellStyle name="Normal 3 2 13 3 3 2 6" xfId="18079" xr:uid="{00000000-0005-0000-0000-00007E390000}"/>
    <cellStyle name="Normal 3 2 13 3 3 3" xfId="1613" xr:uid="{00000000-0005-0000-0000-00007F390000}"/>
    <cellStyle name="Normal 3 2 13 3 3 3 2" xfId="3735" xr:uid="{00000000-0005-0000-0000-000080390000}"/>
    <cellStyle name="Normal 3 2 13 3 3 3 2 2" xfId="7994" xr:uid="{00000000-0005-0000-0000-000081390000}"/>
    <cellStyle name="Normal 3 2 13 3 3 3 2 2 2" xfId="16483" xr:uid="{00000000-0005-0000-0000-000082390000}"/>
    <cellStyle name="Normal 3 2 13 3 3 3 2 2 2 2" xfId="33449" xr:uid="{00000000-0005-0000-0000-000083390000}"/>
    <cellStyle name="Normal 3 2 13 3 3 3 2 2 3" xfId="24967" xr:uid="{00000000-0005-0000-0000-000084390000}"/>
    <cellStyle name="Normal 3 2 13 3 3 3 2 3" xfId="12241" xr:uid="{00000000-0005-0000-0000-000085390000}"/>
    <cellStyle name="Normal 3 2 13 3 3 3 2 3 2" xfId="29208" xr:uid="{00000000-0005-0000-0000-000086390000}"/>
    <cellStyle name="Normal 3 2 13 3 3 3 2 4" xfId="20726" xr:uid="{00000000-0005-0000-0000-000087390000}"/>
    <cellStyle name="Normal 3 2 13 3 3 3 3" xfId="5875" xr:uid="{00000000-0005-0000-0000-000088390000}"/>
    <cellStyle name="Normal 3 2 13 3 3 3 3 2" xfId="14365" xr:uid="{00000000-0005-0000-0000-000089390000}"/>
    <cellStyle name="Normal 3 2 13 3 3 3 3 2 2" xfId="31331" xr:uid="{00000000-0005-0000-0000-00008A390000}"/>
    <cellStyle name="Normal 3 2 13 3 3 3 3 3" xfId="22849" xr:uid="{00000000-0005-0000-0000-00008B390000}"/>
    <cellStyle name="Normal 3 2 13 3 3 3 4" xfId="10123" xr:uid="{00000000-0005-0000-0000-00008C390000}"/>
    <cellStyle name="Normal 3 2 13 3 3 3 4 2" xfId="27090" xr:uid="{00000000-0005-0000-0000-00008D390000}"/>
    <cellStyle name="Normal 3 2 13 3 3 3 5" xfId="18608" xr:uid="{00000000-0005-0000-0000-00008E390000}"/>
    <cellStyle name="Normal 3 2 13 3 3 4" xfId="2676" xr:uid="{00000000-0005-0000-0000-00008F390000}"/>
    <cellStyle name="Normal 3 2 13 3 3 4 2" xfId="6936" xr:uid="{00000000-0005-0000-0000-000090390000}"/>
    <cellStyle name="Normal 3 2 13 3 3 4 2 2" xfId="15425" xr:uid="{00000000-0005-0000-0000-000091390000}"/>
    <cellStyle name="Normal 3 2 13 3 3 4 2 2 2" xfId="32391" xr:uid="{00000000-0005-0000-0000-000092390000}"/>
    <cellStyle name="Normal 3 2 13 3 3 4 2 3" xfId="23909" xr:uid="{00000000-0005-0000-0000-000093390000}"/>
    <cellStyle name="Normal 3 2 13 3 3 4 3" xfId="11183" xr:uid="{00000000-0005-0000-0000-000094390000}"/>
    <cellStyle name="Normal 3 2 13 3 3 4 3 2" xfId="28150" xr:uid="{00000000-0005-0000-0000-000095390000}"/>
    <cellStyle name="Normal 3 2 13 3 3 4 4" xfId="19668" xr:uid="{00000000-0005-0000-0000-000096390000}"/>
    <cellStyle name="Normal 3 2 13 3 3 5" xfId="4817" xr:uid="{00000000-0005-0000-0000-000097390000}"/>
    <cellStyle name="Normal 3 2 13 3 3 5 2" xfId="13307" xr:uid="{00000000-0005-0000-0000-000098390000}"/>
    <cellStyle name="Normal 3 2 13 3 3 5 2 2" xfId="30273" xr:uid="{00000000-0005-0000-0000-000099390000}"/>
    <cellStyle name="Normal 3 2 13 3 3 5 3" xfId="21791" xr:uid="{00000000-0005-0000-0000-00009A390000}"/>
    <cellStyle name="Normal 3 2 13 3 3 6" xfId="9065" xr:uid="{00000000-0005-0000-0000-00009B390000}"/>
    <cellStyle name="Normal 3 2 13 3 3 6 2" xfId="26032" xr:uid="{00000000-0005-0000-0000-00009C390000}"/>
    <cellStyle name="Normal 3 2 13 3 3 7" xfId="17550" xr:uid="{00000000-0005-0000-0000-00009D390000}"/>
    <cellStyle name="Normal 3 2 13 3 4" xfId="812" xr:uid="{00000000-0005-0000-0000-00009E390000}"/>
    <cellStyle name="Normal 3 2 13 3 4 2" xfId="1878" xr:uid="{00000000-0005-0000-0000-00009F390000}"/>
    <cellStyle name="Normal 3 2 13 3 4 2 2" xfId="3999" xr:uid="{00000000-0005-0000-0000-0000A0390000}"/>
    <cellStyle name="Normal 3 2 13 3 4 2 2 2" xfId="8258" xr:uid="{00000000-0005-0000-0000-0000A1390000}"/>
    <cellStyle name="Normal 3 2 13 3 4 2 2 2 2" xfId="16747" xr:uid="{00000000-0005-0000-0000-0000A2390000}"/>
    <cellStyle name="Normal 3 2 13 3 4 2 2 2 2 2" xfId="33713" xr:uid="{00000000-0005-0000-0000-0000A3390000}"/>
    <cellStyle name="Normal 3 2 13 3 4 2 2 2 3" xfId="25231" xr:uid="{00000000-0005-0000-0000-0000A4390000}"/>
    <cellStyle name="Normal 3 2 13 3 4 2 2 3" xfId="12505" xr:uid="{00000000-0005-0000-0000-0000A5390000}"/>
    <cellStyle name="Normal 3 2 13 3 4 2 2 3 2" xfId="29472" xr:uid="{00000000-0005-0000-0000-0000A6390000}"/>
    <cellStyle name="Normal 3 2 13 3 4 2 2 4" xfId="20990" xr:uid="{00000000-0005-0000-0000-0000A7390000}"/>
    <cellStyle name="Normal 3 2 13 3 4 2 3" xfId="6139" xr:uid="{00000000-0005-0000-0000-0000A8390000}"/>
    <cellStyle name="Normal 3 2 13 3 4 2 3 2" xfId="14629" xr:uid="{00000000-0005-0000-0000-0000A9390000}"/>
    <cellStyle name="Normal 3 2 13 3 4 2 3 2 2" xfId="31595" xr:uid="{00000000-0005-0000-0000-0000AA390000}"/>
    <cellStyle name="Normal 3 2 13 3 4 2 3 3" xfId="23113" xr:uid="{00000000-0005-0000-0000-0000AB390000}"/>
    <cellStyle name="Normal 3 2 13 3 4 2 4" xfId="10387" xr:uid="{00000000-0005-0000-0000-0000AC390000}"/>
    <cellStyle name="Normal 3 2 13 3 4 2 4 2" xfId="27354" xr:uid="{00000000-0005-0000-0000-0000AD390000}"/>
    <cellStyle name="Normal 3 2 13 3 4 2 5" xfId="18872" xr:uid="{00000000-0005-0000-0000-0000AE390000}"/>
    <cellStyle name="Normal 3 2 13 3 4 3" xfId="2940" xr:uid="{00000000-0005-0000-0000-0000AF390000}"/>
    <cellStyle name="Normal 3 2 13 3 4 3 2" xfId="7200" xr:uid="{00000000-0005-0000-0000-0000B0390000}"/>
    <cellStyle name="Normal 3 2 13 3 4 3 2 2" xfId="15689" xr:uid="{00000000-0005-0000-0000-0000B1390000}"/>
    <cellStyle name="Normal 3 2 13 3 4 3 2 2 2" xfId="32655" xr:uid="{00000000-0005-0000-0000-0000B2390000}"/>
    <cellStyle name="Normal 3 2 13 3 4 3 2 3" xfId="24173" xr:uid="{00000000-0005-0000-0000-0000B3390000}"/>
    <cellStyle name="Normal 3 2 13 3 4 3 3" xfId="11447" xr:uid="{00000000-0005-0000-0000-0000B4390000}"/>
    <cellStyle name="Normal 3 2 13 3 4 3 3 2" xfId="28414" xr:uid="{00000000-0005-0000-0000-0000B5390000}"/>
    <cellStyle name="Normal 3 2 13 3 4 3 4" xfId="19932" xr:uid="{00000000-0005-0000-0000-0000B6390000}"/>
    <cellStyle name="Normal 3 2 13 3 4 4" xfId="5081" xr:uid="{00000000-0005-0000-0000-0000B7390000}"/>
    <cellStyle name="Normal 3 2 13 3 4 4 2" xfId="13571" xr:uid="{00000000-0005-0000-0000-0000B8390000}"/>
    <cellStyle name="Normal 3 2 13 3 4 4 2 2" xfId="30537" xr:uid="{00000000-0005-0000-0000-0000B9390000}"/>
    <cellStyle name="Normal 3 2 13 3 4 4 3" xfId="22055" xr:uid="{00000000-0005-0000-0000-0000BA390000}"/>
    <cellStyle name="Normal 3 2 13 3 4 5" xfId="9329" xr:uid="{00000000-0005-0000-0000-0000BB390000}"/>
    <cellStyle name="Normal 3 2 13 3 4 5 2" xfId="26296" xr:uid="{00000000-0005-0000-0000-0000BC390000}"/>
    <cellStyle name="Normal 3 2 13 3 4 6" xfId="17814" xr:uid="{00000000-0005-0000-0000-0000BD390000}"/>
    <cellStyle name="Normal 3 2 13 3 5" xfId="1348" xr:uid="{00000000-0005-0000-0000-0000BE390000}"/>
    <cellStyle name="Normal 3 2 13 3 5 2" xfId="3470" xr:uid="{00000000-0005-0000-0000-0000BF390000}"/>
    <cellStyle name="Normal 3 2 13 3 5 2 2" xfId="7729" xr:uid="{00000000-0005-0000-0000-0000C0390000}"/>
    <cellStyle name="Normal 3 2 13 3 5 2 2 2" xfId="16218" xr:uid="{00000000-0005-0000-0000-0000C1390000}"/>
    <cellStyle name="Normal 3 2 13 3 5 2 2 2 2" xfId="33184" xr:uid="{00000000-0005-0000-0000-0000C2390000}"/>
    <cellStyle name="Normal 3 2 13 3 5 2 2 3" xfId="24702" xr:uid="{00000000-0005-0000-0000-0000C3390000}"/>
    <cellStyle name="Normal 3 2 13 3 5 2 3" xfId="11976" xr:uid="{00000000-0005-0000-0000-0000C4390000}"/>
    <cellStyle name="Normal 3 2 13 3 5 2 3 2" xfId="28943" xr:uid="{00000000-0005-0000-0000-0000C5390000}"/>
    <cellStyle name="Normal 3 2 13 3 5 2 4" xfId="20461" xr:uid="{00000000-0005-0000-0000-0000C6390000}"/>
    <cellStyle name="Normal 3 2 13 3 5 3" xfId="5610" xr:uid="{00000000-0005-0000-0000-0000C7390000}"/>
    <cellStyle name="Normal 3 2 13 3 5 3 2" xfId="14100" xr:uid="{00000000-0005-0000-0000-0000C8390000}"/>
    <cellStyle name="Normal 3 2 13 3 5 3 2 2" xfId="31066" xr:uid="{00000000-0005-0000-0000-0000C9390000}"/>
    <cellStyle name="Normal 3 2 13 3 5 3 3" xfId="22584" xr:uid="{00000000-0005-0000-0000-0000CA390000}"/>
    <cellStyle name="Normal 3 2 13 3 5 4" xfId="9858" xr:uid="{00000000-0005-0000-0000-0000CB390000}"/>
    <cellStyle name="Normal 3 2 13 3 5 4 2" xfId="26825" xr:uid="{00000000-0005-0000-0000-0000CC390000}"/>
    <cellStyle name="Normal 3 2 13 3 5 5" xfId="18343" xr:uid="{00000000-0005-0000-0000-0000CD390000}"/>
    <cellStyle name="Normal 3 2 13 3 6" xfId="2411" xr:uid="{00000000-0005-0000-0000-0000CE390000}"/>
    <cellStyle name="Normal 3 2 13 3 6 2" xfId="6671" xr:uid="{00000000-0005-0000-0000-0000CF390000}"/>
    <cellStyle name="Normal 3 2 13 3 6 2 2" xfId="15160" xr:uid="{00000000-0005-0000-0000-0000D0390000}"/>
    <cellStyle name="Normal 3 2 13 3 6 2 2 2" xfId="32126" xr:uid="{00000000-0005-0000-0000-0000D1390000}"/>
    <cellStyle name="Normal 3 2 13 3 6 2 3" xfId="23644" xr:uid="{00000000-0005-0000-0000-0000D2390000}"/>
    <cellStyle name="Normal 3 2 13 3 6 3" xfId="10918" xr:uid="{00000000-0005-0000-0000-0000D3390000}"/>
    <cellStyle name="Normal 3 2 13 3 6 3 2" xfId="27885" xr:uid="{00000000-0005-0000-0000-0000D4390000}"/>
    <cellStyle name="Normal 3 2 13 3 6 4" xfId="19403" xr:uid="{00000000-0005-0000-0000-0000D5390000}"/>
    <cellStyle name="Normal 3 2 13 3 7" xfId="4552" xr:uid="{00000000-0005-0000-0000-0000D6390000}"/>
    <cellStyle name="Normal 3 2 13 3 7 2" xfId="13042" xr:uid="{00000000-0005-0000-0000-0000D7390000}"/>
    <cellStyle name="Normal 3 2 13 3 7 2 2" xfId="30008" xr:uid="{00000000-0005-0000-0000-0000D8390000}"/>
    <cellStyle name="Normal 3 2 13 3 7 3" xfId="21526" xr:uid="{00000000-0005-0000-0000-0000D9390000}"/>
    <cellStyle name="Normal 3 2 13 3 8" xfId="8800" xr:uid="{00000000-0005-0000-0000-0000DA390000}"/>
    <cellStyle name="Normal 3 2 13 3 8 2" xfId="25767" xr:uid="{00000000-0005-0000-0000-0000DB390000}"/>
    <cellStyle name="Normal 3 2 13 3 9" xfId="17285" xr:uid="{00000000-0005-0000-0000-0000DC390000}"/>
    <cellStyle name="Normal 3 2 13 4" xfId="322" xr:uid="{00000000-0005-0000-0000-0000DD390000}"/>
    <cellStyle name="Normal 3 2 13 4 2" xfId="611" xr:uid="{00000000-0005-0000-0000-0000DE390000}"/>
    <cellStyle name="Normal 3 2 13 4 2 2" xfId="1148" xr:uid="{00000000-0005-0000-0000-0000DF390000}"/>
    <cellStyle name="Normal 3 2 13 4 2 2 2" xfId="2209" xr:uid="{00000000-0005-0000-0000-0000E0390000}"/>
    <cellStyle name="Normal 3 2 13 4 2 2 2 2" xfId="4330" xr:uid="{00000000-0005-0000-0000-0000E1390000}"/>
    <cellStyle name="Normal 3 2 13 4 2 2 2 2 2" xfId="8589" xr:uid="{00000000-0005-0000-0000-0000E2390000}"/>
    <cellStyle name="Normal 3 2 13 4 2 2 2 2 2 2" xfId="17078" xr:uid="{00000000-0005-0000-0000-0000E3390000}"/>
    <cellStyle name="Normal 3 2 13 4 2 2 2 2 2 2 2" xfId="34044" xr:uid="{00000000-0005-0000-0000-0000E4390000}"/>
    <cellStyle name="Normal 3 2 13 4 2 2 2 2 2 3" xfId="25562" xr:uid="{00000000-0005-0000-0000-0000E5390000}"/>
    <cellStyle name="Normal 3 2 13 4 2 2 2 2 3" xfId="12836" xr:uid="{00000000-0005-0000-0000-0000E6390000}"/>
    <cellStyle name="Normal 3 2 13 4 2 2 2 2 3 2" xfId="29803" xr:uid="{00000000-0005-0000-0000-0000E7390000}"/>
    <cellStyle name="Normal 3 2 13 4 2 2 2 2 4" xfId="21321" xr:uid="{00000000-0005-0000-0000-0000E8390000}"/>
    <cellStyle name="Normal 3 2 13 4 2 2 2 3" xfId="6470" xr:uid="{00000000-0005-0000-0000-0000E9390000}"/>
    <cellStyle name="Normal 3 2 13 4 2 2 2 3 2" xfId="14960" xr:uid="{00000000-0005-0000-0000-0000EA390000}"/>
    <cellStyle name="Normal 3 2 13 4 2 2 2 3 2 2" xfId="31926" xr:uid="{00000000-0005-0000-0000-0000EB390000}"/>
    <cellStyle name="Normal 3 2 13 4 2 2 2 3 3" xfId="23444" xr:uid="{00000000-0005-0000-0000-0000EC390000}"/>
    <cellStyle name="Normal 3 2 13 4 2 2 2 4" xfId="10718" xr:uid="{00000000-0005-0000-0000-0000ED390000}"/>
    <cellStyle name="Normal 3 2 13 4 2 2 2 4 2" xfId="27685" xr:uid="{00000000-0005-0000-0000-0000EE390000}"/>
    <cellStyle name="Normal 3 2 13 4 2 2 2 5" xfId="19203" xr:uid="{00000000-0005-0000-0000-0000EF390000}"/>
    <cellStyle name="Normal 3 2 13 4 2 2 3" xfId="3271" xr:uid="{00000000-0005-0000-0000-0000F0390000}"/>
    <cellStyle name="Normal 3 2 13 4 2 2 3 2" xfId="7531" xr:uid="{00000000-0005-0000-0000-0000F1390000}"/>
    <cellStyle name="Normal 3 2 13 4 2 2 3 2 2" xfId="16020" xr:uid="{00000000-0005-0000-0000-0000F2390000}"/>
    <cellStyle name="Normal 3 2 13 4 2 2 3 2 2 2" xfId="32986" xr:uid="{00000000-0005-0000-0000-0000F3390000}"/>
    <cellStyle name="Normal 3 2 13 4 2 2 3 2 3" xfId="24504" xr:uid="{00000000-0005-0000-0000-0000F4390000}"/>
    <cellStyle name="Normal 3 2 13 4 2 2 3 3" xfId="11778" xr:uid="{00000000-0005-0000-0000-0000F5390000}"/>
    <cellStyle name="Normal 3 2 13 4 2 2 3 3 2" xfId="28745" xr:uid="{00000000-0005-0000-0000-0000F6390000}"/>
    <cellStyle name="Normal 3 2 13 4 2 2 3 4" xfId="20263" xr:uid="{00000000-0005-0000-0000-0000F7390000}"/>
    <cellStyle name="Normal 3 2 13 4 2 2 4" xfId="5412" xr:uid="{00000000-0005-0000-0000-0000F8390000}"/>
    <cellStyle name="Normal 3 2 13 4 2 2 4 2" xfId="13902" xr:uid="{00000000-0005-0000-0000-0000F9390000}"/>
    <cellStyle name="Normal 3 2 13 4 2 2 4 2 2" xfId="30868" xr:uid="{00000000-0005-0000-0000-0000FA390000}"/>
    <cellStyle name="Normal 3 2 13 4 2 2 4 3" xfId="22386" xr:uid="{00000000-0005-0000-0000-0000FB390000}"/>
    <cellStyle name="Normal 3 2 13 4 2 2 5" xfId="9660" xr:uid="{00000000-0005-0000-0000-0000FC390000}"/>
    <cellStyle name="Normal 3 2 13 4 2 2 5 2" xfId="26627" xr:uid="{00000000-0005-0000-0000-0000FD390000}"/>
    <cellStyle name="Normal 3 2 13 4 2 2 6" xfId="18145" xr:uid="{00000000-0005-0000-0000-0000FE390000}"/>
    <cellStyle name="Normal 3 2 13 4 2 3" xfId="1679" xr:uid="{00000000-0005-0000-0000-0000FF390000}"/>
    <cellStyle name="Normal 3 2 13 4 2 3 2" xfId="3801" xr:uid="{00000000-0005-0000-0000-0000003A0000}"/>
    <cellStyle name="Normal 3 2 13 4 2 3 2 2" xfId="8060" xr:uid="{00000000-0005-0000-0000-0000013A0000}"/>
    <cellStyle name="Normal 3 2 13 4 2 3 2 2 2" xfId="16549" xr:uid="{00000000-0005-0000-0000-0000023A0000}"/>
    <cellStyle name="Normal 3 2 13 4 2 3 2 2 2 2" xfId="33515" xr:uid="{00000000-0005-0000-0000-0000033A0000}"/>
    <cellStyle name="Normal 3 2 13 4 2 3 2 2 3" xfId="25033" xr:uid="{00000000-0005-0000-0000-0000043A0000}"/>
    <cellStyle name="Normal 3 2 13 4 2 3 2 3" xfId="12307" xr:uid="{00000000-0005-0000-0000-0000053A0000}"/>
    <cellStyle name="Normal 3 2 13 4 2 3 2 3 2" xfId="29274" xr:uid="{00000000-0005-0000-0000-0000063A0000}"/>
    <cellStyle name="Normal 3 2 13 4 2 3 2 4" xfId="20792" xr:uid="{00000000-0005-0000-0000-0000073A0000}"/>
    <cellStyle name="Normal 3 2 13 4 2 3 3" xfId="5941" xr:uid="{00000000-0005-0000-0000-0000083A0000}"/>
    <cellStyle name="Normal 3 2 13 4 2 3 3 2" xfId="14431" xr:uid="{00000000-0005-0000-0000-0000093A0000}"/>
    <cellStyle name="Normal 3 2 13 4 2 3 3 2 2" xfId="31397" xr:uid="{00000000-0005-0000-0000-00000A3A0000}"/>
    <cellStyle name="Normal 3 2 13 4 2 3 3 3" xfId="22915" xr:uid="{00000000-0005-0000-0000-00000B3A0000}"/>
    <cellStyle name="Normal 3 2 13 4 2 3 4" xfId="10189" xr:uid="{00000000-0005-0000-0000-00000C3A0000}"/>
    <cellStyle name="Normal 3 2 13 4 2 3 4 2" xfId="27156" xr:uid="{00000000-0005-0000-0000-00000D3A0000}"/>
    <cellStyle name="Normal 3 2 13 4 2 3 5" xfId="18674" xr:uid="{00000000-0005-0000-0000-00000E3A0000}"/>
    <cellStyle name="Normal 3 2 13 4 2 4" xfId="2742" xr:uid="{00000000-0005-0000-0000-00000F3A0000}"/>
    <cellStyle name="Normal 3 2 13 4 2 4 2" xfId="7002" xr:uid="{00000000-0005-0000-0000-0000103A0000}"/>
    <cellStyle name="Normal 3 2 13 4 2 4 2 2" xfId="15491" xr:uid="{00000000-0005-0000-0000-0000113A0000}"/>
    <cellStyle name="Normal 3 2 13 4 2 4 2 2 2" xfId="32457" xr:uid="{00000000-0005-0000-0000-0000123A0000}"/>
    <cellStyle name="Normal 3 2 13 4 2 4 2 3" xfId="23975" xr:uid="{00000000-0005-0000-0000-0000133A0000}"/>
    <cellStyle name="Normal 3 2 13 4 2 4 3" xfId="11249" xr:uid="{00000000-0005-0000-0000-0000143A0000}"/>
    <cellStyle name="Normal 3 2 13 4 2 4 3 2" xfId="28216" xr:uid="{00000000-0005-0000-0000-0000153A0000}"/>
    <cellStyle name="Normal 3 2 13 4 2 4 4" xfId="19734" xr:uid="{00000000-0005-0000-0000-0000163A0000}"/>
    <cellStyle name="Normal 3 2 13 4 2 5" xfId="4883" xr:uid="{00000000-0005-0000-0000-0000173A0000}"/>
    <cellStyle name="Normal 3 2 13 4 2 5 2" xfId="13373" xr:uid="{00000000-0005-0000-0000-0000183A0000}"/>
    <cellStyle name="Normal 3 2 13 4 2 5 2 2" xfId="30339" xr:uid="{00000000-0005-0000-0000-0000193A0000}"/>
    <cellStyle name="Normal 3 2 13 4 2 5 3" xfId="21857" xr:uid="{00000000-0005-0000-0000-00001A3A0000}"/>
    <cellStyle name="Normal 3 2 13 4 2 6" xfId="9131" xr:uid="{00000000-0005-0000-0000-00001B3A0000}"/>
    <cellStyle name="Normal 3 2 13 4 2 6 2" xfId="26098" xr:uid="{00000000-0005-0000-0000-00001C3A0000}"/>
    <cellStyle name="Normal 3 2 13 4 2 7" xfId="17616" xr:uid="{00000000-0005-0000-0000-00001D3A0000}"/>
    <cellStyle name="Normal 3 2 13 4 3" xfId="878" xr:uid="{00000000-0005-0000-0000-00001E3A0000}"/>
    <cellStyle name="Normal 3 2 13 4 3 2" xfId="1944" xr:uid="{00000000-0005-0000-0000-00001F3A0000}"/>
    <cellStyle name="Normal 3 2 13 4 3 2 2" xfId="4065" xr:uid="{00000000-0005-0000-0000-0000203A0000}"/>
    <cellStyle name="Normal 3 2 13 4 3 2 2 2" xfId="8324" xr:uid="{00000000-0005-0000-0000-0000213A0000}"/>
    <cellStyle name="Normal 3 2 13 4 3 2 2 2 2" xfId="16813" xr:uid="{00000000-0005-0000-0000-0000223A0000}"/>
    <cellStyle name="Normal 3 2 13 4 3 2 2 2 2 2" xfId="33779" xr:uid="{00000000-0005-0000-0000-0000233A0000}"/>
    <cellStyle name="Normal 3 2 13 4 3 2 2 2 3" xfId="25297" xr:uid="{00000000-0005-0000-0000-0000243A0000}"/>
    <cellStyle name="Normal 3 2 13 4 3 2 2 3" xfId="12571" xr:uid="{00000000-0005-0000-0000-0000253A0000}"/>
    <cellStyle name="Normal 3 2 13 4 3 2 2 3 2" xfId="29538" xr:uid="{00000000-0005-0000-0000-0000263A0000}"/>
    <cellStyle name="Normal 3 2 13 4 3 2 2 4" xfId="21056" xr:uid="{00000000-0005-0000-0000-0000273A0000}"/>
    <cellStyle name="Normal 3 2 13 4 3 2 3" xfId="6205" xr:uid="{00000000-0005-0000-0000-0000283A0000}"/>
    <cellStyle name="Normal 3 2 13 4 3 2 3 2" xfId="14695" xr:uid="{00000000-0005-0000-0000-0000293A0000}"/>
    <cellStyle name="Normal 3 2 13 4 3 2 3 2 2" xfId="31661" xr:uid="{00000000-0005-0000-0000-00002A3A0000}"/>
    <cellStyle name="Normal 3 2 13 4 3 2 3 3" xfId="23179" xr:uid="{00000000-0005-0000-0000-00002B3A0000}"/>
    <cellStyle name="Normal 3 2 13 4 3 2 4" xfId="10453" xr:uid="{00000000-0005-0000-0000-00002C3A0000}"/>
    <cellStyle name="Normal 3 2 13 4 3 2 4 2" xfId="27420" xr:uid="{00000000-0005-0000-0000-00002D3A0000}"/>
    <cellStyle name="Normal 3 2 13 4 3 2 5" xfId="18938" xr:uid="{00000000-0005-0000-0000-00002E3A0000}"/>
    <cellStyle name="Normal 3 2 13 4 3 3" xfId="3006" xr:uid="{00000000-0005-0000-0000-00002F3A0000}"/>
    <cellStyle name="Normal 3 2 13 4 3 3 2" xfId="7266" xr:uid="{00000000-0005-0000-0000-0000303A0000}"/>
    <cellStyle name="Normal 3 2 13 4 3 3 2 2" xfId="15755" xr:uid="{00000000-0005-0000-0000-0000313A0000}"/>
    <cellStyle name="Normal 3 2 13 4 3 3 2 2 2" xfId="32721" xr:uid="{00000000-0005-0000-0000-0000323A0000}"/>
    <cellStyle name="Normal 3 2 13 4 3 3 2 3" xfId="24239" xr:uid="{00000000-0005-0000-0000-0000333A0000}"/>
    <cellStyle name="Normal 3 2 13 4 3 3 3" xfId="11513" xr:uid="{00000000-0005-0000-0000-0000343A0000}"/>
    <cellStyle name="Normal 3 2 13 4 3 3 3 2" xfId="28480" xr:uid="{00000000-0005-0000-0000-0000353A0000}"/>
    <cellStyle name="Normal 3 2 13 4 3 3 4" xfId="19998" xr:uid="{00000000-0005-0000-0000-0000363A0000}"/>
    <cellStyle name="Normal 3 2 13 4 3 4" xfId="5147" xr:uid="{00000000-0005-0000-0000-0000373A0000}"/>
    <cellStyle name="Normal 3 2 13 4 3 4 2" xfId="13637" xr:uid="{00000000-0005-0000-0000-0000383A0000}"/>
    <cellStyle name="Normal 3 2 13 4 3 4 2 2" xfId="30603" xr:uid="{00000000-0005-0000-0000-0000393A0000}"/>
    <cellStyle name="Normal 3 2 13 4 3 4 3" xfId="22121" xr:uid="{00000000-0005-0000-0000-00003A3A0000}"/>
    <cellStyle name="Normal 3 2 13 4 3 5" xfId="9395" xr:uid="{00000000-0005-0000-0000-00003B3A0000}"/>
    <cellStyle name="Normal 3 2 13 4 3 5 2" xfId="26362" xr:uid="{00000000-0005-0000-0000-00003C3A0000}"/>
    <cellStyle name="Normal 3 2 13 4 3 6" xfId="17880" xr:uid="{00000000-0005-0000-0000-00003D3A0000}"/>
    <cellStyle name="Normal 3 2 13 4 4" xfId="1414" xr:uid="{00000000-0005-0000-0000-00003E3A0000}"/>
    <cellStyle name="Normal 3 2 13 4 4 2" xfId="3536" xr:uid="{00000000-0005-0000-0000-00003F3A0000}"/>
    <cellStyle name="Normal 3 2 13 4 4 2 2" xfId="7795" xr:uid="{00000000-0005-0000-0000-0000403A0000}"/>
    <cellStyle name="Normal 3 2 13 4 4 2 2 2" xfId="16284" xr:uid="{00000000-0005-0000-0000-0000413A0000}"/>
    <cellStyle name="Normal 3 2 13 4 4 2 2 2 2" xfId="33250" xr:uid="{00000000-0005-0000-0000-0000423A0000}"/>
    <cellStyle name="Normal 3 2 13 4 4 2 2 3" xfId="24768" xr:uid="{00000000-0005-0000-0000-0000433A0000}"/>
    <cellStyle name="Normal 3 2 13 4 4 2 3" xfId="12042" xr:uid="{00000000-0005-0000-0000-0000443A0000}"/>
    <cellStyle name="Normal 3 2 13 4 4 2 3 2" xfId="29009" xr:uid="{00000000-0005-0000-0000-0000453A0000}"/>
    <cellStyle name="Normal 3 2 13 4 4 2 4" xfId="20527" xr:uid="{00000000-0005-0000-0000-0000463A0000}"/>
    <cellStyle name="Normal 3 2 13 4 4 3" xfId="5676" xr:uid="{00000000-0005-0000-0000-0000473A0000}"/>
    <cellStyle name="Normal 3 2 13 4 4 3 2" xfId="14166" xr:uid="{00000000-0005-0000-0000-0000483A0000}"/>
    <cellStyle name="Normal 3 2 13 4 4 3 2 2" xfId="31132" xr:uid="{00000000-0005-0000-0000-0000493A0000}"/>
    <cellStyle name="Normal 3 2 13 4 4 3 3" xfId="22650" xr:uid="{00000000-0005-0000-0000-00004A3A0000}"/>
    <cellStyle name="Normal 3 2 13 4 4 4" xfId="9924" xr:uid="{00000000-0005-0000-0000-00004B3A0000}"/>
    <cellStyle name="Normal 3 2 13 4 4 4 2" xfId="26891" xr:uid="{00000000-0005-0000-0000-00004C3A0000}"/>
    <cellStyle name="Normal 3 2 13 4 4 5" xfId="18409" xr:uid="{00000000-0005-0000-0000-00004D3A0000}"/>
    <cellStyle name="Normal 3 2 13 4 5" xfId="2477" xr:uid="{00000000-0005-0000-0000-00004E3A0000}"/>
    <cellStyle name="Normal 3 2 13 4 5 2" xfId="6737" xr:uid="{00000000-0005-0000-0000-00004F3A0000}"/>
    <cellStyle name="Normal 3 2 13 4 5 2 2" xfId="15226" xr:uid="{00000000-0005-0000-0000-0000503A0000}"/>
    <cellStyle name="Normal 3 2 13 4 5 2 2 2" xfId="32192" xr:uid="{00000000-0005-0000-0000-0000513A0000}"/>
    <cellStyle name="Normal 3 2 13 4 5 2 3" xfId="23710" xr:uid="{00000000-0005-0000-0000-0000523A0000}"/>
    <cellStyle name="Normal 3 2 13 4 5 3" xfId="10984" xr:uid="{00000000-0005-0000-0000-0000533A0000}"/>
    <cellStyle name="Normal 3 2 13 4 5 3 2" xfId="27951" xr:uid="{00000000-0005-0000-0000-0000543A0000}"/>
    <cellStyle name="Normal 3 2 13 4 5 4" xfId="19469" xr:uid="{00000000-0005-0000-0000-0000553A0000}"/>
    <cellStyle name="Normal 3 2 13 4 6" xfId="4618" xr:uid="{00000000-0005-0000-0000-0000563A0000}"/>
    <cellStyle name="Normal 3 2 13 4 6 2" xfId="13108" xr:uid="{00000000-0005-0000-0000-0000573A0000}"/>
    <cellStyle name="Normal 3 2 13 4 6 2 2" xfId="30074" xr:uid="{00000000-0005-0000-0000-0000583A0000}"/>
    <cellStyle name="Normal 3 2 13 4 6 3" xfId="21592" xr:uid="{00000000-0005-0000-0000-0000593A0000}"/>
    <cellStyle name="Normal 3 2 13 4 7" xfId="8866" xr:uid="{00000000-0005-0000-0000-00005A3A0000}"/>
    <cellStyle name="Normal 3 2 13 4 7 2" xfId="25833" xr:uid="{00000000-0005-0000-0000-00005B3A0000}"/>
    <cellStyle name="Normal 3 2 13 4 8" xfId="17351" xr:uid="{00000000-0005-0000-0000-00005C3A0000}"/>
    <cellStyle name="Normal 3 2 13 5" xfId="476" xr:uid="{00000000-0005-0000-0000-00005D3A0000}"/>
    <cellStyle name="Normal 3 2 13 5 2" xfId="1017" xr:uid="{00000000-0005-0000-0000-00005E3A0000}"/>
    <cellStyle name="Normal 3 2 13 5 2 2" xfId="2078" xr:uid="{00000000-0005-0000-0000-00005F3A0000}"/>
    <cellStyle name="Normal 3 2 13 5 2 2 2" xfId="4199" xr:uid="{00000000-0005-0000-0000-0000603A0000}"/>
    <cellStyle name="Normal 3 2 13 5 2 2 2 2" xfId="8458" xr:uid="{00000000-0005-0000-0000-0000613A0000}"/>
    <cellStyle name="Normal 3 2 13 5 2 2 2 2 2" xfId="16947" xr:uid="{00000000-0005-0000-0000-0000623A0000}"/>
    <cellStyle name="Normal 3 2 13 5 2 2 2 2 2 2" xfId="33913" xr:uid="{00000000-0005-0000-0000-0000633A0000}"/>
    <cellStyle name="Normal 3 2 13 5 2 2 2 2 3" xfId="25431" xr:uid="{00000000-0005-0000-0000-0000643A0000}"/>
    <cellStyle name="Normal 3 2 13 5 2 2 2 3" xfId="12705" xr:uid="{00000000-0005-0000-0000-0000653A0000}"/>
    <cellStyle name="Normal 3 2 13 5 2 2 2 3 2" xfId="29672" xr:uid="{00000000-0005-0000-0000-0000663A0000}"/>
    <cellStyle name="Normal 3 2 13 5 2 2 2 4" xfId="21190" xr:uid="{00000000-0005-0000-0000-0000673A0000}"/>
    <cellStyle name="Normal 3 2 13 5 2 2 3" xfId="6339" xr:uid="{00000000-0005-0000-0000-0000683A0000}"/>
    <cellStyle name="Normal 3 2 13 5 2 2 3 2" xfId="14829" xr:uid="{00000000-0005-0000-0000-0000693A0000}"/>
    <cellStyle name="Normal 3 2 13 5 2 2 3 2 2" xfId="31795" xr:uid="{00000000-0005-0000-0000-00006A3A0000}"/>
    <cellStyle name="Normal 3 2 13 5 2 2 3 3" xfId="23313" xr:uid="{00000000-0005-0000-0000-00006B3A0000}"/>
    <cellStyle name="Normal 3 2 13 5 2 2 4" xfId="10587" xr:uid="{00000000-0005-0000-0000-00006C3A0000}"/>
    <cellStyle name="Normal 3 2 13 5 2 2 4 2" xfId="27554" xr:uid="{00000000-0005-0000-0000-00006D3A0000}"/>
    <cellStyle name="Normal 3 2 13 5 2 2 5" xfId="19072" xr:uid="{00000000-0005-0000-0000-00006E3A0000}"/>
    <cellStyle name="Normal 3 2 13 5 2 3" xfId="3140" xr:uid="{00000000-0005-0000-0000-00006F3A0000}"/>
    <cellStyle name="Normal 3 2 13 5 2 3 2" xfId="7400" xr:uid="{00000000-0005-0000-0000-0000703A0000}"/>
    <cellStyle name="Normal 3 2 13 5 2 3 2 2" xfId="15889" xr:uid="{00000000-0005-0000-0000-0000713A0000}"/>
    <cellStyle name="Normal 3 2 13 5 2 3 2 2 2" xfId="32855" xr:uid="{00000000-0005-0000-0000-0000723A0000}"/>
    <cellStyle name="Normal 3 2 13 5 2 3 2 3" xfId="24373" xr:uid="{00000000-0005-0000-0000-0000733A0000}"/>
    <cellStyle name="Normal 3 2 13 5 2 3 3" xfId="11647" xr:uid="{00000000-0005-0000-0000-0000743A0000}"/>
    <cellStyle name="Normal 3 2 13 5 2 3 3 2" xfId="28614" xr:uid="{00000000-0005-0000-0000-0000753A0000}"/>
    <cellStyle name="Normal 3 2 13 5 2 3 4" xfId="20132" xr:uid="{00000000-0005-0000-0000-0000763A0000}"/>
    <cellStyle name="Normal 3 2 13 5 2 4" xfId="5281" xr:uid="{00000000-0005-0000-0000-0000773A0000}"/>
    <cellStyle name="Normal 3 2 13 5 2 4 2" xfId="13771" xr:uid="{00000000-0005-0000-0000-0000783A0000}"/>
    <cellStyle name="Normal 3 2 13 5 2 4 2 2" xfId="30737" xr:uid="{00000000-0005-0000-0000-0000793A0000}"/>
    <cellStyle name="Normal 3 2 13 5 2 4 3" xfId="22255" xr:uid="{00000000-0005-0000-0000-00007A3A0000}"/>
    <cellStyle name="Normal 3 2 13 5 2 5" xfId="9529" xr:uid="{00000000-0005-0000-0000-00007B3A0000}"/>
    <cellStyle name="Normal 3 2 13 5 2 5 2" xfId="26496" xr:uid="{00000000-0005-0000-0000-00007C3A0000}"/>
    <cellStyle name="Normal 3 2 13 5 2 6" xfId="18014" xr:uid="{00000000-0005-0000-0000-00007D3A0000}"/>
    <cellStyle name="Normal 3 2 13 5 3" xfId="1548" xr:uid="{00000000-0005-0000-0000-00007E3A0000}"/>
    <cellStyle name="Normal 3 2 13 5 3 2" xfId="3670" xr:uid="{00000000-0005-0000-0000-00007F3A0000}"/>
    <cellStyle name="Normal 3 2 13 5 3 2 2" xfId="7929" xr:uid="{00000000-0005-0000-0000-0000803A0000}"/>
    <cellStyle name="Normal 3 2 13 5 3 2 2 2" xfId="16418" xr:uid="{00000000-0005-0000-0000-0000813A0000}"/>
    <cellStyle name="Normal 3 2 13 5 3 2 2 2 2" xfId="33384" xr:uid="{00000000-0005-0000-0000-0000823A0000}"/>
    <cellStyle name="Normal 3 2 13 5 3 2 2 3" xfId="24902" xr:uid="{00000000-0005-0000-0000-0000833A0000}"/>
    <cellStyle name="Normal 3 2 13 5 3 2 3" xfId="12176" xr:uid="{00000000-0005-0000-0000-0000843A0000}"/>
    <cellStyle name="Normal 3 2 13 5 3 2 3 2" xfId="29143" xr:uid="{00000000-0005-0000-0000-0000853A0000}"/>
    <cellStyle name="Normal 3 2 13 5 3 2 4" xfId="20661" xr:uid="{00000000-0005-0000-0000-0000863A0000}"/>
    <cellStyle name="Normal 3 2 13 5 3 3" xfId="5810" xr:uid="{00000000-0005-0000-0000-0000873A0000}"/>
    <cellStyle name="Normal 3 2 13 5 3 3 2" xfId="14300" xr:uid="{00000000-0005-0000-0000-0000883A0000}"/>
    <cellStyle name="Normal 3 2 13 5 3 3 2 2" xfId="31266" xr:uid="{00000000-0005-0000-0000-0000893A0000}"/>
    <cellStyle name="Normal 3 2 13 5 3 3 3" xfId="22784" xr:uid="{00000000-0005-0000-0000-00008A3A0000}"/>
    <cellStyle name="Normal 3 2 13 5 3 4" xfId="10058" xr:uid="{00000000-0005-0000-0000-00008B3A0000}"/>
    <cellStyle name="Normal 3 2 13 5 3 4 2" xfId="27025" xr:uid="{00000000-0005-0000-0000-00008C3A0000}"/>
    <cellStyle name="Normal 3 2 13 5 3 5" xfId="18543" xr:uid="{00000000-0005-0000-0000-00008D3A0000}"/>
    <cellStyle name="Normal 3 2 13 5 4" xfId="2611" xr:uid="{00000000-0005-0000-0000-00008E3A0000}"/>
    <cellStyle name="Normal 3 2 13 5 4 2" xfId="6871" xr:uid="{00000000-0005-0000-0000-00008F3A0000}"/>
    <cellStyle name="Normal 3 2 13 5 4 2 2" xfId="15360" xr:uid="{00000000-0005-0000-0000-0000903A0000}"/>
    <cellStyle name="Normal 3 2 13 5 4 2 2 2" xfId="32326" xr:uid="{00000000-0005-0000-0000-0000913A0000}"/>
    <cellStyle name="Normal 3 2 13 5 4 2 3" xfId="23844" xr:uid="{00000000-0005-0000-0000-0000923A0000}"/>
    <cellStyle name="Normal 3 2 13 5 4 3" xfId="11118" xr:uid="{00000000-0005-0000-0000-0000933A0000}"/>
    <cellStyle name="Normal 3 2 13 5 4 3 2" xfId="28085" xr:uid="{00000000-0005-0000-0000-0000943A0000}"/>
    <cellStyle name="Normal 3 2 13 5 4 4" xfId="19603" xr:uid="{00000000-0005-0000-0000-0000953A0000}"/>
    <cellStyle name="Normal 3 2 13 5 5" xfId="4752" xr:uid="{00000000-0005-0000-0000-0000963A0000}"/>
    <cellStyle name="Normal 3 2 13 5 5 2" xfId="13242" xr:uid="{00000000-0005-0000-0000-0000973A0000}"/>
    <cellStyle name="Normal 3 2 13 5 5 2 2" xfId="30208" xr:uid="{00000000-0005-0000-0000-0000983A0000}"/>
    <cellStyle name="Normal 3 2 13 5 5 3" xfId="21726" xr:uid="{00000000-0005-0000-0000-0000993A0000}"/>
    <cellStyle name="Normal 3 2 13 5 6" xfId="9000" xr:uid="{00000000-0005-0000-0000-00009A3A0000}"/>
    <cellStyle name="Normal 3 2 13 5 6 2" xfId="25967" xr:uid="{00000000-0005-0000-0000-00009B3A0000}"/>
    <cellStyle name="Normal 3 2 13 5 7" xfId="17485" xr:uid="{00000000-0005-0000-0000-00009C3A0000}"/>
    <cellStyle name="Normal 3 2 13 6" xfId="746" xr:uid="{00000000-0005-0000-0000-00009D3A0000}"/>
    <cellStyle name="Normal 3 2 13 6 2" xfId="1813" xr:uid="{00000000-0005-0000-0000-00009E3A0000}"/>
    <cellStyle name="Normal 3 2 13 6 2 2" xfId="3934" xr:uid="{00000000-0005-0000-0000-00009F3A0000}"/>
    <cellStyle name="Normal 3 2 13 6 2 2 2" xfId="8193" xr:uid="{00000000-0005-0000-0000-0000A03A0000}"/>
    <cellStyle name="Normal 3 2 13 6 2 2 2 2" xfId="16682" xr:uid="{00000000-0005-0000-0000-0000A13A0000}"/>
    <cellStyle name="Normal 3 2 13 6 2 2 2 2 2" xfId="33648" xr:uid="{00000000-0005-0000-0000-0000A23A0000}"/>
    <cellStyle name="Normal 3 2 13 6 2 2 2 3" xfId="25166" xr:uid="{00000000-0005-0000-0000-0000A33A0000}"/>
    <cellStyle name="Normal 3 2 13 6 2 2 3" xfId="12440" xr:uid="{00000000-0005-0000-0000-0000A43A0000}"/>
    <cellStyle name="Normal 3 2 13 6 2 2 3 2" xfId="29407" xr:uid="{00000000-0005-0000-0000-0000A53A0000}"/>
    <cellStyle name="Normal 3 2 13 6 2 2 4" xfId="20925" xr:uid="{00000000-0005-0000-0000-0000A63A0000}"/>
    <cellStyle name="Normal 3 2 13 6 2 3" xfId="6074" xr:uid="{00000000-0005-0000-0000-0000A73A0000}"/>
    <cellStyle name="Normal 3 2 13 6 2 3 2" xfId="14564" xr:uid="{00000000-0005-0000-0000-0000A83A0000}"/>
    <cellStyle name="Normal 3 2 13 6 2 3 2 2" xfId="31530" xr:uid="{00000000-0005-0000-0000-0000A93A0000}"/>
    <cellStyle name="Normal 3 2 13 6 2 3 3" xfId="23048" xr:uid="{00000000-0005-0000-0000-0000AA3A0000}"/>
    <cellStyle name="Normal 3 2 13 6 2 4" xfId="10322" xr:uid="{00000000-0005-0000-0000-0000AB3A0000}"/>
    <cellStyle name="Normal 3 2 13 6 2 4 2" xfId="27289" xr:uid="{00000000-0005-0000-0000-0000AC3A0000}"/>
    <cellStyle name="Normal 3 2 13 6 2 5" xfId="18807" xr:uid="{00000000-0005-0000-0000-0000AD3A0000}"/>
    <cellStyle name="Normal 3 2 13 6 3" xfId="2875" xr:uid="{00000000-0005-0000-0000-0000AE3A0000}"/>
    <cellStyle name="Normal 3 2 13 6 3 2" xfId="7135" xr:uid="{00000000-0005-0000-0000-0000AF3A0000}"/>
    <cellStyle name="Normal 3 2 13 6 3 2 2" xfId="15624" xr:uid="{00000000-0005-0000-0000-0000B03A0000}"/>
    <cellStyle name="Normal 3 2 13 6 3 2 2 2" xfId="32590" xr:uid="{00000000-0005-0000-0000-0000B13A0000}"/>
    <cellStyle name="Normal 3 2 13 6 3 2 3" xfId="24108" xr:uid="{00000000-0005-0000-0000-0000B23A0000}"/>
    <cellStyle name="Normal 3 2 13 6 3 3" xfId="11382" xr:uid="{00000000-0005-0000-0000-0000B33A0000}"/>
    <cellStyle name="Normal 3 2 13 6 3 3 2" xfId="28349" xr:uid="{00000000-0005-0000-0000-0000B43A0000}"/>
    <cellStyle name="Normal 3 2 13 6 3 4" xfId="19867" xr:uid="{00000000-0005-0000-0000-0000B53A0000}"/>
    <cellStyle name="Normal 3 2 13 6 4" xfId="5016" xr:uid="{00000000-0005-0000-0000-0000B63A0000}"/>
    <cellStyle name="Normal 3 2 13 6 4 2" xfId="13506" xr:uid="{00000000-0005-0000-0000-0000B73A0000}"/>
    <cellStyle name="Normal 3 2 13 6 4 2 2" xfId="30472" xr:uid="{00000000-0005-0000-0000-0000B83A0000}"/>
    <cellStyle name="Normal 3 2 13 6 4 3" xfId="21990" xr:uid="{00000000-0005-0000-0000-0000B93A0000}"/>
    <cellStyle name="Normal 3 2 13 6 5" xfId="9264" xr:uid="{00000000-0005-0000-0000-0000BA3A0000}"/>
    <cellStyle name="Normal 3 2 13 6 5 2" xfId="26231" xr:uid="{00000000-0005-0000-0000-0000BB3A0000}"/>
    <cellStyle name="Normal 3 2 13 6 6" xfId="17749" xr:uid="{00000000-0005-0000-0000-0000BC3A0000}"/>
    <cellStyle name="Normal 3 2 13 7" xfId="1282" xr:uid="{00000000-0005-0000-0000-0000BD3A0000}"/>
    <cellStyle name="Normal 3 2 13 7 2" xfId="3405" xr:uid="{00000000-0005-0000-0000-0000BE3A0000}"/>
    <cellStyle name="Normal 3 2 13 7 2 2" xfId="7664" xr:uid="{00000000-0005-0000-0000-0000BF3A0000}"/>
    <cellStyle name="Normal 3 2 13 7 2 2 2" xfId="16153" xr:uid="{00000000-0005-0000-0000-0000C03A0000}"/>
    <cellStyle name="Normal 3 2 13 7 2 2 2 2" xfId="33119" xr:uid="{00000000-0005-0000-0000-0000C13A0000}"/>
    <cellStyle name="Normal 3 2 13 7 2 2 3" xfId="24637" xr:uid="{00000000-0005-0000-0000-0000C23A0000}"/>
    <cellStyle name="Normal 3 2 13 7 2 3" xfId="11911" xr:uid="{00000000-0005-0000-0000-0000C33A0000}"/>
    <cellStyle name="Normal 3 2 13 7 2 3 2" xfId="28878" xr:uid="{00000000-0005-0000-0000-0000C43A0000}"/>
    <cellStyle name="Normal 3 2 13 7 2 4" xfId="20396" xr:uid="{00000000-0005-0000-0000-0000C53A0000}"/>
    <cellStyle name="Normal 3 2 13 7 3" xfId="5545" xr:uid="{00000000-0005-0000-0000-0000C63A0000}"/>
    <cellStyle name="Normal 3 2 13 7 3 2" xfId="14035" xr:uid="{00000000-0005-0000-0000-0000C73A0000}"/>
    <cellStyle name="Normal 3 2 13 7 3 2 2" xfId="31001" xr:uid="{00000000-0005-0000-0000-0000C83A0000}"/>
    <cellStyle name="Normal 3 2 13 7 3 3" xfId="22519" xr:uid="{00000000-0005-0000-0000-0000C93A0000}"/>
    <cellStyle name="Normal 3 2 13 7 4" xfId="9793" xr:uid="{00000000-0005-0000-0000-0000CA3A0000}"/>
    <cellStyle name="Normal 3 2 13 7 4 2" xfId="26760" xr:uid="{00000000-0005-0000-0000-0000CB3A0000}"/>
    <cellStyle name="Normal 3 2 13 7 5" xfId="18278" xr:uid="{00000000-0005-0000-0000-0000CC3A0000}"/>
    <cellStyle name="Normal 3 2 13 8" xfId="2345" xr:uid="{00000000-0005-0000-0000-0000CD3A0000}"/>
    <cellStyle name="Normal 3 2 13 8 2" xfId="6606" xr:uid="{00000000-0005-0000-0000-0000CE3A0000}"/>
    <cellStyle name="Normal 3 2 13 8 2 2" xfId="15095" xr:uid="{00000000-0005-0000-0000-0000CF3A0000}"/>
    <cellStyle name="Normal 3 2 13 8 2 2 2" xfId="32061" xr:uid="{00000000-0005-0000-0000-0000D03A0000}"/>
    <cellStyle name="Normal 3 2 13 8 2 3" xfId="23579" xr:uid="{00000000-0005-0000-0000-0000D13A0000}"/>
    <cellStyle name="Normal 3 2 13 8 3" xfId="10853" xr:uid="{00000000-0005-0000-0000-0000D23A0000}"/>
    <cellStyle name="Normal 3 2 13 8 3 2" xfId="27820" xr:uid="{00000000-0005-0000-0000-0000D33A0000}"/>
    <cellStyle name="Normal 3 2 13 8 4" xfId="19338" xr:uid="{00000000-0005-0000-0000-0000D43A0000}"/>
    <cellStyle name="Normal 3 2 13 9" xfId="4486" xr:uid="{00000000-0005-0000-0000-0000D53A0000}"/>
    <cellStyle name="Normal 3 2 13 9 2" xfId="12977" xr:uid="{00000000-0005-0000-0000-0000D63A0000}"/>
    <cellStyle name="Normal 3 2 13 9 2 2" xfId="29943" xr:uid="{00000000-0005-0000-0000-0000D73A0000}"/>
    <cellStyle name="Normal 3 2 13 9 3" xfId="21461" xr:uid="{00000000-0005-0000-0000-0000D83A0000}"/>
    <cellStyle name="Normal 3 2 14" xfId="459" xr:uid="{00000000-0005-0000-0000-0000D93A0000}"/>
    <cellStyle name="Normal 3 2 15" xfId="451" xr:uid="{00000000-0005-0000-0000-0000DA3A0000}"/>
    <cellStyle name="Normal 3 2 2" xfId="13" xr:uid="{00000000-0005-0000-0000-0000DB3A0000}"/>
    <cellStyle name="Normal 3 2 2 10" xfId="732" xr:uid="{00000000-0005-0000-0000-0000DC3A0000}"/>
    <cellStyle name="Normal 3 2 2 10 2" xfId="1799" xr:uid="{00000000-0005-0000-0000-0000DD3A0000}"/>
    <cellStyle name="Normal 3 2 2 10 2 2" xfId="3920" xr:uid="{00000000-0005-0000-0000-0000DE3A0000}"/>
    <cellStyle name="Normal 3 2 2 10 2 2 2" xfId="8179" xr:uid="{00000000-0005-0000-0000-0000DF3A0000}"/>
    <cellStyle name="Normal 3 2 2 10 2 2 2 2" xfId="16668" xr:uid="{00000000-0005-0000-0000-0000E03A0000}"/>
    <cellStyle name="Normal 3 2 2 10 2 2 2 2 2" xfId="33634" xr:uid="{00000000-0005-0000-0000-0000E13A0000}"/>
    <cellStyle name="Normal 3 2 2 10 2 2 2 3" xfId="25152" xr:uid="{00000000-0005-0000-0000-0000E23A0000}"/>
    <cellStyle name="Normal 3 2 2 10 2 2 3" xfId="12426" xr:uid="{00000000-0005-0000-0000-0000E33A0000}"/>
    <cellStyle name="Normal 3 2 2 10 2 2 3 2" xfId="29393" xr:uid="{00000000-0005-0000-0000-0000E43A0000}"/>
    <cellStyle name="Normal 3 2 2 10 2 2 4" xfId="20911" xr:uid="{00000000-0005-0000-0000-0000E53A0000}"/>
    <cellStyle name="Normal 3 2 2 10 2 3" xfId="6060" xr:uid="{00000000-0005-0000-0000-0000E63A0000}"/>
    <cellStyle name="Normal 3 2 2 10 2 3 2" xfId="14550" xr:uid="{00000000-0005-0000-0000-0000E73A0000}"/>
    <cellStyle name="Normal 3 2 2 10 2 3 2 2" xfId="31516" xr:uid="{00000000-0005-0000-0000-0000E83A0000}"/>
    <cellStyle name="Normal 3 2 2 10 2 3 3" xfId="23034" xr:uid="{00000000-0005-0000-0000-0000E93A0000}"/>
    <cellStyle name="Normal 3 2 2 10 2 4" xfId="10308" xr:uid="{00000000-0005-0000-0000-0000EA3A0000}"/>
    <cellStyle name="Normal 3 2 2 10 2 4 2" xfId="27275" xr:uid="{00000000-0005-0000-0000-0000EB3A0000}"/>
    <cellStyle name="Normal 3 2 2 10 2 5" xfId="18793" xr:uid="{00000000-0005-0000-0000-0000EC3A0000}"/>
    <cellStyle name="Normal 3 2 2 10 3" xfId="2861" xr:uid="{00000000-0005-0000-0000-0000ED3A0000}"/>
    <cellStyle name="Normal 3 2 2 10 3 2" xfId="7121" xr:uid="{00000000-0005-0000-0000-0000EE3A0000}"/>
    <cellStyle name="Normal 3 2 2 10 3 2 2" xfId="15610" xr:uid="{00000000-0005-0000-0000-0000EF3A0000}"/>
    <cellStyle name="Normal 3 2 2 10 3 2 2 2" xfId="32576" xr:uid="{00000000-0005-0000-0000-0000F03A0000}"/>
    <cellStyle name="Normal 3 2 2 10 3 2 3" xfId="24094" xr:uid="{00000000-0005-0000-0000-0000F13A0000}"/>
    <cellStyle name="Normal 3 2 2 10 3 3" xfId="11368" xr:uid="{00000000-0005-0000-0000-0000F23A0000}"/>
    <cellStyle name="Normal 3 2 2 10 3 3 2" xfId="28335" xr:uid="{00000000-0005-0000-0000-0000F33A0000}"/>
    <cellStyle name="Normal 3 2 2 10 3 4" xfId="19853" xr:uid="{00000000-0005-0000-0000-0000F43A0000}"/>
    <cellStyle name="Normal 3 2 2 10 4" xfId="5002" xr:uid="{00000000-0005-0000-0000-0000F53A0000}"/>
    <cellStyle name="Normal 3 2 2 10 4 2" xfId="13492" xr:uid="{00000000-0005-0000-0000-0000F63A0000}"/>
    <cellStyle name="Normal 3 2 2 10 4 2 2" xfId="30458" xr:uid="{00000000-0005-0000-0000-0000F73A0000}"/>
    <cellStyle name="Normal 3 2 2 10 4 3" xfId="21976" xr:uid="{00000000-0005-0000-0000-0000F83A0000}"/>
    <cellStyle name="Normal 3 2 2 10 5" xfId="9250" xr:uid="{00000000-0005-0000-0000-0000F93A0000}"/>
    <cellStyle name="Normal 3 2 2 10 5 2" xfId="26217" xr:uid="{00000000-0005-0000-0000-0000FA3A0000}"/>
    <cellStyle name="Normal 3 2 2 10 6" xfId="17735" xr:uid="{00000000-0005-0000-0000-0000FB3A0000}"/>
    <cellStyle name="Normal 3 2 2 11" xfId="1268" xr:uid="{00000000-0005-0000-0000-0000FC3A0000}"/>
    <cellStyle name="Normal 3 2 2 11 2" xfId="3391" xr:uid="{00000000-0005-0000-0000-0000FD3A0000}"/>
    <cellStyle name="Normal 3 2 2 11 2 2" xfId="7650" xr:uid="{00000000-0005-0000-0000-0000FE3A0000}"/>
    <cellStyle name="Normal 3 2 2 11 2 2 2" xfId="16139" xr:uid="{00000000-0005-0000-0000-0000FF3A0000}"/>
    <cellStyle name="Normal 3 2 2 11 2 2 2 2" xfId="33105" xr:uid="{00000000-0005-0000-0000-0000003B0000}"/>
    <cellStyle name="Normal 3 2 2 11 2 2 3" xfId="24623" xr:uid="{00000000-0005-0000-0000-0000013B0000}"/>
    <cellStyle name="Normal 3 2 2 11 2 3" xfId="11897" xr:uid="{00000000-0005-0000-0000-0000023B0000}"/>
    <cellStyle name="Normal 3 2 2 11 2 3 2" xfId="28864" xr:uid="{00000000-0005-0000-0000-0000033B0000}"/>
    <cellStyle name="Normal 3 2 2 11 2 4" xfId="20382" xr:uid="{00000000-0005-0000-0000-0000043B0000}"/>
    <cellStyle name="Normal 3 2 2 11 3" xfId="5531" xr:uid="{00000000-0005-0000-0000-0000053B0000}"/>
    <cellStyle name="Normal 3 2 2 11 3 2" xfId="14021" xr:uid="{00000000-0005-0000-0000-0000063B0000}"/>
    <cellStyle name="Normal 3 2 2 11 3 2 2" xfId="30987" xr:uid="{00000000-0005-0000-0000-0000073B0000}"/>
    <cellStyle name="Normal 3 2 2 11 3 3" xfId="22505" xr:uid="{00000000-0005-0000-0000-0000083B0000}"/>
    <cellStyle name="Normal 3 2 2 11 4" xfId="9779" xr:uid="{00000000-0005-0000-0000-0000093B0000}"/>
    <cellStyle name="Normal 3 2 2 11 4 2" xfId="26746" xr:uid="{00000000-0005-0000-0000-00000A3B0000}"/>
    <cellStyle name="Normal 3 2 2 11 5" xfId="18264" xr:uid="{00000000-0005-0000-0000-00000B3B0000}"/>
    <cellStyle name="Normal 3 2 2 12" xfId="2331" xr:uid="{00000000-0005-0000-0000-00000C3B0000}"/>
    <cellStyle name="Normal 3 2 2 12 2" xfId="6592" xr:uid="{00000000-0005-0000-0000-00000D3B0000}"/>
    <cellStyle name="Normal 3 2 2 12 2 2" xfId="15081" xr:uid="{00000000-0005-0000-0000-00000E3B0000}"/>
    <cellStyle name="Normal 3 2 2 12 2 2 2" xfId="32047" xr:uid="{00000000-0005-0000-0000-00000F3B0000}"/>
    <cellStyle name="Normal 3 2 2 12 2 3" xfId="23565" xr:uid="{00000000-0005-0000-0000-0000103B0000}"/>
    <cellStyle name="Normal 3 2 2 12 3" xfId="10839" xr:uid="{00000000-0005-0000-0000-0000113B0000}"/>
    <cellStyle name="Normal 3 2 2 12 3 2" xfId="27806" xr:uid="{00000000-0005-0000-0000-0000123B0000}"/>
    <cellStyle name="Normal 3 2 2 12 4" xfId="19324" xr:uid="{00000000-0005-0000-0000-0000133B0000}"/>
    <cellStyle name="Normal 3 2 2 13" xfId="4472" xr:uid="{00000000-0005-0000-0000-0000143B0000}"/>
    <cellStyle name="Normal 3 2 2 13 2" xfId="12963" xr:uid="{00000000-0005-0000-0000-0000153B0000}"/>
    <cellStyle name="Normal 3 2 2 13 2 2" xfId="29929" xr:uid="{00000000-0005-0000-0000-0000163B0000}"/>
    <cellStyle name="Normal 3 2 2 13 3" xfId="21447" xr:uid="{00000000-0005-0000-0000-0000173B0000}"/>
    <cellStyle name="Normal 3 2 2 14" xfId="8720" xr:uid="{00000000-0005-0000-0000-0000183B0000}"/>
    <cellStyle name="Normal 3 2 2 14 2" xfId="25688" xr:uid="{00000000-0005-0000-0000-0000193B0000}"/>
    <cellStyle name="Normal 3 2 2 15" xfId="17205" xr:uid="{00000000-0005-0000-0000-00001A3B0000}"/>
    <cellStyle name="Normal 3 2 2 16" xfId="34239" xr:uid="{E1970099-4D56-450E-902C-E1805A6ECC43}"/>
    <cellStyle name="Normal 3 2 2 2" xfId="15" xr:uid="{00000000-0005-0000-0000-00001B3B0000}"/>
    <cellStyle name="Normal 3 2 2 2 2" xfId="96" xr:uid="{00000000-0005-0000-0000-00001C3B0000}"/>
    <cellStyle name="Normal 3 2 2 2 2 10" xfId="2348" xr:uid="{00000000-0005-0000-0000-00001D3B0000}"/>
    <cellStyle name="Normal 3 2 2 2 2 10 2" xfId="6609" xr:uid="{00000000-0005-0000-0000-00001E3B0000}"/>
    <cellStyle name="Normal 3 2 2 2 2 10 2 2" xfId="15098" xr:uid="{00000000-0005-0000-0000-00001F3B0000}"/>
    <cellStyle name="Normal 3 2 2 2 2 10 2 2 2" xfId="32064" xr:uid="{00000000-0005-0000-0000-0000203B0000}"/>
    <cellStyle name="Normal 3 2 2 2 2 10 2 3" xfId="23582" xr:uid="{00000000-0005-0000-0000-0000213B0000}"/>
    <cellStyle name="Normal 3 2 2 2 2 10 3" xfId="10856" xr:uid="{00000000-0005-0000-0000-0000223B0000}"/>
    <cellStyle name="Normal 3 2 2 2 2 10 3 2" xfId="27823" xr:uid="{00000000-0005-0000-0000-0000233B0000}"/>
    <cellStyle name="Normal 3 2 2 2 2 10 4" xfId="19341" xr:uid="{00000000-0005-0000-0000-0000243B0000}"/>
    <cellStyle name="Normal 3 2 2 2 2 11" xfId="4489" xr:uid="{00000000-0005-0000-0000-0000253B0000}"/>
    <cellStyle name="Normal 3 2 2 2 2 11 2" xfId="12980" xr:uid="{00000000-0005-0000-0000-0000263B0000}"/>
    <cellStyle name="Normal 3 2 2 2 2 11 2 2" xfId="29946" xr:uid="{00000000-0005-0000-0000-0000273B0000}"/>
    <cellStyle name="Normal 3 2 2 2 2 11 3" xfId="21464" xr:uid="{00000000-0005-0000-0000-0000283B0000}"/>
    <cellStyle name="Normal 3 2 2 2 2 12" xfId="8737" xr:uid="{00000000-0005-0000-0000-0000293B0000}"/>
    <cellStyle name="Normal 3 2 2 2 2 12 2" xfId="25705" xr:uid="{00000000-0005-0000-0000-00002A3B0000}"/>
    <cellStyle name="Normal 3 2 2 2 2 13" xfId="17222" xr:uid="{00000000-0005-0000-0000-00002B3B0000}"/>
    <cellStyle name="Normal 3 2 2 2 2 2" xfId="98" xr:uid="{00000000-0005-0000-0000-00002C3B0000}"/>
    <cellStyle name="Normal 3 2 2 2 2 3" xfId="148" xr:uid="{00000000-0005-0000-0000-00002D3B0000}"/>
    <cellStyle name="Normal 3 2 2 2 2 4" xfId="201" xr:uid="{00000000-0005-0000-0000-00002E3B0000}"/>
    <cellStyle name="Normal 3 2 2 2 2 4 10" xfId="17256" xr:uid="{00000000-0005-0000-0000-00002F3B0000}"/>
    <cellStyle name="Normal 3 2 2 2 2 4 2" xfId="291" xr:uid="{00000000-0005-0000-0000-0000303B0000}"/>
    <cellStyle name="Normal 3 2 2 2 2 4 2 2" xfId="425" xr:uid="{00000000-0005-0000-0000-0000313B0000}"/>
    <cellStyle name="Normal 3 2 2 2 2 4 2 2 2" xfId="713" xr:uid="{00000000-0005-0000-0000-0000323B0000}"/>
    <cellStyle name="Normal 3 2 2 2 2 4 2 2 2 2" xfId="1249" xr:uid="{00000000-0005-0000-0000-0000333B0000}"/>
    <cellStyle name="Normal 3 2 2 2 2 4 2 2 2 2 2" xfId="2310" xr:uid="{00000000-0005-0000-0000-0000343B0000}"/>
    <cellStyle name="Normal 3 2 2 2 2 4 2 2 2 2 2 2" xfId="4431" xr:uid="{00000000-0005-0000-0000-0000353B0000}"/>
    <cellStyle name="Normal 3 2 2 2 2 4 2 2 2 2 2 2 2" xfId="8690" xr:uid="{00000000-0005-0000-0000-0000363B0000}"/>
    <cellStyle name="Normal 3 2 2 2 2 4 2 2 2 2 2 2 2 2" xfId="17179" xr:uid="{00000000-0005-0000-0000-0000373B0000}"/>
    <cellStyle name="Normal 3 2 2 2 2 4 2 2 2 2 2 2 2 2 2" xfId="34145" xr:uid="{00000000-0005-0000-0000-0000383B0000}"/>
    <cellStyle name="Normal 3 2 2 2 2 4 2 2 2 2 2 2 2 3" xfId="25663" xr:uid="{00000000-0005-0000-0000-0000393B0000}"/>
    <cellStyle name="Normal 3 2 2 2 2 4 2 2 2 2 2 2 3" xfId="12937" xr:uid="{00000000-0005-0000-0000-00003A3B0000}"/>
    <cellStyle name="Normal 3 2 2 2 2 4 2 2 2 2 2 2 3 2" xfId="29904" xr:uid="{00000000-0005-0000-0000-00003B3B0000}"/>
    <cellStyle name="Normal 3 2 2 2 2 4 2 2 2 2 2 2 4" xfId="21422" xr:uid="{00000000-0005-0000-0000-00003C3B0000}"/>
    <cellStyle name="Normal 3 2 2 2 2 4 2 2 2 2 2 3" xfId="6571" xr:uid="{00000000-0005-0000-0000-00003D3B0000}"/>
    <cellStyle name="Normal 3 2 2 2 2 4 2 2 2 2 2 3 2" xfId="15061" xr:uid="{00000000-0005-0000-0000-00003E3B0000}"/>
    <cellStyle name="Normal 3 2 2 2 2 4 2 2 2 2 2 3 2 2" xfId="32027" xr:uid="{00000000-0005-0000-0000-00003F3B0000}"/>
    <cellStyle name="Normal 3 2 2 2 2 4 2 2 2 2 2 3 3" xfId="23545" xr:uid="{00000000-0005-0000-0000-0000403B0000}"/>
    <cellStyle name="Normal 3 2 2 2 2 4 2 2 2 2 2 4" xfId="10819" xr:uid="{00000000-0005-0000-0000-0000413B0000}"/>
    <cellStyle name="Normal 3 2 2 2 2 4 2 2 2 2 2 4 2" xfId="27786" xr:uid="{00000000-0005-0000-0000-0000423B0000}"/>
    <cellStyle name="Normal 3 2 2 2 2 4 2 2 2 2 2 5" xfId="19304" xr:uid="{00000000-0005-0000-0000-0000433B0000}"/>
    <cellStyle name="Normal 3 2 2 2 2 4 2 2 2 2 3" xfId="3372" xr:uid="{00000000-0005-0000-0000-0000443B0000}"/>
    <cellStyle name="Normal 3 2 2 2 2 4 2 2 2 2 3 2" xfId="7632" xr:uid="{00000000-0005-0000-0000-0000453B0000}"/>
    <cellStyle name="Normal 3 2 2 2 2 4 2 2 2 2 3 2 2" xfId="16121" xr:uid="{00000000-0005-0000-0000-0000463B0000}"/>
    <cellStyle name="Normal 3 2 2 2 2 4 2 2 2 2 3 2 2 2" xfId="33087" xr:uid="{00000000-0005-0000-0000-0000473B0000}"/>
    <cellStyle name="Normal 3 2 2 2 2 4 2 2 2 2 3 2 3" xfId="24605" xr:uid="{00000000-0005-0000-0000-0000483B0000}"/>
    <cellStyle name="Normal 3 2 2 2 2 4 2 2 2 2 3 3" xfId="11879" xr:uid="{00000000-0005-0000-0000-0000493B0000}"/>
    <cellStyle name="Normal 3 2 2 2 2 4 2 2 2 2 3 3 2" xfId="28846" xr:uid="{00000000-0005-0000-0000-00004A3B0000}"/>
    <cellStyle name="Normal 3 2 2 2 2 4 2 2 2 2 3 4" xfId="20364" xr:uid="{00000000-0005-0000-0000-00004B3B0000}"/>
    <cellStyle name="Normal 3 2 2 2 2 4 2 2 2 2 4" xfId="5513" xr:uid="{00000000-0005-0000-0000-00004C3B0000}"/>
    <cellStyle name="Normal 3 2 2 2 2 4 2 2 2 2 4 2" xfId="14003" xr:uid="{00000000-0005-0000-0000-00004D3B0000}"/>
    <cellStyle name="Normal 3 2 2 2 2 4 2 2 2 2 4 2 2" xfId="30969" xr:uid="{00000000-0005-0000-0000-00004E3B0000}"/>
    <cellStyle name="Normal 3 2 2 2 2 4 2 2 2 2 4 3" xfId="22487" xr:uid="{00000000-0005-0000-0000-00004F3B0000}"/>
    <cellStyle name="Normal 3 2 2 2 2 4 2 2 2 2 5" xfId="9761" xr:uid="{00000000-0005-0000-0000-0000503B0000}"/>
    <cellStyle name="Normal 3 2 2 2 2 4 2 2 2 2 5 2" xfId="26728" xr:uid="{00000000-0005-0000-0000-0000513B0000}"/>
    <cellStyle name="Normal 3 2 2 2 2 4 2 2 2 2 6" xfId="18246" xr:uid="{00000000-0005-0000-0000-0000523B0000}"/>
    <cellStyle name="Normal 3 2 2 2 2 4 2 2 2 3" xfId="1780" xr:uid="{00000000-0005-0000-0000-0000533B0000}"/>
    <cellStyle name="Normal 3 2 2 2 2 4 2 2 2 3 2" xfId="3902" xr:uid="{00000000-0005-0000-0000-0000543B0000}"/>
    <cellStyle name="Normal 3 2 2 2 2 4 2 2 2 3 2 2" xfId="8161" xr:uid="{00000000-0005-0000-0000-0000553B0000}"/>
    <cellStyle name="Normal 3 2 2 2 2 4 2 2 2 3 2 2 2" xfId="16650" xr:uid="{00000000-0005-0000-0000-0000563B0000}"/>
    <cellStyle name="Normal 3 2 2 2 2 4 2 2 2 3 2 2 2 2" xfId="33616" xr:uid="{00000000-0005-0000-0000-0000573B0000}"/>
    <cellStyle name="Normal 3 2 2 2 2 4 2 2 2 3 2 2 3" xfId="25134" xr:uid="{00000000-0005-0000-0000-0000583B0000}"/>
    <cellStyle name="Normal 3 2 2 2 2 4 2 2 2 3 2 3" xfId="12408" xr:uid="{00000000-0005-0000-0000-0000593B0000}"/>
    <cellStyle name="Normal 3 2 2 2 2 4 2 2 2 3 2 3 2" xfId="29375" xr:uid="{00000000-0005-0000-0000-00005A3B0000}"/>
    <cellStyle name="Normal 3 2 2 2 2 4 2 2 2 3 2 4" xfId="20893" xr:uid="{00000000-0005-0000-0000-00005B3B0000}"/>
    <cellStyle name="Normal 3 2 2 2 2 4 2 2 2 3 3" xfId="6042" xr:uid="{00000000-0005-0000-0000-00005C3B0000}"/>
    <cellStyle name="Normal 3 2 2 2 2 4 2 2 2 3 3 2" xfId="14532" xr:uid="{00000000-0005-0000-0000-00005D3B0000}"/>
    <cellStyle name="Normal 3 2 2 2 2 4 2 2 2 3 3 2 2" xfId="31498" xr:uid="{00000000-0005-0000-0000-00005E3B0000}"/>
    <cellStyle name="Normal 3 2 2 2 2 4 2 2 2 3 3 3" xfId="23016" xr:uid="{00000000-0005-0000-0000-00005F3B0000}"/>
    <cellStyle name="Normal 3 2 2 2 2 4 2 2 2 3 4" xfId="10290" xr:uid="{00000000-0005-0000-0000-0000603B0000}"/>
    <cellStyle name="Normal 3 2 2 2 2 4 2 2 2 3 4 2" xfId="27257" xr:uid="{00000000-0005-0000-0000-0000613B0000}"/>
    <cellStyle name="Normal 3 2 2 2 2 4 2 2 2 3 5" xfId="18775" xr:uid="{00000000-0005-0000-0000-0000623B0000}"/>
    <cellStyle name="Normal 3 2 2 2 2 4 2 2 2 4" xfId="2843" xr:uid="{00000000-0005-0000-0000-0000633B0000}"/>
    <cellStyle name="Normal 3 2 2 2 2 4 2 2 2 4 2" xfId="7103" xr:uid="{00000000-0005-0000-0000-0000643B0000}"/>
    <cellStyle name="Normal 3 2 2 2 2 4 2 2 2 4 2 2" xfId="15592" xr:uid="{00000000-0005-0000-0000-0000653B0000}"/>
    <cellStyle name="Normal 3 2 2 2 2 4 2 2 2 4 2 2 2" xfId="32558" xr:uid="{00000000-0005-0000-0000-0000663B0000}"/>
    <cellStyle name="Normal 3 2 2 2 2 4 2 2 2 4 2 3" xfId="24076" xr:uid="{00000000-0005-0000-0000-0000673B0000}"/>
    <cellStyle name="Normal 3 2 2 2 2 4 2 2 2 4 3" xfId="11350" xr:uid="{00000000-0005-0000-0000-0000683B0000}"/>
    <cellStyle name="Normal 3 2 2 2 2 4 2 2 2 4 3 2" xfId="28317" xr:uid="{00000000-0005-0000-0000-0000693B0000}"/>
    <cellStyle name="Normal 3 2 2 2 2 4 2 2 2 4 4" xfId="19835" xr:uid="{00000000-0005-0000-0000-00006A3B0000}"/>
    <cellStyle name="Normal 3 2 2 2 2 4 2 2 2 5" xfId="4984" xr:uid="{00000000-0005-0000-0000-00006B3B0000}"/>
    <cellStyle name="Normal 3 2 2 2 2 4 2 2 2 5 2" xfId="13474" xr:uid="{00000000-0005-0000-0000-00006C3B0000}"/>
    <cellStyle name="Normal 3 2 2 2 2 4 2 2 2 5 2 2" xfId="30440" xr:uid="{00000000-0005-0000-0000-00006D3B0000}"/>
    <cellStyle name="Normal 3 2 2 2 2 4 2 2 2 5 3" xfId="21958" xr:uid="{00000000-0005-0000-0000-00006E3B0000}"/>
    <cellStyle name="Normal 3 2 2 2 2 4 2 2 2 6" xfId="9232" xr:uid="{00000000-0005-0000-0000-00006F3B0000}"/>
    <cellStyle name="Normal 3 2 2 2 2 4 2 2 2 6 2" xfId="26199" xr:uid="{00000000-0005-0000-0000-0000703B0000}"/>
    <cellStyle name="Normal 3 2 2 2 2 4 2 2 2 7" xfId="17717" xr:uid="{00000000-0005-0000-0000-0000713B0000}"/>
    <cellStyle name="Normal 3 2 2 2 2 4 2 2 3" xfId="979" xr:uid="{00000000-0005-0000-0000-0000723B0000}"/>
    <cellStyle name="Normal 3 2 2 2 2 4 2 2 3 2" xfId="2045" xr:uid="{00000000-0005-0000-0000-0000733B0000}"/>
    <cellStyle name="Normal 3 2 2 2 2 4 2 2 3 2 2" xfId="4166" xr:uid="{00000000-0005-0000-0000-0000743B0000}"/>
    <cellStyle name="Normal 3 2 2 2 2 4 2 2 3 2 2 2" xfId="8425" xr:uid="{00000000-0005-0000-0000-0000753B0000}"/>
    <cellStyle name="Normal 3 2 2 2 2 4 2 2 3 2 2 2 2" xfId="16914" xr:uid="{00000000-0005-0000-0000-0000763B0000}"/>
    <cellStyle name="Normal 3 2 2 2 2 4 2 2 3 2 2 2 2 2" xfId="33880" xr:uid="{00000000-0005-0000-0000-0000773B0000}"/>
    <cellStyle name="Normal 3 2 2 2 2 4 2 2 3 2 2 2 3" xfId="25398" xr:uid="{00000000-0005-0000-0000-0000783B0000}"/>
    <cellStyle name="Normal 3 2 2 2 2 4 2 2 3 2 2 3" xfId="12672" xr:uid="{00000000-0005-0000-0000-0000793B0000}"/>
    <cellStyle name="Normal 3 2 2 2 2 4 2 2 3 2 2 3 2" xfId="29639" xr:uid="{00000000-0005-0000-0000-00007A3B0000}"/>
    <cellStyle name="Normal 3 2 2 2 2 4 2 2 3 2 2 4" xfId="21157" xr:uid="{00000000-0005-0000-0000-00007B3B0000}"/>
    <cellStyle name="Normal 3 2 2 2 2 4 2 2 3 2 3" xfId="6306" xr:uid="{00000000-0005-0000-0000-00007C3B0000}"/>
    <cellStyle name="Normal 3 2 2 2 2 4 2 2 3 2 3 2" xfId="14796" xr:uid="{00000000-0005-0000-0000-00007D3B0000}"/>
    <cellStyle name="Normal 3 2 2 2 2 4 2 2 3 2 3 2 2" xfId="31762" xr:uid="{00000000-0005-0000-0000-00007E3B0000}"/>
    <cellStyle name="Normal 3 2 2 2 2 4 2 2 3 2 3 3" xfId="23280" xr:uid="{00000000-0005-0000-0000-00007F3B0000}"/>
    <cellStyle name="Normal 3 2 2 2 2 4 2 2 3 2 4" xfId="10554" xr:uid="{00000000-0005-0000-0000-0000803B0000}"/>
    <cellStyle name="Normal 3 2 2 2 2 4 2 2 3 2 4 2" xfId="27521" xr:uid="{00000000-0005-0000-0000-0000813B0000}"/>
    <cellStyle name="Normal 3 2 2 2 2 4 2 2 3 2 5" xfId="19039" xr:uid="{00000000-0005-0000-0000-0000823B0000}"/>
    <cellStyle name="Normal 3 2 2 2 2 4 2 2 3 3" xfId="3107" xr:uid="{00000000-0005-0000-0000-0000833B0000}"/>
    <cellStyle name="Normal 3 2 2 2 2 4 2 2 3 3 2" xfId="7367" xr:uid="{00000000-0005-0000-0000-0000843B0000}"/>
    <cellStyle name="Normal 3 2 2 2 2 4 2 2 3 3 2 2" xfId="15856" xr:uid="{00000000-0005-0000-0000-0000853B0000}"/>
    <cellStyle name="Normal 3 2 2 2 2 4 2 2 3 3 2 2 2" xfId="32822" xr:uid="{00000000-0005-0000-0000-0000863B0000}"/>
    <cellStyle name="Normal 3 2 2 2 2 4 2 2 3 3 2 3" xfId="24340" xr:uid="{00000000-0005-0000-0000-0000873B0000}"/>
    <cellStyle name="Normal 3 2 2 2 2 4 2 2 3 3 3" xfId="11614" xr:uid="{00000000-0005-0000-0000-0000883B0000}"/>
    <cellStyle name="Normal 3 2 2 2 2 4 2 2 3 3 3 2" xfId="28581" xr:uid="{00000000-0005-0000-0000-0000893B0000}"/>
    <cellStyle name="Normal 3 2 2 2 2 4 2 2 3 3 4" xfId="20099" xr:uid="{00000000-0005-0000-0000-00008A3B0000}"/>
    <cellStyle name="Normal 3 2 2 2 2 4 2 2 3 4" xfId="5248" xr:uid="{00000000-0005-0000-0000-00008B3B0000}"/>
    <cellStyle name="Normal 3 2 2 2 2 4 2 2 3 4 2" xfId="13738" xr:uid="{00000000-0005-0000-0000-00008C3B0000}"/>
    <cellStyle name="Normal 3 2 2 2 2 4 2 2 3 4 2 2" xfId="30704" xr:uid="{00000000-0005-0000-0000-00008D3B0000}"/>
    <cellStyle name="Normal 3 2 2 2 2 4 2 2 3 4 3" xfId="22222" xr:uid="{00000000-0005-0000-0000-00008E3B0000}"/>
    <cellStyle name="Normal 3 2 2 2 2 4 2 2 3 5" xfId="9496" xr:uid="{00000000-0005-0000-0000-00008F3B0000}"/>
    <cellStyle name="Normal 3 2 2 2 2 4 2 2 3 5 2" xfId="26463" xr:uid="{00000000-0005-0000-0000-0000903B0000}"/>
    <cellStyle name="Normal 3 2 2 2 2 4 2 2 3 6" xfId="17981" xr:uid="{00000000-0005-0000-0000-0000913B0000}"/>
    <cellStyle name="Normal 3 2 2 2 2 4 2 2 4" xfId="1515" xr:uid="{00000000-0005-0000-0000-0000923B0000}"/>
    <cellStyle name="Normal 3 2 2 2 2 4 2 2 4 2" xfId="3637" xr:uid="{00000000-0005-0000-0000-0000933B0000}"/>
    <cellStyle name="Normal 3 2 2 2 2 4 2 2 4 2 2" xfId="7896" xr:uid="{00000000-0005-0000-0000-0000943B0000}"/>
    <cellStyle name="Normal 3 2 2 2 2 4 2 2 4 2 2 2" xfId="16385" xr:uid="{00000000-0005-0000-0000-0000953B0000}"/>
    <cellStyle name="Normal 3 2 2 2 2 4 2 2 4 2 2 2 2" xfId="33351" xr:uid="{00000000-0005-0000-0000-0000963B0000}"/>
    <cellStyle name="Normal 3 2 2 2 2 4 2 2 4 2 2 3" xfId="24869" xr:uid="{00000000-0005-0000-0000-0000973B0000}"/>
    <cellStyle name="Normal 3 2 2 2 2 4 2 2 4 2 3" xfId="12143" xr:uid="{00000000-0005-0000-0000-0000983B0000}"/>
    <cellStyle name="Normal 3 2 2 2 2 4 2 2 4 2 3 2" xfId="29110" xr:uid="{00000000-0005-0000-0000-0000993B0000}"/>
    <cellStyle name="Normal 3 2 2 2 2 4 2 2 4 2 4" xfId="20628" xr:uid="{00000000-0005-0000-0000-00009A3B0000}"/>
    <cellStyle name="Normal 3 2 2 2 2 4 2 2 4 3" xfId="5777" xr:uid="{00000000-0005-0000-0000-00009B3B0000}"/>
    <cellStyle name="Normal 3 2 2 2 2 4 2 2 4 3 2" xfId="14267" xr:uid="{00000000-0005-0000-0000-00009C3B0000}"/>
    <cellStyle name="Normal 3 2 2 2 2 4 2 2 4 3 2 2" xfId="31233" xr:uid="{00000000-0005-0000-0000-00009D3B0000}"/>
    <cellStyle name="Normal 3 2 2 2 2 4 2 2 4 3 3" xfId="22751" xr:uid="{00000000-0005-0000-0000-00009E3B0000}"/>
    <cellStyle name="Normal 3 2 2 2 2 4 2 2 4 4" xfId="10025" xr:uid="{00000000-0005-0000-0000-00009F3B0000}"/>
    <cellStyle name="Normal 3 2 2 2 2 4 2 2 4 4 2" xfId="26992" xr:uid="{00000000-0005-0000-0000-0000A03B0000}"/>
    <cellStyle name="Normal 3 2 2 2 2 4 2 2 4 5" xfId="18510" xr:uid="{00000000-0005-0000-0000-0000A13B0000}"/>
    <cellStyle name="Normal 3 2 2 2 2 4 2 2 5" xfId="2578" xr:uid="{00000000-0005-0000-0000-0000A23B0000}"/>
    <cellStyle name="Normal 3 2 2 2 2 4 2 2 5 2" xfId="6838" xr:uid="{00000000-0005-0000-0000-0000A33B0000}"/>
    <cellStyle name="Normal 3 2 2 2 2 4 2 2 5 2 2" xfId="15327" xr:uid="{00000000-0005-0000-0000-0000A43B0000}"/>
    <cellStyle name="Normal 3 2 2 2 2 4 2 2 5 2 2 2" xfId="32293" xr:uid="{00000000-0005-0000-0000-0000A53B0000}"/>
    <cellStyle name="Normal 3 2 2 2 2 4 2 2 5 2 3" xfId="23811" xr:uid="{00000000-0005-0000-0000-0000A63B0000}"/>
    <cellStyle name="Normal 3 2 2 2 2 4 2 2 5 3" xfId="11085" xr:uid="{00000000-0005-0000-0000-0000A73B0000}"/>
    <cellStyle name="Normal 3 2 2 2 2 4 2 2 5 3 2" xfId="28052" xr:uid="{00000000-0005-0000-0000-0000A83B0000}"/>
    <cellStyle name="Normal 3 2 2 2 2 4 2 2 5 4" xfId="19570" xr:uid="{00000000-0005-0000-0000-0000A93B0000}"/>
    <cellStyle name="Normal 3 2 2 2 2 4 2 2 6" xfId="4719" xr:uid="{00000000-0005-0000-0000-0000AA3B0000}"/>
    <cellStyle name="Normal 3 2 2 2 2 4 2 2 6 2" xfId="13209" xr:uid="{00000000-0005-0000-0000-0000AB3B0000}"/>
    <cellStyle name="Normal 3 2 2 2 2 4 2 2 6 2 2" xfId="30175" xr:uid="{00000000-0005-0000-0000-0000AC3B0000}"/>
    <cellStyle name="Normal 3 2 2 2 2 4 2 2 6 3" xfId="21693" xr:uid="{00000000-0005-0000-0000-0000AD3B0000}"/>
    <cellStyle name="Normal 3 2 2 2 2 4 2 2 7" xfId="8967" xr:uid="{00000000-0005-0000-0000-0000AE3B0000}"/>
    <cellStyle name="Normal 3 2 2 2 2 4 2 2 7 2" xfId="25934" xr:uid="{00000000-0005-0000-0000-0000AF3B0000}"/>
    <cellStyle name="Normal 3 2 2 2 2 4 2 2 8" xfId="17452" xr:uid="{00000000-0005-0000-0000-0000B03B0000}"/>
    <cellStyle name="Normal 3 2 2 2 2 4 2 3" xfId="580" xr:uid="{00000000-0005-0000-0000-0000B13B0000}"/>
    <cellStyle name="Normal 3 2 2 2 2 4 2 3 2" xfId="1118" xr:uid="{00000000-0005-0000-0000-0000B23B0000}"/>
    <cellStyle name="Normal 3 2 2 2 2 4 2 3 2 2" xfId="2179" xr:uid="{00000000-0005-0000-0000-0000B33B0000}"/>
    <cellStyle name="Normal 3 2 2 2 2 4 2 3 2 2 2" xfId="4300" xr:uid="{00000000-0005-0000-0000-0000B43B0000}"/>
    <cellStyle name="Normal 3 2 2 2 2 4 2 3 2 2 2 2" xfId="8559" xr:uid="{00000000-0005-0000-0000-0000B53B0000}"/>
    <cellStyle name="Normal 3 2 2 2 2 4 2 3 2 2 2 2 2" xfId="17048" xr:uid="{00000000-0005-0000-0000-0000B63B0000}"/>
    <cellStyle name="Normal 3 2 2 2 2 4 2 3 2 2 2 2 2 2" xfId="34014" xr:uid="{00000000-0005-0000-0000-0000B73B0000}"/>
    <cellStyle name="Normal 3 2 2 2 2 4 2 3 2 2 2 2 3" xfId="25532" xr:uid="{00000000-0005-0000-0000-0000B83B0000}"/>
    <cellStyle name="Normal 3 2 2 2 2 4 2 3 2 2 2 3" xfId="12806" xr:uid="{00000000-0005-0000-0000-0000B93B0000}"/>
    <cellStyle name="Normal 3 2 2 2 2 4 2 3 2 2 2 3 2" xfId="29773" xr:uid="{00000000-0005-0000-0000-0000BA3B0000}"/>
    <cellStyle name="Normal 3 2 2 2 2 4 2 3 2 2 2 4" xfId="21291" xr:uid="{00000000-0005-0000-0000-0000BB3B0000}"/>
    <cellStyle name="Normal 3 2 2 2 2 4 2 3 2 2 3" xfId="6440" xr:uid="{00000000-0005-0000-0000-0000BC3B0000}"/>
    <cellStyle name="Normal 3 2 2 2 2 4 2 3 2 2 3 2" xfId="14930" xr:uid="{00000000-0005-0000-0000-0000BD3B0000}"/>
    <cellStyle name="Normal 3 2 2 2 2 4 2 3 2 2 3 2 2" xfId="31896" xr:uid="{00000000-0005-0000-0000-0000BE3B0000}"/>
    <cellStyle name="Normal 3 2 2 2 2 4 2 3 2 2 3 3" xfId="23414" xr:uid="{00000000-0005-0000-0000-0000BF3B0000}"/>
    <cellStyle name="Normal 3 2 2 2 2 4 2 3 2 2 4" xfId="10688" xr:uid="{00000000-0005-0000-0000-0000C03B0000}"/>
    <cellStyle name="Normal 3 2 2 2 2 4 2 3 2 2 4 2" xfId="27655" xr:uid="{00000000-0005-0000-0000-0000C13B0000}"/>
    <cellStyle name="Normal 3 2 2 2 2 4 2 3 2 2 5" xfId="19173" xr:uid="{00000000-0005-0000-0000-0000C23B0000}"/>
    <cellStyle name="Normal 3 2 2 2 2 4 2 3 2 3" xfId="3241" xr:uid="{00000000-0005-0000-0000-0000C33B0000}"/>
    <cellStyle name="Normal 3 2 2 2 2 4 2 3 2 3 2" xfId="7501" xr:uid="{00000000-0005-0000-0000-0000C43B0000}"/>
    <cellStyle name="Normal 3 2 2 2 2 4 2 3 2 3 2 2" xfId="15990" xr:uid="{00000000-0005-0000-0000-0000C53B0000}"/>
    <cellStyle name="Normal 3 2 2 2 2 4 2 3 2 3 2 2 2" xfId="32956" xr:uid="{00000000-0005-0000-0000-0000C63B0000}"/>
    <cellStyle name="Normal 3 2 2 2 2 4 2 3 2 3 2 3" xfId="24474" xr:uid="{00000000-0005-0000-0000-0000C73B0000}"/>
    <cellStyle name="Normal 3 2 2 2 2 4 2 3 2 3 3" xfId="11748" xr:uid="{00000000-0005-0000-0000-0000C83B0000}"/>
    <cellStyle name="Normal 3 2 2 2 2 4 2 3 2 3 3 2" xfId="28715" xr:uid="{00000000-0005-0000-0000-0000C93B0000}"/>
    <cellStyle name="Normal 3 2 2 2 2 4 2 3 2 3 4" xfId="20233" xr:uid="{00000000-0005-0000-0000-0000CA3B0000}"/>
    <cellStyle name="Normal 3 2 2 2 2 4 2 3 2 4" xfId="5382" xr:uid="{00000000-0005-0000-0000-0000CB3B0000}"/>
    <cellStyle name="Normal 3 2 2 2 2 4 2 3 2 4 2" xfId="13872" xr:uid="{00000000-0005-0000-0000-0000CC3B0000}"/>
    <cellStyle name="Normal 3 2 2 2 2 4 2 3 2 4 2 2" xfId="30838" xr:uid="{00000000-0005-0000-0000-0000CD3B0000}"/>
    <cellStyle name="Normal 3 2 2 2 2 4 2 3 2 4 3" xfId="22356" xr:uid="{00000000-0005-0000-0000-0000CE3B0000}"/>
    <cellStyle name="Normal 3 2 2 2 2 4 2 3 2 5" xfId="9630" xr:uid="{00000000-0005-0000-0000-0000CF3B0000}"/>
    <cellStyle name="Normal 3 2 2 2 2 4 2 3 2 5 2" xfId="26597" xr:uid="{00000000-0005-0000-0000-0000D03B0000}"/>
    <cellStyle name="Normal 3 2 2 2 2 4 2 3 2 6" xfId="18115" xr:uid="{00000000-0005-0000-0000-0000D13B0000}"/>
    <cellStyle name="Normal 3 2 2 2 2 4 2 3 3" xfId="1649" xr:uid="{00000000-0005-0000-0000-0000D23B0000}"/>
    <cellStyle name="Normal 3 2 2 2 2 4 2 3 3 2" xfId="3771" xr:uid="{00000000-0005-0000-0000-0000D33B0000}"/>
    <cellStyle name="Normal 3 2 2 2 2 4 2 3 3 2 2" xfId="8030" xr:uid="{00000000-0005-0000-0000-0000D43B0000}"/>
    <cellStyle name="Normal 3 2 2 2 2 4 2 3 3 2 2 2" xfId="16519" xr:uid="{00000000-0005-0000-0000-0000D53B0000}"/>
    <cellStyle name="Normal 3 2 2 2 2 4 2 3 3 2 2 2 2" xfId="33485" xr:uid="{00000000-0005-0000-0000-0000D63B0000}"/>
    <cellStyle name="Normal 3 2 2 2 2 4 2 3 3 2 2 3" xfId="25003" xr:uid="{00000000-0005-0000-0000-0000D73B0000}"/>
    <cellStyle name="Normal 3 2 2 2 2 4 2 3 3 2 3" xfId="12277" xr:uid="{00000000-0005-0000-0000-0000D83B0000}"/>
    <cellStyle name="Normal 3 2 2 2 2 4 2 3 3 2 3 2" xfId="29244" xr:uid="{00000000-0005-0000-0000-0000D93B0000}"/>
    <cellStyle name="Normal 3 2 2 2 2 4 2 3 3 2 4" xfId="20762" xr:uid="{00000000-0005-0000-0000-0000DA3B0000}"/>
    <cellStyle name="Normal 3 2 2 2 2 4 2 3 3 3" xfId="5911" xr:uid="{00000000-0005-0000-0000-0000DB3B0000}"/>
    <cellStyle name="Normal 3 2 2 2 2 4 2 3 3 3 2" xfId="14401" xr:uid="{00000000-0005-0000-0000-0000DC3B0000}"/>
    <cellStyle name="Normal 3 2 2 2 2 4 2 3 3 3 2 2" xfId="31367" xr:uid="{00000000-0005-0000-0000-0000DD3B0000}"/>
    <cellStyle name="Normal 3 2 2 2 2 4 2 3 3 3 3" xfId="22885" xr:uid="{00000000-0005-0000-0000-0000DE3B0000}"/>
    <cellStyle name="Normal 3 2 2 2 2 4 2 3 3 4" xfId="10159" xr:uid="{00000000-0005-0000-0000-0000DF3B0000}"/>
    <cellStyle name="Normal 3 2 2 2 2 4 2 3 3 4 2" xfId="27126" xr:uid="{00000000-0005-0000-0000-0000E03B0000}"/>
    <cellStyle name="Normal 3 2 2 2 2 4 2 3 3 5" xfId="18644" xr:uid="{00000000-0005-0000-0000-0000E13B0000}"/>
    <cellStyle name="Normal 3 2 2 2 2 4 2 3 4" xfId="2712" xr:uid="{00000000-0005-0000-0000-0000E23B0000}"/>
    <cellStyle name="Normal 3 2 2 2 2 4 2 3 4 2" xfId="6972" xr:uid="{00000000-0005-0000-0000-0000E33B0000}"/>
    <cellStyle name="Normal 3 2 2 2 2 4 2 3 4 2 2" xfId="15461" xr:uid="{00000000-0005-0000-0000-0000E43B0000}"/>
    <cellStyle name="Normal 3 2 2 2 2 4 2 3 4 2 2 2" xfId="32427" xr:uid="{00000000-0005-0000-0000-0000E53B0000}"/>
    <cellStyle name="Normal 3 2 2 2 2 4 2 3 4 2 3" xfId="23945" xr:uid="{00000000-0005-0000-0000-0000E63B0000}"/>
    <cellStyle name="Normal 3 2 2 2 2 4 2 3 4 3" xfId="11219" xr:uid="{00000000-0005-0000-0000-0000E73B0000}"/>
    <cellStyle name="Normal 3 2 2 2 2 4 2 3 4 3 2" xfId="28186" xr:uid="{00000000-0005-0000-0000-0000E83B0000}"/>
    <cellStyle name="Normal 3 2 2 2 2 4 2 3 4 4" xfId="19704" xr:uid="{00000000-0005-0000-0000-0000E93B0000}"/>
    <cellStyle name="Normal 3 2 2 2 2 4 2 3 5" xfId="4853" xr:uid="{00000000-0005-0000-0000-0000EA3B0000}"/>
    <cellStyle name="Normal 3 2 2 2 2 4 2 3 5 2" xfId="13343" xr:uid="{00000000-0005-0000-0000-0000EB3B0000}"/>
    <cellStyle name="Normal 3 2 2 2 2 4 2 3 5 2 2" xfId="30309" xr:uid="{00000000-0005-0000-0000-0000EC3B0000}"/>
    <cellStyle name="Normal 3 2 2 2 2 4 2 3 5 3" xfId="21827" xr:uid="{00000000-0005-0000-0000-0000ED3B0000}"/>
    <cellStyle name="Normal 3 2 2 2 2 4 2 3 6" xfId="9101" xr:uid="{00000000-0005-0000-0000-0000EE3B0000}"/>
    <cellStyle name="Normal 3 2 2 2 2 4 2 3 6 2" xfId="26068" xr:uid="{00000000-0005-0000-0000-0000EF3B0000}"/>
    <cellStyle name="Normal 3 2 2 2 2 4 2 3 7" xfId="17586" xr:uid="{00000000-0005-0000-0000-0000F03B0000}"/>
    <cellStyle name="Normal 3 2 2 2 2 4 2 4" xfId="848" xr:uid="{00000000-0005-0000-0000-0000F13B0000}"/>
    <cellStyle name="Normal 3 2 2 2 2 4 2 4 2" xfId="1914" xr:uid="{00000000-0005-0000-0000-0000F23B0000}"/>
    <cellStyle name="Normal 3 2 2 2 2 4 2 4 2 2" xfId="4035" xr:uid="{00000000-0005-0000-0000-0000F33B0000}"/>
    <cellStyle name="Normal 3 2 2 2 2 4 2 4 2 2 2" xfId="8294" xr:uid="{00000000-0005-0000-0000-0000F43B0000}"/>
    <cellStyle name="Normal 3 2 2 2 2 4 2 4 2 2 2 2" xfId="16783" xr:uid="{00000000-0005-0000-0000-0000F53B0000}"/>
    <cellStyle name="Normal 3 2 2 2 2 4 2 4 2 2 2 2 2" xfId="33749" xr:uid="{00000000-0005-0000-0000-0000F63B0000}"/>
    <cellStyle name="Normal 3 2 2 2 2 4 2 4 2 2 2 3" xfId="25267" xr:uid="{00000000-0005-0000-0000-0000F73B0000}"/>
    <cellStyle name="Normal 3 2 2 2 2 4 2 4 2 2 3" xfId="12541" xr:uid="{00000000-0005-0000-0000-0000F83B0000}"/>
    <cellStyle name="Normal 3 2 2 2 2 4 2 4 2 2 3 2" xfId="29508" xr:uid="{00000000-0005-0000-0000-0000F93B0000}"/>
    <cellStyle name="Normal 3 2 2 2 2 4 2 4 2 2 4" xfId="21026" xr:uid="{00000000-0005-0000-0000-0000FA3B0000}"/>
    <cellStyle name="Normal 3 2 2 2 2 4 2 4 2 3" xfId="6175" xr:uid="{00000000-0005-0000-0000-0000FB3B0000}"/>
    <cellStyle name="Normal 3 2 2 2 2 4 2 4 2 3 2" xfId="14665" xr:uid="{00000000-0005-0000-0000-0000FC3B0000}"/>
    <cellStyle name="Normal 3 2 2 2 2 4 2 4 2 3 2 2" xfId="31631" xr:uid="{00000000-0005-0000-0000-0000FD3B0000}"/>
    <cellStyle name="Normal 3 2 2 2 2 4 2 4 2 3 3" xfId="23149" xr:uid="{00000000-0005-0000-0000-0000FE3B0000}"/>
    <cellStyle name="Normal 3 2 2 2 2 4 2 4 2 4" xfId="10423" xr:uid="{00000000-0005-0000-0000-0000FF3B0000}"/>
    <cellStyle name="Normal 3 2 2 2 2 4 2 4 2 4 2" xfId="27390" xr:uid="{00000000-0005-0000-0000-0000003C0000}"/>
    <cellStyle name="Normal 3 2 2 2 2 4 2 4 2 5" xfId="18908" xr:uid="{00000000-0005-0000-0000-0000013C0000}"/>
    <cellStyle name="Normal 3 2 2 2 2 4 2 4 3" xfId="2976" xr:uid="{00000000-0005-0000-0000-0000023C0000}"/>
    <cellStyle name="Normal 3 2 2 2 2 4 2 4 3 2" xfId="7236" xr:uid="{00000000-0005-0000-0000-0000033C0000}"/>
    <cellStyle name="Normal 3 2 2 2 2 4 2 4 3 2 2" xfId="15725" xr:uid="{00000000-0005-0000-0000-0000043C0000}"/>
    <cellStyle name="Normal 3 2 2 2 2 4 2 4 3 2 2 2" xfId="32691" xr:uid="{00000000-0005-0000-0000-0000053C0000}"/>
    <cellStyle name="Normal 3 2 2 2 2 4 2 4 3 2 3" xfId="24209" xr:uid="{00000000-0005-0000-0000-0000063C0000}"/>
    <cellStyle name="Normal 3 2 2 2 2 4 2 4 3 3" xfId="11483" xr:uid="{00000000-0005-0000-0000-0000073C0000}"/>
    <cellStyle name="Normal 3 2 2 2 2 4 2 4 3 3 2" xfId="28450" xr:uid="{00000000-0005-0000-0000-0000083C0000}"/>
    <cellStyle name="Normal 3 2 2 2 2 4 2 4 3 4" xfId="19968" xr:uid="{00000000-0005-0000-0000-0000093C0000}"/>
    <cellStyle name="Normal 3 2 2 2 2 4 2 4 4" xfId="5117" xr:uid="{00000000-0005-0000-0000-00000A3C0000}"/>
    <cellStyle name="Normal 3 2 2 2 2 4 2 4 4 2" xfId="13607" xr:uid="{00000000-0005-0000-0000-00000B3C0000}"/>
    <cellStyle name="Normal 3 2 2 2 2 4 2 4 4 2 2" xfId="30573" xr:uid="{00000000-0005-0000-0000-00000C3C0000}"/>
    <cellStyle name="Normal 3 2 2 2 2 4 2 4 4 3" xfId="22091" xr:uid="{00000000-0005-0000-0000-00000D3C0000}"/>
    <cellStyle name="Normal 3 2 2 2 2 4 2 4 5" xfId="9365" xr:uid="{00000000-0005-0000-0000-00000E3C0000}"/>
    <cellStyle name="Normal 3 2 2 2 2 4 2 4 5 2" xfId="26332" xr:uid="{00000000-0005-0000-0000-00000F3C0000}"/>
    <cellStyle name="Normal 3 2 2 2 2 4 2 4 6" xfId="17850" xr:uid="{00000000-0005-0000-0000-0000103C0000}"/>
    <cellStyle name="Normal 3 2 2 2 2 4 2 5" xfId="1384" xr:uid="{00000000-0005-0000-0000-0000113C0000}"/>
    <cellStyle name="Normal 3 2 2 2 2 4 2 5 2" xfId="3506" xr:uid="{00000000-0005-0000-0000-0000123C0000}"/>
    <cellStyle name="Normal 3 2 2 2 2 4 2 5 2 2" xfId="7765" xr:uid="{00000000-0005-0000-0000-0000133C0000}"/>
    <cellStyle name="Normal 3 2 2 2 2 4 2 5 2 2 2" xfId="16254" xr:uid="{00000000-0005-0000-0000-0000143C0000}"/>
    <cellStyle name="Normal 3 2 2 2 2 4 2 5 2 2 2 2" xfId="33220" xr:uid="{00000000-0005-0000-0000-0000153C0000}"/>
    <cellStyle name="Normal 3 2 2 2 2 4 2 5 2 2 3" xfId="24738" xr:uid="{00000000-0005-0000-0000-0000163C0000}"/>
    <cellStyle name="Normal 3 2 2 2 2 4 2 5 2 3" xfId="12012" xr:uid="{00000000-0005-0000-0000-0000173C0000}"/>
    <cellStyle name="Normal 3 2 2 2 2 4 2 5 2 3 2" xfId="28979" xr:uid="{00000000-0005-0000-0000-0000183C0000}"/>
    <cellStyle name="Normal 3 2 2 2 2 4 2 5 2 4" xfId="20497" xr:uid="{00000000-0005-0000-0000-0000193C0000}"/>
    <cellStyle name="Normal 3 2 2 2 2 4 2 5 3" xfId="5646" xr:uid="{00000000-0005-0000-0000-00001A3C0000}"/>
    <cellStyle name="Normal 3 2 2 2 2 4 2 5 3 2" xfId="14136" xr:uid="{00000000-0005-0000-0000-00001B3C0000}"/>
    <cellStyle name="Normal 3 2 2 2 2 4 2 5 3 2 2" xfId="31102" xr:uid="{00000000-0005-0000-0000-00001C3C0000}"/>
    <cellStyle name="Normal 3 2 2 2 2 4 2 5 3 3" xfId="22620" xr:uid="{00000000-0005-0000-0000-00001D3C0000}"/>
    <cellStyle name="Normal 3 2 2 2 2 4 2 5 4" xfId="9894" xr:uid="{00000000-0005-0000-0000-00001E3C0000}"/>
    <cellStyle name="Normal 3 2 2 2 2 4 2 5 4 2" xfId="26861" xr:uid="{00000000-0005-0000-0000-00001F3C0000}"/>
    <cellStyle name="Normal 3 2 2 2 2 4 2 5 5" xfId="18379" xr:uid="{00000000-0005-0000-0000-0000203C0000}"/>
    <cellStyle name="Normal 3 2 2 2 2 4 2 6" xfId="2447" xr:uid="{00000000-0005-0000-0000-0000213C0000}"/>
    <cellStyle name="Normal 3 2 2 2 2 4 2 6 2" xfId="6707" xr:uid="{00000000-0005-0000-0000-0000223C0000}"/>
    <cellStyle name="Normal 3 2 2 2 2 4 2 6 2 2" xfId="15196" xr:uid="{00000000-0005-0000-0000-0000233C0000}"/>
    <cellStyle name="Normal 3 2 2 2 2 4 2 6 2 2 2" xfId="32162" xr:uid="{00000000-0005-0000-0000-0000243C0000}"/>
    <cellStyle name="Normal 3 2 2 2 2 4 2 6 2 3" xfId="23680" xr:uid="{00000000-0005-0000-0000-0000253C0000}"/>
    <cellStyle name="Normal 3 2 2 2 2 4 2 6 3" xfId="10954" xr:uid="{00000000-0005-0000-0000-0000263C0000}"/>
    <cellStyle name="Normal 3 2 2 2 2 4 2 6 3 2" xfId="27921" xr:uid="{00000000-0005-0000-0000-0000273C0000}"/>
    <cellStyle name="Normal 3 2 2 2 2 4 2 6 4" xfId="19439" xr:uid="{00000000-0005-0000-0000-0000283C0000}"/>
    <cellStyle name="Normal 3 2 2 2 2 4 2 7" xfId="4588" xr:uid="{00000000-0005-0000-0000-0000293C0000}"/>
    <cellStyle name="Normal 3 2 2 2 2 4 2 7 2" xfId="13078" xr:uid="{00000000-0005-0000-0000-00002A3C0000}"/>
    <cellStyle name="Normal 3 2 2 2 2 4 2 7 2 2" xfId="30044" xr:uid="{00000000-0005-0000-0000-00002B3C0000}"/>
    <cellStyle name="Normal 3 2 2 2 2 4 2 7 3" xfId="21562" xr:uid="{00000000-0005-0000-0000-00002C3C0000}"/>
    <cellStyle name="Normal 3 2 2 2 2 4 2 8" xfId="8836" xr:uid="{00000000-0005-0000-0000-00002D3C0000}"/>
    <cellStyle name="Normal 3 2 2 2 2 4 2 8 2" xfId="25803" xr:uid="{00000000-0005-0000-0000-00002E3C0000}"/>
    <cellStyle name="Normal 3 2 2 2 2 4 2 9" xfId="17321" xr:uid="{00000000-0005-0000-0000-00002F3C0000}"/>
    <cellStyle name="Normal 3 2 2 2 2 4 3" xfId="359" xr:uid="{00000000-0005-0000-0000-0000303C0000}"/>
    <cellStyle name="Normal 3 2 2 2 2 4 3 2" xfId="648" xr:uid="{00000000-0005-0000-0000-0000313C0000}"/>
    <cellStyle name="Normal 3 2 2 2 2 4 3 2 2" xfId="1184" xr:uid="{00000000-0005-0000-0000-0000323C0000}"/>
    <cellStyle name="Normal 3 2 2 2 2 4 3 2 2 2" xfId="2245" xr:uid="{00000000-0005-0000-0000-0000333C0000}"/>
    <cellStyle name="Normal 3 2 2 2 2 4 3 2 2 2 2" xfId="4366" xr:uid="{00000000-0005-0000-0000-0000343C0000}"/>
    <cellStyle name="Normal 3 2 2 2 2 4 3 2 2 2 2 2" xfId="8625" xr:uid="{00000000-0005-0000-0000-0000353C0000}"/>
    <cellStyle name="Normal 3 2 2 2 2 4 3 2 2 2 2 2 2" xfId="17114" xr:uid="{00000000-0005-0000-0000-0000363C0000}"/>
    <cellStyle name="Normal 3 2 2 2 2 4 3 2 2 2 2 2 2 2" xfId="34080" xr:uid="{00000000-0005-0000-0000-0000373C0000}"/>
    <cellStyle name="Normal 3 2 2 2 2 4 3 2 2 2 2 2 3" xfId="25598" xr:uid="{00000000-0005-0000-0000-0000383C0000}"/>
    <cellStyle name="Normal 3 2 2 2 2 4 3 2 2 2 2 3" xfId="12872" xr:uid="{00000000-0005-0000-0000-0000393C0000}"/>
    <cellStyle name="Normal 3 2 2 2 2 4 3 2 2 2 2 3 2" xfId="29839" xr:uid="{00000000-0005-0000-0000-00003A3C0000}"/>
    <cellStyle name="Normal 3 2 2 2 2 4 3 2 2 2 2 4" xfId="21357" xr:uid="{00000000-0005-0000-0000-00003B3C0000}"/>
    <cellStyle name="Normal 3 2 2 2 2 4 3 2 2 2 3" xfId="6506" xr:uid="{00000000-0005-0000-0000-00003C3C0000}"/>
    <cellStyle name="Normal 3 2 2 2 2 4 3 2 2 2 3 2" xfId="14996" xr:uid="{00000000-0005-0000-0000-00003D3C0000}"/>
    <cellStyle name="Normal 3 2 2 2 2 4 3 2 2 2 3 2 2" xfId="31962" xr:uid="{00000000-0005-0000-0000-00003E3C0000}"/>
    <cellStyle name="Normal 3 2 2 2 2 4 3 2 2 2 3 3" xfId="23480" xr:uid="{00000000-0005-0000-0000-00003F3C0000}"/>
    <cellStyle name="Normal 3 2 2 2 2 4 3 2 2 2 4" xfId="10754" xr:uid="{00000000-0005-0000-0000-0000403C0000}"/>
    <cellStyle name="Normal 3 2 2 2 2 4 3 2 2 2 4 2" xfId="27721" xr:uid="{00000000-0005-0000-0000-0000413C0000}"/>
    <cellStyle name="Normal 3 2 2 2 2 4 3 2 2 2 5" xfId="19239" xr:uid="{00000000-0005-0000-0000-0000423C0000}"/>
    <cellStyle name="Normal 3 2 2 2 2 4 3 2 2 3" xfId="3307" xr:uid="{00000000-0005-0000-0000-0000433C0000}"/>
    <cellStyle name="Normal 3 2 2 2 2 4 3 2 2 3 2" xfId="7567" xr:uid="{00000000-0005-0000-0000-0000443C0000}"/>
    <cellStyle name="Normal 3 2 2 2 2 4 3 2 2 3 2 2" xfId="16056" xr:uid="{00000000-0005-0000-0000-0000453C0000}"/>
    <cellStyle name="Normal 3 2 2 2 2 4 3 2 2 3 2 2 2" xfId="33022" xr:uid="{00000000-0005-0000-0000-0000463C0000}"/>
    <cellStyle name="Normal 3 2 2 2 2 4 3 2 2 3 2 3" xfId="24540" xr:uid="{00000000-0005-0000-0000-0000473C0000}"/>
    <cellStyle name="Normal 3 2 2 2 2 4 3 2 2 3 3" xfId="11814" xr:uid="{00000000-0005-0000-0000-0000483C0000}"/>
    <cellStyle name="Normal 3 2 2 2 2 4 3 2 2 3 3 2" xfId="28781" xr:uid="{00000000-0005-0000-0000-0000493C0000}"/>
    <cellStyle name="Normal 3 2 2 2 2 4 3 2 2 3 4" xfId="20299" xr:uid="{00000000-0005-0000-0000-00004A3C0000}"/>
    <cellStyle name="Normal 3 2 2 2 2 4 3 2 2 4" xfId="5448" xr:uid="{00000000-0005-0000-0000-00004B3C0000}"/>
    <cellStyle name="Normal 3 2 2 2 2 4 3 2 2 4 2" xfId="13938" xr:uid="{00000000-0005-0000-0000-00004C3C0000}"/>
    <cellStyle name="Normal 3 2 2 2 2 4 3 2 2 4 2 2" xfId="30904" xr:uid="{00000000-0005-0000-0000-00004D3C0000}"/>
    <cellStyle name="Normal 3 2 2 2 2 4 3 2 2 4 3" xfId="22422" xr:uid="{00000000-0005-0000-0000-00004E3C0000}"/>
    <cellStyle name="Normal 3 2 2 2 2 4 3 2 2 5" xfId="9696" xr:uid="{00000000-0005-0000-0000-00004F3C0000}"/>
    <cellStyle name="Normal 3 2 2 2 2 4 3 2 2 5 2" xfId="26663" xr:uid="{00000000-0005-0000-0000-0000503C0000}"/>
    <cellStyle name="Normal 3 2 2 2 2 4 3 2 2 6" xfId="18181" xr:uid="{00000000-0005-0000-0000-0000513C0000}"/>
    <cellStyle name="Normal 3 2 2 2 2 4 3 2 3" xfId="1715" xr:uid="{00000000-0005-0000-0000-0000523C0000}"/>
    <cellStyle name="Normal 3 2 2 2 2 4 3 2 3 2" xfId="3837" xr:uid="{00000000-0005-0000-0000-0000533C0000}"/>
    <cellStyle name="Normal 3 2 2 2 2 4 3 2 3 2 2" xfId="8096" xr:uid="{00000000-0005-0000-0000-0000543C0000}"/>
    <cellStyle name="Normal 3 2 2 2 2 4 3 2 3 2 2 2" xfId="16585" xr:uid="{00000000-0005-0000-0000-0000553C0000}"/>
    <cellStyle name="Normal 3 2 2 2 2 4 3 2 3 2 2 2 2" xfId="33551" xr:uid="{00000000-0005-0000-0000-0000563C0000}"/>
    <cellStyle name="Normal 3 2 2 2 2 4 3 2 3 2 2 3" xfId="25069" xr:uid="{00000000-0005-0000-0000-0000573C0000}"/>
    <cellStyle name="Normal 3 2 2 2 2 4 3 2 3 2 3" xfId="12343" xr:uid="{00000000-0005-0000-0000-0000583C0000}"/>
    <cellStyle name="Normal 3 2 2 2 2 4 3 2 3 2 3 2" xfId="29310" xr:uid="{00000000-0005-0000-0000-0000593C0000}"/>
    <cellStyle name="Normal 3 2 2 2 2 4 3 2 3 2 4" xfId="20828" xr:uid="{00000000-0005-0000-0000-00005A3C0000}"/>
    <cellStyle name="Normal 3 2 2 2 2 4 3 2 3 3" xfId="5977" xr:uid="{00000000-0005-0000-0000-00005B3C0000}"/>
    <cellStyle name="Normal 3 2 2 2 2 4 3 2 3 3 2" xfId="14467" xr:uid="{00000000-0005-0000-0000-00005C3C0000}"/>
    <cellStyle name="Normal 3 2 2 2 2 4 3 2 3 3 2 2" xfId="31433" xr:uid="{00000000-0005-0000-0000-00005D3C0000}"/>
    <cellStyle name="Normal 3 2 2 2 2 4 3 2 3 3 3" xfId="22951" xr:uid="{00000000-0005-0000-0000-00005E3C0000}"/>
    <cellStyle name="Normal 3 2 2 2 2 4 3 2 3 4" xfId="10225" xr:uid="{00000000-0005-0000-0000-00005F3C0000}"/>
    <cellStyle name="Normal 3 2 2 2 2 4 3 2 3 4 2" xfId="27192" xr:uid="{00000000-0005-0000-0000-0000603C0000}"/>
    <cellStyle name="Normal 3 2 2 2 2 4 3 2 3 5" xfId="18710" xr:uid="{00000000-0005-0000-0000-0000613C0000}"/>
    <cellStyle name="Normal 3 2 2 2 2 4 3 2 4" xfId="2778" xr:uid="{00000000-0005-0000-0000-0000623C0000}"/>
    <cellStyle name="Normal 3 2 2 2 2 4 3 2 4 2" xfId="7038" xr:uid="{00000000-0005-0000-0000-0000633C0000}"/>
    <cellStyle name="Normal 3 2 2 2 2 4 3 2 4 2 2" xfId="15527" xr:uid="{00000000-0005-0000-0000-0000643C0000}"/>
    <cellStyle name="Normal 3 2 2 2 2 4 3 2 4 2 2 2" xfId="32493" xr:uid="{00000000-0005-0000-0000-0000653C0000}"/>
    <cellStyle name="Normal 3 2 2 2 2 4 3 2 4 2 3" xfId="24011" xr:uid="{00000000-0005-0000-0000-0000663C0000}"/>
    <cellStyle name="Normal 3 2 2 2 2 4 3 2 4 3" xfId="11285" xr:uid="{00000000-0005-0000-0000-0000673C0000}"/>
    <cellStyle name="Normal 3 2 2 2 2 4 3 2 4 3 2" xfId="28252" xr:uid="{00000000-0005-0000-0000-0000683C0000}"/>
    <cellStyle name="Normal 3 2 2 2 2 4 3 2 4 4" xfId="19770" xr:uid="{00000000-0005-0000-0000-0000693C0000}"/>
    <cellStyle name="Normal 3 2 2 2 2 4 3 2 5" xfId="4919" xr:uid="{00000000-0005-0000-0000-00006A3C0000}"/>
    <cellStyle name="Normal 3 2 2 2 2 4 3 2 5 2" xfId="13409" xr:uid="{00000000-0005-0000-0000-00006B3C0000}"/>
    <cellStyle name="Normal 3 2 2 2 2 4 3 2 5 2 2" xfId="30375" xr:uid="{00000000-0005-0000-0000-00006C3C0000}"/>
    <cellStyle name="Normal 3 2 2 2 2 4 3 2 5 3" xfId="21893" xr:uid="{00000000-0005-0000-0000-00006D3C0000}"/>
    <cellStyle name="Normal 3 2 2 2 2 4 3 2 6" xfId="9167" xr:uid="{00000000-0005-0000-0000-00006E3C0000}"/>
    <cellStyle name="Normal 3 2 2 2 2 4 3 2 6 2" xfId="26134" xr:uid="{00000000-0005-0000-0000-00006F3C0000}"/>
    <cellStyle name="Normal 3 2 2 2 2 4 3 2 7" xfId="17652" xr:uid="{00000000-0005-0000-0000-0000703C0000}"/>
    <cellStyle name="Normal 3 2 2 2 2 4 3 3" xfId="914" xr:uid="{00000000-0005-0000-0000-0000713C0000}"/>
    <cellStyle name="Normal 3 2 2 2 2 4 3 3 2" xfId="1980" xr:uid="{00000000-0005-0000-0000-0000723C0000}"/>
    <cellStyle name="Normal 3 2 2 2 2 4 3 3 2 2" xfId="4101" xr:uid="{00000000-0005-0000-0000-0000733C0000}"/>
    <cellStyle name="Normal 3 2 2 2 2 4 3 3 2 2 2" xfId="8360" xr:uid="{00000000-0005-0000-0000-0000743C0000}"/>
    <cellStyle name="Normal 3 2 2 2 2 4 3 3 2 2 2 2" xfId="16849" xr:uid="{00000000-0005-0000-0000-0000753C0000}"/>
    <cellStyle name="Normal 3 2 2 2 2 4 3 3 2 2 2 2 2" xfId="33815" xr:uid="{00000000-0005-0000-0000-0000763C0000}"/>
    <cellStyle name="Normal 3 2 2 2 2 4 3 3 2 2 2 3" xfId="25333" xr:uid="{00000000-0005-0000-0000-0000773C0000}"/>
    <cellStyle name="Normal 3 2 2 2 2 4 3 3 2 2 3" xfId="12607" xr:uid="{00000000-0005-0000-0000-0000783C0000}"/>
    <cellStyle name="Normal 3 2 2 2 2 4 3 3 2 2 3 2" xfId="29574" xr:uid="{00000000-0005-0000-0000-0000793C0000}"/>
    <cellStyle name="Normal 3 2 2 2 2 4 3 3 2 2 4" xfId="21092" xr:uid="{00000000-0005-0000-0000-00007A3C0000}"/>
    <cellStyle name="Normal 3 2 2 2 2 4 3 3 2 3" xfId="6241" xr:uid="{00000000-0005-0000-0000-00007B3C0000}"/>
    <cellStyle name="Normal 3 2 2 2 2 4 3 3 2 3 2" xfId="14731" xr:uid="{00000000-0005-0000-0000-00007C3C0000}"/>
    <cellStyle name="Normal 3 2 2 2 2 4 3 3 2 3 2 2" xfId="31697" xr:uid="{00000000-0005-0000-0000-00007D3C0000}"/>
    <cellStyle name="Normal 3 2 2 2 2 4 3 3 2 3 3" xfId="23215" xr:uid="{00000000-0005-0000-0000-00007E3C0000}"/>
    <cellStyle name="Normal 3 2 2 2 2 4 3 3 2 4" xfId="10489" xr:uid="{00000000-0005-0000-0000-00007F3C0000}"/>
    <cellStyle name="Normal 3 2 2 2 2 4 3 3 2 4 2" xfId="27456" xr:uid="{00000000-0005-0000-0000-0000803C0000}"/>
    <cellStyle name="Normal 3 2 2 2 2 4 3 3 2 5" xfId="18974" xr:uid="{00000000-0005-0000-0000-0000813C0000}"/>
    <cellStyle name="Normal 3 2 2 2 2 4 3 3 3" xfId="3042" xr:uid="{00000000-0005-0000-0000-0000823C0000}"/>
    <cellStyle name="Normal 3 2 2 2 2 4 3 3 3 2" xfId="7302" xr:uid="{00000000-0005-0000-0000-0000833C0000}"/>
    <cellStyle name="Normal 3 2 2 2 2 4 3 3 3 2 2" xfId="15791" xr:uid="{00000000-0005-0000-0000-0000843C0000}"/>
    <cellStyle name="Normal 3 2 2 2 2 4 3 3 3 2 2 2" xfId="32757" xr:uid="{00000000-0005-0000-0000-0000853C0000}"/>
    <cellStyle name="Normal 3 2 2 2 2 4 3 3 3 2 3" xfId="24275" xr:uid="{00000000-0005-0000-0000-0000863C0000}"/>
    <cellStyle name="Normal 3 2 2 2 2 4 3 3 3 3" xfId="11549" xr:uid="{00000000-0005-0000-0000-0000873C0000}"/>
    <cellStyle name="Normal 3 2 2 2 2 4 3 3 3 3 2" xfId="28516" xr:uid="{00000000-0005-0000-0000-0000883C0000}"/>
    <cellStyle name="Normal 3 2 2 2 2 4 3 3 3 4" xfId="20034" xr:uid="{00000000-0005-0000-0000-0000893C0000}"/>
    <cellStyle name="Normal 3 2 2 2 2 4 3 3 4" xfId="5183" xr:uid="{00000000-0005-0000-0000-00008A3C0000}"/>
    <cellStyle name="Normal 3 2 2 2 2 4 3 3 4 2" xfId="13673" xr:uid="{00000000-0005-0000-0000-00008B3C0000}"/>
    <cellStyle name="Normal 3 2 2 2 2 4 3 3 4 2 2" xfId="30639" xr:uid="{00000000-0005-0000-0000-00008C3C0000}"/>
    <cellStyle name="Normal 3 2 2 2 2 4 3 3 4 3" xfId="22157" xr:uid="{00000000-0005-0000-0000-00008D3C0000}"/>
    <cellStyle name="Normal 3 2 2 2 2 4 3 3 5" xfId="9431" xr:uid="{00000000-0005-0000-0000-00008E3C0000}"/>
    <cellStyle name="Normal 3 2 2 2 2 4 3 3 5 2" xfId="26398" xr:uid="{00000000-0005-0000-0000-00008F3C0000}"/>
    <cellStyle name="Normal 3 2 2 2 2 4 3 3 6" xfId="17916" xr:uid="{00000000-0005-0000-0000-0000903C0000}"/>
    <cellStyle name="Normal 3 2 2 2 2 4 3 4" xfId="1450" xr:uid="{00000000-0005-0000-0000-0000913C0000}"/>
    <cellStyle name="Normal 3 2 2 2 2 4 3 4 2" xfId="3572" xr:uid="{00000000-0005-0000-0000-0000923C0000}"/>
    <cellStyle name="Normal 3 2 2 2 2 4 3 4 2 2" xfId="7831" xr:uid="{00000000-0005-0000-0000-0000933C0000}"/>
    <cellStyle name="Normal 3 2 2 2 2 4 3 4 2 2 2" xfId="16320" xr:uid="{00000000-0005-0000-0000-0000943C0000}"/>
    <cellStyle name="Normal 3 2 2 2 2 4 3 4 2 2 2 2" xfId="33286" xr:uid="{00000000-0005-0000-0000-0000953C0000}"/>
    <cellStyle name="Normal 3 2 2 2 2 4 3 4 2 2 3" xfId="24804" xr:uid="{00000000-0005-0000-0000-0000963C0000}"/>
    <cellStyle name="Normal 3 2 2 2 2 4 3 4 2 3" xfId="12078" xr:uid="{00000000-0005-0000-0000-0000973C0000}"/>
    <cellStyle name="Normal 3 2 2 2 2 4 3 4 2 3 2" xfId="29045" xr:uid="{00000000-0005-0000-0000-0000983C0000}"/>
    <cellStyle name="Normal 3 2 2 2 2 4 3 4 2 4" xfId="20563" xr:uid="{00000000-0005-0000-0000-0000993C0000}"/>
    <cellStyle name="Normal 3 2 2 2 2 4 3 4 3" xfId="5712" xr:uid="{00000000-0005-0000-0000-00009A3C0000}"/>
    <cellStyle name="Normal 3 2 2 2 2 4 3 4 3 2" xfId="14202" xr:uid="{00000000-0005-0000-0000-00009B3C0000}"/>
    <cellStyle name="Normal 3 2 2 2 2 4 3 4 3 2 2" xfId="31168" xr:uid="{00000000-0005-0000-0000-00009C3C0000}"/>
    <cellStyle name="Normal 3 2 2 2 2 4 3 4 3 3" xfId="22686" xr:uid="{00000000-0005-0000-0000-00009D3C0000}"/>
    <cellStyle name="Normal 3 2 2 2 2 4 3 4 4" xfId="9960" xr:uid="{00000000-0005-0000-0000-00009E3C0000}"/>
    <cellStyle name="Normal 3 2 2 2 2 4 3 4 4 2" xfId="26927" xr:uid="{00000000-0005-0000-0000-00009F3C0000}"/>
    <cellStyle name="Normal 3 2 2 2 2 4 3 4 5" xfId="18445" xr:uid="{00000000-0005-0000-0000-0000A03C0000}"/>
    <cellStyle name="Normal 3 2 2 2 2 4 3 5" xfId="2513" xr:uid="{00000000-0005-0000-0000-0000A13C0000}"/>
    <cellStyle name="Normal 3 2 2 2 2 4 3 5 2" xfId="6773" xr:uid="{00000000-0005-0000-0000-0000A23C0000}"/>
    <cellStyle name="Normal 3 2 2 2 2 4 3 5 2 2" xfId="15262" xr:uid="{00000000-0005-0000-0000-0000A33C0000}"/>
    <cellStyle name="Normal 3 2 2 2 2 4 3 5 2 2 2" xfId="32228" xr:uid="{00000000-0005-0000-0000-0000A43C0000}"/>
    <cellStyle name="Normal 3 2 2 2 2 4 3 5 2 3" xfId="23746" xr:uid="{00000000-0005-0000-0000-0000A53C0000}"/>
    <cellStyle name="Normal 3 2 2 2 2 4 3 5 3" xfId="11020" xr:uid="{00000000-0005-0000-0000-0000A63C0000}"/>
    <cellStyle name="Normal 3 2 2 2 2 4 3 5 3 2" xfId="27987" xr:uid="{00000000-0005-0000-0000-0000A73C0000}"/>
    <cellStyle name="Normal 3 2 2 2 2 4 3 5 4" xfId="19505" xr:uid="{00000000-0005-0000-0000-0000A83C0000}"/>
    <cellStyle name="Normal 3 2 2 2 2 4 3 6" xfId="4654" xr:uid="{00000000-0005-0000-0000-0000A93C0000}"/>
    <cellStyle name="Normal 3 2 2 2 2 4 3 6 2" xfId="13144" xr:uid="{00000000-0005-0000-0000-0000AA3C0000}"/>
    <cellStyle name="Normal 3 2 2 2 2 4 3 6 2 2" xfId="30110" xr:uid="{00000000-0005-0000-0000-0000AB3C0000}"/>
    <cellStyle name="Normal 3 2 2 2 2 4 3 6 3" xfId="21628" xr:uid="{00000000-0005-0000-0000-0000AC3C0000}"/>
    <cellStyle name="Normal 3 2 2 2 2 4 3 7" xfId="8902" xr:uid="{00000000-0005-0000-0000-0000AD3C0000}"/>
    <cellStyle name="Normal 3 2 2 2 2 4 3 7 2" xfId="25869" xr:uid="{00000000-0005-0000-0000-0000AE3C0000}"/>
    <cellStyle name="Normal 3 2 2 2 2 4 3 8" xfId="17387" xr:uid="{00000000-0005-0000-0000-0000AF3C0000}"/>
    <cellStyle name="Normal 3 2 2 2 2 4 4" xfId="513" xr:uid="{00000000-0005-0000-0000-0000B03C0000}"/>
    <cellStyle name="Normal 3 2 2 2 2 4 4 2" xfId="1053" xr:uid="{00000000-0005-0000-0000-0000B13C0000}"/>
    <cellStyle name="Normal 3 2 2 2 2 4 4 2 2" xfId="2114" xr:uid="{00000000-0005-0000-0000-0000B23C0000}"/>
    <cellStyle name="Normal 3 2 2 2 2 4 4 2 2 2" xfId="4235" xr:uid="{00000000-0005-0000-0000-0000B33C0000}"/>
    <cellStyle name="Normal 3 2 2 2 2 4 4 2 2 2 2" xfId="8494" xr:uid="{00000000-0005-0000-0000-0000B43C0000}"/>
    <cellStyle name="Normal 3 2 2 2 2 4 4 2 2 2 2 2" xfId="16983" xr:uid="{00000000-0005-0000-0000-0000B53C0000}"/>
    <cellStyle name="Normal 3 2 2 2 2 4 4 2 2 2 2 2 2" xfId="33949" xr:uid="{00000000-0005-0000-0000-0000B63C0000}"/>
    <cellStyle name="Normal 3 2 2 2 2 4 4 2 2 2 2 3" xfId="25467" xr:uid="{00000000-0005-0000-0000-0000B73C0000}"/>
    <cellStyle name="Normal 3 2 2 2 2 4 4 2 2 2 3" xfId="12741" xr:uid="{00000000-0005-0000-0000-0000B83C0000}"/>
    <cellStyle name="Normal 3 2 2 2 2 4 4 2 2 2 3 2" xfId="29708" xr:uid="{00000000-0005-0000-0000-0000B93C0000}"/>
    <cellStyle name="Normal 3 2 2 2 2 4 4 2 2 2 4" xfId="21226" xr:uid="{00000000-0005-0000-0000-0000BA3C0000}"/>
    <cellStyle name="Normal 3 2 2 2 2 4 4 2 2 3" xfId="6375" xr:uid="{00000000-0005-0000-0000-0000BB3C0000}"/>
    <cellStyle name="Normal 3 2 2 2 2 4 4 2 2 3 2" xfId="14865" xr:uid="{00000000-0005-0000-0000-0000BC3C0000}"/>
    <cellStyle name="Normal 3 2 2 2 2 4 4 2 2 3 2 2" xfId="31831" xr:uid="{00000000-0005-0000-0000-0000BD3C0000}"/>
    <cellStyle name="Normal 3 2 2 2 2 4 4 2 2 3 3" xfId="23349" xr:uid="{00000000-0005-0000-0000-0000BE3C0000}"/>
    <cellStyle name="Normal 3 2 2 2 2 4 4 2 2 4" xfId="10623" xr:uid="{00000000-0005-0000-0000-0000BF3C0000}"/>
    <cellStyle name="Normal 3 2 2 2 2 4 4 2 2 4 2" xfId="27590" xr:uid="{00000000-0005-0000-0000-0000C03C0000}"/>
    <cellStyle name="Normal 3 2 2 2 2 4 4 2 2 5" xfId="19108" xr:uid="{00000000-0005-0000-0000-0000C13C0000}"/>
    <cellStyle name="Normal 3 2 2 2 2 4 4 2 3" xfId="3176" xr:uid="{00000000-0005-0000-0000-0000C23C0000}"/>
    <cellStyle name="Normal 3 2 2 2 2 4 4 2 3 2" xfId="7436" xr:uid="{00000000-0005-0000-0000-0000C33C0000}"/>
    <cellStyle name="Normal 3 2 2 2 2 4 4 2 3 2 2" xfId="15925" xr:uid="{00000000-0005-0000-0000-0000C43C0000}"/>
    <cellStyle name="Normal 3 2 2 2 2 4 4 2 3 2 2 2" xfId="32891" xr:uid="{00000000-0005-0000-0000-0000C53C0000}"/>
    <cellStyle name="Normal 3 2 2 2 2 4 4 2 3 2 3" xfId="24409" xr:uid="{00000000-0005-0000-0000-0000C63C0000}"/>
    <cellStyle name="Normal 3 2 2 2 2 4 4 2 3 3" xfId="11683" xr:uid="{00000000-0005-0000-0000-0000C73C0000}"/>
    <cellStyle name="Normal 3 2 2 2 2 4 4 2 3 3 2" xfId="28650" xr:uid="{00000000-0005-0000-0000-0000C83C0000}"/>
    <cellStyle name="Normal 3 2 2 2 2 4 4 2 3 4" xfId="20168" xr:uid="{00000000-0005-0000-0000-0000C93C0000}"/>
    <cellStyle name="Normal 3 2 2 2 2 4 4 2 4" xfId="5317" xr:uid="{00000000-0005-0000-0000-0000CA3C0000}"/>
    <cellStyle name="Normal 3 2 2 2 2 4 4 2 4 2" xfId="13807" xr:uid="{00000000-0005-0000-0000-0000CB3C0000}"/>
    <cellStyle name="Normal 3 2 2 2 2 4 4 2 4 2 2" xfId="30773" xr:uid="{00000000-0005-0000-0000-0000CC3C0000}"/>
    <cellStyle name="Normal 3 2 2 2 2 4 4 2 4 3" xfId="22291" xr:uid="{00000000-0005-0000-0000-0000CD3C0000}"/>
    <cellStyle name="Normal 3 2 2 2 2 4 4 2 5" xfId="9565" xr:uid="{00000000-0005-0000-0000-0000CE3C0000}"/>
    <cellStyle name="Normal 3 2 2 2 2 4 4 2 5 2" xfId="26532" xr:uid="{00000000-0005-0000-0000-0000CF3C0000}"/>
    <cellStyle name="Normal 3 2 2 2 2 4 4 2 6" xfId="18050" xr:uid="{00000000-0005-0000-0000-0000D03C0000}"/>
    <cellStyle name="Normal 3 2 2 2 2 4 4 3" xfId="1584" xr:uid="{00000000-0005-0000-0000-0000D13C0000}"/>
    <cellStyle name="Normal 3 2 2 2 2 4 4 3 2" xfId="3706" xr:uid="{00000000-0005-0000-0000-0000D23C0000}"/>
    <cellStyle name="Normal 3 2 2 2 2 4 4 3 2 2" xfId="7965" xr:uid="{00000000-0005-0000-0000-0000D33C0000}"/>
    <cellStyle name="Normal 3 2 2 2 2 4 4 3 2 2 2" xfId="16454" xr:uid="{00000000-0005-0000-0000-0000D43C0000}"/>
    <cellStyle name="Normal 3 2 2 2 2 4 4 3 2 2 2 2" xfId="33420" xr:uid="{00000000-0005-0000-0000-0000D53C0000}"/>
    <cellStyle name="Normal 3 2 2 2 2 4 4 3 2 2 3" xfId="24938" xr:uid="{00000000-0005-0000-0000-0000D63C0000}"/>
    <cellStyle name="Normal 3 2 2 2 2 4 4 3 2 3" xfId="12212" xr:uid="{00000000-0005-0000-0000-0000D73C0000}"/>
    <cellStyle name="Normal 3 2 2 2 2 4 4 3 2 3 2" xfId="29179" xr:uid="{00000000-0005-0000-0000-0000D83C0000}"/>
    <cellStyle name="Normal 3 2 2 2 2 4 4 3 2 4" xfId="20697" xr:uid="{00000000-0005-0000-0000-0000D93C0000}"/>
    <cellStyle name="Normal 3 2 2 2 2 4 4 3 3" xfId="5846" xr:uid="{00000000-0005-0000-0000-0000DA3C0000}"/>
    <cellStyle name="Normal 3 2 2 2 2 4 4 3 3 2" xfId="14336" xr:uid="{00000000-0005-0000-0000-0000DB3C0000}"/>
    <cellStyle name="Normal 3 2 2 2 2 4 4 3 3 2 2" xfId="31302" xr:uid="{00000000-0005-0000-0000-0000DC3C0000}"/>
    <cellStyle name="Normal 3 2 2 2 2 4 4 3 3 3" xfId="22820" xr:uid="{00000000-0005-0000-0000-0000DD3C0000}"/>
    <cellStyle name="Normal 3 2 2 2 2 4 4 3 4" xfId="10094" xr:uid="{00000000-0005-0000-0000-0000DE3C0000}"/>
    <cellStyle name="Normal 3 2 2 2 2 4 4 3 4 2" xfId="27061" xr:uid="{00000000-0005-0000-0000-0000DF3C0000}"/>
    <cellStyle name="Normal 3 2 2 2 2 4 4 3 5" xfId="18579" xr:uid="{00000000-0005-0000-0000-0000E03C0000}"/>
    <cellStyle name="Normal 3 2 2 2 2 4 4 4" xfId="2647" xr:uid="{00000000-0005-0000-0000-0000E13C0000}"/>
    <cellStyle name="Normal 3 2 2 2 2 4 4 4 2" xfId="6907" xr:uid="{00000000-0005-0000-0000-0000E23C0000}"/>
    <cellStyle name="Normal 3 2 2 2 2 4 4 4 2 2" xfId="15396" xr:uid="{00000000-0005-0000-0000-0000E33C0000}"/>
    <cellStyle name="Normal 3 2 2 2 2 4 4 4 2 2 2" xfId="32362" xr:uid="{00000000-0005-0000-0000-0000E43C0000}"/>
    <cellStyle name="Normal 3 2 2 2 2 4 4 4 2 3" xfId="23880" xr:uid="{00000000-0005-0000-0000-0000E53C0000}"/>
    <cellStyle name="Normal 3 2 2 2 2 4 4 4 3" xfId="11154" xr:uid="{00000000-0005-0000-0000-0000E63C0000}"/>
    <cellStyle name="Normal 3 2 2 2 2 4 4 4 3 2" xfId="28121" xr:uid="{00000000-0005-0000-0000-0000E73C0000}"/>
    <cellStyle name="Normal 3 2 2 2 2 4 4 4 4" xfId="19639" xr:uid="{00000000-0005-0000-0000-0000E83C0000}"/>
    <cellStyle name="Normal 3 2 2 2 2 4 4 5" xfId="4788" xr:uid="{00000000-0005-0000-0000-0000E93C0000}"/>
    <cellStyle name="Normal 3 2 2 2 2 4 4 5 2" xfId="13278" xr:uid="{00000000-0005-0000-0000-0000EA3C0000}"/>
    <cellStyle name="Normal 3 2 2 2 2 4 4 5 2 2" xfId="30244" xr:uid="{00000000-0005-0000-0000-0000EB3C0000}"/>
    <cellStyle name="Normal 3 2 2 2 2 4 4 5 3" xfId="21762" xr:uid="{00000000-0005-0000-0000-0000EC3C0000}"/>
    <cellStyle name="Normal 3 2 2 2 2 4 4 6" xfId="9036" xr:uid="{00000000-0005-0000-0000-0000ED3C0000}"/>
    <cellStyle name="Normal 3 2 2 2 2 4 4 6 2" xfId="26003" xr:uid="{00000000-0005-0000-0000-0000EE3C0000}"/>
    <cellStyle name="Normal 3 2 2 2 2 4 4 7" xfId="17521" xr:uid="{00000000-0005-0000-0000-0000EF3C0000}"/>
    <cellStyle name="Normal 3 2 2 2 2 4 5" xfId="783" xr:uid="{00000000-0005-0000-0000-0000F03C0000}"/>
    <cellStyle name="Normal 3 2 2 2 2 4 5 2" xfId="1849" xr:uid="{00000000-0005-0000-0000-0000F13C0000}"/>
    <cellStyle name="Normal 3 2 2 2 2 4 5 2 2" xfId="3970" xr:uid="{00000000-0005-0000-0000-0000F23C0000}"/>
    <cellStyle name="Normal 3 2 2 2 2 4 5 2 2 2" xfId="8229" xr:uid="{00000000-0005-0000-0000-0000F33C0000}"/>
    <cellStyle name="Normal 3 2 2 2 2 4 5 2 2 2 2" xfId="16718" xr:uid="{00000000-0005-0000-0000-0000F43C0000}"/>
    <cellStyle name="Normal 3 2 2 2 2 4 5 2 2 2 2 2" xfId="33684" xr:uid="{00000000-0005-0000-0000-0000F53C0000}"/>
    <cellStyle name="Normal 3 2 2 2 2 4 5 2 2 2 3" xfId="25202" xr:uid="{00000000-0005-0000-0000-0000F63C0000}"/>
    <cellStyle name="Normal 3 2 2 2 2 4 5 2 2 3" xfId="12476" xr:uid="{00000000-0005-0000-0000-0000F73C0000}"/>
    <cellStyle name="Normal 3 2 2 2 2 4 5 2 2 3 2" xfId="29443" xr:uid="{00000000-0005-0000-0000-0000F83C0000}"/>
    <cellStyle name="Normal 3 2 2 2 2 4 5 2 2 4" xfId="20961" xr:uid="{00000000-0005-0000-0000-0000F93C0000}"/>
    <cellStyle name="Normal 3 2 2 2 2 4 5 2 3" xfId="6110" xr:uid="{00000000-0005-0000-0000-0000FA3C0000}"/>
    <cellStyle name="Normal 3 2 2 2 2 4 5 2 3 2" xfId="14600" xr:uid="{00000000-0005-0000-0000-0000FB3C0000}"/>
    <cellStyle name="Normal 3 2 2 2 2 4 5 2 3 2 2" xfId="31566" xr:uid="{00000000-0005-0000-0000-0000FC3C0000}"/>
    <cellStyle name="Normal 3 2 2 2 2 4 5 2 3 3" xfId="23084" xr:uid="{00000000-0005-0000-0000-0000FD3C0000}"/>
    <cellStyle name="Normal 3 2 2 2 2 4 5 2 4" xfId="10358" xr:uid="{00000000-0005-0000-0000-0000FE3C0000}"/>
    <cellStyle name="Normal 3 2 2 2 2 4 5 2 4 2" xfId="27325" xr:uid="{00000000-0005-0000-0000-0000FF3C0000}"/>
    <cellStyle name="Normal 3 2 2 2 2 4 5 2 5" xfId="18843" xr:uid="{00000000-0005-0000-0000-0000003D0000}"/>
    <cellStyle name="Normal 3 2 2 2 2 4 5 3" xfId="2911" xr:uid="{00000000-0005-0000-0000-0000013D0000}"/>
    <cellStyle name="Normal 3 2 2 2 2 4 5 3 2" xfId="7171" xr:uid="{00000000-0005-0000-0000-0000023D0000}"/>
    <cellStyle name="Normal 3 2 2 2 2 4 5 3 2 2" xfId="15660" xr:uid="{00000000-0005-0000-0000-0000033D0000}"/>
    <cellStyle name="Normal 3 2 2 2 2 4 5 3 2 2 2" xfId="32626" xr:uid="{00000000-0005-0000-0000-0000043D0000}"/>
    <cellStyle name="Normal 3 2 2 2 2 4 5 3 2 3" xfId="24144" xr:uid="{00000000-0005-0000-0000-0000053D0000}"/>
    <cellStyle name="Normal 3 2 2 2 2 4 5 3 3" xfId="11418" xr:uid="{00000000-0005-0000-0000-0000063D0000}"/>
    <cellStyle name="Normal 3 2 2 2 2 4 5 3 3 2" xfId="28385" xr:uid="{00000000-0005-0000-0000-0000073D0000}"/>
    <cellStyle name="Normal 3 2 2 2 2 4 5 3 4" xfId="19903" xr:uid="{00000000-0005-0000-0000-0000083D0000}"/>
    <cellStyle name="Normal 3 2 2 2 2 4 5 4" xfId="5052" xr:uid="{00000000-0005-0000-0000-0000093D0000}"/>
    <cellStyle name="Normal 3 2 2 2 2 4 5 4 2" xfId="13542" xr:uid="{00000000-0005-0000-0000-00000A3D0000}"/>
    <cellStyle name="Normal 3 2 2 2 2 4 5 4 2 2" xfId="30508" xr:uid="{00000000-0005-0000-0000-00000B3D0000}"/>
    <cellStyle name="Normal 3 2 2 2 2 4 5 4 3" xfId="22026" xr:uid="{00000000-0005-0000-0000-00000C3D0000}"/>
    <cellStyle name="Normal 3 2 2 2 2 4 5 5" xfId="9300" xr:uid="{00000000-0005-0000-0000-00000D3D0000}"/>
    <cellStyle name="Normal 3 2 2 2 2 4 5 5 2" xfId="26267" xr:uid="{00000000-0005-0000-0000-00000E3D0000}"/>
    <cellStyle name="Normal 3 2 2 2 2 4 5 6" xfId="17785" xr:uid="{00000000-0005-0000-0000-00000F3D0000}"/>
    <cellStyle name="Normal 3 2 2 2 2 4 6" xfId="1319" xr:uid="{00000000-0005-0000-0000-0000103D0000}"/>
    <cellStyle name="Normal 3 2 2 2 2 4 6 2" xfId="3441" xr:uid="{00000000-0005-0000-0000-0000113D0000}"/>
    <cellStyle name="Normal 3 2 2 2 2 4 6 2 2" xfId="7700" xr:uid="{00000000-0005-0000-0000-0000123D0000}"/>
    <cellStyle name="Normal 3 2 2 2 2 4 6 2 2 2" xfId="16189" xr:uid="{00000000-0005-0000-0000-0000133D0000}"/>
    <cellStyle name="Normal 3 2 2 2 2 4 6 2 2 2 2" xfId="33155" xr:uid="{00000000-0005-0000-0000-0000143D0000}"/>
    <cellStyle name="Normal 3 2 2 2 2 4 6 2 2 3" xfId="24673" xr:uid="{00000000-0005-0000-0000-0000153D0000}"/>
    <cellStyle name="Normal 3 2 2 2 2 4 6 2 3" xfId="11947" xr:uid="{00000000-0005-0000-0000-0000163D0000}"/>
    <cellStyle name="Normal 3 2 2 2 2 4 6 2 3 2" xfId="28914" xr:uid="{00000000-0005-0000-0000-0000173D0000}"/>
    <cellStyle name="Normal 3 2 2 2 2 4 6 2 4" xfId="20432" xr:uid="{00000000-0005-0000-0000-0000183D0000}"/>
    <cellStyle name="Normal 3 2 2 2 2 4 6 3" xfId="5581" xr:uid="{00000000-0005-0000-0000-0000193D0000}"/>
    <cellStyle name="Normal 3 2 2 2 2 4 6 3 2" xfId="14071" xr:uid="{00000000-0005-0000-0000-00001A3D0000}"/>
    <cellStyle name="Normal 3 2 2 2 2 4 6 3 2 2" xfId="31037" xr:uid="{00000000-0005-0000-0000-00001B3D0000}"/>
    <cellStyle name="Normal 3 2 2 2 2 4 6 3 3" xfId="22555" xr:uid="{00000000-0005-0000-0000-00001C3D0000}"/>
    <cellStyle name="Normal 3 2 2 2 2 4 6 4" xfId="9829" xr:uid="{00000000-0005-0000-0000-00001D3D0000}"/>
    <cellStyle name="Normal 3 2 2 2 2 4 6 4 2" xfId="26796" xr:uid="{00000000-0005-0000-0000-00001E3D0000}"/>
    <cellStyle name="Normal 3 2 2 2 2 4 6 5" xfId="18314" xr:uid="{00000000-0005-0000-0000-00001F3D0000}"/>
    <cellStyle name="Normal 3 2 2 2 2 4 7" xfId="2382" xr:uid="{00000000-0005-0000-0000-0000203D0000}"/>
    <cellStyle name="Normal 3 2 2 2 2 4 7 2" xfId="6642" xr:uid="{00000000-0005-0000-0000-0000213D0000}"/>
    <cellStyle name="Normal 3 2 2 2 2 4 7 2 2" xfId="15131" xr:uid="{00000000-0005-0000-0000-0000223D0000}"/>
    <cellStyle name="Normal 3 2 2 2 2 4 7 2 2 2" xfId="32097" xr:uid="{00000000-0005-0000-0000-0000233D0000}"/>
    <cellStyle name="Normal 3 2 2 2 2 4 7 2 3" xfId="23615" xr:uid="{00000000-0005-0000-0000-0000243D0000}"/>
    <cellStyle name="Normal 3 2 2 2 2 4 7 3" xfId="10889" xr:uid="{00000000-0005-0000-0000-0000253D0000}"/>
    <cellStyle name="Normal 3 2 2 2 2 4 7 3 2" xfId="27856" xr:uid="{00000000-0005-0000-0000-0000263D0000}"/>
    <cellStyle name="Normal 3 2 2 2 2 4 7 4" xfId="19374" xr:uid="{00000000-0005-0000-0000-0000273D0000}"/>
    <cellStyle name="Normal 3 2 2 2 2 4 8" xfId="4523" xr:uid="{00000000-0005-0000-0000-0000283D0000}"/>
    <cellStyle name="Normal 3 2 2 2 2 4 8 2" xfId="13013" xr:uid="{00000000-0005-0000-0000-0000293D0000}"/>
    <cellStyle name="Normal 3 2 2 2 2 4 8 2 2" xfId="29979" xr:uid="{00000000-0005-0000-0000-00002A3D0000}"/>
    <cellStyle name="Normal 3 2 2 2 2 4 8 3" xfId="21497" xr:uid="{00000000-0005-0000-0000-00002B3D0000}"/>
    <cellStyle name="Normal 3 2 2 2 2 4 9" xfId="8771" xr:uid="{00000000-0005-0000-0000-00002C3D0000}"/>
    <cellStyle name="Normal 3 2 2 2 2 4 9 2" xfId="25738" xr:uid="{00000000-0005-0000-0000-00002D3D0000}"/>
    <cellStyle name="Normal 3 2 2 2 2 5" xfId="257" xr:uid="{00000000-0005-0000-0000-00002E3D0000}"/>
    <cellStyle name="Normal 3 2 2 2 2 5 2" xfId="392" xr:uid="{00000000-0005-0000-0000-00002F3D0000}"/>
    <cellStyle name="Normal 3 2 2 2 2 5 2 2" xfId="680" xr:uid="{00000000-0005-0000-0000-0000303D0000}"/>
    <cellStyle name="Normal 3 2 2 2 2 5 2 2 2" xfId="1216" xr:uid="{00000000-0005-0000-0000-0000313D0000}"/>
    <cellStyle name="Normal 3 2 2 2 2 5 2 2 2 2" xfId="2277" xr:uid="{00000000-0005-0000-0000-0000323D0000}"/>
    <cellStyle name="Normal 3 2 2 2 2 5 2 2 2 2 2" xfId="4398" xr:uid="{00000000-0005-0000-0000-0000333D0000}"/>
    <cellStyle name="Normal 3 2 2 2 2 5 2 2 2 2 2 2" xfId="8657" xr:uid="{00000000-0005-0000-0000-0000343D0000}"/>
    <cellStyle name="Normal 3 2 2 2 2 5 2 2 2 2 2 2 2" xfId="17146" xr:uid="{00000000-0005-0000-0000-0000353D0000}"/>
    <cellStyle name="Normal 3 2 2 2 2 5 2 2 2 2 2 2 2 2" xfId="34112" xr:uid="{00000000-0005-0000-0000-0000363D0000}"/>
    <cellStyle name="Normal 3 2 2 2 2 5 2 2 2 2 2 2 3" xfId="25630" xr:uid="{00000000-0005-0000-0000-0000373D0000}"/>
    <cellStyle name="Normal 3 2 2 2 2 5 2 2 2 2 2 3" xfId="12904" xr:uid="{00000000-0005-0000-0000-0000383D0000}"/>
    <cellStyle name="Normal 3 2 2 2 2 5 2 2 2 2 2 3 2" xfId="29871" xr:uid="{00000000-0005-0000-0000-0000393D0000}"/>
    <cellStyle name="Normal 3 2 2 2 2 5 2 2 2 2 2 4" xfId="21389" xr:uid="{00000000-0005-0000-0000-00003A3D0000}"/>
    <cellStyle name="Normal 3 2 2 2 2 5 2 2 2 2 3" xfId="6538" xr:uid="{00000000-0005-0000-0000-00003B3D0000}"/>
    <cellStyle name="Normal 3 2 2 2 2 5 2 2 2 2 3 2" xfId="15028" xr:uid="{00000000-0005-0000-0000-00003C3D0000}"/>
    <cellStyle name="Normal 3 2 2 2 2 5 2 2 2 2 3 2 2" xfId="31994" xr:uid="{00000000-0005-0000-0000-00003D3D0000}"/>
    <cellStyle name="Normal 3 2 2 2 2 5 2 2 2 2 3 3" xfId="23512" xr:uid="{00000000-0005-0000-0000-00003E3D0000}"/>
    <cellStyle name="Normal 3 2 2 2 2 5 2 2 2 2 4" xfId="10786" xr:uid="{00000000-0005-0000-0000-00003F3D0000}"/>
    <cellStyle name="Normal 3 2 2 2 2 5 2 2 2 2 4 2" xfId="27753" xr:uid="{00000000-0005-0000-0000-0000403D0000}"/>
    <cellStyle name="Normal 3 2 2 2 2 5 2 2 2 2 5" xfId="19271" xr:uid="{00000000-0005-0000-0000-0000413D0000}"/>
    <cellStyle name="Normal 3 2 2 2 2 5 2 2 2 3" xfId="3339" xr:uid="{00000000-0005-0000-0000-0000423D0000}"/>
    <cellStyle name="Normal 3 2 2 2 2 5 2 2 2 3 2" xfId="7599" xr:uid="{00000000-0005-0000-0000-0000433D0000}"/>
    <cellStyle name="Normal 3 2 2 2 2 5 2 2 2 3 2 2" xfId="16088" xr:uid="{00000000-0005-0000-0000-0000443D0000}"/>
    <cellStyle name="Normal 3 2 2 2 2 5 2 2 2 3 2 2 2" xfId="33054" xr:uid="{00000000-0005-0000-0000-0000453D0000}"/>
    <cellStyle name="Normal 3 2 2 2 2 5 2 2 2 3 2 3" xfId="24572" xr:uid="{00000000-0005-0000-0000-0000463D0000}"/>
    <cellStyle name="Normal 3 2 2 2 2 5 2 2 2 3 3" xfId="11846" xr:uid="{00000000-0005-0000-0000-0000473D0000}"/>
    <cellStyle name="Normal 3 2 2 2 2 5 2 2 2 3 3 2" xfId="28813" xr:uid="{00000000-0005-0000-0000-0000483D0000}"/>
    <cellStyle name="Normal 3 2 2 2 2 5 2 2 2 3 4" xfId="20331" xr:uid="{00000000-0005-0000-0000-0000493D0000}"/>
    <cellStyle name="Normal 3 2 2 2 2 5 2 2 2 4" xfId="5480" xr:uid="{00000000-0005-0000-0000-00004A3D0000}"/>
    <cellStyle name="Normal 3 2 2 2 2 5 2 2 2 4 2" xfId="13970" xr:uid="{00000000-0005-0000-0000-00004B3D0000}"/>
    <cellStyle name="Normal 3 2 2 2 2 5 2 2 2 4 2 2" xfId="30936" xr:uid="{00000000-0005-0000-0000-00004C3D0000}"/>
    <cellStyle name="Normal 3 2 2 2 2 5 2 2 2 4 3" xfId="22454" xr:uid="{00000000-0005-0000-0000-00004D3D0000}"/>
    <cellStyle name="Normal 3 2 2 2 2 5 2 2 2 5" xfId="9728" xr:uid="{00000000-0005-0000-0000-00004E3D0000}"/>
    <cellStyle name="Normal 3 2 2 2 2 5 2 2 2 5 2" xfId="26695" xr:uid="{00000000-0005-0000-0000-00004F3D0000}"/>
    <cellStyle name="Normal 3 2 2 2 2 5 2 2 2 6" xfId="18213" xr:uid="{00000000-0005-0000-0000-0000503D0000}"/>
    <cellStyle name="Normal 3 2 2 2 2 5 2 2 3" xfId="1747" xr:uid="{00000000-0005-0000-0000-0000513D0000}"/>
    <cellStyle name="Normal 3 2 2 2 2 5 2 2 3 2" xfId="3869" xr:uid="{00000000-0005-0000-0000-0000523D0000}"/>
    <cellStyle name="Normal 3 2 2 2 2 5 2 2 3 2 2" xfId="8128" xr:uid="{00000000-0005-0000-0000-0000533D0000}"/>
    <cellStyle name="Normal 3 2 2 2 2 5 2 2 3 2 2 2" xfId="16617" xr:uid="{00000000-0005-0000-0000-0000543D0000}"/>
    <cellStyle name="Normal 3 2 2 2 2 5 2 2 3 2 2 2 2" xfId="33583" xr:uid="{00000000-0005-0000-0000-0000553D0000}"/>
    <cellStyle name="Normal 3 2 2 2 2 5 2 2 3 2 2 3" xfId="25101" xr:uid="{00000000-0005-0000-0000-0000563D0000}"/>
    <cellStyle name="Normal 3 2 2 2 2 5 2 2 3 2 3" xfId="12375" xr:uid="{00000000-0005-0000-0000-0000573D0000}"/>
    <cellStyle name="Normal 3 2 2 2 2 5 2 2 3 2 3 2" xfId="29342" xr:uid="{00000000-0005-0000-0000-0000583D0000}"/>
    <cellStyle name="Normal 3 2 2 2 2 5 2 2 3 2 4" xfId="20860" xr:uid="{00000000-0005-0000-0000-0000593D0000}"/>
    <cellStyle name="Normal 3 2 2 2 2 5 2 2 3 3" xfId="6009" xr:uid="{00000000-0005-0000-0000-00005A3D0000}"/>
    <cellStyle name="Normal 3 2 2 2 2 5 2 2 3 3 2" xfId="14499" xr:uid="{00000000-0005-0000-0000-00005B3D0000}"/>
    <cellStyle name="Normal 3 2 2 2 2 5 2 2 3 3 2 2" xfId="31465" xr:uid="{00000000-0005-0000-0000-00005C3D0000}"/>
    <cellStyle name="Normal 3 2 2 2 2 5 2 2 3 3 3" xfId="22983" xr:uid="{00000000-0005-0000-0000-00005D3D0000}"/>
    <cellStyle name="Normal 3 2 2 2 2 5 2 2 3 4" xfId="10257" xr:uid="{00000000-0005-0000-0000-00005E3D0000}"/>
    <cellStyle name="Normal 3 2 2 2 2 5 2 2 3 4 2" xfId="27224" xr:uid="{00000000-0005-0000-0000-00005F3D0000}"/>
    <cellStyle name="Normal 3 2 2 2 2 5 2 2 3 5" xfId="18742" xr:uid="{00000000-0005-0000-0000-0000603D0000}"/>
    <cellStyle name="Normal 3 2 2 2 2 5 2 2 4" xfId="2810" xr:uid="{00000000-0005-0000-0000-0000613D0000}"/>
    <cellStyle name="Normal 3 2 2 2 2 5 2 2 4 2" xfId="7070" xr:uid="{00000000-0005-0000-0000-0000623D0000}"/>
    <cellStyle name="Normal 3 2 2 2 2 5 2 2 4 2 2" xfId="15559" xr:uid="{00000000-0005-0000-0000-0000633D0000}"/>
    <cellStyle name="Normal 3 2 2 2 2 5 2 2 4 2 2 2" xfId="32525" xr:uid="{00000000-0005-0000-0000-0000643D0000}"/>
    <cellStyle name="Normal 3 2 2 2 2 5 2 2 4 2 3" xfId="24043" xr:uid="{00000000-0005-0000-0000-0000653D0000}"/>
    <cellStyle name="Normal 3 2 2 2 2 5 2 2 4 3" xfId="11317" xr:uid="{00000000-0005-0000-0000-0000663D0000}"/>
    <cellStyle name="Normal 3 2 2 2 2 5 2 2 4 3 2" xfId="28284" xr:uid="{00000000-0005-0000-0000-0000673D0000}"/>
    <cellStyle name="Normal 3 2 2 2 2 5 2 2 4 4" xfId="19802" xr:uid="{00000000-0005-0000-0000-0000683D0000}"/>
    <cellStyle name="Normal 3 2 2 2 2 5 2 2 5" xfId="4951" xr:uid="{00000000-0005-0000-0000-0000693D0000}"/>
    <cellStyle name="Normal 3 2 2 2 2 5 2 2 5 2" xfId="13441" xr:uid="{00000000-0005-0000-0000-00006A3D0000}"/>
    <cellStyle name="Normal 3 2 2 2 2 5 2 2 5 2 2" xfId="30407" xr:uid="{00000000-0005-0000-0000-00006B3D0000}"/>
    <cellStyle name="Normal 3 2 2 2 2 5 2 2 5 3" xfId="21925" xr:uid="{00000000-0005-0000-0000-00006C3D0000}"/>
    <cellStyle name="Normal 3 2 2 2 2 5 2 2 6" xfId="9199" xr:uid="{00000000-0005-0000-0000-00006D3D0000}"/>
    <cellStyle name="Normal 3 2 2 2 2 5 2 2 6 2" xfId="26166" xr:uid="{00000000-0005-0000-0000-00006E3D0000}"/>
    <cellStyle name="Normal 3 2 2 2 2 5 2 2 7" xfId="17684" xr:uid="{00000000-0005-0000-0000-00006F3D0000}"/>
    <cellStyle name="Normal 3 2 2 2 2 5 2 3" xfId="946" xr:uid="{00000000-0005-0000-0000-0000703D0000}"/>
    <cellStyle name="Normal 3 2 2 2 2 5 2 3 2" xfId="2012" xr:uid="{00000000-0005-0000-0000-0000713D0000}"/>
    <cellStyle name="Normal 3 2 2 2 2 5 2 3 2 2" xfId="4133" xr:uid="{00000000-0005-0000-0000-0000723D0000}"/>
    <cellStyle name="Normal 3 2 2 2 2 5 2 3 2 2 2" xfId="8392" xr:uid="{00000000-0005-0000-0000-0000733D0000}"/>
    <cellStyle name="Normal 3 2 2 2 2 5 2 3 2 2 2 2" xfId="16881" xr:uid="{00000000-0005-0000-0000-0000743D0000}"/>
    <cellStyle name="Normal 3 2 2 2 2 5 2 3 2 2 2 2 2" xfId="33847" xr:uid="{00000000-0005-0000-0000-0000753D0000}"/>
    <cellStyle name="Normal 3 2 2 2 2 5 2 3 2 2 2 3" xfId="25365" xr:uid="{00000000-0005-0000-0000-0000763D0000}"/>
    <cellStyle name="Normal 3 2 2 2 2 5 2 3 2 2 3" xfId="12639" xr:uid="{00000000-0005-0000-0000-0000773D0000}"/>
    <cellStyle name="Normal 3 2 2 2 2 5 2 3 2 2 3 2" xfId="29606" xr:uid="{00000000-0005-0000-0000-0000783D0000}"/>
    <cellStyle name="Normal 3 2 2 2 2 5 2 3 2 2 4" xfId="21124" xr:uid="{00000000-0005-0000-0000-0000793D0000}"/>
    <cellStyle name="Normal 3 2 2 2 2 5 2 3 2 3" xfId="6273" xr:uid="{00000000-0005-0000-0000-00007A3D0000}"/>
    <cellStyle name="Normal 3 2 2 2 2 5 2 3 2 3 2" xfId="14763" xr:uid="{00000000-0005-0000-0000-00007B3D0000}"/>
    <cellStyle name="Normal 3 2 2 2 2 5 2 3 2 3 2 2" xfId="31729" xr:uid="{00000000-0005-0000-0000-00007C3D0000}"/>
    <cellStyle name="Normal 3 2 2 2 2 5 2 3 2 3 3" xfId="23247" xr:uid="{00000000-0005-0000-0000-00007D3D0000}"/>
    <cellStyle name="Normal 3 2 2 2 2 5 2 3 2 4" xfId="10521" xr:uid="{00000000-0005-0000-0000-00007E3D0000}"/>
    <cellStyle name="Normal 3 2 2 2 2 5 2 3 2 4 2" xfId="27488" xr:uid="{00000000-0005-0000-0000-00007F3D0000}"/>
    <cellStyle name="Normal 3 2 2 2 2 5 2 3 2 5" xfId="19006" xr:uid="{00000000-0005-0000-0000-0000803D0000}"/>
    <cellStyle name="Normal 3 2 2 2 2 5 2 3 3" xfId="3074" xr:uid="{00000000-0005-0000-0000-0000813D0000}"/>
    <cellStyle name="Normal 3 2 2 2 2 5 2 3 3 2" xfId="7334" xr:uid="{00000000-0005-0000-0000-0000823D0000}"/>
    <cellStyle name="Normal 3 2 2 2 2 5 2 3 3 2 2" xfId="15823" xr:uid="{00000000-0005-0000-0000-0000833D0000}"/>
    <cellStyle name="Normal 3 2 2 2 2 5 2 3 3 2 2 2" xfId="32789" xr:uid="{00000000-0005-0000-0000-0000843D0000}"/>
    <cellStyle name="Normal 3 2 2 2 2 5 2 3 3 2 3" xfId="24307" xr:uid="{00000000-0005-0000-0000-0000853D0000}"/>
    <cellStyle name="Normal 3 2 2 2 2 5 2 3 3 3" xfId="11581" xr:uid="{00000000-0005-0000-0000-0000863D0000}"/>
    <cellStyle name="Normal 3 2 2 2 2 5 2 3 3 3 2" xfId="28548" xr:uid="{00000000-0005-0000-0000-0000873D0000}"/>
    <cellStyle name="Normal 3 2 2 2 2 5 2 3 3 4" xfId="20066" xr:uid="{00000000-0005-0000-0000-0000883D0000}"/>
    <cellStyle name="Normal 3 2 2 2 2 5 2 3 4" xfId="5215" xr:uid="{00000000-0005-0000-0000-0000893D0000}"/>
    <cellStyle name="Normal 3 2 2 2 2 5 2 3 4 2" xfId="13705" xr:uid="{00000000-0005-0000-0000-00008A3D0000}"/>
    <cellStyle name="Normal 3 2 2 2 2 5 2 3 4 2 2" xfId="30671" xr:uid="{00000000-0005-0000-0000-00008B3D0000}"/>
    <cellStyle name="Normal 3 2 2 2 2 5 2 3 4 3" xfId="22189" xr:uid="{00000000-0005-0000-0000-00008C3D0000}"/>
    <cellStyle name="Normal 3 2 2 2 2 5 2 3 5" xfId="9463" xr:uid="{00000000-0005-0000-0000-00008D3D0000}"/>
    <cellStyle name="Normal 3 2 2 2 2 5 2 3 5 2" xfId="26430" xr:uid="{00000000-0005-0000-0000-00008E3D0000}"/>
    <cellStyle name="Normal 3 2 2 2 2 5 2 3 6" xfId="17948" xr:uid="{00000000-0005-0000-0000-00008F3D0000}"/>
    <cellStyle name="Normal 3 2 2 2 2 5 2 4" xfId="1482" xr:uid="{00000000-0005-0000-0000-0000903D0000}"/>
    <cellStyle name="Normal 3 2 2 2 2 5 2 4 2" xfId="3604" xr:uid="{00000000-0005-0000-0000-0000913D0000}"/>
    <cellStyle name="Normal 3 2 2 2 2 5 2 4 2 2" xfId="7863" xr:uid="{00000000-0005-0000-0000-0000923D0000}"/>
    <cellStyle name="Normal 3 2 2 2 2 5 2 4 2 2 2" xfId="16352" xr:uid="{00000000-0005-0000-0000-0000933D0000}"/>
    <cellStyle name="Normal 3 2 2 2 2 5 2 4 2 2 2 2" xfId="33318" xr:uid="{00000000-0005-0000-0000-0000943D0000}"/>
    <cellStyle name="Normal 3 2 2 2 2 5 2 4 2 2 3" xfId="24836" xr:uid="{00000000-0005-0000-0000-0000953D0000}"/>
    <cellStyle name="Normal 3 2 2 2 2 5 2 4 2 3" xfId="12110" xr:uid="{00000000-0005-0000-0000-0000963D0000}"/>
    <cellStyle name="Normal 3 2 2 2 2 5 2 4 2 3 2" xfId="29077" xr:uid="{00000000-0005-0000-0000-0000973D0000}"/>
    <cellStyle name="Normal 3 2 2 2 2 5 2 4 2 4" xfId="20595" xr:uid="{00000000-0005-0000-0000-0000983D0000}"/>
    <cellStyle name="Normal 3 2 2 2 2 5 2 4 3" xfId="5744" xr:uid="{00000000-0005-0000-0000-0000993D0000}"/>
    <cellStyle name="Normal 3 2 2 2 2 5 2 4 3 2" xfId="14234" xr:uid="{00000000-0005-0000-0000-00009A3D0000}"/>
    <cellStyle name="Normal 3 2 2 2 2 5 2 4 3 2 2" xfId="31200" xr:uid="{00000000-0005-0000-0000-00009B3D0000}"/>
    <cellStyle name="Normal 3 2 2 2 2 5 2 4 3 3" xfId="22718" xr:uid="{00000000-0005-0000-0000-00009C3D0000}"/>
    <cellStyle name="Normal 3 2 2 2 2 5 2 4 4" xfId="9992" xr:uid="{00000000-0005-0000-0000-00009D3D0000}"/>
    <cellStyle name="Normal 3 2 2 2 2 5 2 4 4 2" xfId="26959" xr:uid="{00000000-0005-0000-0000-00009E3D0000}"/>
    <cellStyle name="Normal 3 2 2 2 2 5 2 4 5" xfId="18477" xr:uid="{00000000-0005-0000-0000-00009F3D0000}"/>
    <cellStyle name="Normal 3 2 2 2 2 5 2 5" xfId="2545" xr:uid="{00000000-0005-0000-0000-0000A03D0000}"/>
    <cellStyle name="Normal 3 2 2 2 2 5 2 5 2" xfId="6805" xr:uid="{00000000-0005-0000-0000-0000A13D0000}"/>
    <cellStyle name="Normal 3 2 2 2 2 5 2 5 2 2" xfId="15294" xr:uid="{00000000-0005-0000-0000-0000A23D0000}"/>
    <cellStyle name="Normal 3 2 2 2 2 5 2 5 2 2 2" xfId="32260" xr:uid="{00000000-0005-0000-0000-0000A33D0000}"/>
    <cellStyle name="Normal 3 2 2 2 2 5 2 5 2 3" xfId="23778" xr:uid="{00000000-0005-0000-0000-0000A43D0000}"/>
    <cellStyle name="Normal 3 2 2 2 2 5 2 5 3" xfId="11052" xr:uid="{00000000-0005-0000-0000-0000A53D0000}"/>
    <cellStyle name="Normal 3 2 2 2 2 5 2 5 3 2" xfId="28019" xr:uid="{00000000-0005-0000-0000-0000A63D0000}"/>
    <cellStyle name="Normal 3 2 2 2 2 5 2 5 4" xfId="19537" xr:uid="{00000000-0005-0000-0000-0000A73D0000}"/>
    <cellStyle name="Normal 3 2 2 2 2 5 2 6" xfId="4686" xr:uid="{00000000-0005-0000-0000-0000A83D0000}"/>
    <cellStyle name="Normal 3 2 2 2 2 5 2 6 2" xfId="13176" xr:uid="{00000000-0005-0000-0000-0000A93D0000}"/>
    <cellStyle name="Normal 3 2 2 2 2 5 2 6 2 2" xfId="30142" xr:uid="{00000000-0005-0000-0000-0000AA3D0000}"/>
    <cellStyle name="Normal 3 2 2 2 2 5 2 6 3" xfId="21660" xr:uid="{00000000-0005-0000-0000-0000AB3D0000}"/>
    <cellStyle name="Normal 3 2 2 2 2 5 2 7" xfId="8934" xr:uid="{00000000-0005-0000-0000-0000AC3D0000}"/>
    <cellStyle name="Normal 3 2 2 2 2 5 2 7 2" xfId="25901" xr:uid="{00000000-0005-0000-0000-0000AD3D0000}"/>
    <cellStyle name="Normal 3 2 2 2 2 5 2 8" xfId="17419" xr:uid="{00000000-0005-0000-0000-0000AE3D0000}"/>
    <cellStyle name="Normal 3 2 2 2 2 5 3" xfId="546" xr:uid="{00000000-0005-0000-0000-0000AF3D0000}"/>
    <cellStyle name="Normal 3 2 2 2 2 5 3 2" xfId="1085" xr:uid="{00000000-0005-0000-0000-0000B03D0000}"/>
    <cellStyle name="Normal 3 2 2 2 2 5 3 2 2" xfId="2146" xr:uid="{00000000-0005-0000-0000-0000B13D0000}"/>
    <cellStyle name="Normal 3 2 2 2 2 5 3 2 2 2" xfId="4267" xr:uid="{00000000-0005-0000-0000-0000B23D0000}"/>
    <cellStyle name="Normal 3 2 2 2 2 5 3 2 2 2 2" xfId="8526" xr:uid="{00000000-0005-0000-0000-0000B33D0000}"/>
    <cellStyle name="Normal 3 2 2 2 2 5 3 2 2 2 2 2" xfId="17015" xr:uid="{00000000-0005-0000-0000-0000B43D0000}"/>
    <cellStyle name="Normal 3 2 2 2 2 5 3 2 2 2 2 2 2" xfId="33981" xr:uid="{00000000-0005-0000-0000-0000B53D0000}"/>
    <cellStyle name="Normal 3 2 2 2 2 5 3 2 2 2 2 3" xfId="25499" xr:uid="{00000000-0005-0000-0000-0000B63D0000}"/>
    <cellStyle name="Normal 3 2 2 2 2 5 3 2 2 2 3" xfId="12773" xr:uid="{00000000-0005-0000-0000-0000B73D0000}"/>
    <cellStyle name="Normal 3 2 2 2 2 5 3 2 2 2 3 2" xfId="29740" xr:uid="{00000000-0005-0000-0000-0000B83D0000}"/>
    <cellStyle name="Normal 3 2 2 2 2 5 3 2 2 2 4" xfId="21258" xr:uid="{00000000-0005-0000-0000-0000B93D0000}"/>
    <cellStyle name="Normal 3 2 2 2 2 5 3 2 2 3" xfId="6407" xr:uid="{00000000-0005-0000-0000-0000BA3D0000}"/>
    <cellStyle name="Normal 3 2 2 2 2 5 3 2 2 3 2" xfId="14897" xr:uid="{00000000-0005-0000-0000-0000BB3D0000}"/>
    <cellStyle name="Normal 3 2 2 2 2 5 3 2 2 3 2 2" xfId="31863" xr:uid="{00000000-0005-0000-0000-0000BC3D0000}"/>
    <cellStyle name="Normal 3 2 2 2 2 5 3 2 2 3 3" xfId="23381" xr:uid="{00000000-0005-0000-0000-0000BD3D0000}"/>
    <cellStyle name="Normal 3 2 2 2 2 5 3 2 2 4" xfId="10655" xr:uid="{00000000-0005-0000-0000-0000BE3D0000}"/>
    <cellStyle name="Normal 3 2 2 2 2 5 3 2 2 4 2" xfId="27622" xr:uid="{00000000-0005-0000-0000-0000BF3D0000}"/>
    <cellStyle name="Normal 3 2 2 2 2 5 3 2 2 5" xfId="19140" xr:uid="{00000000-0005-0000-0000-0000C03D0000}"/>
    <cellStyle name="Normal 3 2 2 2 2 5 3 2 3" xfId="3208" xr:uid="{00000000-0005-0000-0000-0000C13D0000}"/>
    <cellStyle name="Normal 3 2 2 2 2 5 3 2 3 2" xfId="7468" xr:uid="{00000000-0005-0000-0000-0000C23D0000}"/>
    <cellStyle name="Normal 3 2 2 2 2 5 3 2 3 2 2" xfId="15957" xr:uid="{00000000-0005-0000-0000-0000C33D0000}"/>
    <cellStyle name="Normal 3 2 2 2 2 5 3 2 3 2 2 2" xfId="32923" xr:uid="{00000000-0005-0000-0000-0000C43D0000}"/>
    <cellStyle name="Normal 3 2 2 2 2 5 3 2 3 2 3" xfId="24441" xr:uid="{00000000-0005-0000-0000-0000C53D0000}"/>
    <cellStyle name="Normal 3 2 2 2 2 5 3 2 3 3" xfId="11715" xr:uid="{00000000-0005-0000-0000-0000C63D0000}"/>
    <cellStyle name="Normal 3 2 2 2 2 5 3 2 3 3 2" xfId="28682" xr:uid="{00000000-0005-0000-0000-0000C73D0000}"/>
    <cellStyle name="Normal 3 2 2 2 2 5 3 2 3 4" xfId="20200" xr:uid="{00000000-0005-0000-0000-0000C83D0000}"/>
    <cellStyle name="Normal 3 2 2 2 2 5 3 2 4" xfId="5349" xr:uid="{00000000-0005-0000-0000-0000C93D0000}"/>
    <cellStyle name="Normal 3 2 2 2 2 5 3 2 4 2" xfId="13839" xr:uid="{00000000-0005-0000-0000-0000CA3D0000}"/>
    <cellStyle name="Normal 3 2 2 2 2 5 3 2 4 2 2" xfId="30805" xr:uid="{00000000-0005-0000-0000-0000CB3D0000}"/>
    <cellStyle name="Normal 3 2 2 2 2 5 3 2 4 3" xfId="22323" xr:uid="{00000000-0005-0000-0000-0000CC3D0000}"/>
    <cellStyle name="Normal 3 2 2 2 2 5 3 2 5" xfId="9597" xr:uid="{00000000-0005-0000-0000-0000CD3D0000}"/>
    <cellStyle name="Normal 3 2 2 2 2 5 3 2 5 2" xfId="26564" xr:uid="{00000000-0005-0000-0000-0000CE3D0000}"/>
    <cellStyle name="Normal 3 2 2 2 2 5 3 2 6" xfId="18082" xr:uid="{00000000-0005-0000-0000-0000CF3D0000}"/>
    <cellStyle name="Normal 3 2 2 2 2 5 3 3" xfId="1616" xr:uid="{00000000-0005-0000-0000-0000D03D0000}"/>
    <cellStyle name="Normal 3 2 2 2 2 5 3 3 2" xfId="3738" xr:uid="{00000000-0005-0000-0000-0000D13D0000}"/>
    <cellStyle name="Normal 3 2 2 2 2 5 3 3 2 2" xfId="7997" xr:uid="{00000000-0005-0000-0000-0000D23D0000}"/>
    <cellStyle name="Normal 3 2 2 2 2 5 3 3 2 2 2" xfId="16486" xr:uid="{00000000-0005-0000-0000-0000D33D0000}"/>
    <cellStyle name="Normal 3 2 2 2 2 5 3 3 2 2 2 2" xfId="33452" xr:uid="{00000000-0005-0000-0000-0000D43D0000}"/>
    <cellStyle name="Normal 3 2 2 2 2 5 3 3 2 2 3" xfId="24970" xr:uid="{00000000-0005-0000-0000-0000D53D0000}"/>
    <cellStyle name="Normal 3 2 2 2 2 5 3 3 2 3" xfId="12244" xr:uid="{00000000-0005-0000-0000-0000D63D0000}"/>
    <cellStyle name="Normal 3 2 2 2 2 5 3 3 2 3 2" xfId="29211" xr:uid="{00000000-0005-0000-0000-0000D73D0000}"/>
    <cellStyle name="Normal 3 2 2 2 2 5 3 3 2 4" xfId="20729" xr:uid="{00000000-0005-0000-0000-0000D83D0000}"/>
    <cellStyle name="Normal 3 2 2 2 2 5 3 3 3" xfId="5878" xr:uid="{00000000-0005-0000-0000-0000D93D0000}"/>
    <cellStyle name="Normal 3 2 2 2 2 5 3 3 3 2" xfId="14368" xr:uid="{00000000-0005-0000-0000-0000DA3D0000}"/>
    <cellStyle name="Normal 3 2 2 2 2 5 3 3 3 2 2" xfId="31334" xr:uid="{00000000-0005-0000-0000-0000DB3D0000}"/>
    <cellStyle name="Normal 3 2 2 2 2 5 3 3 3 3" xfId="22852" xr:uid="{00000000-0005-0000-0000-0000DC3D0000}"/>
    <cellStyle name="Normal 3 2 2 2 2 5 3 3 4" xfId="10126" xr:uid="{00000000-0005-0000-0000-0000DD3D0000}"/>
    <cellStyle name="Normal 3 2 2 2 2 5 3 3 4 2" xfId="27093" xr:uid="{00000000-0005-0000-0000-0000DE3D0000}"/>
    <cellStyle name="Normal 3 2 2 2 2 5 3 3 5" xfId="18611" xr:uid="{00000000-0005-0000-0000-0000DF3D0000}"/>
    <cellStyle name="Normal 3 2 2 2 2 5 3 4" xfId="2679" xr:uid="{00000000-0005-0000-0000-0000E03D0000}"/>
    <cellStyle name="Normal 3 2 2 2 2 5 3 4 2" xfId="6939" xr:uid="{00000000-0005-0000-0000-0000E13D0000}"/>
    <cellStyle name="Normal 3 2 2 2 2 5 3 4 2 2" xfId="15428" xr:uid="{00000000-0005-0000-0000-0000E23D0000}"/>
    <cellStyle name="Normal 3 2 2 2 2 5 3 4 2 2 2" xfId="32394" xr:uid="{00000000-0005-0000-0000-0000E33D0000}"/>
    <cellStyle name="Normal 3 2 2 2 2 5 3 4 2 3" xfId="23912" xr:uid="{00000000-0005-0000-0000-0000E43D0000}"/>
    <cellStyle name="Normal 3 2 2 2 2 5 3 4 3" xfId="11186" xr:uid="{00000000-0005-0000-0000-0000E53D0000}"/>
    <cellStyle name="Normal 3 2 2 2 2 5 3 4 3 2" xfId="28153" xr:uid="{00000000-0005-0000-0000-0000E63D0000}"/>
    <cellStyle name="Normal 3 2 2 2 2 5 3 4 4" xfId="19671" xr:uid="{00000000-0005-0000-0000-0000E73D0000}"/>
    <cellStyle name="Normal 3 2 2 2 2 5 3 5" xfId="4820" xr:uid="{00000000-0005-0000-0000-0000E83D0000}"/>
    <cellStyle name="Normal 3 2 2 2 2 5 3 5 2" xfId="13310" xr:uid="{00000000-0005-0000-0000-0000E93D0000}"/>
    <cellStyle name="Normal 3 2 2 2 2 5 3 5 2 2" xfId="30276" xr:uid="{00000000-0005-0000-0000-0000EA3D0000}"/>
    <cellStyle name="Normal 3 2 2 2 2 5 3 5 3" xfId="21794" xr:uid="{00000000-0005-0000-0000-0000EB3D0000}"/>
    <cellStyle name="Normal 3 2 2 2 2 5 3 6" xfId="9068" xr:uid="{00000000-0005-0000-0000-0000EC3D0000}"/>
    <cellStyle name="Normal 3 2 2 2 2 5 3 6 2" xfId="26035" xr:uid="{00000000-0005-0000-0000-0000ED3D0000}"/>
    <cellStyle name="Normal 3 2 2 2 2 5 3 7" xfId="17553" xr:uid="{00000000-0005-0000-0000-0000EE3D0000}"/>
    <cellStyle name="Normal 3 2 2 2 2 5 4" xfId="815" xr:uid="{00000000-0005-0000-0000-0000EF3D0000}"/>
    <cellStyle name="Normal 3 2 2 2 2 5 4 2" xfId="1881" xr:uid="{00000000-0005-0000-0000-0000F03D0000}"/>
    <cellStyle name="Normal 3 2 2 2 2 5 4 2 2" xfId="4002" xr:uid="{00000000-0005-0000-0000-0000F13D0000}"/>
    <cellStyle name="Normal 3 2 2 2 2 5 4 2 2 2" xfId="8261" xr:uid="{00000000-0005-0000-0000-0000F23D0000}"/>
    <cellStyle name="Normal 3 2 2 2 2 5 4 2 2 2 2" xfId="16750" xr:uid="{00000000-0005-0000-0000-0000F33D0000}"/>
    <cellStyle name="Normal 3 2 2 2 2 5 4 2 2 2 2 2" xfId="33716" xr:uid="{00000000-0005-0000-0000-0000F43D0000}"/>
    <cellStyle name="Normal 3 2 2 2 2 5 4 2 2 2 3" xfId="25234" xr:uid="{00000000-0005-0000-0000-0000F53D0000}"/>
    <cellStyle name="Normal 3 2 2 2 2 5 4 2 2 3" xfId="12508" xr:uid="{00000000-0005-0000-0000-0000F63D0000}"/>
    <cellStyle name="Normal 3 2 2 2 2 5 4 2 2 3 2" xfId="29475" xr:uid="{00000000-0005-0000-0000-0000F73D0000}"/>
    <cellStyle name="Normal 3 2 2 2 2 5 4 2 2 4" xfId="20993" xr:uid="{00000000-0005-0000-0000-0000F83D0000}"/>
    <cellStyle name="Normal 3 2 2 2 2 5 4 2 3" xfId="6142" xr:uid="{00000000-0005-0000-0000-0000F93D0000}"/>
    <cellStyle name="Normal 3 2 2 2 2 5 4 2 3 2" xfId="14632" xr:uid="{00000000-0005-0000-0000-0000FA3D0000}"/>
    <cellStyle name="Normal 3 2 2 2 2 5 4 2 3 2 2" xfId="31598" xr:uid="{00000000-0005-0000-0000-0000FB3D0000}"/>
    <cellStyle name="Normal 3 2 2 2 2 5 4 2 3 3" xfId="23116" xr:uid="{00000000-0005-0000-0000-0000FC3D0000}"/>
    <cellStyle name="Normal 3 2 2 2 2 5 4 2 4" xfId="10390" xr:uid="{00000000-0005-0000-0000-0000FD3D0000}"/>
    <cellStyle name="Normal 3 2 2 2 2 5 4 2 4 2" xfId="27357" xr:uid="{00000000-0005-0000-0000-0000FE3D0000}"/>
    <cellStyle name="Normal 3 2 2 2 2 5 4 2 5" xfId="18875" xr:uid="{00000000-0005-0000-0000-0000FF3D0000}"/>
    <cellStyle name="Normal 3 2 2 2 2 5 4 3" xfId="2943" xr:uid="{00000000-0005-0000-0000-0000003E0000}"/>
    <cellStyle name="Normal 3 2 2 2 2 5 4 3 2" xfId="7203" xr:uid="{00000000-0005-0000-0000-0000013E0000}"/>
    <cellStyle name="Normal 3 2 2 2 2 5 4 3 2 2" xfId="15692" xr:uid="{00000000-0005-0000-0000-0000023E0000}"/>
    <cellStyle name="Normal 3 2 2 2 2 5 4 3 2 2 2" xfId="32658" xr:uid="{00000000-0005-0000-0000-0000033E0000}"/>
    <cellStyle name="Normal 3 2 2 2 2 5 4 3 2 3" xfId="24176" xr:uid="{00000000-0005-0000-0000-0000043E0000}"/>
    <cellStyle name="Normal 3 2 2 2 2 5 4 3 3" xfId="11450" xr:uid="{00000000-0005-0000-0000-0000053E0000}"/>
    <cellStyle name="Normal 3 2 2 2 2 5 4 3 3 2" xfId="28417" xr:uid="{00000000-0005-0000-0000-0000063E0000}"/>
    <cellStyle name="Normal 3 2 2 2 2 5 4 3 4" xfId="19935" xr:uid="{00000000-0005-0000-0000-0000073E0000}"/>
    <cellStyle name="Normal 3 2 2 2 2 5 4 4" xfId="5084" xr:uid="{00000000-0005-0000-0000-0000083E0000}"/>
    <cellStyle name="Normal 3 2 2 2 2 5 4 4 2" xfId="13574" xr:uid="{00000000-0005-0000-0000-0000093E0000}"/>
    <cellStyle name="Normal 3 2 2 2 2 5 4 4 2 2" xfId="30540" xr:uid="{00000000-0005-0000-0000-00000A3E0000}"/>
    <cellStyle name="Normal 3 2 2 2 2 5 4 4 3" xfId="22058" xr:uid="{00000000-0005-0000-0000-00000B3E0000}"/>
    <cellStyle name="Normal 3 2 2 2 2 5 4 5" xfId="9332" xr:uid="{00000000-0005-0000-0000-00000C3E0000}"/>
    <cellStyle name="Normal 3 2 2 2 2 5 4 5 2" xfId="26299" xr:uid="{00000000-0005-0000-0000-00000D3E0000}"/>
    <cellStyle name="Normal 3 2 2 2 2 5 4 6" xfId="17817" xr:uid="{00000000-0005-0000-0000-00000E3E0000}"/>
    <cellStyle name="Normal 3 2 2 2 2 5 5" xfId="1351" xr:uid="{00000000-0005-0000-0000-00000F3E0000}"/>
    <cellStyle name="Normal 3 2 2 2 2 5 5 2" xfId="3473" xr:uid="{00000000-0005-0000-0000-0000103E0000}"/>
    <cellStyle name="Normal 3 2 2 2 2 5 5 2 2" xfId="7732" xr:uid="{00000000-0005-0000-0000-0000113E0000}"/>
    <cellStyle name="Normal 3 2 2 2 2 5 5 2 2 2" xfId="16221" xr:uid="{00000000-0005-0000-0000-0000123E0000}"/>
    <cellStyle name="Normal 3 2 2 2 2 5 5 2 2 2 2" xfId="33187" xr:uid="{00000000-0005-0000-0000-0000133E0000}"/>
    <cellStyle name="Normal 3 2 2 2 2 5 5 2 2 3" xfId="24705" xr:uid="{00000000-0005-0000-0000-0000143E0000}"/>
    <cellStyle name="Normal 3 2 2 2 2 5 5 2 3" xfId="11979" xr:uid="{00000000-0005-0000-0000-0000153E0000}"/>
    <cellStyle name="Normal 3 2 2 2 2 5 5 2 3 2" xfId="28946" xr:uid="{00000000-0005-0000-0000-0000163E0000}"/>
    <cellStyle name="Normal 3 2 2 2 2 5 5 2 4" xfId="20464" xr:uid="{00000000-0005-0000-0000-0000173E0000}"/>
    <cellStyle name="Normal 3 2 2 2 2 5 5 3" xfId="5613" xr:uid="{00000000-0005-0000-0000-0000183E0000}"/>
    <cellStyle name="Normal 3 2 2 2 2 5 5 3 2" xfId="14103" xr:uid="{00000000-0005-0000-0000-0000193E0000}"/>
    <cellStyle name="Normal 3 2 2 2 2 5 5 3 2 2" xfId="31069" xr:uid="{00000000-0005-0000-0000-00001A3E0000}"/>
    <cellStyle name="Normal 3 2 2 2 2 5 5 3 3" xfId="22587" xr:uid="{00000000-0005-0000-0000-00001B3E0000}"/>
    <cellStyle name="Normal 3 2 2 2 2 5 5 4" xfId="9861" xr:uid="{00000000-0005-0000-0000-00001C3E0000}"/>
    <cellStyle name="Normal 3 2 2 2 2 5 5 4 2" xfId="26828" xr:uid="{00000000-0005-0000-0000-00001D3E0000}"/>
    <cellStyle name="Normal 3 2 2 2 2 5 5 5" xfId="18346" xr:uid="{00000000-0005-0000-0000-00001E3E0000}"/>
    <cellStyle name="Normal 3 2 2 2 2 5 6" xfId="2414" xr:uid="{00000000-0005-0000-0000-00001F3E0000}"/>
    <cellStyle name="Normal 3 2 2 2 2 5 6 2" xfId="6674" xr:uid="{00000000-0005-0000-0000-0000203E0000}"/>
    <cellStyle name="Normal 3 2 2 2 2 5 6 2 2" xfId="15163" xr:uid="{00000000-0005-0000-0000-0000213E0000}"/>
    <cellStyle name="Normal 3 2 2 2 2 5 6 2 2 2" xfId="32129" xr:uid="{00000000-0005-0000-0000-0000223E0000}"/>
    <cellStyle name="Normal 3 2 2 2 2 5 6 2 3" xfId="23647" xr:uid="{00000000-0005-0000-0000-0000233E0000}"/>
    <cellStyle name="Normal 3 2 2 2 2 5 6 3" xfId="10921" xr:uid="{00000000-0005-0000-0000-0000243E0000}"/>
    <cellStyle name="Normal 3 2 2 2 2 5 6 3 2" xfId="27888" xr:uid="{00000000-0005-0000-0000-0000253E0000}"/>
    <cellStyle name="Normal 3 2 2 2 2 5 6 4" xfId="19406" xr:uid="{00000000-0005-0000-0000-0000263E0000}"/>
    <cellStyle name="Normal 3 2 2 2 2 5 7" xfId="4555" xr:uid="{00000000-0005-0000-0000-0000273E0000}"/>
    <cellStyle name="Normal 3 2 2 2 2 5 7 2" xfId="13045" xr:uid="{00000000-0005-0000-0000-0000283E0000}"/>
    <cellStyle name="Normal 3 2 2 2 2 5 7 2 2" xfId="30011" xr:uid="{00000000-0005-0000-0000-0000293E0000}"/>
    <cellStyle name="Normal 3 2 2 2 2 5 7 3" xfId="21529" xr:uid="{00000000-0005-0000-0000-00002A3E0000}"/>
    <cellStyle name="Normal 3 2 2 2 2 5 8" xfId="8803" xr:uid="{00000000-0005-0000-0000-00002B3E0000}"/>
    <cellStyle name="Normal 3 2 2 2 2 5 8 2" xfId="25770" xr:uid="{00000000-0005-0000-0000-00002C3E0000}"/>
    <cellStyle name="Normal 3 2 2 2 2 5 9" xfId="17288" xr:uid="{00000000-0005-0000-0000-00002D3E0000}"/>
    <cellStyle name="Normal 3 2 2 2 2 6" xfId="325" xr:uid="{00000000-0005-0000-0000-00002E3E0000}"/>
    <cellStyle name="Normal 3 2 2 2 2 6 2" xfId="614" xr:uid="{00000000-0005-0000-0000-00002F3E0000}"/>
    <cellStyle name="Normal 3 2 2 2 2 6 2 2" xfId="1151" xr:uid="{00000000-0005-0000-0000-0000303E0000}"/>
    <cellStyle name="Normal 3 2 2 2 2 6 2 2 2" xfId="2212" xr:uid="{00000000-0005-0000-0000-0000313E0000}"/>
    <cellStyle name="Normal 3 2 2 2 2 6 2 2 2 2" xfId="4333" xr:uid="{00000000-0005-0000-0000-0000323E0000}"/>
    <cellStyle name="Normal 3 2 2 2 2 6 2 2 2 2 2" xfId="8592" xr:uid="{00000000-0005-0000-0000-0000333E0000}"/>
    <cellStyle name="Normal 3 2 2 2 2 6 2 2 2 2 2 2" xfId="17081" xr:uid="{00000000-0005-0000-0000-0000343E0000}"/>
    <cellStyle name="Normal 3 2 2 2 2 6 2 2 2 2 2 2 2" xfId="34047" xr:uid="{00000000-0005-0000-0000-0000353E0000}"/>
    <cellStyle name="Normal 3 2 2 2 2 6 2 2 2 2 2 3" xfId="25565" xr:uid="{00000000-0005-0000-0000-0000363E0000}"/>
    <cellStyle name="Normal 3 2 2 2 2 6 2 2 2 2 3" xfId="12839" xr:uid="{00000000-0005-0000-0000-0000373E0000}"/>
    <cellStyle name="Normal 3 2 2 2 2 6 2 2 2 2 3 2" xfId="29806" xr:uid="{00000000-0005-0000-0000-0000383E0000}"/>
    <cellStyle name="Normal 3 2 2 2 2 6 2 2 2 2 4" xfId="21324" xr:uid="{00000000-0005-0000-0000-0000393E0000}"/>
    <cellStyle name="Normal 3 2 2 2 2 6 2 2 2 3" xfId="6473" xr:uid="{00000000-0005-0000-0000-00003A3E0000}"/>
    <cellStyle name="Normal 3 2 2 2 2 6 2 2 2 3 2" xfId="14963" xr:uid="{00000000-0005-0000-0000-00003B3E0000}"/>
    <cellStyle name="Normal 3 2 2 2 2 6 2 2 2 3 2 2" xfId="31929" xr:uid="{00000000-0005-0000-0000-00003C3E0000}"/>
    <cellStyle name="Normal 3 2 2 2 2 6 2 2 2 3 3" xfId="23447" xr:uid="{00000000-0005-0000-0000-00003D3E0000}"/>
    <cellStyle name="Normal 3 2 2 2 2 6 2 2 2 4" xfId="10721" xr:uid="{00000000-0005-0000-0000-00003E3E0000}"/>
    <cellStyle name="Normal 3 2 2 2 2 6 2 2 2 4 2" xfId="27688" xr:uid="{00000000-0005-0000-0000-00003F3E0000}"/>
    <cellStyle name="Normal 3 2 2 2 2 6 2 2 2 5" xfId="19206" xr:uid="{00000000-0005-0000-0000-0000403E0000}"/>
    <cellStyle name="Normal 3 2 2 2 2 6 2 2 3" xfId="3274" xr:uid="{00000000-0005-0000-0000-0000413E0000}"/>
    <cellStyle name="Normal 3 2 2 2 2 6 2 2 3 2" xfId="7534" xr:uid="{00000000-0005-0000-0000-0000423E0000}"/>
    <cellStyle name="Normal 3 2 2 2 2 6 2 2 3 2 2" xfId="16023" xr:uid="{00000000-0005-0000-0000-0000433E0000}"/>
    <cellStyle name="Normal 3 2 2 2 2 6 2 2 3 2 2 2" xfId="32989" xr:uid="{00000000-0005-0000-0000-0000443E0000}"/>
    <cellStyle name="Normal 3 2 2 2 2 6 2 2 3 2 3" xfId="24507" xr:uid="{00000000-0005-0000-0000-0000453E0000}"/>
    <cellStyle name="Normal 3 2 2 2 2 6 2 2 3 3" xfId="11781" xr:uid="{00000000-0005-0000-0000-0000463E0000}"/>
    <cellStyle name="Normal 3 2 2 2 2 6 2 2 3 3 2" xfId="28748" xr:uid="{00000000-0005-0000-0000-0000473E0000}"/>
    <cellStyle name="Normal 3 2 2 2 2 6 2 2 3 4" xfId="20266" xr:uid="{00000000-0005-0000-0000-0000483E0000}"/>
    <cellStyle name="Normal 3 2 2 2 2 6 2 2 4" xfId="5415" xr:uid="{00000000-0005-0000-0000-0000493E0000}"/>
    <cellStyle name="Normal 3 2 2 2 2 6 2 2 4 2" xfId="13905" xr:uid="{00000000-0005-0000-0000-00004A3E0000}"/>
    <cellStyle name="Normal 3 2 2 2 2 6 2 2 4 2 2" xfId="30871" xr:uid="{00000000-0005-0000-0000-00004B3E0000}"/>
    <cellStyle name="Normal 3 2 2 2 2 6 2 2 4 3" xfId="22389" xr:uid="{00000000-0005-0000-0000-00004C3E0000}"/>
    <cellStyle name="Normal 3 2 2 2 2 6 2 2 5" xfId="9663" xr:uid="{00000000-0005-0000-0000-00004D3E0000}"/>
    <cellStyle name="Normal 3 2 2 2 2 6 2 2 5 2" xfId="26630" xr:uid="{00000000-0005-0000-0000-00004E3E0000}"/>
    <cellStyle name="Normal 3 2 2 2 2 6 2 2 6" xfId="18148" xr:uid="{00000000-0005-0000-0000-00004F3E0000}"/>
    <cellStyle name="Normal 3 2 2 2 2 6 2 3" xfId="1682" xr:uid="{00000000-0005-0000-0000-0000503E0000}"/>
    <cellStyle name="Normal 3 2 2 2 2 6 2 3 2" xfId="3804" xr:uid="{00000000-0005-0000-0000-0000513E0000}"/>
    <cellStyle name="Normal 3 2 2 2 2 6 2 3 2 2" xfId="8063" xr:uid="{00000000-0005-0000-0000-0000523E0000}"/>
    <cellStyle name="Normal 3 2 2 2 2 6 2 3 2 2 2" xfId="16552" xr:uid="{00000000-0005-0000-0000-0000533E0000}"/>
    <cellStyle name="Normal 3 2 2 2 2 6 2 3 2 2 2 2" xfId="33518" xr:uid="{00000000-0005-0000-0000-0000543E0000}"/>
    <cellStyle name="Normal 3 2 2 2 2 6 2 3 2 2 3" xfId="25036" xr:uid="{00000000-0005-0000-0000-0000553E0000}"/>
    <cellStyle name="Normal 3 2 2 2 2 6 2 3 2 3" xfId="12310" xr:uid="{00000000-0005-0000-0000-0000563E0000}"/>
    <cellStyle name="Normal 3 2 2 2 2 6 2 3 2 3 2" xfId="29277" xr:uid="{00000000-0005-0000-0000-0000573E0000}"/>
    <cellStyle name="Normal 3 2 2 2 2 6 2 3 2 4" xfId="20795" xr:uid="{00000000-0005-0000-0000-0000583E0000}"/>
    <cellStyle name="Normal 3 2 2 2 2 6 2 3 3" xfId="5944" xr:uid="{00000000-0005-0000-0000-0000593E0000}"/>
    <cellStyle name="Normal 3 2 2 2 2 6 2 3 3 2" xfId="14434" xr:uid="{00000000-0005-0000-0000-00005A3E0000}"/>
    <cellStyle name="Normal 3 2 2 2 2 6 2 3 3 2 2" xfId="31400" xr:uid="{00000000-0005-0000-0000-00005B3E0000}"/>
    <cellStyle name="Normal 3 2 2 2 2 6 2 3 3 3" xfId="22918" xr:uid="{00000000-0005-0000-0000-00005C3E0000}"/>
    <cellStyle name="Normal 3 2 2 2 2 6 2 3 4" xfId="10192" xr:uid="{00000000-0005-0000-0000-00005D3E0000}"/>
    <cellStyle name="Normal 3 2 2 2 2 6 2 3 4 2" xfId="27159" xr:uid="{00000000-0005-0000-0000-00005E3E0000}"/>
    <cellStyle name="Normal 3 2 2 2 2 6 2 3 5" xfId="18677" xr:uid="{00000000-0005-0000-0000-00005F3E0000}"/>
    <cellStyle name="Normal 3 2 2 2 2 6 2 4" xfId="2745" xr:uid="{00000000-0005-0000-0000-0000603E0000}"/>
    <cellStyle name="Normal 3 2 2 2 2 6 2 4 2" xfId="7005" xr:uid="{00000000-0005-0000-0000-0000613E0000}"/>
    <cellStyle name="Normal 3 2 2 2 2 6 2 4 2 2" xfId="15494" xr:uid="{00000000-0005-0000-0000-0000623E0000}"/>
    <cellStyle name="Normal 3 2 2 2 2 6 2 4 2 2 2" xfId="32460" xr:uid="{00000000-0005-0000-0000-0000633E0000}"/>
    <cellStyle name="Normal 3 2 2 2 2 6 2 4 2 3" xfId="23978" xr:uid="{00000000-0005-0000-0000-0000643E0000}"/>
    <cellStyle name="Normal 3 2 2 2 2 6 2 4 3" xfId="11252" xr:uid="{00000000-0005-0000-0000-0000653E0000}"/>
    <cellStyle name="Normal 3 2 2 2 2 6 2 4 3 2" xfId="28219" xr:uid="{00000000-0005-0000-0000-0000663E0000}"/>
    <cellStyle name="Normal 3 2 2 2 2 6 2 4 4" xfId="19737" xr:uid="{00000000-0005-0000-0000-0000673E0000}"/>
    <cellStyle name="Normal 3 2 2 2 2 6 2 5" xfId="4886" xr:uid="{00000000-0005-0000-0000-0000683E0000}"/>
    <cellStyle name="Normal 3 2 2 2 2 6 2 5 2" xfId="13376" xr:uid="{00000000-0005-0000-0000-0000693E0000}"/>
    <cellStyle name="Normal 3 2 2 2 2 6 2 5 2 2" xfId="30342" xr:uid="{00000000-0005-0000-0000-00006A3E0000}"/>
    <cellStyle name="Normal 3 2 2 2 2 6 2 5 3" xfId="21860" xr:uid="{00000000-0005-0000-0000-00006B3E0000}"/>
    <cellStyle name="Normal 3 2 2 2 2 6 2 6" xfId="9134" xr:uid="{00000000-0005-0000-0000-00006C3E0000}"/>
    <cellStyle name="Normal 3 2 2 2 2 6 2 6 2" xfId="26101" xr:uid="{00000000-0005-0000-0000-00006D3E0000}"/>
    <cellStyle name="Normal 3 2 2 2 2 6 2 7" xfId="17619" xr:uid="{00000000-0005-0000-0000-00006E3E0000}"/>
    <cellStyle name="Normal 3 2 2 2 2 6 3" xfId="881" xr:uid="{00000000-0005-0000-0000-00006F3E0000}"/>
    <cellStyle name="Normal 3 2 2 2 2 6 3 2" xfId="1947" xr:uid="{00000000-0005-0000-0000-0000703E0000}"/>
    <cellStyle name="Normal 3 2 2 2 2 6 3 2 2" xfId="4068" xr:uid="{00000000-0005-0000-0000-0000713E0000}"/>
    <cellStyle name="Normal 3 2 2 2 2 6 3 2 2 2" xfId="8327" xr:uid="{00000000-0005-0000-0000-0000723E0000}"/>
    <cellStyle name="Normal 3 2 2 2 2 6 3 2 2 2 2" xfId="16816" xr:uid="{00000000-0005-0000-0000-0000733E0000}"/>
    <cellStyle name="Normal 3 2 2 2 2 6 3 2 2 2 2 2" xfId="33782" xr:uid="{00000000-0005-0000-0000-0000743E0000}"/>
    <cellStyle name="Normal 3 2 2 2 2 6 3 2 2 2 3" xfId="25300" xr:uid="{00000000-0005-0000-0000-0000753E0000}"/>
    <cellStyle name="Normal 3 2 2 2 2 6 3 2 2 3" xfId="12574" xr:uid="{00000000-0005-0000-0000-0000763E0000}"/>
    <cellStyle name="Normal 3 2 2 2 2 6 3 2 2 3 2" xfId="29541" xr:uid="{00000000-0005-0000-0000-0000773E0000}"/>
    <cellStyle name="Normal 3 2 2 2 2 6 3 2 2 4" xfId="21059" xr:uid="{00000000-0005-0000-0000-0000783E0000}"/>
    <cellStyle name="Normal 3 2 2 2 2 6 3 2 3" xfId="6208" xr:uid="{00000000-0005-0000-0000-0000793E0000}"/>
    <cellStyle name="Normal 3 2 2 2 2 6 3 2 3 2" xfId="14698" xr:uid="{00000000-0005-0000-0000-00007A3E0000}"/>
    <cellStyle name="Normal 3 2 2 2 2 6 3 2 3 2 2" xfId="31664" xr:uid="{00000000-0005-0000-0000-00007B3E0000}"/>
    <cellStyle name="Normal 3 2 2 2 2 6 3 2 3 3" xfId="23182" xr:uid="{00000000-0005-0000-0000-00007C3E0000}"/>
    <cellStyle name="Normal 3 2 2 2 2 6 3 2 4" xfId="10456" xr:uid="{00000000-0005-0000-0000-00007D3E0000}"/>
    <cellStyle name="Normal 3 2 2 2 2 6 3 2 4 2" xfId="27423" xr:uid="{00000000-0005-0000-0000-00007E3E0000}"/>
    <cellStyle name="Normal 3 2 2 2 2 6 3 2 5" xfId="18941" xr:uid="{00000000-0005-0000-0000-00007F3E0000}"/>
    <cellStyle name="Normal 3 2 2 2 2 6 3 3" xfId="3009" xr:uid="{00000000-0005-0000-0000-0000803E0000}"/>
    <cellStyle name="Normal 3 2 2 2 2 6 3 3 2" xfId="7269" xr:uid="{00000000-0005-0000-0000-0000813E0000}"/>
    <cellStyle name="Normal 3 2 2 2 2 6 3 3 2 2" xfId="15758" xr:uid="{00000000-0005-0000-0000-0000823E0000}"/>
    <cellStyle name="Normal 3 2 2 2 2 6 3 3 2 2 2" xfId="32724" xr:uid="{00000000-0005-0000-0000-0000833E0000}"/>
    <cellStyle name="Normal 3 2 2 2 2 6 3 3 2 3" xfId="24242" xr:uid="{00000000-0005-0000-0000-0000843E0000}"/>
    <cellStyle name="Normal 3 2 2 2 2 6 3 3 3" xfId="11516" xr:uid="{00000000-0005-0000-0000-0000853E0000}"/>
    <cellStyle name="Normal 3 2 2 2 2 6 3 3 3 2" xfId="28483" xr:uid="{00000000-0005-0000-0000-0000863E0000}"/>
    <cellStyle name="Normal 3 2 2 2 2 6 3 3 4" xfId="20001" xr:uid="{00000000-0005-0000-0000-0000873E0000}"/>
    <cellStyle name="Normal 3 2 2 2 2 6 3 4" xfId="5150" xr:uid="{00000000-0005-0000-0000-0000883E0000}"/>
    <cellStyle name="Normal 3 2 2 2 2 6 3 4 2" xfId="13640" xr:uid="{00000000-0005-0000-0000-0000893E0000}"/>
    <cellStyle name="Normal 3 2 2 2 2 6 3 4 2 2" xfId="30606" xr:uid="{00000000-0005-0000-0000-00008A3E0000}"/>
    <cellStyle name="Normal 3 2 2 2 2 6 3 4 3" xfId="22124" xr:uid="{00000000-0005-0000-0000-00008B3E0000}"/>
    <cellStyle name="Normal 3 2 2 2 2 6 3 5" xfId="9398" xr:uid="{00000000-0005-0000-0000-00008C3E0000}"/>
    <cellStyle name="Normal 3 2 2 2 2 6 3 5 2" xfId="26365" xr:uid="{00000000-0005-0000-0000-00008D3E0000}"/>
    <cellStyle name="Normal 3 2 2 2 2 6 3 6" xfId="17883" xr:uid="{00000000-0005-0000-0000-00008E3E0000}"/>
    <cellStyle name="Normal 3 2 2 2 2 6 4" xfId="1417" xr:uid="{00000000-0005-0000-0000-00008F3E0000}"/>
    <cellStyle name="Normal 3 2 2 2 2 6 4 2" xfId="3539" xr:uid="{00000000-0005-0000-0000-0000903E0000}"/>
    <cellStyle name="Normal 3 2 2 2 2 6 4 2 2" xfId="7798" xr:uid="{00000000-0005-0000-0000-0000913E0000}"/>
    <cellStyle name="Normal 3 2 2 2 2 6 4 2 2 2" xfId="16287" xr:uid="{00000000-0005-0000-0000-0000923E0000}"/>
    <cellStyle name="Normal 3 2 2 2 2 6 4 2 2 2 2" xfId="33253" xr:uid="{00000000-0005-0000-0000-0000933E0000}"/>
    <cellStyle name="Normal 3 2 2 2 2 6 4 2 2 3" xfId="24771" xr:uid="{00000000-0005-0000-0000-0000943E0000}"/>
    <cellStyle name="Normal 3 2 2 2 2 6 4 2 3" xfId="12045" xr:uid="{00000000-0005-0000-0000-0000953E0000}"/>
    <cellStyle name="Normal 3 2 2 2 2 6 4 2 3 2" xfId="29012" xr:uid="{00000000-0005-0000-0000-0000963E0000}"/>
    <cellStyle name="Normal 3 2 2 2 2 6 4 2 4" xfId="20530" xr:uid="{00000000-0005-0000-0000-0000973E0000}"/>
    <cellStyle name="Normal 3 2 2 2 2 6 4 3" xfId="5679" xr:uid="{00000000-0005-0000-0000-0000983E0000}"/>
    <cellStyle name="Normal 3 2 2 2 2 6 4 3 2" xfId="14169" xr:uid="{00000000-0005-0000-0000-0000993E0000}"/>
    <cellStyle name="Normal 3 2 2 2 2 6 4 3 2 2" xfId="31135" xr:uid="{00000000-0005-0000-0000-00009A3E0000}"/>
    <cellStyle name="Normal 3 2 2 2 2 6 4 3 3" xfId="22653" xr:uid="{00000000-0005-0000-0000-00009B3E0000}"/>
    <cellStyle name="Normal 3 2 2 2 2 6 4 4" xfId="9927" xr:uid="{00000000-0005-0000-0000-00009C3E0000}"/>
    <cellStyle name="Normal 3 2 2 2 2 6 4 4 2" xfId="26894" xr:uid="{00000000-0005-0000-0000-00009D3E0000}"/>
    <cellStyle name="Normal 3 2 2 2 2 6 4 5" xfId="18412" xr:uid="{00000000-0005-0000-0000-00009E3E0000}"/>
    <cellStyle name="Normal 3 2 2 2 2 6 5" xfId="2480" xr:uid="{00000000-0005-0000-0000-00009F3E0000}"/>
    <cellStyle name="Normal 3 2 2 2 2 6 5 2" xfId="6740" xr:uid="{00000000-0005-0000-0000-0000A03E0000}"/>
    <cellStyle name="Normal 3 2 2 2 2 6 5 2 2" xfId="15229" xr:uid="{00000000-0005-0000-0000-0000A13E0000}"/>
    <cellStyle name="Normal 3 2 2 2 2 6 5 2 2 2" xfId="32195" xr:uid="{00000000-0005-0000-0000-0000A23E0000}"/>
    <cellStyle name="Normal 3 2 2 2 2 6 5 2 3" xfId="23713" xr:uid="{00000000-0005-0000-0000-0000A33E0000}"/>
    <cellStyle name="Normal 3 2 2 2 2 6 5 3" xfId="10987" xr:uid="{00000000-0005-0000-0000-0000A43E0000}"/>
    <cellStyle name="Normal 3 2 2 2 2 6 5 3 2" xfId="27954" xr:uid="{00000000-0005-0000-0000-0000A53E0000}"/>
    <cellStyle name="Normal 3 2 2 2 2 6 5 4" xfId="19472" xr:uid="{00000000-0005-0000-0000-0000A63E0000}"/>
    <cellStyle name="Normal 3 2 2 2 2 6 6" xfId="4621" xr:uid="{00000000-0005-0000-0000-0000A73E0000}"/>
    <cellStyle name="Normal 3 2 2 2 2 6 6 2" xfId="13111" xr:uid="{00000000-0005-0000-0000-0000A83E0000}"/>
    <cellStyle name="Normal 3 2 2 2 2 6 6 2 2" xfId="30077" xr:uid="{00000000-0005-0000-0000-0000A93E0000}"/>
    <cellStyle name="Normal 3 2 2 2 2 6 6 3" xfId="21595" xr:uid="{00000000-0005-0000-0000-0000AA3E0000}"/>
    <cellStyle name="Normal 3 2 2 2 2 6 7" xfId="8869" xr:uid="{00000000-0005-0000-0000-0000AB3E0000}"/>
    <cellStyle name="Normal 3 2 2 2 2 6 7 2" xfId="25836" xr:uid="{00000000-0005-0000-0000-0000AC3E0000}"/>
    <cellStyle name="Normal 3 2 2 2 2 6 8" xfId="17354" xr:uid="{00000000-0005-0000-0000-0000AD3E0000}"/>
    <cellStyle name="Normal 3 2 2 2 2 7" xfId="479" xr:uid="{00000000-0005-0000-0000-0000AE3E0000}"/>
    <cellStyle name="Normal 3 2 2 2 2 7 2" xfId="1020" xr:uid="{00000000-0005-0000-0000-0000AF3E0000}"/>
    <cellStyle name="Normal 3 2 2 2 2 7 2 2" xfId="2081" xr:uid="{00000000-0005-0000-0000-0000B03E0000}"/>
    <cellStyle name="Normal 3 2 2 2 2 7 2 2 2" xfId="4202" xr:uid="{00000000-0005-0000-0000-0000B13E0000}"/>
    <cellStyle name="Normal 3 2 2 2 2 7 2 2 2 2" xfId="8461" xr:uid="{00000000-0005-0000-0000-0000B23E0000}"/>
    <cellStyle name="Normal 3 2 2 2 2 7 2 2 2 2 2" xfId="16950" xr:uid="{00000000-0005-0000-0000-0000B33E0000}"/>
    <cellStyle name="Normal 3 2 2 2 2 7 2 2 2 2 2 2" xfId="33916" xr:uid="{00000000-0005-0000-0000-0000B43E0000}"/>
    <cellStyle name="Normal 3 2 2 2 2 7 2 2 2 2 3" xfId="25434" xr:uid="{00000000-0005-0000-0000-0000B53E0000}"/>
    <cellStyle name="Normal 3 2 2 2 2 7 2 2 2 3" xfId="12708" xr:uid="{00000000-0005-0000-0000-0000B63E0000}"/>
    <cellStyle name="Normal 3 2 2 2 2 7 2 2 2 3 2" xfId="29675" xr:uid="{00000000-0005-0000-0000-0000B73E0000}"/>
    <cellStyle name="Normal 3 2 2 2 2 7 2 2 2 4" xfId="21193" xr:uid="{00000000-0005-0000-0000-0000B83E0000}"/>
    <cellStyle name="Normal 3 2 2 2 2 7 2 2 3" xfId="6342" xr:uid="{00000000-0005-0000-0000-0000B93E0000}"/>
    <cellStyle name="Normal 3 2 2 2 2 7 2 2 3 2" xfId="14832" xr:uid="{00000000-0005-0000-0000-0000BA3E0000}"/>
    <cellStyle name="Normal 3 2 2 2 2 7 2 2 3 2 2" xfId="31798" xr:uid="{00000000-0005-0000-0000-0000BB3E0000}"/>
    <cellStyle name="Normal 3 2 2 2 2 7 2 2 3 3" xfId="23316" xr:uid="{00000000-0005-0000-0000-0000BC3E0000}"/>
    <cellStyle name="Normal 3 2 2 2 2 7 2 2 4" xfId="10590" xr:uid="{00000000-0005-0000-0000-0000BD3E0000}"/>
    <cellStyle name="Normal 3 2 2 2 2 7 2 2 4 2" xfId="27557" xr:uid="{00000000-0005-0000-0000-0000BE3E0000}"/>
    <cellStyle name="Normal 3 2 2 2 2 7 2 2 5" xfId="19075" xr:uid="{00000000-0005-0000-0000-0000BF3E0000}"/>
    <cellStyle name="Normal 3 2 2 2 2 7 2 3" xfId="3143" xr:uid="{00000000-0005-0000-0000-0000C03E0000}"/>
    <cellStyle name="Normal 3 2 2 2 2 7 2 3 2" xfId="7403" xr:uid="{00000000-0005-0000-0000-0000C13E0000}"/>
    <cellStyle name="Normal 3 2 2 2 2 7 2 3 2 2" xfId="15892" xr:uid="{00000000-0005-0000-0000-0000C23E0000}"/>
    <cellStyle name="Normal 3 2 2 2 2 7 2 3 2 2 2" xfId="32858" xr:uid="{00000000-0005-0000-0000-0000C33E0000}"/>
    <cellStyle name="Normal 3 2 2 2 2 7 2 3 2 3" xfId="24376" xr:uid="{00000000-0005-0000-0000-0000C43E0000}"/>
    <cellStyle name="Normal 3 2 2 2 2 7 2 3 3" xfId="11650" xr:uid="{00000000-0005-0000-0000-0000C53E0000}"/>
    <cellStyle name="Normal 3 2 2 2 2 7 2 3 3 2" xfId="28617" xr:uid="{00000000-0005-0000-0000-0000C63E0000}"/>
    <cellStyle name="Normal 3 2 2 2 2 7 2 3 4" xfId="20135" xr:uid="{00000000-0005-0000-0000-0000C73E0000}"/>
    <cellStyle name="Normal 3 2 2 2 2 7 2 4" xfId="5284" xr:uid="{00000000-0005-0000-0000-0000C83E0000}"/>
    <cellStyle name="Normal 3 2 2 2 2 7 2 4 2" xfId="13774" xr:uid="{00000000-0005-0000-0000-0000C93E0000}"/>
    <cellStyle name="Normal 3 2 2 2 2 7 2 4 2 2" xfId="30740" xr:uid="{00000000-0005-0000-0000-0000CA3E0000}"/>
    <cellStyle name="Normal 3 2 2 2 2 7 2 4 3" xfId="22258" xr:uid="{00000000-0005-0000-0000-0000CB3E0000}"/>
    <cellStyle name="Normal 3 2 2 2 2 7 2 5" xfId="9532" xr:uid="{00000000-0005-0000-0000-0000CC3E0000}"/>
    <cellStyle name="Normal 3 2 2 2 2 7 2 5 2" xfId="26499" xr:uid="{00000000-0005-0000-0000-0000CD3E0000}"/>
    <cellStyle name="Normal 3 2 2 2 2 7 2 6" xfId="18017" xr:uid="{00000000-0005-0000-0000-0000CE3E0000}"/>
    <cellStyle name="Normal 3 2 2 2 2 7 3" xfId="1551" xr:uid="{00000000-0005-0000-0000-0000CF3E0000}"/>
    <cellStyle name="Normal 3 2 2 2 2 7 3 2" xfId="3673" xr:uid="{00000000-0005-0000-0000-0000D03E0000}"/>
    <cellStyle name="Normal 3 2 2 2 2 7 3 2 2" xfId="7932" xr:uid="{00000000-0005-0000-0000-0000D13E0000}"/>
    <cellStyle name="Normal 3 2 2 2 2 7 3 2 2 2" xfId="16421" xr:uid="{00000000-0005-0000-0000-0000D23E0000}"/>
    <cellStyle name="Normal 3 2 2 2 2 7 3 2 2 2 2" xfId="33387" xr:uid="{00000000-0005-0000-0000-0000D33E0000}"/>
    <cellStyle name="Normal 3 2 2 2 2 7 3 2 2 3" xfId="24905" xr:uid="{00000000-0005-0000-0000-0000D43E0000}"/>
    <cellStyle name="Normal 3 2 2 2 2 7 3 2 3" xfId="12179" xr:uid="{00000000-0005-0000-0000-0000D53E0000}"/>
    <cellStyle name="Normal 3 2 2 2 2 7 3 2 3 2" xfId="29146" xr:uid="{00000000-0005-0000-0000-0000D63E0000}"/>
    <cellStyle name="Normal 3 2 2 2 2 7 3 2 4" xfId="20664" xr:uid="{00000000-0005-0000-0000-0000D73E0000}"/>
    <cellStyle name="Normal 3 2 2 2 2 7 3 3" xfId="5813" xr:uid="{00000000-0005-0000-0000-0000D83E0000}"/>
    <cellStyle name="Normal 3 2 2 2 2 7 3 3 2" xfId="14303" xr:uid="{00000000-0005-0000-0000-0000D93E0000}"/>
    <cellStyle name="Normal 3 2 2 2 2 7 3 3 2 2" xfId="31269" xr:uid="{00000000-0005-0000-0000-0000DA3E0000}"/>
    <cellStyle name="Normal 3 2 2 2 2 7 3 3 3" xfId="22787" xr:uid="{00000000-0005-0000-0000-0000DB3E0000}"/>
    <cellStyle name="Normal 3 2 2 2 2 7 3 4" xfId="10061" xr:uid="{00000000-0005-0000-0000-0000DC3E0000}"/>
    <cellStyle name="Normal 3 2 2 2 2 7 3 4 2" xfId="27028" xr:uid="{00000000-0005-0000-0000-0000DD3E0000}"/>
    <cellStyle name="Normal 3 2 2 2 2 7 3 5" xfId="18546" xr:uid="{00000000-0005-0000-0000-0000DE3E0000}"/>
    <cellStyle name="Normal 3 2 2 2 2 7 4" xfId="2614" xr:uid="{00000000-0005-0000-0000-0000DF3E0000}"/>
    <cellStyle name="Normal 3 2 2 2 2 7 4 2" xfId="6874" xr:uid="{00000000-0005-0000-0000-0000E03E0000}"/>
    <cellStyle name="Normal 3 2 2 2 2 7 4 2 2" xfId="15363" xr:uid="{00000000-0005-0000-0000-0000E13E0000}"/>
    <cellStyle name="Normal 3 2 2 2 2 7 4 2 2 2" xfId="32329" xr:uid="{00000000-0005-0000-0000-0000E23E0000}"/>
    <cellStyle name="Normal 3 2 2 2 2 7 4 2 3" xfId="23847" xr:uid="{00000000-0005-0000-0000-0000E33E0000}"/>
    <cellStyle name="Normal 3 2 2 2 2 7 4 3" xfId="11121" xr:uid="{00000000-0005-0000-0000-0000E43E0000}"/>
    <cellStyle name="Normal 3 2 2 2 2 7 4 3 2" xfId="28088" xr:uid="{00000000-0005-0000-0000-0000E53E0000}"/>
    <cellStyle name="Normal 3 2 2 2 2 7 4 4" xfId="19606" xr:uid="{00000000-0005-0000-0000-0000E63E0000}"/>
    <cellStyle name="Normal 3 2 2 2 2 7 5" xfId="4755" xr:uid="{00000000-0005-0000-0000-0000E73E0000}"/>
    <cellStyle name="Normal 3 2 2 2 2 7 5 2" xfId="13245" xr:uid="{00000000-0005-0000-0000-0000E83E0000}"/>
    <cellStyle name="Normal 3 2 2 2 2 7 5 2 2" xfId="30211" xr:uid="{00000000-0005-0000-0000-0000E93E0000}"/>
    <cellStyle name="Normal 3 2 2 2 2 7 5 3" xfId="21729" xr:uid="{00000000-0005-0000-0000-0000EA3E0000}"/>
    <cellStyle name="Normal 3 2 2 2 2 7 6" xfId="9003" xr:uid="{00000000-0005-0000-0000-0000EB3E0000}"/>
    <cellStyle name="Normal 3 2 2 2 2 7 6 2" xfId="25970" xr:uid="{00000000-0005-0000-0000-0000EC3E0000}"/>
    <cellStyle name="Normal 3 2 2 2 2 7 7" xfId="17488" xr:uid="{00000000-0005-0000-0000-0000ED3E0000}"/>
    <cellStyle name="Normal 3 2 2 2 2 8" xfId="749" xr:uid="{00000000-0005-0000-0000-0000EE3E0000}"/>
    <cellStyle name="Normal 3 2 2 2 2 8 2" xfId="1816" xr:uid="{00000000-0005-0000-0000-0000EF3E0000}"/>
    <cellStyle name="Normal 3 2 2 2 2 8 2 2" xfId="3937" xr:uid="{00000000-0005-0000-0000-0000F03E0000}"/>
    <cellStyle name="Normal 3 2 2 2 2 8 2 2 2" xfId="8196" xr:uid="{00000000-0005-0000-0000-0000F13E0000}"/>
    <cellStyle name="Normal 3 2 2 2 2 8 2 2 2 2" xfId="16685" xr:uid="{00000000-0005-0000-0000-0000F23E0000}"/>
    <cellStyle name="Normal 3 2 2 2 2 8 2 2 2 2 2" xfId="33651" xr:uid="{00000000-0005-0000-0000-0000F33E0000}"/>
    <cellStyle name="Normal 3 2 2 2 2 8 2 2 2 3" xfId="25169" xr:uid="{00000000-0005-0000-0000-0000F43E0000}"/>
    <cellStyle name="Normal 3 2 2 2 2 8 2 2 3" xfId="12443" xr:uid="{00000000-0005-0000-0000-0000F53E0000}"/>
    <cellStyle name="Normal 3 2 2 2 2 8 2 2 3 2" xfId="29410" xr:uid="{00000000-0005-0000-0000-0000F63E0000}"/>
    <cellStyle name="Normal 3 2 2 2 2 8 2 2 4" xfId="20928" xr:uid="{00000000-0005-0000-0000-0000F73E0000}"/>
    <cellStyle name="Normal 3 2 2 2 2 8 2 3" xfId="6077" xr:uid="{00000000-0005-0000-0000-0000F83E0000}"/>
    <cellStyle name="Normal 3 2 2 2 2 8 2 3 2" xfId="14567" xr:uid="{00000000-0005-0000-0000-0000F93E0000}"/>
    <cellStyle name="Normal 3 2 2 2 2 8 2 3 2 2" xfId="31533" xr:uid="{00000000-0005-0000-0000-0000FA3E0000}"/>
    <cellStyle name="Normal 3 2 2 2 2 8 2 3 3" xfId="23051" xr:uid="{00000000-0005-0000-0000-0000FB3E0000}"/>
    <cellStyle name="Normal 3 2 2 2 2 8 2 4" xfId="10325" xr:uid="{00000000-0005-0000-0000-0000FC3E0000}"/>
    <cellStyle name="Normal 3 2 2 2 2 8 2 4 2" xfId="27292" xr:uid="{00000000-0005-0000-0000-0000FD3E0000}"/>
    <cellStyle name="Normal 3 2 2 2 2 8 2 5" xfId="18810" xr:uid="{00000000-0005-0000-0000-0000FE3E0000}"/>
    <cellStyle name="Normal 3 2 2 2 2 8 3" xfId="2878" xr:uid="{00000000-0005-0000-0000-0000FF3E0000}"/>
    <cellStyle name="Normal 3 2 2 2 2 8 3 2" xfId="7138" xr:uid="{00000000-0005-0000-0000-0000003F0000}"/>
    <cellStyle name="Normal 3 2 2 2 2 8 3 2 2" xfId="15627" xr:uid="{00000000-0005-0000-0000-0000013F0000}"/>
    <cellStyle name="Normal 3 2 2 2 2 8 3 2 2 2" xfId="32593" xr:uid="{00000000-0005-0000-0000-0000023F0000}"/>
    <cellStyle name="Normal 3 2 2 2 2 8 3 2 3" xfId="24111" xr:uid="{00000000-0005-0000-0000-0000033F0000}"/>
    <cellStyle name="Normal 3 2 2 2 2 8 3 3" xfId="11385" xr:uid="{00000000-0005-0000-0000-0000043F0000}"/>
    <cellStyle name="Normal 3 2 2 2 2 8 3 3 2" xfId="28352" xr:uid="{00000000-0005-0000-0000-0000053F0000}"/>
    <cellStyle name="Normal 3 2 2 2 2 8 3 4" xfId="19870" xr:uid="{00000000-0005-0000-0000-0000063F0000}"/>
    <cellStyle name="Normal 3 2 2 2 2 8 4" xfId="5019" xr:uid="{00000000-0005-0000-0000-0000073F0000}"/>
    <cellStyle name="Normal 3 2 2 2 2 8 4 2" xfId="13509" xr:uid="{00000000-0005-0000-0000-0000083F0000}"/>
    <cellStyle name="Normal 3 2 2 2 2 8 4 2 2" xfId="30475" xr:uid="{00000000-0005-0000-0000-0000093F0000}"/>
    <cellStyle name="Normal 3 2 2 2 2 8 4 3" xfId="21993" xr:uid="{00000000-0005-0000-0000-00000A3F0000}"/>
    <cellStyle name="Normal 3 2 2 2 2 8 5" xfId="9267" xr:uid="{00000000-0005-0000-0000-00000B3F0000}"/>
    <cellStyle name="Normal 3 2 2 2 2 8 5 2" xfId="26234" xr:uid="{00000000-0005-0000-0000-00000C3F0000}"/>
    <cellStyle name="Normal 3 2 2 2 2 8 6" xfId="17752" xr:uid="{00000000-0005-0000-0000-00000D3F0000}"/>
    <cellStyle name="Normal 3 2 2 2 2 9" xfId="1285" xr:uid="{00000000-0005-0000-0000-00000E3F0000}"/>
    <cellStyle name="Normal 3 2 2 2 2 9 2" xfId="3408" xr:uid="{00000000-0005-0000-0000-00000F3F0000}"/>
    <cellStyle name="Normal 3 2 2 2 2 9 2 2" xfId="7667" xr:uid="{00000000-0005-0000-0000-0000103F0000}"/>
    <cellStyle name="Normal 3 2 2 2 2 9 2 2 2" xfId="16156" xr:uid="{00000000-0005-0000-0000-0000113F0000}"/>
    <cellStyle name="Normal 3 2 2 2 2 9 2 2 2 2" xfId="33122" xr:uid="{00000000-0005-0000-0000-0000123F0000}"/>
    <cellStyle name="Normal 3 2 2 2 2 9 2 2 3" xfId="24640" xr:uid="{00000000-0005-0000-0000-0000133F0000}"/>
    <cellStyle name="Normal 3 2 2 2 2 9 2 3" xfId="11914" xr:uid="{00000000-0005-0000-0000-0000143F0000}"/>
    <cellStyle name="Normal 3 2 2 2 2 9 2 3 2" xfId="28881" xr:uid="{00000000-0005-0000-0000-0000153F0000}"/>
    <cellStyle name="Normal 3 2 2 2 2 9 2 4" xfId="20399" xr:uid="{00000000-0005-0000-0000-0000163F0000}"/>
    <cellStyle name="Normal 3 2 2 2 2 9 3" xfId="5548" xr:uid="{00000000-0005-0000-0000-0000173F0000}"/>
    <cellStyle name="Normal 3 2 2 2 2 9 3 2" xfId="14038" xr:uid="{00000000-0005-0000-0000-0000183F0000}"/>
    <cellStyle name="Normal 3 2 2 2 2 9 3 2 2" xfId="31004" xr:uid="{00000000-0005-0000-0000-0000193F0000}"/>
    <cellStyle name="Normal 3 2 2 2 2 9 3 3" xfId="22522" xr:uid="{00000000-0005-0000-0000-00001A3F0000}"/>
    <cellStyle name="Normal 3 2 2 2 2 9 4" xfId="9796" xr:uid="{00000000-0005-0000-0000-00001B3F0000}"/>
    <cellStyle name="Normal 3 2 2 2 2 9 4 2" xfId="26763" xr:uid="{00000000-0005-0000-0000-00001C3F0000}"/>
    <cellStyle name="Normal 3 2 2 2 2 9 5" xfId="18281" xr:uid="{00000000-0005-0000-0000-00001D3F0000}"/>
    <cellStyle name="Normal 3 2 2 2 3" xfId="105" xr:uid="{00000000-0005-0000-0000-00001E3F0000}"/>
    <cellStyle name="Normal 3 2 2 2 4" xfId="146" xr:uid="{00000000-0005-0000-0000-00001F3F0000}"/>
    <cellStyle name="Normal 3 2 2 2 4 10" xfId="8745" xr:uid="{00000000-0005-0000-0000-0000203F0000}"/>
    <cellStyle name="Normal 3 2 2 2 4 10 2" xfId="25713" xr:uid="{00000000-0005-0000-0000-0000213F0000}"/>
    <cellStyle name="Normal 3 2 2 2 4 11" xfId="17230" xr:uid="{00000000-0005-0000-0000-0000223F0000}"/>
    <cellStyle name="Normal 3 2 2 2 4 2" xfId="229" xr:uid="{00000000-0005-0000-0000-0000233F0000}"/>
    <cellStyle name="Normal 3 2 2 2 4 2 10" xfId="17264" xr:uid="{00000000-0005-0000-0000-0000243F0000}"/>
    <cellStyle name="Normal 3 2 2 2 4 2 2" xfId="299" xr:uid="{00000000-0005-0000-0000-0000253F0000}"/>
    <cellStyle name="Normal 3 2 2 2 4 2 2 2" xfId="433" xr:uid="{00000000-0005-0000-0000-0000263F0000}"/>
    <cellStyle name="Normal 3 2 2 2 4 2 2 2 2" xfId="721" xr:uid="{00000000-0005-0000-0000-0000273F0000}"/>
    <cellStyle name="Normal 3 2 2 2 4 2 2 2 2 2" xfId="1257" xr:uid="{00000000-0005-0000-0000-0000283F0000}"/>
    <cellStyle name="Normal 3 2 2 2 4 2 2 2 2 2 2" xfId="2318" xr:uid="{00000000-0005-0000-0000-0000293F0000}"/>
    <cellStyle name="Normal 3 2 2 2 4 2 2 2 2 2 2 2" xfId="4439" xr:uid="{00000000-0005-0000-0000-00002A3F0000}"/>
    <cellStyle name="Normal 3 2 2 2 4 2 2 2 2 2 2 2 2" xfId="8698" xr:uid="{00000000-0005-0000-0000-00002B3F0000}"/>
    <cellStyle name="Normal 3 2 2 2 4 2 2 2 2 2 2 2 2 2" xfId="17187" xr:uid="{00000000-0005-0000-0000-00002C3F0000}"/>
    <cellStyle name="Normal 3 2 2 2 4 2 2 2 2 2 2 2 2 2 2" xfId="34153" xr:uid="{00000000-0005-0000-0000-00002D3F0000}"/>
    <cellStyle name="Normal 3 2 2 2 4 2 2 2 2 2 2 2 2 3" xfId="25671" xr:uid="{00000000-0005-0000-0000-00002E3F0000}"/>
    <cellStyle name="Normal 3 2 2 2 4 2 2 2 2 2 2 2 3" xfId="12945" xr:uid="{00000000-0005-0000-0000-00002F3F0000}"/>
    <cellStyle name="Normal 3 2 2 2 4 2 2 2 2 2 2 2 3 2" xfId="29912" xr:uid="{00000000-0005-0000-0000-0000303F0000}"/>
    <cellStyle name="Normal 3 2 2 2 4 2 2 2 2 2 2 2 4" xfId="21430" xr:uid="{00000000-0005-0000-0000-0000313F0000}"/>
    <cellStyle name="Normal 3 2 2 2 4 2 2 2 2 2 2 3" xfId="6579" xr:uid="{00000000-0005-0000-0000-0000323F0000}"/>
    <cellStyle name="Normal 3 2 2 2 4 2 2 2 2 2 2 3 2" xfId="15069" xr:uid="{00000000-0005-0000-0000-0000333F0000}"/>
    <cellStyle name="Normal 3 2 2 2 4 2 2 2 2 2 2 3 2 2" xfId="32035" xr:uid="{00000000-0005-0000-0000-0000343F0000}"/>
    <cellStyle name="Normal 3 2 2 2 4 2 2 2 2 2 2 3 3" xfId="23553" xr:uid="{00000000-0005-0000-0000-0000353F0000}"/>
    <cellStyle name="Normal 3 2 2 2 4 2 2 2 2 2 2 4" xfId="10827" xr:uid="{00000000-0005-0000-0000-0000363F0000}"/>
    <cellStyle name="Normal 3 2 2 2 4 2 2 2 2 2 2 4 2" xfId="27794" xr:uid="{00000000-0005-0000-0000-0000373F0000}"/>
    <cellStyle name="Normal 3 2 2 2 4 2 2 2 2 2 2 5" xfId="19312" xr:uid="{00000000-0005-0000-0000-0000383F0000}"/>
    <cellStyle name="Normal 3 2 2 2 4 2 2 2 2 2 3" xfId="3380" xr:uid="{00000000-0005-0000-0000-0000393F0000}"/>
    <cellStyle name="Normal 3 2 2 2 4 2 2 2 2 2 3 2" xfId="7640" xr:uid="{00000000-0005-0000-0000-00003A3F0000}"/>
    <cellStyle name="Normal 3 2 2 2 4 2 2 2 2 2 3 2 2" xfId="16129" xr:uid="{00000000-0005-0000-0000-00003B3F0000}"/>
    <cellStyle name="Normal 3 2 2 2 4 2 2 2 2 2 3 2 2 2" xfId="33095" xr:uid="{00000000-0005-0000-0000-00003C3F0000}"/>
    <cellStyle name="Normal 3 2 2 2 4 2 2 2 2 2 3 2 3" xfId="24613" xr:uid="{00000000-0005-0000-0000-00003D3F0000}"/>
    <cellStyle name="Normal 3 2 2 2 4 2 2 2 2 2 3 3" xfId="11887" xr:uid="{00000000-0005-0000-0000-00003E3F0000}"/>
    <cellStyle name="Normal 3 2 2 2 4 2 2 2 2 2 3 3 2" xfId="28854" xr:uid="{00000000-0005-0000-0000-00003F3F0000}"/>
    <cellStyle name="Normal 3 2 2 2 4 2 2 2 2 2 3 4" xfId="20372" xr:uid="{00000000-0005-0000-0000-0000403F0000}"/>
    <cellStyle name="Normal 3 2 2 2 4 2 2 2 2 2 4" xfId="5521" xr:uid="{00000000-0005-0000-0000-0000413F0000}"/>
    <cellStyle name="Normal 3 2 2 2 4 2 2 2 2 2 4 2" xfId="14011" xr:uid="{00000000-0005-0000-0000-0000423F0000}"/>
    <cellStyle name="Normal 3 2 2 2 4 2 2 2 2 2 4 2 2" xfId="30977" xr:uid="{00000000-0005-0000-0000-0000433F0000}"/>
    <cellStyle name="Normal 3 2 2 2 4 2 2 2 2 2 4 3" xfId="22495" xr:uid="{00000000-0005-0000-0000-0000443F0000}"/>
    <cellStyle name="Normal 3 2 2 2 4 2 2 2 2 2 5" xfId="9769" xr:uid="{00000000-0005-0000-0000-0000453F0000}"/>
    <cellStyle name="Normal 3 2 2 2 4 2 2 2 2 2 5 2" xfId="26736" xr:uid="{00000000-0005-0000-0000-0000463F0000}"/>
    <cellStyle name="Normal 3 2 2 2 4 2 2 2 2 2 6" xfId="18254" xr:uid="{00000000-0005-0000-0000-0000473F0000}"/>
    <cellStyle name="Normal 3 2 2 2 4 2 2 2 2 3" xfId="1788" xr:uid="{00000000-0005-0000-0000-0000483F0000}"/>
    <cellStyle name="Normal 3 2 2 2 4 2 2 2 2 3 2" xfId="3910" xr:uid="{00000000-0005-0000-0000-0000493F0000}"/>
    <cellStyle name="Normal 3 2 2 2 4 2 2 2 2 3 2 2" xfId="8169" xr:uid="{00000000-0005-0000-0000-00004A3F0000}"/>
    <cellStyle name="Normal 3 2 2 2 4 2 2 2 2 3 2 2 2" xfId="16658" xr:uid="{00000000-0005-0000-0000-00004B3F0000}"/>
    <cellStyle name="Normal 3 2 2 2 4 2 2 2 2 3 2 2 2 2" xfId="33624" xr:uid="{00000000-0005-0000-0000-00004C3F0000}"/>
    <cellStyle name="Normal 3 2 2 2 4 2 2 2 2 3 2 2 3" xfId="25142" xr:uid="{00000000-0005-0000-0000-00004D3F0000}"/>
    <cellStyle name="Normal 3 2 2 2 4 2 2 2 2 3 2 3" xfId="12416" xr:uid="{00000000-0005-0000-0000-00004E3F0000}"/>
    <cellStyle name="Normal 3 2 2 2 4 2 2 2 2 3 2 3 2" xfId="29383" xr:uid="{00000000-0005-0000-0000-00004F3F0000}"/>
    <cellStyle name="Normal 3 2 2 2 4 2 2 2 2 3 2 4" xfId="20901" xr:uid="{00000000-0005-0000-0000-0000503F0000}"/>
    <cellStyle name="Normal 3 2 2 2 4 2 2 2 2 3 3" xfId="6050" xr:uid="{00000000-0005-0000-0000-0000513F0000}"/>
    <cellStyle name="Normal 3 2 2 2 4 2 2 2 2 3 3 2" xfId="14540" xr:uid="{00000000-0005-0000-0000-0000523F0000}"/>
    <cellStyle name="Normal 3 2 2 2 4 2 2 2 2 3 3 2 2" xfId="31506" xr:uid="{00000000-0005-0000-0000-0000533F0000}"/>
    <cellStyle name="Normal 3 2 2 2 4 2 2 2 2 3 3 3" xfId="23024" xr:uid="{00000000-0005-0000-0000-0000543F0000}"/>
    <cellStyle name="Normal 3 2 2 2 4 2 2 2 2 3 4" xfId="10298" xr:uid="{00000000-0005-0000-0000-0000553F0000}"/>
    <cellStyle name="Normal 3 2 2 2 4 2 2 2 2 3 4 2" xfId="27265" xr:uid="{00000000-0005-0000-0000-0000563F0000}"/>
    <cellStyle name="Normal 3 2 2 2 4 2 2 2 2 3 5" xfId="18783" xr:uid="{00000000-0005-0000-0000-0000573F0000}"/>
    <cellStyle name="Normal 3 2 2 2 4 2 2 2 2 4" xfId="2851" xr:uid="{00000000-0005-0000-0000-0000583F0000}"/>
    <cellStyle name="Normal 3 2 2 2 4 2 2 2 2 4 2" xfId="7111" xr:uid="{00000000-0005-0000-0000-0000593F0000}"/>
    <cellStyle name="Normal 3 2 2 2 4 2 2 2 2 4 2 2" xfId="15600" xr:uid="{00000000-0005-0000-0000-00005A3F0000}"/>
    <cellStyle name="Normal 3 2 2 2 4 2 2 2 2 4 2 2 2" xfId="32566" xr:uid="{00000000-0005-0000-0000-00005B3F0000}"/>
    <cellStyle name="Normal 3 2 2 2 4 2 2 2 2 4 2 3" xfId="24084" xr:uid="{00000000-0005-0000-0000-00005C3F0000}"/>
    <cellStyle name="Normal 3 2 2 2 4 2 2 2 2 4 3" xfId="11358" xr:uid="{00000000-0005-0000-0000-00005D3F0000}"/>
    <cellStyle name="Normal 3 2 2 2 4 2 2 2 2 4 3 2" xfId="28325" xr:uid="{00000000-0005-0000-0000-00005E3F0000}"/>
    <cellStyle name="Normal 3 2 2 2 4 2 2 2 2 4 4" xfId="19843" xr:uid="{00000000-0005-0000-0000-00005F3F0000}"/>
    <cellStyle name="Normal 3 2 2 2 4 2 2 2 2 5" xfId="4992" xr:uid="{00000000-0005-0000-0000-0000603F0000}"/>
    <cellStyle name="Normal 3 2 2 2 4 2 2 2 2 5 2" xfId="13482" xr:uid="{00000000-0005-0000-0000-0000613F0000}"/>
    <cellStyle name="Normal 3 2 2 2 4 2 2 2 2 5 2 2" xfId="30448" xr:uid="{00000000-0005-0000-0000-0000623F0000}"/>
    <cellStyle name="Normal 3 2 2 2 4 2 2 2 2 5 3" xfId="21966" xr:uid="{00000000-0005-0000-0000-0000633F0000}"/>
    <cellStyle name="Normal 3 2 2 2 4 2 2 2 2 6" xfId="9240" xr:uid="{00000000-0005-0000-0000-0000643F0000}"/>
    <cellStyle name="Normal 3 2 2 2 4 2 2 2 2 6 2" xfId="26207" xr:uid="{00000000-0005-0000-0000-0000653F0000}"/>
    <cellStyle name="Normal 3 2 2 2 4 2 2 2 2 7" xfId="17725" xr:uid="{00000000-0005-0000-0000-0000663F0000}"/>
    <cellStyle name="Normal 3 2 2 2 4 2 2 2 3" xfId="987" xr:uid="{00000000-0005-0000-0000-0000673F0000}"/>
    <cellStyle name="Normal 3 2 2 2 4 2 2 2 3 2" xfId="2053" xr:uid="{00000000-0005-0000-0000-0000683F0000}"/>
    <cellStyle name="Normal 3 2 2 2 4 2 2 2 3 2 2" xfId="4174" xr:uid="{00000000-0005-0000-0000-0000693F0000}"/>
    <cellStyle name="Normal 3 2 2 2 4 2 2 2 3 2 2 2" xfId="8433" xr:uid="{00000000-0005-0000-0000-00006A3F0000}"/>
    <cellStyle name="Normal 3 2 2 2 4 2 2 2 3 2 2 2 2" xfId="16922" xr:uid="{00000000-0005-0000-0000-00006B3F0000}"/>
    <cellStyle name="Normal 3 2 2 2 4 2 2 2 3 2 2 2 2 2" xfId="33888" xr:uid="{00000000-0005-0000-0000-00006C3F0000}"/>
    <cellStyle name="Normal 3 2 2 2 4 2 2 2 3 2 2 2 3" xfId="25406" xr:uid="{00000000-0005-0000-0000-00006D3F0000}"/>
    <cellStyle name="Normal 3 2 2 2 4 2 2 2 3 2 2 3" xfId="12680" xr:uid="{00000000-0005-0000-0000-00006E3F0000}"/>
    <cellStyle name="Normal 3 2 2 2 4 2 2 2 3 2 2 3 2" xfId="29647" xr:uid="{00000000-0005-0000-0000-00006F3F0000}"/>
    <cellStyle name="Normal 3 2 2 2 4 2 2 2 3 2 2 4" xfId="21165" xr:uid="{00000000-0005-0000-0000-0000703F0000}"/>
    <cellStyle name="Normal 3 2 2 2 4 2 2 2 3 2 3" xfId="6314" xr:uid="{00000000-0005-0000-0000-0000713F0000}"/>
    <cellStyle name="Normal 3 2 2 2 4 2 2 2 3 2 3 2" xfId="14804" xr:uid="{00000000-0005-0000-0000-0000723F0000}"/>
    <cellStyle name="Normal 3 2 2 2 4 2 2 2 3 2 3 2 2" xfId="31770" xr:uid="{00000000-0005-0000-0000-0000733F0000}"/>
    <cellStyle name="Normal 3 2 2 2 4 2 2 2 3 2 3 3" xfId="23288" xr:uid="{00000000-0005-0000-0000-0000743F0000}"/>
    <cellStyle name="Normal 3 2 2 2 4 2 2 2 3 2 4" xfId="10562" xr:uid="{00000000-0005-0000-0000-0000753F0000}"/>
    <cellStyle name="Normal 3 2 2 2 4 2 2 2 3 2 4 2" xfId="27529" xr:uid="{00000000-0005-0000-0000-0000763F0000}"/>
    <cellStyle name="Normal 3 2 2 2 4 2 2 2 3 2 5" xfId="19047" xr:uid="{00000000-0005-0000-0000-0000773F0000}"/>
    <cellStyle name="Normal 3 2 2 2 4 2 2 2 3 3" xfId="3115" xr:uid="{00000000-0005-0000-0000-0000783F0000}"/>
    <cellStyle name="Normal 3 2 2 2 4 2 2 2 3 3 2" xfId="7375" xr:uid="{00000000-0005-0000-0000-0000793F0000}"/>
    <cellStyle name="Normal 3 2 2 2 4 2 2 2 3 3 2 2" xfId="15864" xr:uid="{00000000-0005-0000-0000-00007A3F0000}"/>
    <cellStyle name="Normal 3 2 2 2 4 2 2 2 3 3 2 2 2" xfId="32830" xr:uid="{00000000-0005-0000-0000-00007B3F0000}"/>
    <cellStyle name="Normal 3 2 2 2 4 2 2 2 3 3 2 3" xfId="24348" xr:uid="{00000000-0005-0000-0000-00007C3F0000}"/>
    <cellStyle name="Normal 3 2 2 2 4 2 2 2 3 3 3" xfId="11622" xr:uid="{00000000-0005-0000-0000-00007D3F0000}"/>
    <cellStyle name="Normal 3 2 2 2 4 2 2 2 3 3 3 2" xfId="28589" xr:uid="{00000000-0005-0000-0000-00007E3F0000}"/>
    <cellStyle name="Normal 3 2 2 2 4 2 2 2 3 3 4" xfId="20107" xr:uid="{00000000-0005-0000-0000-00007F3F0000}"/>
    <cellStyle name="Normal 3 2 2 2 4 2 2 2 3 4" xfId="5256" xr:uid="{00000000-0005-0000-0000-0000803F0000}"/>
    <cellStyle name="Normal 3 2 2 2 4 2 2 2 3 4 2" xfId="13746" xr:uid="{00000000-0005-0000-0000-0000813F0000}"/>
    <cellStyle name="Normal 3 2 2 2 4 2 2 2 3 4 2 2" xfId="30712" xr:uid="{00000000-0005-0000-0000-0000823F0000}"/>
    <cellStyle name="Normal 3 2 2 2 4 2 2 2 3 4 3" xfId="22230" xr:uid="{00000000-0005-0000-0000-0000833F0000}"/>
    <cellStyle name="Normal 3 2 2 2 4 2 2 2 3 5" xfId="9504" xr:uid="{00000000-0005-0000-0000-0000843F0000}"/>
    <cellStyle name="Normal 3 2 2 2 4 2 2 2 3 5 2" xfId="26471" xr:uid="{00000000-0005-0000-0000-0000853F0000}"/>
    <cellStyle name="Normal 3 2 2 2 4 2 2 2 3 6" xfId="17989" xr:uid="{00000000-0005-0000-0000-0000863F0000}"/>
    <cellStyle name="Normal 3 2 2 2 4 2 2 2 4" xfId="1523" xr:uid="{00000000-0005-0000-0000-0000873F0000}"/>
    <cellStyle name="Normal 3 2 2 2 4 2 2 2 4 2" xfId="3645" xr:uid="{00000000-0005-0000-0000-0000883F0000}"/>
    <cellStyle name="Normal 3 2 2 2 4 2 2 2 4 2 2" xfId="7904" xr:uid="{00000000-0005-0000-0000-0000893F0000}"/>
    <cellStyle name="Normal 3 2 2 2 4 2 2 2 4 2 2 2" xfId="16393" xr:uid="{00000000-0005-0000-0000-00008A3F0000}"/>
    <cellStyle name="Normal 3 2 2 2 4 2 2 2 4 2 2 2 2" xfId="33359" xr:uid="{00000000-0005-0000-0000-00008B3F0000}"/>
    <cellStyle name="Normal 3 2 2 2 4 2 2 2 4 2 2 3" xfId="24877" xr:uid="{00000000-0005-0000-0000-00008C3F0000}"/>
    <cellStyle name="Normal 3 2 2 2 4 2 2 2 4 2 3" xfId="12151" xr:uid="{00000000-0005-0000-0000-00008D3F0000}"/>
    <cellStyle name="Normal 3 2 2 2 4 2 2 2 4 2 3 2" xfId="29118" xr:uid="{00000000-0005-0000-0000-00008E3F0000}"/>
    <cellStyle name="Normal 3 2 2 2 4 2 2 2 4 2 4" xfId="20636" xr:uid="{00000000-0005-0000-0000-00008F3F0000}"/>
    <cellStyle name="Normal 3 2 2 2 4 2 2 2 4 3" xfId="5785" xr:uid="{00000000-0005-0000-0000-0000903F0000}"/>
    <cellStyle name="Normal 3 2 2 2 4 2 2 2 4 3 2" xfId="14275" xr:uid="{00000000-0005-0000-0000-0000913F0000}"/>
    <cellStyle name="Normal 3 2 2 2 4 2 2 2 4 3 2 2" xfId="31241" xr:uid="{00000000-0005-0000-0000-0000923F0000}"/>
    <cellStyle name="Normal 3 2 2 2 4 2 2 2 4 3 3" xfId="22759" xr:uid="{00000000-0005-0000-0000-0000933F0000}"/>
    <cellStyle name="Normal 3 2 2 2 4 2 2 2 4 4" xfId="10033" xr:uid="{00000000-0005-0000-0000-0000943F0000}"/>
    <cellStyle name="Normal 3 2 2 2 4 2 2 2 4 4 2" xfId="27000" xr:uid="{00000000-0005-0000-0000-0000953F0000}"/>
    <cellStyle name="Normal 3 2 2 2 4 2 2 2 4 5" xfId="18518" xr:uid="{00000000-0005-0000-0000-0000963F0000}"/>
    <cellStyle name="Normal 3 2 2 2 4 2 2 2 5" xfId="2586" xr:uid="{00000000-0005-0000-0000-0000973F0000}"/>
    <cellStyle name="Normal 3 2 2 2 4 2 2 2 5 2" xfId="6846" xr:uid="{00000000-0005-0000-0000-0000983F0000}"/>
    <cellStyle name="Normal 3 2 2 2 4 2 2 2 5 2 2" xfId="15335" xr:uid="{00000000-0005-0000-0000-0000993F0000}"/>
    <cellStyle name="Normal 3 2 2 2 4 2 2 2 5 2 2 2" xfId="32301" xr:uid="{00000000-0005-0000-0000-00009A3F0000}"/>
    <cellStyle name="Normal 3 2 2 2 4 2 2 2 5 2 3" xfId="23819" xr:uid="{00000000-0005-0000-0000-00009B3F0000}"/>
    <cellStyle name="Normal 3 2 2 2 4 2 2 2 5 3" xfId="11093" xr:uid="{00000000-0005-0000-0000-00009C3F0000}"/>
    <cellStyle name="Normal 3 2 2 2 4 2 2 2 5 3 2" xfId="28060" xr:uid="{00000000-0005-0000-0000-00009D3F0000}"/>
    <cellStyle name="Normal 3 2 2 2 4 2 2 2 5 4" xfId="19578" xr:uid="{00000000-0005-0000-0000-00009E3F0000}"/>
    <cellStyle name="Normal 3 2 2 2 4 2 2 2 6" xfId="4727" xr:uid="{00000000-0005-0000-0000-00009F3F0000}"/>
    <cellStyle name="Normal 3 2 2 2 4 2 2 2 6 2" xfId="13217" xr:uid="{00000000-0005-0000-0000-0000A03F0000}"/>
    <cellStyle name="Normal 3 2 2 2 4 2 2 2 6 2 2" xfId="30183" xr:uid="{00000000-0005-0000-0000-0000A13F0000}"/>
    <cellStyle name="Normal 3 2 2 2 4 2 2 2 6 3" xfId="21701" xr:uid="{00000000-0005-0000-0000-0000A23F0000}"/>
    <cellStyle name="Normal 3 2 2 2 4 2 2 2 7" xfId="8975" xr:uid="{00000000-0005-0000-0000-0000A33F0000}"/>
    <cellStyle name="Normal 3 2 2 2 4 2 2 2 7 2" xfId="25942" xr:uid="{00000000-0005-0000-0000-0000A43F0000}"/>
    <cellStyle name="Normal 3 2 2 2 4 2 2 2 8" xfId="17460" xr:uid="{00000000-0005-0000-0000-0000A53F0000}"/>
    <cellStyle name="Normal 3 2 2 2 4 2 2 3" xfId="588" xr:uid="{00000000-0005-0000-0000-0000A63F0000}"/>
    <cellStyle name="Normal 3 2 2 2 4 2 2 3 2" xfId="1126" xr:uid="{00000000-0005-0000-0000-0000A73F0000}"/>
    <cellStyle name="Normal 3 2 2 2 4 2 2 3 2 2" xfId="2187" xr:uid="{00000000-0005-0000-0000-0000A83F0000}"/>
    <cellStyle name="Normal 3 2 2 2 4 2 2 3 2 2 2" xfId="4308" xr:uid="{00000000-0005-0000-0000-0000A93F0000}"/>
    <cellStyle name="Normal 3 2 2 2 4 2 2 3 2 2 2 2" xfId="8567" xr:uid="{00000000-0005-0000-0000-0000AA3F0000}"/>
    <cellStyle name="Normal 3 2 2 2 4 2 2 3 2 2 2 2 2" xfId="17056" xr:uid="{00000000-0005-0000-0000-0000AB3F0000}"/>
    <cellStyle name="Normal 3 2 2 2 4 2 2 3 2 2 2 2 2 2" xfId="34022" xr:uid="{00000000-0005-0000-0000-0000AC3F0000}"/>
    <cellStyle name="Normal 3 2 2 2 4 2 2 3 2 2 2 2 3" xfId="25540" xr:uid="{00000000-0005-0000-0000-0000AD3F0000}"/>
    <cellStyle name="Normal 3 2 2 2 4 2 2 3 2 2 2 3" xfId="12814" xr:uid="{00000000-0005-0000-0000-0000AE3F0000}"/>
    <cellStyle name="Normal 3 2 2 2 4 2 2 3 2 2 2 3 2" xfId="29781" xr:uid="{00000000-0005-0000-0000-0000AF3F0000}"/>
    <cellStyle name="Normal 3 2 2 2 4 2 2 3 2 2 2 4" xfId="21299" xr:uid="{00000000-0005-0000-0000-0000B03F0000}"/>
    <cellStyle name="Normal 3 2 2 2 4 2 2 3 2 2 3" xfId="6448" xr:uid="{00000000-0005-0000-0000-0000B13F0000}"/>
    <cellStyle name="Normal 3 2 2 2 4 2 2 3 2 2 3 2" xfId="14938" xr:uid="{00000000-0005-0000-0000-0000B23F0000}"/>
    <cellStyle name="Normal 3 2 2 2 4 2 2 3 2 2 3 2 2" xfId="31904" xr:uid="{00000000-0005-0000-0000-0000B33F0000}"/>
    <cellStyle name="Normal 3 2 2 2 4 2 2 3 2 2 3 3" xfId="23422" xr:uid="{00000000-0005-0000-0000-0000B43F0000}"/>
    <cellStyle name="Normal 3 2 2 2 4 2 2 3 2 2 4" xfId="10696" xr:uid="{00000000-0005-0000-0000-0000B53F0000}"/>
    <cellStyle name="Normal 3 2 2 2 4 2 2 3 2 2 4 2" xfId="27663" xr:uid="{00000000-0005-0000-0000-0000B63F0000}"/>
    <cellStyle name="Normal 3 2 2 2 4 2 2 3 2 2 5" xfId="19181" xr:uid="{00000000-0005-0000-0000-0000B73F0000}"/>
    <cellStyle name="Normal 3 2 2 2 4 2 2 3 2 3" xfId="3249" xr:uid="{00000000-0005-0000-0000-0000B83F0000}"/>
    <cellStyle name="Normal 3 2 2 2 4 2 2 3 2 3 2" xfId="7509" xr:uid="{00000000-0005-0000-0000-0000B93F0000}"/>
    <cellStyle name="Normal 3 2 2 2 4 2 2 3 2 3 2 2" xfId="15998" xr:uid="{00000000-0005-0000-0000-0000BA3F0000}"/>
    <cellStyle name="Normal 3 2 2 2 4 2 2 3 2 3 2 2 2" xfId="32964" xr:uid="{00000000-0005-0000-0000-0000BB3F0000}"/>
    <cellStyle name="Normal 3 2 2 2 4 2 2 3 2 3 2 3" xfId="24482" xr:uid="{00000000-0005-0000-0000-0000BC3F0000}"/>
    <cellStyle name="Normal 3 2 2 2 4 2 2 3 2 3 3" xfId="11756" xr:uid="{00000000-0005-0000-0000-0000BD3F0000}"/>
    <cellStyle name="Normal 3 2 2 2 4 2 2 3 2 3 3 2" xfId="28723" xr:uid="{00000000-0005-0000-0000-0000BE3F0000}"/>
    <cellStyle name="Normal 3 2 2 2 4 2 2 3 2 3 4" xfId="20241" xr:uid="{00000000-0005-0000-0000-0000BF3F0000}"/>
    <cellStyle name="Normal 3 2 2 2 4 2 2 3 2 4" xfId="5390" xr:uid="{00000000-0005-0000-0000-0000C03F0000}"/>
    <cellStyle name="Normal 3 2 2 2 4 2 2 3 2 4 2" xfId="13880" xr:uid="{00000000-0005-0000-0000-0000C13F0000}"/>
    <cellStyle name="Normal 3 2 2 2 4 2 2 3 2 4 2 2" xfId="30846" xr:uid="{00000000-0005-0000-0000-0000C23F0000}"/>
    <cellStyle name="Normal 3 2 2 2 4 2 2 3 2 4 3" xfId="22364" xr:uid="{00000000-0005-0000-0000-0000C33F0000}"/>
    <cellStyle name="Normal 3 2 2 2 4 2 2 3 2 5" xfId="9638" xr:uid="{00000000-0005-0000-0000-0000C43F0000}"/>
    <cellStyle name="Normal 3 2 2 2 4 2 2 3 2 5 2" xfId="26605" xr:uid="{00000000-0005-0000-0000-0000C53F0000}"/>
    <cellStyle name="Normal 3 2 2 2 4 2 2 3 2 6" xfId="18123" xr:uid="{00000000-0005-0000-0000-0000C63F0000}"/>
    <cellStyle name="Normal 3 2 2 2 4 2 2 3 3" xfId="1657" xr:uid="{00000000-0005-0000-0000-0000C73F0000}"/>
    <cellStyle name="Normal 3 2 2 2 4 2 2 3 3 2" xfId="3779" xr:uid="{00000000-0005-0000-0000-0000C83F0000}"/>
    <cellStyle name="Normal 3 2 2 2 4 2 2 3 3 2 2" xfId="8038" xr:uid="{00000000-0005-0000-0000-0000C93F0000}"/>
    <cellStyle name="Normal 3 2 2 2 4 2 2 3 3 2 2 2" xfId="16527" xr:uid="{00000000-0005-0000-0000-0000CA3F0000}"/>
    <cellStyle name="Normal 3 2 2 2 4 2 2 3 3 2 2 2 2" xfId="33493" xr:uid="{00000000-0005-0000-0000-0000CB3F0000}"/>
    <cellStyle name="Normal 3 2 2 2 4 2 2 3 3 2 2 3" xfId="25011" xr:uid="{00000000-0005-0000-0000-0000CC3F0000}"/>
    <cellStyle name="Normal 3 2 2 2 4 2 2 3 3 2 3" xfId="12285" xr:uid="{00000000-0005-0000-0000-0000CD3F0000}"/>
    <cellStyle name="Normal 3 2 2 2 4 2 2 3 3 2 3 2" xfId="29252" xr:uid="{00000000-0005-0000-0000-0000CE3F0000}"/>
    <cellStyle name="Normal 3 2 2 2 4 2 2 3 3 2 4" xfId="20770" xr:uid="{00000000-0005-0000-0000-0000CF3F0000}"/>
    <cellStyle name="Normal 3 2 2 2 4 2 2 3 3 3" xfId="5919" xr:uid="{00000000-0005-0000-0000-0000D03F0000}"/>
    <cellStyle name="Normal 3 2 2 2 4 2 2 3 3 3 2" xfId="14409" xr:uid="{00000000-0005-0000-0000-0000D13F0000}"/>
    <cellStyle name="Normal 3 2 2 2 4 2 2 3 3 3 2 2" xfId="31375" xr:uid="{00000000-0005-0000-0000-0000D23F0000}"/>
    <cellStyle name="Normal 3 2 2 2 4 2 2 3 3 3 3" xfId="22893" xr:uid="{00000000-0005-0000-0000-0000D33F0000}"/>
    <cellStyle name="Normal 3 2 2 2 4 2 2 3 3 4" xfId="10167" xr:uid="{00000000-0005-0000-0000-0000D43F0000}"/>
    <cellStyle name="Normal 3 2 2 2 4 2 2 3 3 4 2" xfId="27134" xr:uid="{00000000-0005-0000-0000-0000D53F0000}"/>
    <cellStyle name="Normal 3 2 2 2 4 2 2 3 3 5" xfId="18652" xr:uid="{00000000-0005-0000-0000-0000D63F0000}"/>
    <cellStyle name="Normal 3 2 2 2 4 2 2 3 4" xfId="2720" xr:uid="{00000000-0005-0000-0000-0000D73F0000}"/>
    <cellStyle name="Normal 3 2 2 2 4 2 2 3 4 2" xfId="6980" xr:uid="{00000000-0005-0000-0000-0000D83F0000}"/>
    <cellStyle name="Normal 3 2 2 2 4 2 2 3 4 2 2" xfId="15469" xr:uid="{00000000-0005-0000-0000-0000D93F0000}"/>
    <cellStyle name="Normal 3 2 2 2 4 2 2 3 4 2 2 2" xfId="32435" xr:uid="{00000000-0005-0000-0000-0000DA3F0000}"/>
    <cellStyle name="Normal 3 2 2 2 4 2 2 3 4 2 3" xfId="23953" xr:uid="{00000000-0005-0000-0000-0000DB3F0000}"/>
    <cellStyle name="Normal 3 2 2 2 4 2 2 3 4 3" xfId="11227" xr:uid="{00000000-0005-0000-0000-0000DC3F0000}"/>
    <cellStyle name="Normal 3 2 2 2 4 2 2 3 4 3 2" xfId="28194" xr:uid="{00000000-0005-0000-0000-0000DD3F0000}"/>
    <cellStyle name="Normal 3 2 2 2 4 2 2 3 4 4" xfId="19712" xr:uid="{00000000-0005-0000-0000-0000DE3F0000}"/>
    <cellStyle name="Normal 3 2 2 2 4 2 2 3 5" xfId="4861" xr:uid="{00000000-0005-0000-0000-0000DF3F0000}"/>
    <cellStyle name="Normal 3 2 2 2 4 2 2 3 5 2" xfId="13351" xr:uid="{00000000-0005-0000-0000-0000E03F0000}"/>
    <cellStyle name="Normal 3 2 2 2 4 2 2 3 5 2 2" xfId="30317" xr:uid="{00000000-0005-0000-0000-0000E13F0000}"/>
    <cellStyle name="Normal 3 2 2 2 4 2 2 3 5 3" xfId="21835" xr:uid="{00000000-0005-0000-0000-0000E23F0000}"/>
    <cellStyle name="Normal 3 2 2 2 4 2 2 3 6" xfId="9109" xr:uid="{00000000-0005-0000-0000-0000E33F0000}"/>
    <cellStyle name="Normal 3 2 2 2 4 2 2 3 6 2" xfId="26076" xr:uid="{00000000-0005-0000-0000-0000E43F0000}"/>
    <cellStyle name="Normal 3 2 2 2 4 2 2 3 7" xfId="17594" xr:uid="{00000000-0005-0000-0000-0000E53F0000}"/>
    <cellStyle name="Normal 3 2 2 2 4 2 2 4" xfId="856" xr:uid="{00000000-0005-0000-0000-0000E63F0000}"/>
    <cellStyle name="Normal 3 2 2 2 4 2 2 4 2" xfId="1922" xr:uid="{00000000-0005-0000-0000-0000E73F0000}"/>
    <cellStyle name="Normal 3 2 2 2 4 2 2 4 2 2" xfId="4043" xr:uid="{00000000-0005-0000-0000-0000E83F0000}"/>
    <cellStyle name="Normal 3 2 2 2 4 2 2 4 2 2 2" xfId="8302" xr:uid="{00000000-0005-0000-0000-0000E93F0000}"/>
    <cellStyle name="Normal 3 2 2 2 4 2 2 4 2 2 2 2" xfId="16791" xr:uid="{00000000-0005-0000-0000-0000EA3F0000}"/>
    <cellStyle name="Normal 3 2 2 2 4 2 2 4 2 2 2 2 2" xfId="33757" xr:uid="{00000000-0005-0000-0000-0000EB3F0000}"/>
    <cellStyle name="Normal 3 2 2 2 4 2 2 4 2 2 2 3" xfId="25275" xr:uid="{00000000-0005-0000-0000-0000EC3F0000}"/>
    <cellStyle name="Normal 3 2 2 2 4 2 2 4 2 2 3" xfId="12549" xr:uid="{00000000-0005-0000-0000-0000ED3F0000}"/>
    <cellStyle name="Normal 3 2 2 2 4 2 2 4 2 2 3 2" xfId="29516" xr:uid="{00000000-0005-0000-0000-0000EE3F0000}"/>
    <cellStyle name="Normal 3 2 2 2 4 2 2 4 2 2 4" xfId="21034" xr:uid="{00000000-0005-0000-0000-0000EF3F0000}"/>
    <cellStyle name="Normal 3 2 2 2 4 2 2 4 2 3" xfId="6183" xr:uid="{00000000-0005-0000-0000-0000F03F0000}"/>
    <cellStyle name="Normal 3 2 2 2 4 2 2 4 2 3 2" xfId="14673" xr:uid="{00000000-0005-0000-0000-0000F13F0000}"/>
    <cellStyle name="Normal 3 2 2 2 4 2 2 4 2 3 2 2" xfId="31639" xr:uid="{00000000-0005-0000-0000-0000F23F0000}"/>
    <cellStyle name="Normal 3 2 2 2 4 2 2 4 2 3 3" xfId="23157" xr:uid="{00000000-0005-0000-0000-0000F33F0000}"/>
    <cellStyle name="Normal 3 2 2 2 4 2 2 4 2 4" xfId="10431" xr:uid="{00000000-0005-0000-0000-0000F43F0000}"/>
    <cellStyle name="Normal 3 2 2 2 4 2 2 4 2 4 2" xfId="27398" xr:uid="{00000000-0005-0000-0000-0000F53F0000}"/>
    <cellStyle name="Normal 3 2 2 2 4 2 2 4 2 5" xfId="18916" xr:uid="{00000000-0005-0000-0000-0000F63F0000}"/>
    <cellStyle name="Normal 3 2 2 2 4 2 2 4 3" xfId="2984" xr:uid="{00000000-0005-0000-0000-0000F73F0000}"/>
    <cellStyle name="Normal 3 2 2 2 4 2 2 4 3 2" xfId="7244" xr:uid="{00000000-0005-0000-0000-0000F83F0000}"/>
    <cellStyle name="Normal 3 2 2 2 4 2 2 4 3 2 2" xfId="15733" xr:uid="{00000000-0005-0000-0000-0000F93F0000}"/>
    <cellStyle name="Normal 3 2 2 2 4 2 2 4 3 2 2 2" xfId="32699" xr:uid="{00000000-0005-0000-0000-0000FA3F0000}"/>
    <cellStyle name="Normal 3 2 2 2 4 2 2 4 3 2 3" xfId="24217" xr:uid="{00000000-0005-0000-0000-0000FB3F0000}"/>
    <cellStyle name="Normal 3 2 2 2 4 2 2 4 3 3" xfId="11491" xr:uid="{00000000-0005-0000-0000-0000FC3F0000}"/>
    <cellStyle name="Normal 3 2 2 2 4 2 2 4 3 3 2" xfId="28458" xr:uid="{00000000-0005-0000-0000-0000FD3F0000}"/>
    <cellStyle name="Normal 3 2 2 2 4 2 2 4 3 4" xfId="19976" xr:uid="{00000000-0005-0000-0000-0000FE3F0000}"/>
    <cellStyle name="Normal 3 2 2 2 4 2 2 4 4" xfId="5125" xr:uid="{00000000-0005-0000-0000-0000FF3F0000}"/>
    <cellStyle name="Normal 3 2 2 2 4 2 2 4 4 2" xfId="13615" xr:uid="{00000000-0005-0000-0000-000000400000}"/>
    <cellStyle name="Normal 3 2 2 2 4 2 2 4 4 2 2" xfId="30581" xr:uid="{00000000-0005-0000-0000-000001400000}"/>
    <cellStyle name="Normal 3 2 2 2 4 2 2 4 4 3" xfId="22099" xr:uid="{00000000-0005-0000-0000-000002400000}"/>
    <cellStyle name="Normal 3 2 2 2 4 2 2 4 5" xfId="9373" xr:uid="{00000000-0005-0000-0000-000003400000}"/>
    <cellStyle name="Normal 3 2 2 2 4 2 2 4 5 2" xfId="26340" xr:uid="{00000000-0005-0000-0000-000004400000}"/>
    <cellStyle name="Normal 3 2 2 2 4 2 2 4 6" xfId="17858" xr:uid="{00000000-0005-0000-0000-000005400000}"/>
    <cellStyle name="Normal 3 2 2 2 4 2 2 5" xfId="1392" xr:uid="{00000000-0005-0000-0000-000006400000}"/>
    <cellStyle name="Normal 3 2 2 2 4 2 2 5 2" xfId="3514" xr:uid="{00000000-0005-0000-0000-000007400000}"/>
    <cellStyle name="Normal 3 2 2 2 4 2 2 5 2 2" xfId="7773" xr:uid="{00000000-0005-0000-0000-000008400000}"/>
    <cellStyle name="Normal 3 2 2 2 4 2 2 5 2 2 2" xfId="16262" xr:uid="{00000000-0005-0000-0000-000009400000}"/>
    <cellStyle name="Normal 3 2 2 2 4 2 2 5 2 2 2 2" xfId="33228" xr:uid="{00000000-0005-0000-0000-00000A400000}"/>
    <cellStyle name="Normal 3 2 2 2 4 2 2 5 2 2 3" xfId="24746" xr:uid="{00000000-0005-0000-0000-00000B400000}"/>
    <cellStyle name="Normal 3 2 2 2 4 2 2 5 2 3" xfId="12020" xr:uid="{00000000-0005-0000-0000-00000C400000}"/>
    <cellStyle name="Normal 3 2 2 2 4 2 2 5 2 3 2" xfId="28987" xr:uid="{00000000-0005-0000-0000-00000D400000}"/>
    <cellStyle name="Normal 3 2 2 2 4 2 2 5 2 4" xfId="20505" xr:uid="{00000000-0005-0000-0000-00000E400000}"/>
    <cellStyle name="Normal 3 2 2 2 4 2 2 5 3" xfId="5654" xr:uid="{00000000-0005-0000-0000-00000F400000}"/>
    <cellStyle name="Normal 3 2 2 2 4 2 2 5 3 2" xfId="14144" xr:uid="{00000000-0005-0000-0000-000010400000}"/>
    <cellStyle name="Normal 3 2 2 2 4 2 2 5 3 2 2" xfId="31110" xr:uid="{00000000-0005-0000-0000-000011400000}"/>
    <cellStyle name="Normal 3 2 2 2 4 2 2 5 3 3" xfId="22628" xr:uid="{00000000-0005-0000-0000-000012400000}"/>
    <cellStyle name="Normal 3 2 2 2 4 2 2 5 4" xfId="9902" xr:uid="{00000000-0005-0000-0000-000013400000}"/>
    <cellStyle name="Normal 3 2 2 2 4 2 2 5 4 2" xfId="26869" xr:uid="{00000000-0005-0000-0000-000014400000}"/>
    <cellStyle name="Normal 3 2 2 2 4 2 2 5 5" xfId="18387" xr:uid="{00000000-0005-0000-0000-000015400000}"/>
    <cellStyle name="Normal 3 2 2 2 4 2 2 6" xfId="2455" xr:uid="{00000000-0005-0000-0000-000016400000}"/>
    <cellStyle name="Normal 3 2 2 2 4 2 2 6 2" xfId="6715" xr:uid="{00000000-0005-0000-0000-000017400000}"/>
    <cellStyle name="Normal 3 2 2 2 4 2 2 6 2 2" xfId="15204" xr:uid="{00000000-0005-0000-0000-000018400000}"/>
    <cellStyle name="Normal 3 2 2 2 4 2 2 6 2 2 2" xfId="32170" xr:uid="{00000000-0005-0000-0000-000019400000}"/>
    <cellStyle name="Normal 3 2 2 2 4 2 2 6 2 3" xfId="23688" xr:uid="{00000000-0005-0000-0000-00001A400000}"/>
    <cellStyle name="Normal 3 2 2 2 4 2 2 6 3" xfId="10962" xr:uid="{00000000-0005-0000-0000-00001B400000}"/>
    <cellStyle name="Normal 3 2 2 2 4 2 2 6 3 2" xfId="27929" xr:uid="{00000000-0005-0000-0000-00001C400000}"/>
    <cellStyle name="Normal 3 2 2 2 4 2 2 6 4" xfId="19447" xr:uid="{00000000-0005-0000-0000-00001D400000}"/>
    <cellStyle name="Normal 3 2 2 2 4 2 2 7" xfId="4596" xr:uid="{00000000-0005-0000-0000-00001E400000}"/>
    <cellStyle name="Normal 3 2 2 2 4 2 2 7 2" xfId="13086" xr:uid="{00000000-0005-0000-0000-00001F400000}"/>
    <cellStyle name="Normal 3 2 2 2 4 2 2 7 2 2" xfId="30052" xr:uid="{00000000-0005-0000-0000-000020400000}"/>
    <cellStyle name="Normal 3 2 2 2 4 2 2 7 3" xfId="21570" xr:uid="{00000000-0005-0000-0000-000021400000}"/>
    <cellStyle name="Normal 3 2 2 2 4 2 2 8" xfId="8844" xr:uid="{00000000-0005-0000-0000-000022400000}"/>
    <cellStyle name="Normal 3 2 2 2 4 2 2 8 2" xfId="25811" xr:uid="{00000000-0005-0000-0000-000023400000}"/>
    <cellStyle name="Normal 3 2 2 2 4 2 2 9" xfId="17329" xr:uid="{00000000-0005-0000-0000-000024400000}"/>
    <cellStyle name="Normal 3 2 2 2 4 2 3" xfId="367" xr:uid="{00000000-0005-0000-0000-000025400000}"/>
    <cellStyle name="Normal 3 2 2 2 4 2 3 2" xfId="656" xr:uid="{00000000-0005-0000-0000-000026400000}"/>
    <cellStyle name="Normal 3 2 2 2 4 2 3 2 2" xfId="1192" xr:uid="{00000000-0005-0000-0000-000027400000}"/>
    <cellStyle name="Normal 3 2 2 2 4 2 3 2 2 2" xfId="2253" xr:uid="{00000000-0005-0000-0000-000028400000}"/>
    <cellStyle name="Normal 3 2 2 2 4 2 3 2 2 2 2" xfId="4374" xr:uid="{00000000-0005-0000-0000-000029400000}"/>
    <cellStyle name="Normal 3 2 2 2 4 2 3 2 2 2 2 2" xfId="8633" xr:uid="{00000000-0005-0000-0000-00002A400000}"/>
    <cellStyle name="Normal 3 2 2 2 4 2 3 2 2 2 2 2 2" xfId="17122" xr:uid="{00000000-0005-0000-0000-00002B400000}"/>
    <cellStyle name="Normal 3 2 2 2 4 2 3 2 2 2 2 2 2 2" xfId="34088" xr:uid="{00000000-0005-0000-0000-00002C400000}"/>
    <cellStyle name="Normal 3 2 2 2 4 2 3 2 2 2 2 2 3" xfId="25606" xr:uid="{00000000-0005-0000-0000-00002D400000}"/>
    <cellStyle name="Normal 3 2 2 2 4 2 3 2 2 2 2 3" xfId="12880" xr:uid="{00000000-0005-0000-0000-00002E400000}"/>
    <cellStyle name="Normal 3 2 2 2 4 2 3 2 2 2 2 3 2" xfId="29847" xr:uid="{00000000-0005-0000-0000-00002F400000}"/>
    <cellStyle name="Normal 3 2 2 2 4 2 3 2 2 2 2 4" xfId="21365" xr:uid="{00000000-0005-0000-0000-000030400000}"/>
    <cellStyle name="Normal 3 2 2 2 4 2 3 2 2 2 3" xfId="6514" xr:uid="{00000000-0005-0000-0000-000031400000}"/>
    <cellStyle name="Normal 3 2 2 2 4 2 3 2 2 2 3 2" xfId="15004" xr:uid="{00000000-0005-0000-0000-000032400000}"/>
    <cellStyle name="Normal 3 2 2 2 4 2 3 2 2 2 3 2 2" xfId="31970" xr:uid="{00000000-0005-0000-0000-000033400000}"/>
    <cellStyle name="Normal 3 2 2 2 4 2 3 2 2 2 3 3" xfId="23488" xr:uid="{00000000-0005-0000-0000-000034400000}"/>
    <cellStyle name="Normal 3 2 2 2 4 2 3 2 2 2 4" xfId="10762" xr:uid="{00000000-0005-0000-0000-000035400000}"/>
    <cellStyle name="Normal 3 2 2 2 4 2 3 2 2 2 4 2" xfId="27729" xr:uid="{00000000-0005-0000-0000-000036400000}"/>
    <cellStyle name="Normal 3 2 2 2 4 2 3 2 2 2 5" xfId="19247" xr:uid="{00000000-0005-0000-0000-000037400000}"/>
    <cellStyle name="Normal 3 2 2 2 4 2 3 2 2 3" xfId="3315" xr:uid="{00000000-0005-0000-0000-000038400000}"/>
    <cellStyle name="Normal 3 2 2 2 4 2 3 2 2 3 2" xfId="7575" xr:uid="{00000000-0005-0000-0000-000039400000}"/>
    <cellStyle name="Normal 3 2 2 2 4 2 3 2 2 3 2 2" xfId="16064" xr:uid="{00000000-0005-0000-0000-00003A400000}"/>
    <cellStyle name="Normal 3 2 2 2 4 2 3 2 2 3 2 2 2" xfId="33030" xr:uid="{00000000-0005-0000-0000-00003B400000}"/>
    <cellStyle name="Normal 3 2 2 2 4 2 3 2 2 3 2 3" xfId="24548" xr:uid="{00000000-0005-0000-0000-00003C400000}"/>
    <cellStyle name="Normal 3 2 2 2 4 2 3 2 2 3 3" xfId="11822" xr:uid="{00000000-0005-0000-0000-00003D400000}"/>
    <cellStyle name="Normal 3 2 2 2 4 2 3 2 2 3 3 2" xfId="28789" xr:uid="{00000000-0005-0000-0000-00003E400000}"/>
    <cellStyle name="Normal 3 2 2 2 4 2 3 2 2 3 4" xfId="20307" xr:uid="{00000000-0005-0000-0000-00003F400000}"/>
    <cellStyle name="Normal 3 2 2 2 4 2 3 2 2 4" xfId="5456" xr:uid="{00000000-0005-0000-0000-000040400000}"/>
    <cellStyle name="Normal 3 2 2 2 4 2 3 2 2 4 2" xfId="13946" xr:uid="{00000000-0005-0000-0000-000041400000}"/>
    <cellStyle name="Normal 3 2 2 2 4 2 3 2 2 4 2 2" xfId="30912" xr:uid="{00000000-0005-0000-0000-000042400000}"/>
    <cellStyle name="Normal 3 2 2 2 4 2 3 2 2 4 3" xfId="22430" xr:uid="{00000000-0005-0000-0000-000043400000}"/>
    <cellStyle name="Normal 3 2 2 2 4 2 3 2 2 5" xfId="9704" xr:uid="{00000000-0005-0000-0000-000044400000}"/>
    <cellStyle name="Normal 3 2 2 2 4 2 3 2 2 5 2" xfId="26671" xr:uid="{00000000-0005-0000-0000-000045400000}"/>
    <cellStyle name="Normal 3 2 2 2 4 2 3 2 2 6" xfId="18189" xr:uid="{00000000-0005-0000-0000-000046400000}"/>
    <cellStyle name="Normal 3 2 2 2 4 2 3 2 3" xfId="1723" xr:uid="{00000000-0005-0000-0000-000047400000}"/>
    <cellStyle name="Normal 3 2 2 2 4 2 3 2 3 2" xfId="3845" xr:uid="{00000000-0005-0000-0000-000048400000}"/>
    <cellStyle name="Normal 3 2 2 2 4 2 3 2 3 2 2" xfId="8104" xr:uid="{00000000-0005-0000-0000-000049400000}"/>
    <cellStyle name="Normal 3 2 2 2 4 2 3 2 3 2 2 2" xfId="16593" xr:uid="{00000000-0005-0000-0000-00004A400000}"/>
    <cellStyle name="Normal 3 2 2 2 4 2 3 2 3 2 2 2 2" xfId="33559" xr:uid="{00000000-0005-0000-0000-00004B400000}"/>
    <cellStyle name="Normal 3 2 2 2 4 2 3 2 3 2 2 3" xfId="25077" xr:uid="{00000000-0005-0000-0000-00004C400000}"/>
    <cellStyle name="Normal 3 2 2 2 4 2 3 2 3 2 3" xfId="12351" xr:uid="{00000000-0005-0000-0000-00004D400000}"/>
    <cellStyle name="Normal 3 2 2 2 4 2 3 2 3 2 3 2" xfId="29318" xr:uid="{00000000-0005-0000-0000-00004E400000}"/>
    <cellStyle name="Normal 3 2 2 2 4 2 3 2 3 2 4" xfId="20836" xr:uid="{00000000-0005-0000-0000-00004F400000}"/>
    <cellStyle name="Normal 3 2 2 2 4 2 3 2 3 3" xfId="5985" xr:uid="{00000000-0005-0000-0000-000050400000}"/>
    <cellStyle name="Normal 3 2 2 2 4 2 3 2 3 3 2" xfId="14475" xr:uid="{00000000-0005-0000-0000-000051400000}"/>
    <cellStyle name="Normal 3 2 2 2 4 2 3 2 3 3 2 2" xfId="31441" xr:uid="{00000000-0005-0000-0000-000052400000}"/>
    <cellStyle name="Normal 3 2 2 2 4 2 3 2 3 3 3" xfId="22959" xr:uid="{00000000-0005-0000-0000-000053400000}"/>
    <cellStyle name="Normal 3 2 2 2 4 2 3 2 3 4" xfId="10233" xr:uid="{00000000-0005-0000-0000-000054400000}"/>
    <cellStyle name="Normal 3 2 2 2 4 2 3 2 3 4 2" xfId="27200" xr:uid="{00000000-0005-0000-0000-000055400000}"/>
    <cellStyle name="Normal 3 2 2 2 4 2 3 2 3 5" xfId="18718" xr:uid="{00000000-0005-0000-0000-000056400000}"/>
    <cellStyle name="Normal 3 2 2 2 4 2 3 2 4" xfId="2786" xr:uid="{00000000-0005-0000-0000-000057400000}"/>
    <cellStyle name="Normal 3 2 2 2 4 2 3 2 4 2" xfId="7046" xr:uid="{00000000-0005-0000-0000-000058400000}"/>
    <cellStyle name="Normal 3 2 2 2 4 2 3 2 4 2 2" xfId="15535" xr:uid="{00000000-0005-0000-0000-000059400000}"/>
    <cellStyle name="Normal 3 2 2 2 4 2 3 2 4 2 2 2" xfId="32501" xr:uid="{00000000-0005-0000-0000-00005A400000}"/>
    <cellStyle name="Normal 3 2 2 2 4 2 3 2 4 2 3" xfId="24019" xr:uid="{00000000-0005-0000-0000-00005B400000}"/>
    <cellStyle name="Normal 3 2 2 2 4 2 3 2 4 3" xfId="11293" xr:uid="{00000000-0005-0000-0000-00005C400000}"/>
    <cellStyle name="Normal 3 2 2 2 4 2 3 2 4 3 2" xfId="28260" xr:uid="{00000000-0005-0000-0000-00005D400000}"/>
    <cellStyle name="Normal 3 2 2 2 4 2 3 2 4 4" xfId="19778" xr:uid="{00000000-0005-0000-0000-00005E400000}"/>
    <cellStyle name="Normal 3 2 2 2 4 2 3 2 5" xfId="4927" xr:uid="{00000000-0005-0000-0000-00005F400000}"/>
    <cellStyle name="Normal 3 2 2 2 4 2 3 2 5 2" xfId="13417" xr:uid="{00000000-0005-0000-0000-000060400000}"/>
    <cellStyle name="Normal 3 2 2 2 4 2 3 2 5 2 2" xfId="30383" xr:uid="{00000000-0005-0000-0000-000061400000}"/>
    <cellStyle name="Normal 3 2 2 2 4 2 3 2 5 3" xfId="21901" xr:uid="{00000000-0005-0000-0000-000062400000}"/>
    <cellStyle name="Normal 3 2 2 2 4 2 3 2 6" xfId="9175" xr:uid="{00000000-0005-0000-0000-000063400000}"/>
    <cellStyle name="Normal 3 2 2 2 4 2 3 2 6 2" xfId="26142" xr:uid="{00000000-0005-0000-0000-000064400000}"/>
    <cellStyle name="Normal 3 2 2 2 4 2 3 2 7" xfId="17660" xr:uid="{00000000-0005-0000-0000-000065400000}"/>
    <cellStyle name="Normal 3 2 2 2 4 2 3 3" xfId="922" xr:uid="{00000000-0005-0000-0000-000066400000}"/>
    <cellStyle name="Normal 3 2 2 2 4 2 3 3 2" xfId="1988" xr:uid="{00000000-0005-0000-0000-000067400000}"/>
    <cellStyle name="Normal 3 2 2 2 4 2 3 3 2 2" xfId="4109" xr:uid="{00000000-0005-0000-0000-000068400000}"/>
    <cellStyle name="Normal 3 2 2 2 4 2 3 3 2 2 2" xfId="8368" xr:uid="{00000000-0005-0000-0000-000069400000}"/>
    <cellStyle name="Normal 3 2 2 2 4 2 3 3 2 2 2 2" xfId="16857" xr:uid="{00000000-0005-0000-0000-00006A400000}"/>
    <cellStyle name="Normal 3 2 2 2 4 2 3 3 2 2 2 2 2" xfId="33823" xr:uid="{00000000-0005-0000-0000-00006B400000}"/>
    <cellStyle name="Normal 3 2 2 2 4 2 3 3 2 2 2 3" xfId="25341" xr:uid="{00000000-0005-0000-0000-00006C400000}"/>
    <cellStyle name="Normal 3 2 2 2 4 2 3 3 2 2 3" xfId="12615" xr:uid="{00000000-0005-0000-0000-00006D400000}"/>
    <cellStyle name="Normal 3 2 2 2 4 2 3 3 2 2 3 2" xfId="29582" xr:uid="{00000000-0005-0000-0000-00006E400000}"/>
    <cellStyle name="Normal 3 2 2 2 4 2 3 3 2 2 4" xfId="21100" xr:uid="{00000000-0005-0000-0000-00006F400000}"/>
    <cellStyle name="Normal 3 2 2 2 4 2 3 3 2 3" xfId="6249" xr:uid="{00000000-0005-0000-0000-000070400000}"/>
    <cellStyle name="Normal 3 2 2 2 4 2 3 3 2 3 2" xfId="14739" xr:uid="{00000000-0005-0000-0000-000071400000}"/>
    <cellStyle name="Normal 3 2 2 2 4 2 3 3 2 3 2 2" xfId="31705" xr:uid="{00000000-0005-0000-0000-000072400000}"/>
    <cellStyle name="Normal 3 2 2 2 4 2 3 3 2 3 3" xfId="23223" xr:uid="{00000000-0005-0000-0000-000073400000}"/>
    <cellStyle name="Normal 3 2 2 2 4 2 3 3 2 4" xfId="10497" xr:uid="{00000000-0005-0000-0000-000074400000}"/>
    <cellStyle name="Normal 3 2 2 2 4 2 3 3 2 4 2" xfId="27464" xr:uid="{00000000-0005-0000-0000-000075400000}"/>
    <cellStyle name="Normal 3 2 2 2 4 2 3 3 2 5" xfId="18982" xr:uid="{00000000-0005-0000-0000-000076400000}"/>
    <cellStyle name="Normal 3 2 2 2 4 2 3 3 3" xfId="3050" xr:uid="{00000000-0005-0000-0000-000077400000}"/>
    <cellStyle name="Normal 3 2 2 2 4 2 3 3 3 2" xfId="7310" xr:uid="{00000000-0005-0000-0000-000078400000}"/>
    <cellStyle name="Normal 3 2 2 2 4 2 3 3 3 2 2" xfId="15799" xr:uid="{00000000-0005-0000-0000-000079400000}"/>
    <cellStyle name="Normal 3 2 2 2 4 2 3 3 3 2 2 2" xfId="32765" xr:uid="{00000000-0005-0000-0000-00007A400000}"/>
    <cellStyle name="Normal 3 2 2 2 4 2 3 3 3 2 3" xfId="24283" xr:uid="{00000000-0005-0000-0000-00007B400000}"/>
    <cellStyle name="Normal 3 2 2 2 4 2 3 3 3 3" xfId="11557" xr:uid="{00000000-0005-0000-0000-00007C400000}"/>
    <cellStyle name="Normal 3 2 2 2 4 2 3 3 3 3 2" xfId="28524" xr:uid="{00000000-0005-0000-0000-00007D400000}"/>
    <cellStyle name="Normal 3 2 2 2 4 2 3 3 3 4" xfId="20042" xr:uid="{00000000-0005-0000-0000-00007E400000}"/>
    <cellStyle name="Normal 3 2 2 2 4 2 3 3 4" xfId="5191" xr:uid="{00000000-0005-0000-0000-00007F400000}"/>
    <cellStyle name="Normal 3 2 2 2 4 2 3 3 4 2" xfId="13681" xr:uid="{00000000-0005-0000-0000-000080400000}"/>
    <cellStyle name="Normal 3 2 2 2 4 2 3 3 4 2 2" xfId="30647" xr:uid="{00000000-0005-0000-0000-000081400000}"/>
    <cellStyle name="Normal 3 2 2 2 4 2 3 3 4 3" xfId="22165" xr:uid="{00000000-0005-0000-0000-000082400000}"/>
    <cellStyle name="Normal 3 2 2 2 4 2 3 3 5" xfId="9439" xr:uid="{00000000-0005-0000-0000-000083400000}"/>
    <cellStyle name="Normal 3 2 2 2 4 2 3 3 5 2" xfId="26406" xr:uid="{00000000-0005-0000-0000-000084400000}"/>
    <cellStyle name="Normal 3 2 2 2 4 2 3 3 6" xfId="17924" xr:uid="{00000000-0005-0000-0000-000085400000}"/>
    <cellStyle name="Normal 3 2 2 2 4 2 3 4" xfId="1458" xr:uid="{00000000-0005-0000-0000-000086400000}"/>
    <cellStyle name="Normal 3 2 2 2 4 2 3 4 2" xfId="3580" xr:uid="{00000000-0005-0000-0000-000087400000}"/>
    <cellStyle name="Normal 3 2 2 2 4 2 3 4 2 2" xfId="7839" xr:uid="{00000000-0005-0000-0000-000088400000}"/>
    <cellStyle name="Normal 3 2 2 2 4 2 3 4 2 2 2" xfId="16328" xr:uid="{00000000-0005-0000-0000-000089400000}"/>
    <cellStyle name="Normal 3 2 2 2 4 2 3 4 2 2 2 2" xfId="33294" xr:uid="{00000000-0005-0000-0000-00008A400000}"/>
    <cellStyle name="Normal 3 2 2 2 4 2 3 4 2 2 3" xfId="24812" xr:uid="{00000000-0005-0000-0000-00008B400000}"/>
    <cellStyle name="Normal 3 2 2 2 4 2 3 4 2 3" xfId="12086" xr:uid="{00000000-0005-0000-0000-00008C400000}"/>
    <cellStyle name="Normal 3 2 2 2 4 2 3 4 2 3 2" xfId="29053" xr:uid="{00000000-0005-0000-0000-00008D400000}"/>
    <cellStyle name="Normal 3 2 2 2 4 2 3 4 2 4" xfId="20571" xr:uid="{00000000-0005-0000-0000-00008E400000}"/>
    <cellStyle name="Normal 3 2 2 2 4 2 3 4 3" xfId="5720" xr:uid="{00000000-0005-0000-0000-00008F400000}"/>
    <cellStyle name="Normal 3 2 2 2 4 2 3 4 3 2" xfId="14210" xr:uid="{00000000-0005-0000-0000-000090400000}"/>
    <cellStyle name="Normal 3 2 2 2 4 2 3 4 3 2 2" xfId="31176" xr:uid="{00000000-0005-0000-0000-000091400000}"/>
    <cellStyle name="Normal 3 2 2 2 4 2 3 4 3 3" xfId="22694" xr:uid="{00000000-0005-0000-0000-000092400000}"/>
    <cellStyle name="Normal 3 2 2 2 4 2 3 4 4" xfId="9968" xr:uid="{00000000-0005-0000-0000-000093400000}"/>
    <cellStyle name="Normal 3 2 2 2 4 2 3 4 4 2" xfId="26935" xr:uid="{00000000-0005-0000-0000-000094400000}"/>
    <cellStyle name="Normal 3 2 2 2 4 2 3 4 5" xfId="18453" xr:uid="{00000000-0005-0000-0000-000095400000}"/>
    <cellStyle name="Normal 3 2 2 2 4 2 3 5" xfId="2521" xr:uid="{00000000-0005-0000-0000-000096400000}"/>
    <cellStyle name="Normal 3 2 2 2 4 2 3 5 2" xfId="6781" xr:uid="{00000000-0005-0000-0000-000097400000}"/>
    <cellStyle name="Normal 3 2 2 2 4 2 3 5 2 2" xfId="15270" xr:uid="{00000000-0005-0000-0000-000098400000}"/>
    <cellStyle name="Normal 3 2 2 2 4 2 3 5 2 2 2" xfId="32236" xr:uid="{00000000-0005-0000-0000-000099400000}"/>
    <cellStyle name="Normal 3 2 2 2 4 2 3 5 2 3" xfId="23754" xr:uid="{00000000-0005-0000-0000-00009A400000}"/>
    <cellStyle name="Normal 3 2 2 2 4 2 3 5 3" xfId="11028" xr:uid="{00000000-0005-0000-0000-00009B400000}"/>
    <cellStyle name="Normal 3 2 2 2 4 2 3 5 3 2" xfId="27995" xr:uid="{00000000-0005-0000-0000-00009C400000}"/>
    <cellStyle name="Normal 3 2 2 2 4 2 3 5 4" xfId="19513" xr:uid="{00000000-0005-0000-0000-00009D400000}"/>
    <cellStyle name="Normal 3 2 2 2 4 2 3 6" xfId="4662" xr:uid="{00000000-0005-0000-0000-00009E400000}"/>
    <cellStyle name="Normal 3 2 2 2 4 2 3 6 2" xfId="13152" xr:uid="{00000000-0005-0000-0000-00009F400000}"/>
    <cellStyle name="Normal 3 2 2 2 4 2 3 6 2 2" xfId="30118" xr:uid="{00000000-0005-0000-0000-0000A0400000}"/>
    <cellStyle name="Normal 3 2 2 2 4 2 3 6 3" xfId="21636" xr:uid="{00000000-0005-0000-0000-0000A1400000}"/>
    <cellStyle name="Normal 3 2 2 2 4 2 3 7" xfId="8910" xr:uid="{00000000-0005-0000-0000-0000A2400000}"/>
    <cellStyle name="Normal 3 2 2 2 4 2 3 7 2" xfId="25877" xr:uid="{00000000-0005-0000-0000-0000A3400000}"/>
    <cellStyle name="Normal 3 2 2 2 4 2 3 8" xfId="17395" xr:uid="{00000000-0005-0000-0000-0000A4400000}"/>
    <cellStyle name="Normal 3 2 2 2 4 2 4" xfId="521" xr:uid="{00000000-0005-0000-0000-0000A5400000}"/>
    <cellStyle name="Normal 3 2 2 2 4 2 4 2" xfId="1061" xr:uid="{00000000-0005-0000-0000-0000A6400000}"/>
    <cellStyle name="Normal 3 2 2 2 4 2 4 2 2" xfId="2122" xr:uid="{00000000-0005-0000-0000-0000A7400000}"/>
    <cellStyle name="Normal 3 2 2 2 4 2 4 2 2 2" xfId="4243" xr:uid="{00000000-0005-0000-0000-0000A8400000}"/>
    <cellStyle name="Normal 3 2 2 2 4 2 4 2 2 2 2" xfId="8502" xr:uid="{00000000-0005-0000-0000-0000A9400000}"/>
    <cellStyle name="Normal 3 2 2 2 4 2 4 2 2 2 2 2" xfId="16991" xr:uid="{00000000-0005-0000-0000-0000AA400000}"/>
    <cellStyle name="Normal 3 2 2 2 4 2 4 2 2 2 2 2 2" xfId="33957" xr:uid="{00000000-0005-0000-0000-0000AB400000}"/>
    <cellStyle name="Normal 3 2 2 2 4 2 4 2 2 2 2 3" xfId="25475" xr:uid="{00000000-0005-0000-0000-0000AC400000}"/>
    <cellStyle name="Normal 3 2 2 2 4 2 4 2 2 2 3" xfId="12749" xr:uid="{00000000-0005-0000-0000-0000AD400000}"/>
    <cellStyle name="Normal 3 2 2 2 4 2 4 2 2 2 3 2" xfId="29716" xr:uid="{00000000-0005-0000-0000-0000AE400000}"/>
    <cellStyle name="Normal 3 2 2 2 4 2 4 2 2 2 4" xfId="21234" xr:uid="{00000000-0005-0000-0000-0000AF400000}"/>
    <cellStyle name="Normal 3 2 2 2 4 2 4 2 2 3" xfId="6383" xr:uid="{00000000-0005-0000-0000-0000B0400000}"/>
    <cellStyle name="Normal 3 2 2 2 4 2 4 2 2 3 2" xfId="14873" xr:uid="{00000000-0005-0000-0000-0000B1400000}"/>
    <cellStyle name="Normal 3 2 2 2 4 2 4 2 2 3 2 2" xfId="31839" xr:uid="{00000000-0005-0000-0000-0000B2400000}"/>
    <cellStyle name="Normal 3 2 2 2 4 2 4 2 2 3 3" xfId="23357" xr:uid="{00000000-0005-0000-0000-0000B3400000}"/>
    <cellStyle name="Normal 3 2 2 2 4 2 4 2 2 4" xfId="10631" xr:uid="{00000000-0005-0000-0000-0000B4400000}"/>
    <cellStyle name="Normal 3 2 2 2 4 2 4 2 2 4 2" xfId="27598" xr:uid="{00000000-0005-0000-0000-0000B5400000}"/>
    <cellStyle name="Normal 3 2 2 2 4 2 4 2 2 5" xfId="19116" xr:uid="{00000000-0005-0000-0000-0000B6400000}"/>
    <cellStyle name="Normal 3 2 2 2 4 2 4 2 3" xfId="3184" xr:uid="{00000000-0005-0000-0000-0000B7400000}"/>
    <cellStyle name="Normal 3 2 2 2 4 2 4 2 3 2" xfId="7444" xr:uid="{00000000-0005-0000-0000-0000B8400000}"/>
    <cellStyle name="Normal 3 2 2 2 4 2 4 2 3 2 2" xfId="15933" xr:uid="{00000000-0005-0000-0000-0000B9400000}"/>
    <cellStyle name="Normal 3 2 2 2 4 2 4 2 3 2 2 2" xfId="32899" xr:uid="{00000000-0005-0000-0000-0000BA400000}"/>
    <cellStyle name="Normal 3 2 2 2 4 2 4 2 3 2 3" xfId="24417" xr:uid="{00000000-0005-0000-0000-0000BB400000}"/>
    <cellStyle name="Normal 3 2 2 2 4 2 4 2 3 3" xfId="11691" xr:uid="{00000000-0005-0000-0000-0000BC400000}"/>
    <cellStyle name="Normal 3 2 2 2 4 2 4 2 3 3 2" xfId="28658" xr:uid="{00000000-0005-0000-0000-0000BD400000}"/>
    <cellStyle name="Normal 3 2 2 2 4 2 4 2 3 4" xfId="20176" xr:uid="{00000000-0005-0000-0000-0000BE400000}"/>
    <cellStyle name="Normal 3 2 2 2 4 2 4 2 4" xfId="5325" xr:uid="{00000000-0005-0000-0000-0000BF400000}"/>
    <cellStyle name="Normal 3 2 2 2 4 2 4 2 4 2" xfId="13815" xr:uid="{00000000-0005-0000-0000-0000C0400000}"/>
    <cellStyle name="Normal 3 2 2 2 4 2 4 2 4 2 2" xfId="30781" xr:uid="{00000000-0005-0000-0000-0000C1400000}"/>
    <cellStyle name="Normal 3 2 2 2 4 2 4 2 4 3" xfId="22299" xr:uid="{00000000-0005-0000-0000-0000C2400000}"/>
    <cellStyle name="Normal 3 2 2 2 4 2 4 2 5" xfId="9573" xr:uid="{00000000-0005-0000-0000-0000C3400000}"/>
    <cellStyle name="Normal 3 2 2 2 4 2 4 2 5 2" xfId="26540" xr:uid="{00000000-0005-0000-0000-0000C4400000}"/>
    <cellStyle name="Normal 3 2 2 2 4 2 4 2 6" xfId="18058" xr:uid="{00000000-0005-0000-0000-0000C5400000}"/>
    <cellStyle name="Normal 3 2 2 2 4 2 4 3" xfId="1592" xr:uid="{00000000-0005-0000-0000-0000C6400000}"/>
    <cellStyle name="Normal 3 2 2 2 4 2 4 3 2" xfId="3714" xr:uid="{00000000-0005-0000-0000-0000C7400000}"/>
    <cellStyle name="Normal 3 2 2 2 4 2 4 3 2 2" xfId="7973" xr:uid="{00000000-0005-0000-0000-0000C8400000}"/>
    <cellStyle name="Normal 3 2 2 2 4 2 4 3 2 2 2" xfId="16462" xr:uid="{00000000-0005-0000-0000-0000C9400000}"/>
    <cellStyle name="Normal 3 2 2 2 4 2 4 3 2 2 2 2" xfId="33428" xr:uid="{00000000-0005-0000-0000-0000CA400000}"/>
    <cellStyle name="Normal 3 2 2 2 4 2 4 3 2 2 3" xfId="24946" xr:uid="{00000000-0005-0000-0000-0000CB400000}"/>
    <cellStyle name="Normal 3 2 2 2 4 2 4 3 2 3" xfId="12220" xr:uid="{00000000-0005-0000-0000-0000CC400000}"/>
    <cellStyle name="Normal 3 2 2 2 4 2 4 3 2 3 2" xfId="29187" xr:uid="{00000000-0005-0000-0000-0000CD400000}"/>
    <cellStyle name="Normal 3 2 2 2 4 2 4 3 2 4" xfId="20705" xr:uid="{00000000-0005-0000-0000-0000CE400000}"/>
    <cellStyle name="Normal 3 2 2 2 4 2 4 3 3" xfId="5854" xr:uid="{00000000-0005-0000-0000-0000CF400000}"/>
    <cellStyle name="Normal 3 2 2 2 4 2 4 3 3 2" xfId="14344" xr:uid="{00000000-0005-0000-0000-0000D0400000}"/>
    <cellStyle name="Normal 3 2 2 2 4 2 4 3 3 2 2" xfId="31310" xr:uid="{00000000-0005-0000-0000-0000D1400000}"/>
    <cellStyle name="Normal 3 2 2 2 4 2 4 3 3 3" xfId="22828" xr:uid="{00000000-0005-0000-0000-0000D2400000}"/>
    <cellStyle name="Normal 3 2 2 2 4 2 4 3 4" xfId="10102" xr:uid="{00000000-0005-0000-0000-0000D3400000}"/>
    <cellStyle name="Normal 3 2 2 2 4 2 4 3 4 2" xfId="27069" xr:uid="{00000000-0005-0000-0000-0000D4400000}"/>
    <cellStyle name="Normal 3 2 2 2 4 2 4 3 5" xfId="18587" xr:uid="{00000000-0005-0000-0000-0000D5400000}"/>
    <cellStyle name="Normal 3 2 2 2 4 2 4 4" xfId="2655" xr:uid="{00000000-0005-0000-0000-0000D6400000}"/>
    <cellStyle name="Normal 3 2 2 2 4 2 4 4 2" xfId="6915" xr:uid="{00000000-0005-0000-0000-0000D7400000}"/>
    <cellStyle name="Normal 3 2 2 2 4 2 4 4 2 2" xfId="15404" xr:uid="{00000000-0005-0000-0000-0000D8400000}"/>
    <cellStyle name="Normal 3 2 2 2 4 2 4 4 2 2 2" xfId="32370" xr:uid="{00000000-0005-0000-0000-0000D9400000}"/>
    <cellStyle name="Normal 3 2 2 2 4 2 4 4 2 3" xfId="23888" xr:uid="{00000000-0005-0000-0000-0000DA400000}"/>
    <cellStyle name="Normal 3 2 2 2 4 2 4 4 3" xfId="11162" xr:uid="{00000000-0005-0000-0000-0000DB400000}"/>
    <cellStyle name="Normal 3 2 2 2 4 2 4 4 3 2" xfId="28129" xr:uid="{00000000-0005-0000-0000-0000DC400000}"/>
    <cellStyle name="Normal 3 2 2 2 4 2 4 4 4" xfId="19647" xr:uid="{00000000-0005-0000-0000-0000DD400000}"/>
    <cellStyle name="Normal 3 2 2 2 4 2 4 5" xfId="4796" xr:uid="{00000000-0005-0000-0000-0000DE400000}"/>
    <cellStyle name="Normal 3 2 2 2 4 2 4 5 2" xfId="13286" xr:uid="{00000000-0005-0000-0000-0000DF400000}"/>
    <cellStyle name="Normal 3 2 2 2 4 2 4 5 2 2" xfId="30252" xr:uid="{00000000-0005-0000-0000-0000E0400000}"/>
    <cellStyle name="Normal 3 2 2 2 4 2 4 5 3" xfId="21770" xr:uid="{00000000-0005-0000-0000-0000E1400000}"/>
    <cellStyle name="Normal 3 2 2 2 4 2 4 6" xfId="9044" xr:uid="{00000000-0005-0000-0000-0000E2400000}"/>
    <cellStyle name="Normal 3 2 2 2 4 2 4 6 2" xfId="26011" xr:uid="{00000000-0005-0000-0000-0000E3400000}"/>
    <cellStyle name="Normal 3 2 2 2 4 2 4 7" xfId="17529" xr:uid="{00000000-0005-0000-0000-0000E4400000}"/>
    <cellStyle name="Normal 3 2 2 2 4 2 5" xfId="791" xr:uid="{00000000-0005-0000-0000-0000E5400000}"/>
    <cellStyle name="Normal 3 2 2 2 4 2 5 2" xfId="1857" xr:uid="{00000000-0005-0000-0000-0000E6400000}"/>
    <cellStyle name="Normal 3 2 2 2 4 2 5 2 2" xfId="3978" xr:uid="{00000000-0005-0000-0000-0000E7400000}"/>
    <cellStyle name="Normal 3 2 2 2 4 2 5 2 2 2" xfId="8237" xr:uid="{00000000-0005-0000-0000-0000E8400000}"/>
    <cellStyle name="Normal 3 2 2 2 4 2 5 2 2 2 2" xfId="16726" xr:uid="{00000000-0005-0000-0000-0000E9400000}"/>
    <cellStyle name="Normal 3 2 2 2 4 2 5 2 2 2 2 2" xfId="33692" xr:uid="{00000000-0005-0000-0000-0000EA400000}"/>
    <cellStyle name="Normal 3 2 2 2 4 2 5 2 2 2 3" xfId="25210" xr:uid="{00000000-0005-0000-0000-0000EB400000}"/>
    <cellStyle name="Normal 3 2 2 2 4 2 5 2 2 3" xfId="12484" xr:uid="{00000000-0005-0000-0000-0000EC400000}"/>
    <cellStyle name="Normal 3 2 2 2 4 2 5 2 2 3 2" xfId="29451" xr:uid="{00000000-0005-0000-0000-0000ED400000}"/>
    <cellStyle name="Normal 3 2 2 2 4 2 5 2 2 4" xfId="20969" xr:uid="{00000000-0005-0000-0000-0000EE400000}"/>
    <cellStyle name="Normal 3 2 2 2 4 2 5 2 3" xfId="6118" xr:uid="{00000000-0005-0000-0000-0000EF400000}"/>
    <cellStyle name="Normal 3 2 2 2 4 2 5 2 3 2" xfId="14608" xr:uid="{00000000-0005-0000-0000-0000F0400000}"/>
    <cellStyle name="Normal 3 2 2 2 4 2 5 2 3 2 2" xfId="31574" xr:uid="{00000000-0005-0000-0000-0000F1400000}"/>
    <cellStyle name="Normal 3 2 2 2 4 2 5 2 3 3" xfId="23092" xr:uid="{00000000-0005-0000-0000-0000F2400000}"/>
    <cellStyle name="Normal 3 2 2 2 4 2 5 2 4" xfId="10366" xr:uid="{00000000-0005-0000-0000-0000F3400000}"/>
    <cellStyle name="Normal 3 2 2 2 4 2 5 2 4 2" xfId="27333" xr:uid="{00000000-0005-0000-0000-0000F4400000}"/>
    <cellStyle name="Normal 3 2 2 2 4 2 5 2 5" xfId="18851" xr:uid="{00000000-0005-0000-0000-0000F5400000}"/>
    <cellStyle name="Normal 3 2 2 2 4 2 5 3" xfId="2919" xr:uid="{00000000-0005-0000-0000-0000F6400000}"/>
    <cellStyle name="Normal 3 2 2 2 4 2 5 3 2" xfId="7179" xr:uid="{00000000-0005-0000-0000-0000F7400000}"/>
    <cellStyle name="Normal 3 2 2 2 4 2 5 3 2 2" xfId="15668" xr:uid="{00000000-0005-0000-0000-0000F8400000}"/>
    <cellStyle name="Normal 3 2 2 2 4 2 5 3 2 2 2" xfId="32634" xr:uid="{00000000-0005-0000-0000-0000F9400000}"/>
    <cellStyle name="Normal 3 2 2 2 4 2 5 3 2 3" xfId="24152" xr:uid="{00000000-0005-0000-0000-0000FA400000}"/>
    <cellStyle name="Normal 3 2 2 2 4 2 5 3 3" xfId="11426" xr:uid="{00000000-0005-0000-0000-0000FB400000}"/>
    <cellStyle name="Normal 3 2 2 2 4 2 5 3 3 2" xfId="28393" xr:uid="{00000000-0005-0000-0000-0000FC400000}"/>
    <cellStyle name="Normal 3 2 2 2 4 2 5 3 4" xfId="19911" xr:uid="{00000000-0005-0000-0000-0000FD400000}"/>
    <cellStyle name="Normal 3 2 2 2 4 2 5 4" xfId="5060" xr:uid="{00000000-0005-0000-0000-0000FE400000}"/>
    <cellStyle name="Normal 3 2 2 2 4 2 5 4 2" xfId="13550" xr:uid="{00000000-0005-0000-0000-0000FF400000}"/>
    <cellStyle name="Normal 3 2 2 2 4 2 5 4 2 2" xfId="30516" xr:uid="{00000000-0005-0000-0000-000000410000}"/>
    <cellStyle name="Normal 3 2 2 2 4 2 5 4 3" xfId="22034" xr:uid="{00000000-0005-0000-0000-000001410000}"/>
    <cellStyle name="Normal 3 2 2 2 4 2 5 5" xfId="9308" xr:uid="{00000000-0005-0000-0000-000002410000}"/>
    <cellStyle name="Normal 3 2 2 2 4 2 5 5 2" xfId="26275" xr:uid="{00000000-0005-0000-0000-000003410000}"/>
    <cellStyle name="Normal 3 2 2 2 4 2 5 6" xfId="17793" xr:uid="{00000000-0005-0000-0000-000004410000}"/>
    <cellStyle name="Normal 3 2 2 2 4 2 6" xfId="1327" xr:uid="{00000000-0005-0000-0000-000005410000}"/>
    <cellStyle name="Normal 3 2 2 2 4 2 6 2" xfId="3449" xr:uid="{00000000-0005-0000-0000-000006410000}"/>
    <cellStyle name="Normal 3 2 2 2 4 2 6 2 2" xfId="7708" xr:uid="{00000000-0005-0000-0000-000007410000}"/>
    <cellStyle name="Normal 3 2 2 2 4 2 6 2 2 2" xfId="16197" xr:uid="{00000000-0005-0000-0000-000008410000}"/>
    <cellStyle name="Normal 3 2 2 2 4 2 6 2 2 2 2" xfId="33163" xr:uid="{00000000-0005-0000-0000-000009410000}"/>
    <cellStyle name="Normal 3 2 2 2 4 2 6 2 2 3" xfId="24681" xr:uid="{00000000-0005-0000-0000-00000A410000}"/>
    <cellStyle name="Normal 3 2 2 2 4 2 6 2 3" xfId="11955" xr:uid="{00000000-0005-0000-0000-00000B410000}"/>
    <cellStyle name="Normal 3 2 2 2 4 2 6 2 3 2" xfId="28922" xr:uid="{00000000-0005-0000-0000-00000C410000}"/>
    <cellStyle name="Normal 3 2 2 2 4 2 6 2 4" xfId="20440" xr:uid="{00000000-0005-0000-0000-00000D410000}"/>
    <cellStyle name="Normal 3 2 2 2 4 2 6 3" xfId="5589" xr:uid="{00000000-0005-0000-0000-00000E410000}"/>
    <cellStyle name="Normal 3 2 2 2 4 2 6 3 2" xfId="14079" xr:uid="{00000000-0005-0000-0000-00000F410000}"/>
    <cellStyle name="Normal 3 2 2 2 4 2 6 3 2 2" xfId="31045" xr:uid="{00000000-0005-0000-0000-000010410000}"/>
    <cellStyle name="Normal 3 2 2 2 4 2 6 3 3" xfId="22563" xr:uid="{00000000-0005-0000-0000-000011410000}"/>
    <cellStyle name="Normal 3 2 2 2 4 2 6 4" xfId="9837" xr:uid="{00000000-0005-0000-0000-000012410000}"/>
    <cellStyle name="Normal 3 2 2 2 4 2 6 4 2" xfId="26804" xr:uid="{00000000-0005-0000-0000-000013410000}"/>
    <cellStyle name="Normal 3 2 2 2 4 2 6 5" xfId="18322" xr:uid="{00000000-0005-0000-0000-000014410000}"/>
    <cellStyle name="Normal 3 2 2 2 4 2 7" xfId="2390" xr:uid="{00000000-0005-0000-0000-000015410000}"/>
    <cellStyle name="Normal 3 2 2 2 4 2 7 2" xfId="6650" xr:uid="{00000000-0005-0000-0000-000016410000}"/>
    <cellStyle name="Normal 3 2 2 2 4 2 7 2 2" xfId="15139" xr:uid="{00000000-0005-0000-0000-000017410000}"/>
    <cellStyle name="Normal 3 2 2 2 4 2 7 2 2 2" xfId="32105" xr:uid="{00000000-0005-0000-0000-000018410000}"/>
    <cellStyle name="Normal 3 2 2 2 4 2 7 2 3" xfId="23623" xr:uid="{00000000-0005-0000-0000-000019410000}"/>
    <cellStyle name="Normal 3 2 2 2 4 2 7 3" xfId="10897" xr:uid="{00000000-0005-0000-0000-00001A410000}"/>
    <cellStyle name="Normal 3 2 2 2 4 2 7 3 2" xfId="27864" xr:uid="{00000000-0005-0000-0000-00001B410000}"/>
    <cellStyle name="Normal 3 2 2 2 4 2 7 4" xfId="19382" xr:uid="{00000000-0005-0000-0000-00001C410000}"/>
    <cellStyle name="Normal 3 2 2 2 4 2 8" xfId="4531" xr:uid="{00000000-0005-0000-0000-00001D410000}"/>
    <cellStyle name="Normal 3 2 2 2 4 2 8 2" xfId="13021" xr:uid="{00000000-0005-0000-0000-00001E410000}"/>
    <cellStyle name="Normal 3 2 2 2 4 2 8 2 2" xfId="29987" xr:uid="{00000000-0005-0000-0000-00001F410000}"/>
    <cellStyle name="Normal 3 2 2 2 4 2 8 3" xfId="21505" xr:uid="{00000000-0005-0000-0000-000020410000}"/>
    <cellStyle name="Normal 3 2 2 2 4 2 9" xfId="8779" xr:uid="{00000000-0005-0000-0000-000021410000}"/>
    <cellStyle name="Normal 3 2 2 2 4 2 9 2" xfId="25746" xr:uid="{00000000-0005-0000-0000-000022410000}"/>
    <cellStyle name="Normal 3 2 2 2 4 3" xfId="265" xr:uid="{00000000-0005-0000-0000-000023410000}"/>
    <cellStyle name="Normal 3 2 2 2 4 3 2" xfId="400" xr:uid="{00000000-0005-0000-0000-000024410000}"/>
    <cellStyle name="Normal 3 2 2 2 4 3 2 2" xfId="688" xr:uid="{00000000-0005-0000-0000-000025410000}"/>
    <cellStyle name="Normal 3 2 2 2 4 3 2 2 2" xfId="1224" xr:uid="{00000000-0005-0000-0000-000026410000}"/>
    <cellStyle name="Normal 3 2 2 2 4 3 2 2 2 2" xfId="2285" xr:uid="{00000000-0005-0000-0000-000027410000}"/>
    <cellStyle name="Normal 3 2 2 2 4 3 2 2 2 2 2" xfId="4406" xr:uid="{00000000-0005-0000-0000-000028410000}"/>
    <cellStyle name="Normal 3 2 2 2 4 3 2 2 2 2 2 2" xfId="8665" xr:uid="{00000000-0005-0000-0000-000029410000}"/>
    <cellStyle name="Normal 3 2 2 2 4 3 2 2 2 2 2 2 2" xfId="17154" xr:uid="{00000000-0005-0000-0000-00002A410000}"/>
    <cellStyle name="Normal 3 2 2 2 4 3 2 2 2 2 2 2 2 2" xfId="34120" xr:uid="{00000000-0005-0000-0000-00002B410000}"/>
    <cellStyle name="Normal 3 2 2 2 4 3 2 2 2 2 2 2 3" xfId="25638" xr:uid="{00000000-0005-0000-0000-00002C410000}"/>
    <cellStyle name="Normal 3 2 2 2 4 3 2 2 2 2 2 3" xfId="12912" xr:uid="{00000000-0005-0000-0000-00002D410000}"/>
    <cellStyle name="Normal 3 2 2 2 4 3 2 2 2 2 2 3 2" xfId="29879" xr:uid="{00000000-0005-0000-0000-00002E410000}"/>
    <cellStyle name="Normal 3 2 2 2 4 3 2 2 2 2 2 4" xfId="21397" xr:uid="{00000000-0005-0000-0000-00002F410000}"/>
    <cellStyle name="Normal 3 2 2 2 4 3 2 2 2 2 3" xfId="6546" xr:uid="{00000000-0005-0000-0000-000030410000}"/>
    <cellStyle name="Normal 3 2 2 2 4 3 2 2 2 2 3 2" xfId="15036" xr:uid="{00000000-0005-0000-0000-000031410000}"/>
    <cellStyle name="Normal 3 2 2 2 4 3 2 2 2 2 3 2 2" xfId="32002" xr:uid="{00000000-0005-0000-0000-000032410000}"/>
    <cellStyle name="Normal 3 2 2 2 4 3 2 2 2 2 3 3" xfId="23520" xr:uid="{00000000-0005-0000-0000-000033410000}"/>
    <cellStyle name="Normal 3 2 2 2 4 3 2 2 2 2 4" xfId="10794" xr:uid="{00000000-0005-0000-0000-000034410000}"/>
    <cellStyle name="Normal 3 2 2 2 4 3 2 2 2 2 4 2" xfId="27761" xr:uid="{00000000-0005-0000-0000-000035410000}"/>
    <cellStyle name="Normal 3 2 2 2 4 3 2 2 2 2 5" xfId="19279" xr:uid="{00000000-0005-0000-0000-000036410000}"/>
    <cellStyle name="Normal 3 2 2 2 4 3 2 2 2 3" xfId="3347" xr:uid="{00000000-0005-0000-0000-000037410000}"/>
    <cellStyle name="Normal 3 2 2 2 4 3 2 2 2 3 2" xfId="7607" xr:uid="{00000000-0005-0000-0000-000038410000}"/>
    <cellStyle name="Normal 3 2 2 2 4 3 2 2 2 3 2 2" xfId="16096" xr:uid="{00000000-0005-0000-0000-000039410000}"/>
    <cellStyle name="Normal 3 2 2 2 4 3 2 2 2 3 2 2 2" xfId="33062" xr:uid="{00000000-0005-0000-0000-00003A410000}"/>
    <cellStyle name="Normal 3 2 2 2 4 3 2 2 2 3 2 3" xfId="24580" xr:uid="{00000000-0005-0000-0000-00003B410000}"/>
    <cellStyle name="Normal 3 2 2 2 4 3 2 2 2 3 3" xfId="11854" xr:uid="{00000000-0005-0000-0000-00003C410000}"/>
    <cellStyle name="Normal 3 2 2 2 4 3 2 2 2 3 3 2" xfId="28821" xr:uid="{00000000-0005-0000-0000-00003D410000}"/>
    <cellStyle name="Normal 3 2 2 2 4 3 2 2 2 3 4" xfId="20339" xr:uid="{00000000-0005-0000-0000-00003E410000}"/>
    <cellStyle name="Normal 3 2 2 2 4 3 2 2 2 4" xfId="5488" xr:uid="{00000000-0005-0000-0000-00003F410000}"/>
    <cellStyle name="Normal 3 2 2 2 4 3 2 2 2 4 2" xfId="13978" xr:uid="{00000000-0005-0000-0000-000040410000}"/>
    <cellStyle name="Normal 3 2 2 2 4 3 2 2 2 4 2 2" xfId="30944" xr:uid="{00000000-0005-0000-0000-000041410000}"/>
    <cellStyle name="Normal 3 2 2 2 4 3 2 2 2 4 3" xfId="22462" xr:uid="{00000000-0005-0000-0000-000042410000}"/>
    <cellStyle name="Normal 3 2 2 2 4 3 2 2 2 5" xfId="9736" xr:uid="{00000000-0005-0000-0000-000043410000}"/>
    <cellStyle name="Normal 3 2 2 2 4 3 2 2 2 5 2" xfId="26703" xr:uid="{00000000-0005-0000-0000-000044410000}"/>
    <cellStyle name="Normal 3 2 2 2 4 3 2 2 2 6" xfId="18221" xr:uid="{00000000-0005-0000-0000-000045410000}"/>
    <cellStyle name="Normal 3 2 2 2 4 3 2 2 3" xfId="1755" xr:uid="{00000000-0005-0000-0000-000046410000}"/>
    <cellStyle name="Normal 3 2 2 2 4 3 2 2 3 2" xfId="3877" xr:uid="{00000000-0005-0000-0000-000047410000}"/>
    <cellStyle name="Normal 3 2 2 2 4 3 2 2 3 2 2" xfId="8136" xr:uid="{00000000-0005-0000-0000-000048410000}"/>
    <cellStyle name="Normal 3 2 2 2 4 3 2 2 3 2 2 2" xfId="16625" xr:uid="{00000000-0005-0000-0000-000049410000}"/>
    <cellStyle name="Normal 3 2 2 2 4 3 2 2 3 2 2 2 2" xfId="33591" xr:uid="{00000000-0005-0000-0000-00004A410000}"/>
    <cellStyle name="Normal 3 2 2 2 4 3 2 2 3 2 2 3" xfId="25109" xr:uid="{00000000-0005-0000-0000-00004B410000}"/>
    <cellStyle name="Normal 3 2 2 2 4 3 2 2 3 2 3" xfId="12383" xr:uid="{00000000-0005-0000-0000-00004C410000}"/>
    <cellStyle name="Normal 3 2 2 2 4 3 2 2 3 2 3 2" xfId="29350" xr:uid="{00000000-0005-0000-0000-00004D410000}"/>
    <cellStyle name="Normal 3 2 2 2 4 3 2 2 3 2 4" xfId="20868" xr:uid="{00000000-0005-0000-0000-00004E410000}"/>
    <cellStyle name="Normal 3 2 2 2 4 3 2 2 3 3" xfId="6017" xr:uid="{00000000-0005-0000-0000-00004F410000}"/>
    <cellStyle name="Normal 3 2 2 2 4 3 2 2 3 3 2" xfId="14507" xr:uid="{00000000-0005-0000-0000-000050410000}"/>
    <cellStyle name="Normal 3 2 2 2 4 3 2 2 3 3 2 2" xfId="31473" xr:uid="{00000000-0005-0000-0000-000051410000}"/>
    <cellStyle name="Normal 3 2 2 2 4 3 2 2 3 3 3" xfId="22991" xr:uid="{00000000-0005-0000-0000-000052410000}"/>
    <cellStyle name="Normal 3 2 2 2 4 3 2 2 3 4" xfId="10265" xr:uid="{00000000-0005-0000-0000-000053410000}"/>
    <cellStyle name="Normal 3 2 2 2 4 3 2 2 3 4 2" xfId="27232" xr:uid="{00000000-0005-0000-0000-000054410000}"/>
    <cellStyle name="Normal 3 2 2 2 4 3 2 2 3 5" xfId="18750" xr:uid="{00000000-0005-0000-0000-000055410000}"/>
    <cellStyle name="Normal 3 2 2 2 4 3 2 2 4" xfId="2818" xr:uid="{00000000-0005-0000-0000-000056410000}"/>
    <cellStyle name="Normal 3 2 2 2 4 3 2 2 4 2" xfId="7078" xr:uid="{00000000-0005-0000-0000-000057410000}"/>
    <cellStyle name="Normal 3 2 2 2 4 3 2 2 4 2 2" xfId="15567" xr:uid="{00000000-0005-0000-0000-000058410000}"/>
    <cellStyle name="Normal 3 2 2 2 4 3 2 2 4 2 2 2" xfId="32533" xr:uid="{00000000-0005-0000-0000-000059410000}"/>
    <cellStyle name="Normal 3 2 2 2 4 3 2 2 4 2 3" xfId="24051" xr:uid="{00000000-0005-0000-0000-00005A410000}"/>
    <cellStyle name="Normal 3 2 2 2 4 3 2 2 4 3" xfId="11325" xr:uid="{00000000-0005-0000-0000-00005B410000}"/>
    <cellStyle name="Normal 3 2 2 2 4 3 2 2 4 3 2" xfId="28292" xr:uid="{00000000-0005-0000-0000-00005C410000}"/>
    <cellStyle name="Normal 3 2 2 2 4 3 2 2 4 4" xfId="19810" xr:uid="{00000000-0005-0000-0000-00005D410000}"/>
    <cellStyle name="Normal 3 2 2 2 4 3 2 2 5" xfId="4959" xr:uid="{00000000-0005-0000-0000-00005E410000}"/>
    <cellStyle name="Normal 3 2 2 2 4 3 2 2 5 2" xfId="13449" xr:uid="{00000000-0005-0000-0000-00005F410000}"/>
    <cellStyle name="Normal 3 2 2 2 4 3 2 2 5 2 2" xfId="30415" xr:uid="{00000000-0005-0000-0000-000060410000}"/>
    <cellStyle name="Normal 3 2 2 2 4 3 2 2 5 3" xfId="21933" xr:uid="{00000000-0005-0000-0000-000061410000}"/>
    <cellStyle name="Normal 3 2 2 2 4 3 2 2 6" xfId="9207" xr:uid="{00000000-0005-0000-0000-000062410000}"/>
    <cellStyle name="Normal 3 2 2 2 4 3 2 2 6 2" xfId="26174" xr:uid="{00000000-0005-0000-0000-000063410000}"/>
    <cellStyle name="Normal 3 2 2 2 4 3 2 2 7" xfId="17692" xr:uid="{00000000-0005-0000-0000-000064410000}"/>
    <cellStyle name="Normal 3 2 2 2 4 3 2 3" xfId="954" xr:uid="{00000000-0005-0000-0000-000065410000}"/>
    <cellStyle name="Normal 3 2 2 2 4 3 2 3 2" xfId="2020" xr:uid="{00000000-0005-0000-0000-000066410000}"/>
    <cellStyle name="Normal 3 2 2 2 4 3 2 3 2 2" xfId="4141" xr:uid="{00000000-0005-0000-0000-000067410000}"/>
    <cellStyle name="Normal 3 2 2 2 4 3 2 3 2 2 2" xfId="8400" xr:uid="{00000000-0005-0000-0000-000068410000}"/>
    <cellStyle name="Normal 3 2 2 2 4 3 2 3 2 2 2 2" xfId="16889" xr:uid="{00000000-0005-0000-0000-000069410000}"/>
    <cellStyle name="Normal 3 2 2 2 4 3 2 3 2 2 2 2 2" xfId="33855" xr:uid="{00000000-0005-0000-0000-00006A410000}"/>
    <cellStyle name="Normal 3 2 2 2 4 3 2 3 2 2 2 3" xfId="25373" xr:uid="{00000000-0005-0000-0000-00006B410000}"/>
    <cellStyle name="Normal 3 2 2 2 4 3 2 3 2 2 3" xfId="12647" xr:uid="{00000000-0005-0000-0000-00006C410000}"/>
    <cellStyle name="Normal 3 2 2 2 4 3 2 3 2 2 3 2" xfId="29614" xr:uid="{00000000-0005-0000-0000-00006D410000}"/>
    <cellStyle name="Normal 3 2 2 2 4 3 2 3 2 2 4" xfId="21132" xr:uid="{00000000-0005-0000-0000-00006E410000}"/>
    <cellStyle name="Normal 3 2 2 2 4 3 2 3 2 3" xfId="6281" xr:uid="{00000000-0005-0000-0000-00006F410000}"/>
    <cellStyle name="Normal 3 2 2 2 4 3 2 3 2 3 2" xfId="14771" xr:uid="{00000000-0005-0000-0000-000070410000}"/>
    <cellStyle name="Normal 3 2 2 2 4 3 2 3 2 3 2 2" xfId="31737" xr:uid="{00000000-0005-0000-0000-000071410000}"/>
    <cellStyle name="Normal 3 2 2 2 4 3 2 3 2 3 3" xfId="23255" xr:uid="{00000000-0005-0000-0000-000072410000}"/>
    <cellStyle name="Normal 3 2 2 2 4 3 2 3 2 4" xfId="10529" xr:uid="{00000000-0005-0000-0000-000073410000}"/>
    <cellStyle name="Normal 3 2 2 2 4 3 2 3 2 4 2" xfId="27496" xr:uid="{00000000-0005-0000-0000-000074410000}"/>
    <cellStyle name="Normal 3 2 2 2 4 3 2 3 2 5" xfId="19014" xr:uid="{00000000-0005-0000-0000-000075410000}"/>
    <cellStyle name="Normal 3 2 2 2 4 3 2 3 3" xfId="3082" xr:uid="{00000000-0005-0000-0000-000076410000}"/>
    <cellStyle name="Normal 3 2 2 2 4 3 2 3 3 2" xfId="7342" xr:uid="{00000000-0005-0000-0000-000077410000}"/>
    <cellStyle name="Normal 3 2 2 2 4 3 2 3 3 2 2" xfId="15831" xr:uid="{00000000-0005-0000-0000-000078410000}"/>
    <cellStyle name="Normal 3 2 2 2 4 3 2 3 3 2 2 2" xfId="32797" xr:uid="{00000000-0005-0000-0000-000079410000}"/>
    <cellStyle name="Normal 3 2 2 2 4 3 2 3 3 2 3" xfId="24315" xr:uid="{00000000-0005-0000-0000-00007A410000}"/>
    <cellStyle name="Normal 3 2 2 2 4 3 2 3 3 3" xfId="11589" xr:uid="{00000000-0005-0000-0000-00007B410000}"/>
    <cellStyle name="Normal 3 2 2 2 4 3 2 3 3 3 2" xfId="28556" xr:uid="{00000000-0005-0000-0000-00007C410000}"/>
    <cellStyle name="Normal 3 2 2 2 4 3 2 3 3 4" xfId="20074" xr:uid="{00000000-0005-0000-0000-00007D410000}"/>
    <cellStyle name="Normal 3 2 2 2 4 3 2 3 4" xfId="5223" xr:uid="{00000000-0005-0000-0000-00007E410000}"/>
    <cellStyle name="Normal 3 2 2 2 4 3 2 3 4 2" xfId="13713" xr:uid="{00000000-0005-0000-0000-00007F410000}"/>
    <cellStyle name="Normal 3 2 2 2 4 3 2 3 4 2 2" xfId="30679" xr:uid="{00000000-0005-0000-0000-000080410000}"/>
    <cellStyle name="Normal 3 2 2 2 4 3 2 3 4 3" xfId="22197" xr:uid="{00000000-0005-0000-0000-000081410000}"/>
    <cellStyle name="Normal 3 2 2 2 4 3 2 3 5" xfId="9471" xr:uid="{00000000-0005-0000-0000-000082410000}"/>
    <cellStyle name="Normal 3 2 2 2 4 3 2 3 5 2" xfId="26438" xr:uid="{00000000-0005-0000-0000-000083410000}"/>
    <cellStyle name="Normal 3 2 2 2 4 3 2 3 6" xfId="17956" xr:uid="{00000000-0005-0000-0000-000084410000}"/>
    <cellStyle name="Normal 3 2 2 2 4 3 2 4" xfId="1490" xr:uid="{00000000-0005-0000-0000-000085410000}"/>
    <cellStyle name="Normal 3 2 2 2 4 3 2 4 2" xfId="3612" xr:uid="{00000000-0005-0000-0000-000086410000}"/>
    <cellStyle name="Normal 3 2 2 2 4 3 2 4 2 2" xfId="7871" xr:uid="{00000000-0005-0000-0000-000087410000}"/>
    <cellStyle name="Normal 3 2 2 2 4 3 2 4 2 2 2" xfId="16360" xr:uid="{00000000-0005-0000-0000-000088410000}"/>
    <cellStyle name="Normal 3 2 2 2 4 3 2 4 2 2 2 2" xfId="33326" xr:uid="{00000000-0005-0000-0000-000089410000}"/>
    <cellStyle name="Normal 3 2 2 2 4 3 2 4 2 2 3" xfId="24844" xr:uid="{00000000-0005-0000-0000-00008A410000}"/>
    <cellStyle name="Normal 3 2 2 2 4 3 2 4 2 3" xfId="12118" xr:uid="{00000000-0005-0000-0000-00008B410000}"/>
    <cellStyle name="Normal 3 2 2 2 4 3 2 4 2 3 2" xfId="29085" xr:uid="{00000000-0005-0000-0000-00008C410000}"/>
    <cellStyle name="Normal 3 2 2 2 4 3 2 4 2 4" xfId="20603" xr:uid="{00000000-0005-0000-0000-00008D410000}"/>
    <cellStyle name="Normal 3 2 2 2 4 3 2 4 3" xfId="5752" xr:uid="{00000000-0005-0000-0000-00008E410000}"/>
    <cellStyle name="Normal 3 2 2 2 4 3 2 4 3 2" xfId="14242" xr:uid="{00000000-0005-0000-0000-00008F410000}"/>
    <cellStyle name="Normal 3 2 2 2 4 3 2 4 3 2 2" xfId="31208" xr:uid="{00000000-0005-0000-0000-000090410000}"/>
    <cellStyle name="Normal 3 2 2 2 4 3 2 4 3 3" xfId="22726" xr:uid="{00000000-0005-0000-0000-000091410000}"/>
    <cellStyle name="Normal 3 2 2 2 4 3 2 4 4" xfId="10000" xr:uid="{00000000-0005-0000-0000-000092410000}"/>
    <cellStyle name="Normal 3 2 2 2 4 3 2 4 4 2" xfId="26967" xr:uid="{00000000-0005-0000-0000-000093410000}"/>
    <cellStyle name="Normal 3 2 2 2 4 3 2 4 5" xfId="18485" xr:uid="{00000000-0005-0000-0000-000094410000}"/>
    <cellStyle name="Normal 3 2 2 2 4 3 2 5" xfId="2553" xr:uid="{00000000-0005-0000-0000-000095410000}"/>
    <cellStyle name="Normal 3 2 2 2 4 3 2 5 2" xfId="6813" xr:uid="{00000000-0005-0000-0000-000096410000}"/>
    <cellStyle name="Normal 3 2 2 2 4 3 2 5 2 2" xfId="15302" xr:uid="{00000000-0005-0000-0000-000097410000}"/>
    <cellStyle name="Normal 3 2 2 2 4 3 2 5 2 2 2" xfId="32268" xr:uid="{00000000-0005-0000-0000-000098410000}"/>
    <cellStyle name="Normal 3 2 2 2 4 3 2 5 2 3" xfId="23786" xr:uid="{00000000-0005-0000-0000-000099410000}"/>
    <cellStyle name="Normal 3 2 2 2 4 3 2 5 3" xfId="11060" xr:uid="{00000000-0005-0000-0000-00009A410000}"/>
    <cellStyle name="Normal 3 2 2 2 4 3 2 5 3 2" xfId="28027" xr:uid="{00000000-0005-0000-0000-00009B410000}"/>
    <cellStyle name="Normal 3 2 2 2 4 3 2 5 4" xfId="19545" xr:uid="{00000000-0005-0000-0000-00009C410000}"/>
    <cellStyle name="Normal 3 2 2 2 4 3 2 6" xfId="4694" xr:uid="{00000000-0005-0000-0000-00009D410000}"/>
    <cellStyle name="Normal 3 2 2 2 4 3 2 6 2" xfId="13184" xr:uid="{00000000-0005-0000-0000-00009E410000}"/>
    <cellStyle name="Normal 3 2 2 2 4 3 2 6 2 2" xfId="30150" xr:uid="{00000000-0005-0000-0000-00009F410000}"/>
    <cellStyle name="Normal 3 2 2 2 4 3 2 6 3" xfId="21668" xr:uid="{00000000-0005-0000-0000-0000A0410000}"/>
    <cellStyle name="Normal 3 2 2 2 4 3 2 7" xfId="8942" xr:uid="{00000000-0005-0000-0000-0000A1410000}"/>
    <cellStyle name="Normal 3 2 2 2 4 3 2 7 2" xfId="25909" xr:uid="{00000000-0005-0000-0000-0000A2410000}"/>
    <cellStyle name="Normal 3 2 2 2 4 3 2 8" xfId="17427" xr:uid="{00000000-0005-0000-0000-0000A3410000}"/>
    <cellStyle name="Normal 3 2 2 2 4 3 3" xfId="554" xr:uid="{00000000-0005-0000-0000-0000A4410000}"/>
    <cellStyle name="Normal 3 2 2 2 4 3 3 2" xfId="1093" xr:uid="{00000000-0005-0000-0000-0000A5410000}"/>
    <cellStyle name="Normal 3 2 2 2 4 3 3 2 2" xfId="2154" xr:uid="{00000000-0005-0000-0000-0000A6410000}"/>
    <cellStyle name="Normal 3 2 2 2 4 3 3 2 2 2" xfId="4275" xr:uid="{00000000-0005-0000-0000-0000A7410000}"/>
    <cellStyle name="Normal 3 2 2 2 4 3 3 2 2 2 2" xfId="8534" xr:uid="{00000000-0005-0000-0000-0000A8410000}"/>
    <cellStyle name="Normal 3 2 2 2 4 3 3 2 2 2 2 2" xfId="17023" xr:uid="{00000000-0005-0000-0000-0000A9410000}"/>
    <cellStyle name="Normal 3 2 2 2 4 3 3 2 2 2 2 2 2" xfId="33989" xr:uid="{00000000-0005-0000-0000-0000AA410000}"/>
    <cellStyle name="Normal 3 2 2 2 4 3 3 2 2 2 2 3" xfId="25507" xr:uid="{00000000-0005-0000-0000-0000AB410000}"/>
    <cellStyle name="Normal 3 2 2 2 4 3 3 2 2 2 3" xfId="12781" xr:uid="{00000000-0005-0000-0000-0000AC410000}"/>
    <cellStyle name="Normal 3 2 2 2 4 3 3 2 2 2 3 2" xfId="29748" xr:uid="{00000000-0005-0000-0000-0000AD410000}"/>
    <cellStyle name="Normal 3 2 2 2 4 3 3 2 2 2 4" xfId="21266" xr:uid="{00000000-0005-0000-0000-0000AE410000}"/>
    <cellStyle name="Normal 3 2 2 2 4 3 3 2 2 3" xfId="6415" xr:uid="{00000000-0005-0000-0000-0000AF410000}"/>
    <cellStyle name="Normal 3 2 2 2 4 3 3 2 2 3 2" xfId="14905" xr:uid="{00000000-0005-0000-0000-0000B0410000}"/>
    <cellStyle name="Normal 3 2 2 2 4 3 3 2 2 3 2 2" xfId="31871" xr:uid="{00000000-0005-0000-0000-0000B1410000}"/>
    <cellStyle name="Normal 3 2 2 2 4 3 3 2 2 3 3" xfId="23389" xr:uid="{00000000-0005-0000-0000-0000B2410000}"/>
    <cellStyle name="Normal 3 2 2 2 4 3 3 2 2 4" xfId="10663" xr:uid="{00000000-0005-0000-0000-0000B3410000}"/>
    <cellStyle name="Normal 3 2 2 2 4 3 3 2 2 4 2" xfId="27630" xr:uid="{00000000-0005-0000-0000-0000B4410000}"/>
    <cellStyle name="Normal 3 2 2 2 4 3 3 2 2 5" xfId="19148" xr:uid="{00000000-0005-0000-0000-0000B5410000}"/>
    <cellStyle name="Normal 3 2 2 2 4 3 3 2 3" xfId="3216" xr:uid="{00000000-0005-0000-0000-0000B6410000}"/>
    <cellStyle name="Normal 3 2 2 2 4 3 3 2 3 2" xfId="7476" xr:uid="{00000000-0005-0000-0000-0000B7410000}"/>
    <cellStyle name="Normal 3 2 2 2 4 3 3 2 3 2 2" xfId="15965" xr:uid="{00000000-0005-0000-0000-0000B8410000}"/>
    <cellStyle name="Normal 3 2 2 2 4 3 3 2 3 2 2 2" xfId="32931" xr:uid="{00000000-0005-0000-0000-0000B9410000}"/>
    <cellStyle name="Normal 3 2 2 2 4 3 3 2 3 2 3" xfId="24449" xr:uid="{00000000-0005-0000-0000-0000BA410000}"/>
    <cellStyle name="Normal 3 2 2 2 4 3 3 2 3 3" xfId="11723" xr:uid="{00000000-0005-0000-0000-0000BB410000}"/>
    <cellStyle name="Normal 3 2 2 2 4 3 3 2 3 3 2" xfId="28690" xr:uid="{00000000-0005-0000-0000-0000BC410000}"/>
    <cellStyle name="Normal 3 2 2 2 4 3 3 2 3 4" xfId="20208" xr:uid="{00000000-0005-0000-0000-0000BD410000}"/>
    <cellStyle name="Normal 3 2 2 2 4 3 3 2 4" xfId="5357" xr:uid="{00000000-0005-0000-0000-0000BE410000}"/>
    <cellStyle name="Normal 3 2 2 2 4 3 3 2 4 2" xfId="13847" xr:uid="{00000000-0005-0000-0000-0000BF410000}"/>
    <cellStyle name="Normal 3 2 2 2 4 3 3 2 4 2 2" xfId="30813" xr:uid="{00000000-0005-0000-0000-0000C0410000}"/>
    <cellStyle name="Normal 3 2 2 2 4 3 3 2 4 3" xfId="22331" xr:uid="{00000000-0005-0000-0000-0000C1410000}"/>
    <cellStyle name="Normal 3 2 2 2 4 3 3 2 5" xfId="9605" xr:uid="{00000000-0005-0000-0000-0000C2410000}"/>
    <cellStyle name="Normal 3 2 2 2 4 3 3 2 5 2" xfId="26572" xr:uid="{00000000-0005-0000-0000-0000C3410000}"/>
    <cellStyle name="Normal 3 2 2 2 4 3 3 2 6" xfId="18090" xr:uid="{00000000-0005-0000-0000-0000C4410000}"/>
    <cellStyle name="Normal 3 2 2 2 4 3 3 3" xfId="1624" xr:uid="{00000000-0005-0000-0000-0000C5410000}"/>
    <cellStyle name="Normal 3 2 2 2 4 3 3 3 2" xfId="3746" xr:uid="{00000000-0005-0000-0000-0000C6410000}"/>
    <cellStyle name="Normal 3 2 2 2 4 3 3 3 2 2" xfId="8005" xr:uid="{00000000-0005-0000-0000-0000C7410000}"/>
    <cellStyle name="Normal 3 2 2 2 4 3 3 3 2 2 2" xfId="16494" xr:uid="{00000000-0005-0000-0000-0000C8410000}"/>
    <cellStyle name="Normal 3 2 2 2 4 3 3 3 2 2 2 2" xfId="33460" xr:uid="{00000000-0005-0000-0000-0000C9410000}"/>
    <cellStyle name="Normal 3 2 2 2 4 3 3 3 2 2 3" xfId="24978" xr:uid="{00000000-0005-0000-0000-0000CA410000}"/>
    <cellStyle name="Normal 3 2 2 2 4 3 3 3 2 3" xfId="12252" xr:uid="{00000000-0005-0000-0000-0000CB410000}"/>
    <cellStyle name="Normal 3 2 2 2 4 3 3 3 2 3 2" xfId="29219" xr:uid="{00000000-0005-0000-0000-0000CC410000}"/>
    <cellStyle name="Normal 3 2 2 2 4 3 3 3 2 4" xfId="20737" xr:uid="{00000000-0005-0000-0000-0000CD410000}"/>
    <cellStyle name="Normal 3 2 2 2 4 3 3 3 3" xfId="5886" xr:uid="{00000000-0005-0000-0000-0000CE410000}"/>
    <cellStyle name="Normal 3 2 2 2 4 3 3 3 3 2" xfId="14376" xr:uid="{00000000-0005-0000-0000-0000CF410000}"/>
    <cellStyle name="Normal 3 2 2 2 4 3 3 3 3 2 2" xfId="31342" xr:uid="{00000000-0005-0000-0000-0000D0410000}"/>
    <cellStyle name="Normal 3 2 2 2 4 3 3 3 3 3" xfId="22860" xr:uid="{00000000-0005-0000-0000-0000D1410000}"/>
    <cellStyle name="Normal 3 2 2 2 4 3 3 3 4" xfId="10134" xr:uid="{00000000-0005-0000-0000-0000D2410000}"/>
    <cellStyle name="Normal 3 2 2 2 4 3 3 3 4 2" xfId="27101" xr:uid="{00000000-0005-0000-0000-0000D3410000}"/>
    <cellStyle name="Normal 3 2 2 2 4 3 3 3 5" xfId="18619" xr:uid="{00000000-0005-0000-0000-0000D4410000}"/>
    <cellStyle name="Normal 3 2 2 2 4 3 3 4" xfId="2687" xr:uid="{00000000-0005-0000-0000-0000D5410000}"/>
    <cellStyle name="Normal 3 2 2 2 4 3 3 4 2" xfId="6947" xr:uid="{00000000-0005-0000-0000-0000D6410000}"/>
    <cellStyle name="Normal 3 2 2 2 4 3 3 4 2 2" xfId="15436" xr:uid="{00000000-0005-0000-0000-0000D7410000}"/>
    <cellStyle name="Normal 3 2 2 2 4 3 3 4 2 2 2" xfId="32402" xr:uid="{00000000-0005-0000-0000-0000D8410000}"/>
    <cellStyle name="Normal 3 2 2 2 4 3 3 4 2 3" xfId="23920" xr:uid="{00000000-0005-0000-0000-0000D9410000}"/>
    <cellStyle name="Normal 3 2 2 2 4 3 3 4 3" xfId="11194" xr:uid="{00000000-0005-0000-0000-0000DA410000}"/>
    <cellStyle name="Normal 3 2 2 2 4 3 3 4 3 2" xfId="28161" xr:uid="{00000000-0005-0000-0000-0000DB410000}"/>
    <cellStyle name="Normal 3 2 2 2 4 3 3 4 4" xfId="19679" xr:uid="{00000000-0005-0000-0000-0000DC410000}"/>
    <cellStyle name="Normal 3 2 2 2 4 3 3 5" xfId="4828" xr:uid="{00000000-0005-0000-0000-0000DD410000}"/>
    <cellStyle name="Normal 3 2 2 2 4 3 3 5 2" xfId="13318" xr:uid="{00000000-0005-0000-0000-0000DE410000}"/>
    <cellStyle name="Normal 3 2 2 2 4 3 3 5 2 2" xfId="30284" xr:uid="{00000000-0005-0000-0000-0000DF410000}"/>
    <cellStyle name="Normal 3 2 2 2 4 3 3 5 3" xfId="21802" xr:uid="{00000000-0005-0000-0000-0000E0410000}"/>
    <cellStyle name="Normal 3 2 2 2 4 3 3 6" xfId="9076" xr:uid="{00000000-0005-0000-0000-0000E1410000}"/>
    <cellStyle name="Normal 3 2 2 2 4 3 3 6 2" xfId="26043" xr:uid="{00000000-0005-0000-0000-0000E2410000}"/>
    <cellStyle name="Normal 3 2 2 2 4 3 3 7" xfId="17561" xr:uid="{00000000-0005-0000-0000-0000E3410000}"/>
    <cellStyle name="Normal 3 2 2 2 4 3 4" xfId="823" xr:uid="{00000000-0005-0000-0000-0000E4410000}"/>
    <cellStyle name="Normal 3 2 2 2 4 3 4 2" xfId="1889" xr:uid="{00000000-0005-0000-0000-0000E5410000}"/>
    <cellStyle name="Normal 3 2 2 2 4 3 4 2 2" xfId="4010" xr:uid="{00000000-0005-0000-0000-0000E6410000}"/>
    <cellStyle name="Normal 3 2 2 2 4 3 4 2 2 2" xfId="8269" xr:uid="{00000000-0005-0000-0000-0000E7410000}"/>
    <cellStyle name="Normal 3 2 2 2 4 3 4 2 2 2 2" xfId="16758" xr:uid="{00000000-0005-0000-0000-0000E8410000}"/>
    <cellStyle name="Normal 3 2 2 2 4 3 4 2 2 2 2 2" xfId="33724" xr:uid="{00000000-0005-0000-0000-0000E9410000}"/>
    <cellStyle name="Normal 3 2 2 2 4 3 4 2 2 2 3" xfId="25242" xr:uid="{00000000-0005-0000-0000-0000EA410000}"/>
    <cellStyle name="Normal 3 2 2 2 4 3 4 2 2 3" xfId="12516" xr:uid="{00000000-0005-0000-0000-0000EB410000}"/>
    <cellStyle name="Normal 3 2 2 2 4 3 4 2 2 3 2" xfId="29483" xr:uid="{00000000-0005-0000-0000-0000EC410000}"/>
    <cellStyle name="Normal 3 2 2 2 4 3 4 2 2 4" xfId="21001" xr:uid="{00000000-0005-0000-0000-0000ED410000}"/>
    <cellStyle name="Normal 3 2 2 2 4 3 4 2 3" xfId="6150" xr:uid="{00000000-0005-0000-0000-0000EE410000}"/>
    <cellStyle name="Normal 3 2 2 2 4 3 4 2 3 2" xfId="14640" xr:uid="{00000000-0005-0000-0000-0000EF410000}"/>
    <cellStyle name="Normal 3 2 2 2 4 3 4 2 3 2 2" xfId="31606" xr:uid="{00000000-0005-0000-0000-0000F0410000}"/>
    <cellStyle name="Normal 3 2 2 2 4 3 4 2 3 3" xfId="23124" xr:uid="{00000000-0005-0000-0000-0000F1410000}"/>
    <cellStyle name="Normal 3 2 2 2 4 3 4 2 4" xfId="10398" xr:uid="{00000000-0005-0000-0000-0000F2410000}"/>
    <cellStyle name="Normal 3 2 2 2 4 3 4 2 4 2" xfId="27365" xr:uid="{00000000-0005-0000-0000-0000F3410000}"/>
    <cellStyle name="Normal 3 2 2 2 4 3 4 2 5" xfId="18883" xr:uid="{00000000-0005-0000-0000-0000F4410000}"/>
    <cellStyle name="Normal 3 2 2 2 4 3 4 3" xfId="2951" xr:uid="{00000000-0005-0000-0000-0000F5410000}"/>
    <cellStyle name="Normal 3 2 2 2 4 3 4 3 2" xfId="7211" xr:uid="{00000000-0005-0000-0000-0000F6410000}"/>
    <cellStyle name="Normal 3 2 2 2 4 3 4 3 2 2" xfId="15700" xr:uid="{00000000-0005-0000-0000-0000F7410000}"/>
    <cellStyle name="Normal 3 2 2 2 4 3 4 3 2 2 2" xfId="32666" xr:uid="{00000000-0005-0000-0000-0000F8410000}"/>
    <cellStyle name="Normal 3 2 2 2 4 3 4 3 2 3" xfId="24184" xr:uid="{00000000-0005-0000-0000-0000F9410000}"/>
    <cellStyle name="Normal 3 2 2 2 4 3 4 3 3" xfId="11458" xr:uid="{00000000-0005-0000-0000-0000FA410000}"/>
    <cellStyle name="Normal 3 2 2 2 4 3 4 3 3 2" xfId="28425" xr:uid="{00000000-0005-0000-0000-0000FB410000}"/>
    <cellStyle name="Normal 3 2 2 2 4 3 4 3 4" xfId="19943" xr:uid="{00000000-0005-0000-0000-0000FC410000}"/>
    <cellStyle name="Normal 3 2 2 2 4 3 4 4" xfId="5092" xr:uid="{00000000-0005-0000-0000-0000FD410000}"/>
    <cellStyle name="Normal 3 2 2 2 4 3 4 4 2" xfId="13582" xr:uid="{00000000-0005-0000-0000-0000FE410000}"/>
    <cellStyle name="Normal 3 2 2 2 4 3 4 4 2 2" xfId="30548" xr:uid="{00000000-0005-0000-0000-0000FF410000}"/>
    <cellStyle name="Normal 3 2 2 2 4 3 4 4 3" xfId="22066" xr:uid="{00000000-0005-0000-0000-000000420000}"/>
    <cellStyle name="Normal 3 2 2 2 4 3 4 5" xfId="9340" xr:uid="{00000000-0005-0000-0000-000001420000}"/>
    <cellStyle name="Normal 3 2 2 2 4 3 4 5 2" xfId="26307" xr:uid="{00000000-0005-0000-0000-000002420000}"/>
    <cellStyle name="Normal 3 2 2 2 4 3 4 6" xfId="17825" xr:uid="{00000000-0005-0000-0000-000003420000}"/>
    <cellStyle name="Normal 3 2 2 2 4 3 5" xfId="1359" xr:uid="{00000000-0005-0000-0000-000004420000}"/>
    <cellStyle name="Normal 3 2 2 2 4 3 5 2" xfId="3481" xr:uid="{00000000-0005-0000-0000-000005420000}"/>
    <cellStyle name="Normal 3 2 2 2 4 3 5 2 2" xfId="7740" xr:uid="{00000000-0005-0000-0000-000006420000}"/>
    <cellStyle name="Normal 3 2 2 2 4 3 5 2 2 2" xfId="16229" xr:uid="{00000000-0005-0000-0000-000007420000}"/>
    <cellStyle name="Normal 3 2 2 2 4 3 5 2 2 2 2" xfId="33195" xr:uid="{00000000-0005-0000-0000-000008420000}"/>
    <cellStyle name="Normal 3 2 2 2 4 3 5 2 2 3" xfId="24713" xr:uid="{00000000-0005-0000-0000-000009420000}"/>
    <cellStyle name="Normal 3 2 2 2 4 3 5 2 3" xfId="11987" xr:uid="{00000000-0005-0000-0000-00000A420000}"/>
    <cellStyle name="Normal 3 2 2 2 4 3 5 2 3 2" xfId="28954" xr:uid="{00000000-0005-0000-0000-00000B420000}"/>
    <cellStyle name="Normal 3 2 2 2 4 3 5 2 4" xfId="20472" xr:uid="{00000000-0005-0000-0000-00000C420000}"/>
    <cellStyle name="Normal 3 2 2 2 4 3 5 3" xfId="5621" xr:uid="{00000000-0005-0000-0000-00000D420000}"/>
    <cellStyle name="Normal 3 2 2 2 4 3 5 3 2" xfId="14111" xr:uid="{00000000-0005-0000-0000-00000E420000}"/>
    <cellStyle name="Normal 3 2 2 2 4 3 5 3 2 2" xfId="31077" xr:uid="{00000000-0005-0000-0000-00000F420000}"/>
    <cellStyle name="Normal 3 2 2 2 4 3 5 3 3" xfId="22595" xr:uid="{00000000-0005-0000-0000-000010420000}"/>
    <cellStyle name="Normal 3 2 2 2 4 3 5 4" xfId="9869" xr:uid="{00000000-0005-0000-0000-000011420000}"/>
    <cellStyle name="Normal 3 2 2 2 4 3 5 4 2" xfId="26836" xr:uid="{00000000-0005-0000-0000-000012420000}"/>
    <cellStyle name="Normal 3 2 2 2 4 3 5 5" xfId="18354" xr:uid="{00000000-0005-0000-0000-000013420000}"/>
    <cellStyle name="Normal 3 2 2 2 4 3 6" xfId="2422" xr:uid="{00000000-0005-0000-0000-000014420000}"/>
    <cellStyle name="Normal 3 2 2 2 4 3 6 2" xfId="6682" xr:uid="{00000000-0005-0000-0000-000015420000}"/>
    <cellStyle name="Normal 3 2 2 2 4 3 6 2 2" xfId="15171" xr:uid="{00000000-0005-0000-0000-000016420000}"/>
    <cellStyle name="Normal 3 2 2 2 4 3 6 2 2 2" xfId="32137" xr:uid="{00000000-0005-0000-0000-000017420000}"/>
    <cellStyle name="Normal 3 2 2 2 4 3 6 2 3" xfId="23655" xr:uid="{00000000-0005-0000-0000-000018420000}"/>
    <cellStyle name="Normal 3 2 2 2 4 3 6 3" xfId="10929" xr:uid="{00000000-0005-0000-0000-000019420000}"/>
    <cellStyle name="Normal 3 2 2 2 4 3 6 3 2" xfId="27896" xr:uid="{00000000-0005-0000-0000-00001A420000}"/>
    <cellStyle name="Normal 3 2 2 2 4 3 6 4" xfId="19414" xr:uid="{00000000-0005-0000-0000-00001B420000}"/>
    <cellStyle name="Normal 3 2 2 2 4 3 7" xfId="4563" xr:uid="{00000000-0005-0000-0000-00001C420000}"/>
    <cellStyle name="Normal 3 2 2 2 4 3 7 2" xfId="13053" xr:uid="{00000000-0005-0000-0000-00001D420000}"/>
    <cellStyle name="Normal 3 2 2 2 4 3 7 2 2" xfId="30019" xr:uid="{00000000-0005-0000-0000-00001E420000}"/>
    <cellStyle name="Normal 3 2 2 2 4 3 7 3" xfId="21537" xr:uid="{00000000-0005-0000-0000-00001F420000}"/>
    <cellStyle name="Normal 3 2 2 2 4 3 8" xfId="8811" xr:uid="{00000000-0005-0000-0000-000020420000}"/>
    <cellStyle name="Normal 3 2 2 2 4 3 8 2" xfId="25778" xr:uid="{00000000-0005-0000-0000-000021420000}"/>
    <cellStyle name="Normal 3 2 2 2 4 3 9" xfId="17296" xr:uid="{00000000-0005-0000-0000-000022420000}"/>
    <cellStyle name="Normal 3 2 2 2 4 4" xfId="333" xr:uid="{00000000-0005-0000-0000-000023420000}"/>
    <cellStyle name="Normal 3 2 2 2 4 4 2" xfId="622" xr:uid="{00000000-0005-0000-0000-000024420000}"/>
    <cellStyle name="Normal 3 2 2 2 4 4 2 2" xfId="1159" xr:uid="{00000000-0005-0000-0000-000025420000}"/>
    <cellStyle name="Normal 3 2 2 2 4 4 2 2 2" xfId="2220" xr:uid="{00000000-0005-0000-0000-000026420000}"/>
    <cellStyle name="Normal 3 2 2 2 4 4 2 2 2 2" xfId="4341" xr:uid="{00000000-0005-0000-0000-000027420000}"/>
    <cellStyle name="Normal 3 2 2 2 4 4 2 2 2 2 2" xfId="8600" xr:uid="{00000000-0005-0000-0000-000028420000}"/>
    <cellStyle name="Normal 3 2 2 2 4 4 2 2 2 2 2 2" xfId="17089" xr:uid="{00000000-0005-0000-0000-000029420000}"/>
    <cellStyle name="Normal 3 2 2 2 4 4 2 2 2 2 2 2 2" xfId="34055" xr:uid="{00000000-0005-0000-0000-00002A420000}"/>
    <cellStyle name="Normal 3 2 2 2 4 4 2 2 2 2 2 3" xfId="25573" xr:uid="{00000000-0005-0000-0000-00002B420000}"/>
    <cellStyle name="Normal 3 2 2 2 4 4 2 2 2 2 3" xfId="12847" xr:uid="{00000000-0005-0000-0000-00002C420000}"/>
    <cellStyle name="Normal 3 2 2 2 4 4 2 2 2 2 3 2" xfId="29814" xr:uid="{00000000-0005-0000-0000-00002D420000}"/>
    <cellStyle name="Normal 3 2 2 2 4 4 2 2 2 2 4" xfId="21332" xr:uid="{00000000-0005-0000-0000-00002E420000}"/>
    <cellStyle name="Normal 3 2 2 2 4 4 2 2 2 3" xfId="6481" xr:uid="{00000000-0005-0000-0000-00002F420000}"/>
    <cellStyle name="Normal 3 2 2 2 4 4 2 2 2 3 2" xfId="14971" xr:uid="{00000000-0005-0000-0000-000030420000}"/>
    <cellStyle name="Normal 3 2 2 2 4 4 2 2 2 3 2 2" xfId="31937" xr:uid="{00000000-0005-0000-0000-000031420000}"/>
    <cellStyle name="Normal 3 2 2 2 4 4 2 2 2 3 3" xfId="23455" xr:uid="{00000000-0005-0000-0000-000032420000}"/>
    <cellStyle name="Normal 3 2 2 2 4 4 2 2 2 4" xfId="10729" xr:uid="{00000000-0005-0000-0000-000033420000}"/>
    <cellStyle name="Normal 3 2 2 2 4 4 2 2 2 4 2" xfId="27696" xr:uid="{00000000-0005-0000-0000-000034420000}"/>
    <cellStyle name="Normal 3 2 2 2 4 4 2 2 2 5" xfId="19214" xr:uid="{00000000-0005-0000-0000-000035420000}"/>
    <cellStyle name="Normal 3 2 2 2 4 4 2 2 3" xfId="3282" xr:uid="{00000000-0005-0000-0000-000036420000}"/>
    <cellStyle name="Normal 3 2 2 2 4 4 2 2 3 2" xfId="7542" xr:uid="{00000000-0005-0000-0000-000037420000}"/>
    <cellStyle name="Normal 3 2 2 2 4 4 2 2 3 2 2" xfId="16031" xr:uid="{00000000-0005-0000-0000-000038420000}"/>
    <cellStyle name="Normal 3 2 2 2 4 4 2 2 3 2 2 2" xfId="32997" xr:uid="{00000000-0005-0000-0000-000039420000}"/>
    <cellStyle name="Normal 3 2 2 2 4 4 2 2 3 2 3" xfId="24515" xr:uid="{00000000-0005-0000-0000-00003A420000}"/>
    <cellStyle name="Normal 3 2 2 2 4 4 2 2 3 3" xfId="11789" xr:uid="{00000000-0005-0000-0000-00003B420000}"/>
    <cellStyle name="Normal 3 2 2 2 4 4 2 2 3 3 2" xfId="28756" xr:uid="{00000000-0005-0000-0000-00003C420000}"/>
    <cellStyle name="Normal 3 2 2 2 4 4 2 2 3 4" xfId="20274" xr:uid="{00000000-0005-0000-0000-00003D420000}"/>
    <cellStyle name="Normal 3 2 2 2 4 4 2 2 4" xfId="5423" xr:uid="{00000000-0005-0000-0000-00003E420000}"/>
    <cellStyle name="Normal 3 2 2 2 4 4 2 2 4 2" xfId="13913" xr:uid="{00000000-0005-0000-0000-00003F420000}"/>
    <cellStyle name="Normal 3 2 2 2 4 4 2 2 4 2 2" xfId="30879" xr:uid="{00000000-0005-0000-0000-000040420000}"/>
    <cellStyle name="Normal 3 2 2 2 4 4 2 2 4 3" xfId="22397" xr:uid="{00000000-0005-0000-0000-000041420000}"/>
    <cellStyle name="Normal 3 2 2 2 4 4 2 2 5" xfId="9671" xr:uid="{00000000-0005-0000-0000-000042420000}"/>
    <cellStyle name="Normal 3 2 2 2 4 4 2 2 5 2" xfId="26638" xr:uid="{00000000-0005-0000-0000-000043420000}"/>
    <cellStyle name="Normal 3 2 2 2 4 4 2 2 6" xfId="18156" xr:uid="{00000000-0005-0000-0000-000044420000}"/>
    <cellStyle name="Normal 3 2 2 2 4 4 2 3" xfId="1690" xr:uid="{00000000-0005-0000-0000-000045420000}"/>
    <cellStyle name="Normal 3 2 2 2 4 4 2 3 2" xfId="3812" xr:uid="{00000000-0005-0000-0000-000046420000}"/>
    <cellStyle name="Normal 3 2 2 2 4 4 2 3 2 2" xfId="8071" xr:uid="{00000000-0005-0000-0000-000047420000}"/>
    <cellStyle name="Normal 3 2 2 2 4 4 2 3 2 2 2" xfId="16560" xr:uid="{00000000-0005-0000-0000-000048420000}"/>
    <cellStyle name="Normal 3 2 2 2 4 4 2 3 2 2 2 2" xfId="33526" xr:uid="{00000000-0005-0000-0000-000049420000}"/>
    <cellStyle name="Normal 3 2 2 2 4 4 2 3 2 2 3" xfId="25044" xr:uid="{00000000-0005-0000-0000-00004A420000}"/>
    <cellStyle name="Normal 3 2 2 2 4 4 2 3 2 3" xfId="12318" xr:uid="{00000000-0005-0000-0000-00004B420000}"/>
    <cellStyle name="Normal 3 2 2 2 4 4 2 3 2 3 2" xfId="29285" xr:uid="{00000000-0005-0000-0000-00004C420000}"/>
    <cellStyle name="Normal 3 2 2 2 4 4 2 3 2 4" xfId="20803" xr:uid="{00000000-0005-0000-0000-00004D420000}"/>
    <cellStyle name="Normal 3 2 2 2 4 4 2 3 3" xfId="5952" xr:uid="{00000000-0005-0000-0000-00004E420000}"/>
    <cellStyle name="Normal 3 2 2 2 4 4 2 3 3 2" xfId="14442" xr:uid="{00000000-0005-0000-0000-00004F420000}"/>
    <cellStyle name="Normal 3 2 2 2 4 4 2 3 3 2 2" xfId="31408" xr:uid="{00000000-0005-0000-0000-000050420000}"/>
    <cellStyle name="Normal 3 2 2 2 4 4 2 3 3 3" xfId="22926" xr:uid="{00000000-0005-0000-0000-000051420000}"/>
    <cellStyle name="Normal 3 2 2 2 4 4 2 3 4" xfId="10200" xr:uid="{00000000-0005-0000-0000-000052420000}"/>
    <cellStyle name="Normal 3 2 2 2 4 4 2 3 4 2" xfId="27167" xr:uid="{00000000-0005-0000-0000-000053420000}"/>
    <cellStyle name="Normal 3 2 2 2 4 4 2 3 5" xfId="18685" xr:uid="{00000000-0005-0000-0000-000054420000}"/>
    <cellStyle name="Normal 3 2 2 2 4 4 2 4" xfId="2753" xr:uid="{00000000-0005-0000-0000-000055420000}"/>
    <cellStyle name="Normal 3 2 2 2 4 4 2 4 2" xfId="7013" xr:uid="{00000000-0005-0000-0000-000056420000}"/>
    <cellStyle name="Normal 3 2 2 2 4 4 2 4 2 2" xfId="15502" xr:uid="{00000000-0005-0000-0000-000057420000}"/>
    <cellStyle name="Normal 3 2 2 2 4 4 2 4 2 2 2" xfId="32468" xr:uid="{00000000-0005-0000-0000-000058420000}"/>
    <cellStyle name="Normal 3 2 2 2 4 4 2 4 2 3" xfId="23986" xr:uid="{00000000-0005-0000-0000-000059420000}"/>
    <cellStyle name="Normal 3 2 2 2 4 4 2 4 3" xfId="11260" xr:uid="{00000000-0005-0000-0000-00005A420000}"/>
    <cellStyle name="Normal 3 2 2 2 4 4 2 4 3 2" xfId="28227" xr:uid="{00000000-0005-0000-0000-00005B420000}"/>
    <cellStyle name="Normal 3 2 2 2 4 4 2 4 4" xfId="19745" xr:uid="{00000000-0005-0000-0000-00005C420000}"/>
    <cellStyle name="Normal 3 2 2 2 4 4 2 5" xfId="4894" xr:uid="{00000000-0005-0000-0000-00005D420000}"/>
    <cellStyle name="Normal 3 2 2 2 4 4 2 5 2" xfId="13384" xr:uid="{00000000-0005-0000-0000-00005E420000}"/>
    <cellStyle name="Normal 3 2 2 2 4 4 2 5 2 2" xfId="30350" xr:uid="{00000000-0005-0000-0000-00005F420000}"/>
    <cellStyle name="Normal 3 2 2 2 4 4 2 5 3" xfId="21868" xr:uid="{00000000-0005-0000-0000-000060420000}"/>
    <cellStyle name="Normal 3 2 2 2 4 4 2 6" xfId="9142" xr:uid="{00000000-0005-0000-0000-000061420000}"/>
    <cellStyle name="Normal 3 2 2 2 4 4 2 6 2" xfId="26109" xr:uid="{00000000-0005-0000-0000-000062420000}"/>
    <cellStyle name="Normal 3 2 2 2 4 4 2 7" xfId="17627" xr:uid="{00000000-0005-0000-0000-000063420000}"/>
    <cellStyle name="Normal 3 2 2 2 4 4 3" xfId="889" xr:uid="{00000000-0005-0000-0000-000064420000}"/>
    <cellStyle name="Normal 3 2 2 2 4 4 3 2" xfId="1955" xr:uid="{00000000-0005-0000-0000-000065420000}"/>
    <cellStyle name="Normal 3 2 2 2 4 4 3 2 2" xfId="4076" xr:uid="{00000000-0005-0000-0000-000066420000}"/>
    <cellStyle name="Normal 3 2 2 2 4 4 3 2 2 2" xfId="8335" xr:uid="{00000000-0005-0000-0000-000067420000}"/>
    <cellStyle name="Normal 3 2 2 2 4 4 3 2 2 2 2" xfId="16824" xr:uid="{00000000-0005-0000-0000-000068420000}"/>
    <cellStyle name="Normal 3 2 2 2 4 4 3 2 2 2 2 2" xfId="33790" xr:uid="{00000000-0005-0000-0000-000069420000}"/>
    <cellStyle name="Normal 3 2 2 2 4 4 3 2 2 2 3" xfId="25308" xr:uid="{00000000-0005-0000-0000-00006A420000}"/>
    <cellStyle name="Normal 3 2 2 2 4 4 3 2 2 3" xfId="12582" xr:uid="{00000000-0005-0000-0000-00006B420000}"/>
    <cellStyle name="Normal 3 2 2 2 4 4 3 2 2 3 2" xfId="29549" xr:uid="{00000000-0005-0000-0000-00006C420000}"/>
    <cellStyle name="Normal 3 2 2 2 4 4 3 2 2 4" xfId="21067" xr:uid="{00000000-0005-0000-0000-00006D420000}"/>
    <cellStyle name="Normal 3 2 2 2 4 4 3 2 3" xfId="6216" xr:uid="{00000000-0005-0000-0000-00006E420000}"/>
    <cellStyle name="Normal 3 2 2 2 4 4 3 2 3 2" xfId="14706" xr:uid="{00000000-0005-0000-0000-00006F420000}"/>
    <cellStyle name="Normal 3 2 2 2 4 4 3 2 3 2 2" xfId="31672" xr:uid="{00000000-0005-0000-0000-000070420000}"/>
    <cellStyle name="Normal 3 2 2 2 4 4 3 2 3 3" xfId="23190" xr:uid="{00000000-0005-0000-0000-000071420000}"/>
    <cellStyle name="Normal 3 2 2 2 4 4 3 2 4" xfId="10464" xr:uid="{00000000-0005-0000-0000-000072420000}"/>
    <cellStyle name="Normal 3 2 2 2 4 4 3 2 4 2" xfId="27431" xr:uid="{00000000-0005-0000-0000-000073420000}"/>
    <cellStyle name="Normal 3 2 2 2 4 4 3 2 5" xfId="18949" xr:uid="{00000000-0005-0000-0000-000074420000}"/>
    <cellStyle name="Normal 3 2 2 2 4 4 3 3" xfId="3017" xr:uid="{00000000-0005-0000-0000-000075420000}"/>
    <cellStyle name="Normal 3 2 2 2 4 4 3 3 2" xfId="7277" xr:uid="{00000000-0005-0000-0000-000076420000}"/>
    <cellStyle name="Normal 3 2 2 2 4 4 3 3 2 2" xfId="15766" xr:uid="{00000000-0005-0000-0000-000077420000}"/>
    <cellStyle name="Normal 3 2 2 2 4 4 3 3 2 2 2" xfId="32732" xr:uid="{00000000-0005-0000-0000-000078420000}"/>
    <cellStyle name="Normal 3 2 2 2 4 4 3 3 2 3" xfId="24250" xr:uid="{00000000-0005-0000-0000-000079420000}"/>
    <cellStyle name="Normal 3 2 2 2 4 4 3 3 3" xfId="11524" xr:uid="{00000000-0005-0000-0000-00007A420000}"/>
    <cellStyle name="Normal 3 2 2 2 4 4 3 3 3 2" xfId="28491" xr:uid="{00000000-0005-0000-0000-00007B420000}"/>
    <cellStyle name="Normal 3 2 2 2 4 4 3 3 4" xfId="20009" xr:uid="{00000000-0005-0000-0000-00007C420000}"/>
    <cellStyle name="Normal 3 2 2 2 4 4 3 4" xfId="5158" xr:uid="{00000000-0005-0000-0000-00007D420000}"/>
    <cellStyle name="Normal 3 2 2 2 4 4 3 4 2" xfId="13648" xr:uid="{00000000-0005-0000-0000-00007E420000}"/>
    <cellStyle name="Normal 3 2 2 2 4 4 3 4 2 2" xfId="30614" xr:uid="{00000000-0005-0000-0000-00007F420000}"/>
    <cellStyle name="Normal 3 2 2 2 4 4 3 4 3" xfId="22132" xr:uid="{00000000-0005-0000-0000-000080420000}"/>
    <cellStyle name="Normal 3 2 2 2 4 4 3 5" xfId="9406" xr:uid="{00000000-0005-0000-0000-000081420000}"/>
    <cellStyle name="Normal 3 2 2 2 4 4 3 5 2" xfId="26373" xr:uid="{00000000-0005-0000-0000-000082420000}"/>
    <cellStyle name="Normal 3 2 2 2 4 4 3 6" xfId="17891" xr:uid="{00000000-0005-0000-0000-000083420000}"/>
    <cellStyle name="Normal 3 2 2 2 4 4 4" xfId="1425" xr:uid="{00000000-0005-0000-0000-000084420000}"/>
    <cellStyle name="Normal 3 2 2 2 4 4 4 2" xfId="3547" xr:uid="{00000000-0005-0000-0000-000085420000}"/>
    <cellStyle name="Normal 3 2 2 2 4 4 4 2 2" xfId="7806" xr:uid="{00000000-0005-0000-0000-000086420000}"/>
    <cellStyle name="Normal 3 2 2 2 4 4 4 2 2 2" xfId="16295" xr:uid="{00000000-0005-0000-0000-000087420000}"/>
    <cellStyle name="Normal 3 2 2 2 4 4 4 2 2 2 2" xfId="33261" xr:uid="{00000000-0005-0000-0000-000088420000}"/>
    <cellStyle name="Normal 3 2 2 2 4 4 4 2 2 3" xfId="24779" xr:uid="{00000000-0005-0000-0000-000089420000}"/>
    <cellStyle name="Normal 3 2 2 2 4 4 4 2 3" xfId="12053" xr:uid="{00000000-0005-0000-0000-00008A420000}"/>
    <cellStyle name="Normal 3 2 2 2 4 4 4 2 3 2" xfId="29020" xr:uid="{00000000-0005-0000-0000-00008B420000}"/>
    <cellStyle name="Normal 3 2 2 2 4 4 4 2 4" xfId="20538" xr:uid="{00000000-0005-0000-0000-00008C420000}"/>
    <cellStyle name="Normal 3 2 2 2 4 4 4 3" xfId="5687" xr:uid="{00000000-0005-0000-0000-00008D420000}"/>
    <cellStyle name="Normal 3 2 2 2 4 4 4 3 2" xfId="14177" xr:uid="{00000000-0005-0000-0000-00008E420000}"/>
    <cellStyle name="Normal 3 2 2 2 4 4 4 3 2 2" xfId="31143" xr:uid="{00000000-0005-0000-0000-00008F420000}"/>
    <cellStyle name="Normal 3 2 2 2 4 4 4 3 3" xfId="22661" xr:uid="{00000000-0005-0000-0000-000090420000}"/>
    <cellStyle name="Normal 3 2 2 2 4 4 4 4" xfId="9935" xr:uid="{00000000-0005-0000-0000-000091420000}"/>
    <cellStyle name="Normal 3 2 2 2 4 4 4 4 2" xfId="26902" xr:uid="{00000000-0005-0000-0000-000092420000}"/>
    <cellStyle name="Normal 3 2 2 2 4 4 4 5" xfId="18420" xr:uid="{00000000-0005-0000-0000-000093420000}"/>
    <cellStyle name="Normal 3 2 2 2 4 4 5" xfId="2488" xr:uid="{00000000-0005-0000-0000-000094420000}"/>
    <cellStyle name="Normal 3 2 2 2 4 4 5 2" xfId="6748" xr:uid="{00000000-0005-0000-0000-000095420000}"/>
    <cellStyle name="Normal 3 2 2 2 4 4 5 2 2" xfId="15237" xr:uid="{00000000-0005-0000-0000-000096420000}"/>
    <cellStyle name="Normal 3 2 2 2 4 4 5 2 2 2" xfId="32203" xr:uid="{00000000-0005-0000-0000-000097420000}"/>
    <cellStyle name="Normal 3 2 2 2 4 4 5 2 3" xfId="23721" xr:uid="{00000000-0005-0000-0000-000098420000}"/>
    <cellStyle name="Normal 3 2 2 2 4 4 5 3" xfId="10995" xr:uid="{00000000-0005-0000-0000-000099420000}"/>
    <cellStyle name="Normal 3 2 2 2 4 4 5 3 2" xfId="27962" xr:uid="{00000000-0005-0000-0000-00009A420000}"/>
    <cellStyle name="Normal 3 2 2 2 4 4 5 4" xfId="19480" xr:uid="{00000000-0005-0000-0000-00009B420000}"/>
    <cellStyle name="Normal 3 2 2 2 4 4 6" xfId="4629" xr:uid="{00000000-0005-0000-0000-00009C420000}"/>
    <cellStyle name="Normal 3 2 2 2 4 4 6 2" xfId="13119" xr:uid="{00000000-0005-0000-0000-00009D420000}"/>
    <cellStyle name="Normal 3 2 2 2 4 4 6 2 2" xfId="30085" xr:uid="{00000000-0005-0000-0000-00009E420000}"/>
    <cellStyle name="Normal 3 2 2 2 4 4 6 3" xfId="21603" xr:uid="{00000000-0005-0000-0000-00009F420000}"/>
    <cellStyle name="Normal 3 2 2 2 4 4 7" xfId="8877" xr:uid="{00000000-0005-0000-0000-0000A0420000}"/>
    <cellStyle name="Normal 3 2 2 2 4 4 7 2" xfId="25844" xr:uid="{00000000-0005-0000-0000-0000A1420000}"/>
    <cellStyle name="Normal 3 2 2 2 4 4 8" xfId="17362" xr:uid="{00000000-0005-0000-0000-0000A2420000}"/>
    <cellStyle name="Normal 3 2 2 2 4 5" xfId="487" xr:uid="{00000000-0005-0000-0000-0000A3420000}"/>
    <cellStyle name="Normal 3 2 2 2 4 5 2" xfId="1028" xr:uid="{00000000-0005-0000-0000-0000A4420000}"/>
    <cellStyle name="Normal 3 2 2 2 4 5 2 2" xfId="2089" xr:uid="{00000000-0005-0000-0000-0000A5420000}"/>
    <cellStyle name="Normal 3 2 2 2 4 5 2 2 2" xfId="4210" xr:uid="{00000000-0005-0000-0000-0000A6420000}"/>
    <cellStyle name="Normal 3 2 2 2 4 5 2 2 2 2" xfId="8469" xr:uid="{00000000-0005-0000-0000-0000A7420000}"/>
    <cellStyle name="Normal 3 2 2 2 4 5 2 2 2 2 2" xfId="16958" xr:uid="{00000000-0005-0000-0000-0000A8420000}"/>
    <cellStyle name="Normal 3 2 2 2 4 5 2 2 2 2 2 2" xfId="33924" xr:uid="{00000000-0005-0000-0000-0000A9420000}"/>
    <cellStyle name="Normal 3 2 2 2 4 5 2 2 2 2 3" xfId="25442" xr:uid="{00000000-0005-0000-0000-0000AA420000}"/>
    <cellStyle name="Normal 3 2 2 2 4 5 2 2 2 3" xfId="12716" xr:uid="{00000000-0005-0000-0000-0000AB420000}"/>
    <cellStyle name="Normal 3 2 2 2 4 5 2 2 2 3 2" xfId="29683" xr:uid="{00000000-0005-0000-0000-0000AC420000}"/>
    <cellStyle name="Normal 3 2 2 2 4 5 2 2 2 4" xfId="21201" xr:uid="{00000000-0005-0000-0000-0000AD420000}"/>
    <cellStyle name="Normal 3 2 2 2 4 5 2 2 3" xfId="6350" xr:uid="{00000000-0005-0000-0000-0000AE420000}"/>
    <cellStyle name="Normal 3 2 2 2 4 5 2 2 3 2" xfId="14840" xr:uid="{00000000-0005-0000-0000-0000AF420000}"/>
    <cellStyle name="Normal 3 2 2 2 4 5 2 2 3 2 2" xfId="31806" xr:uid="{00000000-0005-0000-0000-0000B0420000}"/>
    <cellStyle name="Normal 3 2 2 2 4 5 2 2 3 3" xfId="23324" xr:uid="{00000000-0005-0000-0000-0000B1420000}"/>
    <cellStyle name="Normal 3 2 2 2 4 5 2 2 4" xfId="10598" xr:uid="{00000000-0005-0000-0000-0000B2420000}"/>
    <cellStyle name="Normal 3 2 2 2 4 5 2 2 4 2" xfId="27565" xr:uid="{00000000-0005-0000-0000-0000B3420000}"/>
    <cellStyle name="Normal 3 2 2 2 4 5 2 2 5" xfId="19083" xr:uid="{00000000-0005-0000-0000-0000B4420000}"/>
    <cellStyle name="Normal 3 2 2 2 4 5 2 3" xfId="3151" xr:uid="{00000000-0005-0000-0000-0000B5420000}"/>
    <cellStyle name="Normal 3 2 2 2 4 5 2 3 2" xfId="7411" xr:uid="{00000000-0005-0000-0000-0000B6420000}"/>
    <cellStyle name="Normal 3 2 2 2 4 5 2 3 2 2" xfId="15900" xr:uid="{00000000-0005-0000-0000-0000B7420000}"/>
    <cellStyle name="Normal 3 2 2 2 4 5 2 3 2 2 2" xfId="32866" xr:uid="{00000000-0005-0000-0000-0000B8420000}"/>
    <cellStyle name="Normal 3 2 2 2 4 5 2 3 2 3" xfId="24384" xr:uid="{00000000-0005-0000-0000-0000B9420000}"/>
    <cellStyle name="Normal 3 2 2 2 4 5 2 3 3" xfId="11658" xr:uid="{00000000-0005-0000-0000-0000BA420000}"/>
    <cellStyle name="Normal 3 2 2 2 4 5 2 3 3 2" xfId="28625" xr:uid="{00000000-0005-0000-0000-0000BB420000}"/>
    <cellStyle name="Normal 3 2 2 2 4 5 2 3 4" xfId="20143" xr:uid="{00000000-0005-0000-0000-0000BC420000}"/>
    <cellStyle name="Normal 3 2 2 2 4 5 2 4" xfId="5292" xr:uid="{00000000-0005-0000-0000-0000BD420000}"/>
    <cellStyle name="Normal 3 2 2 2 4 5 2 4 2" xfId="13782" xr:uid="{00000000-0005-0000-0000-0000BE420000}"/>
    <cellStyle name="Normal 3 2 2 2 4 5 2 4 2 2" xfId="30748" xr:uid="{00000000-0005-0000-0000-0000BF420000}"/>
    <cellStyle name="Normal 3 2 2 2 4 5 2 4 3" xfId="22266" xr:uid="{00000000-0005-0000-0000-0000C0420000}"/>
    <cellStyle name="Normal 3 2 2 2 4 5 2 5" xfId="9540" xr:uid="{00000000-0005-0000-0000-0000C1420000}"/>
    <cellStyle name="Normal 3 2 2 2 4 5 2 5 2" xfId="26507" xr:uid="{00000000-0005-0000-0000-0000C2420000}"/>
    <cellStyle name="Normal 3 2 2 2 4 5 2 6" xfId="18025" xr:uid="{00000000-0005-0000-0000-0000C3420000}"/>
    <cellStyle name="Normal 3 2 2 2 4 5 3" xfId="1559" xr:uid="{00000000-0005-0000-0000-0000C4420000}"/>
    <cellStyle name="Normal 3 2 2 2 4 5 3 2" xfId="3681" xr:uid="{00000000-0005-0000-0000-0000C5420000}"/>
    <cellStyle name="Normal 3 2 2 2 4 5 3 2 2" xfId="7940" xr:uid="{00000000-0005-0000-0000-0000C6420000}"/>
    <cellStyle name="Normal 3 2 2 2 4 5 3 2 2 2" xfId="16429" xr:uid="{00000000-0005-0000-0000-0000C7420000}"/>
    <cellStyle name="Normal 3 2 2 2 4 5 3 2 2 2 2" xfId="33395" xr:uid="{00000000-0005-0000-0000-0000C8420000}"/>
    <cellStyle name="Normal 3 2 2 2 4 5 3 2 2 3" xfId="24913" xr:uid="{00000000-0005-0000-0000-0000C9420000}"/>
    <cellStyle name="Normal 3 2 2 2 4 5 3 2 3" xfId="12187" xr:uid="{00000000-0005-0000-0000-0000CA420000}"/>
    <cellStyle name="Normal 3 2 2 2 4 5 3 2 3 2" xfId="29154" xr:uid="{00000000-0005-0000-0000-0000CB420000}"/>
    <cellStyle name="Normal 3 2 2 2 4 5 3 2 4" xfId="20672" xr:uid="{00000000-0005-0000-0000-0000CC420000}"/>
    <cellStyle name="Normal 3 2 2 2 4 5 3 3" xfId="5821" xr:uid="{00000000-0005-0000-0000-0000CD420000}"/>
    <cellStyle name="Normal 3 2 2 2 4 5 3 3 2" xfId="14311" xr:uid="{00000000-0005-0000-0000-0000CE420000}"/>
    <cellStyle name="Normal 3 2 2 2 4 5 3 3 2 2" xfId="31277" xr:uid="{00000000-0005-0000-0000-0000CF420000}"/>
    <cellStyle name="Normal 3 2 2 2 4 5 3 3 3" xfId="22795" xr:uid="{00000000-0005-0000-0000-0000D0420000}"/>
    <cellStyle name="Normal 3 2 2 2 4 5 3 4" xfId="10069" xr:uid="{00000000-0005-0000-0000-0000D1420000}"/>
    <cellStyle name="Normal 3 2 2 2 4 5 3 4 2" xfId="27036" xr:uid="{00000000-0005-0000-0000-0000D2420000}"/>
    <cellStyle name="Normal 3 2 2 2 4 5 3 5" xfId="18554" xr:uid="{00000000-0005-0000-0000-0000D3420000}"/>
    <cellStyle name="Normal 3 2 2 2 4 5 4" xfId="2622" xr:uid="{00000000-0005-0000-0000-0000D4420000}"/>
    <cellStyle name="Normal 3 2 2 2 4 5 4 2" xfId="6882" xr:uid="{00000000-0005-0000-0000-0000D5420000}"/>
    <cellStyle name="Normal 3 2 2 2 4 5 4 2 2" xfId="15371" xr:uid="{00000000-0005-0000-0000-0000D6420000}"/>
    <cellStyle name="Normal 3 2 2 2 4 5 4 2 2 2" xfId="32337" xr:uid="{00000000-0005-0000-0000-0000D7420000}"/>
    <cellStyle name="Normal 3 2 2 2 4 5 4 2 3" xfId="23855" xr:uid="{00000000-0005-0000-0000-0000D8420000}"/>
    <cellStyle name="Normal 3 2 2 2 4 5 4 3" xfId="11129" xr:uid="{00000000-0005-0000-0000-0000D9420000}"/>
    <cellStyle name="Normal 3 2 2 2 4 5 4 3 2" xfId="28096" xr:uid="{00000000-0005-0000-0000-0000DA420000}"/>
    <cellStyle name="Normal 3 2 2 2 4 5 4 4" xfId="19614" xr:uid="{00000000-0005-0000-0000-0000DB420000}"/>
    <cellStyle name="Normal 3 2 2 2 4 5 5" xfId="4763" xr:uid="{00000000-0005-0000-0000-0000DC420000}"/>
    <cellStyle name="Normal 3 2 2 2 4 5 5 2" xfId="13253" xr:uid="{00000000-0005-0000-0000-0000DD420000}"/>
    <cellStyle name="Normal 3 2 2 2 4 5 5 2 2" xfId="30219" xr:uid="{00000000-0005-0000-0000-0000DE420000}"/>
    <cellStyle name="Normal 3 2 2 2 4 5 5 3" xfId="21737" xr:uid="{00000000-0005-0000-0000-0000DF420000}"/>
    <cellStyle name="Normal 3 2 2 2 4 5 6" xfId="9011" xr:uid="{00000000-0005-0000-0000-0000E0420000}"/>
    <cellStyle name="Normal 3 2 2 2 4 5 6 2" xfId="25978" xr:uid="{00000000-0005-0000-0000-0000E1420000}"/>
    <cellStyle name="Normal 3 2 2 2 4 5 7" xfId="17496" xr:uid="{00000000-0005-0000-0000-0000E2420000}"/>
    <cellStyle name="Normal 3 2 2 2 4 6" xfId="757" xr:uid="{00000000-0005-0000-0000-0000E3420000}"/>
    <cellStyle name="Normal 3 2 2 2 4 6 2" xfId="1824" xr:uid="{00000000-0005-0000-0000-0000E4420000}"/>
    <cellStyle name="Normal 3 2 2 2 4 6 2 2" xfId="3945" xr:uid="{00000000-0005-0000-0000-0000E5420000}"/>
    <cellStyle name="Normal 3 2 2 2 4 6 2 2 2" xfId="8204" xr:uid="{00000000-0005-0000-0000-0000E6420000}"/>
    <cellStyle name="Normal 3 2 2 2 4 6 2 2 2 2" xfId="16693" xr:uid="{00000000-0005-0000-0000-0000E7420000}"/>
    <cellStyle name="Normal 3 2 2 2 4 6 2 2 2 2 2" xfId="33659" xr:uid="{00000000-0005-0000-0000-0000E8420000}"/>
    <cellStyle name="Normal 3 2 2 2 4 6 2 2 2 3" xfId="25177" xr:uid="{00000000-0005-0000-0000-0000E9420000}"/>
    <cellStyle name="Normal 3 2 2 2 4 6 2 2 3" xfId="12451" xr:uid="{00000000-0005-0000-0000-0000EA420000}"/>
    <cellStyle name="Normal 3 2 2 2 4 6 2 2 3 2" xfId="29418" xr:uid="{00000000-0005-0000-0000-0000EB420000}"/>
    <cellStyle name="Normal 3 2 2 2 4 6 2 2 4" xfId="20936" xr:uid="{00000000-0005-0000-0000-0000EC420000}"/>
    <cellStyle name="Normal 3 2 2 2 4 6 2 3" xfId="6085" xr:uid="{00000000-0005-0000-0000-0000ED420000}"/>
    <cellStyle name="Normal 3 2 2 2 4 6 2 3 2" xfId="14575" xr:uid="{00000000-0005-0000-0000-0000EE420000}"/>
    <cellStyle name="Normal 3 2 2 2 4 6 2 3 2 2" xfId="31541" xr:uid="{00000000-0005-0000-0000-0000EF420000}"/>
    <cellStyle name="Normal 3 2 2 2 4 6 2 3 3" xfId="23059" xr:uid="{00000000-0005-0000-0000-0000F0420000}"/>
    <cellStyle name="Normal 3 2 2 2 4 6 2 4" xfId="10333" xr:uid="{00000000-0005-0000-0000-0000F1420000}"/>
    <cellStyle name="Normal 3 2 2 2 4 6 2 4 2" xfId="27300" xr:uid="{00000000-0005-0000-0000-0000F2420000}"/>
    <cellStyle name="Normal 3 2 2 2 4 6 2 5" xfId="18818" xr:uid="{00000000-0005-0000-0000-0000F3420000}"/>
    <cellStyle name="Normal 3 2 2 2 4 6 3" xfId="2886" xr:uid="{00000000-0005-0000-0000-0000F4420000}"/>
    <cellStyle name="Normal 3 2 2 2 4 6 3 2" xfId="7146" xr:uid="{00000000-0005-0000-0000-0000F5420000}"/>
    <cellStyle name="Normal 3 2 2 2 4 6 3 2 2" xfId="15635" xr:uid="{00000000-0005-0000-0000-0000F6420000}"/>
    <cellStyle name="Normal 3 2 2 2 4 6 3 2 2 2" xfId="32601" xr:uid="{00000000-0005-0000-0000-0000F7420000}"/>
    <cellStyle name="Normal 3 2 2 2 4 6 3 2 3" xfId="24119" xr:uid="{00000000-0005-0000-0000-0000F8420000}"/>
    <cellStyle name="Normal 3 2 2 2 4 6 3 3" xfId="11393" xr:uid="{00000000-0005-0000-0000-0000F9420000}"/>
    <cellStyle name="Normal 3 2 2 2 4 6 3 3 2" xfId="28360" xr:uid="{00000000-0005-0000-0000-0000FA420000}"/>
    <cellStyle name="Normal 3 2 2 2 4 6 3 4" xfId="19878" xr:uid="{00000000-0005-0000-0000-0000FB420000}"/>
    <cellStyle name="Normal 3 2 2 2 4 6 4" xfId="5027" xr:uid="{00000000-0005-0000-0000-0000FC420000}"/>
    <cellStyle name="Normal 3 2 2 2 4 6 4 2" xfId="13517" xr:uid="{00000000-0005-0000-0000-0000FD420000}"/>
    <cellStyle name="Normal 3 2 2 2 4 6 4 2 2" xfId="30483" xr:uid="{00000000-0005-0000-0000-0000FE420000}"/>
    <cellStyle name="Normal 3 2 2 2 4 6 4 3" xfId="22001" xr:uid="{00000000-0005-0000-0000-0000FF420000}"/>
    <cellStyle name="Normal 3 2 2 2 4 6 5" xfId="9275" xr:uid="{00000000-0005-0000-0000-000000430000}"/>
    <cellStyle name="Normal 3 2 2 2 4 6 5 2" xfId="26242" xr:uid="{00000000-0005-0000-0000-000001430000}"/>
    <cellStyle name="Normal 3 2 2 2 4 6 6" xfId="17760" xr:uid="{00000000-0005-0000-0000-000002430000}"/>
    <cellStyle name="Normal 3 2 2 2 4 7" xfId="1293" xr:uid="{00000000-0005-0000-0000-000003430000}"/>
    <cellStyle name="Normal 3 2 2 2 4 7 2" xfId="3416" xr:uid="{00000000-0005-0000-0000-000004430000}"/>
    <cellStyle name="Normal 3 2 2 2 4 7 2 2" xfId="7675" xr:uid="{00000000-0005-0000-0000-000005430000}"/>
    <cellStyle name="Normal 3 2 2 2 4 7 2 2 2" xfId="16164" xr:uid="{00000000-0005-0000-0000-000006430000}"/>
    <cellStyle name="Normal 3 2 2 2 4 7 2 2 2 2" xfId="33130" xr:uid="{00000000-0005-0000-0000-000007430000}"/>
    <cellStyle name="Normal 3 2 2 2 4 7 2 2 3" xfId="24648" xr:uid="{00000000-0005-0000-0000-000008430000}"/>
    <cellStyle name="Normal 3 2 2 2 4 7 2 3" xfId="11922" xr:uid="{00000000-0005-0000-0000-000009430000}"/>
    <cellStyle name="Normal 3 2 2 2 4 7 2 3 2" xfId="28889" xr:uid="{00000000-0005-0000-0000-00000A430000}"/>
    <cellStyle name="Normal 3 2 2 2 4 7 2 4" xfId="20407" xr:uid="{00000000-0005-0000-0000-00000B430000}"/>
    <cellStyle name="Normal 3 2 2 2 4 7 3" xfId="5556" xr:uid="{00000000-0005-0000-0000-00000C430000}"/>
    <cellStyle name="Normal 3 2 2 2 4 7 3 2" xfId="14046" xr:uid="{00000000-0005-0000-0000-00000D430000}"/>
    <cellStyle name="Normal 3 2 2 2 4 7 3 2 2" xfId="31012" xr:uid="{00000000-0005-0000-0000-00000E430000}"/>
    <cellStyle name="Normal 3 2 2 2 4 7 3 3" xfId="22530" xr:uid="{00000000-0005-0000-0000-00000F430000}"/>
    <cellStyle name="Normal 3 2 2 2 4 7 4" xfId="9804" xr:uid="{00000000-0005-0000-0000-000010430000}"/>
    <cellStyle name="Normal 3 2 2 2 4 7 4 2" xfId="26771" xr:uid="{00000000-0005-0000-0000-000011430000}"/>
    <cellStyle name="Normal 3 2 2 2 4 7 5" xfId="18289" xr:uid="{00000000-0005-0000-0000-000012430000}"/>
    <cellStyle name="Normal 3 2 2 2 4 8" xfId="2356" xr:uid="{00000000-0005-0000-0000-000013430000}"/>
    <cellStyle name="Normal 3 2 2 2 4 8 2" xfId="6617" xr:uid="{00000000-0005-0000-0000-000014430000}"/>
    <cellStyle name="Normal 3 2 2 2 4 8 2 2" xfId="15106" xr:uid="{00000000-0005-0000-0000-000015430000}"/>
    <cellStyle name="Normal 3 2 2 2 4 8 2 2 2" xfId="32072" xr:uid="{00000000-0005-0000-0000-000016430000}"/>
    <cellStyle name="Normal 3 2 2 2 4 8 2 3" xfId="23590" xr:uid="{00000000-0005-0000-0000-000017430000}"/>
    <cellStyle name="Normal 3 2 2 2 4 8 3" xfId="10864" xr:uid="{00000000-0005-0000-0000-000018430000}"/>
    <cellStyle name="Normal 3 2 2 2 4 8 3 2" xfId="27831" xr:uid="{00000000-0005-0000-0000-000019430000}"/>
    <cellStyle name="Normal 3 2 2 2 4 8 4" xfId="19349" xr:uid="{00000000-0005-0000-0000-00001A430000}"/>
    <cellStyle name="Normal 3 2 2 2 4 9" xfId="4497" xr:uid="{00000000-0005-0000-0000-00001B430000}"/>
    <cellStyle name="Normal 3 2 2 2 4 9 2" xfId="12988" xr:uid="{00000000-0005-0000-0000-00001C430000}"/>
    <cellStyle name="Normal 3 2 2 2 4 9 2 2" xfId="29954" xr:uid="{00000000-0005-0000-0000-00001D430000}"/>
    <cellStyle name="Normal 3 2 2 2 4 9 3" xfId="21472" xr:uid="{00000000-0005-0000-0000-00001E430000}"/>
    <cellStyle name="Normal 3 2 2 3" xfId="62" xr:uid="{00000000-0005-0000-0000-00001F430000}"/>
    <cellStyle name="Normal 3 2 2 4" xfId="77" xr:uid="{00000000-0005-0000-0000-000020430000}"/>
    <cellStyle name="Normal 3 2 2 4 2" xfId="110" xr:uid="{00000000-0005-0000-0000-000021430000}"/>
    <cellStyle name="Normal 3 2 2 4 2 10" xfId="8739" xr:uid="{00000000-0005-0000-0000-000022430000}"/>
    <cellStyle name="Normal 3 2 2 4 2 10 2" xfId="25707" xr:uid="{00000000-0005-0000-0000-000023430000}"/>
    <cellStyle name="Normal 3 2 2 4 2 11" xfId="17224" xr:uid="{00000000-0005-0000-0000-000024430000}"/>
    <cellStyle name="Normal 3 2 2 4 2 2" xfId="207" xr:uid="{00000000-0005-0000-0000-000025430000}"/>
    <cellStyle name="Normal 3 2 2 4 2 2 10" xfId="17258" xr:uid="{00000000-0005-0000-0000-000026430000}"/>
    <cellStyle name="Normal 3 2 2 4 2 2 2" xfId="293" xr:uid="{00000000-0005-0000-0000-000027430000}"/>
    <cellStyle name="Normal 3 2 2 4 2 2 2 2" xfId="427" xr:uid="{00000000-0005-0000-0000-000028430000}"/>
    <cellStyle name="Normal 3 2 2 4 2 2 2 2 2" xfId="715" xr:uid="{00000000-0005-0000-0000-000029430000}"/>
    <cellStyle name="Normal 3 2 2 4 2 2 2 2 2 2" xfId="1251" xr:uid="{00000000-0005-0000-0000-00002A430000}"/>
    <cellStyle name="Normal 3 2 2 4 2 2 2 2 2 2 2" xfId="2312" xr:uid="{00000000-0005-0000-0000-00002B430000}"/>
    <cellStyle name="Normal 3 2 2 4 2 2 2 2 2 2 2 2" xfId="4433" xr:uid="{00000000-0005-0000-0000-00002C430000}"/>
    <cellStyle name="Normal 3 2 2 4 2 2 2 2 2 2 2 2 2" xfId="8692" xr:uid="{00000000-0005-0000-0000-00002D430000}"/>
    <cellStyle name="Normal 3 2 2 4 2 2 2 2 2 2 2 2 2 2" xfId="17181" xr:uid="{00000000-0005-0000-0000-00002E430000}"/>
    <cellStyle name="Normal 3 2 2 4 2 2 2 2 2 2 2 2 2 2 2" xfId="34147" xr:uid="{00000000-0005-0000-0000-00002F430000}"/>
    <cellStyle name="Normal 3 2 2 4 2 2 2 2 2 2 2 2 2 3" xfId="25665" xr:uid="{00000000-0005-0000-0000-000030430000}"/>
    <cellStyle name="Normal 3 2 2 4 2 2 2 2 2 2 2 2 3" xfId="12939" xr:uid="{00000000-0005-0000-0000-000031430000}"/>
    <cellStyle name="Normal 3 2 2 4 2 2 2 2 2 2 2 2 3 2" xfId="29906" xr:uid="{00000000-0005-0000-0000-000032430000}"/>
    <cellStyle name="Normal 3 2 2 4 2 2 2 2 2 2 2 2 4" xfId="21424" xr:uid="{00000000-0005-0000-0000-000033430000}"/>
    <cellStyle name="Normal 3 2 2 4 2 2 2 2 2 2 2 3" xfId="6573" xr:uid="{00000000-0005-0000-0000-000034430000}"/>
    <cellStyle name="Normal 3 2 2 4 2 2 2 2 2 2 2 3 2" xfId="15063" xr:uid="{00000000-0005-0000-0000-000035430000}"/>
    <cellStyle name="Normal 3 2 2 4 2 2 2 2 2 2 2 3 2 2" xfId="32029" xr:uid="{00000000-0005-0000-0000-000036430000}"/>
    <cellStyle name="Normal 3 2 2 4 2 2 2 2 2 2 2 3 3" xfId="23547" xr:uid="{00000000-0005-0000-0000-000037430000}"/>
    <cellStyle name="Normal 3 2 2 4 2 2 2 2 2 2 2 4" xfId="10821" xr:uid="{00000000-0005-0000-0000-000038430000}"/>
    <cellStyle name="Normal 3 2 2 4 2 2 2 2 2 2 2 4 2" xfId="27788" xr:uid="{00000000-0005-0000-0000-000039430000}"/>
    <cellStyle name="Normal 3 2 2 4 2 2 2 2 2 2 2 5" xfId="19306" xr:uid="{00000000-0005-0000-0000-00003A430000}"/>
    <cellStyle name="Normal 3 2 2 4 2 2 2 2 2 2 3" xfId="3374" xr:uid="{00000000-0005-0000-0000-00003B430000}"/>
    <cellStyle name="Normal 3 2 2 4 2 2 2 2 2 2 3 2" xfId="7634" xr:uid="{00000000-0005-0000-0000-00003C430000}"/>
    <cellStyle name="Normal 3 2 2 4 2 2 2 2 2 2 3 2 2" xfId="16123" xr:uid="{00000000-0005-0000-0000-00003D430000}"/>
    <cellStyle name="Normal 3 2 2 4 2 2 2 2 2 2 3 2 2 2" xfId="33089" xr:uid="{00000000-0005-0000-0000-00003E430000}"/>
    <cellStyle name="Normal 3 2 2 4 2 2 2 2 2 2 3 2 3" xfId="24607" xr:uid="{00000000-0005-0000-0000-00003F430000}"/>
    <cellStyle name="Normal 3 2 2 4 2 2 2 2 2 2 3 3" xfId="11881" xr:uid="{00000000-0005-0000-0000-000040430000}"/>
    <cellStyle name="Normal 3 2 2 4 2 2 2 2 2 2 3 3 2" xfId="28848" xr:uid="{00000000-0005-0000-0000-000041430000}"/>
    <cellStyle name="Normal 3 2 2 4 2 2 2 2 2 2 3 4" xfId="20366" xr:uid="{00000000-0005-0000-0000-000042430000}"/>
    <cellStyle name="Normal 3 2 2 4 2 2 2 2 2 2 4" xfId="5515" xr:uid="{00000000-0005-0000-0000-000043430000}"/>
    <cellStyle name="Normal 3 2 2 4 2 2 2 2 2 2 4 2" xfId="14005" xr:uid="{00000000-0005-0000-0000-000044430000}"/>
    <cellStyle name="Normal 3 2 2 4 2 2 2 2 2 2 4 2 2" xfId="30971" xr:uid="{00000000-0005-0000-0000-000045430000}"/>
    <cellStyle name="Normal 3 2 2 4 2 2 2 2 2 2 4 3" xfId="22489" xr:uid="{00000000-0005-0000-0000-000046430000}"/>
    <cellStyle name="Normal 3 2 2 4 2 2 2 2 2 2 5" xfId="9763" xr:uid="{00000000-0005-0000-0000-000047430000}"/>
    <cellStyle name="Normal 3 2 2 4 2 2 2 2 2 2 5 2" xfId="26730" xr:uid="{00000000-0005-0000-0000-000048430000}"/>
    <cellStyle name="Normal 3 2 2 4 2 2 2 2 2 2 6" xfId="18248" xr:uid="{00000000-0005-0000-0000-000049430000}"/>
    <cellStyle name="Normal 3 2 2 4 2 2 2 2 2 3" xfId="1782" xr:uid="{00000000-0005-0000-0000-00004A430000}"/>
    <cellStyle name="Normal 3 2 2 4 2 2 2 2 2 3 2" xfId="3904" xr:uid="{00000000-0005-0000-0000-00004B430000}"/>
    <cellStyle name="Normal 3 2 2 4 2 2 2 2 2 3 2 2" xfId="8163" xr:uid="{00000000-0005-0000-0000-00004C430000}"/>
    <cellStyle name="Normal 3 2 2 4 2 2 2 2 2 3 2 2 2" xfId="16652" xr:uid="{00000000-0005-0000-0000-00004D430000}"/>
    <cellStyle name="Normal 3 2 2 4 2 2 2 2 2 3 2 2 2 2" xfId="33618" xr:uid="{00000000-0005-0000-0000-00004E430000}"/>
    <cellStyle name="Normal 3 2 2 4 2 2 2 2 2 3 2 2 3" xfId="25136" xr:uid="{00000000-0005-0000-0000-00004F430000}"/>
    <cellStyle name="Normal 3 2 2 4 2 2 2 2 2 3 2 3" xfId="12410" xr:uid="{00000000-0005-0000-0000-000050430000}"/>
    <cellStyle name="Normal 3 2 2 4 2 2 2 2 2 3 2 3 2" xfId="29377" xr:uid="{00000000-0005-0000-0000-000051430000}"/>
    <cellStyle name="Normal 3 2 2 4 2 2 2 2 2 3 2 4" xfId="20895" xr:uid="{00000000-0005-0000-0000-000052430000}"/>
    <cellStyle name="Normal 3 2 2 4 2 2 2 2 2 3 3" xfId="6044" xr:uid="{00000000-0005-0000-0000-000053430000}"/>
    <cellStyle name="Normal 3 2 2 4 2 2 2 2 2 3 3 2" xfId="14534" xr:uid="{00000000-0005-0000-0000-000054430000}"/>
    <cellStyle name="Normal 3 2 2 4 2 2 2 2 2 3 3 2 2" xfId="31500" xr:uid="{00000000-0005-0000-0000-000055430000}"/>
    <cellStyle name="Normal 3 2 2 4 2 2 2 2 2 3 3 3" xfId="23018" xr:uid="{00000000-0005-0000-0000-000056430000}"/>
    <cellStyle name="Normal 3 2 2 4 2 2 2 2 2 3 4" xfId="10292" xr:uid="{00000000-0005-0000-0000-000057430000}"/>
    <cellStyle name="Normal 3 2 2 4 2 2 2 2 2 3 4 2" xfId="27259" xr:uid="{00000000-0005-0000-0000-000058430000}"/>
    <cellStyle name="Normal 3 2 2 4 2 2 2 2 2 3 5" xfId="18777" xr:uid="{00000000-0005-0000-0000-000059430000}"/>
    <cellStyle name="Normal 3 2 2 4 2 2 2 2 2 4" xfId="2845" xr:uid="{00000000-0005-0000-0000-00005A430000}"/>
    <cellStyle name="Normal 3 2 2 4 2 2 2 2 2 4 2" xfId="7105" xr:uid="{00000000-0005-0000-0000-00005B430000}"/>
    <cellStyle name="Normal 3 2 2 4 2 2 2 2 2 4 2 2" xfId="15594" xr:uid="{00000000-0005-0000-0000-00005C430000}"/>
    <cellStyle name="Normal 3 2 2 4 2 2 2 2 2 4 2 2 2" xfId="32560" xr:uid="{00000000-0005-0000-0000-00005D430000}"/>
    <cellStyle name="Normal 3 2 2 4 2 2 2 2 2 4 2 3" xfId="24078" xr:uid="{00000000-0005-0000-0000-00005E430000}"/>
    <cellStyle name="Normal 3 2 2 4 2 2 2 2 2 4 3" xfId="11352" xr:uid="{00000000-0005-0000-0000-00005F430000}"/>
    <cellStyle name="Normal 3 2 2 4 2 2 2 2 2 4 3 2" xfId="28319" xr:uid="{00000000-0005-0000-0000-000060430000}"/>
    <cellStyle name="Normal 3 2 2 4 2 2 2 2 2 4 4" xfId="19837" xr:uid="{00000000-0005-0000-0000-000061430000}"/>
    <cellStyle name="Normal 3 2 2 4 2 2 2 2 2 5" xfId="4986" xr:uid="{00000000-0005-0000-0000-000062430000}"/>
    <cellStyle name="Normal 3 2 2 4 2 2 2 2 2 5 2" xfId="13476" xr:uid="{00000000-0005-0000-0000-000063430000}"/>
    <cellStyle name="Normal 3 2 2 4 2 2 2 2 2 5 2 2" xfId="30442" xr:uid="{00000000-0005-0000-0000-000064430000}"/>
    <cellStyle name="Normal 3 2 2 4 2 2 2 2 2 5 3" xfId="21960" xr:uid="{00000000-0005-0000-0000-000065430000}"/>
    <cellStyle name="Normal 3 2 2 4 2 2 2 2 2 6" xfId="9234" xr:uid="{00000000-0005-0000-0000-000066430000}"/>
    <cellStyle name="Normal 3 2 2 4 2 2 2 2 2 6 2" xfId="26201" xr:uid="{00000000-0005-0000-0000-000067430000}"/>
    <cellStyle name="Normal 3 2 2 4 2 2 2 2 2 7" xfId="17719" xr:uid="{00000000-0005-0000-0000-000068430000}"/>
    <cellStyle name="Normal 3 2 2 4 2 2 2 2 3" xfId="981" xr:uid="{00000000-0005-0000-0000-000069430000}"/>
    <cellStyle name="Normal 3 2 2 4 2 2 2 2 3 2" xfId="2047" xr:uid="{00000000-0005-0000-0000-00006A430000}"/>
    <cellStyle name="Normal 3 2 2 4 2 2 2 2 3 2 2" xfId="4168" xr:uid="{00000000-0005-0000-0000-00006B430000}"/>
    <cellStyle name="Normal 3 2 2 4 2 2 2 2 3 2 2 2" xfId="8427" xr:uid="{00000000-0005-0000-0000-00006C430000}"/>
    <cellStyle name="Normal 3 2 2 4 2 2 2 2 3 2 2 2 2" xfId="16916" xr:uid="{00000000-0005-0000-0000-00006D430000}"/>
    <cellStyle name="Normal 3 2 2 4 2 2 2 2 3 2 2 2 2 2" xfId="33882" xr:uid="{00000000-0005-0000-0000-00006E430000}"/>
    <cellStyle name="Normal 3 2 2 4 2 2 2 2 3 2 2 2 3" xfId="25400" xr:uid="{00000000-0005-0000-0000-00006F430000}"/>
    <cellStyle name="Normal 3 2 2 4 2 2 2 2 3 2 2 3" xfId="12674" xr:uid="{00000000-0005-0000-0000-000070430000}"/>
    <cellStyle name="Normal 3 2 2 4 2 2 2 2 3 2 2 3 2" xfId="29641" xr:uid="{00000000-0005-0000-0000-000071430000}"/>
    <cellStyle name="Normal 3 2 2 4 2 2 2 2 3 2 2 4" xfId="21159" xr:uid="{00000000-0005-0000-0000-000072430000}"/>
    <cellStyle name="Normal 3 2 2 4 2 2 2 2 3 2 3" xfId="6308" xr:uid="{00000000-0005-0000-0000-000073430000}"/>
    <cellStyle name="Normal 3 2 2 4 2 2 2 2 3 2 3 2" xfId="14798" xr:uid="{00000000-0005-0000-0000-000074430000}"/>
    <cellStyle name="Normal 3 2 2 4 2 2 2 2 3 2 3 2 2" xfId="31764" xr:uid="{00000000-0005-0000-0000-000075430000}"/>
    <cellStyle name="Normal 3 2 2 4 2 2 2 2 3 2 3 3" xfId="23282" xr:uid="{00000000-0005-0000-0000-000076430000}"/>
    <cellStyle name="Normal 3 2 2 4 2 2 2 2 3 2 4" xfId="10556" xr:uid="{00000000-0005-0000-0000-000077430000}"/>
    <cellStyle name="Normal 3 2 2 4 2 2 2 2 3 2 4 2" xfId="27523" xr:uid="{00000000-0005-0000-0000-000078430000}"/>
    <cellStyle name="Normal 3 2 2 4 2 2 2 2 3 2 5" xfId="19041" xr:uid="{00000000-0005-0000-0000-000079430000}"/>
    <cellStyle name="Normal 3 2 2 4 2 2 2 2 3 3" xfId="3109" xr:uid="{00000000-0005-0000-0000-00007A430000}"/>
    <cellStyle name="Normal 3 2 2 4 2 2 2 2 3 3 2" xfId="7369" xr:uid="{00000000-0005-0000-0000-00007B430000}"/>
    <cellStyle name="Normal 3 2 2 4 2 2 2 2 3 3 2 2" xfId="15858" xr:uid="{00000000-0005-0000-0000-00007C430000}"/>
    <cellStyle name="Normal 3 2 2 4 2 2 2 2 3 3 2 2 2" xfId="32824" xr:uid="{00000000-0005-0000-0000-00007D430000}"/>
    <cellStyle name="Normal 3 2 2 4 2 2 2 2 3 3 2 3" xfId="24342" xr:uid="{00000000-0005-0000-0000-00007E430000}"/>
    <cellStyle name="Normal 3 2 2 4 2 2 2 2 3 3 3" xfId="11616" xr:uid="{00000000-0005-0000-0000-00007F430000}"/>
    <cellStyle name="Normal 3 2 2 4 2 2 2 2 3 3 3 2" xfId="28583" xr:uid="{00000000-0005-0000-0000-000080430000}"/>
    <cellStyle name="Normal 3 2 2 4 2 2 2 2 3 3 4" xfId="20101" xr:uid="{00000000-0005-0000-0000-000081430000}"/>
    <cellStyle name="Normal 3 2 2 4 2 2 2 2 3 4" xfId="5250" xr:uid="{00000000-0005-0000-0000-000082430000}"/>
    <cellStyle name="Normal 3 2 2 4 2 2 2 2 3 4 2" xfId="13740" xr:uid="{00000000-0005-0000-0000-000083430000}"/>
    <cellStyle name="Normal 3 2 2 4 2 2 2 2 3 4 2 2" xfId="30706" xr:uid="{00000000-0005-0000-0000-000084430000}"/>
    <cellStyle name="Normal 3 2 2 4 2 2 2 2 3 4 3" xfId="22224" xr:uid="{00000000-0005-0000-0000-000085430000}"/>
    <cellStyle name="Normal 3 2 2 4 2 2 2 2 3 5" xfId="9498" xr:uid="{00000000-0005-0000-0000-000086430000}"/>
    <cellStyle name="Normal 3 2 2 4 2 2 2 2 3 5 2" xfId="26465" xr:uid="{00000000-0005-0000-0000-000087430000}"/>
    <cellStyle name="Normal 3 2 2 4 2 2 2 2 3 6" xfId="17983" xr:uid="{00000000-0005-0000-0000-000088430000}"/>
    <cellStyle name="Normal 3 2 2 4 2 2 2 2 4" xfId="1517" xr:uid="{00000000-0005-0000-0000-000089430000}"/>
    <cellStyle name="Normal 3 2 2 4 2 2 2 2 4 2" xfId="3639" xr:uid="{00000000-0005-0000-0000-00008A430000}"/>
    <cellStyle name="Normal 3 2 2 4 2 2 2 2 4 2 2" xfId="7898" xr:uid="{00000000-0005-0000-0000-00008B430000}"/>
    <cellStyle name="Normal 3 2 2 4 2 2 2 2 4 2 2 2" xfId="16387" xr:uid="{00000000-0005-0000-0000-00008C430000}"/>
    <cellStyle name="Normal 3 2 2 4 2 2 2 2 4 2 2 2 2" xfId="33353" xr:uid="{00000000-0005-0000-0000-00008D430000}"/>
    <cellStyle name="Normal 3 2 2 4 2 2 2 2 4 2 2 3" xfId="24871" xr:uid="{00000000-0005-0000-0000-00008E430000}"/>
    <cellStyle name="Normal 3 2 2 4 2 2 2 2 4 2 3" xfId="12145" xr:uid="{00000000-0005-0000-0000-00008F430000}"/>
    <cellStyle name="Normal 3 2 2 4 2 2 2 2 4 2 3 2" xfId="29112" xr:uid="{00000000-0005-0000-0000-000090430000}"/>
    <cellStyle name="Normal 3 2 2 4 2 2 2 2 4 2 4" xfId="20630" xr:uid="{00000000-0005-0000-0000-000091430000}"/>
    <cellStyle name="Normal 3 2 2 4 2 2 2 2 4 3" xfId="5779" xr:uid="{00000000-0005-0000-0000-000092430000}"/>
    <cellStyle name="Normal 3 2 2 4 2 2 2 2 4 3 2" xfId="14269" xr:uid="{00000000-0005-0000-0000-000093430000}"/>
    <cellStyle name="Normal 3 2 2 4 2 2 2 2 4 3 2 2" xfId="31235" xr:uid="{00000000-0005-0000-0000-000094430000}"/>
    <cellStyle name="Normal 3 2 2 4 2 2 2 2 4 3 3" xfId="22753" xr:uid="{00000000-0005-0000-0000-000095430000}"/>
    <cellStyle name="Normal 3 2 2 4 2 2 2 2 4 4" xfId="10027" xr:uid="{00000000-0005-0000-0000-000096430000}"/>
    <cellStyle name="Normal 3 2 2 4 2 2 2 2 4 4 2" xfId="26994" xr:uid="{00000000-0005-0000-0000-000097430000}"/>
    <cellStyle name="Normal 3 2 2 4 2 2 2 2 4 5" xfId="18512" xr:uid="{00000000-0005-0000-0000-000098430000}"/>
    <cellStyle name="Normal 3 2 2 4 2 2 2 2 5" xfId="2580" xr:uid="{00000000-0005-0000-0000-000099430000}"/>
    <cellStyle name="Normal 3 2 2 4 2 2 2 2 5 2" xfId="6840" xr:uid="{00000000-0005-0000-0000-00009A430000}"/>
    <cellStyle name="Normal 3 2 2 4 2 2 2 2 5 2 2" xfId="15329" xr:uid="{00000000-0005-0000-0000-00009B430000}"/>
    <cellStyle name="Normal 3 2 2 4 2 2 2 2 5 2 2 2" xfId="32295" xr:uid="{00000000-0005-0000-0000-00009C430000}"/>
    <cellStyle name="Normal 3 2 2 4 2 2 2 2 5 2 3" xfId="23813" xr:uid="{00000000-0005-0000-0000-00009D430000}"/>
    <cellStyle name="Normal 3 2 2 4 2 2 2 2 5 3" xfId="11087" xr:uid="{00000000-0005-0000-0000-00009E430000}"/>
    <cellStyle name="Normal 3 2 2 4 2 2 2 2 5 3 2" xfId="28054" xr:uid="{00000000-0005-0000-0000-00009F430000}"/>
    <cellStyle name="Normal 3 2 2 4 2 2 2 2 5 4" xfId="19572" xr:uid="{00000000-0005-0000-0000-0000A0430000}"/>
    <cellStyle name="Normal 3 2 2 4 2 2 2 2 6" xfId="4721" xr:uid="{00000000-0005-0000-0000-0000A1430000}"/>
    <cellStyle name="Normal 3 2 2 4 2 2 2 2 6 2" xfId="13211" xr:uid="{00000000-0005-0000-0000-0000A2430000}"/>
    <cellStyle name="Normal 3 2 2 4 2 2 2 2 6 2 2" xfId="30177" xr:uid="{00000000-0005-0000-0000-0000A3430000}"/>
    <cellStyle name="Normal 3 2 2 4 2 2 2 2 6 3" xfId="21695" xr:uid="{00000000-0005-0000-0000-0000A4430000}"/>
    <cellStyle name="Normal 3 2 2 4 2 2 2 2 7" xfId="8969" xr:uid="{00000000-0005-0000-0000-0000A5430000}"/>
    <cellStyle name="Normal 3 2 2 4 2 2 2 2 7 2" xfId="25936" xr:uid="{00000000-0005-0000-0000-0000A6430000}"/>
    <cellStyle name="Normal 3 2 2 4 2 2 2 2 8" xfId="17454" xr:uid="{00000000-0005-0000-0000-0000A7430000}"/>
    <cellStyle name="Normal 3 2 2 4 2 2 2 3" xfId="582" xr:uid="{00000000-0005-0000-0000-0000A8430000}"/>
    <cellStyle name="Normal 3 2 2 4 2 2 2 3 2" xfId="1120" xr:uid="{00000000-0005-0000-0000-0000A9430000}"/>
    <cellStyle name="Normal 3 2 2 4 2 2 2 3 2 2" xfId="2181" xr:uid="{00000000-0005-0000-0000-0000AA430000}"/>
    <cellStyle name="Normal 3 2 2 4 2 2 2 3 2 2 2" xfId="4302" xr:uid="{00000000-0005-0000-0000-0000AB430000}"/>
    <cellStyle name="Normal 3 2 2 4 2 2 2 3 2 2 2 2" xfId="8561" xr:uid="{00000000-0005-0000-0000-0000AC430000}"/>
    <cellStyle name="Normal 3 2 2 4 2 2 2 3 2 2 2 2 2" xfId="17050" xr:uid="{00000000-0005-0000-0000-0000AD430000}"/>
    <cellStyle name="Normal 3 2 2 4 2 2 2 3 2 2 2 2 2 2" xfId="34016" xr:uid="{00000000-0005-0000-0000-0000AE430000}"/>
    <cellStyle name="Normal 3 2 2 4 2 2 2 3 2 2 2 2 3" xfId="25534" xr:uid="{00000000-0005-0000-0000-0000AF430000}"/>
    <cellStyle name="Normal 3 2 2 4 2 2 2 3 2 2 2 3" xfId="12808" xr:uid="{00000000-0005-0000-0000-0000B0430000}"/>
    <cellStyle name="Normal 3 2 2 4 2 2 2 3 2 2 2 3 2" xfId="29775" xr:uid="{00000000-0005-0000-0000-0000B1430000}"/>
    <cellStyle name="Normal 3 2 2 4 2 2 2 3 2 2 2 4" xfId="21293" xr:uid="{00000000-0005-0000-0000-0000B2430000}"/>
    <cellStyle name="Normal 3 2 2 4 2 2 2 3 2 2 3" xfId="6442" xr:uid="{00000000-0005-0000-0000-0000B3430000}"/>
    <cellStyle name="Normal 3 2 2 4 2 2 2 3 2 2 3 2" xfId="14932" xr:uid="{00000000-0005-0000-0000-0000B4430000}"/>
    <cellStyle name="Normal 3 2 2 4 2 2 2 3 2 2 3 2 2" xfId="31898" xr:uid="{00000000-0005-0000-0000-0000B5430000}"/>
    <cellStyle name="Normal 3 2 2 4 2 2 2 3 2 2 3 3" xfId="23416" xr:uid="{00000000-0005-0000-0000-0000B6430000}"/>
    <cellStyle name="Normal 3 2 2 4 2 2 2 3 2 2 4" xfId="10690" xr:uid="{00000000-0005-0000-0000-0000B7430000}"/>
    <cellStyle name="Normal 3 2 2 4 2 2 2 3 2 2 4 2" xfId="27657" xr:uid="{00000000-0005-0000-0000-0000B8430000}"/>
    <cellStyle name="Normal 3 2 2 4 2 2 2 3 2 2 5" xfId="19175" xr:uid="{00000000-0005-0000-0000-0000B9430000}"/>
    <cellStyle name="Normal 3 2 2 4 2 2 2 3 2 3" xfId="3243" xr:uid="{00000000-0005-0000-0000-0000BA430000}"/>
    <cellStyle name="Normal 3 2 2 4 2 2 2 3 2 3 2" xfId="7503" xr:uid="{00000000-0005-0000-0000-0000BB430000}"/>
    <cellStyle name="Normal 3 2 2 4 2 2 2 3 2 3 2 2" xfId="15992" xr:uid="{00000000-0005-0000-0000-0000BC430000}"/>
    <cellStyle name="Normal 3 2 2 4 2 2 2 3 2 3 2 2 2" xfId="32958" xr:uid="{00000000-0005-0000-0000-0000BD430000}"/>
    <cellStyle name="Normal 3 2 2 4 2 2 2 3 2 3 2 3" xfId="24476" xr:uid="{00000000-0005-0000-0000-0000BE430000}"/>
    <cellStyle name="Normal 3 2 2 4 2 2 2 3 2 3 3" xfId="11750" xr:uid="{00000000-0005-0000-0000-0000BF430000}"/>
    <cellStyle name="Normal 3 2 2 4 2 2 2 3 2 3 3 2" xfId="28717" xr:uid="{00000000-0005-0000-0000-0000C0430000}"/>
    <cellStyle name="Normal 3 2 2 4 2 2 2 3 2 3 4" xfId="20235" xr:uid="{00000000-0005-0000-0000-0000C1430000}"/>
    <cellStyle name="Normal 3 2 2 4 2 2 2 3 2 4" xfId="5384" xr:uid="{00000000-0005-0000-0000-0000C2430000}"/>
    <cellStyle name="Normal 3 2 2 4 2 2 2 3 2 4 2" xfId="13874" xr:uid="{00000000-0005-0000-0000-0000C3430000}"/>
    <cellStyle name="Normal 3 2 2 4 2 2 2 3 2 4 2 2" xfId="30840" xr:uid="{00000000-0005-0000-0000-0000C4430000}"/>
    <cellStyle name="Normal 3 2 2 4 2 2 2 3 2 4 3" xfId="22358" xr:uid="{00000000-0005-0000-0000-0000C5430000}"/>
    <cellStyle name="Normal 3 2 2 4 2 2 2 3 2 5" xfId="9632" xr:uid="{00000000-0005-0000-0000-0000C6430000}"/>
    <cellStyle name="Normal 3 2 2 4 2 2 2 3 2 5 2" xfId="26599" xr:uid="{00000000-0005-0000-0000-0000C7430000}"/>
    <cellStyle name="Normal 3 2 2 4 2 2 2 3 2 6" xfId="18117" xr:uid="{00000000-0005-0000-0000-0000C8430000}"/>
    <cellStyle name="Normal 3 2 2 4 2 2 2 3 3" xfId="1651" xr:uid="{00000000-0005-0000-0000-0000C9430000}"/>
    <cellStyle name="Normal 3 2 2 4 2 2 2 3 3 2" xfId="3773" xr:uid="{00000000-0005-0000-0000-0000CA430000}"/>
    <cellStyle name="Normal 3 2 2 4 2 2 2 3 3 2 2" xfId="8032" xr:uid="{00000000-0005-0000-0000-0000CB430000}"/>
    <cellStyle name="Normal 3 2 2 4 2 2 2 3 3 2 2 2" xfId="16521" xr:uid="{00000000-0005-0000-0000-0000CC430000}"/>
    <cellStyle name="Normal 3 2 2 4 2 2 2 3 3 2 2 2 2" xfId="33487" xr:uid="{00000000-0005-0000-0000-0000CD430000}"/>
    <cellStyle name="Normal 3 2 2 4 2 2 2 3 3 2 2 3" xfId="25005" xr:uid="{00000000-0005-0000-0000-0000CE430000}"/>
    <cellStyle name="Normal 3 2 2 4 2 2 2 3 3 2 3" xfId="12279" xr:uid="{00000000-0005-0000-0000-0000CF430000}"/>
    <cellStyle name="Normal 3 2 2 4 2 2 2 3 3 2 3 2" xfId="29246" xr:uid="{00000000-0005-0000-0000-0000D0430000}"/>
    <cellStyle name="Normal 3 2 2 4 2 2 2 3 3 2 4" xfId="20764" xr:uid="{00000000-0005-0000-0000-0000D1430000}"/>
    <cellStyle name="Normal 3 2 2 4 2 2 2 3 3 3" xfId="5913" xr:uid="{00000000-0005-0000-0000-0000D2430000}"/>
    <cellStyle name="Normal 3 2 2 4 2 2 2 3 3 3 2" xfId="14403" xr:uid="{00000000-0005-0000-0000-0000D3430000}"/>
    <cellStyle name="Normal 3 2 2 4 2 2 2 3 3 3 2 2" xfId="31369" xr:uid="{00000000-0005-0000-0000-0000D4430000}"/>
    <cellStyle name="Normal 3 2 2 4 2 2 2 3 3 3 3" xfId="22887" xr:uid="{00000000-0005-0000-0000-0000D5430000}"/>
    <cellStyle name="Normal 3 2 2 4 2 2 2 3 3 4" xfId="10161" xr:uid="{00000000-0005-0000-0000-0000D6430000}"/>
    <cellStyle name="Normal 3 2 2 4 2 2 2 3 3 4 2" xfId="27128" xr:uid="{00000000-0005-0000-0000-0000D7430000}"/>
    <cellStyle name="Normal 3 2 2 4 2 2 2 3 3 5" xfId="18646" xr:uid="{00000000-0005-0000-0000-0000D8430000}"/>
    <cellStyle name="Normal 3 2 2 4 2 2 2 3 4" xfId="2714" xr:uid="{00000000-0005-0000-0000-0000D9430000}"/>
    <cellStyle name="Normal 3 2 2 4 2 2 2 3 4 2" xfId="6974" xr:uid="{00000000-0005-0000-0000-0000DA430000}"/>
    <cellStyle name="Normal 3 2 2 4 2 2 2 3 4 2 2" xfId="15463" xr:uid="{00000000-0005-0000-0000-0000DB430000}"/>
    <cellStyle name="Normal 3 2 2 4 2 2 2 3 4 2 2 2" xfId="32429" xr:uid="{00000000-0005-0000-0000-0000DC430000}"/>
    <cellStyle name="Normal 3 2 2 4 2 2 2 3 4 2 3" xfId="23947" xr:uid="{00000000-0005-0000-0000-0000DD430000}"/>
    <cellStyle name="Normal 3 2 2 4 2 2 2 3 4 3" xfId="11221" xr:uid="{00000000-0005-0000-0000-0000DE430000}"/>
    <cellStyle name="Normal 3 2 2 4 2 2 2 3 4 3 2" xfId="28188" xr:uid="{00000000-0005-0000-0000-0000DF430000}"/>
    <cellStyle name="Normal 3 2 2 4 2 2 2 3 4 4" xfId="19706" xr:uid="{00000000-0005-0000-0000-0000E0430000}"/>
    <cellStyle name="Normal 3 2 2 4 2 2 2 3 5" xfId="4855" xr:uid="{00000000-0005-0000-0000-0000E1430000}"/>
    <cellStyle name="Normal 3 2 2 4 2 2 2 3 5 2" xfId="13345" xr:uid="{00000000-0005-0000-0000-0000E2430000}"/>
    <cellStyle name="Normal 3 2 2 4 2 2 2 3 5 2 2" xfId="30311" xr:uid="{00000000-0005-0000-0000-0000E3430000}"/>
    <cellStyle name="Normal 3 2 2 4 2 2 2 3 5 3" xfId="21829" xr:uid="{00000000-0005-0000-0000-0000E4430000}"/>
    <cellStyle name="Normal 3 2 2 4 2 2 2 3 6" xfId="9103" xr:uid="{00000000-0005-0000-0000-0000E5430000}"/>
    <cellStyle name="Normal 3 2 2 4 2 2 2 3 6 2" xfId="26070" xr:uid="{00000000-0005-0000-0000-0000E6430000}"/>
    <cellStyle name="Normal 3 2 2 4 2 2 2 3 7" xfId="17588" xr:uid="{00000000-0005-0000-0000-0000E7430000}"/>
    <cellStyle name="Normal 3 2 2 4 2 2 2 4" xfId="850" xr:uid="{00000000-0005-0000-0000-0000E8430000}"/>
    <cellStyle name="Normal 3 2 2 4 2 2 2 4 2" xfId="1916" xr:uid="{00000000-0005-0000-0000-0000E9430000}"/>
    <cellStyle name="Normal 3 2 2 4 2 2 2 4 2 2" xfId="4037" xr:uid="{00000000-0005-0000-0000-0000EA430000}"/>
    <cellStyle name="Normal 3 2 2 4 2 2 2 4 2 2 2" xfId="8296" xr:uid="{00000000-0005-0000-0000-0000EB430000}"/>
    <cellStyle name="Normal 3 2 2 4 2 2 2 4 2 2 2 2" xfId="16785" xr:uid="{00000000-0005-0000-0000-0000EC430000}"/>
    <cellStyle name="Normal 3 2 2 4 2 2 2 4 2 2 2 2 2" xfId="33751" xr:uid="{00000000-0005-0000-0000-0000ED430000}"/>
    <cellStyle name="Normal 3 2 2 4 2 2 2 4 2 2 2 3" xfId="25269" xr:uid="{00000000-0005-0000-0000-0000EE430000}"/>
    <cellStyle name="Normal 3 2 2 4 2 2 2 4 2 2 3" xfId="12543" xr:uid="{00000000-0005-0000-0000-0000EF430000}"/>
    <cellStyle name="Normal 3 2 2 4 2 2 2 4 2 2 3 2" xfId="29510" xr:uid="{00000000-0005-0000-0000-0000F0430000}"/>
    <cellStyle name="Normal 3 2 2 4 2 2 2 4 2 2 4" xfId="21028" xr:uid="{00000000-0005-0000-0000-0000F1430000}"/>
    <cellStyle name="Normal 3 2 2 4 2 2 2 4 2 3" xfId="6177" xr:uid="{00000000-0005-0000-0000-0000F2430000}"/>
    <cellStyle name="Normal 3 2 2 4 2 2 2 4 2 3 2" xfId="14667" xr:uid="{00000000-0005-0000-0000-0000F3430000}"/>
    <cellStyle name="Normal 3 2 2 4 2 2 2 4 2 3 2 2" xfId="31633" xr:uid="{00000000-0005-0000-0000-0000F4430000}"/>
    <cellStyle name="Normal 3 2 2 4 2 2 2 4 2 3 3" xfId="23151" xr:uid="{00000000-0005-0000-0000-0000F5430000}"/>
    <cellStyle name="Normal 3 2 2 4 2 2 2 4 2 4" xfId="10425" xr:uid="{00000000-0005-0000-0000-0000F6430000}"/>
    <cellStyle name="Normal 3 2 2 4 2 2 2 4 2 4 2" xfId="27392" xr:uid="{00000000-0005-0000-0000-0000F7430000}"/>
    <cellStyle name="Normal 3 2 2 4 2 2 2 4 2 5" xfId="18910" xr:uid="{00000000-0005-0000-0000-0000F8430000}"/>
    <cellStyle name="Normal 3 2 2 4 2 2 2 4 3" xfId="2978" xr:uid="{00000000-0005-0000-0000-0000F9430000}"/>
    <cellStyle name="Normal 3 2 2 4 2 2 2 4 3 2" xfId="7238" xr:uid="{00000000-0005-0000-0000-0000FA430000}"/>
    <cellStyle name="Normal 3 2 2 4 2 2 2 4 3 2 2" xfId="15727" xr:uid="{00000000-0005-0000-0000-0000FB430000}"/>
    <cellStyle name="Normal 3 2 2 4 2 2 2 4 3 2 2 2" xfId="32693" xr:uid="{00000000-0005-0000-0000-0000FC430000}"/>
    <cellStyle name="Normal 3 2 2 4 2 2 2 4 3 2 3" xfId="24211" xr:uid="{00000000-0005-0000-0000-0000FD430000}"/>
    <cellStyle name="Normal 3 2 2 4 2 2 2 4 3 3" xfId="11485" xr:uid="{00000000-0005-0000-0000-0000FE430000}"/>
    <cellStyle name="Normal 3 2 2 4 2 2 2 4 3 3 2" xfId="28452" xr:uid="{00000000-0005-0000-0000-0000FF430000}"/>
    <cellStyle name="Normal 3 2 2 4 2 2 2 4 3 4" xfId="19970" xr:uid="{00000000-0005-0000-0000-000000440000}"/>
    <cellStyle name="Normal 3 2 2 4 2 2 2 4 4" xfId="5119" xr:uid="{00000000-0005-0000-0000-000001440000}"/>
    <cellStyle name="Normal 3 2 2 4 2 2 2 4 4 2" xfId="13609" xr:uid="{00000000-0005-0000-0000-000002440000}"/>
    <cellStyle name="Normal 3 2 2 4 2 2 2 4 4 2 2" xfId="30575" xr:uid="{00000000-0005-0000-0000-000003440000}"/>
    <cellStyle name="Normal 3 2 2 4 2 2 2 4 4 3" xfId="22093" xr:uid="{00000000-0005-0000-0000-000004440000}"/>
    <cellStyle name="Normal 3 2 2 4 2 2 2 4 5" xfId="9367" xr:uid="{00000000-0005-0000-0000-000005440000}"/>
    <cellStyle name="Normal 3 2 2 4 2 2 2 4 5 2" xfId="26334" xr:uid="{00000000-0005-0000-0000-000006440000}"/>
    <cellStyle name="Normal 3 2 2 4 2 2 2 4 6" xfId="17852" xr:uid="{00000000-0005-0000-0000-000007440000}"/>
    <cellStyle name="Normal 3 2 2 4 2 2 2 5" xfId="1386" xr:uid="{00000000-0005-0000-0000-000008440000}"/>
    <cellStyle name="Normal 3 2 2 4 2 2 2 5 2" xfId="3508" xr:uid="{00000000-0005-0000-0000-000009440000}"/>
    <cellStyle name="Normal 3 2 2 4 2 2 2 5 2 2" xfId="7767" xr:uid="{00000000-0005-0000-0000-00000A440000}"/>
    <cellStyle name="Normal 3 2 2 4 2 2 2 5 2 2 2" xfId="16256" xr:uid="{00000000-0005-0000-0000-00000B440000}"/>
    <cellStyle name="Normal 3 2 2 4 2 2 2 5 2 2 2 2" xfId="33222" xr:uid="{00000000-0005-0000-0000-00000C440000}"/>
    <cellStyle name="Normal 3 2 2 4 2 2 2 5 2 2 3" xfId="24740" xr:uid="{00000000-0005-0000-0000-00000D440000}"/>
    <cellStyle name="Normal 3 2 2 4 2 2 2 5 2 3" xfId="12014" xr:uid="{00000000-0005-0000-0000-00000E440000}"/>
    <cellStyle name="Normal 3 2 2 4 2 2 2 5 2 3 2" xfId="28981" xr:uid="{00000000-0005-0000-0000-00000F440000}"/>
    <cellStyle name="Normal 3 2 2 4 2 2 2 5 2 4" xfId="20499" xr:uid="{00000000-0005-0000-0000-000010440000}"/>
    <cellStyle name="Normal 3 2 2 4 2 2 2 5 3" xfId="5648" xr:uid="{00000000-0005-0000-0000-000011440000}"/>
    <cellStyle name="Normal 3 2 2 4 2 2 2 5 3 2" xfId="14138" xr:uid="{00000000-0005-0000-0000-000012440000}"/>
    <cellStyle name="Normal 3 2 2 4 2 2 2 5 3 2 2" xfId="31104" xr:uid="{00000000-0005-0000-0000-000013440000}"/>
    <cellStyle name="Normal 3 2 2 4 2 2 2 5 3 3" xfId="22622" xr:uid="{00000000-0005-0000-0000-000014440000}"/>
    <cellStyle name="Normal 3 2 2 4 2 2 2 5 4" xfId="9896" xr:uid="{00000000-0005-0000-0000-000015440000}"/>
    <cellStyle name="Normal 3 2 2 4 2 2 2 5 4 2" xfId="26863" xr:uid="{00000000-0005-0000-0000-000016440000}"/>
    <cellStyle name="Normal 3 2 2 4 2 2 2 5 5" xfId="18381" xr:uid="{00000000-0005-0000-0000-000017440000}"/>
    <cellStyle name="Normal 3 2 2 4 2 2 2 6" xfId="2449" xr:uid="{00000000-0005-0000-0000-000018440000}"/>
    <cellStyle name="Normal 3 2 2 4 2 2 2 6 2" xfId="6709" xr:uid="{00000000-0005-0000-0000-000019440000}"/>
    <cellStyle name="Normal 3 2 2 4 2 2 2 6 2 2" xfId="15198" xr:uid="{00000000-0005-0000-0000-00001A440000}"/>
    <cellStyle name="Normal 3 2 2 4 2 2 2 6 2 2 2" xfId="32164" xr:uid="{00000000-0005-0000-0000-00001B440000}"/>
    <cellStyle name="Normal 3 2 2 4 2 2 2 6 2 3" xfId="23682" xr:uid="{00000000-0005-0000-0000-00001C440000}"/>
    <cellStyle name="Normal 3 2 2 4 2 2 2 6 3" xfId="10956" xr:uid="{00000000-0005-0000-0000-00001D440000}"/>
    <cellStyle name="Normal 3 2 2 4 2 2 2 6 3 2" xfId="27923" xr:uid="{00000000-0005-0000-0000-00001E440000}"/>
    <cellStyle name="Normal 3 2 2 4 2 2 2 6 4" xfId="19441" xr:uid="{00000000-0005-0000-0000-00001F440000}"/>
    <cellStyle name="Normal 3 2 2 4 2 2 2 7" xfId="4590" xr:uid="{00000000-0005-0000-0000-000020440000}"/>
    <cellStyle name="Normal 3 2 2 4 2 2 2 7 2" xfId="13080" xr:uid="{00000000-0005-0000-0000-000021440000}"/>
    <cellStyle name="Normal 3 2 2 4 2 2 2 7 2 2" xfId="30046" xr:uid="{00000000-0005-0000-0000-000022440000}"/>
    <cellStyle name="Normal 3 2 2 4 2 2 2 7 3" xfId="21564" xr:uid="{00000000-0005-0000-0000-000023440000}"/>
    <cellStyle name="Normal 3 2 2 4 2 2 2 8" xfId="8838" xr:uid="{00000000-0005-0000-0000-000024440000}"/>
    <cellStyle name="Normal 3 2 2 4 2 2 2 8 2" xfId="25805" xr:uid="{00000000-0005-0000-0000-000025440000}"/>
    <cellStyle name="Normal 3 2 2 4 2 2 2 9" xfId="17323" xr:uid="{00000000-0005-0000-0000-000026440000}"/>
    <cellStyle name="Normal 3 2 2 4 2 2 3" xfId="361" xr:uid="{00000000-0005-0000-0000-000027440000}"/>
    <cellStyle name="Normal 3 2 2 4 2 2 3 2" xfId="650" xr:uid="{00000000-0005-0000-0000-000028440000}"/>
    <cellStyle name="Normal 3 2 2 4 2 2 3 2 2" xfId="1186" xr:uid="{00000000-0005-0000-0000-000029440000}"/>
    <cellStyle name="Normal 3 2 2 4 2 2 3 2 2 2" xfId="2247" xr:uid="{00000000-0005-0000-0000-00002A440000}"/>
    <cellStyle name="Normal 3 2 2 4 2 2 3 2 2 2 2" xfId="4368" xr:uid="{00000000-0005-0000-0000-00002B440000}"/>
    <cellStyle name="Normal 3 2 2 4 2 2 3 2 2 2 2 2" xfId="8627" xr:uid="{00000000-0005-0000-0000-00002C440000}"/>
    <cellStyle name="Normal 3 2 2 4 2 2 3 2 2 2 2 2 2" xfId="17116" xr:uid="{00000000-0005-0000-0000-00002D440000}"/>
    <cellStyle name="Normal 3 2 2 4 2 2 3 2 2 2 2 2 2 2" xfId="34082" xr:uid="{00000000-0005-0000-0000-00002E440000}"/>
    <cellStyle name="Normal 3 2 2 4 2 2 3 2 2 2 2 2 3" xfId="25600" xr:uid="{00000000-0005-0000-0000-00002F440000}"/>
    <cellStyle name="Normal 3 2 2 4 2 2 3 2 2 2 2 3" xfId="12874" xr:uid="{00000000-0005-0000-0000-000030440000}"/>
    <cellStyle name="Normal 3 2 2 4 2 2 3 2 2 2 2 3 2" xfId="29841" xr:uid="{00000000-0005-0000-0000-000031440000}"/>
    <cellStyle name="Normal 3 2 2 4 2 2 3 2 2 2 2 4" xfId="21359" xr:uid="{00000000-0005-0000-0000-000032440000}"/>
    <cellStyle name="Normal 3 2 2 4 2 2 3 2 2 2 3" xfId="6508" xr:uid="{00000000-0005-0000-0000-000033440000}"/>
    <cellStyle name="Normal 3 2 2 4 2 2 3 2 2 2 3 2" xfId="14998" xr:uid="{00000000-0005-0000-0000-000034440000}"/>
    <cellStyle name="Normal 3 2 2 4 2 2 3 2 2 2 3 2 2" xfId="31964" xr:uid="{00000000-0005-0000-0000-000035440000}"/>
    <cellStyle name="Normal 3 2 2 4 2 2 3 2 2 2 3 3" xfId="23482" xr:uid="{00000000-0005-0000-0000-000036440000}"/>
    <cellStyle name="Normal 3 2 2 4 2 2 3 2 2 2 4" xfId="10756" xr:uid="{00000000-0005-0000-0000-000037440000}"/>
    <cellStyle name="Normal 3 2 2 4 2 2 3 2 2 2 4 2" xfId="27723" xr:uid="{00000000-0005-0000-0000-000038440000}"/>
    <cellStyle name="Normal 3 2 2 4 2 2 3 2 2 2 5" xfId="19241" xr:uid="{00000000-0005-0000-0000-000039440000}"/>
    <cellStyle name="Normal 3 2 2 4 2 2 3 2 2 3" xfId="3309" xr:uid="{00000000-0005-0000-0000-00003A440000}"/>
    <cellStyle name="Normal 3 2 2 4 2 2 3 2 2 3 2" xfId="7569" xr:uid="{00000000-0005-0000-0000-00003B440000}"/>
    <cellStyle name="Normal 3 2 2 4 2 2 3 2 2 3 2 2" xfId="16058" xr:uid="{00000000-0005-0000-0000-00003C440000}"/>
    <cellStyle name="Normal 3 2 2 4 2 2 3 2 2 3 2 2 2" xfId="33024" xr:uid="{00000000-0005-0000-0000-00003D440000}"/>
    <cellStyle name="Normal 3 2 2 4 2 2 3 2 2 3 2 3" xfId="24542" xr:uid="{00000000-0005-0000-0000-00003E440000}"/>
    <cellStyle name="Normal 3 2 2 4 2 2 3 2 2 3 3" xfId="11816" xr:uid="{00000000-0005-0000-0000-00003F440000}"/>
    <cellStyle name="Normal 3 2 2 4 2 2 3 2 2 3 3 2" xfId="28783" xr:uid="{00000000-0005-0000-0000-000040440000}"/>
    <cellStyle name="Normal 3 2 2 4 2 2 3 2 2 3 4" xfId="20301" xr:uid="{00000000-0005-0000-0000-000041440000}"/>
    <cellStyle name="Normal 3 2 2 4 2 2 3 2 2 4" xfId="5450" xr:uid="{00000000-0005-0000-0000-000042440000}"/>
    <cellStyle name="Normal 3 2 2 4 2 2 3 2 2 4 2" xfId="13940" xr:uid="{00000000-0005-0000-0000-000043440000}"/>
    <cellStyle name="Normal 3 2 2 4 2 2 3 2 2 4 2 2" xfId="30906" xr:uid="{00000000-0005-0000-0000-000044440000}"/>
    <cellStyle name="Normal 3 2 2 4 2 2 3 2 2 4 3" xfId="22424" xr:uid="{00000000-0005-0000-0000-000045440000}"/>
    <cellStyle name="Normal 3 2 2 4 2 2 3 2 2 5" xfId="9698" xr:uid="{00000000-0005-0000-0000-000046440000}"/>
    <cellStyle name="Normal 3 2 2 4 2 2 3 2 2 5 2" xfId="26665" xr:uid="{00000000-0005-0000-0000-000047440000}"/>
    <cellStyle name="Normal 3 2 2 4 2 2 3 2 2 6" xfId="18183" xr:uid="{00000000-0005-0000-0000-000048440000}"/>
    <cellStyle name="Normal 3 2 2 4 2 2 3 2 3" xfId="1717" xr:uid="{00000000-0005-0000-0000-000049440000}"/>
    <cellStyle name="Normal 3 2 2 4 2 2 3 2 3 2" xfId="3839" xr:uid="{00000000-0005-0000-0000-00004A440000}"/>
    <cellStyle name="Normal 3 2 2 4 2 2 3 2 3 2 2" xfId="8098" xr:uid="{00000000-0005-0000-0000-00004B440000}"/>
    <cellStyle name="Normal 3 2 2 4 2 2 3 2 3 2 2 2" xfId="16587" xr:uid="{00000000-0005-0000-0000-00004C440000}"/>
    <cellStyle name="Normal 3 2 2 4 2 2 3 2 3 2 2 2 2" xfId="33553" xr:uid="{00000000-0005-0000-0000-00004D440000}"/>
    <cellStyle name="Normal 3 2 2 4 2 2 3 2 3 2 2 3" xfId="25071" xr:uid="{00000000-0005-0000-0000-00004E440000}"/>
    <cellStyle name="Normal 3 2 2 4 2 2 3 2 3 2 3" xfId="12345" xr:uid="{00000000-0005-0000-0000-00004F440000}"/>
    <cellStyle name="Normal 3 2 2 4 2 2 3 2 3 2 3 2" xfId="29312" xr:uid="{00000000-0005-0000-0000-000050440000}"/>
    <cellStyle name="Normal 3 2 2 4 2 2 3 2 3 2 4" xfId="20830" xr:uid="{00000000-0005-0000-0000-000051440000}"/>
    <cellStyle name="Normal 3 2 2 4 2 2 3 2 3 3" xfId="5979" xr:uid="{00000000-0005-0000-0000-000052440000}"/>
    <cellStyle name="Normal 3 2 2 4 2 2 3 2 3 3 2" xfId="14469" xr:uid="{00000000-0005-0000-0000-000053440000}"/>
    <cellStyle name="Normal 3 2 2 4 2 2 3 2 3 3 2 2" xfId="31435" xr:uid="{00000000-0005-0000-0000-000054440000}"/>
    <cellStyle name="Normal 3 2 2 4 2 2 3 2 3 3 3" xfId="22953" xr:uid="{00000000-0005-0000-0000-000055440000}"/>
    <cellStyle name="Normal 3 2 2 4 2 2 3 2 3 4" xfId="10227" xr:uid="{00000000-0005-0000-0000-000056440000}"/>
    <cellStyle name="Normal 3 2 2 4 2 2 3 2 3 4 2" xfId="27194" xr:uid="{00000000-0005-0000-0000-000057440000}"/>
    <cellStyle name="Normal 3 2 2 4 2 2 3 2 3 5" xfId="18712" xr:uid="{00000000-0005-0000-0000-000058440000}"/>
    <cellStyle name="Normal 3 2 2 4 2 2 3 2 4" xfId="2780" xr:uid="{00000000-0005-0000-0000-000059440000}"/>
    <cellStyle name="Normal 3 2 2 4 2 2 3 2 4 2" xfId="7040" xr:uid="{00000000-0005-0000-0000-00005A440000}"/>
    <cellStyle name="Normal 3 2 2 4 2 2 3 2 4 2 2" xfId="15529" xr:uid="{00000000-0005-0000-0000-00005B440000}"/>
    <cellStyle name="Normal 3 2 2 4 2 2 3 2 4 2 2 2" xfId="32495" xr:uid="{00000000-0005-0000-0000-00005C440000}"/>
    <cellStyle name="Normal 3 2 2 4 2 2 3 2 4 2 3" xfId="24013" xr:uid="{00000000-0005-0000-0000-00005D440000}"/>
    <cellStyle name="Normal 3 2 2 4 2 2 3 2 4 3" xfId="11287" xr:uid="{00000000-0005-0000-0000-00005E440000}"/>
    <cellStyle name="Normal 3 2 2 4 2 2 3 2 4 3 2" xfId="28254" xr:uid="{00000000-0005-0000-0000-00005F440000}"/>
    <cellStyle name="Normal 3 2 2 4 2 2 3 2 4 4" xfId="19772" xr:uid="{00000000-0005-0000-0000-000060440000}"/>
    <cellStyle name="Normal 3 2 2 4 2 2 3 2 5" xfId="4921" xr:uid="{00000000-0005-0000-0000-000061440000}"/>
    <cellStyle name="Normal 3 2 2 4 2 2 3 2 5 2" xfId="13411" xr:uid="{00000000-0005-0000-0000-000062440000}"/>
    <cellStyle name="Normal 3 2 2 4 2 2 3 2 5 2 2" xfId="30377" xr:uid="{00000000-0005-0000-0000-000063440000}"/>
    <cellStyle name="Normal 3 2 2 4 2 2 3 2 5 3" xfId="21895" xr:uid="{00000000-0005-0000-0000-000064440000}"/>
    <cellStyle name="Normal 3 2 2 4 2 2 3 2 6" xfId="9169" xr:uid="{00000000-0005-0000-0000-000065440000}"/>
    <cellStyle name="Normal 3 2 2 4 2 2 3 2 6 2" xfId="26136" xr:uid="{00000000-0005-0000-0000-000066440000}"/>
    <cellStyle name="Normal 3 2 2 4 2 2 3 2 7" xfId="17654" xr:uid="{00000000-0005-0000-0000-000067440000}"/>
    <cellStyle name="Normal 3 2 2 4 2 2 3 3" xfId="916" xr:uid="{00000000-0005-0000-0000-000068440000}"/>
    <cellStyle name="Normal 3 2 2 4 2 2 3 3 2" xfId="1982" xr:uid="{00000000-0005-0000-0000-000069440000}"/>
    <cellStyle name="Normal 3 2 2 4 2 2 3 3 2 2" xfId="4103" xr:uid="{00000000-0005-0000-0000-00006A440000}"/>
    <cellStyle name="Normal 3 2 2 4 2 2 3 3 2 2 2" xfId="8362" xr:uid="{00000000-0005-0000-0000-00006B440000}"/>
    <cellStyle name="Normal 3 2 2 4 2 2 3 3 2 2 2 2" xfId="16851" xr:uid="{00000000-0005-0000-0000-00006C440000}"/>
    <cellStyle name="Normal 3 2 2 4 2 2 3 3 2 2 2 2 2" xfId="33817" xr:uid="{00000000-0005-0000-0000-00006D440000}"/>
    <cellStyle name="Normal 3 2 2 4 2 2 3 3 2 2 2 3" xfId="25335" xr:uid="{00000000-0005-0000-0000-00006E440000}"/>
    <cellStyle name="Normal 3 2 2 4 2 2 3 3 2 2 3" xfId="12609" xr:uid="{00000000-0005-0000-0000-00006F440000}"/>
    <cellStyle name="Normal 3 2 2 4 2 2 3 3 2 2 3 2" xfId="29576" xr:uid="{00000000-0005-0000-0000-000070440000}"/>
    <cellStyle name="Normal 3 2 2 4 2 2 3 3 2 2 4" xfId="21094" xr:uid="{00000000-0005-0000-0000-000071440000}"/>
    <cellStyle name="Normal 3 2 2 4 2 2 3 3 2 3" xfId="6243" xr:uid="{00000000-0005-0000-0000-000072440000}"/>
    <cellStyle name="Normal 3 2 2 4 2 2 3 3 2 3 2" xfId="14733" xr:uid="{00000000-0005-0000-0000-000073440000}"/>
    <cellStyle name="Normal 3 2 2 4 2 2 3 3 2 3 2 2" xfId="31699" xr:uid="{00000000-0005-0000-0000-000074440000}"/>
    <cellStyle name="Normal 3 2 2 4 2 2 3 3 2 3 3" xfId="23217" xr:uid="{00000000-0005-0000-0000-000075440000}"/>
    <cellStyle name="Normal 3 2 2 4 2 2 3 3 2 4" xfId="10491" xr:uid="{00000000-0005-0000-0000-000076440000}"/>
    <cellStyle name="Normal 3 2 2 4 2 2 3 3 2 4 2" xfId="27458" xr:uid="{00000000-0005-0000-0000-000077440000}"/>
    <cellStyle name="Normal 3 2 2 4 2 2 3 3 2 5" xfId="18976" xr:uid="{00000000-0005-0000-0000-000078440000}"/>
    <cellStyle name="Normal 3 2 2 4 2 2 3 3 3" xfId="3044" xr:uid="{00000000-0005-0000-0000-000079440000}"/>
    <cellStyle name="Normal 3 2 2 4 2 2 3 3 3 2" xfId="7304" xr:uid="{00000000-0005-0000-0000-00007A440000}"/>
    <cellStyle name="Normal 3 2 2 4 2 2 3 3 3 2 2" xfId="15793" xr:uid="{00000000-0005-0000-0000-00007B440000}"/>
    <cellStyle name="Normal 3 2 2 4 2 2 3 3 3 2 2 2" xfId="32759" xr:uid="{00000000-0005-0000-0000-00007C440000}"/>
    <cellStyle name="Normal 3 2 2 4 2 2 3 3 3 2 3" xfId="24277" xr:uid="{00000000-0005-0000-0000-00007D440000}"/>
    <cellStyle name="Normal 3 2 2 4 2 2 3 3 3 3" xfId="11551" xr:uid="{00000000-0005-0000-0000-00007E440000}"/>
    <cellStyle name="Normal 3 2 2 4 2 2 3 3 3 3 2" xfId="28518" xr:uid="{00000000-0005-0000-0000-00007F440000}"/>
    <cellStyle name="Normal 3 2 2 4 2 2 3 3 3 4" xfId="20036" xr:uid="{00000000-0005-0000-0000-000080440000}"/>
    <cellStyle name="Normal 3 2 2 4 2 2 3 3 4" xfId="5185" xr:uid="{00000000-0005-0000-0000-000081440000}"/>
    <cellStyle name="Normal 3 2 2 4 2 2 3 3 4 2" xfId="13675" xr:uid="{00000000-0005-0000-0000-000082440000}"/>
    <cellStyle name="Normal 3 2 2 4 2 2 3 3 4 2 2" xfId="30641" xr:uid="{00000000-0005-0000-0000-000083440000}"/>
    <cellStyle name="Normal 3 2 2 4 2 2 3 3 4 3" xfId="22159" xr:uid="{00000000-0005-0000-0000-000084440000}"/>
    <cellStyle name="Normal 3 2 2 4 2 2 3 3 5" xfId="9433" xr:uid="{00000000-0005-0000-0000-000085440000}"/>
    <cellStyle name="Normal 3 2 2 4 2 2 3 3 5 2" xfId="26400" xr:uid="{00000000-0005-0000-0000-000086440000}"/>
    <cellStyle name="Normal 3 2 2 4 2 2 3 3 6" xfId="17918" xr:uid="{00000000-0005-0000-0000-000087440000}"/>
    <cellStyle name="Normal 3 2 2 4 2 2 3 4" xfId="1452" xr:uid="{00000000-0005-0000-0000-000088440000}"/>
    <cellStyle name="Normal 3 2 2 4 2 2 3 4 2" xfId="3574" xr:uid="{00000000-0005-0000-0000-000089440000}"/>
    <cellStyle name="Normal 3 2 2 4 2 2 3 4 2 2" xfId="7833" xr:uid="{00000000-0005-0000-0000-00008A440000}"/>
    <cellStyle name="Normal 3 2 2 4 2 2 3 4 2 2 2" xfId="16322" xr:uid="{00000000-0005-0000-0000-00008B440000}"/>
    <cellStyle name="Normal 3 2 2 4 2 2 3 4 2 2 2 2" xfId="33288" xr:uid="{00000000-0005-0000-0000-00008C440000}"/>
    <cellStyle name="Normal 3 2 2 4 2 2 3 4 2 2 3" xfId="24806" xr:uid="{00000000-0005-0000-0000-00008D440000}"/>
    <cellStyle name="Normal 3 2 2 4 2 2 3 4 2 3" xfId="12080" xr:uid="{00000000-0005-0000-0000-00008E440000}"/>
    <cellStyle name="Normal 3 2 2 4 2 2 3 4 2 3 2" xfId="29047" xr:uid="{00000000-0005-0000-0000-00008F440000}"/>
    <cellStyle name="Normal 3 2 2 4 2 2 3 4 2 4" xfId="20565" xr:uid="{00000000-0005-0000-0000-000090440000}"/>
    <cellStyle name="Normal 3 2 2 4 2 2 3 4 3" xfId="5714" xr:uid="{00000000-0005-0000-0000-000091440000}"/>
    <cellStyle name="Normal 3 2 2 4 2 2 3 4 3 2" xfId="14204" xr:uid="{00000000-0005-0000-0000-000092440000}"/>
    <cellStyle name="Normal 3 2 2 4 2 2 3 4 3 2 2" xfId="31170" xr:uid="{00000000-0005-0000-0000-000093440000}"/>
    <cellStyle name="Normal 3 2 2 4 2 2 3 4 3 3" xfId="22688" xr:uid="{00000000-0005-0000-0000-000094440000}"/>
    <cellStyle name="Normal 3 2 2 4 2 2 3 4 4" xfId="9962" xr:uid="{00000000-0005-0000-0000-000095440000}"/>
    <cellStyle name="Normal 3 2 2 4 2 2 3 4 4 2" xfId="26929" xr:uid="{00000000-0005-0000-0000-000096440000}"/>
    <cellStyle name="Normal 3 2 2 4 2 2 3 4 5" xfId="18447" xr:uid="{00000000-0005-0000-0000-000097440000}"/>
    <cellStyle name="Normal 3 2 2 4 2 2 3 5" xfId="2515" xr:uid="{00000000-0005-0000-0000-000098440000}"/>
    <cellStyle name="Normal 3 2 2 4 2 2 3 5 2" xfId="6775" xr:uid="{00000000-0005-0000-0000-000099440000}"/>
    <cellStyle name="Normal 3 2 2 4 2 2 3 5 2 2" xfId="15264" xr:uid="{00000000-0005-0000-0000-00009A440000}"/>
    <cellStyle name="Normal 3 2 2 4 2 2 3 5 2 2 2" xfId="32230" xr:uid="{00000000-0005-0000-0000-00009B440000}"/>
    <cellStyle name="Normal 3 2 2 4 2 2 3 5 2 3" xfId="23748" xr:uid="{00000000-0005-0000-0000-00009C440000}"/>
    <cellStyle name="Normal 3 2 2 4 2 2 3 5 3" xfId="11022" xr:uid="{00000000-0005-0000-0000-00009D440000}"/>
    <cellStyle name="Normal 3 2 2 4 2 2 3 5 3 2" xfId="27989" xr:uid="{00000000-0005-0000-0000-00009E440000}"/>
    <cellStyle name="Normal 3 2 2 4 2 2 3 5 4" xfId="19507" xr:uid="{00000000-0005-0000-0000-00009F440000}"/>
    <cellStyle name="Normal 3 2 2 4 2 2 3 6" xfId="4656" xr:uid="{00000000-0005-0000-0000-0000A0440000}"/>
    <cellStyle name="Normal 3 2 2 4 2 2 3 6 2" xfId="13146" xr:uid="{00000000-0005-0000-0000-0000A1440000}"/>
    <cellStyle name="Normal 3 2 2 4 2 2 3 6 2 2" xfId="30112" xr:uid="{00000000-0005-0000-0000-0000A2440000}"/>
    <cellStyle name="Normal 3 2 2 4 2 2 3 6 3" xfId="21630" xr:uid="{00000000-0005-0000-0000-0000A3440000}"/>
    <cellStyle name="Normal 3 2 2 4 2 2 3 7" xfId="8904" xr:uid="{00000000-0005-0000-0000-0000A4440000}"/>
    <cellStyle name="Normal 3 2 2 4 2 2 3 7 2" xfId="25871" xr:uid="{00000000-0005-0000-0000-0000A5440000}"/>
    <cellStyle name="Normal 3 2 2 4 2 2 3 8" xfId="17389" xr:uid="{00000000-0005-0000-0000-0000A6440000}"/>
    <cellStyle name="Normal 3 2 2 4 2 2 4" xfId="515" xr:uid="{00000000-0005-0000-0000-0000A7440000}"/>
    <cellStyle name="Normal 3 2 2 4 2 2 4 2" xfId="1055" xr:uid="{00000000-0005-0000-0000-0000A8440000}"/>
    <cellStyle name="Normal 3 2 2 4 2 2 4 2 2" xfId="2116" xr:uid="{00000000-0005-0000-0000-0000A9440000}"/>
    <cellStyle name="Normal 3 2 2 4 2 2 4 2 2 2" xfId="4237" xr:uid="{00000000-0005-0000-0000-0000AA440000}"/>
    <cellStyle name="Normal 3 2 2 4 2 2 4 2 2 2 2" xfId="8496" xr:uid="{00000000-0005-0000-0000-0000AB440000}"/>
    <cellStyle name="Normal 3 2 2 4 2 2 4 2 2 2 2 2" xfId="16985" xr:uid="{00000000-0005-0000-0000-0000AC440000}"/>
    <cellStyle name="Normal 3 2 2 4 2 2 4 2 2 2 2 2 2" xfId="33951" xr:uid="{00000000-0005-0000-0000-0000AD440000}"/>
    <cellStyle name="Normal 3 2 2 4 2 2 4 2 2 2 2 3" xfId="25469" xr:uid="{00000000-0005-0000-0000-0000AE440000}"/>
    <cellStyle name="Normal 3 2 2 4 2 2 4 2 2 2 3" xfId="12743" xr:uid="{00000000-0005-0000-0000-0000AF440000}"/>
    <cellStyle name="Normal 3 2 2 4 2 2 4 2 2 2 3 2" xfId="29710" xr:uid="{00000000-0005-0000-0000-0000B0440000}"/>
    <cellStyle name="Normal 3 2 2 4 2 2 4 2 2 2 4" xfId="21228" xr:uid="{00000000-0005-0000-0000-0000B1440000}"/>
    <cellStyle name="Normal 3 2 2 4 2 2 4 2 2 3" xfId="6377" xr:uid="{00000000-0005-0000-0000-0000B2440000}"/>
    <cellStyle name="Normal 3 2 2 4 2 2 4 2 2 3 2" xfId="14867" xr:uid="{00000000-0005-0000-0000-0000B3440000}"/>
    <cellStyle name="Normal 3 2 2 4 2 2 4 2 2 3 2 2" xfId="31833" xr:uid="{00000000-0005-0000-0000-0000B4440000}"/>
    <cellStyle name="Normal 3 2 2 4 2 2 4 2 2 3 3" xfId="23351" xr:uid="{00000000-0005-0000-0000-0000B5440000}"/>
    <cellStyle name="Normal 3 2 2 4 2 2 4 2 2 4" xfId="10625" xr:uid="{00000000-0005-0000-0000-0000B6440000}"/>
    <cellStyle name="Normal 3 2 2 4 2 2 4 2 2 4 2" xfId="27592" xr:uid="{00000000-0005-0000-0000-0000B7440000}"/>
    <cellStyle name="Normal 3 2 2 4 2 2 4 2 2 5" xfId="19110" xr:uid="{00000000-0005-0000-0000-0000B8440000}"/>
    <cellStyle name="Normal 3 2 2 4 2 2 4 2 3" xfId="3178" xr:uid="{00000000-0005-0000-0000-0000B9440000}"/>
    <cellStyle name="Normal 3 2 2 4 2 2 4 2 3 2" xfId="7438" xr:uid="{00000000-0005-0000-0000-0000BA440000}"/>
    <cellStyle name="Normal 3 2 2 4 2 2 4 2 3 2 2" xfId="15927" xr:uid="{00000000-0005-0000-0000-0000BB440000}"/>
    <cellStyle name="Normal 3 2 2 4 2 2 4 2 3 2 2 2" xfId="32893" xr:uid="{00000000-0005-0000-0000-0000BC440000}"/>
    <cellStyle name="Normal 3 2 2 4 2 2 4 2 3 2 3" xfId="24411" xr:uid="{00000000-0005-0000-0000-0000BD440000}"/>
    <cellStyle name="Normal 3 2 2 4 2 2 4 2 3 3" xfId="11685" xr:uid="{00000000-0005-0000-0000-0000BE440000}"/>
    <cellStyle name="Normal 3 2 2 4 2 2 4 2 3 3 2" xfId="28652" xr:uid="{00000000-0005-0000-0000-0000BF440000}"/>
    <cellStyle name="Normal 3 2 2 4 2 2 4 2 3 4" xfId="20170" xr:uid="{00000000-0005-0000-0000-0000C0440000}"/>
    <cellStyle name="Normal 3 2 2 4 2 2 4 2 4" xfId="5319" xr:uid="{00000000-0005-0000-0000-0000C1440000}"/>
    <cellStyle name="Normal 3 2 2 4 2 2 4 2 4 2" xfId="13809" xr:uid="{00000000-0005-0000-0000-0000C2440000}"/>
    <cellStyle name="Normal 3 2 2 4 2 2 4 2 4 2 2" xfId="30775" xr:uid="{00000000-0005-0000-0000-0000C3440000}"/>
    <cellStyle name="Normal 3 2 2 4 2 2 4 2 4 3" xfId="22293" xr:uid="{00000000-0005-0000-0000-0000C4440000}"/>
    <cellStyle name="Normal 3 2 2 4 2 2 4 2 5" xfId="9567" xr:uid="{00000000-0005-0000-0000-0000C5440000}"/>
    <cellStyle name="Normal 3 2 2 4 2 2 4 2 5 2" xfId="26534" xr:uid="{00000000-0005-0000-0000-0000C6440000}"/>
    <cellStyle name="Normal 3 2 2 4 2 2 4 2 6" xfId="18052" xr:uid="{00000000-0005-0000-0000-0000C7440000}"/>
    <cellStyle name="Normal 3 2 2 4 2 2 4 3" xfId="1586" xr:uid="{00000000-0005-0000-0000-0000C8440000}"/>
    <cellStyle name="Normal 3 2 2 4 2 2 4 3 2" xfId="3708" xr:uid="{00000000-0005-0000-0000-0000C9440000}"/>
    <cellStyle name="Normal 3 2 2 4 2 2 4 3 2 2" xfId="7967" xr:uid="{00000000-0005-0000-0000-0000CA440000}"/>
    <cellStyle name="Normal 3 2 2 4 2 2 4 3 2 2 2" xfId="16456" xr:uid="{00000000-0005-0000-0000-0000CB440000}"/>
    <cellStyle name="Normal 3 2 2 4 2 2 4 3 2 2 2 2" xfId="33422" xr:uid="{00000000-0005-0000-0000-0000CC440000}"/>
    <cellStyle name="Normal 3 2 2 4 2 2 4 3 2 2 3" xfId="24940" xr:uid="{00000000-0005-0000-0000-0000CD440000}"/>
    <cellStyle name="Normal 3 2 2 4 2 2 4 3 2 3" xfId="12214" xr:uid="{00000000-0005-0000-0000-0000CE440000}"/>
    <cellStyle name="Normal 3 2 2 4 2 2 4 3 2 3 2" xfId="29181" xr:uid="{00000000-0005-0000-0000-0000CF440000}"/>
    <cellStyle name="Normal 3 2 2 4 2 2 4 3 2 4" xfId="20699" xr:uid="{00000000-0005-0000-0000-0000D0440000}"/>
    <cellStyle name="Normal 3 2 2 4 2 2 4 3 3" xfId="5848" xr:uid="{00000000-0005-0000-0000-0000D1440000}"/>
    <cellStyle name="Normal 3 2 2 4 2 2 4 3 3 2" xfId="14338" xr:uid="{00000000-0005-0000-0000-0000D2440000}"/>
    <cellStyle name="Normal 3 2 2 4 2 2 4 3 3 2 2" xfId="31304" xr:uid="{00000000-0005-0000-0000-0000D3440000}"/>
    <cellStyle name="Normal 3 2 2 4 2 2 4 3 3 3" xfId="22822" xr:uid="{00000000-0005-0000-0000-0000D4440000}"/>
    <cellStyle name="Normal 3 2 2 4 2 2 4 3 4" xfId="10096" xr:uid="{00000000-0005-0000-0000-0000D5440000}"/>
    <cellStyle name="Normal 3 2 2 4 2 2 4 3 4 2" xfId="27063" xr:uid="{00000000-0005-0000-0000-0000D6440000}"/>
    <cellStyle name="Normal 3 2 2 4 2 2 4 3 5" xfId="18581" xr:uid="{00000000-0005-0000-0000-0000D7440000}"/>
    <cellStyle name="Normal 3 2 2 4 2 2 4 4" xfId="2649" xr:uid="{00000000-0005-0000-0000-0000D8440000}"/>
    <cellStyle name="Normal 3 2 2 4 2 2 4 4 2" xfId="6909" xr:uid="{00000000-0005-0000-0000-0000D9440000}"/>
    <cellStyle name="Normal 3 2 2 4 2 2 4 4 2 2" xfId="15398" xr:uid="{00000000-0005-0000-0000-0000DA440000}"/>
    <cellStyle name="Normal 3 2 2 4 2 2 4 4 2 2 2" xfId="32364" xr:uid="{00000000-0005-0000-0000-0000DB440000}"/>
    <cellStyle name="Normal 3 2 2 4 2 2 4 4 2 3" xfId="23882" xr:uid="{00000000-0005-0000-0000-0000DC440000}"/>
    <cellStyle name="Normal 3 2 2 4 2 2 4 4 3" xfId="11156" xr:uid="{00000000-0005-0000-0000-0000DD440000}"/>
    <cellStyle name="Normal 3 2 2 4 2 2 4 4 3 2" xfId="28123" xr:uid="{00000000-0005-0000-0000-0000DE440000}"/>
    <cellStyle name="Normal 3 2 2 4 2 2 4 4 4" xfId="19641" xr:uid="{00000000-0005-0000-0000-0000DF440000}"/>
    <cellStyle name="Normal 3 2 2 4 2 2 4 5" xfId="4790" xr:uid="{00000000-0005-0000-0000-0000E0440000}"/>
    <cellStyle name="Normal 3 2 2 4 2 2 4 5 2" xfId="13280" xr:uid="{00000000-0005-0000-0000-0000E1440000}"/>
    <cellStyle name="Normal 3 2 2 4 2 2 4 5 2 2" xfId="30246" xr:uid="{00000000-0005-0000-0000-0000E2440000}"/>
    <cellStyle name="Normal 3 2 2 4 2 2 4 5 3" xfId="21764" xr:uid="{00000000-0005-0000-0000-0000E3440000}"/>
    <cellStyle name="Normal 3 2 2 4 2 2 4 6" xfId="9038" xr:uid="{00000000-0005-0000-0000-0000E4440000}"/>
    <cellStyle name="Normal 3 2 2 4 2 2 4 6 2" xfId="26005" xr:uid="{00000000-0005-0000-0000-0000E5440000}"/>
    <cellStyle name="Normal 3 2 2 4 2 2 4 7" xfId="17523" xr:uid="{00000000-0005-0000-0000-0000E6440000}"/>
    <cellStyle name="Normal 3 2 2 4 2 2 5" xfId="785" xr:uid="{00000000-0005-0000-0000-0000E7440000}"/>
    <cellStyle name="Normal 3 2 2 4 2 2 5 2" xfId="1851" xr:uid="{00000000-0005-0000-0000-0000E8440000}"/>
    <cellStyle name="Normal 3 2 2 4 2 2 5 2 2" xfId="3972" xr:uid="{00000000-0005-0000-0000-0000E9440000}"/>
    <cellStyle name="Normal 3 2 2 4 2 2 5 2 2 2" xfId="8231" xr:uid="{00000000-0005-0000-0000-0000EA440000}"/>
    <cellStyle name="Normal 3 2 2 4 2 2 5 2 2 2 2" xfId="16720" xr:uid="{00000000-0005-0000-0000-0000EB440000}"/>
    <cellStyle name="Normal 3 2 2 4 2 2 5 2 2 2 2 2" xfId="33686" xr:uid="{00000000-0005-0000-0000-0000EC440000}"/>
    <cellStyle name="Normal 3 2 2 4 2 2 5 2 2 2 3" xfId="25204" xr:uid="{00000000-0005-0000-0000-0000ED440000}"/>
    <cellStyle name="Normal 3 2 2 4 2 2 5 2 2 3" xfId="12478" xr:uid="{00000000-0005-0000-0000-0000EE440000}"/>
    <cellStyle name="Normal 3 2 2 4 2 2 5 2 2 3 2" xfId="29445" xr:uid="{00000000-0005-0000-0000-0000EF440000}"/>
    <cellStyle name="Normal 3 2 2 4 2 2 5 2 2 4" xfId="20963" xr:uid="{00000000-0005-0000-0000-0000F0440000}"/>
    <cellStyle name="Normal 3 2 2 4 2 2 5 2 3" xfId="6112" xr:uid="{00000000-0005-0000-0000-0000F1440000}"/>
    <cellStyle name="Normal 3 2 2 4 2 2 5 2 3 2" xfId="14602" xr:uid="{00000000-0005-0000-0000-0000F2440000}"/>
    <cellStyle name="Normal 3 2 2 4 2 2 5 2 3 2 2" xfId="31568" xr:uid="{00000000-0005-0000-0000-0000F3440000}"/>
    <cellStyle name="Normal 3 2 2 4 2 2 5 2 3 3" xfId="23086" xr:uid="{00000000-0005-0000-0000-0000F4440000}"/>
    <cellStyle name="Normal 3 2 2 4 2 2 5 2 4" xfId="10360" xr:uid="{00000000-0005-0000-0000-0000F5440000}"/>
    <cellStyle name="Normal 3 2 2 4 2 2 5 2 4 2" xfId="27327" xr:uid="{00000000-0005-0000-0000-0000F6440000}"/>
    <cellStyle name="Normal 3 2 2 4 2 2 5 2 5" xfId="18845" xr:uid="{00000000-0005-0000-0000-0000F7440000}"/>
    <cellStyle name="Normal 3 2 2 4 2 2 5 3" xfId="2913" xr:uid="{00000000-0005-0000-0000-0000F8440000}"/>
    <cellStyle name="Normal 3 2 2 4 2 2 5 3 2" xfId="7173" xr:uid="{00000000-0005-0000-0000-0000F9440000}"/>
    <cellStyle name="Normal 3 2 2 4 2 2 5 3 2 2" xfId="15662" xr:uid="{00000000-0005-0000-0000-0000FA440000}"/>
    <cellStyle name="Normal 3 2 2 4 2 2 5 3 2 2 2" xfId="32628" xr:uid="{00000000-0005-0000-0000-0000FB440000}"/>
    <cellStyle name="Normal 3 2 2 4 2 2 5 3 2 3" xfId="24146" xr:uid="{00000000-0005-0000-0000-0000FC440000}"/>
    <cellStyle name="Normal 3 2 2 4 2 2 5 3 3" xfId="11420" xr:uid="{00000000-0005-0000-0000-0000FD440000}"/>
    <cellStyle name="Normal 3 2 2 4 2 2 5 3 3 2" xfId="28387" xr:uid="{00000000-0005-0000-0000-0000FE440000}"/>
    <cellStyle name="Normal 3 2 2 4 2 2 5 3 4" xfId="19905" xr:uid="{00000000-0005-0000-0000-0000FF440000}"/>
    <cellStyle name="Normal 3 2 2 4 2 2 5 4" xfId="5054" xr:uid="{00000000-0005-0000-0000-000000450000}"/>
    <cellStyle name="Normal 3 2 2 4 2 2 5 4 2" xfId="13544" xr:uid="{00000000-0005-0000-0000-000001450000}"/>
    <cellStyle name="Normal 3 2 2 4 2 2 5 4 2 2" xfId="30510" xr:uid="{00000000-0005-0000-0000-000002450000}"/>
    <cellStyle name="Normal 3 2 2 4 2 2 5 4 3" xfId="22028" xr:uid="{00000000-0005-0000-0000-000003450000}"/>
    <cellStyle name="Normal 3 2 2 4 2 2 5 5" xfId="9302" xr:uid="{00000000-0005-0000-0000-000004450000}"/>
    <cellStyle name="Normal 3 2 2 4 2 2 5 5 2" xfId="26269" xr:uid="{00000000-0005-0000-0000-000005450000}"/>
    <cellStyle name="Normal 3 2 2 4 2 2 5 6" xfId="17787" xr:uid="{00000000-0005-0000-0000-000006450000}"/>
    <cellStyle name="Normal 3 2 2 4 2 2 6" xfId="1321" xr:uid="{00000000-0005-0000-0000-000007450000}"/>
    <cellStyle name="Normal 3 2 2 4 2 2 6 2" xfId="3443" xr:uid="{00000000-0005-0000-0000-000008450000}"/>
    <cellStyle name="Normal 3 2 2 4 2 2 6 2 2" xfId="7702" xr:uid="{00000000-0005-0000-0000-000009450000}"/>
    <cellStyle name="Normal 3 2 2 4 2 2 6 2 2 2" xfId="16191" xr:uid="{00000000-0005-0000-0000-00000A450000}"/>
    <cellStyle name="Normal 3 2 2 4 2 2 6 2 2 2 2" xfId="33157" xr:uid="{00000000-0005-0000-0000-00000B450000}"/>
    <cellStyle name="Normal 3 2 2 4 2 2 6 2 2 3" xfId="24675" xr:uid="{00000000-0005-0000-0000-00000C450000}"/>
    <cellStyle name="Normal 3 2 2 4 2 2 6 2 3" xfId="11949" xr:uid="{00000000-0005-0000-0000-00000D450000}"/>
    <cellStyle name="Normal 3 2 2 4 2 2 6 2 3 2" xfId="28916" xr:uid="{00000000-0005-0000-0000-00000E450000}"/>
    <cellStyle name="Normal 3 2 2 4 2 2 6 2 4" xfId="20434" xr:uid="{00000000-0005-0000-0000-00000F450000}"/>
    <cellStyle name="Normal 3 2 2 4 2 2 6 3" xfId="5583" xr:uid="{00000000-0005-0000-0000-000010450000}"/>
    <cellStyle name="Normal 3 2 2 4 2 2 6 3 2" xfId="14073" xr:uid="{00000000-0005-0000-0000-000011450000}"/>
    <cellStyle name="Normal 3 2 2 4 2 2 6 3 2 2" xfId="31039" xr:uid="{00000000-0005-0000-0000-000012450000}"/>
    <cellStyle name="Normal 3 2 2 4 2 2 6 3 3" xfId="22557" xr:uid="{00000000-0005-0000-0000-000013450000}"/>
    <cellStyle name="Normal 3 2 2 4 2 2 6 4" xfId="9831" xr:uid="{00000000-0005-0000-0000-000014450000}"/>
    <cellStyle name="Normal 3 2 2 4 2 2 6 4 2" xfId="26798" xr:uid="{00000000-0005-0000-0000-000015450000}"/>
    <cellStyle name="Normal 3 2 2 4 2 2 6 5" xfId="18316" xr:uid="{00000000-0005-0000-0000-000016450000}"/>
    <cellStyle name="Normal 3 2 2 4 2 2 7" xfId="2384" xr:uid="{00000000-0005-0000-0000-000017450000}"/>
    <cellStyle name="Normal 3 2 2 4 2 2 7 2" xfId="6644" xr:uid="{00000000-0005-0000-0000-000018450000}"/>
    <cellStyle name="Normal 3 2 2 4 2 2 7 2 2" xfId="15133" xr:uid="{00000000-0005-0000-0000-000019450000}"/>
    <cellStyle name="Normal 3 2 2 4 2 2 7 2 2 2" xfId="32099" xr:uid="{00000000-0005-0000-0000-00001A450000}"/>
    <cellStyle name="Normal 3 2 2 4 2 2 7 2 3" xfId="23617" xr:uid="{00000000-0005-0000-0000-00001B450000}"/>
    <cellStyle name="Normal 3 2 2 4 2 2 7 3" xfId="10891" xr:uid="{00000000-0005-0000-0000-00001C450000}"/>
    <cellStyle name="Normal 3 2 2 4 2 2 7 3 2" xfId="27858" xr:uid="{00000000-0005-0000-0000-00001D450000}"/>
    <cellStyle name="Normal 3 2 2 4 2 2 7 4" xfId="19376" xr:uid="{00000000-0005-0000-0000-00001E450000}"/>
    <cellStyle name="Normal 3 2 2 4 2 2 8" xfId="4525" xr:uid="{00000000-0005-0000-0000-00001F450000}"/>
    <cellStyle name="Normal 3 2 2 4 2 2 8 2" xfId="13015" xr:uid="{00000000-0005-0000-0000-000020450000}"/>
    <cellStyle name="Normal 3 2 2 4 2 2 8 2 2" xfId="29981" xr:uid="{00000000-0005-0000-0000-000021450000}"/>
    <cellStyle name="Normal 3 2 2 4 2 2 8 3" xfId="21499" xr:uid="{00000000-0005-0000-0000-000022450000}"/>
    <cellStyle name="Normal 3 2 2 4 2 2 9" xfId="8773" xr:uid="{00000000-0005-0000-0000-000023450000}"/>
    <cellStyle name="Normal 3 2 2 4 2 2 9 2" xfId="25740" xr:uid="{00000000-0005-0000-0000-000024450000}"/>
    <cellStyle name="Normal 3 2 2 4 2 3" xfId="259" xr:uid="{00000000-0005-0000-0000-000025450000}"/>
    <cellStyle name="Normal 3 2 2 4 2 3 2" xfId="394" xr:uid="{00000000-0005-0000-0000-000026450000}"/>
    <cellStyle name="Normal 3 2 2 4 2 3 2 2" xfId="682" xr:uid="{00000000-0005-0000-0000-000027450000}"/>
    <cellStyle name="Normal 3 2 2 4 2 3 2 2 2" xfId="1218" xr:uid="{00000000-0005-0000-0000-000028450000}"/>
    <cellStyle name="Normal 3 2 2 4 2 3 2 2 2 2" xfId="2279" xr:uid="{00000000-0005-0000-0000-000029450000}"/>
    <cellStyle name="Normal 3 2 2 4 2 3 2 2 2 2 2" xfId="4400" xr:uid="{00000000-0005-0000-0000-00002A450000}"/>
    <cellStyle name="Normal 3 2 2 4 2 3 2 2 2 2 2 2" xfId="8659" xr:uid="{00000000-0005-0000-0000-00002B450000}"/>
    <cellStyle name="Normal 3 2 2 4 2 3 2 2 2 2 2 2 2" xfId="17148" xr:uid="{00000000-0005-0000-0000-00002C450000}"/>
    <cellStyle name="Normal 3 2 2 4 2 3 2 2 2 2 2 2 2 2" xfId="34114" xr:uid="{00000000-0005-0000-0000-00002D450000}"/>
    <cellStyle name="Normal 3 2 2 4 2 3 2 2 2 2 2 2 3" xfId="25632" xr:uid="{00000000-0005-0000-0000-00002E450000}"/>
    <cellStyle name="Normal 3 2 2 4 2 3 2 2 2 2 2 3" xfId="12906" xr:uid="{00000000-0005-0000-0000-00002F450000}"/>
    <cellStyle name="Normal 3 2 2 4 2 3 2 2 2 2 2 3 2" xfId="29873" xr:uid="{00000000-0005-0000-0000-000030450000}"/>
    <cellStyle name="Normal 3 2 2 4 2 3 2 2 2 2 2 4" xfId="21391" xr:uid="{00000000-0005-0000-0000-000031450000}"/>
    <cellStyle name="Normal 3 2 2 4 2 3 2 2 2 2 3" xfId="6540" xr:uid="{00000000-0005-0000-0000-000032450000}"/>
    <cellStyle name="Normal 3 2 2 4 2 3 2 2 2 2 3 2" xfId="15030" xr:uid="{00000000-0005-0000-0000-000033450000}"/>
    <cellStyle name="Normal 3 2 2 4 2 3 2 2 2 2 3 2 2" xfId="31996" xr:uid="{00000000-0005-0000-0000-000034450000}"/>
    <cellStyle name="Normal 3 2 2 4 2 3 2 2 2 2 3 3" xfId="23514" xr:uid="{00000000-0005-0000-0000-000035450000}"/>
    <cellStyle name="Normal 3 2 2 4 2 3 2 2 2 2 4" xfId="10788" xr:uid="{00000000-0005-0000-0000-000036450000}"/>
    <cellStyle name="Normal 3 2 2 4 2 3 2 2 2 2 4 2" xfId="27755" xr:uid="{00000000-0005-0000-0000-000037450000}"/>
    <cellStyle name="Normal 3 2 2 4 2 3 2 2 2 2 5" xfId="19273" xr:uid="{00000000-0005-0000-0000-000038450000}"/>
    <cellStyle name="Normal 3 2 2 4 2 3 2 2 2 3" xfId="3341" xr:uid="{00000000-0005-0000-0000-000039450000}"/>
    <cellStyle name="Normal 3 2 2 4 2 3 2 2 2 3 2" xfId="7601" xr:uid="{00000000-0005-0000-0000-00003A450000}"/>
    <cellStyle name="Normal 3 2 2 4 2 3 2 2 2 3 2 2" xfId="16090" xr:uid="{00000000-0005-0000-0000-00003B450000}"/>
    <cellStyle name="Normal 3 2 2 4 2 3 2 2 2 3 2 2 2" xfId="33056" xr:uid="{00000000-0005-0000-0000-00003C450000}"/>
    <cellStyle name="Normal 3 2 2 4 2 3 2 2 2 3 2 3" xfId="24574" xr:uid="{00000000-0005-0000-0000-00003D450000}"/>
    <cellStyle name="Normal 3 2 2 4 2 3 2 2 2 3 3" xfId="11848" xr:uid="{00000000-0005-0000-0000-00003E450000}"/>
    <cellStyle name="Normal 3 2 2 4 2 3 2 2 2 3 3 2" xfId="28815" xr:uid="{00000000-0005-0000-0000-00003F450000}"/>
    <cellStyle name="Normal 3 2 2 4 2 3 2 2 2 3 4" xfId="20333" xr:uid="{00000000-0005-0000-0000-000040450000}"/>
    <cellStyle name="Normal 3 2 2 4 2 3 2 2 2 4" xfId="5482" xr:uid="{00000000-0005-0000-0000-000041450000}"/>
    <cellStyle name="Normal 3 2 2 4 2 3 2 2 2 4 2" xfId="13972" xr:uid="{00000000-0005-0000-0000-000042450000}"/>
    <cellStyle name="Normal 3 2 2 4 2 3 2 2 2 4 2 2" xfId="30938" xr:uid="{00000000-0005-0000-0000-000043450000}"/>
    <cellStyle name="Normal 3 2 2 4 2 3 2 2 2 4 3" xfId="22456" xr:uid="{00000000-0005-0000-0000-000044450000}"/>
    <cellStyle name="Normal 3 2 2 4 2 3 2 2 2 5" xfId="9730" xr:uid="{00000000-0005-0000-0000-000045450000}"/>
    <cellStyle name="Normal 3 2 2 4 2 3 2 2 2 5 2" xfId="26697" xr:uid="{00000000-0005-0000-0000-000046450000}"/>
    <cellStyle name="Normal 3 2 2 4 2 3 2 2 2 6" xfId="18215" xr:uid="{00000000-0005-0000-0000-000047450000}"/>
    <cellStyle name="Normal 3 2 2 4 2 3 2 2 3" xfId="1749" xr:uid="{00000000-0005-0000-0000-000048450000}"/>
    <cellStyle name="Normal 3 2 2 4 2 3 2 2 3 2" xfId="3871" xr:uid="{00000000-0005-0000-0000-000049450000}"/>
    <cellStyle name="Normal 3 2 2 4 2 3 2 2 3 2 2" xfId="8130" xr:uid="{00000000-0005-0000-0000-00004A450000}"/>
    <cellStyle name="Normal 3 2 2 4 2 3 2 2 3 2 2 2" xfId="16619" xr:uid="{00000000-0005-0000-0000-00004B450000}"/>
    <cellStyle name="Normal 3 2 2 4 2 3 2 2 3 2 2 2 2" xfId="33585" xr:uid="{00000000-0005-0000-0000-00004C450000}"/>
    <cellStyle name="Normal 3 2 2 4 2 3 2 2 3 2 2 3" xfId="25103" xr:uid="{00000000-0005-0000-0000-00004D450000}"/>
    <cellStyle name="Normal 3 2 2 4 2 3 2 2 3 2 3" xfId="12377" xr:uid="{00000000-0005-0000-0000-00004E450000}"/>
    <cellStyle name="Normal 3 2 2 4 2 3 2 2 3 2 3 2" xfId="29344" xr:uid="{00000000-0005-0000-0000-00004F450000}"/>
    <cellStyle name="Normal 3 2 2 4 2 3 2 2 3 2 4" xfId="20862" xr:uid="{00000000-0005-0000-0000-000050450000}"/>
    <cellStyle name="Normal 3 2 2 4 2 3 2 2 3 3" xfId="6011" xr:uid="{00000000-0005-0000-0000-000051450000}"/>
    <cellStyle name="Normal 3 2 2 4 2 3 2 2 3 3 2" xfId="14501" xr:uid="{00000000-0005-0000-0000-000052450000}"/>
    <cellStyle name="Normal 3 2 2 4 2 3 2 2 3 3 2 2" xfId="31467" xr:uid="{00000000-0005-0000-0000-000053450000}"/>
    <cellStyle name="Normal 3 2 2 4 2 3 2 2 3 3 3" xfId="22985" xr:uid="{00000000-0005-0000-0000-000054450000}"/>
    <cellStyle name="Normal 3 2 2 4 2 3 2 2 3 4" xfId="10259" xr:uid="{00000000-0005-0000-0000-000055450000}"/>
    <cellStyle name="Normal 3 2 2 4 2 3 2 2 3 4 2" xfId="27226" xr:uid="{00000000-0005-0000-0000-000056450000}"/>
    <cellStyle name="Normal 3 2 2 4 2 3 2 2 3 5" xfId="18744" xr:uid="{00000000-0005-0000-0000-000057450000}"/>
    <cellStyle name="Normal 3 2 2 4 2 3 2 2 4" xfId="2812" xr:uid="{00000000-0005-0000-0000-000058450000}"/>
    <cellStyle name="Normal 3 2 2 4 2 3 2 2 4 2" xfId="7072" xr:uid="{00000000-0005-0000-0000-000059450000}"/>
    <cellStyle name="Normal 3 2 2 4 2 3 2 2 4 2 2" xfId="15561" xr:uid="{00000000-0005-0000-0000-00005A450000}"/>
    <cellStyle name="Normal 3 2 2 4 2 3 2 2 4 2 2 2" xfId="32527" xr:uid="{00000000-0005-0000-0000-00005B450000}"/>
    <cellStyle name="Normal 3 2 2 4 2 3 2 2 4 2 3" xfId="24045" xr:uid="{00000000-0005-0000-0000-00005C450000}"/>
    <cellStyle name="Normal 3 2 2 4 2 3 2 2 4 3" xfId="11319" xr:uid="{00000000-0005-0000-0000-00005D450000}"/>
    <cellStyle name="Normal 3 2 2 4 2 3 2 2 4 3 2" xfId="28286" xr:uid="{00000000-0005-0000-0000-00005E450000}"/>
    <cellStyle name="Normal 3 2 2 4 2 3 2 2 4 4" xfId="19804" xr:uid="{00000000-0005-0000-0000-00005F450000}"/>
    <cellStyle name="Normal 3 2 2 4 2 3 2 2 5" xfId="4953" xr:uid="{00000000-0005-0000-0000-000060450000}"/>
    <cellStyle name="Normal 3 2 2 4 2 3 2 2 5 2" xfId="13443" xr:uid="{00000000-0005-0000-0000-000061450000}"/>
    <cellStyle name="Normal 3 2 2 4 2 3 2 2 5 2 2" xfId="30409" xr:uid="{00000000-0005-0000-0000-000062450000}"/>
    <cellStyle name="Normal 3 2 2 4 2 3 2 2 5 3" xfId="21927" xr:uid="{00000000-0005-0000-0000-000063450000}"/>
    <cellStyle name="Normal 3 2 2 4 2 3 2 2 6" xfId="9201" xr:uid="{00000000-0005-0000-0000-000064450000}"/>
    <cellStyle name="Normal 3 2 2 4 2 3 2 2 6 2" xfId="26168" xr:uid="{00000000-0005-0000-0000-000065450000}"/>
    <cellStyle name="Normal 3 2 2 4 2 3 2 2 7" xfId="17686" xr:uid="{00000000-0005-0000-0000-000066450000}"/>
    <cellStyle name="Normal 3 2 2 4 2 3 2 3" xfId="948" xr:uid="{00000000-0005-0000-0000-000067450000}"/>
    <cellStyle name="Normal 3 2 2 4 2 3 2 3 2" xfId="2014" xr:uid="{00000000-0005-0000-0000-000068450000}"/>
    <cellStyle name="Normal 3 2 2 4 2 3 2 3 2 2" xfId="4135" xr:uid="{00000000-0005-0000-0000-000069450000}"/>
    <cellStyle name="Normal 3 2 2 4 2 3 2 3 2 2 2" xfId="8394" xr:uid="{00000000-0005-0000-0000-00006A450000}"/>
    <cellStyle name="Normal 3 2 2 4 2 3 2 3 2 2 2 2" xfId="16883" xr:uid="{00000000-0005-0000-0000-00006B450000}"/>
    <cellStyle name="Normal 3 2 2 4 2 3 2 3 2 2 2 2 2" xfId="33849" xr:uid="{00000000-0005-0000-0000-00006C450000}"/>
    <cellStyle name="Normal 3 2 2 4 2 3 2 3 2 2 2 3" xfId="25367" xr:uid="{00000000-0005-0000-0000-00006D450000}"/>
    <cellStyle name="Normal 3 2 2 4 2 3 2 3 2 2 3" xfId="12641" xr:uid="{00000000-0005-0000-0000-00006E450000}"/>
    <cellStyle name="Normal 3 2 2 4 2 3 2 3 2 2 3 2" xfId="29608" xr:uid="{00000000-0005-0000-0000-00006F450000}"/>
    <cellStyle name="Normal 3 2 2 4 2 3 2 3 2 2 4" xfId="21126" xr:uid="{00000000-0005-0000-0000-000070450000}"/>
    <cellStyle name="Normal 3 2 2 4 2 3 2 3 2 3" xfId="6275" xr:uid="{00000000-0005-0000-0000-000071450000}"/>
    <cellStyle name="Normal 3 2 2 4 2 3 2 3 2 3 2" xfId="14765" xr:uid="{00000000-0005-0000-0000-000072450000}"/>
    <cellStyle name="Normal 3 2 2 4 2 3 2 3 2 3 2 2" xfId="31731" xr:uid="{00000000-0005-0000-0000-000073450000}"/>
    <cellStyle name="Normal 3 2 2 4 2 3 2 3 2 3 3" xfId="23249" xr:uid="{00000000-0005-0000-0000-000074450000}"/>
    <cellStyle name="Normal 3 2 2 4 2 3 2 3 2 4" xfId="10523" xr:uid="{00000000-0005-0000-0000-000075450000}"/>
    <cellStyle name="Normal 3 2 2 4 2 3 2 3 2 4 2" xfId="27490" xr:uid="{00000000-0005-0000-0000-000076450000}"/>
    <cellStyle name="Normal 3 2 2 4 2 3 2 3 2 5" xfId="19008" xr:uid="{00000000-0005-0000-0000-000077450000}"/>
    <cellStyle name="Normal 3 2 2 4 2 3 2 3 3" xfId="3076" xr:uid="{00000000-0005-0000-0000-000078450000}"/>
    <cellStyle name="Normal 3 2 2 4 2 3 2 3 3 2" xfId="7336" xr:uid="{00000000-0005-0000-0000-000079450000}"/>
    <cellStyle name="Normal 3 2 2 4 2 3 2 3 3 2 2" xfId="15825" xr:uid="{00000000-0005-0000-0000-00007A450000}"/>
    <cellStyle name="Normal 3 2 2 4 2 3 2 3 3 2 2 2" xfId="32791" xr:uid="{00000000-0005-0000-0000-00007B450000}"/>
    <cellStyle name="Normal 3 2 2 4 2 3 2 3 3 2 3" xfId="24309" xr:uid="{00000000-0005-0000-0000-00007C450000}"/>
    <cellStyle name="Normal 3 2 2 4 2 3 2 3 3 3" xfId="11583" xr:uid="{00000000-0005-0000-0000-00007D450000}"/>
    <cellStyle name="Normal 3 2 2 4 2 3 2 3 3 3 2" xfId="28550" xr:uid="{00000000-0005-0000-0000-00007E450000}"/>
    <cellStyle name="Normal 3 2 2 4 2 3 2 3 3 4" xfId="20068" xr:uid="{00000000-0005-0000-0000-00007F450000}"/>
    <cellStyle name="Normal 3 2 2 4 2 3 2 3 4" xfId="5217" xr:uid="{00000000-0005-0000-0000-000080450000}"/>
    <cellStyle name="Normal 3 2 2 4 2 3 2 3 4 2" xfId="13707" xr:uid="{00000000-0005-0000-0000-000081450000}"/>
    <cellStyle name="Normal 3 2 2 4 2 3 2 3 4 2 2" xfId="30673" xr:uid="{00000000-0005-0000-0000-000082450000}"/>
    <cellStyle name="Normal 3 2 2 4 2 3 2 3 4 3" xfId="22191" xr:uid="{00000000-0005-0000-0000-000083450000}"/>
    <cellStyle name="Normal 3 2 2 4 2 3 2 3 5" xfId="9465" xr:uid="{00000000-0005-0000-0000-000084450000}"/>
    <cellStyle name="Normal 3 2 2 4 2 3 2 3 5 2" xfId="26432" xr:uid="{00000000-0005-0000-0000-000085450000}"/>
    <cellStyle name="Normal 3 2 2 4 2 3 2 3 6" xfId="17950" xr:uid="{00000000-0005-0000-0000-000086450000}"/>
    <cellStyle name="Normal 3 2 2 4 2 3 2 4" xfId="1484" xr:uid="{00000000-0005-0000-0000-000087450000}"/>
    <cellStyle name="Normal 3 2 2 4 2 3 2 4 2" xfId="3606" xr:uid="{00000000-0005-0000-0000-000088450000}"/>
    <cellStyle name="Normal 3 2 2 4 2 3 2 4 2 2" xfId="7865" xr:uid="{00000000-0005-0000-0000-000089450000}"/>
    <cellStyle name="Normal 3 2 2 4 2 3 2 4 2 2 2" xfId="16354" xr:uid="{00000000-0005-0000-0000-00008A450000}"/>
    <cellStyle name="Normal 3 2 2 4 2 3 2 4 2 2 2 2" xfId="33320" xr:uid="{00000000-0005-0000-0000-00008B450000}"/>
    <cellStyle name="Normal 3 2 2 4 2 3 2 4 2 2 3" xfId="24838" xr:uid="{00000000-0005-0000-0000-00008C450000}"/>
    <cellStyle name="Normal 3 2 2 4 2 3 2 4 2 3" xfId="12112" xr:uid="{00000000-0005-0000-0000-00008D450000}"/>
    <cellStyle name="Normal 3 2 2 4 2 3 2 4 2 3 2" xfId="29079" xr:uid="{00000000-0005-0000-0000-00008E450000}"/>
    <cellStyle name="Normal 3 2 2 4 2 3 2 4 2 4" xfId="20597" xr:uid="{00000000-0005-0000-0000-00008F450000}"/>
    <cellStyle name="Normal 3 2 2 4 2 3 2 4 3" xfId="5746" xr:uid="{00000000-0005-0000-0000-000090450000}"/>
    <cellStyle name="Normal 3 2 2 4 2 3 2 4 3 2" xfId="14236" xr:uid="{00000000-0005-0000-0000-000091450000}"/>
    <cellStyle name="Normal 3 2 2 4 2 3 2 4 3 2 2" xfId="31202" xr:uid="{00000000-0005-0000-0000-000092450000}"/>
    <cellStyle name="Normal 3 2 2 4 2 3 2 4 3 3" xfId="22720" xr:uid="{00000000-0005-0000-0000-000093450000}"/>
    <cellStyle name="Normal 3 2 2 4 2 3 2 4 4" xfId="9994" xr:uid="{00000000-0005-0000-0000-000094450000}"/>
    <cellStyle name="Normal 3 2 2 4 2 3 2 4 4 2" xfId="26961" xr:uid="{00000000-0005-0000-0000-000095450000}"/>
    <cellStyle name="Normal 3 2 2 4 2 3 2 4 5" xfId="18479" xr:uid="{00000000-0005-0000-0000-000096450000}"/>
    <cellStyle name="Normal 3 2 2 4 2 3 2 5" xfId="2547" xr:uid="{00000000-0005-0000-0000-000097450000}"/>
    <cellStyle name="Normal 3 2 2 4 2 3 2 5 2" xfId="6807" xr:uid="{00000000-0005-0000-0000-000098450000}"/>
    <cellStyle name="Normal 3 2 2 4 2 3 2 5 2 2" xfId="15296" xr:uid="{00000000-0005-0000-0000-000099450000}"/>
    <cellStyle name="Normal 3 2 2 4 2 3 2 5 2 2 2" xfId="32262" xr:uid="{00000000-0005-0000-0000-00009A450000}"/>
    <cellStyle name="Normal 3 2 2 4 2 3 2 5 2 3" xfId="23780" xr:uid="{00000000-0005-0000-0000-00009B450000}"/>
    <cellStyle name="Normal 3 2 2 4 2 3 2 5 3" xfId="11054" xr:uid="{00000000-0005-0000-0000-00009C450000}"/>
    <cellStyle name="Normal 3 2 2 4 2 3 2 5 3 2" xfId="28021" xr:uid="{00000000-0005-0000-0000-00009D450000}"/>
    <cellStyle name="Normal 3 2 2 4 2 3 2 5 4" xfId="19539" xr:uid="{00000000-0005-0000-0000-00009E450000}"/>
    <cellStyle name="Normal 3 2 2 4 2 3 2 6" xfId="4688" xr:uid="{00000000-0005-0000-0000-00009F450000}"/>
    <cellStyle name="Normal 3 2 2 4 2 3 2 6 2" xfId="13178" xr:uid="{00000000-0005-0000-0000-0000A0450000}"/>
    <cellStyle name="Normal 3 2 2 4 2 3 2 6 2 2" xfId="30144" xr:uid="{00000000-0005-0000-0000-0000A1450000}"/>
    <cellStyle name="Normal 3 2 2 4 2 3 2 6 3" xfId="21662" xr:uid="{00000000-0005-0000-0000-0000A2450000}"/>
    <cellStyle name="Normal 3 2 2 4 2 3 2 7" xfId="8936" xr:uid="{00000000-0005-0000-0000-0000A3450000}"/>
    <cellStyle name="Normal 3 2 2 4 2 3 2 7 2" xfId="25903" xr:uid="{00000000-0005-0000-0000-0000A4450000}"/>
    <cellStyle name="Normal 3 2 2 4 2 3 2 8" xfId="17421" xr:uid="{00000000-0005-0000-0000-0000A5450000}"/>
    <cellStyle name="Normal 3 2 2 4 2 3 3" xfId="548" xr:uid="{00000000-0005-0000-0000-0000A6450000}"/>
    <cellStyle name="Normal 3 2 2 4 2 3 3 2" xfId="1087" xr:uid="{00000000-0005-0000-0000-0000A7450000}"/>
    <cellStyle name="Normal 3 2 2 4 2 3 3 2 2" xfId="2148" xr:uid="{00000000-0005-0000-0000-0000A8450000}"/>
    <cellStyle name="Normal 3 2 2 4 2 3 3 2 2 2" xfId="4269" xr:uid="{00000000-0005-0000-0000-0000A9450000}"/>
    <cellStyle name="Normal 3 2 2 4 2 3 3 2 2 2 2" xfId="8528" xr:uid="{00000000-0005-0000-0000-0000AA450000}"/>
    <cellStyle name="Normal 3 2 2 4 2 3 3 2 2 2 2 2" xfId="17017" xr:uid="{00000000-0005-0000-0000-0000AB450000}"/>
    <cellStyle name="Normal 3 2 2 4 2 3 3 2 2 2 2 2 2" xfId="33983" xr:uid="{00000000-0005-0000-0000-0000AC450000}"/>
    <cellStyle name="Normal 3 2 2 4 2 3 3 2 2 2 2 3" xfId="25501" xr:uid="{00000000-0005-0000-0000-0000AD450000}"/>
    <cellStyle name="Normal 3 2 2 4 2 3 3 2 2 2 3" xfId="12775" xr:uid="{00000000-0005-0000-0000-0000AE450000}"/>
    <cellStyle name="Normal 3 2 2 4 2 3 3 2 2 2 3 2" xfId="29742" xr:uid="{00000000-0005-0000-0000-0000AF450000}"/>
    <cellStyle name="Normal 3 2 2 4 2 3 3 2 2 2 4" xfId="21260" xr:uid="{00000000-0005-0000-0000-0000B0450000}"/>
    <cellStyle name="Normal 3 2 2 4 2 3 3 2 2 3" xfId="6409" xr:uid="{00000000-0005-0000-0000-0000B1450000}"/>
    <cellStyle name="Normal 3 2 2 4 2 3 3 2 2 3 2" xfId="14899" xr:uid="{00000000-0005-0000-0000-0000B2450000}"/>
    <cellStyle name="Normal 3 2 2 4 2 3 3 2 2 3 2 2" xfId="31865" xr:uid="{00000000-0005-0000-0000-0000B3450000}"/>
    <cellStyle name="Normal 3 2 2 4 2 3 3 2 2 3 3" xfId="23383" xr:uid="{00000000-0005-0000-0000-0000B4450000}"/>
    <cellStyle name="Normal 3 2 2 4 2 3 3 2 2 4" xfId="10657" xr:uid="{00000000-0005-0000-0000-0000B5450000}"/>
    <cellStyle name="Normal 3 2 2 4 2 3 3 2 2 4 2" xfId="27624" xr:uid="{00000000-0005-0000-0000-0000B6450000}"/>
    <cellStyle name="Normal 3 2 2 4 2 3 3 2 2 5" xfId="19142" xr:uid="{00000000-0005-0000-0000-0000B7450000}"/>
    <cellStyle name="Normal 3 2 2 4 2 3 3 2 3" xfId="3210" xr:uid="{00000000-0005-0000-0000-0000B8450000}"/>
    <cellStyle name="Normal 3 2 2 4 2 3 3 2 3 2" xfId="7470" xr:uid="{00000000-0005-0000-0000-0000B9450000}"/>
    <cellStyle name="Normal 3 2 2 4 2 3 3 2 3 2 2" xfId="15959" xr:uid="{00000000-0005-0000-0000-0000BA450000}"/>
    <cellStyle name="Normal 3 2 2 4 2 3 3 2 3 2 2 2" xfId="32925" xr:uid="{00000000-0005-0000-0000-0000BB450000}"/>
    <cellStyle name="Normal 3 2 2 4 2 3 3 2 3 2 3" xfId="24443" xr:uid="{00000000-0005-0000-0000-0000BC450000}"/>
    <cellStyle name="Normal 3 2 2 4 2 3 3 2 3 3" xfId="11717" xr:uid="{00000000-0005-0000-0000-0000BD450000}"/>
    <cellStyle name="Normal 3 2 2 4 2 3 3 2 3 3 2" xfId="28684" xr:uid="{00000000-0005-0000-0000-0000BE450000}"/>
    <cellStyle name="Normal 3 2 2 4 2 3 3 2 3 4" xfId="20202" xr:uid="{00000000-0005-0000-0000-0000BF450000}"/>
    <cellStyle name="Normal 3 2 2 4 2 3 3 2 4" xfId="5351" xr:uid="{00000000-0005-0000-0000-0000C0450000}"/>
    <cellStyle name="Normal 3 2 2 4 2 3 3 2 4 2" xfId="13841" xr:uid="{00000000-0005-0000-0000-0000C1450000}"/>
    <cellStyle name="Normal 3 2 2 4 2 3 3 2 4 2 2" xfId="30807" xr:uid="{00000000-0005-0000-0000-0000C2450000}"/>
    <cellStyle name="Normal 3 2 2 4 2 3 3 2 4 3" xfId="22325" xr:uid="{00000000-0005-0000-0000-0000C3450000}"/>
    <cellStyle name="Normal 3 2 2 4 2 3 3 2 5" xfId="9599" xr:uid="{00000000-0005-0000-0000-0000C4450000}"/>
    <cellStyle name="Normal 3 2 2 4 2 3 3 2 5 2" xfId="26566" xr:uid="{00000000-0005-0000-0000-0000C5450000}"/>
    <cellStyle name="Normal 3 2 2 4 2 3 3 2 6" xfId="18084" xr:uid="{00000000-0005-0000-0000-0000C6450000}"/>
    <cellStyle name="Normal 3 2 2 4 2 3 3 3" xfId="1618" xr:uid="{00000000-0005-0000-0000-0000C7450000}"/>
    <cellStyle name="Normal 3 2 2 4 2 3 3 3 2" xfId="3740" xr:uid="{00000000-0005-0000-0000-0000C8450000}"/>
    <cellStyle name="Normal 3 2 2 4 2 3 3 3 2 2" xfId="7999" xr:uid="{00000000-0005-0000-0000-0000C9450000}"/>
    <cellStyle name="Normal 3 2 2 4 2 3 3 3 2 2 2" xfId="16488" xr:uid="{00000000-0005-0000-0000-0000CA450000}"/>
    <cellStyle name="Normal 3 2 2 4 2 3 3 3 2 2 2 2" xfId="33454" xr:uid="{00000000-0005-0000-0000-0000CB450000}"/>
    <cellStyle name="Normal 3 2 2 4 2 3 3 3 2 2 3" xfId="24972" xr:uid="{00000000-0005-0000-0000-0000CC450000}"/>
    <cellStyle name="Normal 3 2 2 4 2 3 3 3 2 3" xfId="12246" xr:uid="{00000000-0005-0000-0000-0000CD450000}"/>
    <cellStyle name="Normal 3 2 2 4 2 3 3 3 2 3 2" xfId="29213" xr:uid="{00000000-0005-0000-0000-0000CE450000}"/>
    <cellStyle name="Normal 3 2 2 4 2 3 3 3 2 4" xfId="20731" xr:uid="{00000000-0005-0000-0000-0000CF450000}"/>
    <cellStyle name="Normal 3 2 2 4 2 3 3 3 3" xfId="5880" xr:uid="{00000000-0005-0000-0000-0000D0450000}"/>
    <cellStyle name="Normal 3 2 2 4 2 3 3 3 3 2" xfId="14370" xr:uid="{00000000-0005-0000-0000-0000D1450000}"/>
    <cellStyle name="Normal 3 2 2 4 2 3 3 3 3 2 2" xfId="31336" xr:uid="{00000000-0005-0000-0000-0000D2450000}"/>
    <cellStyle name="Normal 3 2 2 4 2 3 3 3 3 3" xfId="22854" xr:uid="{00000000-0005-0000-0000-0000D3450000}"/>
    <cellStyle name="Normal 3 2 2 4 2 3 3 3 4" xfId="10128" xr:uid="{00000000-0005-0000-0000-0000D4450000}"/>
    <cellStyle name="Normal 3 2 2 4 2 3 3 3 4 2" xfId="27095" xr:uid="{00000000-0005-0000-0000-0000D5450000}"/>
    <cellStyle name="Normal 3 2 2 4 2 3 3 3 5" xfId="18613" xr:uid="{00000000-0005-0000-0000-0000D6450000}"/>
    <cellStyle name="Normal 3 2 2 4 2 3 3 4" xfId="2681" xr:uid="{00000000-0005-0000-0000-0000D7450000}"/>
    <cellStyle name="Normal 3 2 2 4 2 3 3 4 2" xfId="6941" xr:uid="{00000000-0005-0000-0000-0000D8450000}"/>
    <cellStyle name="Normal 3 2 2 4 2 3 3 4 2 2" xfId="15430" xr:uid="{00000000-0005-0000-0000-0000D9450000}"/>
    <cellStyle name="Normal 3 2 2 4 2 3 3 4 2 2 2" xfId="32396" xr:uid="{00000000-0005-0000-0000-0000DA450000}"/>
    <cellStyle name="Normal 3 2 2 4 2 3 3 4 2 3" xfId="23914" xr:uid="{00000000-0005-0000-0000-0000DB450000}"/>
    <cellStyle name="Normal 3 2 2 4 2 3 3 4 3" xfId="11188" xr:uid="{00000000-0005-0000-0000-0000DC450000}"/>
    <cellStyle name="Normal 3 2 2 4 2 3 3 4 3 2" xfId="28155" xr:uid="{00000000-0005-0000-0000-0000DD450000}"/>
    <cellStyle name="Normal 3 2 2 4 2 3 3 4 4" xfId="19673" xr:uid="{00000000-0005-0000-0000-0000DE450000}"/>
    <cellStyle name="Normal 3 2 2 4 2 3 3 5" xfId="4822" xr:uid="{00000000-0005-0000-0000-0000DF450000}"/>
    <cellStyle name="Normal 3 2 2 4 2 3 3 5 2" xfId="13312" xr:uid="{00000000-0005-0000-0000-0000E0450000}"/>
    <cellStyle name="Normal 3 2 2 4 2 3 3 5 2 2" xfId="30278" xr:uid="{00000000-0005-0000-0000-0000E1450000}"/>
    <cellStyle name="Normal 3 2 2 4 2 3 3 5 3" xfId="21796" xr:uid="{00000000-0005-0000-0000-0000E2450000}"/>
    <cellStyle name="Normal 3 2 2 4 2 3 3 6" xfId="9070" xr:uid="{00000000-0005-0000-0000-0000E3450000}"/>
    <cellStyle name="Normal 3 2 2 4 2 3 3 6 2" xfId="26037" xr:uid="{00000000-0005-0000-0000-0000E4450000}"/>
    <cellStyle name="Normal 3 2 2 4 2 3 3 7" xfId="17555" xr:uid="{00000000-0005-0000-0000-0000E5450000}"/>
    <cellStyle name="Normal 3 2 2 4 2 3 4" xfId="817" xr:uid="{00000000-0005-0000-0000-0000E6450000}"/>
    <cellStyle name="Normal 3 2 2 4 2 3 4 2" xfId="1883" xr:uid="{00000000-0005-0000-0000-0000E7450000}"/>
    <cellStyle name="Normal 3 2 2 4 2 3 4 2 2" xfId="4004" xr:uid="{00000000-0005-0000-0000-0000E8450000}"/>
    <cellStyle name="Normal 3 2 2 4 2 3 4 2 2 2" xfId="8263" xr:uid="{00000000-0005-0000-0000-0000E9450000}"/>
    <cellStyle name="Normal 3 2 2 4 2 3 4 2 2 2 2" xfId="16752" xr:uid="{00000000-0005-0000-0000-0000EA450000}"/>
    <cellStyle name="Normal 3 2 2 4 2 3 4 2 2 2 2 2" xfId="33718" xr:uid="{00000000-0005-0000-0000-0000EB450000}"/>
    <cellStyle name="Normal 3 2 2 4 2 3 4 2 2 2 3" xfId="25236" xr:uid="{00000000-0005-0000-0000-0000EC450000}"/>
    <cellStyle name="Normal 3 2 2 4 2 3 4 2 2 3" xfId="12510" xr:uid="{00000000-0005-0000-0000-0000ED450000}"/>
    <cellStyle name="Normal 3 2 2 4 2 3 4 2 2 3 2" xfId="29477" xr:uid="{00000000-0005-0000-0000-0000EE450000}"/>
    <cellStyle name="Normal 3 2 2 4 2 3 4 2 2 4" xfId="20995" xr:uid="{00000000-0005-0000-0000-0000EF450000}"/>
    <cellStyle name="Normal 3 2 2 4 2 3 4 2 3" xfId="6144" xr:uid="{00000000-0005-0000-0000-0000F0450000}"/>
    <cellStyle name="Normal 3 2 2 4 2 3 4 2 3 2" xfId="14634" xr:uid="{00000000-0005-0000-0000-0000F1450000}"/>
    <cellStyle name="Normal 3 2 2 4 2 3 4 2 3 2 2" xfId="31600" xr:uid="{00000000-0005-0000-0000-0000F2450000}"/>
    <cellStyle name="Normal 3 2 2 4 2 3 4 2 3 3" xfId="23118" xr:uid="{00000000-0005-0000-0000-0000F3450000}"/>
    <cellStyle name="Normal 3 2 2 4 2 3 4 2 4" xfId="10392" xr:uid="{00000000-0005-0000-0000-0000F4450000}"/>
    <cellStyle name="Normal 3 2 2 4 2 3 4 2 4 2" xfId="27359" xr:uid="{00000000-0005-0000-0000-0000F5450000}"/>
    <cellStyle name="Normal 3 2 2 4 2 3 4 2 5" xfId="18877" xr:uid="{00000000-0005-0000-0000-0000F6450000}"/>
    <cellStyle name="Normal 3 2 2 4 2 3 4 3" xfId="2945" xr:uid="{00000000-0005-0000-0000-0000F7450000}"/>
    <cellStyle name="Normal 3 2 2 4 2 3 4 3 2" xfId="7205" xr:uid="{00000000-0005-0000-0000-0000F8450000}"/>
    <cellStyle name="Normal 3 2 2 4 2 3 4 3 2 2" xfId="15694" xr:uid="{00000000-0005-0000-0000-0000F9450000}"/>
    <cellStyle name="Normal 3 2 2 4 2 3 4 3 2 2 2" xfId="32660" xr:uid="{00000000-0005-0000-0000-0000FA450000}"/>
    <cellStyle name="Normal 3 2 2 4 2 3 4 3 2 3" xfId="24178" xr:uid="{00000000-0005-0000-0000-0000FB450000}"/>
    <cellStyle name="Normal 3 2 2 4 2 3 4 3 3" xfId="11452" xr:uid="{00000000-0005-0000-0000-0000FC450000}"/>
    <cellStyle name="Normal 3 2 2 4 2 3 4 3 3 2" xfId="28419" xr:uid="{00000000-0005-0000-0000-0000FD450000}"/>
    <cellStyle name="Normal 3 2 2 4 2 3 4 3 4" xfId="19937" xr:uid="{00000000-0005-0000-0000-0000FE450000}"/>
    <cellStyle name="Normal 3 2 2 4 2 3 4 4" xfId="5086" xr:uid="{00000000-0005-0000-0000-0000FF450000}"/>
    <cellStyle name="Normal 3 2 2 4 2 3 4 4 2" xfId="13576" xr:uid="{00000000-0005-0000-0000-000000460000}"/>
    <cellStyle name="Normal 3 2 2 4 2 3 4 4 2 2" xfId="30542" xr:uid="{00000000-0005-0000-0000-000001460000}"/>
    <cellStyle name="Normal 3 2 2 4 2 3 4 4 3" xfId="22060" xr:uid="{00000000-0005-0000-0000-000002460000}"/>
    <cellStyle name="Normal 3 2 2 4 2 3 4 5" xfId="9334" xr:uid="{00000000-0005-0000-0000-000003460000}"/>
    <cellStyle name="Normal 3 2 2 4 2 3 4 5 2" xfId="26301" xr:uid="{00000000-0005-0000-0000-000004460000}"/>
    <cellStyle name="Normal 3 2 2 4 2 3 4 6" xfId="17819" xr:uid="{00000000-0005-0000-0000-000005460000}"/>
    <cellStyle name="Normal 3 2 2 4 2 3 5" xfId="1353" xr:uid="{00000000-0005-0000-0000-000006460000}"/>
    <cellStyle name="Normal 3 2 2 4 2 3 5 2" xfId="3475" xr:uid="{00000000-0005-0000-0000-000007460000}"/>
    <cellStyle name="Normal 3 2 2 4 2 3 5 2 2" xfId="7734" xr:uid="{00000000-0005-0000-0000-000008460000}"/>
    <cellStyle name="Normal 3 2 2 4 2 3 5 2 2 2" xfId="16223" xr:uid="{00000000-0005-0000-0000-000009460000}"/>
    <cellStyle name="Normal 3 2 2 4 2 3 5 2 2 2 2" xfId="33189" xr:uid="{00000000-0005-0000-0000-00000A460000}"/>
    <cellStyle name="Normal 3 2 2 4 2 3 5 2 2 3" xfId="24707" xr:uid="{00000000-0005-0000-0000-00000B460000}"/>
    <cellStyle name="Normal 3 2 2 4 2 3 5 2 3" xfId="11981" xr:uid="{00000000-0005-0000-0000-00000C460000}"/>
    <cellStyle name="Normal 3 2 2 4 2 3 5 2 3 2" xfId="28948" xr:uid="{00000000-0005-0000-0000-00000D460000}"/>
    <cellStyle name="Normal 3 2 2 4 2 3 5 2 4" xfId="20466" xr:uid="{00000000-0005-0000-0000-00000E460000}"/>
    <cellStyle name="Normal 3 2 2 4 2 3 5 3" xfId="5615" xr:uid="{00000000-0005-0000-0000-00000F460000}"/>
    <cellStyle name="Normal 3 2 2 4 2 3 5 3 2" xfId="14105" xr:uid="{00000000-0005-0000-0000-000010460000}"/>
    <cellStyle name="Normal 3 2 2 4 2 3 5 3 2 2" xfId="31071" xr:uid="{00000000-0005-0000-0000-000011460000}"/>
    <cellStyle name="Normal 3 2 2 4 2 3 5 3 3" xfId="22589" xr:uid="{00000000-0005-0000-0000-000012460000}"/>
    <cellStyle name="Normal 3 2 2 4 2 3 5 4" xfId="9863" xr:uid="{00000000-0005-0000-0000-000013460000}"/>
    <cellStyle name="Normal 3 2 2 4 2 3 5 4 2" xfId="26830" xr:uid="{00000000-0005-0000-0000-000014460000}"/>
    <cellStyle name="Normal 3 2 2 4 2 3 5 5" xfId="18348" xr:uid="{00000000-0005-0000-0000-000015460000}"/>
    <cellStyle name="Normal 3 2 2 4 2 3 6" xfId="2416" xr:uid="{00000000-0005-0000-0000-000016460000}"/>
    <cellStyle name="Normal 3 2 2 4 2 3 6 2" xfId="6676" xr:uid="{00000000-0005-0000-0000-000017460000}"/>
    <cellStyle name="Normal 3 2 2 4 2 3 6 2 2" xfId="15165" xr:uid="{00000000-0005-0000-0000-000018460000}"/>
    <cellStyle name="Normal 3 2 2 4 2 3 6 2 2 2" xfId="32131" xr:uid="{00000000-0005-0000-0000-000019460000}"/>
    <cellStyle name="Normal 3 2 2 4 2 3 6 2 3" xfId="23649" xr:uid="{00000000-0005-0000-0000-00001A460000}"/>
    <cellStyle name="Normal 3 2 2 4 2 3 6 3" xfId="10923" xr:uid="{00000000-0005-0000-0000-00001B460000}"/>
    <cellStyle name="Normal 3 2 2 4 2 3 6 3 2" xfId="27890" xr:uid="{00000000-0005-0000-0000-00001C460000}"/>
    <cellStyle name="Normal 3 2 2 4 2 3 6 4" xfId="19408" xr:uid="{00000000-0005-0000-0000-00001D460000}"/>
    <cellStyle name="Normal 3 2 2 4 2 3 7" xfId="4557" xr:uid="{00000000-0005-0000-0000-00001E460000}"/>
    <cellStyle name="Normal 3 2 2 4 2 3 7 2" xfId="13047" xr:uid="{00000000-0005-0000-0000-00001F460000}"/>
    <cellStyle name="Normal 3 2 2 4 2 3 7 2 2" xfId="30013" xr:uid="{00000000-0005-0000-0000-000020460000}"/>
    <cellStyle name="Normal 3 2 2 4 2 3 7 3" xfId="21531" xr:uid="{00000000-0005-0000-0000-000021460000}"/>
    <cellStyle name="Normal 3 2 2 4 2 3 8" xfId="8805" xr:uid="{00000000-0005-0000-0000-000022460000}"/>
    <cellStyle name="Normal 3 2 2 4 2 3 8 2" xfId="25772" xr:uid="{00000000-0005-0000-0000-000023460000}"/>
    <cellStyle name="Normal 3 2 2 4 2 3 9" xfId="17290" xr:uid="{00000000-0005-0000-0000-000024460000}"/>
    <cellStyle name="Normal 3 2 2 4 2 4" xfId="327" xr:uid="{00000000-0005-0000-0000-000025460000}"/>
    <cellStyle name="Normal 3 2 2 4 2 4 2" xfId="616" xr:uid="{00000000-0005-0000-0000-000026460000}"/>
    <cellStyle name="Normal 3 2 2 4 2 4 2 2" xfId="1153" xr:uid="{00000000-0005-0000-0000-000027460000}"/>
    <cellStyle name="Normal 3 2 2 4 2 4 2 2 2" xfId="2214" xr:uid="{00000000-0005-0000-0000-000028460000}"/>
    <cellStyle name="Normal 3 2 2 4 2 4 2 2 2 2" xfId="4335" xr:uid="{00000000-0005-0000-0000-000029460000}"/>
    <cellStyle name="Normal 3 2 2 4 2 4 2 2 2 2 2" xfId="8594" xr:uid="{00000000-0005-0000-0000-00002A460000}"/>
    <cellStyle name="Normal 3 2 2 4 2 4 2 2 2 2 2 2" xfId="17083" xr:uid="{00000000-0005-0000-0000-00002B460000}"/>
    <cellStyle name="Normal 3 2 2 4 2 4 2 2 2 2 2 2 2" xfId="34049" xr:uid="{00000000-0005-0000-0000-00002C460000}"/>
    <cellStyle name="Normal 3 2 2 4 2 4 2 2 2 2 2 3" xfId="25567" xr:uid="{00000000-0005-0000-0000-00002D460000}"/>
    <cellStyle name="Normal 3 2 2 4 2 4 2 2 2 2 3" xfId="12841" xr:uid="{00000000-0005-0000-0000-00002E460000}"/>
    <cellStyle name="Normal 3 2 2 4 2 4 2 2 2 2 3 2" xfId="29808" xr:uid="{00000000-0005-0000-0000-00002F460000}"/>
    <cellStyle name="Normal 3 2 2 4 2 4 2 2 2 2 4" xfId="21326" xr:uid="{00000000-0005-0000-0000-000030460000}"/>
    <cellStyle name="Normal 3 2 2 4 2 4 2 2 2 3" xfId="6475" xr:uid="{00000000-0005-0000-0000-000031460000}"/>
    <cellStyle name="Normal 3 2 2 4 2 4 2 2 2 3 2" xfId="14965" xr:uid="{00000000-0005-0000-0000-000032460000}"/>
    <cellStyle name="Normal 3 2 2 4 2 4 2 2 2 3 2 2" xfId="31931" xr:uid="{00000000-0005-0000-0000-000033460000}"/>
    <cellStyle name="Normal 3 2 2 4 2 4 2 2 2 3 3" xfId="23449" xr:uid="{00000000-0005-0000-0000-000034460000}"/>
    <cellStyle name="Normal 3 2 2 4 2 4 2 2 2 4" xfId="10723" xr:uid="{00000000-0005-0000-0000-000035460000}"/>
    <cellStyle name="Normal 3 2 2 4 2 4 2 2 2 4 2" xfId="27690" xr:uid="{00000000-0005-0000-0000-000036460000}"/>
    <cellStyle name="Normal 3 2 2 4 2 4 2 2 2 5" xfId="19208" xr:uid="{00000000-0005-0000-0000-000037460000}"/>
    <cellStyle name="Normal 3 2 2 4 2 4 2 2 3" xfId="3276" xr:uid="{00000000-0005-0000-0000-000038460000}"/>
    <cellStyle name="Normal 3 2 2 4 2 4 2 2 3 2" xfId="7536" xr:uid="{00000000-0005-0000-0000-000039460000}"/>
    <cellStyle name="Normal 3 2 2 4 2 4 2 2 3 2 2" xfId="16025" xr:uid="{00000000-0005-0000-0000-00003A460000}"/>
    <cellStyle name="Normal 3 2 2 4 2 4 2 2 3 2 2 2" xfId="32991" xr:uid="{00000000-0005-0000-0000-00003B460000}"/>
    <cellStyle name="Normal 3 2 2 4 2 4 2 2 3 2 3" xfId="24509" xr:uid="{00000000-0005-0000-0000-00003C460000}"/>
    <cellStyle name="Normal 3 2 2 4 2 4 2 2 3 3" xfId="11783" xr:uid="{00000000-0005-0000-0000-00003D460000}"/>
    <cellStyle name="Normal 3 2 2 4 2 4 2 2 3 3 2" xfId="28750" xr:uid="{00000000-0005-0000-0000-00003E460000}"/>
    <cellStyle name="Normal 3 2 2 4 2 4 2 2 3 4" xfId="20268" xr:uid="{00000000-0005-0000-0000-00003F460000}"/>
    <cellStyle name="Normal 3 2 2 4 2 4 2 2 4" xfId="5417" xr:uid="{00000000-0005-0000-0000-000040460000}"/>
    <cellStyle name="Normal 3 2 2 4 2 4 2 2 4 2" xfId="13907" xr:uid="{00000000-0005-0000-0000-000041460000}"/>
    <cellStyle name="Normal 3 2 2 4 2 4 2 2 4 2 2" xfId="30873" xr:uid="{00000000-0005-0000-0000-000042460000}"/>
    <cellStyle name="Normal 3 2 2 4 2 4 2 2 4 3" xfId="22391" xr:uid="{00000000-0005-0000-0000-000043460000}"/>
    <cellStyle name="Normal 3 2 2 4 2 4 2 2 5" xfId="9665" xr:uid="{00000000-0005-0000-0000-000044460000}"/>
    <cellStyle name="Normal 3 2 2 4 2 4 2 2 5 2" xfId="26632" xr:uid="{00000000-0005-0000-0000-000045460000}"/>
    <cellStyle name="Normal 3 2 2 4 2 4 2 2 6" xfId="18150" xr:uid="{00000000-0005-0000-0000-000046460000}"/>
    <cellStyle name="Normal 3 2 2 4 2 4 2 3" xfId="1684" xr:uid="{00000000-0005-0000-0000-000047460000}"/>
    <cellStyle name="Normal 3 2 2 4 2 4 2 3 2" xfId="3806" xr:uid="{00000000-0005-0000-0000-000048460000}"/>
    <cellStyle name="Normal 3 2 2 4 2 4 2 3 2 2" xfId="8065" xr:uid="{00000000-0005-0000-0000-000049460000}"/>
    <cellStyle name="Normal 3 2 2 4 2 4 2 3 2 2 2" xfId="16554" xr:uid="{00000000-0005-0000-0000-00004A460000}"/>
    <cellStyle name="Normal 3 2 2 4 2 4 2 3 2 2 2 2" xfId="33520" xr:uid="{00000000-0005-0000-0000-00004B460000}"/>
    <cellStyle name="Normal 3 2 2 4 2 4 2 3 2 2 3" xfId="25038" xr:uid="{00000000-0005-0000-0000-00004C460000}"/>
    <cellStyle name="Normal 3 2 2 4 2 4 2 3 2 3" xfId="12312" xr:uid="{00000000-0005-0000-0000-00004D460000}"/>
    <cellStyle name="Normal 3 2 2 4 2 4 2 3 2 3 2" xfId="29279" xr:uid="{00000000-0005-0000-0000-00004E460000}"/>
    <cellStyle name="Normal 3 2 2 4 2 4 2 3 2 4" xfId="20797" xr:uid="{00000000-0005-0000-0000-00004F460000}"/>
    <cellStyle name="Normal 3 2 2 4 2 4 2 3 3" xfId="5946" xr:uid="{00000000-0005-0000-0000-000050460000}"/>
    <cellStyle name="Normal 3 2 2 4 2 4 2 3 3 2" xfId="14436" xr:uid="{00000000-0005-0000-0000-000051460000}"/>
    <cellStyle name="Normal 3 2 2 4 2 4 2 3 3 2 2" xfId="31402" xr:uid="{00000000-0005-0000-0000-000052460000}"/>
    <cellStyle name="Normal 3 2 2 4 2 4 2 3 3 3" xfId="22920" xr:uid="{00000000-0005-0000-0000-000053460000}"/>
    <cellStyle name="Normal 3 2 2 4 2 4 2 3 4" xfId="10194" xr:uid="{00000000-0005-0000-0000-000054460000}"/>
    <cellStyle name="Normal 3 2 2 4 2 4 2 3 4 2" xfId="27161" xr:uid="{00000000-0005-0000-0000-000055460000}"/>
    <cellStyle name="Normal 3 2 2 4 2 4 2 3 5" xfId="18679" xr:uid="{00000000-0005-0000-0000-000056460000}"/>
    <cellStyle name="Normal 3 2 2 4 2 4 2 4" xfId="2747" xr:uid="{00000000-0005-0000-0000-000057460000}"/>
    <cellStyle name="Normal 3 2 2 4 2 4 2 4 2" xfId="7007" xr:uid="{00000000-0005-0000-0000-000058460000}"/>
    <cellStyle name="Normal 3 2 2 4 2 4 2 4 2 2" xfId="15496" xr:uid="{00000000-0005-0000-0000-000059460000}"/>
    <cellStyle name="Normal 3 2 2 4 2 4 2 4 2 2 2" xfId="32462" xr:uid="{00000000-0005-0000-0000-00005A460000}"/>
    <cellStyle name="Normal 3 2 2 4 2 4 2 4 2 3" xfId="23980" xr:uid="{00000000-0005-0000-0000-00005B460000}"/>
    <cellStyle name="Normal 3 2 2 4 2 4 2 4 3" xfId="11254" xr:uid="{00000000-0005-0000-0000-00005C460000}"/>
    <cellStyle name="Normal 3 2 2 4 2 4 2 4 3 2" xfId="28221" xr:uid="{00000000-0005-0000-0000-00005D460000}"/>
    <cellStyle name="Normal 3 2 2 4 2 4 2 4 4" xfId="19739" xr:uid="{00000000-0005-0000-0000-00005E460000}"/>
    <cellStyle name="Normal 3 2 2 4 2 4 2 5" xfId="4888" xr:uid="{00000000-0005-0000-0000-00005F460000}"/>
    <cellStyle name="Normal 3 2 2 4 2 4 2 5 2" xfId="13378" xr:uid="{00000000-0005-0000-0000-000060460000}"/>
    <cellStyle name="Normal 3 2 2 4 2 4 2 5 2 2" xfId="30344" xr:uid="{00000000-0005-0000-0000-000061460000}"/>
    <cellStyle name="Normal 3 2 2 4 2 4 2 5 3" xfId="21862" xr:uid="{00000000-0005-0000-0000-000062460000}"/>
    <cellStyle name="Normal 3 2 2 4 2 4 2 6" xfId="9136" xr:uid="{00000000-0005-0000-0000-000063460000}"/>
    <cellStyle name="Normal 3 2 2 4 2 4 2 6 2" xfId="26103" xr:uid="{00000000-0005-0000-0000-000064460000}"/>
    <cellStyle name="Normal 3 2 2 4 2 4 2 7" xfId="17621" xr:uid="{00000000-0005-0000-0000-000065460000}"/>
    <cellStyle name="Normal 3 2 2 4 2 4 3" xfId="883" xr:uid="{00000000-0005-0000-0000-000066460000}"/>
    <cellStyle name="Normal 3 2 2 4 2 4 3 2" xfId="1949" xr:uid="{00000000-0005-0000-0000-000067460000}"/>
    <cellStyle name="Normal 3 2 2 4 2 4 3 2 2" xfId="4070" xr:uid="{00000000-0005-0000-0000-000068460000}"/>
    <cellStyle name="Normal 3 2 2 4 2 4 3 2 2 2" xfId="8329" xr:uid="{00000000-0005-0000-0000-000069460000}"/>
    <cellStyle name="Normal 3 2 2 4 2 4 3 2 2 2 2" xfId="16818" xr:uid="{00000000-0005-0000-0000-00006A460000}"/>
    <cellStyle name="Normal 3 2 2 4 2 4 3 2 2 2 2 2" xfId="33784" xr:uid="{00000000-0005-0000-0000-00006B460000}"/>
    <cellStyle name="Normal 3 2 2 4 2 4 3 2 2 2 3" xfId="25302" xr:uid="{00000000-0005-0000-0000-00006C460000}"/>
    <cellStyle name="Normal 3 2 2 4 2 4 3 2 2 3" xfId="12576" xr:uid="{00000000-0005-0000-0000-00006D460000}"/>
    <cellStyle name="Normal 3 2 2 4 2 4 3 2 2 3 2" xfId="29543" xr:uid="{00000000-0005-0000-0000-00006E460000}"/>
    <cellStyle name="Normal 3 2 2 4 2 4 3 2 2 4" xfId="21061" xr:uid="{00000000-0005-0000-0000-00006F460000}"/>
    <cellStyle name="Normal 3 2 2 4 2 4 3 2 3" xfId="6210" xr:uid="{00000000-0005-0000-0000-000070460000}"/>
    <cellStyle name="Normal 3 2 2 4 2 4 3 2 3 2" xfId="14700" xr:uid="{00000000-0005-0000-0000-000071460000}"/>
    <cellStyle name="Normal 3 2 2 4 2 4 3 2 3 2 2" xfId="31666" xr:uid="{00000000-0005-0000-0000-000072460000}"/>
    <cellStyle name="Normal 3 2 2 4 2 4 3 2 3 3" xfId="23184" xr:uid="{00000000-0005-0000-0000-000073460000}"/>
    <cellStyle name="Normal 3 2 2 4 2 4 3 2 4" xfId="10458" xr:uid="{00000000-0005-0000-0000-000074460000}"/>
    <cellStyle name="Normal 3 2 2 4 2 4 3 2 4 2" xfId="27425" xr:uid="{00000000-0005-0000-0000-000075460000}"/>
    <cellStyle name="Normal 3 2 2 4 2 4 3 2 5" xfId="18943" xr:uid="{00000000-0005-0000-0000-000076460000}"/>
    <cellStyle name="Normal 3 2 2 4 2 4 3 3" xfId="3011" xr:uid="{00000000-0005-0000-0000-000077460000}"/>
    <cellStyle name="Normal 3 2 2 4 2 4 3 3 2" xfId="7271" xr:uid="{00000000-0005-0000-0000-000078460000}"/>
    <cellStyle name="Normal 3 2 2 4 2 4 3 3 2 2" xfId="15760" xr:uid="{00000000-0005-0000-0000-000079460000}"/>
    <cellStyle name="Normal 3 2 2 4 2 4 3 3 2 2 2" xfId="32726" xr:uid="{00000000-0005-0000-0000-00007A460000}"/>
    <cellStyle name="Normal 3 2 2 4 2 4 3 3 2 3" xfId="24244" xr:uid="{00000000-0005-0000-0000-00007B460000}"/>
    <cellStyle name="Normal 3 2 2 4 2 4 3 3 3" xfId="11518" xr:uid="{00000000-0005-0000-0000-00007C460000}"/>
    <cellStyle name="Normal 3 2 2 4 2 4 3 3 3 2" xfId="28485" xr:uid="{00000000-0005-0000-0000-00007D460000}"/>
    <cellStyle name="Normal 3 2 2 4 2 4 3 3 4" xfId="20003" xr:uid="{00000000-0005-0000-0000-00007E460000}"/>
    <cellStyle name="Normal 3 2 2 4 2 4 3 4" xfId="5152" xr:uid="{00000000-0005-0000-0000-00007F460000}"/>
    <cellStyle name="Normal 3 2 2 4 2 4 3 4 2" xfId="13642" xr:uid="{00000000-0005-0000-0000-000080460000}"/>
    <cellStyle name="Normal 3 2 2 4 2 4 3 4 2 2" xfId="30608" xr:uid="{00000000-0005-0000-0000-000081460000}"/>
    <cellStyle name="Normal 3 2 2 4 2 4 3 4 3" xfId="22126" xr:uid="{00000000-0005-0000-0000-000082460000}"/>
    <cellStyle name="Normal 3 2 2 4 2 4 3 5" xfId="9400" xr:uid="{00000000-0005-0000-0000-000083460000}"/>
    <cellStyle name="Normal 3 2 2 4 2 4 3 5 2" xfId="26367" xr:uid="{00000000-0005-0000-0000-000084460000}"/>
    <cellStyle name="Normal 3 2 2 4 2 4 3 6" xfId="17885" xr:uid="{00000000-0005-0000-0000-000085460000}"/>
    <cellStyle name="Normal 3 2 2 4 2 4 4" xfId="1419" xr:uid="{00000000-0005-0000-0000-000086460000}"/>
    <cellStyle name="Normal 3 2 2 4 2 4 4 2" xfId="3541" xr:uid="{00000000-0005-0000-0000-000087460000}"/>
    <cellStyle name="Normal 3 2 2 4 2 4 4 2 2" xfId="7800" xr:uid="{00000000-0005-0000-0000-000088460000}"/>
    <cellStyle name="Normal 3 2 2 4 2 4 4 2 2 2" xfId="16289" xr:uid="{00000000-0005-0000-0000-000089460000}"/>
    <cellStyle name="Normal 3 2 2 4 2 4 4 2 2 2 2" xfId="33255" xr:uid="{00000000-0005-0000-0000-00008A460000}"/>
    <cellStyle name="Normal 3 2 2 4 2 4 4 2 2 3" xfId="24773" xr:uid="{00000000-0005-0000-0000-00008B460000}"/>
    <cellStyle name="Normal 3 2 2 4 2 4 4 2 3" xfId="12047" xr:uid="{00000000-0005-0000-0000-00008C460000}"/>
    <cellStyle name="Normal 3 2 2 4 2 4 4 2 3 2" xfId="29014" xr:uid="{00000000-0005-0000-0000-00008D460000}"/>
    <cellStyle name="Normal 3 2 2 4 2 4 4 2 4" xfId="20532" xr:uid="{00000000-0005-0000-0000-00008E460000}"/>
    <cellStyle name="Normal 3 2 2 4 2 4 4 3" xfId="5681" xr:uid="{00000000-0005-0000-0000-00008F460000}"/>
    <cellStyle name="Normal 3 2 2 4 2 4 4 3 2" xfId="14171" xr:uid="{00000000-0005-0000-0000-000090460000}"/>
    <cellStyle name="Normal 3 2 2 4 2 4 4 3 2 2" xfId="31137" xr:uid="{00000000-0005-0000-0000-000091460000}"/>
    <cellStyle name="Normal 3 2 2 4 2 4 4 3 3" xfId="22655" xr:uid="{00000000-0005-0000-0000-000092460000}"/>
    <cellStyle name="Normal 3 2 2 4 2 4 4 4" xfId="9929" xr:uid="{00000000-0005-0000-0000-000093460000}"/>
    <cellStyle name="Normal 3 2 2 4 2 4 4 4 2" xfId="26896" xr:uid="{00000000-0005-0000-0000-000094460000}"/>
    <cellStyle name="Normal 3 2 2 4 2 4 4 5" xfId="18414" xr:uid="{00000000-0005-0000-0000-000095460000}"/>
    <cellStyle name="Normal 3 2 2 4 2 4 5" xfId="2482" xr:uid="{00000000-0005-0000-0000-000096460000}"/>
    <cellStyle name="Normal 3 2 2 4 2 4 5 2" xfId="6742" xr:uid="{00000000-0005-0000-0000-000097460000}"/>
    <cellStyle name="Normal 3 2 2 4 2 4 5 2 2" xfId="15231" xr:uid="{00000000-0005-0000-0000-000098460000}"/>
    <cellStyle name="Normal 3 2 2 4 2 4 5 2 2 2" xfId="32197" xr:uid="{00000000-0005-0000-0000-000099460000}"/>
    <cellStyle name="Normal 3 2 2 4 2 4 5 2 3" xfId="23715" xr:uid="{00000000-0005-0000-0000-00009A460000}"/>
    <cellStyle name="Normal 3 2 2 4 2 4 5 3" xfId="10989" xr:uid="{00000000-0005-0000-0000-00009B460000}"/>
    <cellStyle name="Normal 3 2 2 4 2 4 5 3 2" xfId="27956" xr:uid="{00000000-0005-0000-0000-00009C460000}"/>
    <cellStyle name="Normal 3 2 2 4 2 4 5 4" xfId="19474" xr:uid="{00000000-0005-0000-0000-00009D460000}"/>
    <cellStyle name="Normal 3 2 2 4 2 4 6" xfId="4623" xr:uid="{00000000-0005-0000-0000-00009E460000}"/>
    <cellStyle name="Normal 3 2 2 4 2 4 6 2" xfId="13113" xr:uid="{00000000-0005-0000-0000-00009F460000}"/>
    <cellStyle name="Normal 3 2 2 4 2 4 6 2 2" xfId="30079" xr:uid="{00000000-0005-0000-0000-0000A0460000}"/>
    <cellStyle name="Normal 3 2 2 4 2 4 6 3" xfId="21597" xr:uid="{00000000-0005-0000-0000-0000A1460000}"/>
    <cellStyle name="Normal 3 2 2 4 2 4 7" xfId="8871" xr:uid="{00000000-0005-0000-0000-0000A2460000}"/>
    <cellStyle name="Normal 3 2 2 4 2 4 7 2" xfId="25838" xr:uid="{00000000-0005-0000-0000-0000A3460000}"/>
    <cellStyle name="Normal 3 2 2 4 2 4 8" xfId="17356" xr:uid="{00000000-0005-0000-0000-0000A4460000}"/>
    <cellStyle name="Normal 3 2 2 4 2 5" xfId="481" xr:uid="{00000000-0005-0000-0000-0000A5460000}"/>
    <cellStyle name="Normal 3 2 2 4 2 5 2" xfId="1022" xr:uid="{00000000-0005-0000-0000-0000A6460000}"/>
    <cellStyle name="Normal 3 2 2 4 2 5 2 2" xfId="2083" xr:uid="{00000000-0005-0000-0000-0000A7460000}"/>
    <cellStyle name="Normal 3 2 2 4 2 5 2 2 2" xfId="4204" xr:uid="{00000000-0005-0000-0000-0000A8460000}"/>
    <cellStyle name="Normal 3 2 2 4 2 5 2 2 2 2" xfId="8463" xr:uid="{00000000-0005-0000-0000-0000A9460000}"/>
    <cellStyle name="Normal 3 2 2 4 2 5 2 2 2 2 2" xfId="16952" xr:uid="{00000000-0005-0000-0000-0000AA460000}"/>
    <cellStyle name="Normal 3 2 2 4 2 5 2 2 2 2 2 2" xfId="33918" xr:uid="{00000000-0005-0000-0000-0000AB460000}"/>
    <cellStyle name="Normal 3 2 2 4 2 5 2 2 2 2 3" xfId="25436" xr:uid="{00000000-0005-0000-0000-0000AC460000}"/>
    <cellStyle name="Normal 3 2 2 4 2 5 2 2 2 3" xfId="12710" xr:uid="{00000000-0005-0000-0000-0000AD460000}"/>
    <cellStyle name="Normal 3 2 2 4 2 5 2 2 2 3 2" xfId="29677" xr:uid="{00000000-0005-0000-0000-0000AE460000}"/>
    <cellStyle name="Normal 3 2 2 4 2 5 2 2 2 4" xfId="21195" xr:uid="{00000000-0005-0000-0000-0000AF460000}"/>
    <cellStyle name="Normal 3 2 2 4 2 5 2 2 3" xfId="6344" xr:uid="{00000000-0005-0000-0000-0000B0460000}"/>
    <cellStyle name="Normal 3 2 2 4 2 5 2 2 3 2" xfId="14834" xr:uid="{00000000-0005-0000-0000-0000B1460000}"/>
    <cellStyle name="Normal 3 2 2 4 2 5 2 2 3 2 2" xfId="31800" xr:uid="{00000000-0005-0000-0000-0000B2460000}"/>
    <cellStyle name="Normal 3 2 2 4 2 5 2 2 3 3" xfId="23318" xr:uid="{00000000-0005-0000-0000-0000B3460000}"/>
    <cellStyle name="Normal 3 2 2 4 2 5 2 2 4" xfId="10592" xr:uid="{00000000-0005-0000-0000-0000B4460000}"/>
    <cellStyle name="Normal 3 2 2 4 2 5 2 2 4 2" xfId="27559" xr:uid="{00000000-0005-0000-0000-0000B5460000}"/>
    <cellStyle name="Normal 3 2 2 4 2 5 2 2 5" xfId="19077" xr:uid="{00000000-0005-0000-0000-0000B6460000}"/>
    <cellStyle name="Normal 3 2 2 4 2 5 2 3" xfId="3145" xr:uid="{00000000-0005-0000-0000-0000B7460000}"/>
    <cellStyle name="Normal 3 2 2 4 2 5 2 3 2" xfId="7405" xr:uid="{00000000-0005-0000-0000-0000B8460000}"/>
    <cellStyle name="Normal 3 2 2 4 2 5 2 3 2 2" xfId="15894" xr:uid="{00000000-0005-0000-0000-0000B9460000}"/>
    <cellStyle name="Normal 3 2 2 4 2 5 2 3 2 2 2" xfId="32860" xr:uid="{00000000-0005-0000-0000-0000BA460000}"/>
    <cellStyle name="Normal 3 2 2 4 2 5 2 3 2 3" xfId="24378" xr:uid="{00000000-0005-0000-0000-0000BB460000}"/>
    <cellStyle name="Normal 3 2 2 4 2 5 2 3 3" xfId="11652" xr:uid="{00000000-0005-0000-0000-0000BC460000}"/>
    <cellStyle name="Normal 3 2 2 4 2 5 2 3 3 2" xfId="28619" xr:uid="{00000000-0005-0000-0000-0000BD460000}"/>
    <cellStyle name="Normal 3 2 2 4 2 5 2 3 4" xfId="20137" xr:uid="{00000000-0005-0000-0000-0000BE460000}"/>
    <cellStyle name="Normal 3 2 2 4 2 5 2 4" xfId="5286" xr:uid="{00000000-0005-0000-0000-0000BF460000}"/>
    <cellStyle name="Normal 3 2 2 4 2 5 2 4 2" xfId="13776" xr:uid="{00000000-0005-0000-0000-0000C0460000}"/>
    <cellStyle name="Normal 3 2 2 4 2 5 2 4 2 2" xfId="30742" xr:uid="{00000000-0005-0000-0000-0000C1460000}"/>
    <cellStyle name="Normal 3 2 2 4 2 5 2 4 3" xfId="22260" xr:uid="{00000000-0005-0000-0000-0000C2460000}"/>
    <cellStyle name="Normal 3 2 2 4 2 5 2 5" xfId="9534" xr:uid="{00000000-0005-0000-0000-0000C3460000}"/>
    <cellStyle name="Normal 3 2 2 4 2 5 2 5 2" xfId="26501" xr:uid="{00000000-0005-0000-0000-0000C4460000}"/>
    <cellStyle name="Normal 3 2 2 4 2 5 2 6" xfId="18019" xr:uid="{00000000-0005-0000-0000-0000C5460000}"/>
    <cellStyle name="Normal 3 2 2 4 2 5 3" xfId="1553" xr:uid="{00000000-0005-0000-0000-0000C6460000}"/>
    <cellStyle name="Normal 3 2 2 4 2 5 3 2" xfId="3675" xr:uid="{00000000-0005-0000-0000-0000C7460000}"/>
    <cellStyle name="Normal 3 2 2 4 2 5 3 2 2" xfId="7934" xr:uid="{00000000-0005-0000-0000-0000C8460000}"/>
    <cellStyle name="Normal 3 2 2 4 2 5 3 2 2 2" xfId="16423" xr:uid="{00000000-0005-0000-0000-0000C9460000}"/>
    <cellStyle name="Normal 3 2 2 4 2 5 3 2 2 2 2" xfId="33389" xr:uid="{00000000-0005-0000-0000-0000CA460000}"/>
    <cellStyle name="Normal 3 2 2 4 2 5 3 2 2 3" xfId="24907" xr:uid="{00000000-0005-0000-0000-0000CB460000}"/>
    <cellStyle name="Normal 3 2 2 4 2 5 3 2 3" xfId="12181" xr:uid="{00000000-0005-0000-0000-0000CC460000}"/>
    <cellStyle name="Normal 3 2 2 4 2 5 3 2 3 2" xfId="29148" xr:uid="{00000000-0005-0000-0000-0000CD460000}"/>
    <cellStyle name="Normal 3 2 2 4 2 5 3 2 4" xfId="20666" xr:uid="{00000000-0005-0000-0000-0000CE460000}"/>
    <cellStyle name="Normal 3 2 2 4 2 5 3 3" xfId="5815" xr:uid="{00000000-0005-0000-0000-0000CF460000}"/>
    <cellStyle name="Normal 3 2 2 4 2 5 3 3 2" xfId="14305" xr:uid="{00000000-0005-0000-0000-0000D0460000}"/>
    <cellStyle name="Normal 3 2 2 4 2 5 3 3 2 2" xfId="31271" xr:uid="{00000000-0005-0000-0000-0000D1460000}"/>
    <cellStyle name="Normal 3 2 2 4 2 5 3 3 3" xfId="22789" xr:uid="{00000000-0005-0000-0000-0000D2460000}"/>
    <cellStyle name="Normal 3 2 2 4 2 5 3 4" xfId="10063" xr:uid="{00000000-0005-0000-0000-0000D3460000}"/>
    <cellStyle name="Normal 3 2 2 4 2 5 3 4 2" xfId="27030" xr:uid="{00000000-0005-0000-0000-0000D4460000}"/>
    <cellStyle name="Normal 3 2 2 4 2 5 3 5" xfId="18548" xr:uid="{00000000-0005-0000-0000-0000D5460000}"/>
    <cellStyle name="Normal 3 2 2 4 2 5 4" xfId="2616" xr:uid="{00000000-0005-0000-0000-0000D6460000}"/>
    <cellStyle name="Normal 3 2 2 4 2 5 4 2" xfId="6876" xr:uid="{00000000-0005-0000-0000-0000D7460000}"/>
    <cellStyle name="Normal 3 2 2 4 2 5 4 2 2" xfId="15365" xr:uid="{00000000-0005-0000-0000-0000D8460000}"/>
    <cellStyle name="Normal 3 2 2 4 2 5 4 2 2 2" xfId="32331" xr:uid="{00000000-0005-0000-0000-0000D9460000}"/>
    <cellStyle name="Normal 3 2 2 4 2 5 4 2 3" xfId="23849" xr:uid="{00000000-0005-0000-0000-0000DA460000}"/>
    <cellStyle name="Normal 3 2 2 4 2 5 4 3" xfId="11123" xr:uid="{00000000-0005-0000-0000-0000DB460000}"/>
    <cellStyle name="Normal 3 2 2 4 2 5 4 3 2" xfId="28090" xr:uid="{00000000-0005-0000-0000-0000DC460000}"/>
    <cellStyle name="Normal 3 2 2 4 2 5 4 4" xfId="19608" xr:uid="{00000000-0005-0000-0000-0000DD460000}"/>
    <cellStyle name="Normal 3 2 2 4 2 5 5" xfId="4757" xr:uid="{00000000-0005-0000-0000-0000DE460000}"/>
    <cellStyle name="Normal 3 2 2 4 2 5 5 2" xfId="13247" xr:uid="{00000000-0005-0000-0000-0000DF460000}"/>
    <cellStyle name="Normal 3 2 2 4 2 5 5 2 2" xfId="30213" xr:uid="{00000000-0005-0000-0000-0000E0460000}"/>
    <cellStyle name="Normal 3 2 2 4 2 5 5 3" xfId="21731" xr:uid="{00000000-0005-0000-0000-0000E1460000}"/>
    <cellStyle name="Normal 3 2 2 4 2 5 6" xfId="9005" xr:uid="{00000000-0005-0000-0000-0000E2460000}"/>
    <cellStyle name="Normal 3 2 2 4 2 5 6 2" xfId="25972" xr:uid="{00000000-0005-0000-0000-0000E3460000}"/>
    <cellStyle name="Normal 3 2 2 4 2 5 7" xfId="17490" xr:uid="{00000000-0005-0000-0000-0000E4460000}"/>
    <cellStyle name="Normal 3 2 2 4 2 6" xfId="751" xr:uid="{00000000-0005-0000-0000-0000E5460000}"/>
    <cellStyle name="Normal 3 2 2 4 2 6 2" xfId="1818" xr:uid="{00000000-0005-0000-0000-0000E6460000}"/>
    <cellStyle name="Normal 3 2 2 4 2 6 2 2" xfId="3939" xr:uid="{00000000-0005-0000-0000-0000E7460000}"/>
    <cellStyle name="Normal 3 2 2 4 2 6 2 2 2" xfId="8198" xr:uid="{00000000-0005-0000-0000-0000E8460000}"/>
    <cellStyle name="Normal 3 2 2 4 2 6 2 2 2 2" xfId="16687" xr:uid="{00000000-0005-0000-0000-0000E9460000}"/>
    <cellStyle name="Normal 3 2 2 4 2 6 2 2 2 2 2" xfId="33653" xr:uid="{00000000-0005-0000-0000-0000EA460000}"/>
    <cellStyle name="Normal 3 2 2 4 2 6 2 2 2 3" xfId="25171" xr:uid="{00000000-0005-0000-0000-0000EB460000}"/>
    <cellStyle name="Normal 3 2 2 4 2 6 2 2 3" xfId="12445" xr:uid="{00000000-0005-0000-0000-0000EC460000}"/>
    <cellStyle name="Normal 3 2 2 4 2 6 2 2 3 2" xfId="29412" xr:uid="{00000000-0005-0000-0000-0000ED460000}"/>
    <cellStyle name="Normal 3 2 2 4 2 6 2 2 4" xfId="20930" xr:uid="{00000000-0005-0000-0000-0000EE460000}"/>
    <cellStyle name="Normal 3 2 2 4 2 6 2 3" xfId="6079" xr:uid="{00000000-0005-0000-0000-0000EF460000}"/>
    <cellStyle name="Normal 3 2 2 4 2 6 2 3 2" xfId="14569" xr:uid="{00000000-0005-0000-0000-0000F0460000}"/>
    <cellStyle name="Normal 3 2 2 4 2 6 2 3 2 2" xfId="31535" xr:uid="{00000000-0005-0000-0000-0000F1460000}"/>
    <cellStyle name="Normal 3 2 2 4 2 6 2 3 3" xfId="23053" xr:uid="{00000000-0005-0000-0000-0000F2460000}"/>
    <cellStyle name="Normal 3 2 2 4 2 6 2 4" xfId="10327" xr:uid="{00000000-0005-0000-0000-0000F3460000}"/>
    <cellStyle name="Normal 3 2 2 4 2 6 2 4 2" xfId="27294" xr:uid="{00000000-0005-0000-0000-0000F4460000}"/>
    <cellStyle name="Normal 3 2 2 4 2 6 2 5" xfId="18812" xr:uid="{00000000-0005-0000-0000-0000F5460000}"/>
    <cellStyle name="Normal 3 2 2 4 2 6 3" xfId="2880" xr:uid="{00000000-0005-0000-0000-0000F6460000}"/>
    <cellStyle name="Normal 3 2 2 4 2 6 3 2" xfId="7140" xr:uid="{00000000-0005-0000-0000-0000F7460000}"/>
    <cellStyle name="Normal 3 2 2 4 2 6 3 2 2" xfId="15629" xr:uid="{00000000-0005-0000-0000-0000F8460000}"/>
    <cellStyle name="Normal 3 2 2 4 2 6 3 2 2 2" xfId="32595" xr:uid="{00000000-0005-0000-0000-0000F9460000}"/>
    <cellStyle name="Normal 3 2 2 4 2 6 3 2 3" xfId="24113" xr:uid="{00000000-0005-0000-0000-0000FA460000}"/>
    <cellStyle name="Normal 3 2 2 4 2 6 3 3" xfId="11387" xr:uid="{00000000-0005-0000-0000-0000FB460000}"/>
    <cellStyle name="Normal 3 2 2 4 2 6 3 3 2" xfId="28354" xr:uid="{00000000-0005-0000-0000-0000FC460000}"/>
    <cellStyle name="Normal 3 2 2 4 2 6 3 4" xfId="19872" xr:uid="{00000000-0005-0000-0000-0000FD460000}"/>
    <cellStyle name="Normal 3 2 2 4 2 6 4" xfId="5021" xr:uid="{00000000-0005-0000-0000-0000FE460000}"/>
    <cellStyle name="Normal 3 2 2 4 2 6 4 2" xfId="13511" xr:uid="{00000000-0005-0000-0000-0000FF460000}"/>
    <cellStyle name="Normal 3 2 2 4 2 6 4 2 2" xfId="30477" xr:uid="{00000000-0005-0000-0000-000000470000}"/>
    <cellStyle name="Normal 3 2 2 4 2 6 4 3" xfId="21995" xr:uid="{00000000-0005-0000-0000-000001470000}"/>
    <cellStyle name="Normal 3 2 2 4 2 6 5" xfId="9269" xr:uid="{00000000-0005-0000-0000-000002470000}"/>
    <cellStyle name="Normal 3 2 2 4 2 6 5 2" xfId="26236" xr:uid="{00000000-0005-0000-0000-000003470000}"/>
    <cellStyle name="Normal 3 2 2 4 2 6 6" xfId="17754" xr:uid="{00000000-0005-0000-0000-000004470000}"/>
    <cellStyle name="Normal 3 2 2 4 2 7" xfId="1287" xr:uid="{00000000-0005-0000-0000-000005470000}"/>
    <cellStyle name="Normal 3 2 2 4 2 7 2" xfId="3410" xr:uid="{00000000-0005-0000-0000-000006470000}"/>
    <cellStyle name="Normal 3 2 2 4 2 7 2 2" xfId="7669" xr:uid="{00000000-0005-0000-0000-000007470000}"/>
    <cellStyle name="Normal 3 2 2 4 2 7 2 2 2" xfId="16158" xr:uid="{00000000-0005-0000-0000-000008470000}"/>
    <cellStyle name="Normal 3 2 2 4 2 7 2 2 2 2" xfId="33124" xr:uid="{00000000-0005-0000-0000-000009470000}"/>
    <cellStyle name="Normal 3 2 2 4 2 7 2 2 3" xfId="24642" xr:uid="{00000000-0005-0000-0000-00000A470000}"/>
    <cellStyle name="Normal 3 2 2 4 2 7 2 3" xfId="11916" xr:uid="{00000000-0005-0000-0000-00000B470000}"/>
    <cellStyle name="Normal 3 2 2 4 2 7 2 3 2" xfId="28883" xr:uid="{00000000-0005-0000-0000-00000C470000}"/>
    <cellStyle name="Normal 3 2 2 4 2 7 2 4" xfId="20401" xr:uid="{00000000-0005-0000-0000-00000D470000}"/>
    <cellStyle name="Normal 3 2 2 4 2 7 3" xfId="5550" xr:uid="{00000000-0005-0000-0000-00000E470000}"/>
    <cellStyle name="Normal 3 2 2 4 2 7 3 2" xfId="14040" xr:uid="{00000000-0005-0000-0000-00000F470000}"/>
    <cellStyle name="Normal 3 2 2 4 2 7 3 2 2" xfId="31006" xr:uid="{00000000-0005-0000-0000-000010470000}"/>
    <cellStyle name="Normal 3 2 2 4 2 7 3 3" xfId="22524" xr:uid="{00000000-0005-0000-0000-000011470000}"/>
    <cellStyle name="Normal 3 2 2 4 2 7 4" xfId="9798" xr:uid="{00000000-0005-0000-0000-000012470000}"/>
    <cellStyle name="Normal 3 2 2 4 2 7 4 2" xfId="26765" xr:uid="{00000000-0005-0000-0000-000013470000}"/>
    <cellStyle name="Normal 3 2 2 4 2 7 5" xfId="18283" xr:uid="{00000000-0005-0000-0000-000014470000}"/>
    <cellStyle name="Normal 3 2 2 4 2 8" xfId="2350" xr:uid="{00000000-0005-0000-0000-000015470000}"/>
    <cellStyle name="Normal 3 2 2 4 2 8 2" xfId="6611" xr:uid="{00000000-0005-0000-0000-000016470000}"/>
    <cellStyle name="Normal 3 2 2 4 2 8 2 2" xfId="15100" xr:uid="{00000000-0005-0000-0000-000017470000}"/>
    <cellStyle name="Normal 3 2 2 4 2 8 2 2 2" xfId="32066" xr:uid="{00000000-0005-0000-0000-000018470000}"/>
    <cellStyle name="Normal 3 2 2 4 2 8 2 3" xfId="23584" xr:uid="{00000000-0005-0000-0000-000019470000}"/>
    <cellStyle name="Normal 3 2 2 4 2 8 3" xfId="10858" xr:uid="{00000000-0005-0000-0000-00001A470000}"/>
    <cellStyle name="Normal 3 2 2 4 2 8 3 2" xfId="27825" xr:uid="{00000000-0005-0000-0000-00001B470000}"/>
    <cellStyle name="Normal 3 2 2 4 2 8 4" xfId="19343" xr:uid="{00000000-0005-0000-0000-00001C470000}"/>
    <cellStyle name="Normal 3 2 2 4 2 9" xfId="4491" xr:uid="{00000000-0005-0000-0000-00001D470000}"/>
    <cellStyle name="Normal 3 2 2 4 2 9 2" xfId="12982" xr:uid="{00000000-0005-0000-0000-00001E470000}"/>
    <cellStyle name="Normal 3 2 2 4 2 9 2 2" xfId="29948" xr:uid="{00000000-0005-0000-0000-00001F470000}"/>
    <cellStyle name="Normal 3 2 2 4 2 9 3" xfId="21466" xr:uid="{00000000-0005-0000-0000-000020470000}"/>
    <cellStyle name="Normal 3 2 2 4 3" xfId="152" xr:uid="{00000000-0005-0000-0000-000021470000}"/>
    <cellStyle name="Normal 3 2 2 4 3 10" xfId="8747" xr:uid="{00000000-0005-0000-0000-000022470000}"/>
    <cellStyle name="Normal 3 2 2 4 3 10 2" xfId="25715" xr:uid="{00000000-0005-0000-0000-000023470000}"/>
    <cellStyle name="Normal 3 2 2 4 3 11" xfId="17232" xr:uid="{00000000-0005-0000-0000-000024470000}"/>
    <cellStyle name="Normal 3 2 2 4 3 2" xfId="231" xr:uid="{00000000-0005-0000-0000-000025470000}"/>
    <cellStyle name="Normal 3 2 2 4 3 2 10" xfId="17266" xr:uid="{00000000-0005-0000-0000-000026470000}"/>
    <cellStyle name="Normal 3 2 2 4 3 2 2" xfId="301" xr:uid="{00000000-0005-0000-0000-000027470000}"/>
    <cellStyle name="Normal 3 2 2 4 3 2 2 2" xfId="435" xr:uid="{00000000-0005-0000-0000-000028470000}"/>
    <cellStyle name="Normal 3 2 2 4 3 2 2 2 2" xfId="723" xr:uid="{00000000-0005-0000-0000-000029470000}"/>
    <cellStyle name="Normal 3 2 2 4 3 2 2 2 2 2" xfId="1259" xr:uid="{00000000-0005-0000-0000-00002A470000}"/>
    <cellStyle name="Normal 3 2 2 4 3 2 2 2 2 2 2" xfId="2320" xr:uid="{00000000-0005-0000-0000-00002B470000}"/>
    <cellStyle name="Normal 3 2 2 4 3 2 2 2 2 2 2 2" xfId="4441" xr:uid="{00000000-0005-0000-0000-00002C470000}"/>
    <cellStyle name="Normal 3 2 2 4 3 2 2 2 2 2 2 2 2" xfId="8700" xr:uid="{00000000-0005-0000-0000-00002D470000}"/>
    <cellStyle name="Normal 3 2 2 4 3 2 2 2 2 2 2 2 2 2" xfId="17189" xr:uid="{00000000-0005-0000-0000-00002E470000}"/>
    <cellStyle name="Normal 3 2 2 4 3 2 2 2 2 2 2 2 2 2 2" xfId="34155" xr:uid="{00000000-0005-0000-0000-00002F470000}"/>
    <cellStyle name="Normal 3 2 2 4 3 2 2 2 2 2 2 2 2 3" xfId="25673" xr:uid="{00000000-0005-0000-0000-000030470000}"/>
    <cellStyle name="Normal 3 2 2 4 3 2 2 2 2 2 2 2 3" xfId="12947" xr:uid="{00000000-0005-0000-0000-000031470000}"/>
    <cellStyle name="Normal 3 2 2 4 3 2 2 2 2 2 2 2 3 2" xfId="29914" xr:uid="{00000000-0005-0000-0000-000032470000}"/>
    <cellStyle name="Normal 3 2 2 4 3 2 2 2 2 2 2 2 4" xfId="21432" xr:uid="{00000000-0005-0000-0000-000033470000}"/>
    <cellStyle name="Normal 3 2 2 4 3 2 2 2 2 2 2 3" xfId="6581" xr:uid="{00000000-0005-0000-0000-000034470000}"/>
    <cellStyle name="Normal 3 2 2 4 3 2 2 2 2 2 2 3 2" xfId="15071" xr:uid="{00000000-0005-0000-0000-000035470000}"/>
    <cellStyle name="Normal 3 2 2 4 3 2 2 2 2 2 2 3 2 2" xfId="32037" xr:uid="{00000000-0005-0000-0000-000036470000}"/>
    <cellStyle name="Normal 3 2 2 4 3 2 2 2 2 2 2 3 3" xfId="23555" xr:uid="{00000000-0005-0000-0000-000037470000}"/>
    <cellStyle name="Normal 3 2 2 4 3 2 2 2 2 2 2 4" xfId="10829" xr:uid="{00000000-0005-0000-0000-000038470000}"/>
    <cellStyle name="Normal 3 2 2 4 3 2 2 2 2 2 2 4 2" xfId="27796" xr:uid="{00000000-0005-0000-0000-000039470000}"/>
    <cellStyle name="Normal 3 2 2 4 3 2 2 2 2 2 2 5" xfId="19314" xr:uid="{00000000-0005-0000-0000-00003A470000}"/>
    <cellStyle name="Normal 3 2 2 4 3 2 2 2 2 2 3" xfId="3382" xr:uid="{00000000-0005-0000-0000-00003B470000}"/>
    <cellStyle name="Normal 3 2 2 4 3 2 2 2 2 2 3 2" xfId="7642" xr:uid="{00000000-0005-0000-0000-00003C470000}"/>
    <cellStyle name="Normal 3 2 2 4 3 2 2 2 2 2 3 2 2" xfId="16131" xr:uid="{00000000-0005-0000-0000-00003D470000}"/>
    <cellStyle name="Normal 3 2 2 4 3 2 2 2 2 2 3 2 2 2" xfId="33097" xr:uid="{00000000-0005-0000-0000-00003E470000}"/>
    <cellStyle name="Normal 3 2 2 4 3 2 2 2 2 2 3 2 3" xfId="24615" xr:uid="{00000000-0005-0000-0000-00003F470000}"/>
    <cellStyle name="Normal 3 2 2 4 3 2 2 2 2 2 3 3" xfId="11889" xr:uid="{00000000-0005-0000-0000-000040470000}"/>
    <cellStyle name="Normal 3 2 2 4 3 2 2 2 2 2 3 3 2" xfId="28856" xr:uid="{00000000-0005-0000-0000-000041470000}"/>
    <cellStyle name="Normal 3 2 2 4 3 2 2 2 2 2 3 4" xfId="20374" xr:uid="{00000000-0005-0000-0000-000042470000}"/>
    <cellStyle name="Normal 3 2 2 4 3 2 2 2 2 2 4" xfId="5523" xr:uid="{00000000-0005-0000-0000-000043470000}"/>
    <cellStyle name="Normal 3 2 2 4 3 2 2 2 2 2 4 2" xfId="14013" xr:uid="{00000000-0005-0000-0000-000044470000}"/>
    <cellStyle name="Normal 3 2 2 4 3 2 2 2 2 2 4 2 2" xfId="30979" xr:uid="{00000000-0005-0000-0000-000045470000}"/>
    <cellStyle name="Normal 3 2 2 4 3 2 2 2 2 2 4 3" xfId="22497" xr:uid="{00000000-0005-0000-0000-000046470000}"/>
    <cellStyle name="Normal 3 2 2 4 3 2 2 2 2 2 5" xfId="9771" xr:uid="{00000000-0005-0000-0000-000047470000}"/>
    <cellStyle name="Normal 3 2 2 4 3 2 2 2 2 2 5 2" xfId="26738" xr:uid="{00000000-0005-0000-0000-000048470000}"/>
    <cellStyle name="Normal 3 2 2 4 3 2 2 2 2 2 6" xfId="18256" xr:uid="{00000000-0005-0000-0000-000049470000}"/>
    <cellStyle name="Normal 3 2 2 4 3 2 2 2 2 3" xfId="1790" xr:uid="{00000000-0005-0000-0000-00004A470000}"/>
    <cellStyle name="Normal 3 2 2 4 3 2 2 2 2 3 2" xfId="3912" xr:uid="{00000000-0005-0000-0000-00004B470000}"/>
    <cellStyle name="Normal 3 2 2 4 3 2 2 2 2 3 2 2" xfId="8171" xr:uid="{00000000-0005-0000-0000-00004C470000}"/>
    <cellStyle name="Normal 3 2 2 4 3 2 2 2 2 3 2 2 2" xfId="16660" xr:uid="{00000000-0005-0000-0000-00004D470000}"/>
    <cellStyle name="Normal 3 2 2 4 3 2 2 2 2 3 2 2 2 2" xfId="33626" xr:uid="{00000000-0005-0000-0000-00004E470000}"/>
    <cellStyle name="Normal 3 2 2 4 3 2 2 2 2 3 2 2 3" xfId="25144" xr:uid="{00000000-0005-0000-0000-00004F470000}"/>
    <cellStyle name="Normal 3 2 2 4 3 2 2 2 2 3 2 3" xfId="12418" xr:uid="{00000000-0005-0000-0000-000050470000}"/>
    <cellStyle name="Normal 3 2 2 4 3 2 2 2 2 3 2 3 2" xfId="29385" xr:uid="{00000000-0005-0000-0000-000051470000}"/>
    <cellStyle name="Normal 3 2 2 4 3 2 2 2 2 3 2 4" xfId="20903" xr:uid="{00000000-0005-0000-0000-000052470000}"/>
    <cellStyle name="Normal 3 2 2 4 3 2 2 2 2 3 3" xfId="6052" xr:uid="{00000000-0005-0000-0000-000053470000}"/>
    <cellStyle name="Normal 3 2 2 4 3 2 2 2 2 3 3 2" xfId="14542" xr:uid="{00000000-0005-0000-0000-000054470000}"/>
    <cellStyle name="Normal 3 2 2 4 3 2 2 2 2 3 3 2 2" xfId="31508" xr:uid="{00000000-0005-0000-0000-000055470000}"/>
    <cellStyle name="Normal 3 2 2 4 3 2 2 2 2 3 3 3" xfId="23026" xr:uid="{00000000-0005-0000-0000-000056470000}"/>
    <cellStyle name="Normal 3 2 2 4 3 2 2 2 2 3 4" xfId="10300" xr:uid="{00000000-0005-0000-0000-000057470000}"/>
    <cellStyle name="Normal 3 2 2 4 3 2 2 2 2 3 4 2" xfId="27267" xr:uid="{00000000-0005-0000-0000-000058470000}"/>
    <cellStyle name="Normal 3 2 2 4 3 2 2 2 2 3 5" xfId="18785" xr:uid="{00000000-0005-0000-0000-000059470000}"/>
    <cellStyle name="Normal 3 2 2 4 3 2 2 2 2 4" xfId="2853" xr:uid="{00000000-0005-0000-0000-00005A470000}"/>
    <cellStyle name="Normal 3 2 2 4 3 2 2 2 2 4 2" xfId="7113" xr:uid="{00000000-0005-0000-0000-00005B470000}"/>
    <cellStyle name="Normal 3 2 2 4 3 2 2 2 2 4 2 2" xfId="15602" xr:uid="{00000000-0005-0000-0000-00005C470000}"/>
    <cellStyle name="Normal 3 2 2 4 3 2 2 2 2 4 2 2 2" xfId="32568" xr:uid="{00000000-0005-0000-0000-00005D470000}"/>
    <cellStyle name="Normal 3 2 2 4 3 2 2 2 2 4 2 3" xfId="24086" xr:uid="{00000000-0005-0000-0000-00005E470000}"/>
    <cellStyle name="Normal 3 2 2 4 3 2 2 2 2 4 3" xfId="11360" xr:uid="{00000000-0005-0000-0000-00005F470000}"/>
    <cellStyle name="Normal 3 2 2 4 3 2 2 2 2 4 3 2" xfId="28327" xr:uid="{00000000-0005-0000-0000-000060470000}"/>
    <cellStyle name="Normal 3 2 2 4 3 2 2 2 2 4 4" xfId="19845" xr:uid="{00000000-0005-0000-0000-000061470000}"/>
    <cellStyle name="Normal 3 2 2 4 3 2 2 2 2 5" xfId="4994" xr:uid="{00000000-0005-0000-0000-000062470000}"/>
    <cellStyle name="Normal 3 2 2 4 3 2 2 2 2 5 2" xfId="13484" xr:uid="{00000000-0005-0000-0000-000063470000}"/>
    <cellStyle name="Normal 3 2 2 4 3 2 2 2 2 5 2 2" xfId="30450" xr:uid="{00000000-0005-0000-0000-000064470000}"/>
    <cellStyle name="Normal 3 2 2 4 3 2 2 2 2 5 3" xfId="21968" xr:uid="{00000000-0005-0000-0000-000065470000}"/>
    <cellStyle name="Normal 3 2 2 4 3 2 2 2 2 6" xfId="9242" xr:uid="{00000000-0005-0000-0000-000066470000}"/>
    <cellStyle name="Normal 3 2 2 4 3 2 2 2 2 6 2" xfId="26209" xr:uid="{00000000-0005-0000-0000-000067470000}"/>
    <cellStyle name="Normal 3 2 2 4 3 2 2 2 2 7" xfId="17727" xr:uid="{00000000-0005-0000-0000-000068470000}"/>
    <cellStyle name="Normal 3 2 2 4 3 2 2 2 3" xfId="989" xr:uid="{00000000-0005-0000-0000-000069470000}"/>
    <cellStyle name="Normal 3 2 2 4 3 2 2 2 3 2" xfId="2055" xr:uid="{00000000-0005-0000-0000-00006A470000}"/>
    <cellStyle name="Normal 3 2 2 4 3 2 2 2 3 2 2" xfId="4176" xr:uid="{00000000-0005-0000-0000-00006B470000}"/>
    <cellStyle name="Normal 3 2 2 4 3 2 2 2 3 2 2 2" xfId="8435" xr:uid="{00000000-0005-0000-0000-00006C470000}"/>
    <cellStyle name="Normal 3 2 2 4 3 2 2 2 3 2 2 2 2" xfId="16924" xr:uid="{00000000-0005-0000-0000-00006D470000}"/>
    <cellStyle name="Normal 3 2 2 4 3 2 2 2 3 2 2 2 2 2" xfId="33890" xr:uid="{00000000-0005-0000-0000-00006E470000}"/>
    <cellStyle name="Normal 3 2 2 4 3 2 2 2 3 2 2 2 3" xfId="25408" xr:uid="{00000000-0005-0000-0000-00006F470000}"/>
    <cellStyle name="Normal 3 2 2 4 3 2 2 2 3 2 2 3" xfId="12682" xr:uid="{00000000-0005-0000-0000-000070470000}"/>
    <cellStyle name="Normal 3 2 2 4 3 2 2 2 3 2 2 3 2" xfId="29649" xr:uid="{00000000-0005-0000-0000-000071470000}"/>
    <cellStyle name="Normal 3 2 2 4 3 2 2 2 3 2 2 4" xfId="21167" xr:uid="{00000000-0005-0000-0000-000072470000}"/>
    <cellStyle name="Normal 3 2 2 4 3 2 2 2 3 2 3" xfId="6316" xr:uid="{00000000-0005-0000-0000-000073470000}"/>
    <cellStyle name="Normal 3 2 2 4 3 2 2 2 3 2 3 2" xfId="14806" xr:uid="{00000000-0005-0000-0000-000074470000}"/>
    <cellStyle name="Normal 3 2 2 4 3 2 2 2 3 2 3 2 2" xfId="31772" xr:uid="{00000000-0005-0000-0000-000075470000}"/>
    <cellStyle name="Normal 3 2 2 4 3 2 2 2 3 2 3 3" xfId="23290" xr:uid="{00000000-0005-0000-0000-000076470000}"/>
    <cellStyle name="Normal 3 2 2 4 3 2 2 2 3 2 4" xfId="10564" xr:uid="{00000000-0005-0000-0000-000077470000}"/>
    <cellStyle name="Normal 3 2 2 4 3 2 2 2 3 2 4 2" xfId="27531" xr:uid="{00000000-0005-0000-0000-000078470000}"/>
    <cellStyle name="Normal 3 2 2 4 3 2 2 2 3 2 5" xfId="19049" xr:uid="{00000000-0005-0000-0000-000079470000}"/>
    <cellStyle name="Normal 3 2 2 4 3 2 2 2 3 3" xfId="3117" xr:uid="{00000000-0005-0000-0000-00007A470000}"/>
    <cellStyle name="Normal 3 2 2 4 3 2 2 2 3 3 2" xfId="7377" xr:uid="{00000000-0005-0000-0000-00007B470000}"/>
    <cellStyle name="Normal 3 2 2 4 3 2 2 2 3 3 2 2" xfId="15866" xr:uid="{00000000-0005-0000-0000-00007C470000}"/>
    <cellStyle name="Normal 3 2 2 4 3 2 2 2 3 3 2 2 2" xfId="32832" xr:uid="{00000000-0005-0000-0000-00007D470000}"/>
    <cellStyle name="Normal 3 2 2 4 3 2 2 2 3 3 2 3" xfId="24350" xr:uid="{00000000-0005-0000-0000-00007E470000}"/>
    <cellStyle name="Normal 3 2 2 4 3 2 2 2 3 3 3" xfId="11624" xr:uid="{00000000-0005-0000-0000-00007F470000}"/>
    <cellStyle name="Normal 3 2 2 4 3 2 2 2 3 3 3 2" xfId="28591" xr:uid="{00000000-0005-0000-0000-000080470000}"/>
    <cellStyle name="Normal 3 2 2 4 3 2 2 2 3 3 4" xfId="20109" xr:uid="{00000000-0005-0000-0000-000081470000}"/>
    <cellStyle name="Normal 3 2 2 4 3 2 2 2 3 4" xfId="5258" xr:uid="{00000000-0005-0000-0000-000082470000}"/>
    <cellStyle name="Normal 3 2 2 4 3 2 2 2 3 4 2" xfId="13748" xr:uid="{00000000-0005-0000-0000-000083470000}"/>
    <cellStyle name="Normal 3 2 2 4 3 2 2 2 3 4 2 2" xfId="30714" xr:uid="{00000000-0005-0000-0000-000084470000}"/>
    <cellStyle name="Normal 3 2 2 4 3 2 2 2 3 4 3" xfId="22232" xr:uid="{00000000-0005-0000-0000-000085470000}"/>
    <cellStyle name="Normal 3 2 2 4 3 2 2 2 3 5" xfId="9506" xr:uid="{00000000-0005-0000-0000-000086470000}"/>
    <cellStyle name="Normal 3 2 2 4 3 2 2 2 3 5 2" xfId="26473" xr:uid="{00000000-0005-0000-0000-000087470000}"/>
    <cellStyle name="Normal 3 2 2 4 3 2 2 2 3 6" xfId="17991" xr:uid="{00000000-0005-0000-0000-000088470000}"/>
    <cellStyle name="Normal 3 2 2 4 3 2 2 2 4" xfId="1525" xr:uid="{00000000-0005-0000-0000-000089470000}"/>
    <cellStyle name="Normal 3 2 2 4 3 2 2 2 4 2" xfId="3647" xr:uid="{00000000-0005-0000-0000-00008A470000}"/>
    <cellStyle name="Normal 3 2 2 4 3 2 2 2 4 2 2" xfId="7906" xr:uid="{00000000-0005-0000-0000-00008B470000}"/>
    <cellStyle name="Normal 3 2 2 4 3 2 2 2 4 2 2 2" xfId="16395" xr:uid="{00000000-0005-0000-0000-00008C470000}"/>
    <cellStyle name="Normal 3 2 2 4 3 2 2 2 4 2 2 2 2" xfId="33361" xr:uid="{00000000-0005-0000-0000-00008D470000}"/>
    <cellStyle name="Normal 3 2 2 4 3 2 2 2 4 2 2 3" xfId="24879" xr:uid="{00000000-0005-0000-0000-00008E470000}"/>
    <cellStyle name="Normal 3 2 2 4 3 2 2 2 4 2 3" xfId="12153" xr:uid="{00000000-0005-0000-0000-00008F470000}"/>
    <cellStyle name="Normal 3 2 2 4 3 2 2 2 4 2 3 2" xfId="29120" xr:uid="{00000000-0005-0000-0000-000090470000}"/>
    <cellStyle name="Normal 3 2 2 4 3 2 2 2 4 2 4" xfId="20638" xr:uid="{00000000-0005-0000-0000-000091470000}"/>
    <cellStyle name="Normal 3 2 2 4 3 2 2 2 4 3" xfId="5787" xr:uid="{00000000-0005-0000-0000-000092470000}"/>
    <cellStyle name="Normal 3 2 2 4 3 2 2 2 4 3 2" xfId="14277" xr:uid="{00000000-0005-0000-0000-000093470000}"/>
    <cellStyle name="Normal 3 2 2 4 3 2 2 2 4 3 2 2" xfId="31243" xr:uid="{00000000-0005-0000-0000-000094470000}"/>
    <cellStyle name="Normal 3 2 2 4 3 2 2 2 4 3 3" xfId="22761" xr:uid="{00000000-0005-0000-0000-000095470000}"/>
    <cellStyle name="Normal 3 2 2 4 3 2 2 2 4 4" xfId="10035" xr:uid="{00000000-0005-0000-0000-000096470000}"/>
    <cellStyle name="Normal 3 2 2 4 3 2 2 2 4 4 2" xfId="27002" xr:uid="{00000000-0005-0000-0000-000097470000}"/>
    <cellStyle name="Normal 3 2 2 4 3 2 2 2 4 5" xfId="18520" xr:uid="{00000000-0005-0000-0000-000098470000}"/>
    <cellStyle name="Normal 3 2 2 4 3 2 2 2 5" xfId="2588" xr:uid="{00000000-0005-0000-0000-000099470000}"/>
    <cellStyle name="Normal 3 2 2 4 3 2 2 2 5 2" xfId="6848" xr:uid="{00000000-0005-0000-0000-00009A470000}"/>
    <cellStyle name="Normal 3 2 2 4 3 2 2 2 5 2 2" xfId="15337" xr:uid="{00000000-0005-0000-0000-00009B470000}"/>
    <cellStyle name="Normal 3 2 2 4 3 2 2 2 5 2 2 2" xfId="32303" xr:uid="{00000000-0005-0000-0000-00009C470000}"/>
    <cellStyle name="Normal 3 2 2 4 3 2 2 2 5 2 3" xfId="23821" xr:uid="{00000000-0005-0000-0000-00009D470000}"/>
    <cellStyle name="Normal 3 2 2 4 3 2 2 2 5 3" xfId="11095" xr:uid="{00000000-0005-0000-0000-00009E470000}"/>
    <cellStyle name="Normal 3 2 2 4 3 2 2 2 5 3 2" xfId="28062" xr:uid="{00000000-0005-0000-0000-00009F470000}"/>
    <cellStyle name="Normal 3 2 2 4 3 2 2 2 5 4" xfId="19580" xr:uid="{00000000-0005-0000-0000-0000A0470000}"/>
    <cellStyle name="Normal 3 2 2 4 3 2 2 2 6" xfId="4729" xr:uid="{00000000-0005-0000-0000-0000A1470000}"/>
    <cellStyle name="Normal 3 2 2 4 3 2 2 2 6 2" xfId="13219" xr:uid="{00000000-0005-0000-0000-0000A2470000}"/>
    <cellStyle name="Normal 3 2 2 4 3 2 2 2 6 2 2" xfId="30185" xr:uid="{00000000-0005-0000-0000-0000A3470000}"/>
    <cellStyle name="Normal 3 2 2 4 3 2 2 2 6 3" xfId="21703" xr:uid="{00000000-0005-0000-0000-0000A4470000}"/>
    <cellStyle name="Normal 3 2 2 4 3 2 2 2 7" xfId="8977" xr:uid="{00000000-0005-0000-0000-0000A5470000}"/>
    <cellStyle name="Normal 3 2 2 4 3 2 2 2 7 2" xfId="25944" xr:uid="{00000000-0005-0000-0000-0000A6470000}"/>
    <cellStyle name="Normal 3 2 2 4 3 2 2 2 8" xfId="17462" xr:uid="{00000000-0005-0000-0000-0000A7470000}"/>
    <cellStyle name="Normal 3 2 2 4 3 2 2 3" xfId="590" xr:uid="{00000000-0005-0000-0000-0000A8470000}"/>
    <cellStyle name="Normal 3 2 2 4 3 2 2 3 2" xfId="1128" xr:uid="{00000000-0005-0000-0000-0000A9470000}"/>
    <cellStyle name="Normal 3 2 2 4 3 2 2 3 2 2" xfId="2189" xr:uid="{00000000-0005-0000-0000-0000AA470000}"/>
    <cellStyle name="Normal 3 2 2 4 3 2 2 3 2 2 2" xfId="4310" xr:uid="{00000000-0005-0000-0000-0000AB470000}"/>
    <cellStyle name="Normal 3 2 2 4 3 2 2 3 2 2 2 2" xfId="8569" xr:uid="{00000000-0005-0000-0000-0000AC470000}"/>
    <cellStyle name="Normal 3 2 2 4 3 2 2 3 2 2 2 2 2" xfId="17058" xr:uid="{00000000-0005-0000-0000-0000AD470000}"/>
    <cellStyle name="Normal 3 2 2 4 3 2 2 3 2 2 2 2 2 2" xfId="34024" xr:uid="{00000000-0005-0000-0000-0000AE470000}"/>
    <cellStyle name="Normal 3 2 2 4 3 2 2 3 2 2 2 2 3" xfId="25542" xr:uid="{00000000-0005-0000-0000-0000AF470000}"/>
    <cellStyle name="Normal 3 2 2 4 3 2 2 3 2 2 2 3" xfId="12816" xr:uid="{00000000-0005-0000-0000-0000B0470000}"/>
    <cellStyle name="Normal 3 2 2 4 3 2 2 3 2 2 2 3 2" xfId="29783" xr:uid="{00000000-0005-0000-0000-0000B1470000}"/>
    <cellStyle name="Normal 3 2 2 4 3 2 2 3 2 2 2 4" xfId="21301" xr:uid="{00000000-0005-0000-0000-0000B2470000}"/>
    <cellStyle name="Normal 3 2 2 4 3 2 2 3 2 2 3" xfId="6450" xr:uid="{00000000-0005-0000-0000-0000B3470000}"/>
    <cellStyle name="Normal 3 2 2 4 3 2 2 3 2 2 3 2" xfId="14940" xr:uid="{00000000-0005-0000-0000-0000B4470000}"/>
    <cellStyle name="Normal 3 2 2 4 3 2 2 3 2 2 3 2 2" xfId="31906" xr:uid="{00000000-0005-0000-0000-0000B5470000}"/>
    <cellStyle name="Normal 3 2 2 4 3 2 2 3 2 2 3 3" xfId="23424" xr:uid="{00000000-0005-0000-0000-0000B6470000}"/>
    <cellStyle name="Normal 3 2 2 4 3 2 2 3 2 2 4" xfId="10698" xr:uid="{00000000-0005-0000-0000-0000B7470000}"/>
    <cellStyle name="Normal 3 2 2 4 3 2 2 3 2 2 4 2" xfId="27665" xr:uid="{00000000-0005-0000-0000-0000B8470000}"/>
    <cellStyle name="Normal 3 2 2 4 3 2 2 3 2 2 5" xfId="19183" xr:uid="{00000000-0005-0000-0000-0000B9470000}"/>
    <cellStyle name="Normal 3 2 2 4 3 2 2 3 2 3" xfId="3251" xr:uid="{00000000-0005-0000-0000-0000BA470000}"/>
    <cellStyle name="Normal 3 2 2 4 3 2 2 3 2 3 2" xfId="7511" xr:uid="{00000000-0005-0000-0000-0000BB470000}"/>
    <cellStyle name="Normal 3 2 2 4 3 2 2 3 2 3 2 2" xfId="16000" xr:uid="{00000000-0005-0000-0000-0000BC470000}"/>
    <cellStyle name="Normal 3 2 2 4 3 2 2 3 2 3 2 2 2" xfId="32966" xr:uid="{00000000-0005-0000-0000-0000BD470000}"/>
    <cellStyle name="Normal 3 2 2 4 3 2 2 3 2 3 2 3" xfId="24484" xr:uid="{00000000-0005-0000-0000-0000BE470000}"/>
    <cellStyle name="Normal 3 2 2 4 3 2 2 3 2 3 3" xfId="11758" xr:uid="{00000000-0005-0000-0000-0000BF470000}"/>
    <cellStyle name="Normal 3 2 2 4 3 2 2 3 2 3 3 2" xfId="28725" xr:uid="{00000000-0005-0000-0000-0000C0470000}"/>
    <cellStyle name="Normal 3 2 2 4 3 2 2 3 2 3 4" xfId="20243" xr:uid="{00000000-0005-0000-0000-0000C1470000}"/>
    <cellStyle name="Normal 3 2 2 4 3 2 2 3 2 4" xfId="5392" xr:uid="{00000000-0005-0000-0000-0000C2470000}"/>
    <cellStyle name="Normal 3 2 2 4 3 2 2 3 2 4 2" xfId="13882" xr:uid="{00000000-0005-0000-0000-0000C3470000}"/>
    <cellStyle name="Normal 3 2 2 4 3 2 2 3 2 4 2 2" xfId="30848" xr:uid="{00000000-0005-0000-0000-0000C4470000}"/>
    <cellStyle name="Normal 3 2 2 4 3 2 2 3 2 4 3" xfId="22366" xr:uid="{00000000-0005-0000-0000-0000C5470000}"/>
    <cellStyle name="Normal 3 2 2 4 3 2 2 3 2 5" xfId="9640" xr:uid="{00000000-0005-0000-0000-0000C6470000}"/>
    <cellStyle name="Normal 3 2 2 4 3 2 2 3 2 5 2" xfId="26607" xr:uid="{00000000-0005-0000-0000-0000C7470000}"/>
    <cellStyle name="Normal 3 2 2 4 3 2 2 3 2 6" xfId="18125" xr:uid="{00000000-0005-0000-0000-0000C8470000}"/>
    <cellStyle name="Normal 3 2 2 4 3 2 2 3 3" xfId="1659" xr:uid="{00000000-0005-0000-0000-0000C9470000}"/>
    <cellStyle name="Normal 3 2 2 4 3 2 2 3 3 2" xfId="3781" xr:uid="{00000000-0005-0000-0000-0000CA470000}"/>
    <cellStyle name="Normal 3 2 2 4 3 2 2 3 3 2 2" xfId="8040" xr:uid="{00000000-0005-0000-0000-0000CB470000}"/>
    <cellStyle name="Normal 3 2 2 4 3 2 2 3 3 2 2 2" xfId="16529" xr:uid="{00000000-0005-0000-0000-0000CC470000}"/>
    <cellStyle name="Normal 3 2 2 4 3 2 2 3 3 2 2 2 2" xfId="33495" xr:uid="{00000000-0005-0000-0000-0000CD470000}"/>
    <cellStyle name="Normal 3 2 2 4 3 2 2 3 3 2 2 3" xfId="25013" xr:uid="{00000000-0005-0000-0000-0000CE470000}"/>
    <cellStyle name="Normal 3 2 2 4 3 2 2 3 3 2 3" xfId="12287" xr:uid="{00000000-0005-0000-0000-0000CF470000}"/>
    <cellStyle name="Normal 3 2 2 4 3 2 2 3 3 2 3 2" xfId="29254" xr:uid="{00000000-0005-0000-0000-0000D0470000}"/>
    <cellStyle name="Normal 3 2 2 4 3 2 2 3 3 2 4" xfId="20772" xr:uid="{00000000-0005-0000-0000-0000D1470000}"/>
    <cellStyle name="Normal 3 2 2 4 3 2 2 3 3 3" xfId="5921" xr:uid="{00000000-0005-0000-0000-0000D2470000}"/>
    <cellStyle name="Normal 3 2 2 4 3 2 2 3 3 3 2" xfId="14411" xr:uid="{00000000-0005-0000-0000-0000D3470000}"/>
    <cellStyle name="Normal 3 2 2 4 3 2 2 3 3 3 2 2" xfId="31377" xr:uid="{00000000-0005-0000-0000-0000D4470000}"/>
    <cellStyle name="Normal 3 2 2 4 3 2 2 3 3 3 3" xfId="22895" xr:uid="{00000000-0005-0000-0000-0000D5470000}"/>
    <cellStyle name="Normal 3 2 2 4 3 2 2 3 3 4" xfId="10169" xr:uid="{00000000-0005-0000-0000-0000D6470000}"/>
    <cellStyle name="Normal 3 2 2 4 3 2 2 3 3 4 2" xfId="27136" xr:uid="{00000000-0005-0000-0000-0000D7470000}"/>
    <cellStyle name="Normal 3 2 2 4 3 2 2 3 3 5" xfId="18654" xr:uid="{00000000-0005-0000-0000-0000D8470000}"/>
    <cellStyle name="Normal 3 2 2 4 3 2 2 3 4" xfId="2722" xr:uid="{00000000-0005-0000-0000-0000D9470000}"/>
    <cellStyle name="Normal 3 2 2 4 3 2 2 3 4 2" xfId="6982" xr:uid="{00000000-0005-0000-0000-0000DA470000}"/>
    <cellStyle name="Normal 3 2 2 4 3 2 2 3 4 2 2" xfId="15471" xr:uid="{00000000-0005-0000-0000-0000DB470000}"/>
    <cellStyle name="Normal 3 2 2 4 3 2 2 3 4 2 2 2" xfId="32437" xr:uid="{00000000-0005-0000-0000-0000DC470000}"/>
    <cellStyle name="Normal 3 2 2 4 3 2 2 3 4 2 3" xfId="23955" xr:uid="{00000000-0005-0000-0000-0000DD470000}"/>
    <cellStyle name="Normal 3 2 2 4 3 2 2 3 4 3" xfId="11229" xr:uid="{00000000-0005-0000-0000-0000DE470000}"/>
    <cellStyle name="Normal 3 2 2 4 3 2 2 3 4 3 2" xfId="28196" xr:uid="{00000000-0005-0000-0000-0000DF470000}"/>
    <cellStyle name="Normal 3 2 2 4 3 2 2 3 4 4" xfId="19714" xr:uid="{00000000-0005-0000-0000-0000E0470000}"/>
    <cellStyle name="Normal 3 2 2 4 3 2 2 3 5" xfId="4863" xr:uid="{00000000-0005-0000-0000-0000E1470000}"/>
    <cellStyle name="Normal 3 2 2 4 3 2 2 3 5 2" xfId="13353" xr:uid="{00000000-0005-0000-0000-0000E2470000}"/>
    <cellStyle name="Normal 3 2 2 4 3 2 2 3 5 2 2" xfId="30319" xr:uid="{00000000-0005-0000-0000-0000E3470000}"/>
    <cellStyle name="Normal 3 2 2 4 3 2 2 3 5 3" xfId="21837" xr:uid="{00000000-0005-0000-0000-0000E4470000}"/>
    <cellStyle name="Normal 3 2 2 4 3 2 2 3 6" xfId="9111" xr:uid="{00000000-0005-0000-0000-0000E5470000}"/>
    <cellStyle name="Normal 3 2 2 4 3 2 2 3 6 2" xfId="26078" xr:uid="{00000000-0005-0000-0000-0000E6470000}"/>
    <cellStyle name="Normal 3 2 2 4 3 2 2 3 7" xfId="17596" xr:uid="{00000000-0005-0000-0000-0000E7470000}"/>
    <cellStyle name="Normal 3 2 2 4 3 2 2 4" xfId="858" xr:uid="{00000000-0005-0000-0000-0000E8470000}"/>
    <cellStyle name="Normal 3 2 2 4 3 2 2 4 2" xfId="1924" xr:uid="{00000000-0005-0000-0000-0000E9470000}"/>
    <cellStyle name="Normal 3 2 2 4 3 2 2 4 2 2" xfId="4045" xr:uid="{00000000-0005-0000-0000-0000EA470000}"/>
    <cellStyle name="Normal 3 2 2 4 3 2 2 4 2 2 2" xfId="8304" xr:uid="{00000000-0005-0000-0000-0000EB470000}"/>
    <cellStyle name="Normal 3 2 2 4 3 2 2 4 2 2 2 2" xfId="16793" xr:uid="{00000000-0005-0000-0000-0000EC470000}"/>
    <cellStyle name="Normal 3 2 2 4 3 2 2 4 2 2 2 2 2" xfId="33759" xr:uid="{00000000-0005-0000-0000-0000ED470000}"/>
    <cellStyle name="Normal 3 2 2 4 3 2 2 4 2 2 2 3" xfId="25277" xr:uid="{00000000-0005-0000-0000-0000EE470000}"/>
    <cellStyle name="Normal 3 2 2 4 3 2 2 4 2 2 3" xfId="12551" xr:uid="{00000000-0005-0000-0000-0000EF470000}"/>
    <cellStyle name="Normal 3 2 2 4 3 2 2 4 2 2 3 2" xfId="29518" xr:uid="{00000000-0005-0000-0000-0000F0470000}"/>
    <cellStyle name="Normal 3 2 2 4 3 2 2 4 2 2 4" xfId="21036" xr:uid="{00000000-0005-0000-0000-0000F1470000}"/>
    <cellStyle name="Normal 3 2 2 4 3 2 2 4 2 3" xfId="6185" xr:uid="{00000000-0005-0000-0000-0000F2470000}"/>
    <cellStyle name="Normal 3 2 2 4 3 2 2 4 2 3 2" xfId="14675" xr:uid="{00000000-0005-0000-0000-0000F3470000}"/>
    <cellStyle name="Normal 3 2 2 4 3 2 2 4 2 3 2 2" xfId="31641" xr:uid="{00000000-0005-0000-0000-0000F4470000}"/>
    <cellStyle name="Normal 3 2 2 4 3 2 2 4 2 3 3" xfId="23159" xr:uid="{00000000-0005-0000-0000-0000F5470000}"/>
    <cellStyle name="Normal 3 2 2 4 3 2 2 4 2 4" xfId="10433" xr:uid="{00000000-0005-0000-0000-0000F6470000}"/>
    <cellStyle name="Normal 3 2 2 4 3 2 2 4 2 4 2" xfId="27400" xr:uid="{00000000-0005-0000-0000-0000F7470000}"/>
    <cellStyle name="Normal 3 2 2 4 3 2 2 4 2 5" xfId="18918" xr:uid="{00000000-0005-0000-0000-0000F8470000}"/>
    <cellStyle name="Normal 3 2 2 4 3 2 2 4 3" xfId="2986" xr:uid="{00000000-0005-0000-0000-0000F9470000}"/>
    <cellStyle name="Normal 3 2 2 4 3 2 2 4 3 2" xfId="7246" xr:uid="{00000000-0005-0000-0000-0000FA470000}"/>
    <cellStyle name="Normal 3 2 2 4 3 2 2 4 3 2 2" xfId="15735" xr:uid="{00000000-0005-0000-0000-0000FB470000}"/>
    <cellStyle name="Normal 3 2 2 4 3 2 2 4 3 2 2 2" xfId="32701" xr:uid="{00000000-0005-0000-0000-0000FC470000}"/>
    <cellStyle name="Normal 3 2 2 4 3 2 2 4 3 2 3" xfId="24219" xr:uid="{00000000-0005-0000-0000-0000FD470000}"/>
    <cellStyle name="Normal 3 2 2 4 3 2 2 4 3 3" xfId="11493" xr:uid="{00000000-0005-0000-0000-0000FE470000}"/>
    <cellStyle name="Normal 3 2 2 4 3 2 2 4 3 3 2" xfId="28460" xr:uid="{00000000-0005-0000-0000-0000FF470000}"/>
    <cellStyle name="Normal 3 2 2 4 3 2 2 4 3 4" xfId="19978" xr:uid="{00000000-0005-0000-0000-000000480000}"/>
    <cellStyle name="Normal 3 2 2 4 3 2 2 4 4" xfId="5127" xr:uid="{00000000-0005-0000-0000-000001480000}"/>
    <cellStyle name="Normal 3 2 2 4 3 2 2 4 4 2" xfId="13617" xr:uid="{00000000-0005-0000-0000-000002480000}"/>
    <cellStyle name="Normal 3 2 2 4 3 2 2 4 4 2 2" xfId="30583" xr:uid="{00000000-0005-0000-0000-000003480000}"/>
    <cellStyle name="Normal 3 2 2 4 3 2 2 4 4 3" xfId="22101" xr:uid="{00000000-0005-0000-0000-000004480000}"/>
    <cellStyle name="Normal 3 2 2 4 3 2 2 4 5" xfId="9375" xr:uid="{00000000-0005-0000-0000-000005480000}"/>
    <cellStyle name="Normal 3 2 2 4 3 2 2 4 5 2" xfId="26342" xr:uid="{00000000-0005-0000-0000-000006480000}"/>
    <cellStyle name="Normal 3 2 2 4 3 2 2 4 6" xfId="17860" xr:uid="{00000000-0005-0000-0000-000007480000}"/>
    <cellStyle name="Normal 3 2 2 4 3 2 2 5" xfId="1394" xr:uid="{00000000-0005-0000-0000-000008480000}"/>
    <cellStyle name="Normal 3 2 2 4 3 2 2 5 2" xfId="3516" xr:uid="{00000000-0005-0000-0000-000009480000}"/>
    <cellStyle name="Normal 3 2 2 4 3 2 2 5 2 2" xfId="7775" xr:uid="{00000000-0005-0000-0000-00000A480000}"/>
    <cellStyle name="Normal 3 2 2 4 3 2 2 5 2 2 2" xfId="16264" xr:uid="{00000000-0005-0000-0000-00000B480000}"/>
    <cellStyle name="Normal 3 2 2 4 3 2 2 5 2 2 2 2" xfId="33230" xr:uid="{00000000-0005-0000-0000-00000C480000}"/>
    <cellStyle name="Normal 3 2 2 4 3 2 2 5 2 2 3" xfId="24748" xr:uid="{00000000-0005-0000-0000-00000D480000}"/>
    <cellStyle name="Normal 3 2 2 4 3 2 2 5 2 3" xfId="12022" xr:uid="{00000000-0005-0000-0000-00000E480000}"/>
    <cellStyle name="Normal 3 2 2 4 3 2 2 5 2 3 2" xfId="28989" xr:uid="{00000000-0005-0000-0000-00000F480000}"/>
    <cellStyle name="Normal 3 2 2 4 3 2 2 5 2 4" xfId="20507" xr:uid="{00000000-0005-0000-0000-000010480000}"/>
    <cellStyle name="Normal 3 2 2 4 3 2 2 5 3" xfId="5656" xr:uid="{00000000-0005-0000-0000-000011480000}"/>
    <cellStyle name="Normal 3 2 2 4 3 2 2 5 3 2" xfId="14146" xr:uid="{00000000-0005-0000-0000-000012480000}"/>
    <cellStyle name="Normal 3 2 2 4 3 2 2 5 3 2 2" xfId="31112" xr:uid="{00000000-0005-0000-0000-000013480000}"/>
    <cellStyle name="Normal 3 2 2 4 3 2 2 5 3 3" xfId="22630" xr:uid="{00000000-0005-0000-0000-000014480000}"/>
    <cellStyle name="Normal 3 2 2 4 3 2 2 5 4" xfId="9904" xr:uid="{00000000-0005-0000-0000-000015480000}"/>
    <cellStyle name="Normal 3 2 2 4 3 2 2 5 4 2" xfId="26871" xr:uid="{00000000-0005-0000-0000-000016480000}"/>
    <cellStyle name="Normal 3 2 2 4 3 2 2 5 5" xfId="18389" xr:uid="{00000000-0005-0000-0000-000017480000}"/>
    <cellStyle name="Normal 3 2 2 4 3 2 2 6" xfId="2457" xr:uid="{00000000-0005-0000-0000-000018480000}"/>
    <cellStyle name="Normal 3 2 2 4 3 2 2 6 2" xfId="6717" xr:uid="{00000000-0005-0000-0000-000019480000}"/>
    <cellStyle name="Normal 3 2 2 4 3 2 2 6 2 2" xfId="15206" xr:uid="{00000000-0005-0000-0000-00001A480000}"/>
    <cellStyle name="Normal 3 2 2 4 3 2 2 6 2 2 2" xfId="32172" xr:uid="{00000000-0005-0000-0000-00001B480000}"/>
    <cellStyle name="Normal 3 2 2 4 3 2 2 6 2 3" xfId="23690" xr:uid="{00000000-0005-0000-0000-00001C480000}"/>
    <cellStyle name="Normal 3 2 2 4 3 2 2 6 3" xfId="10964" xr:uid="{00000000-0005-0000-0000-00001D480000}"/>
    <cellStyle name="Normal 3 2 2 4 3 2 2 6 3 2" xfId="27931" xr:uid="{00000000-0005-0000-0000-00001E480000}"/>
    <cellStyle name="Normal 3 2 2 4 3 2 2 6 4" xfId="19449" xr:uid="{00000000-0005-0000-0000-00001F480000}"/>
    <cellStyle name="Normal 3 2 2 4 3 2 2 7" xfId="4598" xr:uid="{00000000-0005-0000-0000-000020480000}"/>
    <cellStyle name="Normal 3 2 2 4 3 2 2 7 2" xfId="13088" xr:uid="{00000000-0005-0000-0000-000021480000}"/>
    <cellStyle name="Normal 3 2 2 4 3 2 2 7 2 2" xfId="30054" xr:uid="{00000000-0005-0000-0000-000022480000}"/>
    <cellStyle name="Normal 3 2 2 4 3 2 2 7 3" xfId="21572" xr:uid="{00000000-0005-0000-0000-000023480000}"/>
    <cellStyle name="Normal 3 2 2 4 3 2 2 8" xfId="8846" xr:uid="{00000000-0005-0000-0000-000024480000}"/>
    <cellStyle name="Normal 3 2 2 4 3 2 2 8 2" xfId="25813" xr:uid="{00000000-0005-0000-0000-000025480000}"/>
    <cellStyle name="Normal 3 2 2 4 3 2 2 9" xfId="17331" xr:uid="{00000000-0005-0000-0000-000026480000}"/>
    <cellStyle name="Normal 3 2 2 4 3 2 3" xfId="369" xr:uid="{00000000-0005-0000-0000-000027480000}"/>
    <cellStyle name="Normal 3 2 2 4 3 2 3 2" xfId="658" xr:uid="{00000000-0005-0000-0000-000028480000}"/>
    <cellStyle name="Normal 3 2 2 4 3 2 3 2 2" xfId="1194" xr:uid="{00000000-0005-0000-0000-000029480000}"/>
    <cellStyle name="Normal 3 2 2 4 3 2 3 2 2 2" xfId="2255" xr:uid="{00000000-0005-0000-0000-00002A480000}"/>
    <cellStyle name="Normal 3 2 2 4 3 2 3 2 2 2 2" xfId="4376" xr:uid="{00000000-0005-0000-0000-00002B480000}"/>
    <cellStyle name="Normal 3 2 2 4 3 2 3 2 2 2 2 2" xfId="8635" xr:uid="{00000000-0005-0000-0000-00002C480000}"/>
    <cellStyle name="Normal 3 2 2 4 3 2 3 2 2 2 2 2 2" xfId="17124" xr:uid="{00000000-0005-0000-0000-00002D480000}"/>
    <cellStyle name="Normal 3 2 2 4 3 2 3 2 2 2 2 2 2 2" xfId="34090" xr:uid="{00000000-0005-0000-0000-00002E480000}"/>
    <cellStyle name="Normal 3 2 2 4 3 2 3 2 2 2 2 2 3" xfId="25608" xr:uid="{00000000-0005-0000-0000-00002F480000}"/>
    <cellStyle name="Normal 3 2 2 4 3 2 3 2 2 2 2 3" xfId="12882" xr:uid="{00000000-0005-0000-0000-000030480000}"/>
    <cellStyle name="Normal 3 2 2 4 3 2 3 2 2 2 2 3 2" xfId="29849" xr:uid="{00000000-0005-0000-0000-000031480000}"/>
    <cellStyle name="Normal 3 2 2 4 3 2 3 2 2 2 2 4" xfId="21367" xr:uid="{00000000-0005-0000-0000-000032480000}"/>
    <cellStyle name="Normal 3 2 2 4 3 2 3 2 2 2 3" xfId="6516" xr:uid="{00000000-0005-0000-0000-000033480000}"/>
    <cellStyle name="Normal 3 2 2 4 3 2 3 2 2 2 3 2" xfId="15006" xr:uid="{00000000-0005-0000-0000-000034480000}"/>
    <cellStyle name="Normal 3 2 2 4 3 2 3 2 2 2 3 2 2" xfId="31972" xr:uid="{00000000-0005-0000-0000-000035480000}"/>
    <cellStyle name="Normal 3 2 2 4 3 2 3 2 2 2 3 3" xfId="23490" xr:uid="{00000000-0005-0000-0000-000036480000}"/>
    <cellStyle name="Normal 3 2 2 4 3 2 3 2 2 2 4" xfId="10764" xr:uid="{00000000-0005-0000-0000-000037480000}"/>
    <cellStyle name="Normal 3 2 2 4 3 2 3 2 2 2 4 2" xfId="27731" xr:uid="{00000000-0005-0000-0000-000038480000}"/>
    <cellStyle name="Normal 3 2 2 4 3 2 3 2 2 2 5" xfId="19249" xr:uid="{00000000-0005-0000-0000-000039480000}"/>
    <cellStyle name="Normal 3 2 2 4 3 2 3 2 2 3" xfId="3317" xr:uid="{00000000-0005-0000-0000-00003A480000}"/>
    <cellStyle name="Normal 3 2 2 4 3 2 3 2 2 3 2" xfId="7577" xr:uid="{00000000-0005-0000-0000-00003B480000}"/>
    <cellStyle name="Normal 3 2 2 4 3 2 3 2 2 3 2 2" xfId="16066" xr:uid="{00000000-0005-0000-0000-00003C480000}"/>
    <cellStyle name="Normal 3 2 2 4 3 2 3 2 2 3 2 2 2" xfId="33032" xr:uid="{00000000-0005-0000-0000-00003D480000}"/>
    <cellStyle name="Normal 3 2 2 4 3 2 3 2 2 3 2 3" xfId="24550" xr:uid="{00000000-0005-0000-0000-00003E480000}"/>
    <cellStyle name="Normal 3 2 2 4 3 2 3 2 2 3 3" xfId="11824" xr:uid="{00000000-0005-0000-0000-00003F480000}"/>
    <cellStyle name="Normal 3 2 2 4 3 2 3 2 2 3 3 2" xfId="28791" xr:uid="{00000000-0005-0000-0000-000040480000}"/>
    <cellStyle name="Normal 3 2 2 4 3 2 3 2 2 3 4" xfId="20309" xr:uid="{00000000-0005-0000-0000-000041480000}"/>
    <cellStyle name="Normal 3 2 2 4 3 2 3 2 2 4" xfId="5458" xr:uid="{00000000-0005-0000-0000-000042480000}"/>
    <cellStyle name="Normal 3 2 2 4 3 2 3 2 2 4 2" xfId="13948" xr:uid="{00000000-0005-0000-0000-000043480000}"/>
    <cellStyle name="Normal 3 2 2 4 3 2 3 2 2 4 2 2" xfId="30914" xr:uid="{00000000-0005-0000-0000-000044480000}"/>
    <cellStyle name="Normal 3 2 2 4 3 2 3 2 2 4 3" xfId="22432" xr:uid="{00000000-0005-0000-0000-000045480000}"/>
    <cellStyle name="Normal 3 2 2 4 3 2 3 2 2 5" xfId="9706" xr:uid="{00000000-0005-0000-0000-000046480000}"/>
    <cellStyle name="Normal 3 2 2 4 3 2 3 2 2 5 2" xfId="26673" xr:uid="{00000000-0005-0000-0000-000047480000}"/>
    <cellStyle name="Normal 3 2 2 4 3 2 3 2 2 6" xfId="18191" xr:uid="{00000000-0005-0000-0000-000048480000}"/>
    <cellStyle name="Normal 3 2 2 4 3 2 3 2 3" xfId="1725" xr:uid="{00000000-0005-0000-0000-000049480000}"/>
    <cellStyle name="Normal 3 2 2 4 3 2 3 2 3 2" xfId="3847" xr:uid="{00000000-0005-0000-0000-00004A480000}"/>
    <cellStyle name="Normal 3 2 2 4 3 2 3 2 3 2 2" xfId="8106" xr:uid="{00000000-0005-0000-0000-00004B480000}"/>
    <cellStyle name="Normal 3 2 2 4 3 2 3 2 3 2 2 2" xfId="16595" xr:uid="{00000000-0005-0000-0000-00004C480000}"/>
    <cellStyle name="Normal 3 2 2 4 3 2 3 2 3 2 2 2 2" xfId="33561" xr:uid="{00000000-0005-0000-0000-00004D480000}"/>
    <cellStyle name="Normal 3 2 2 4 3 2 3 2 3 2 2 3" xfId="25079" xr:uid="{00000000-0005-0000-0000-00004E480000}"/>
    <cellStyle name="Normal 3 2 2 4 3 2 3 2 3 2 3" xfId="12353" xr:uid="{00000000-0005-0000-0000-00004F480000}"/>
    <cellStyle name="Normal 3 2 2 4 3 2 3 2 3 2 3 2" xfId="29320" xr:uid="{00000000-0005-0000-0000-000050480000}"/>
    <cellStyle name="Normal 3 2 2 4 3 2 3 2 3 2 4" xfId="20838" xr:uid="{00000000-0005-0000-0000-000051480000}"/>
    <cellStyle name="Normal 3 2 2 4 3 2 3 2 3 3" xfId="5987" xr:uid="{00000000-0005-0000-0000-000052480000}"/>
    <cellStyle name="Normal 3 2 2 4 3 2 3 2 3 3 2" xfId="14477" xr:uid="{00000000-0005-0000-0000-000053480000}"/>
    <cellStyle name="Normal 3 2 2 4 3 2 3 2 3 3 2 2" xfId="31443" xr:uid="{00000000-0005-0000-0000-000054480000}"/>
    <cellStyle name="Normal 3 2 2 4 3 2 3 2 3 3 3" xfId="22961" xr:uid="{00000000-0005-0000-0000-000055480000}"/>
    <cellStyle name="Normal 3 2 2 4 3 2 3 2 3 4" xfId="10235" xr:uid="{00000000-0005-0000-0000-000056480000}"/>
    <cellStyle name="Normal 3 2 2 4 3 2 3 2 3 4 2" xfId="27202" xr:uid="{00000000-0005-0000-0000-000057480000}"/>
    <cellStyle name="Normal 3 2 2 4 3 2 3 2 3 5" xfId="18720" xr:uid="{00000000-0005-0000-0000-000058480000}"/>
    <cellStyle name="Normal 3 2 2 4 3 2 3 2 4" xfId="2788" xr:uid="{00000000-0005-0000-0000-000059480000}"/>
    <cellStyle name="Normal 3 2 2 4 3 2 3 2 4 2" xfId="7048" xr:uid="{00000000-0005-0000-0000-00005A480000}"/>
    <cellStyle name="Normal 3 2 2 4 3 2 3 2 4 2 2" xfId="15537" xr:uid="{00000000-0005-0000-0000-00005B480000}"/>
    <cellStyle name="Normal 3 2 2 4 3 2 3 2 4 2 2 2" xfId="32503" xr:uid="{00000000-0005-0000-0000-00005C480000}"/>
    <cellStyle name="Normal 3 2 2 4 3 2 3 2 4 2 3" xfId="24021" xr:uid="{00000000-0005-0000-0000-00005D480000}"/>
    <cellStyle name="Normal 3 2 2 4 3 2 3 2 4 3" xfId="11295" xr:uid="{00000000-0005-0000-0000-00005E480000}"/>
    <cellStyle name="Normal 3 2 2 4 3 2 3 2 4 3 2" xfId="28262" xr:uid="{00000000-0005-0000-0000-00005F480000}"/>
    <cellStyle name="Normal 3 2 2 4 3 2 3 2 4 4" xfId="19780" xr:uid="{00000000-0005-0000-0000-000060480000}"/>
    <cellStyle name="Normal 3 2 2 4 3 2 3 2 5" xfId="4929" xr:uid="{00000000-0005-0000-0000-000061480000}"/>
    <cellStyle name="Normal 3 2 2 4 3 2 3 2 5 2" xfId="13419" xr:uid="{00000000-0005-0000-0000-000062480000}"/>
    <cellStyle name="Normal 3 2 2 4 3 2 3 2 5 2 2" xfId="30385" xr:uid="{00000000-0005-0000-0000-000063480000}"/>
    <cellStyle name="Normal 3 2 2 4 3 2 3 2 5 3" xfId="21903" xr:uid="{00000000-0005-0000-0000-000064480000}"/>
    <cellStyle name="Normal 3 2 2 4 3 2 3 2 6" xfId="9177" xr:uid="{00000000-0005-0000-0000-000065480000}"/>
    <cellStyle name="Normal 3 2 2 4 3 2 3 2 6 2" xfId="26144" xr:uid="{00000000-0005-0000-0000-000066480000}"/>
    <cellStyle name="Normal 3 2 2 4 3 2 3 2 7" xfId="17662" xr:uid="{00000000-0005-0000-0000-000067480000}"/>
    <cellStyle name="Normal 3 2 2 4 3 2 3 3" xfId="924" xr:uid="{00000000-0005-0000-0000-000068480000}"/>
    <cellStyle name="Normal 3 2 2 4 3 2 3 3 2" xfId="1990" xr:uid="{00000000-0005-0000-0000-000069480000}"/>
    <cellStyle name="Normal 3 2 2 4 3 2 3 3 2 2" xfId="4111" xr:uid="{00000000-0005-0000-0000-00006A480000}"/>
    <cellStyle name="Normal 3 2 2 4 3 2 3 3 2 2 2" xfId="8370" xr:uid="{00000000-0005-0000-0000-00006B480000}"/>
    <cellStyle name="Normal 3 2 2 4 3 2 3 3 2 2 2 2" xfId="16859" xr:uid="{00000000-0005-0000-0000-00006C480000}"/>
    <cellStyle name="Normal 3 2 2 4 3 2 3 3 2 2 2 2 2" xfId="33825" xr:uid="{00000000-0005-0000-0000-00006D480000}"/>
    <cellStyle name="Normal 3 2 2 4 3 2 3 3 2 2 2 3" xfId="25343" xr:uid="{00000000-0005-0000-0000-00006E480000}"/>
    <cellStyle name="Normal 3 2 2 4 3 2 3 3 2 2 3" xfId="12617" xr:uid="{00000000-0005-0000-0000-00006F480000}"/>
    <cellStyle name="Normal 3 2 2 4 3 2 3 3 2 2 3 2" xfId="29584" xr:uid="{00000000-0005-0000-0000-000070480000}"/>
    <cellStyle name="Normal 3 2 2 4 3 2 3 3 2 2 4" xfId="21102" xr:uid="{00000000-0005-0000-0000-000071480000}"/>
    <cellStyle name="Normal 3 2 2 4 3 2 3 3 2 3" xfId="6251" xr:uid="{00000000-0005-0000-0000-000072480000}"/>
    <cellStyle name="Normal 3 2 2 4 3 2 3 3 2 3 2" xfId="14741" xr:uid="{00000000-0005-0000-0000-000073480000}"/>
    <cellStyle name="Normal 3 2 2 4 3 2 3 3 2 3 2 2" xfId="31707" xr:uid="{00000000-0005-0000-0000-000074480000}"/>
    <cellStyle name="Normal 3 2 2 4 3 2 3 3 2 3 3" xfId="23225" xr:uid="{00000000-0005-0000-0000-000075480000}"/>
    <cellStyle name="Normal 3 2 2 4 3 2 3 3 2 4" xfId="10499" xr:uid="{00000000-0005-0000-0000-000076480000}"/>
    <cellStyle name="Normal 3 2 2 4 3 2 3 3 2 4 2" xfId="27466" xr:uid="{00000000-0005-0000-0000-000077480000}"/>
    <cellStyle name="Normal 3 2 2 4 3 2 3 3 2 5" xfId="18984" xr:uid="{00000000-0005-0000-0000-000078480000}"/>
    <cellStyle name="Normal 3 2 2 4 3 2 3 3 3" xfId="3052" xr:uid="{00000000-0005-0000-0000-000079480000}"/>
    <cellStyle name="Normal 3 2 2 4 3 2 3 3 3 2" xfId="7312" xr:uid="{00000000-0005-0000-0000-00007A480000}"/>
    <cellStyle name="Normal 3 2 2 4 3 2 3 3 3 2 2" xfId="15801" xr:uid="{00000000-0005-0000-0000-00007B480000}"/>
    <cellStyle name="Normal 3 2 2 4 3 2 3 3 3 2 2 2" xfId="32767" xr:uid="{00000000-0005-0000-0000-00007C480000}"/>
    <cellStyle name="Normal 3 2 2 4 3 2 3 3 3 2 3" xfId="24285" xr:uid="{00000000-0005-0000-0000-00007D480000}"/>
    <cellStyle name="Normal 3 2 2 4 3 2 3 3 3 3" xfId="11559" xr:uid="{00000000-0005-0000-0000-00007E480000}"/>
    <cellStyle name="Normal 3 2 2 4 3 2 3 3 3 3 2" xfId="28526" xr:uid="{00000000-0005-0000-0000-00007F480000}"/>
    <cellStyle name="Normal 3 2 2 4 3 2 3 3 3 4" xfId="20044" xr:uid="{00000000-0005-0000-0000-000080480000}"/>
    <cellStyle name="Normal 3 2 2 4 3 2 3 3 4" xfId="5193" xr:uid="{00000000-0005-0000-0000-000081480000}"/>
    <cellStyle name="Normal 3 2 2 4 3 2 3 3 4 2" xfId="13683" xr:uid="{00000000-0005-0000-0000-000082480000}"/>
    <cellStyle name="Normal 3 2 2 4 3 2 3 3 4 2 2" xfId="30649" xr:uid="{00000000-0005-0000-0000-000083480000}"/>
    <cellStyle name="Normal 3 2 2 4 3 2 3 3 4 3" xfId="22167" xr:uid="{00000000-0005-0000-0000-000084480000}"/>
    <cellStyle name="Normal 3 2 2 4 3 2 3 3 5" xfId="9441" xr:uid="{00000000-0005-0000-0000-000085480000}"/>
    <cellStyle name="Normal 3 2 2 4 3 2 3 3 5 2" xfId="26408" xr:uid="{00000000-0005-0000-0000-000086480000}"/>
    <cellStyle name="Normal 3 2 2 4 3 2 3 3 6" xfId="17926" xr:uid="{00000000-0005-0000-0000-000087480000}"/>
    <cellStyle name="Normal 3 2 2 4 3 2 3 4" xfId="1460" xr:uid="{00000000-0005-0000-0000-000088480000}"/>
    <cellStyle name="Normal 3 2 2 4 3 2 3 4 2" xfId="3582" xr:uid="{00000000-0005-0000-0000-000089480000}"/>
    <cellStyle name="Normal 3 2 2 4 3 2 3 4 2 2" xfId="7841" xr:uid="{00000000-0005-0000-0000-00008A480000}"/>
    <cellStyle name="Normal 3 2 2 4 3 2 3 4 2 2 2" xfId="16330" xr:uid="{00000000-0005-0000-0000-00008B480000}"/>
    <cellStyle name="Normal 3 2 2 4 3 2 3 4 2 2 2 2" xfId="33296" xr:uid="{00000000-0005-0000-0000-00008C480000}"/>
    <cellStyle name="Normal 3 2 2 4 3 2 3 4 2 2 3" xfId="24814" xr:uid="{00000000-0005-0000-0000-00008D480000}"/>
    <cellStyle name="Normal 3 2 2 4 3 2 3 4 2 3" xfId="12088" xr:uid="{00000000-0005-0000-0000-00008E480000}"/>
    <cellStyle name="Normal 3 2 2 4 3 2 3 4 2 3 2" xfId="29055" xr:uid="{00000000-0005-0000-0000-00008F480000}"/>
    <cellStyle name="Normal 3 2 2 4 3 2 3 4 2 4" xfId="20573" xr:uid="{00000000-0005-0000-0000-000090480000}"/>
    <cellStyle name="Normal 3 2 2 4 3 2 3 4 3" xfId="5722" xr:uid="{00000000-0005-0000-0000-000091480000}"/>
    <cellStyle name="Normal 3 2 2 4 3 2 3 4 3 2" xfId="14212" xr:uid="{00000000-0005-0000-0000-000092480000}"/>
    <cellStyle name="Normal 3 2 2 4 3 2 3 4 3 2 2" xfId="31178" xr:uid="{00000000-0005-0000-0000-000093480000}"/>
    <cellStyle name="Normal 3 2 2 4 3 2 3 4 3 3" xfId="22696" xr:uid="{00000000-0005-0000-0000-000094480000}"/>
    <cellStyle name="Normal 3 2 2 4 3 2 3 4 4" xfId="9970" xr:uid="{00000000-0005-0000-0000-000095480000}"/>
    <cellStyle name="Normal 3 2 2 4 3 2 3 4 4 2" xfId="26937" xr:uid="{00000000-0005-0000-0000-000096480000}"/>
    <cellStyle name="Normal 3 2 2 4 3 2 3 4 5" xfId="18455" xr:uid="{00000000-0005-0000-0000-000097480000}"/>
    <cellStyle name="Normal 3 2 2 4 3 2 3 5" xfId="2523" xr:uid="{00000000-0005-0000-0000-000098480000}"/>
    <cellStyle name="Normal 3 2 2 4 3 2 3 5 2" xfId="6783" xr:uid="{00000000-0005-0000-0000-000099480000}"/>
    <cellStyle name="Normal 3 2 2 4 3 2 3 5 2 2" xfId="15272" xr:uid="{00000000-0005-0000-0000-00009A480000}"/>
    <cellStyle name="Normal 3 2 2 4 3 2 3 5 2 2 2" xfId="32238" xr:uid="{00000000-0005-0000-0000-00009B480000}"/>
    <cellStyle name="Normal 3 2 2 4 3 2 3 5 2 3" xfId="23756" xr:uid="{00000000-0005-0000-0000-00009C480000}"/>
    <cellStyle name="Normal 3 2 2 4 3 2 3 5 3" xfId="11030" xr:uid="{00000000-0005-0000-0000-00009D480000}"/>
    <cellStyle name="Normal 3 2 2 4 3 2 3 5 3 2" xfId="27997" xr:uid="{00000000-0005-0000-0000-00009E480000}"/>
    <cellStyle name="Normal 3 2 2 4 3 2 3 5 4" xfId="19515" xr:uid="{00000000-0005-0000-0000-00009F480000}"/>
    <cellStyle name="Normal 3 2 2 4 3 2 3 6" xfId="4664" xr:uid="{00000000-0005-0000-0000-0000A0480000}"/>
    <cellStyle name="Normal 3 2 2 4 3 2 3 6 2" xfId="13154" xr:uid="{00000000-0005-0000-0000-0000A1480000}"/>
    <cellStyle name="Normal 3 2 2 4 3 2 3 6 2 2" xfId="30120" xr:uid="{00000000-0005-0000-0000-0000A2480000}"/>
    <cellStyle name="Normal 3 2 2 4 3 2 3 6 3" xfId="21638" xr:uid="{00000000-0005-0000-0000-0000A3480000}"/>
    <cellStyle name="Normal 3 2 2 4 3 2 3 7" xfId="8912" xr:uid="{00000000-0005-0000-0000-0000A4480000}"/>
    <cellStyle name="Normal 3 2 2 4 3 2 3 7 2" xfId="25879" xr:uid="{00000000-0005-0000-0000-0000A5480000}"/>
    <cellStyle name="Normal 3 2 2 4 3 2 3 8" xfId="17397" xr:uid="{00000000-0005-0000-0000-0000A6480000}"/>
    <cellStyle name="Normal 3 2 2 4 3 2 4" xfId="523" xr:uid="{00000000-0005-0000-0000-0000A7480000}"/>
    <cellStyle name="Normal 3 2 2 4 3 2 4 2" xfId="1063" xr:uid="{00000000-0005-0000-0000-0000A8480000}"/>
    <cellStyle name="Normal 3 2 2 4 3 2 4 2 2" xfId="2124" xr:uid="{00000000-0005-0000-0000-0000A9480000}"/>
    <cellStyle name="Normal 3 2 2 4 3 2 4 2 2 2" xfId="4245" xr:uid="{00000000-0005-0000-0000-0000AA480000}"/>
    <cellStyle name="Normal 3 2 2 4 3 2 4 2 2 2 2" xfId="8504" xr:uid="{00000000-0005-0000-0000-0000AB480000}"/>
    <cellStyle name="Normal 3 2 2 4 3 2 4 2 2 2 2 2" xfId="16993" xr:uid="{00000000-0005-0000-0000-0000AC480000}"/>
    <cellStyle name="Normal 3 2 2 4 3 2 4 2 2 2 2 2 2" xfId="33959" xr:uid="{00000000-0005-0000-0000-0000AD480000}"/>
    <cellStyle name="Normal 3 2 2 4 3 2 4 2 2 2 2 3" xfId="25477" xr:uid="{00000000-0005-0000-0000-0000AE480000}"/>
    <cellStyle name="Normal 3 2 2 4 3 2 4 2 2 2 3" xfId="12751" xr:uid="{00000000-0005-0000-0000-0000AF480000}"/>
    <cellStyle name="Normal 3 2 2 4 3 2 4 2 2 2 3 2" xfId="29718" xr:uid="{00000000-0005-0000-0000-0000B0480000}"/>
    <cellStyle name="Normal 3 2 2 4 3 2 4 2 2 2 4" xfId="21236" xr:uid="{00000000-0005-0000-0000-0000B1480000}"/>
    <cellStyle name="Normal 3 2 2 4 3 2 4 2 2 3" xfId="6385" xr:uid="{00000000-0005-0000-0000-0000B2480000}"/>
    <cellStyle name="Normal 3 2 2 4 3 2 4 2 2 3 2" xfId="14875" xr:uid="{00000000-0005-0000-0000-0000B3480000}"/>
    <cellStyle name="Normal 3 2 2 4 3 2 4 2 2 3 2 2" xfId="31841" xr:uid="{00000000-0005-0000-0000-0000B4480000}"/>
    <cellStyle name="Normal 3 2 2 4 3 2 4 2 2 3 3" xfId="23359" xr:uid="{00000000-0005-0000-0000-0000B5480000}"/>
    <cellStyle name="Normal 3 2 2 4 3 2 4 2 2 4" xfId="10633" xr:uid="{00000000-0005-0000-0000-0000B6480000}"/>
    <cellStyle name="Normal 3 2 2 4 3 2 4 2 2 4 2" xfId="27600" xr:uid="{00000000-0005-0000-0000-0000B7480000}"/>
    <cellStyle name="Normal 3 2 2 4 3 2 4 2 2 5" xfId="19118" xr:uid="{00000000-0005-0000-0000-0000B8480000}"/>
    <cellStyle name="Normal 3 2 2 4 3 2 4 2 3" xfId="3186" xr:uid="{00000000-0005-0000-0000-0000B9480000}"/>
    <cellStyle name="Normal 3 2 2 4 3 2 4 2 3 2" xfId="7446" xr:uid="{00000000-0005-0000-0000-0000BA480000}"/>
    <cellStyle name="Normal 3 2 2 4 3 2 4 2 3 2 2" xfId="15935" xr:uid="{00000000-0005-0000-0000-0000BB480000}"/>
    <cellStyle name="Normal 3 2 2 4 3 2 4 2 3 2 2 2" xfId="32901" xr:uid="{00000000-0005-0000-0000-0000BC480000}"/>
    <cellStyle name="Normal 3 2 2 4 3 2 4 2 3 2 3" xfId="24419" xr:uid="{00000000-0005-0000-0000-0000BD480000}"/>
    <cellStyle name="Normal 3 2 2 4 3 2 4 2 3 3" xfId="11693" xr:uid="{00000000-0005-0000-0000-0000BE480000}"/>
    <cellStyle name="Normal 3 2 2 4 3 2 4 2 3 3 2" xfId="28660" xr:uid="{00000000-0005-0000-0000-0000BF480000}"/>
    <cellStyle name="Normal 3 2 2 4 3 2 4 2 3 4" xfId="20178" xr:uid="{00000000-0005-0000-0000-0000C0480000}"/>
    <cellStyle name="Normal 3 2 2 4 3 2 4 2 4" xfId="5327" xr:uid="{00000000-0005-0000-0000-0000C1480000}"/>
    <cellStyle name="Normal 3 2 2 4 3 2 4 2 4 2" xfId="13817" xr:uid="{00000000-0005-0000-0000-0000C2480000}"/>
    <cellStyle name="Normal 3 2 2 4 3 2 4 2 4 2 2" xfId="30783" xr:uid="{00000000-0005-0000-0000-0000C3480000}"/>
    <cellStyle name="Normal 3 2 2 4 3 2 4 2 4 3" xfId="22301" xr:uid="{00000000-0005-0000-0000-0000C4480000}"/>
    <cellStyle name="Normal 3 2 2 4 3 2 4 2 5" xfId="9575" xr:uid="{00000000-0005-0000-0000-0000C5480000}"/>
    <cellStyle name="Normal 3 2 2 4 3 2 4 2 5 2" xfId="26542" xr:uid="{00000000-0005-0000-0000-0000C6480000}"/>
    <cellStyle name="Normal 3 2 2 4 3 2 4 2 6" xfId="18060" xr:uid="{00000000-0005-0000-0000-0000C7480000}"/>
    <cellStyle name="Normal 3 2 2 4 3 2 4 3" xfId="1594" xr:uid="{00000000-0005-0000-0000-0000C8480000}"/>
    <cellStyle name="Normal 3 2 2 4 3 2 4 3 2" xfId="3716" xr:uid="{00000000-0005-0000-0000-0000C9480000}"/>
    <cellStyle name="Normal 3 2 2 4 3 2 4 3 2 2" xfId="7975" xr:uid="{00000000-0005-0000-0000-0000CA480000}"/>
    <cellStyle name="Normal 3 2 2 4 3 2 4 3 2 2 2" xfId="16464" xr:uid="{00000000-0005-0000-0000-0000CB480000}"/>
    <cellStyle name="Normal 3 2 2 4 3 2 4 3 2 2 2 2" xfId="33430" xr:uid="{00000000-0005-0000-0000-0000CC480000}"/>
    <cellStyle name="Normal 3 2 2 4 3 2 4 3 2 2 3" xfId="24948" xr:uid="{00000000-0005-0000-0000-0000CD480000}"/>
    <cellStyle name="Normal 3 2 2 4 3 2 4 3 2 3" xfId="12222" xr:uid="{00000000-0005-0000-0000-0000CE480000}"/>
    <cellStyle name="Normal 3 2 2 4 3 2 4 3 2 3 2" xfId="29189" xr:uid="{00000000-0005-0000-0000-0000CF480000}"/>
    <cellStyle name="Normal 3 2 2 4 3 2 4 3 2 4" xfId="20707" xr:uid="{00000000-0005-0000-0000-0000D0480000}"/>
    <cellStyle name="Normal 3 2 2 4 3 2 4 3 3" xfId="5856" xr:uid="{00000000-0005-0000-0000-0000D1480000}"/>
    <cellStyle name="Normal 3 2 2 4 3 2 4 3 3 2" xfId="14346" xr:uid="{00000000-0005-0000-0000-0000D2480000}"/>
    <cellStyle name="Normal 3 2 2 4 3 2 4 3 3 2 2" xfId="31312" xr:uid="{00000000-0005-0000-0000-0000D3480000}"/>
    <cellStyle name="Normal 3 2 2 4 3 2 4 3 3 3" xfId="22830" xr:uid="{00000000-0005-0000-0000-0000D4480000}"/>
    <cellStyle name="Normal 3 2 2 4 3 2 4 3 4" xfId="10104" xr:uid="{00000000-0005-0000-0000-0000D5480000}"/>
    <cellStyle name="Normal 3 2 2 4 3 2 4 3 4 2" xfId="27071" xr:uid="{00000000-0005-0000-0000-0000D6480000}"/>
    <cellStyle name="Normal 3 2 2 4 3 2 4 3 5" xfId="18589" xr:uid="{00000000-0005-0000-0000-0000D7480000}"/>
    <cellStyle name="Normal 3 2 2 4 3 2 4 4" xfId="2657" xr:uid="{00000000-0005-0000-0000-0000D8480000}"/>
    <cellStyle name="Normal 3 2 2 4 3 2 4 4 2" xfId="6917" xr:uid="{00000000-0005-0000-0000-0000D9480000}"/>
    <cellStyle name="Normal 3 2 2 4 3 2 4 4 2 2" xfId="15406" xr:uid="{00000000-0005-0000-0000-0000DA480000}"/>
    <cellStyle name="Normal 3 2 2 4 3 2 4 4 2 2 2" xfId="32372" xr:uid="{00000000-0005-0000-0000-0000DB480000}"/>
    <cellStyle name="Normal 3 2 2 4 3 2 4 4 2 3" xfId="23890" xr:uid="{00000000-0005-0000-0000-0000DC480000}"/>
    <cellStyle name="Normal 3 2 2 4 3 2 4 4 3" xfId="11164" xr:uid="{00000000-0005-0000-0000-0000DD480000}"/>
    <cellStyle name="Normal 3 2 2 4 3 2 4 4 3 2" xfId="28131" xr:uid="{00000000-0005-0000-0000-0000DE480000}"/>
    <cellStyle name="Normal 3 2 2 4 3 2 4 4 4" xfId="19649" xr:uid="{00000000-0005-0000-0000-0000DF480000}"/>
    <cellStyle name="Normal 3 2 2 4 3 2 4 5" xfId="4798" xr:uid="{00000000-0005-0000-0000-0000E0480000}"/>
    <cellStyle name="Normal 3 2 2 4 3 2 4 5 2" xfId="13288" xr:uid="{00000000-0005-0000-0000-0000E1480000}"/>
    <cellStyle name="Normal 3 2 2 4 3 2 4 5 2 2" xfId="30254" xr:uid="{00000000-0005-0000-0000-0000E2480000}"/>
    <cellStyle name="Normal 3 2 2 4 3 2 4 5 3" xfId="21772" xr:uid="{00000000-0005-0000-0000-0000E3480000}"/>
    <cellStyle name="Normal 3 2 2 4 3 2 4 6" xfId="9046" xr:uid="{00000000-0005-0000-0000-0000E4480000}"/>
    <cellStyle name="Normal 3 2 2 4 3 2 4 6 2" xfId="26013" xr:uid="{00000000-0005-0000-0000-0000E5480000}"/>
    <cellStyle name="Normal 3 2 2 4 3 2 4 7" xfId="17531" xr:uid="{00000000-0005-0000-0000-0000E6480000}"/>
    <cellStyle name="Normal 3 2 2 4 3 2 5" xfId="793" xr:uid="{00000000-0005-0000-0000-0000E7480000}"/>
    <cellStyle name="Normal 3 2 2 4 3 2 5 2" xfId="1859" xr:uid="{00000000-0005-0000-0000-0000E8480000}"/>
    <cellStyle name="Normal 3 2 2 4 3 2 5 2 2" xfId="3980" xr:uid="{00000000-0005-0000-0000-0000E9480000}"/>
    <cellStyle name="Normal 3 2 2 4 3 2 5 2 2 2" xfId="8239" xr:uid="{00000000-0005-0000-0000-0000EA480000}"/>
    <cellStyle name="Normal 3 2 2 4 3 2 5 2 2 2 2" xfId="16728" xr:uid="{00000000-0005-0000-0000-0000EB480000}"/>
    <cellStyle name="Normal 3 2 2 4 3 2 5 2 2 2 2 2" xfId="33694" xr:uid="{00000000-0005-0000-0000-0000EC480000}"/>
    <cellStyle name="Normal 3 2 2 4 3 2 5 2 2 2 3" xfId="25212" xr:uid="{00000000-0005-0000-0000-0000ED480000}"/>
    <cellStyle name="Normal 3 2 2 4 3 2 5 2 2 3" xfId="12486" xr:uid="{00000000-0005-0000-0000-0000EE480000}"/>
    <cellStyle name="Normal 3 2 2 4 3 2 5 2 2 3 2" xfId="29453" xr:uid="{00000000-0005-0000-0000-0000EF480000}"/>
    <cellStyle name="Normal 3 2 2 4 3 2 5 2 2 4" xfId="20971" xr:uid="{00000000-0005-0000-0000-0000F0480000}"/>
    <cellStyle name="Normal 3 2 2 4 3 2 5 2 3" xfId="6120" xr:uid="{00000000-0005-0000-0000-0000F1480000}"/>
    <cellStyle name="Normal 3 2 2 4 3 2 5 2 3 2" xfId="14610" xr:uid="{00000000-0005-0000-0000-0000F2480000}"/>
    <cellStyle name="Normal 3 2 2 4 3 2 5 2 3 2 2" xfId="31576" xr:uid="{00000000-0005-0000-0000-0000F3480000}"/>
    <cellStyle name="Normal 3 2 2 4 3 2 5 2 3 3" xfId="23094" xr:uid="{00000000-0005-0000-0000-0000F4480000}"/>
    <cellStyle name="Normal 3 2 2 4 3 2 5 2 4" xfId="10368" xr:uid="{00000000-0005-0000-0000-0000F5480000}"/>
    <cellStyle name="Normal 3 2 2 4 3 2 5 2 4 2" xfId="27335" xr:uid="{00000000-0005-0000-0000-0000F6480000}"/>
    <cellStyle name="Normal 3 2 2 4 3 2 5 2 5" xfId="18853" xr:uid="{00000000-0005-0000-0000-0000F7480000}"/>
    <cellStyle name="Normal 3 2 2 4 3 2 5 3" xfId="2921" xr:uid="{00000000-0005-0000-0000-0000F8480000}"/>
    <cellStyle name="Normal 3 2 2 4 3 2 5 3 2" xfId="7181" xr:uid="{00000000-0005-0000-0000-0000F9480000}"/>
    <cellStyle name="Normal 3 2 2 4 3 2 5 3 2 2" xfId="15670" xr:uid="{00000000-0005-0000-0000-0000FA480000}"/>
    <cellStyle name="Normal 3 2 2 4 3 2 5 3 2 2 2" xfId="32636" xr:uid="{00000000-0005-0000-0000-0000FB480000}"/>
    <cellStyle name="Normal 3 2 2 4 3 2 5 3 2 3" xfId="24154" xr:uid="{00000000-0005-0000-0000-0000FC480000}"/>
    <cellStyle name="Normal 3 2 2 4 3 2 5 3 3" xfId="11428" xr:uid="{00000000-0005-0000-0000-0000FD480000}"/>
    <cellStyle name="Normal 3 2 2 4 3 2 5 3 3 2" xfId="28395" xr:uid="{00000000-0005-0000-0000-0000FE480000}"/>
    <cellStyle name="Normal 3 2 2 4 3 2 5 3 4" xfId="19913" xr:uid="{00000000-0005-0000-0000-0000FF480000}"/>
    <cellStyle name="Normal 3 2 2 4 3 2 5 4" xfId="5062" xr:uid="{00000000-0005-0000-0000-000000490000}"/>
    <cellStyle name="Normal 3 2 2 4 3 2 5 4 2" xfId="13552" xr:uid="{00000000-0005-0000-0000-000001490000}"/>
    <cellStyle name="Normal 3 2 2 4 3 2 5 4 2 2" xfId="30518" xr:uid="{00000000-0005-0000-0000-000002490000}"/>
    <cellStyle name="Normal 3 2 2 4 3 2 5 4 3" xfId="22036" xr:uid="{00000000-0005-0000-0000-000003490000}"/>
    <cellStyle name="Normal 3 2 2 4 3 2 5 5" xfId="9310" xr:uid="{00000000-0005-0000-0000-000004490000}"/>
    <cellStyle name="Normal 3 2 2 4 3 2 5 5 2" xfId="26277" xr:uid="{00000000-0005-0000-0000-000005490000}"/>
    <cellStyle name="Normal 3 2 2 4 3 2 5 6" xfId="17795" xr:uid="{00000000-0005-0000-0000-000006490000}"/>
    <cellStyle name="Normal 3 2 2 4 3 2 6" xfId="1329" xr:uid="{00000000-0005-0000-0000-000007490000}"/>
    <cellStyle name="Normal 3 2 2 4 3 2 6 2" xfId="3451" xr:uid="{00000000-0005-0000-0000-000008490000}"/>
    <cellStyle name="Normal 3 2 2 4 3 2 6 2 2" xfId="7710" xr:uid="{00000000-0005-0000-0000-000009490000}"/>
    <cellStyle name="Normal 3 2 2 4 3 2 6 2 2 2" xfId="16199" xr:uid="{00000000-0005-0000-0000-00000A490000}"/>
    <cellStyle name="Normal 3 2 2 4 3 2 6 2 2 2 2" xfId="33165" xr:uid="{00000000-0005-0000-0000-00000B490000}"/>
    <cellStyle name="Normal 3 2 2 4 3 2 6 2 2 3" xfId="24683" xr:uid="{00000000-0005-0000-0000-00000C490000}"/>
    <cellStyle name="Normal 3 2 2 4 3 2 6 2 3" xfId="11957" xr:uid="{00000000-0005-0000-0000-00000D490000}"/>
    <cellStyle name="Normal 3 2 2 4 3 2 6 2 3 2" xfId="28924" xr:uid="{00000000-0005-0000-0000-00000E490000}"/>
    <cellStyle name="Normal 3 2 2 4 3 2 6 2 4" xfId="20442" xr:uid="{00000000-0005-0000-0000-00000F490000}"/>
    <cellStyle name="Normal 3 2 2 4 3 2 6 3" xfId="5591" xr:uid="{00000000-0005-0000-0000-000010490000}"/>
    <cellStyle name="Normal 3 2 2 4 3 2 6 3 2" xfId="14081" xr:uid="{00000000-0005-0000-0000-000011490000}"/>
    <cellStyle name="Normal 3 2 2 4 3 2 6 3 2 2" xfId="31047" xr:uid="{00000000-0005-0000-0000-000012490000}"/>
    <cellStyle name="Normal 3 2 2 4 3 2 6 3 3" xfId="22565" xr:uid="{00000000-0005-0000-0000-000013490000}"/>
    <cellStyle name="Normal 3 2 2 4 3 2 6 4" xfId="9839" xr:uid="{00000000-0005-0000-0000-000014490000}"/>
    <cellStyle name="Normal 3 2 2 4 3 2 6 4 2" xfId="26806" xr:uid="{00000000-0005-0000-0000-000015490000}"/>
    <cellStyle name="Normal 3 2 2 4 3 2 6 5" xfId="18324" xr:uid="{00000000-0005-0000-0000-000016490000}"/>
    <cellStyle name="Normal 3 2 2 4 3 2 7" xfId="2392" xr:uid="{00000000-0005-0000-0000-000017490000}"/>
    <cellStyle name="Normal 3 2 2 4 3 2 7 2" xfId="6652" xr:uid="{00000000-0005-0000-0000-000018490000}"/>
    <cellStyle name="Normal 3 2 2 4 3 2 7 2 2" xfId="15141" xr:uid="{00000000-0005-0000-0000-000019490000}"/>
    <cellStyle name="Normal 3 2 2 4 3 2 7 2 2 2" xfId="32107" xr:uid="{00000000-0005-0000-0000-00001A490000}"/>
    <cellStyle name="Normal 3 2 2 4 3 2 7 2 3" xfId="23625" xr:uid="{00000000-0005-0000-0000-00001B490000}"/>
    <cellStyle name="Normal 3 2 2 4 3 2 7 3" xfId="10899" xr:uid="{00000000-0005-0000-0000-00001C490000}"/>
    <cellStyle name="Normal 3 2 2 4 3 2 7 3 2" xfId="27866" xr:uid="{00000000-0005-0000-0000-00001D490000}"/>
    <cellStyle name="Normal 3 2 2 4 3 2 7 4" xfId="19384" xr:uid="{00000000-0005-0000-0000-00001E490000}"/>
    <cellStyle name="Normal 3 2 2 4 3 2 8" xfId="4533" xr:uid="{00000000-0005-0000-0000-00001F490000}"/>
    <cellStyle name="Normal 3 2 2 4 3 2 8 2" xfId="13023" xr:uid="{00000000-0005-0000-0000-000020490000}"/>
    <cellStyle name="Normal 3 2 2 4 3 2 8 2 2" xfId="29989" xr:uid="{00000000-0005-0000-0000-000021490000}"/>
    <cellStyle name="Normal 3 2 2 4 3 2 8 3" xfId="21507" xr:uid="{00000000-0005-0000-0000-000022490000}"/>
    <cellStyle name="Normal 3 2 2 4 3 2 9" xfId="8781" xr:uid="{00000000-0005-0000-0000-000023490000}"/>
    <cellStyle name="Normal 3 2 2 4 3 2 9 2" xfId="25748" xr:uid="{00000000-0005-0000-0000-000024490000}"/>
    <cellStyle name="Normal 3 2 2 4 3 3" xfId="267" xr:uid="{00000000-0005-0000-0000-000025490000}"/>
    <cellStyle name="Normal 3 2 2 4 3 3 2" xfId="402" xr:uid="{00000000-0005-0000-0000-000026490000}"/>
    <cellStyle name="Normal 3 2 2 4 3 3 2 2" xfId="690" xr:uid="{00000000-0005-0000-0000-000027490000}"/>
    <cellStyle name="Normal 3 2 2 4 3 3 2 2 2" xfId="1226" xr:uid="{00000000-0005-0000-0000-000028490000}"/>
    <cellStyle name="Normal 3 2 2 4 3 3 2 2 2 2" xfId="2287" xr:uid="{00000000-0005-0000-0000-000029490000}"/>
    <cellStyle name="Normal 3 2 2 4 3 3 2 2 2 2 2" xfId="4408" xr:uid="{00000000-0005-0000-0000-00002A490000}"/>
    <cellStyle name="Normal 3 2 2 4 3 3 2 2 2 2 2 2" xfId="8667" xr:uid="{00000000-0005-0000-0000-00002B490000}"/>
    <cellStyle name="Normal 3 2 2 4 3 3 2 2 2 2 2 2 2" xfId="17156" xr:uid="{00000000-0005-0000-0000-00002C490000}"/>
    <cellStyle name="Normal 3 2 2 4 3 3 2 2 2 2 2 2 2 2" xfId="34122" xr:uid="{00000000-0005-0000-0000-00002D490000}"/>
    <cellStyle name="Normal 3 2 2 4 3 3 2 2 2 2 2 2 3" xfId="25640" xr:uid="{00000000-0005-0000-0000-00002E490000}"/>
    <cellStyle name="Normal 3 2 2 4 3 3 2 2 2 2 2 3" xfId="12914" xr:uid="{00000000-0005-0000-0000-00002F490000}"/>
    <cellStyle name="Normal 3 2 2 4 3 3 2 2 2 2 2 3 2" xfId="29881" xr:uid="{00000000-0005-0000-0000-000030490000}"/>
    <cellStyle name="Normal 3 2 2 4 3 3 2 2 2 2 2 4" xfId="21399" xr:uid="{00000000-0005-0000-0000-000031490000}"/>
    <cellStyle name="Normal 3 2 2 4 3 3 2 2 2 2 3" xfId="6548" xr:uid="{00000000-0005-0000-0000-000032490000}"/>
    <cellStyle name="Normal 3 2 2 4 3 3 2 2 2 2 3 2" xfId="15038" xr:uid="{00000000-0005-0000-0000-000033490000}"/>
    <cellStyle name="Normal 3 2 2 4 3 3 2 2 2 2 3 2 2" xfId="32004" xr:uid="{00000000-0005-0000-0000-000034490000}"/>
    <cellStyle name="Normal 3 2 2 4 3 3 2 2 2 2 3 3" xfId="23522" xr:uid="{00000000-0005-0000-0000-000035490000}"/>
    <cellStyle name="Normal 3 2 2 4 3 3 2 2 2 2 4" xfId="10796" xr:uid="{00000000-0005-0000-0000-000036490000}"/>
    <cellStyle name="Normal 3 2 2 4 3 3 2 2 2 2 4 2" xfId="27763" xr:uid="{00000000-0005-0000-0000-000037490000}"/>
    <cellStyle name="Normal 3 2 2 4 3 3 2 2 2 2 5" xfId="19281" xr:uid="{00000000-0005-0000-0000-000038490000}"/>
    <cellStyle name="Normal 3 2 2 4 3 3 2 2 2 3" xfId="3349" xr:uid="{00000000-0005-0000-0000-000039490000}"/>
    <cellStyle name="Normal 3 2 2 4 3 3 2 2 2 3 2" xfId="7609" xr:uid="{00000000-0005-0000-0000-00003A490000}"/>
    <cellStyle name="Normal 3 2 2 4 3 3 2 2 2 3 2 2" xfId="16098" xr:uid="{00000000-0005-0000-0000-00003B490000}"/>
    <cellStyle name="Normal 3 2 2 4 3 3 2 2 2 3 2 2 2" xfId="33064" xr:uid="{00000000-0005-0000-0000-00003C490000}"/>
    <cellStyle name="Normal 3 2 2 4 3 3 2 2 2 3 2 3" xfId="24582" xr:uid="{00000000-0005-0000-0000-00003D490000}"/>
    <cellStyle name="Normal 3 2 2 4 3 3 2 2 2 3 3" xfId="11856" xr:uid="{00000000-0005-0000-0000-00003E490000}"/>
    <cellStyle name="Normal 3 2 2 4 3 3 2 2 2 3 3 2" xfId="28823" xr:uid="{00000000-0005-0000-0000-00003F490000}"/>
    <cellStyle name="Normal 3 2 2 4 3 3 2 2 2 3 4" xfId="20341" xr:uid="{00000000-0005-0000-0000-000040490000}"/>
    <cellStyle name="Normal 3 2 2 4 3 3 2 2 2 4" xfId="5490" xr:uid="{00000000-0005-0000-0000-000041490000}"/>
    <cellStyle name="Normal 3 2 2 4 3 3 2 2 2 4 2" xfId="13980" xr:uid="{00000000-0005-0000-0000-000042490000}"/>
    <cellStyle name="Normal 3 2 2 4 3 3 2 2 2 4 2 2" xfId="30946" xr:uid="{00000000-0005-0000-0000-000043490000}"/>
    <cellStyle name="Normal 3 2 2 4 3 3 2 2 2 4 3" xfId="22464" xr:uid="{00000000-0005-0000-0000-000044490000}"/>
    <cellStyle name="Normal 3 2 2 4 3 3 2 2 2 5" xfId="9738" xr:uid="{00000000-0005-0000-0000-000045490000}"/>
    <cellStyle name="Normal 3 2 2 4 3 3 2 2 2 5 2" xfId="26705" xr:uid="{00000000-0005-0000-0000-000046490000}"/>
    <cellStyle name="Normal 3 2 2 4 3 3 2 2 2 6" xfId="18223" xr:uid="{00000000-0005-0000-0000-000047490000}"/>
    <cellStyle name="Normal 3 2 2 4 3 3 2 2 3" xfId="1757" xr:uid="{00000000-0005-0000-0000-000048490000}"/>
    <cellStyle name="Normal 3 2 2 4 3 3 2 2 3 2" xfId="3879" xr:uid="{00000000-0005-0000-0000-000049490000}"/>
    <cellStyle name="Normal 3 2 2 4 3 3 2 2 3 2 2" xfId="8138" xr:uid="{00000000-0005-0000-0000-00004A490000}"/>
    <cellStyle name="Normal 3 2 2 4 3 3 2 2 3 2 2 2" xfId="16627" xr:uid="{00000000-0005-0000-0000-00004B490000}"/>
    <cellStyle name="Normal 3 2 2 4 3 3 2 2 3 2 2 2 2" xfId="33593" xr:uid="{00000000-0005-0000-0000-00004C490000}"/>
    <cellStyle name="Normal 3 2 2 4 3 3 2 2 3 2 2 3" xfId="25111" xr:uid="{00000000-0005-0000-0000-00004D490000}"/>
    <cellStyle name="Normal 3 2 2 4 3 3 2 2 3 2 3" xfId="12385" xr:uid="{00000000-0005-0000-0000-00004E490000}"/>
    <cellStyle name="Normal 3 2 2 4 3 3 2 2 3 2 3 2" xfId="29352" xr:uid="{00000000-0005-0000-0000-00004F490000}"/>
    <cellStyle name="Normal 3 2 2 4 3 3 2 2 3 2 4" xfId="20870" xr:uid="{00000000-0005-0000-0000-000050490000}"/>
    <cellStyle name="Normal 3 2 2 4 3 3 2 2 3 3" xfId="6019" xr:uid="{00000000-0005-0000-0000-000051490000}"/>
    <cellStyle name="Normal 3 2 2 4 3 3 2 2 3 3 2" xfId="14509" xr:uid="{00000000-0005-0000-0000-000052490000}"/>
    <cellStyle name="Normal 3 2 2 4 3 3 2 2 3 3 2 2" xfId="31475" xr:uid="{00000000-0005-0000-0000-000053490000}"/>
    <cellStyle name="Normal 3 2 2 4 3 3 2 2 3 3 3" xfId="22993" xr:uid="{00000000-0005-0000-0000-000054490000}"/>
    <cellStyle name="Normal 3 2 2 4 3 3 2 2 3 4" xfId="10267" xr:uid="{00000000-0005-0000-0000-000055490000}"/>
    <cellStyle name="Normal 3 2 2 4 3 3 2 2 3 4 2" xfId="27234" xr:uid="{00000000-0005-0000-0000-000056490000}"/>
    <cellStyle name="Normal 3 2 2 4 3 3 2 2 3 5" xfId="18752" xr:uid="{00000000-0005-0000-0000-000057490000}"/>
    <cellStyle name="Normal 3 2 2 4 3 3 2 2 4" xfId="2820" xr:uid="{00000000-0005-0000-0000-000058490000}"/>
    <cellStyle name="Normal 3 2 2 4 3 3 2 2 4 2" xfId="7080" xr:uid="{00000000-0005-0000-0000-000059490000}"/>
    <cellStyle name="Normal 3 2 2 4 3 3 2 2 4 2 2" xfId="15569" xr:uid="{00000000-0005-0000-0000-00005A490000}"/>
    <cellStyle name="Normal 3 2 2 4 3 3 2 2 4 2 2 2" xfId="32535" xr:uid="{00000000-0005-0000-0000-00005B490000}"/>
    <cellStyle name="Normal 3 2 2 4 3 3 2 2 4 2 3" xfId="24053" xr:uid="{00000000-0005-0000-0000-00005C490000}"/>
    <cellStyle name="Normal 3 2 2 4 3 3 2 2 4 3" xfId="11327" xr:uid="{00000000-0005-0000-0000-00005D490000}"/>
    <cellStyle name="Normal 3 2 2 4 3 3 2 2 4 3 2" xfId="28294" xr:uid="{00000000-0005-0000-0000-00005E490000}"/>
    <cellStyle name="Normal 3 2 2 4 3 3 2 2 4 4" xfId="19812" xr:uid="{00000000-0005-0000-0000-00005F490000}"/>
    <cellStyle name="Normal 3 2 2 4 3 3 2 2 5" xfId="4961" xr:uid="{00000000-0005-0000-0000-000060490000}"/>
    <cellStyle name="Normal 3 2 2 4 3 3 2 2 5 2" xfId="13451" xr:uid="{00000000-0005-0000-0000-000061490000}"/>
    <cellStyle name="Normal 3 2 2 4 3 3 2 2 5 2 2" xfId="30417" xr:uid="{00000000-0005-0000-0000-000062490000}"/>
    <cellStyle name="Normal 3 2 2 4 3 3 2 2 5 3" xfId="21935" xr:uid="{00000000-0005-0000-0000-000063490000}"/>
    <cellStyle name="Normal 3 2 2 4 3 3 2 2 6" xfId="9209" xr:uid="{00000000-0005-0000-0000-000064490000}"/>
    <cellStyle name="Normal 3 2 2 4 3 3 2 2 6 2" xfId="26176" xr:uid="{00000000-0005-0000-0000-000065490000}"/>
    <cellStyle name="Normal 3 2 2 4 3 3 2 2 7" xfId="17694" xr:uid="{00000000-0005-0000-0000-000066490000}"/>
    <cellStyle name="Normal 3 2 2 4 3 3 2 3" xfId="956" xr:uid="{00000000-0005-0000-0000-000067490000}"/>
    <cellStyle name="Normal 3 2 2 4 3 3 2 3 2" xfId="2022" xr:uid="{00000000-0005-0000-0000-000068490000}"/>
    <cellStyle name="Normal 3 2 2 4 3 3 2 3 2 2" xfId="4143" xr:uid="{00000000-0005-0000-0000-000069490000}"/>
    <cellStyle name="Normal 3 2 2 4 3 3 2 3 2 2 2" xfId="8402" xr:uid="{00000000-0005-0000-0000-00006A490000}"/>
    <cellStyle name="Normal 3 2 2 4 3 3 2 3 2 2 2 2" xfId="16891" xr:uid="{00000000-0005-0000-0000-00006B490000}"/>
    <cellStyle name="Normal 3 2 2 4 3 3 2 3 2 2 2 2 2" xfId="33857" xr:uid="{00000000-0005-0000-0000-00006C490000}"/>
    <cellStyle name="Normal 3 2 2 4 3 3 2 3 2 2 2 3" xfId="25375" xr:uid="{00000000-0005-0000-0000-00006D490000}"/>
    <cellStyle name="Normal 3 2 2 4 3 3 2 3 2 2 3" xfId="12649" xr:uid="{00000000-0005-0000-0000-00006E490000}"/>
    <cellStyle name="Normal 3 2 2 4 3 3 2 3 2 2 3 2" xfId="29616" xr:uid="{00000000-0005-0000-0000-00006F490000}"/>
    <cellStyle name="Normal 3 2 2 4 3 3 2 3 2 2 4" xfId="21134" xr:uid="{00000000-0005-0000-0000-000070490000}"/>
    <cellStyle name="Normal 3 2 2 4 3 3 2 3 2 3" xfId="6283" xr:uid="{00000000-0005-0000-0000-000071490000}"/>
    <cellStyle name="Normal 3 2 2 4 3 3 2 3 2 3 2" xfId="14773" xr:uid="{00000000-0005-0000-0000-000072490000}"/>
    <cellStyle name="Normal 3 2 2 4 3 3 2 3 2 3 2 2" xfId="31739" xr:uid="{00000000-0005-0000-0000-000073490000}"/>
    <cellStyle name="Normal 3 2 2 4 3 3 2 3 2 3 3" xfId="23257" xr:uid="{00000000-0005-0000-0000-000074490000}"/>
    <cellStyle name="Normal 3 2 2 4 3 3 2 3 2 4" xfId="10531" xr:uid="{00000000-0005-0000-0000-000075490000}"/>
    <cellStyle name="Normal 3 2 2 4 3 3 2 3 2 4 2" xfId="27498" xr:uid="{00000000-0005-0000-0000-000076490000}"/>
    <cellStyle name="Normal 3 2 2 4 3 3 2 3 2 5" xfId="19016" xr:uid="{00000000-0005-0000-0000-000077490000}"/>
    <cellStyle name="Normal 3 2 2 4 3 3 2 3 3" xfId="3084" xr:uid="{00000000-0005-0000-0000-000078490000}"/>
    <cellStyle name="Normal 3 2 2 4 3 3 2 3 3 2" xfId="7344" xr:uid="{00000000-0005-0000-0000-000079490000}"/>
    <cellStyle name="Normal 3 2 2 4 3 3 2 3 3 2 2" xfId="15833" xr:uid="{00000000-0005-0000-0000-00007A490000}"/>
    <cellStyle name="Normal 3 2 2 4 3 3 2 3 3 2 2 2" xfId="32799" xr:uid="{00000000-0005-0000-0000-00007B490000}"/>
    <cellStyle name="Normal 3 2 2 4 3 3 2 3 3 2 3" xfId="24317" xr:uid="{00000000-0005-0000-0000-00007C490000}"/>
    <cellStyle name="Normal 3 2 2 4 3 3 2 3 3 3" xfId="11591" xr:uid="{00000000-0005-0000-0000-00007D490000}"/>
    <cellStyle name="Normal 3 2 2 4 3 3 2 3 3 3 2" xfId="28558" xr:uid="{00000000-0005-0000-0000-00007E490000}"/>
    <cellStyle name="Normal 3 2 2 4 3 3 2 3 3 4" xfId="20076" xr:uid="{00000000-0005-0000-0000-00007F490000}"/>
    <cellStyle name="Normal 3 2 2 4 3 3 2 3 4" xfId="5225" xr:uid="{00000000-0005-0000-0000-000080490000}"/>
    <cellStyle name="Normal 3 2 2 4 3 3 2 3 4 2" xfId="13715" xr:uid="{00000000-0005-0000-0000-000081490000}"/>
    <cellStyle name="Normal 3 2 2 4 3 3 2 3 4 2 2" xfId="30681" xr:uid="{00000000-0005-0000-0000-000082490000}"/>
    <cellStyle name="Normal 3 2 2 4 3 3 2 3 4 3" xfId="22199" xr:uid="{00000000-0005-0000-0000-000083490000}"/>
    <cellStyle name="Normal 3 2 2 4 3 3 2 3 5" xfId="9473" xr:uid="{00000000-0005-0000-0000-000084490000}"/>
    <cellStyle name="Normal 3 2 2 4 3 3 2 3 5 2" xfId="26440" xr:uid="{00000000-0005-0000-0000-000085490000}"/>
    <cellStyle name="Normal 3 2 2 4 3 3 2 3 6" xfId="17958" xr:uid="{00000000-0005-0000-0000-000086490000}"/>
    <cellStyle name="Normal 3 2 2 4 3 3 2 4" xfId="1492" xr:uid="{00000000-0005-0000-0000-000087490000}"/>
    <cellStyle name="Normal 3 2 2 4 3 3 2 4 2" xfId="3614" xr:uid="{00000000-0005-0000-0000-000088490000}"/>
    <cellStyle name="Normal 3 2 2 4 3 3 2 4 2 2" xfId="7873" xr:uid="{00000000-0005-0000-0000-000089490000}"/>
    <cellStyle name="Normal 3 2 2 4 3 3 2 4 2 2 2" xfId="16362" xr:uid="{00000000-0005-0000-0000-00008A490000}"/>
    <cellStyle name="Normal 3 2 2 4 3 3 2 4 2 2 2 2" xfId="33328" xr:uid="{00000000-0005-0000-0000-00008B490000}"/>
    <cellStyle name="Normal 3 2 2 4 3 3 2 4 2 2 3" xfId="24846" xr:uid="{00000000-0005-0000-0000-00008C490000}"/>
    <cellStyle name="Normal 3 2 2 4 3 3 2 4 2 3" xfId="12120" xr:uid="{00000000-0005-0000-0000-00008D490000}"/>
    <cellStyle name="Normal 3 2 2 4 3 3 2 4 2 3 2" xfId="29087" xr:uid="{00000000-0005-0000-0000-00008E490000}"/>
    <cellStyle name="Normal 3 2 2 4 3 3 2 4 2 4" xfId="20605" xr:uid="{00000000-0005-0000-0000-00008F490000}"/>
    <cellStyle name="Normal 3 2 2 4 3 3 2 4 3" xfId="5754" xr:uid="{00000000-0005-0000-0000-000090490000}"/>
    <cellStyle name="Normal 3 2 2 4 3 3 2 4 3 2" xfId="14244" xr:uid="{00000000-0005-0000-0000-000091490000}"/>
    <cellStyle name="Normal 3 2 2 4 3 3 2 4 3 2 2" xfId="31210" xr:uid="{00000000-0005-0000-0000-000092490000}"/>
    <cellStyle name="Normal 3 2 2 4 3 3 2 4 3 3" xfId="22728" xr:uid="{00000000-0005-0000-0000-000093490000}"/>
    <cellStyle name="Normal 3 2 2 4 3 3 2 4 4" xfId="10002" xr:uid="{00000000-0005-0000-0000-000094490000}"/>
    <cellStyle name="Normal 3 2 2 4 3 3 2 4 4 2" xfId="26969" xr:uid="{00000000-0005-0000-0000-000095490000}"/>
    <cellStyle name="Normal 3 2 2 4 3 3 2 4 5" xfId="18487" xr:uid="{00000000-0005-0000-0000-000096490000}"/>
    <cellStyle name="Normal 3 2 2 4 3 3 2 5" xfId="2555" xr:uid="{00000000-0005-0000-0000-000097490000}"/>
    <cellStyle name="Normal 3 2 2 4 3 3 2 5 2" xfId="6815" xr:uid="{00000000-0005-0000-0000-000098490000}"/>
    <cellStyle name="Normal 3 2 2 4 3 3 2 5 2 2" xfId="15304" xr:uid="{00000000-0005-0000-0000-000099490000}"/>
    <cellStyle name="Normal 3 2 2 4 3 3 2 5 2 2 2" xfId="32270" xr:uid="{00000000-0005-0000-0000-00009A490000}"/>
    <cellStyle name="Normal 3 2 2 4 3 3 2 5 2 3" xfId="23788" xr:uid="{00000000-0005-0000-0000-00009B490000}"/>
    <cellStyle name="Normal 3 2 2 4 3 3 2 5 3" xfId="11062" xr:uid="{00000000-0005-0000-0000-00009C490000}"/>
    <cellStyle name="Normal 3 2 2 4 3 3 2 5 3 2" xfId="28029" xr:uid="{00000000-0005-0000-0000-00009D490000}"/>
    <cellStyle name="Normal 3 2 2 4 3 3 2 5 4" xfId="19547" xr:uid="{00000000-0005-0000-0000-00009E490000}"/>
    <cellStyle name="Normal 3 2 2 4 3 3 2 6" xfId="4696" xr:uid="{00000000-0005-0000-0000-00009F490000}"/>
    <cellStyle name="Normal 3 2 2 4 3 3 2 6 2" xfId="13186" xr:uid="{00000000-0005-0000-0000-0000A0490000}"/>
    <cellStyle name="Normal 3 2 2 4 3 3 2 6 2 2" xfId="30152" xr:uid="{00000000-0005-0000-0000-0000A1490000}"/>
    <cellStyle name="Normal 3 2 2 4 3 3 2 6 3" xfId="21670" xr:uid="{00000000-0005-0000-0000-0000A2490000}"/>
    <cellStyle name="Normal 3 2 2 4 3 3 2 7" xfId="8944" xr:uid="{00000000-0005-0000-0000-0000A3490000}"/>
    <cellStyle name="Normal 3 2 2 4 3 3 2 7 2" xfId="25911" xr:uid="{00000000-0005-0000-0000-0000A4490000}"/>
    <cellStyle name="Normal 3 2 2 4 3 3 2 8" xfId="17429" xr:uid="{00000000-0005-0000-0000-0000A5490000}"/>
    <cellStyle name="Normal 3 2 2 4 3 3 3" xfId="556" xr:uid="{00000000-0005-0000-0000-0000A6490000}"/>
    <cellStyle name="Normal 3 2 2 4 3 3 3 2" xfId="1095" xr:uid="{00000000-0005-0000-0000-0000A7490000}"/>
    <cellStyle name="Normal 3 2 2 4 3 3 3 2 2" xfId="2156" xr:uid="{00000000-0005-0000-0000-0000A8490000}"/>
    <cellStyle name="Normal 3 2 2 4 3 3 3 2 2 2" xfId="4277" xr:uid="{00000000-0005-0000-0000-0000A9490000}"/>
    <cellStyle name="Normal 3 2 2 4 3 3 3 2 2 2 2" xfId="8536" xr:uid="{00000000-0005-0000-0000-0000AA490000}"/>
    <cellStyle name="Normal 3 2 2 4 3 3 3 2 2 2 2 2" xfId="17025" xr:uid="{00000000-0005-0000-0000-0000AB490000}"/>
    <cellStyle name="Normal 3 2 2 4 3 3 3 2 2 2 2 2 2" xfId="33991" xr:uid="{00000000-0005-0000-0000-0000AC490000}"/>
    <cellStyle name="Normal 3 2 2 4 3 3 3 2 2 2 2 3" xfId="25509" xr:uid="{00000000-0005-0000-0000-0000AD490000}"/>
    <cellStyle name="Normal 3 2 2 4 3 3 3 2 2 2 3" xfId="12783" xr:uid="{00000000-0005-0000-0000-0000AE490000}"/>
    <cellStyle name="Normal 3 2 2 4 3 3 3 2 2 2 3 2" xfId="29750" xr:uid="{00000000-0005-0000-0000-0000AF490000}"/>
    <cellStyle name="Normal 3 2 2 4 3 3 3 2 2 2 4" xfId="21268" xr:uid="{00000000-0005-0000-0000-0000B0490000}"/>
    <cellStyle name="Normal 3 2 2 4 3 3 3 2 2 3" xfId="6417" xr:uid="{00000000-0005-0000-0000-0000B1490000}"/>
    <cellStyle name="Normal 3 2 2 4 3 3 3 2 2 3 2" xfId="14907" xr:uid="{00000000-0005-0000-0000-0000B2490000}"/>
    <cellStyle name="Normal 3 2 2 4 3 3 3 2 2 3 2 2" xfId="31873" xr:uid="{00000000-0005-0000-0000-0000B3490000}"/>
    <cellStyle name="Normal 3 2 2 4 3 3 3 2 2 3 3" xfId="23391" xr:uid="{00000000-0005-0000-0000-0000B4490000}"/>
    <cellStyle name="Normal 3 2 2 4 3 3 3 2 2 4" xfId="10665" xr:uid="{00000000-0005-0000-0000-0000B5490000}"/>
    <cellStyle name="Normal 3 2 2 4 3 3 3 2 2 4 2" xfId="27632" xr:uid="{00000000-0005-0000-0000-0000B6490000}"/>
    <cellStyle name="Normal 3 2 2 4 3 3 3 2 2 5" xfId="19150" xr:uid="{00000000-0005-0000-0000-0000B7490000}"/>
    <cellStyle name="Normal 3 2 2 4 3 3 3 2 3" xfId="3218" xr:uid="{00000000-0005-0000-0000-0000B8490000}"/>
    <cellStyle name="Normal 3 2 2 4 3 3 3 2 3 2" xfId="7478" xr:uid="{00000000-0005-0000-0000-0000B9490000}"/>
    <cellStyle name="Normal 3 2 2 4 3 3 3 2 3 2 2" xfId="15967" xr:uid="{00000000-0005-0000-0000-0000BA490000}"/>
    <cellStyle name="Normal 3 2 2 4 3 3 3 2 3 2 2 2" xfId="32933" xr:uid="{00000000-0005-0000-0000-0000BB490000}"/>
    <cellStyle name="Normal 3 2 2 4 3 3 3 2 3 2 3" xfId="24451" xr:uid="{00000000-0005-0000-0000-0000BC490000}"/>
    <cellStyle name="Normal 3 2 2 4 3 3 3 2 3 3" xfId="11725" xr:uid="{00000000-0005-0000-0000-0000BD490000}"/>
    <cellStyle name="Normal 3 2 2 4 3 3 3 2 3 3 2" xfId="28692" xr:uid="{00000000-0005-0000-0000-0000BE490000}"/>
    <cellStyle name="Normal 3 2 2 4 3 3 3 2 3 4" xfId="20210" xr:uid="{00000000-0005-0000-0000-0000BF490000}"/>
    <cellStyle name="Normal 3 2 2 4 3 3 3 2 4" xfId="5359" xr:uid="{00000000-0005-0000-0000-0000C0490000}"/>
    <cellStyle name="Normal 3 2 2 4 3 3 3 2 4 2" xfId="13849" xr:uid="{00000000-0005-0000-0000-0000C1490000}"/>
    <cellStyle name="Normal 3 2 2 4 3 3 3 2 4 2 2" xfId="30815" xr:uid="{00000000-0005-0000-0000-0000C2490000}"/>
    <cellStyle name="Normal 3 2 2 4 3 3 3 2 4 3" xfId="22333" xr:uid="{00000000-0005-0000-0000-0000C3490000}"/>
    <cellStyle name="Normal 3 2 2 4 3 3 3 2 5" xfId="9607" xr:uid="{00000000-0005-0000-0000-0000C4490000}"/>
    <cellStyle name="Normal 3 2 2 4 3 3 3 2 5 2" xfId="26574" xr:uid="{00000000-0005-0000-0000-0000C5490000}"/>
    <cellStyle name="Normal 3 2 2 4 3 3 3 2 6" xfId="18092" xr:uid="{00000000-0005-0000-0000-0000C6490000}"/>
    <cellStyle name="Normal 3 2 2 4 3 3 3 3" xfId="1626" xr:uid="{00000000-0005-0000-0000-0000C7490000}"/>
    <cellStyle name="Normal 3 2 2 4 3 3 3 3 2" xfId="3748" xr:uid="{00000000-0005-0000-0000-0000C8490000}"/>
    <cellStyle name="Normal 3 2 2 4 3 3 3 3 2 2" xfId="8007" xr:uid="{00000000-0005-0000-0000-0000C9490000}"/>
    <cellStyle name="Normal 3 2 2 4 3 3 3 3 2 2 2" xfId="16496" xr:uid="{00000000-0005-0000-0000-0000CA490000}"/>
    <cellStyle name="Normal 3 2 2 4 3 3 3 3 2 2 2 2" xfId="33462" xr:uid="{00000000-0005-0000-0000-0000CB490000}"/>
    <cellStyle name="Normal 3 2 2 4 3 3 3 3 2 2 3" xfId="24980" xr:uid="{00000000-0005-0000-0000-0000CC490000}"/>
    <cellStyle name="Normal 3 2 2 4 3 3 3 3 2 3" xfId="12254" xr:uid="{00000000-0005-0000-0000-0000CD490000}"/>
    <cellStyle name="Normal 3 2 2 4 3 3 3 3 2 3 2" xfId="29221" xr:uid="{00000000-0005-0000-0000-0000CE490000}"/>
    <cellStyle name="Normal 3 2 2 4 3 3 3 3 2 4" xfId="20739" xr:uid="{00000000-0005-0000-0000-0000CF490000}"/>
    <cellStyle name="Normal 3 2 2 4 3 3 3 3 3" xfId="5888" xr:uid="{00000000-0005-0000-0000-0000D0490000}"/>
    <cellStyle name="Normal 3 2 2 4 3 3 3 3 3 2" xfId="14378" xr:uid="{00000000-0005-0000-0000-0000D1490000}"/>
    <cellStyle name="Normal 3 2 2 4 3 3 3 3 3 2 2" xfId="31344" xr:uid="{00000000-0005-0000-0000-0000D2490000}"/>
    <cellStyle name="Normal 3 2 2 4 3 3 3 3 3 3" xfId="22862" xr:uid="{00000000-0005-0000-0000-0000D3490000}"/>
    <cellStyle name="Normal 3 2 2 4 3 3 3 3 4" xfId="10136" xr:uid="{00000000-0005-0000-0000-0000D4490000}"/>
    <cellStyle name="Normal 3 2 2 4 3 3 3 3 4 2" xfId="27103" xr:uid="{00000000-0005-0000-0000-0000D5490000}"/>
    <cellStyle name="Normal 3 2 2 4 3 3 3 3 5" xfId="18621" xr:uid="{00000000-0005-0000-0000-0000D6490000}"/>
    <cellStyle name="Normal 3 2 2 4 3 3 3 4" xfId="2689" xr:uid="{00000000-0005-0000-0000-0000D7490000}"/>
    <cellStyle name="Normal 3 2 2 4 3 3 3 4 2" xfId="6949" xr:uid="{00000000-0005-0000-0000-0000D8490000}"/>
    <cellStyle name="Normal 3 2 2 4 3 3 3 4 2 2" xfId="15438" xr:uid="{00000000-0005-0000-0000-0000D9490000}"/>
    <cellStyle name="Normal 3 2 2 4 3 3 3 4 2 2 2" xfId="32404" xr:uid="{00000000-0005-0000-0000-0000DA490000}"/>
    <cellStyle name="Normal 3 2 2 4 3 3 3 4 2 3" xfId="23922" xr:uid="{00000000-0005-0000-0000-0000DB490000}"/>
    <cellStyle name="Normal 3 2 2 4 3 3 3 4 3" xfId="11196" xr:uid="{00000000-0005-0000-0000-0000DC490000}"/>
    <cellStyle name="Normal 3 2 2 4 3 3 3 4 3 2" xfId="28163" xr:uid="{00000000-0005-0000-0000-0000DD490000}"/>
    <cellStyle name="Normal 3 2 2 4 3 3 3 4 4" xfId="19681" xr:uid="{00000000-0005-0000-0000-0000DE490000}"/>
    <cellStyle name="Normal 3 2 2 4 3 3 3 5" xfId="4830" xr:uid="{00000000-0005-0000-0000-0000DF490000}"/>
    <cellStyle name="Normal 3 2 2 4 3 3 3 5 2" xfId="13320" xr:uid="{00000000-0005-0000-0000-0000E0490000}"/>
    <cellStyle name="Normal 3 2 2 4 3 3 3 5 2 2" xfId="30286" xr:uid="{00000000-0005-0000-0000-0000E1490000}"/>
    <cellStyle name="Normal 3 2 2 4 3 3 3 5 3" xfId="21804" xr:uid="{00000000-0005-0000-0000-0000E2490000}"/>
    <cellStyle name="Normal 3 2 2 4 3 3 3 6" xfId="9078" xr:uid="{00000000-0005-0000-0000-0000E3490000}"/>
    <cellStyle name="Normal 3 2 2 4 3 3 3 6 2" xfId="26045" xr:uid="{00000000-0005-0000-0000-0000E4490000}"/>
    <cellStyle name="Normal 3 2 2 4 3 3 3 7" xfId="17563" xr:uid="{00000000-0005-0000-0000-0000E5490000}"/>
    <cellStyle name="Normal 3 2 2 4 3 3 4" xfId="825" xr:uid="{00000000-0005-0000-0000-0000E6490000}"/>
    <cellStyle name="Normal 3 2 2 4 3 3 4 2" xfId="1891" xr:uid="{00000000-0005-0000-0000-0000E7490000}"/>
    <cellStyle name="Normal 3 2 2 4 3 3 4 2 2" xfId="4012" xr:uid="{00000000-0005-0000-0000-0000E8490000}"/>
    <cellStyle name="Normal 3 2 2 4 3 3 4 2 2 2" xfId="8271" xr:uid="{00000000-0005-0000-0000-0000E9490000}"/>
    <cellStyle name="Normal 3 2 2 4 3 3 4 2 2 2 2" xfId="16760" xr:uid="{00000000-0005-0000-0000-0000EA490000}"/>
    <cellStyle name="Normal 3 2 2 4 3 3 4 2 2 2 2 2" xfId="33726" xr:uid="{00000000-0005-0000-0000-0000EB490000}"/>
    <cellStyle name="Normal 3 2 2 4 3 3 4 2 2 2 3" xfId="25244" xr:uid="{00000000-0005-0000-0000-0000EC490000}"/>
    <cellStyle name="Normal 3 2 2 4 3 3 4 2 2 3" xfId="12518" xr:uid="{00000000-0005-0000-0000-0000ED490000}"/>
    <cellStyle name="Normal 3 2 2 4 3 3 4 2 2 3 2" xfId="29485" xr:uid="{00000000-0005-0000-0000-0000EE490000}"/>
    <cellStyle name="Normal 3 2 2 4 3 3 4 2 2 4" xfId="21003" xr:uid="{00000000-0005-0000-0000-0000EF490000}"/>
    <cellStyle name="Normal 3 2 2 4 3 3 4 2 3" xfId="6152" xr:uid="{00000000-0005-0000-0000-0000F0490000}"/>
    <cellStyle name="Normal 3 2 2 4 3 3 4 2 3 2" xfId="14642" xr:uid="{00000000-0005-0000-0000-0000F1490000}"/>
    <cellStyle name="Normal 3 2 2 4 3 3 4 2 3 2 2" xfId="31608" xr:uid="{00000000-0005-0000-0000-0000F2490000}"/>
    <cellStyle name="Normal 3 2 2 4 3 3 4 2 3 3" xfId="23126" xr:uid="{00000000-0005-0000-0000-0000F3490000}"/>
    <cellStyle name="Normal 3 2 2 4 3 3 4 2 4" xfId="10400" xr:uid="{00000000-0005-0000-0000-0000F4490000}"/>
    <cellStyle name="Normal 3 2 2 4 3 3 4 2 4 2" xfId="27367" xr:uid="{00000000-0005-0000-0000-0000F5490000}"/>
    <cellStyle name="Normal 3 2 2 4 3 3 4 2 5" xfId="18885" xr:uid="{00000000-0005-0000-0000-0000F6490000}"/>
    <cellStyle name="Normal 3 2 2 4 3 3 4 3" xfId="2953" xr:uid="{00000000-0005-0000-0000-0000F7490000}"/>
    <cellStyle name="Normal 3 2 2 4 3 3 4 3 2" xfId="7213" xr:uid="{00000000-0005-0000-0000-0000F8490000}"/>
    <cellStyle name="Normal 3 2 2 4 3 3 4 3 2 2" xfId="15702" xr:uid="{00000000-0005-0000-0000-0000F9490000}"/>
    <cellStyle name="Normal 3 2 2 4 3 3 4 3 2 2 2" xfId="32668" xr:uid="{00000000-0005-0000-0000-0000FA490000}"/>
    <cellStyle name="Normal 3 2 2 4 3 3 4 3 2 3" xfId="24186" xr:uid="{00000000-0005-0000-0000-0000FB490000}"/>
    <cellStyle name="Normal 3 2 2 4 3 3 4 3 3" xfId="11460" xr:uid="{00000000-0005-0000-0000-0000FC490000}"/>
    <cellStyle name="Normal 3 2 2 4 3 3 4 3 3 2" xfId="28427" xr:uid="{00000000-0005-0000-0000-0000FD490000}"/>
    <cellStyle name="Normal 3 2 2 4 3 3 4 3 4" xfId="19945" xr:uid="{00000000-0005-0000-0000-0000FE490000}"/>
    <cellStyle name="Normal 3 2 2 4 3 3 4 4" xfId="5094" xr:uid="{00000000-0005-0000-0000-0000FF490000}"/>
    <cellStyle name="Normal 3 2 2 4 3 3 4 4 2" xfId="13584" xr:uid="{00000000-0005-0000-0000-0000004A0000}"/>
    <cellStyle name="Normal 3 2 2 4 3 3 4 4 2 2" xfId="30550" xr:uid="{00000000-0005-0000-0000-0000014A0000}"/>
    <cellStyle name="Normal 3 2 2 4 3 3 4 4 3" xfId="22068" xr:uid="{00000000-0005-0000-0000-0000024A0000}"/>
    <cellStyle name="Normal 3 2 2 4 3 3 4 5" xfId="9342" xr:uid="{00000000-0005-0000-0000-0000034A0000}"/>
    <cellStyle name="Normal 3 2 2 4 3 3 4 5 2" xfId="26309" xr:uid="{00000000-0005-0000-0000-0000044A0000}"/>
    <cellStyle name="Normal 3 2 2 4 3 3 4 6" xfId="17827" xr:uid="{00000000-0005-0000-0000-0000054A0000}"/>
    <cellStyle name="Normal 3 2 2 4 3 3 5" xfId="1361" xr:uid="{00000000-0005-0000-0000-0000064A0000}"/>
    <cellStyle name="Normal 3 2 2 4 3 3 5 2" xfId="3483" xr:uid="{00000000-0005-0000-0000-0000074A0000}"/>
    <cellStyle name="Normal 3 2 2 4 3 3 5 2 2" xfId="7742" xr:uid="{00000000-0005-0000-0000-0000084A0000}"/>
    <cellStyle name="Normal 3 2 2 4 3 3 5 2 2 2" xfId="16231" xr:uid="{00000000-0005-0000-0000-0000094A0000}"/>
    <cellStyle name="Normal 3 2 2 4 3 3 5 2 2 2 2" xfId="33197" xr:uid="{00000000-0005-0000-0000-00000A4A0000}"/>
    <cellStyle name="Normal 3 2 2 4 3 3 5 2 2 3" xfId="24715" xr:uid="{00000000-0005-0000-0000-00000B4A0000}"/>
    <cellStyle name="Normal 3 2 2 4 3 3 5 2 3" xfId="11989" xr:uid="{00000000-0005-0000-0000-00000C4A0000}"/>
    <cellStyle name="Normal 3 2 2 4 3 3 5 2 3 2" xfId="28956" xr:uid="{00000000-0005-0000-0000-00000D4A0000}"/>
    <cellStyle name="Normal 3 2 2 4 3 3 5 2 4" xfId="20474" xr:uid="{00000000-0005-0000-0000-00000E4A0000}"/>
    <cellStyle name="Normal 3 2 2 4 3 3 5 3" xfId="5623" xr:uid="{00000000-0005-0000-0000-00000F4A0000}"/>
    <cellStyle name="Normal 3 2 2 4 3 3 5 3 2" xfId="14113" xr:uid="{00000000-0005-0000-0000-0000104A0000}"/>
    <cellStyle name="Normal 3 2 2 4 3 3 5 3 2 2" xfId="31079" xr:uid="{00000000-0005-0000-0000-0000114A0000}"/>
    <cellStyle name="Normal 3 2 2 4 3 3 5 3 3" xfId="22597" xr:uid="{00000000-0005-0000-0000-0000124A0000}"/>
    <cellStyle name="Normal 3 2 2 4 3 3 5 4" xfId="9871" xr:uid="{00000000-0005-0000-0000-0000134A0000}"/>
    <cellStyle name="Normal 3 2 2 4 3 3 5 4 2" xfId="26838" xr:uid="{00000000-0005-0000-0000-0000144A0000}"/>
    <cellStyle name="Normal 3 2 2 4 3 3 5 5" xfId="18356" xr:uid="{00000000-0005-0000-0000-0000154A0000}"/>
    <cellStyle name="Normal 3 2 2 4 3 3 6" xfId="2424" xr:uid="{00000000-0005-0000-0000-0000164A0000}"/>
    <cellStyle name="Normal 3 2 2 4 3 3 6 2" xfId="6684" xr:uid="{00000000-0005-0000-0000-0000174A0000}"/>
    <cellStyle name="Normal 3 2 2 4 3 3 6 2 2" xfId="15173" xr:uid="{00000000-0005-0000-0000-0000184A0000}"/>
    <cellStyle name="Normal 3 2 2 4 3 3 6 2 2 2" xfId="32139" xr:uid="{00000000-0005-0000-0000-0000194A0000}"/>
    <cellStyle name="Normal 3 2 2 4 3 3 6 2 3" xfId="23657" xr:uid="{00000000-0005-0000-0000-00001A4A0000}"/>
    <cellStyle name="Normal 3 2 2 4 3 3 6 3" xfId="10931" xr:uid="{00000000-0005-0000-0000-00001B4A0000}"/>
    <cellStyle name="Normal 3 2 2 4 3 3 6 3 2" xfId="27898" xr:uid="{00000000-0005-0000-0000-00001C4A0000}"/>
    <cellStyle name="Normal 3 2 2 4 3 3 6 4" xfId="19416" xr:uid="{00000000-0005-0000-0000-00001D4A0000}"/>
    <cellStyle name="Normal 3 2 2 4 3 3 7" xfId="4565" xr:uid="{00000000-0005-0000-0000-00001E4A0000}"/>
    <cellStyle name="Normal 3 2 2 4 3 3 7 2" xfId="13055" xr:uid="{00000000-0005-0000-0000-00001F4A0000}"/>
    <cellStyle name="Normal 3 2 2 4 3 3 7 2 2" xfId="30021" xr:uid="{00000000-0005-0000-0000-0000204A0000}"/>
    <cellStyle name="Normal 3 2 2 4 3 3 7 3" xfId="21539" xr:uid="{00000000-0005-0000-0000-0000214A0000}"/>
    <cellStyle name="Normal 3 2 2 4 3 3 8" xfId="8813" xr:uid="{00000000-0005-0000-0000-0000224A0000}"/>
    <cellStyle name="Normal 3 2 2 4 3 3 8 2" xfId="25780" xr:uid="{00000000-0005-0000-0000-0000234A0000}"/>
    <cellStyle name="Normal 3 2 2 4 3 3 9" xfId="17298" xr:uid="{00000000-0005-0000-0000-0000244A0000}"/>
    <cellStyle name="Normal 3 2 2 4 3 4" xfId="335" xr:uid="{00000000-0005-0000-0000-0000254A0000}"/>
    <cellStyle name="Normal 3 2 2 4 3 4 2" xfId="624" xr:uid="{00000000-0005-0000-0000-0000264A0000}"/>
    <cellStyle name="Normal 3 2 2 4 3 4 2 2" xfId="1161" xr:uid="{00000000-0005-0000-0000-0000274A0000}"/>
    <cellStyle name="Normal 3 2 2 4 3 4 2 2 2" xfId="2222" xr:uid="{00000000-0005-0000-0000-0000284A0000}"/>
    <cellStyle name="Normal 3 2 2 4 3 4 2 2 2 2" xfId="4343" xr:uid="{00000000-0005-0000-0000-0000294A0000}"/>
    <cellStyle name="Normal 3 2 2 4 3 4 2 2 2 2 2" xfId="8602" xr:uid="{00000000-0005-0000-0000-00002A4A0000}"/>
    <cellStyle name="Normal 3 2 2 4 3 4 2 2 2 2 2 2" xfId="17091" xr:uid="{00000000-0005-0000-0000-00002B4A0000}"/>
    <cellStyle name="Normal 3 2 2 4 3 4 2 2 2 2 2 2 2" xfId="34057" xr:uid="{00000000-0005-0000-0000-00002C4A0000}"/>
    <cellStyle name="Normal 3 2 2 4 3 4 2 2 2 2 2 3" xfId="25575" xr:uid="{00000000-0005-0000-0000-00002D4A0000}"/>
    <cellStyle name="Normal 3 2 2 4 3 4 2 2 2 2 3" xfId="12849" xr:uid="{00000000-0005-0000-0000-00002E4A0000}"/>
    <cellStyle name="Normal 3 2 2 4 3 4 2 2 2 2 3 2" xfId="29816" xr:uid="{00000000-0005-0000-0000-00002F4A0000}"/>
    <cellStyle name="Normal 3 2 2 4 3 4 2 2 2 2 4" xfId="21334" xr:uid="{00000000-0005-0000-0000-0000304A0000}"/>
    <cellStyle name="Normal 3 2 2 4 3 4 2 2 2 3" xfId="6483" xr:uid="{00000000-0005-0000-0000-0000314A0000}"/>
    <cellStyle name="Normal 3 2 2 4 3 4 2 2 2 3 2" xfId="14973" xr:uid="{00000000-0005-0000-0000-0000324A0000}"/>
    <cellStyle name="Normal 3 2 2 4 3 4 2 2 2 3 2 2" xfId="31939" xr:uid="{00000000-0005-0000-0000-0000334A0000}"/>
    <cellStyle name="Normal 3 2 2 4 3 4 2 2 2 3 3" xfId="23457" xr:uid="{00000000-0005-0000-0000-0000344A0000}"/>
    <cellStyle name="Normal 3 2 2 4 3 4 2 2 2 4" xfId="10731" xr:uid="{00000000-0005-0000-0000-0000354A0000}"/>
    <cellStyle name="Normal 3 2 2 4 3 4 2 2 2 4 2" xfId="27698" xr:uid="{00000000-0005-0000-0000-0000364A0000}"/>
    <cellStyle name="Normal 3 2 2 4 3 4 2 2 2 5" xfId="19216" xr:uid="{00000000-0005-0000-0000-0000374A0000}"/>
    <cellStyle name="Normal 3 2 2 4 3 4 2 2 3" xfId="3284" xr:uid="{00000000-0005-0000-0000-0000384A0000}"/>
    <cellStyle name="Normal 3 2 2 4 3 4 2 2 3 2" xfId="7544" xr:uid="{00000000-0005-0000-0000-0000394A0000}"/>
    <cellStyle name="Normal 3 2 2 4 3 4 2 2 3 2 2" xfId="16033" xr:uid="{00000000-0005-0000-0000-00003A4A0000}"/>
    <cellStyle name="Normal 3 2 2 4 3 4 2 2 3 2 2 2" xfId="32999" xr:uid="{00000000-0005-0000-0000-00003B4A0000}"/>
    <cellStyle name="Normal 3 2 2 4 3 4 2 2 3 2 3" xfId="24517" xr:uid="{00000000-0005-0000-0000-00003C4A0000}"/>
    <cellStyle name="Normal 3 2 2 4 3 4 2 2 3 3" xfId="11791" xr:uid="{00000000-0005-0000-0000-00003D4A0000}"/>
    <cellStyle name="Normal 3 2 2 4 3 4 2 2 3 3 2" xfId="28758" xr:uid="{00000000-0005-0000-0000-00003E4A0000}"/>
    <cellStyle name="Normal 3 2 2 4 3 4 2 2 3 4" xfId="20276" xr:uid="{00000000-0005-0000-0000-00003F4A0000}"/>
    <cellStyle name="Normal 3 2 2 4 3 4 2 2 4" xfId="5425" xr:uid="{00000000-0005-0000-0000-0000404A0000}"/>
    <cellStyle name="Normal 3 2 2 4 3 4 2 2 4 2" xfId="13915" xr:uid="{00000000-0005-0000-0000-0000414A0000}"/>
    <cellStyle name="Normal 3 2 2 4 3 4 2 2 4 2 2" xfId="30881" xr:uid="{00000000-0005-0000-0000-0000424A0000}"/>
    <cellStyle name="Normal 3 2 2 4 3 4 2 2 4 3" xfId="22399" xr:uid="{00000000-0005-0000-0000-0000434A0000}"/>
    <cellStyle name="Normal 3 2 2 4 3 4 2 2 5" xfId="9673" xr:uid="{00000000-0005-0000-0000-0000444A0000}"/>
    <cellStyle name="Normal 3 2 2 4 3 4 2 2 5 2" xfId="26640" xr:uid="{00000000-0005-0000-0000-0000454A0000}"/>
    <cellStyle name="Normal 3 2 2 4 3 4 2 2 6" xfId="18158" xr:uid="{00000000-0005-0000-0000-0000464A0000}"/>
    <cellStyle name="Normal 3 2 2 4 3 4 2 3" xfId="1692" xr:uid="{00000000-0005-0000-0000-0000474A0000}"/>
    <cellStyle name="Normal 3 2 2 4 3 4 2 3 2" xfId="3814" xr:uid="{00000000-0005-0000-0000-0000484A0000}"/>
    <cellStyle name="Normal 3 2 2 4 3 4 2 3 2 2" xfId="8073" xr:uid="{00000000-0005-0000-0000-0000494A0000}"/>
    <cellStyle name="Normal 3 2 2 4 3 4 2 3 2 2 2" xfId="16562" xr:uid="{00000000-0005-0000-0000-00004A4A0000}"/>
    <cellStyle name="Normal 3 2 2 4 3 4 2 3 2 2 2 2" xfId="33528" xr:uid="{00000000-0005-0000-0000-00004B4A0000}"/>
    <cellStyle name="Normal 3 2 2 4 3 4 2 3 2 2 3" xfId="25046" xr:uid="{00000000-0005-0000-0000-00004C4A0000}"/>
    <cellStyle name="Normal 3 2 2 4 3 4 2 3 2 3" xfId="12320" xr:uid="{00000000-0005-0000-0000-00004D4A0000}"/>
    <cellStyle name="Normal 3 2 2 4 3 4 2 3 2 3 2" xfId="29287" xr:uid="{00000000-0005-0000-0000-00004E4A0000}"/>
    <cellStyle name="Normal 3 2 2 4 3 4 2 3 2 4" xfId="20805" xr:uid="{00000000-0005-0000-0000-00004F4A0000}"/>
    <cellStyle name="Normal 3 2 2 4 3 4 2 3 3" xfId="5954" xr:uid="{00000000-0005-0000-0000-0000504A0000}"/>
    <cellStyle name="Normal 3 2 2 4 3 4 2 3 3 2" xfId="14444" xr:uid="{00000000-0005-0000-0000-0000514A0000}"/>
    <cellStyle name="Normal 3 2 2 4 3 4 2 3 3 2 2" xfId="31410" xr:uid="{00000000-0005-0000-0000-0000524A0000}"/>
    <cellStyle name="Normal 3 2 2 4 3 4 2 3 3 3" xfId="22928" xr:uid="{00000000-0005-0000-0000-0000534A0000}"/>
    <cellStyle name="Normal 3 2 2 4 3 4 2 3 4" xfId="10202" xr:uid="{00000000-0005-0000-0000-0000544A0000}"/>
    <cellStyle name="Normal 3 2 2 4 3 4 2 3 4 2" xfId="27169" xr:uid="{00000000-0005-0000-0000-0000554A0000}"/>
    <cellStyle name="Normal 3 2 2 4 3 4 2 3 5" xfId="18687" xr:uid="{00000000-0005-0000-0000-0000564A0000}"/>
    <cellStyle name="Normal 3 2 2 4 3 4 2 4" xfId="2755" xr:uid="{00000000-0005-0000-0000-0000574A0000}"/>
    <cellStyle name="Normal 3 2 2 4 3 4 2 4 2" xfId="7015" xr:uid="{00000000-0005-0000-0000-0000584A0000}"/>
    <cellStyle name="Normal 3 2 2 4 3 4 2 4 2 2" xfId="15504" xr:uid="{00000000-0005-0000-0000-0000594A0000}"/>
    <cellStyle name="Normal 3 2 2 4 3 4 2 4 2 2 2" xfId="32470" xr:uid="{00000000-0005-0000-0000-00005A4A0000}"/>
    <cellStyle name="Normal 3 2 2 4 3 4 2 4 2 3" xfId="23988" xr:uid="{00000000-0005-0000-0000-00005B4A0000}"/>
    <cellStyle name="Normal 3 2 2 4 3 4 2 4 3" xfId="11262" xr:uid="{00000000-0005-0000-0000-00005C4A0000}"/>
    <cellStyle name="Normal 3 2 2 4 3 4 2 4 3 2" xfId="28229" xr:uid="{00000000-0005-0000-0000-00005D4A0000}"/>
    <cellStyle name="Normal 3 2 2 4 3 4 2 4 4" xfId="19747" xr:uid="{00000000-0005-0000-0000-00005E4A0000}"/>
    <cellStyle name="Normal 3 2 2 4 3 4 2 5" xfId="4896" xr:uid="{00000000-0005-0000-0000-00005F4A0000}"/>
    <cellStyle name="Normal 3 2 2 4 3 4 2 5 2" xfId="13386" xr:uid="{00000000-0005-0000-0000-0000604A0000}"/>
    <cellStyle name="Normal 3 2 2 4 3 4 2 5 2 2" xfId="30352" xr:uid="{00000000-0005-0000-0000-0000614A0000}"/>
    <cellStyle name="Normal 3 2 2 4 3 4 2 5 3" xfId="21870" xr:uid="{00000000-0005-0000-0000-0000624A0000}"/>
    <cellStyle name="Normal 3 2 2 4 3 4 2 6" xfId="9144" xr:uid="{00000000-0005-0000-0000-0000634A0000}"/>
    <cellStyle name="Normal 3 2 2 4 3 4 2 6 2" xfId="26111" xr:uid="{00000000-0005-0000-0000-0000644A0000}"/>
    <cellStyle name="Normal 3 2 2 4 3 4 2 7" xfId="17629" xr:uid="{00000000-0005-0000-0000-0000654A0000}"/>
    <cellStyle name="Normal 3 2 2 4 3 4 3" xfId="891" xr:uid="{00000000-0005-0000-0000-0000664A0000}"/>
    <cellStyle name="Normal 3 2 2 4 3 4 3 2" xfId="1957" xr:uid="{00000000-0005-0000-0000-0000674A0000}"/>
    <cellStyle name="Normal 3 2 2 4 3 4 3 2 2" xfId="4078" xr:uid="{00000000-0005-0000-0000-0000684A0000}"/>
    <cellStyle name="Normal 3 2 2 4 3 4 3 2 2 2" xfId="8337" xr:uid="{00000000-0005-0000-0000-0000694A0000}"/>
    <cellStyle name="Normal 3 2 2 4 3 4 3 2 2 2 2" xfId="16826" xr:uid="{00000000-0005-0000-0000-00006A4A0000}"/>
    <cellStyle name="Normal 3 2 2 4 3 4 3 2 2 2 2 2" xfId="33792" xr:uid="{00000000-0005-0000-0000-00006B4A0000}"/>
    <cellStyle name="Normal 3 2 2 4 3 4 3 2 2 2 3" xfId="25310" xr:uid="{00000000-0005-0000-0000-00006C4A0000}"/>
    <cellStyle name="Normal 3 2 2 4 3 4 3 2 2 3" xfId="12584" xr:uid="{00000000-0005-0000-0000-00006D4A0000}"/>
    <cellStyle name="Normal 3 2 2 4 3 4 3 2 2 3 2" xfId="29551" xr:uid="{00000000-0005-0000-0000-00006E4A0000}"/>
    <cellStyle name="Normal 3 2 2 4 3 4 3 2 2 4" xfId="21069" xr:uid="{00000000-0005-0000-0000-00006F4A0000}"/>
    <cellStyle name="Normal 3 2 2 4 3 4 3 2 3" xfId="6218" xr:uid="{00000000-0005-0000-0000-0000704A0000}"/>
    <cellStyle name="Normal 3 2 2 4 3 4 3 2 3 2" xfId="14708" xr:uid="{00000000-0005-0000-0000-0000714A0000}"/>
    <cellStyle name="Normal 3 2 2 4 3 4 3 2 3 2 2" xfId="31674" xr:uid="{00000000-0005-0000-0000-0000724A0000}"/>
    <cellStyle name="Normal 3 2 2 4 3 4 3 2 3 3" xfId="23192" xr:uid="{00000000-0005-0000-0000-0000734A0000}"/>
    <cellStyle name="Normal 3 2 2 4 3 4 3 2 4" xfId="10466" xr:uid="{00000000-0005-0000-0000-0000744A0000}"/>
    <cellStyle name="Normal 3 2 2 4 3 4 3 2 4 2" xfId="27433" xr:uid="{00000000-0005-0000-0000-0000754A0000}"/>
    <cellStyle name="Normal 3 2 2 4 3 4 3 2 5" xfId="18951" xr:uid="{00000000-0005-0000-0000-0000764A0000}"/>
    <cellStyle name="Normal 3 2 2 4 3 4 3 3" xfId="3019" xr:uid="{00000000-0005-0000-0000-0000774A0000}"/>
    <cellStyle name="Normal 3 2 2 4 3 4 3 3 2" xfId="7279" xr:uid="{00000000-0005-0000-0000-0000784A0000}"/>
    <cellStyle name="Normal 3 2 2 4 3 4 3 3 2 2" xfId="15768" xr:uid="{00000000-0005-0000-0000-0000794A0000}"/>
    <cellStyle name="Normal 3 2 2 4 3 4 3 3 2 2 2" xfId="32734" xr:uid="{00000000-0005-0000-0000-00007A4A0000}"/>
    <cellStyle name="Normal 3 2 2 4 3 4 3 3 2 3" xfId="24252" xr:uid="{00000000-0005-0000-0000-00007B4A0000}"/>
    <cellStyle name="Normal 3 2 2 4 3 4 3 3 3" xfId="11526" xr:uid="{00000000-0005-0000-0000-00007C4A0000}"/>
    <cellStyle name="Normal 3 2 2 4 3 4 3 3 3 2" xfId="28493" xr:uid="{00000000-0005-0000-0000-00007D4A0000}"/>
    <cellStyle name="Normal 3 2 2 4 3 4 3 3 4" xfId="20011" xr:uid="{00000000-0005-0000-0000-00007E4A0000}"/>
    <cellStyle name="Normal 3 2 2 4 3 4 3 4" xfId="5160" xr:uid="{00000000-0005-0000-0000-00007F4A0000}"/>
    <cellStyle name="Normal 3 2 2 4 3 4 3 4 2" xfId="13650" xr:uid="{00000000-0005-0000-0000-0000804A0000}"/>
    <cellStyle name="Normal 3 2 2 4 3 4 3 4 2 2" xfId="30616" xr:uid="{00000000-0005-0000-0000-0000814A0000}"/>
    <cellStyle name="Normal 3 2 2 4 3 4 3 4 3" xfId="22134" xr:uid="{00000000-0005-0000-0000-0000824A0000}"/>
    <cellStyle name="Normal 3 2 2 4 3 4 3 5" xfId="9408" xr:uid="{00000000-0005-0000-0000-0000834A0000}"/>
    <cellStyle name="Normal 3 2 2 4 3 4 3 5 2" xfId="26375" xr:uid="{00000000-0005-0000-0000-0000844A0000}"/>
    <cellStyle name="Normal 3 2 2 4 3 4 3 6" xfId="17893" xr:uid="{00000000-0005-0000-0000-0000854A0000}"/>
    <cellStyle name="Normal 3 2 2 4 3 4 4" xfId="1427" xr:uid="{00000000-0005-0000-0000-0000864A0000}"/>
    <cellStyle name="Normal 3 2 2 4 3 4 4 2" xfId="3549" xr:uid="{00000000-0005-0000-0000-0000874A0000}"/>
    <cellStyle name="Normal 3 2 2 4 3 4 4 2 2" xfId="7808" xr:uid="{00000000-0005-0000-0000-0000884A0000}"/>
    <cellStyle name="Normal 3 2 2 4 3 4 4 2 2 2" xfId="16297" xr:uid="{00000000-0005-0000-0000-0000894A0000}"/>
    <cellStyle name="Normal 3 2 2 4 3 4 4 2 2 2 2" xfId="33263" xr:uid="{00000000-0005-0000-0000-00008A4A0000}"/>
    <cellStyle name="Normal 3 2 2 4 3 4 4 2 2 3" xfId="24781" xr:uid="{00000000-0005-0000-0000-00008B4A0000}"/>
    <cellStyle name="Normal 3 2 2 4 3 4 4 2 3" xfId="12055" xr:uid="{00000000-0005-0000-0000-00008C4A0000}"/>
    <cellStyle name="Normal 3 2 2 4 3 4 4 2 3 2" xfId="29022" xr:uid="{00000000-0005-0000-0000-00008D4A0000}"/>
    <cellStyle name="Normal 3 2 2 4 3 4 4 2 4" xfId="20540" xr:uid="{00000000-0005-0000-0000-00008E4A0000}"/>
    <cellStyle name="Normal 3 2 2 4 3 4 4 3" xfId="5689" xr:uid="{00000000-0005-0000-0000-00008F4A0000}"/>
    <cellStyle name="Normal 3 2 2 4 3 4 4 3 2" xfId="14179" xr:uid="{00000000-0005-0000-0000-0000904A0000}"/>
    <cellStyle name="Normal 3 2 2 4 3 4 4 3 2 2" xfId="31145" xr:uid="{00000000-0005-0000-0000-0000914A0000}"/>
    <cellStyle name="Normal 3 2 2 4 3 4 4 3 3" xfId="22663" xr:uid="{00000000-0005-0000-0000-0000924A0000}"/>
    <cellStyle name="Normal 3 2 2 4 3 4 4 4" xfId="9937" xr:uid="{00000000-0005-0000-0000-0000934A0000}"/>
    <cellStyle name="Normal 3 2 2 4 3 4 4 4 2" xfId="26904" xr:uid="{00000000-0005-0000-0000-0000944A0000}"/>
    <cellStyle name="Normal 3 2 2 4 3 4 4 5" xfId="18422" xr:uid="{00000000-0005-0000-0000-0000954A0000}"/>
    <cellStyle name="Normal 3 2 2 4 3 4 5" xfId="2490" xr:uid="{00000000-0005-0000-0000-0000964A0000}"/>
    <cellStyle name="Normal 3 2 2 4 3 4 5 2" xfId="6750" xr:uid="{00000000-0005-0000-0000-0000974A0000}"/>
    <cellStyle name="Normal 3 2 2 4 3 4 5 2 2" xfId="15239" xr:uid="{00000000-0005-0000-0000-0000984A0000}"/>
    <cellStyle name="Normal 3 2 2 4 3 4 5 2 2 2" xfId="32205" xr:uid="{00000000-0005-0000-0000-0000994A0000}"/>
    <cellStyle name="Normal 3 2 2 4 3 4 5 2 3" xfId="23723" xr:uid="{00000000-0005-0000-0000-00009A4A0000}"/>
    <cellStyle name="Normal 3 2 2 4 3 4 5 3" xfId="10997" xr:uid="{00000000-0005-0000-0000-00009B4A0000}"/>
    <cellStyle name="Normal 3 2 2 4 3 4 5 3 2" xfId="27964" xr:uid="{00000000-0005-0000-0000-00009C4A0000}"/>
    <cellStyle name="Normal 3 2 2 4 3 4 5 4" xfId="19482" xr:uid="{00000000-0005-0000-0000-00009D4A0000}"/>
    <cellStyle name="Normal 3 2 2 4 3 4 6" xfId="4631" xr:uid="{00000000-0005-0000-0000-00009E4A0000}"/>
    <cellStyle name="Normal 3 2 2 4 3 4 6 2" xfId="13121" xr:uid="{00000000-0005-0000-0000-00009F4A0000}"/>
    <cellStyle name="Normal 3 2 2 4 3 4 6 2 2" xfId="30087" xr:uid="{00000000-0005-0000-0000-0000A04A0000}"/>
    <cellStyle name="Normal 3 2 2 4 3 4 6 3" xfId="21605" xr:uid="{00000000-0005-0000-0000-0000A14A0000}"/>
    <cellStyle name="Normal 3 2 2 4 3 4 7" xfId="8879" xr:uid="{00000000-0005-0000-0000-0000A24A0000}"/>
    <cellStyle name="Normal 3 2 2 4 3 4 7 2" xfId="25846" xr:uid="{00000000-0005-0000-0000-0000A34A0000}"/>
    <cellStyle name="Normal 3 2 2 4 3 4 8" xfId="17364" xr:uid="{00000000-0005-0000-0000-0000A44A0000}"/>
    <cellStyle name="Normal 3 2 2 4 3 5" xfId="489" xr:uid="{00000000-0005-0000-0000-0000A54A0000}"/>
    <cellStyle name="Normal 3 2 2 4 3 5 2" xfId="1030" xr:uid="{00000000-0005-0000-0000-0000A64A0000}"/>
    <cellStyle name="Normal 3 2 2 4 3 5 2 2" xfId="2091" xr:uid="{00000000-0005-0000-0000-0000A74A0000}"/>
    <cellStyle name="Normal 3 2 2 4 3 5 2 2 2" xfId="4212" xr:uid="{00000000-0005-0000-0000-0000A84A0000}"/>
    <cellStyle name="Normal 3 2 2 4 3 5 2 2 2 2" xfId="8471" xr:uid="{00000000-0005-0000-0000-0000A94A0000}"/>
    <cellStyle name="Normal 3 2 2 4 3 5 2 2 2 2 2" xfId="16960" xr:uid="{00000000-0005-0000-0000-0000AA4A0000}"/>
    <cellStyle name="Normal 3 2 2 4 3 5 2 2 2 2 2 2" xfId="33926" xr:uid="{00000000-0005-0000-0000-0000AB4A0000}"/>
    <cellStyle name="Normal 3 2 2 4 3 5 2 2 2 2 3" xfId="25444" xr:uid="{00000000-0005-0000-0000-0000AC4A0000}"/>
    <cellStyle name="Normal 3 2 2 4 3 5 2 2 2 3" xfId="12718" xr:uid="{00000000-0005-0000-0000-0000AD4A0000}"/>
    <cellStyle name="Normal 3 2 2 4 3 5 2 2 2 3 2" xfId="29685" xr:uid="{00000000-0005-0000-0000-0000AE4A0000}"/>
    <cellStyle name="Normal 3 2 2 4 3 5 2 2 2 4" xfId="21203" xr:uid="{00000000-0005-0000-0000-0000AF4A0000}"/>
    <cellStyle name="Normal 3 2 2 4 3 5 2 2 3" xfId="6352" xr:uid="{00000000-0005-0000-0000-0000B04A0000}"/>
    <cellStyle name="Normal 3 2 2 4 3 5 2 2 3 2" xfId="14842" xr:uid="{00000000-0005-0000-0000-0000B14A0000}"/>
    <cellStyle name="Normal 3 2 2 4 3 5 2 2 3 2 2" xfId="31808" xr:uid="{00000000-0005-0000-0000-0000B24A0000}"/>
    <cellStyle name="Normal 3 2 2 4 3 5 2 2 3 3" xfId="23326" xr:uid="{00000000-0005-0000-0000-0000B34A0000}"/>
    <cellStyle name="Normal 3 2 2 4 3 5 2 2 4" xfId="10600" xr:uid="{00000000-0005-0000-0000-0000B44A0000}"/>
    <cellStyle name="Normal 3 2 2 4 3 5 2 2 4 2" xfId="27567" xr:uid="{00000000-0005-0000-0000-0000B54A0000}"/>
    <cellStyle name="Normal 3 2 2 4 3 5 2 2 5" xfId="19085" xr:uid="{00000000-0005-0000-0000-0000B64A0000}"/>
    <cellStyle name="Normal 3 2 2 4 3 5 2 3" xfId="3153" xr:uid="{00000000-0005-0000-0000-0000B74A0000}"/>
    <cellStyle name="Normal 3 2 2 4 3 5 2 3 2" xfId="7413" xr:uid="{00000000-0005-0000-0000-0000B84A0000}"/>
    <cellStyle name="Normal 3 2 2 4 3 5 2 3 2 2" xfId="15902" xr:uid="{00000000-0005-0000-0000-0000B94A0000}"/>
    <cellStyle name="Normal 3 2 2 4 3 5 2 3 2 2 2" xfId="32868" xr:uid="{00000000-0005-0000-0000-0000BA4A0000}"/>
    <cellStyle name="Normal 3 2 2 4 3 5 2 3 2 3" xfId="24386" xr:uid="{00000000-0005-0000-0000-0000BB4A0000}"/>
    <cellStyle name="Normal 3 2 2 4 3 5 2 3 3" xfId="11660" xr:uid="{00000000-0005-0000-0000-0000BC4A0000}"/>
    <cellStyle name="Normal 3 2 2 4 3 5 2 3 3 2" xfId="28627" xr:uid="{00000000-0005-0000-0000-0000BD4A0000}"/>
    <cellStyle name="Normal 3 2 2 4 3 5 2 3 4" xfId="20145" xr:uid="{00000000-0005-0000-0000-0000BE4A0000}"/>
    <cellStyle name="Normal 3 2 2 4 3 5 2 4" xfId="5294" xr:uid="{00000000-0005-0000-0000-0000BF4A0000}"/>
    <cellStyle name="Normal 3 2 2 4 3 5 2 4 2" xfId="13784" xr:uid="{00000000-0005-0000-0000-0000C04A0000}"/>
    <cellStyle name="Normal 3 2 2 4 3 5 2 4 2 2" xfId="30750" xr:uid="{00000000-0005-0000-0000-0000C14A0000}"/>
    <cellStyle name="Normal 3 2 2 4 3 5 2 4 3" xfId="22268" xr:uid="{00000000-0005-0000-0000-0000C24A0000}"/>
    <cellStyle name="Normal 3 2 2 4 3 5 2 5" xfId="9542" xr:uid="{00000000-0005-0000-0000-0000C34A0000}"/>
    <cellStyle name="Normal 3 2 2 4 3 5 2 5 2" xfId="26509" xr:uid="{00000000-0005-0000-0000-0000C44A0000}"/>
    <cellStyle name="Normal 3 2 2 4 3 5 2 6" xfId="18027" xr:uid="{00000000-0005-0000-0000-0000C54A0000}"/>
    <cellStyle name="Normal 3 2 2 4 3 5 3" xfId="1561" xr:uid="{00000000-0005-0000-0000-0000C64A0000}"/>
    <cellStyle name="Normal 3 2 2 4 3 5 3 2" xfId="3683" xr:uid="{00000000-0005-0000-0000-0000C74A0000}"/>
    <cellStyle name="Normal 3 2 2 4 3 5 3 2 2" xfId="7942" xr:uid="{00000000-0005-0000-0000-0000C84A0000}"/>
    <cellStyle name="Normal 3 2 2 4 3 5 3 2 2 2" xfId="16431" xr:uid="{00000000-0005-0000-0000-0000C94A0000}"/>
    <cellStyle name="Normal 3 2 2 4 3 5 3 2 2 2 2" xfId="33397" xr:uid="{00000000-0005-0000-0000-0000CA4A0000}"/>
    <cellStyle name="Normal 3 2 2 4 3 5 3 2 2 3" xfId="24915" xr:uid="{00000000-0005-0000-0000-0000CB4A0000}"/>
    <cellStyle name="Normal 3 2 2 4 3 5 3 2 3" xfId="12189" xr:uid="{00000000-0005-0000-0000-0000CC4A0000}"/>
    <cellStyle name="Normal 3 2 2 4 3 5 3 2 3 2" xfId="29156" xr:uid="{00000000-0005-0000-0000-0000CD4A0000}"/>
    <cellStyle name="Normal 3 2 2 4 3 5 3 2 4" xfId="20674" xr:uid="{00000000-0005-0000-0000-0000CE4A0000}"/>
    <cellStyle name="Normal 3 2 2 4 3 5 3 3" xfId="5823" xr:uid="{00000000-0005-0000-0000-0000CF4A0000}"/>
    <cellStyle name="Normal 3 2 2 4 3 5 3 3 2" xfId="14313" xr:uid="{00000000-0005-0000-0000-0000D04A0000}"/>
    <cellStyle name="Normal 3 2 2 4 3 5 3 3 2 2" xfId="31279" xr:uid="{00000000-0005-0000-0000-0000D14A0000}"/>
    <cellStyle name="Normal 3 2 2 4 3 5 3 3 3" xfId="22797" xr:uid="{00000000-0005-0000-0000-0000D24A0000}"/>
    <cellStyle name="Normal 3 2 2 4 3 5 3 4" xfId="10071" xr:uid="{00000000-0005-0000-0000-0000D34A0000}"/>
    <cellStyle name="Normal 3 2 2 4 3 5 3 4 2" xfId="27038" xr:uid="{00000000-0005-0000-0000-0000D44A0000}"/>
    <cellStyle name="Normal 3 2 2 4 3 5 3 5" xfId="18556" xr:uid="{00000000-0005-0000-0000-0000D54A0000}"/>
    <cellStyle name="Normal 3 2 2 4 3 5 4" xfId="2624" xr:uid="{00000000-0005-0000-0000-0000D64A0000}"/>
    <cellStyle name="Normal 3 2 2 4 3 5 4 2" xfId="6884" xr:uid="{00000000-0005-0000-0000-0000D74A0000}"/>
    <cellStyle name="Normal 3 2 2 4 3 5 4 2 2" xfId="15373" xr:uid="{00000000-0005-0000-0000-0000D84A0000}"/>
    <cellStyle name="Normal 3 2 2 4 3 5 4 2 2 2" xfId="32339" xr:uid="{00000000-0005-0000-0000-0000D94A0000}"/>
    <cellStyle name="Normal 3 2 2 4 3 5 4 2 3" xfId="23857" xr:uid="{00000000-0005-0000-0000-0000DA4A0000}"/>
    <cellStyle name="Normal 3 2 2 4 3 5 4 3" xfId="11131" xr:uid="{00000000-0005-0000-0000-0000DB4A0000}"/>
    <cellStyle name="Normal 3 2 2 4 3 5 4 3 2" xfId="28098" xr:uid="{00000000-0005-0000-0000-0000DC4A0000}"/>
    <cellStyle name="Normal 3 2 2 4 3 5 4 4" xfId="19616" xr:uid="{00000000-0005-0000-0000-0000DD4A0000}"/>
    <cellStyle name="Normal 3 2 2 4 3 5 5" xfId="4765" xr:uid="{00000000-0005-0000-0000-0000DE4A0000}"/>
    <cellStyle name="Normal 3 2 2 4 3 5 5 2" xfId="13255" xr:uid="{00000000-0005-0000-0000-0000DF4A0000}"/>
    <cellStyle name="Normal 3 2 2 4 3 5 5 2 2" xfId="30221" xr:uid="{00000000-0005-0000-0000-0000E04A0000}"/>
    <cellStyle name="Normal 3 2 2 4 3 5 5 3" xfId="21739" xr:uid="{00000000-0005-0000-0000-0000E14A0000}"/>
    <cellStyle name="Normal 3 2 2 4 3 5 6" xfId="9013" xr:uid="{00000000-0005-0000-0000-0000E24A0000}"/>
    <cellStyle name="Normal 3 2 2 4 3 5 6 2" xfId="25980" xr:uid="{00000000-0005-0000-0000-0000E34A0000}"/>
    <cellStyle name="Normal 3 2 2 4 3 5 7" xfId="17498" xr:uid="{00000000-0005-0000-0000-0000E44A0000}"/>
    <cellStyle name="Normal 3 2 2 4 3 6" xfId="759" xr:uid="{00000000-0005-0000-0000-0000E54A0000}"/>
    <cellStyle name="Normal 3 2 2 4 3 6 2" xfId="1826" xr:uid="{00000000-0005-0000-0000-0000E64A0000}"/>
    <cellStyle name="Normal 3 2 2 4 3 6 2 2" xfId="3947" xr:uid="{00000000-0005-0000-0000-0000E74A0000}"/>
    <cellStyle name="Normal 3 2 2 4 3 6 2 2 2" xfId="8206" xr:uid="{00000000-0005-0000-0000-0000E84A0000}"/>
    <cellStyle name="Normal 3 2 2 4 3 6 2 2 2 2" xfId="16695" xr:uid="{00000000-0005-0000-0000-0000E94A0000}"/>
    <cellStyle name="Normal 3 2 2 4 3 6 2 2 2 2 2" xfId="33661" xr:uid="{00000000-0005-0000-0000-0000EA4A0000}"/>
    <cellStyle name="Normal 3 2 2 4 3 6 2 2 2 3" xfId="25179" xr:uid="{00000000-0005-0000-0000-0000EB4A0000}"/>
    <cellStyle name="Normal 3 2 2 4 3 6 2 2 3" xfId="12453" xr:uid="{00000000-0005-0000-0000-0000EC4A0000}"/>
    <cellStyle name="Normal 3 2 2 4 3 6 2 2 3 2" xfId="29420" xr:uid="{00000000-0005-0000-0000-0000ED4A0000}"/>
    <cellStyle name="Normal 3 2 2 4 3 6 2 2 4" xfId="20938" xr:uid="{00000000-0005-0000-0000-0000EE4A0000}"/>
    <cellStyle name="Normal 3 2 2 4 3 6 2 3" xfId="6087" xr:uid="{00000000-0005-0000-0000-0000EF4A0000}"/>
    <cellStyle name="Normal 3 2 2 4 3 6 2 3 2" xfId="14577" xr:uid="{00000000-0005-0000-0000-0000F04A0000}"/>
    <cellStyle name="Normal 3 2 2 4 3 6 2 3 2 2" xfId="31543" xr:uid="{00000000-0005-0000-0000-0000F14A0000}"/>
    <cellStyle name="Normal 3 2 2 4 3 6 2 3 3" xfId="23061" xr:uid="{00000000-0005-0000-0000-0000F24A0000}"/>
    <cellStyle name="Normal 3 2 2 4 3 6 2 4" xfId="10335" xr:uid="{00000000-0005-0000-0000-0000F34A0000}"/>
    <cellStyle name="Normal 3 2 2 4 3 6 2 4 2" xfId="27302" xr:uid="{00000000-0005-0000-0000-0000F44A0000}"/>
    <cellStyle name="Normal 3 2 2 4 3 6 2 5" xfId="18820" xr:uid="{00000000-0005-0000-0000-0000F54A0000}"/>
    <cellStyle name="Normal 3 2 2 4 3 6 3" xfId="2888" xr:uid="{00000000-0005-0000-0000-0000F64A0000}"/>
    <cellStyle name="Normal 3 2 2 4 3 6 3 2" xfId="7148" xr:uid="{00000000-0005-0000-0000-0000F74A0000}"/>
    <cellStyle name="Normal 3 2 2 4 3 6 3 2 2" xfId="15637" xr:uid="{00000000-0005-0000-0000-0000F84A0000}"/>
    <cellStyle name="Normal 3 2 2 4 3 6 3 2 2 2" xfId="32603" xr:uid="{00000000-0005-0000-0000-0000F94A0000}"/>
    <cellStyle name="Normal 3 2 2 4 3 6 3 2 3" xfId="24121" xr:uid="{00000000-0005-0000-0000-0000FA4A0000}"/>
    <cellStyle name="Normal 3 2 2 4 3 6 3 3" xfId="11395" xr:uid="{00000000-0005-0000-0000-0000FB4A0000}"/>
    <cellStyle name="Normal 3 2 2 4 3 6 3 3 2" xfId="28362" xr:uid="{00000000-0005-0000-0000-0000FC4A0000}"/>
    <cellStyle name="Normal 3 2 2 4 3 6 3 4" xfId="19880" xr:uid="{00000000-0005-0000-0000-0000FD4A0000}"/>
    <cellStyle name="Normal 3 2 2 4 3 6 4" xfId="5029" xr:uid="{00000000-0005-0000-0000-0000FE4A0000}"/>
    <cellStyle name="Normal 3 2 2 4 3 6 4 2" xfId="13519" xr:uid="{00000000-0005-0000-0000-0000FF4A0000}"/>
    <cellStyle name="Normal 3 2 2 4 3 6 4 2 2" xfId="30485" xr:uid="{00000000-0005-0000-0000-0000004B0000}"/>
    <cellStyle name="Normal 3 2 2 4 3 6 4 3" xfId="22003" xr:uid="{00000000-0005-0000-0000-0000014B0000}"/>
    <cellStyle name="Normal 3 2 2 4 3 6 5" xfId="9277" xr:uid="{00000000-0005-0000-0000-0000024B0000}"/>
    <cellStyle name="Normal 3 2 2 4 3 6 5 2" xfId="26244" xr:uid="{00000000-0005-0000-0000-0000034B0000}"/>
    <cellStyle name="Normal 3 2 2 4 3 6 6" xfId="17762" xr:uid="{00000000-0005-0000-0000-0000044B0000}"/>
    <cellStyle name="Normal 3 2 2 4 3 7" xfId="1295" xr:uid="{00000000-0005-0000-0000-0000054B0000}"/>
    <cellStyle name="Normal 3 2 2 4 3 7 2" xfId="3418" xr:uid="{00000000-0005-0000-0000-0000064B0000}"/>
    <cellStyle name="Normal 3 2 2 4 3 7 2 2" xfId="7677" xr:uid="{00000000-0005-0000-0000-0000074B0000}"/>
    <cellStyle name="Normal 3 2 2 4 3 7 2 2 2" xfId="16166" xr:uid="{00000000-0005-0000-0000-0000084B0000}"/>
    <cellStyle name="Normal 3 2 2 4 3 7 2 2 2 2" xfId="33132" xr:uid="{00000000-0005-0000-0000-0000094B0000}"/>
    <cellStyle name="Normal 3 2 2 4 3 7 2 2 3" xfId="24650" xr:uid="{00000000-0005-0000-0000-00000A4B0000}"/>
    <cellStyle name="Normal 3 2 2 4 3 7 2 3" xfId="11924" xr:uid="{00000000-0005-0000-0000-00000B4B0000}"/>
    <cellStyle name="Normal 3 2 2 4 3 7 2 3 2" xfId="28891" xr:uid="{00000000-0005-0000-0000-00000C4B0000}"/>
    <cellStyle name="Normal 3 2 2 4 3 7 2 4" xfId="20409" xr:uid="{00000000-0005-0000-0000-00000D4B0000}"/>
    <cellStyle name="Normal 3 2 2 4 3 7 3" xfId="5558" xr:uid="{00000000-0005-0000-0000-00000E4B0000}"/>
    <cellStyle name="Normal 3 2 2 4 3 7 3 2" xfId="14048" xr:uid="{00000000-0005-0000-0000-00000F4B0000}"/>
    <cellStyle name="Normal 3 2 2 4 3 7 3 2 2" xfId="31014" xr:uid="{00000000-0005-0000-0000-0000104B0000}"/>
    <cellStyle name="Normal 3 2 2 4 3 7 3 3" xfId="22532" xr:uid="{00000000-0005-0000-0000-0000114B0000}"/>
    <cellStyle name="Normal 3 2 2 4 3 7 4" xfId="9806" xr:uid="{00000000-0005-0000-0000-0000124B0000}"/>
    <cellStyle name="Normal 3 2 2 4 3 7 4 2" xfId="26773" xr:uid="{00000000-0005-0000-0000-0000134B0000}"/>
    <cellStyle name="Normal 3 2 2 4 3 7 5" xfId="18291" xr:uid="{00000000-0005-0000-0000-0000144B0000}"/>
    <cellStyle name="Normal 3 2 2 4 3 8" xfId="2358" xr:uid="{00000000-0005-0000-0000-0000154B0000}"/>
    <cellStyle name="Normal 3 2 2 4 3 8 2" xfId="6619" xr:uid="{00000000-0005-0000-0000-0000164B0000}"/>
    <cellStyle name="Normal 3 2 2 4 3 8 2 2" xfId="15108" xr:uid="{00000000-0005-0000-0000-0000174B0000}"/>
    <cellStyle name="Normal 3 2 2 4 3 8 2 2 2" xfId="32074" xr:uid="{00000000-0005-0000-0000-0000184B0000}"/>
    <cellStyle name="Normal 3 2 2 4 3 8 2 3" xfId="23592" xr:uid="{00000000-0005-0000-0000-0000194B0000}"/>
    <cellStyle name="Normal 3 2 2 4 3 8 3" xfId="10866" xr:uid="{00000000-0005-0000-0000-00001A4B0000}"/>
    <cellStyle name="Normal 3 2 2 4 3 8 3 2" xfId="27833" xr:uid="{00000000-0005-0000-0000-00001B4B0000}"/>
    <cellStyle name="Normal 3 2 2 4 3 8 4" xfId="19351" xr:uid="{00000000-0005-0000-0000-00001C4B0000}"/>
    <cellStyle name="Normal 3 2 2 4 3 9" xfId="4499" xr:uid="{00000000-0005-0000-0000-00001D4B0000}"/>
    <cellStyle name="Normal 3 2 2 4 3 9 2" xfId="12990" xr:uid="{00000000-0005-0000-0000-00001E4B0000}"/>
    <cellStyle name="Normal 3 2 2 4 3 9 2 2" xfId="29956" xr:uid="{00000000-0005-0000-0000-00001F4B0000}"/>
    <cellStyle name="Normal 3 2 2 4 3 9 3" xfId="21474" xr:uid="{00000000-0005-0000-0000-0000204B0000}"/>
    <cellStyle name="Normal 3 2 2 5" xfId="84" xr:uid="{00000000-0005-0000-0000-0000214B0000}"/>
    <cellStyle name="Normal 3 2 2 6" xfId="167" xr:uid="{00000000-0005-0000-0000-0000224B0000}"/>
    <cellStyle name="Normal 3 2 2 6 10" xfId="17239" xr:uid="{00000000-0005-0000-0000-0000234B0000}"/>
    <cellStyle name="Normal 3 2 2 6 2" xfId="274" xr:uid="{00000000-0005-0000-0000-0000244B0000}"/>
    <cellStyle name="Normal 3 2 2 6 2 2" xfId="408" xr:uid="{00000000-0005-0000-0000-0000254B0000}"/>
    <cellStyle name="Normal 3 2 2 6 2 2 2" xfId="696" xr:uid="{00000000-0005-0000-0000-0000264B0000}"/>
    <cellStyle name="Normal 3 2 2 6 2 2 2 2" xfId="1232" xr:uid="{00000000-0005-0000-0000-0000274B0000}"/>
    <cellStyle name="Normal 3 2 2 6 2 2 2 2 2" xfId="2293" xr:uid="{00000000-0005-0000-0000-0000284B0000}"/>
    <cellStyle name="Normal 3 2 2 6 2 2 2 2 2 2" xfId="4414" xr:uid="{00000000-0005-0000-0000-0000294B0000}"/>
    <cellStyle name="Normal 3 2 2 6 2 2 2 2 2 2 2" xfId="8673" xr:uid="{00000000-0005-0000-0000-00002A4B0000}"/>
    <cellStyle name="Normal 3 2 2 6 2 2 2 2 2 2 2 2" xfId="17162" xr:uid="{00000000-0005-0000-0000-00002B4B0000}"/>
    <cellStyle name="Normal 3 2 2 6 2 2 2 2 2 2 2 2 2" xfId="34128" xr:uid="{00000000-0005-0000-0000-00002C4B0000}"/>
    <cellStyle name="Normal 3 2 2 6 2 2 2 2 2 2 2 3" xfId="25646" xr:uid="{00000000-0005-0000-0000-00002D4B0000}"/>
    <cellStyle name="Normal 3 2 2 6 2 2 2 2 2 2 3" xfId="12920" xr:uid="{00000000-0005-0000-0000-00002E4B0000}"/>
    <cellStyle name="Normal 3 2 2 6 2 2 2 2 2 2 3 2" xfId="29887" xr:uid="{00000000-0005-0000-0000-00002F4B0000}"/>
    <cellStyle name="Normal 3 2 2 6 2 2 2 2 2 2 4" xfId="21405" xr:uid="{00000000-0005-0000-0000-0000304B0000}"/>
    <cellStyle name="Normal 3 2 2 6 2 2 2 2 2 3" xfId="6554" xr:uid="{00000000-0005-0000-0000-0000314B0000}"/>
    <cellStyle name="Normal 3 2 2 6 2 2 2 2 2 3 2" xfId="15044" xr:uid="{00000000-0005-0000-0000-0000324B0000}"/>
    <cellStyle name="Normal 3 2 2 6 2 2 2 2 2 3 2 2" xfId="32010" xr:uid="{00000000-0005-0000-0000-0000334B0000}"/>
    <cellStyle name="Normal 3 2 2 6 2 2 2 2 2 3 3" xfId="23528" xr:uid="{00000000-0005-0000-0000-0000344B0000}"/>
    <cellStyle name="Normal 3 2 2 6 2 2 2 2 2 4" xfId="10802" xr:uid="{00000000-0005-0000-0000-0000354B0000}"/>
    <cellStyle name="Normal 3 2 2 6 2 2 2 2 2 4 2" xfId="27769" xr:uid="{00000000-0005-0000-0000-0000364B0000}"/>
    <cellStyle name="Normal 3 2 2 6 2 2 2 2 2 5" xfId="19287" xr:uid="{00000000-0005-0000-0000-0000374B0000}"/>
    <cellStyle name="Normal 3 2 2 6 2 2 2 2 3" xfId="3355" xr:uid="{00000000-0005-0000-0000-0000384B0000}"/>
    <cellStyle name="Normal 3 2 2 6 2 2 2 2 3 2" xfId="7615" xr:uid="{00000000-0005-0000-0000-0000394B0000}"/>
    <cellStyle name="Normal 3 2 2 6 2 2 2 2 3 2 2" xfId="16104" xr:uid="{00000000-0005-0000-0000-00003A4B0000}"/>
    <cellStyle name="Normal 3 2 2 6 2 2 2 2 3 2 2 2" xfId="33070" xr:uid="{00000000-0005-0000-0000-00003B4B0000}"/>
    <cellStyle name="Normal 3 2 2 6 2 2 2 2 3 2 3" xfId="24588" xr:uid="{00000000-0005-0000-0000-00003C4B0000}"/>
    <cellStyle name="Normal 3 2 2 6 2 2 2 2 3 3" xfId="11862" xr:uid="{00000000-0005-0000-0000-00003D4B0000}"/>
    <cellStyle name="Normal 3 2 2 6 2 2 2 2 3 3 2" xfId="28829" xr:uid="{00000000-0005-0000-0000-00003E4B0000}"/>
    <cellStyle name="Normal 3 2 2 6 2 2 2 2 3 4" xfId="20347" xr:uid="{00000000-0005-0000-0000-00003F4B0000}"/>
    <cellStyle name="Normal 3 2 2 6 2 2 2 2 4" xfId="5496" xr:uid="{00000000-0005-0000-0000-0000404B0000}"/>
    <cellStyle name="Normal 3 2 2 6 2 2 2 2 4 2" xfId="13986" xr:uid="{00000000-0005-0000-0000-0000414B0000}"/>
    <cellStyle name="Normal 3 2 2 6 2 2 2 2 4 2 2" xfId="30952" xr:uid="{00000000-0005-0000-0000-0000424B0000}"/>
    <cellStyle name="Normal 3 2 2 6 2 2 2 2 4 3" xfId="22470" xr:uid="{00000000-0005-0000-0000-0000434B0000}"/>
    <cellStyle name="Normal 3 2 2 6 2 2 2 2 5" xfId="9744" xr:uid="{00000000-0005-0000-0000-0000444B0000}"/>
    <cellStyle name="Normal 3 2 2 6 2 2 2 2 5 2" xfId="26711" xr:uid="{00000000-0005-0000-0000-0000454B0000}"/>
    <cellStyle name="Normal 3 2 2 6 2 2 2 2 6" xfId="18229" xr:uid="{00000000-0005-0000-0000-0000464B0000}"/>
    <cellStyle name="Normal 3 2 2 6 2 2 2 3" xfId="1763" xr:uid="{00000000-0005-0000-0000-0000474B0000}"/>
    <cellStyle name="Normal 3 2 2 6 2 2 2 3 2" xfId="3885" xr:uid="{00000000-0005-0000-0000-0000484B0000}"/>
    <cellStyle name="Normal 3 2 2 6 2 2 2 3 2 2" xfId="8144" xr:uid="{00000000-0005-0000-0000-0000494B0000}"/>
    <cellStyle name="Normal 3 2 2 6 2 2 2 3 2 2 2" xfId="16633" xr:uid="{00000000-0005-0000-0000-00004A4B0000}"/>
    <cellStyle name="Normal 3 2 2 6 2 2 2 3 2 2 2 2" xfId="33599" xr:uid="{00000000-0005-0000-0000-00004B4B0000}"/>
    <cellStyle name="Normal 3 2 2 6 2 2 2 3 2 2 3" xfId="25117" xr:uid="{00000000-0005-0000-0000-00004C4B0000}"/>
    <cellStyle name="Normal 3 2 2 6 2 2 2 3 2 3" xfId="12391" xr:uid="{00000000-0005-0000-0000-00004D4B0000}"/>
    <cellStyle name="Normal 3 2 2 6 2 2 2 3 2 3 2" xfId="29358" xr:uid="{00000000-0005-0000-0000-00004E4B0000}"/>
    <cellStyle name="Normal 3 2 2 6 2 2 2 3 2 4" xfId="20876" xr:uid="{00000000-0005-0000-0000-00004F4B0000}"/>
    <cellStyle name="Normal 3 2 2 6 2 2 2 3 3" xfId="6025" xr:uid="{00000000-0005-0000-0000-0000504B0000}"/>
    <cellStyle name="Normal 3 2 2 6 2 2 2 3 3 2" xfId="14515" xr:uid="{00000000-0005-0000-0000-0000514B0000}"/>
    <cellStyle name="Normal 3 2 2 6 2 2 2 3 3 2 2" xfId="31481" xr:uid="{00000000-0005-0000-0000-0000524B0000}"/>
    <cellStyle name="Normal 3 2 2 6 2 2 2 3 3 3" xfId="22999" xr:uid="{00000000-0005-0000-0000-0000534B0000}"/>
    <cellStyle name="Normal 3 2 2 6 2 2 2 3 4" xfId="10273" xr:uid="{00000000-0005-0000-0000-0000544B0000}"/>
    <cellStyle name="Normal 3 2 2 6 2 2 2 3 4 2" xfId="27240" xr:uid="{00000000-0005-0000-0000-0000554B0000}"/>
    <cellStyle name="Normal 3 2 2 6 2 2 2 3 5" xfId="18758" xr:uid="{00000000-0005-0000-0000-0000564B0000}"/>
    <cellStyle name="Normal 3 2 2 6 2 2 2 4" xfId="2826" xr:uid="{00000000-0005-0000-0000-0000574B0000}"/>
    <cellStyle name="Normal 3 2 2 6 2 2 2 4 2" xfId="7086" xr:uid="{00000000-0005-0000-0000-0000584B0000}"/>
    <cellStyle name="Normal 3 2 2 6 2 2 2 4 2 2" xfId="15575" xr:uid="{00000000-0005-0000-0000-0000594B0000}"/>
    <cellStyle name="Normal 3 2 2 6 2 2 2 4 2 2 2" xfId="32541" xr:uid="{00000000-0005-0000-0000-00005A4B0000}"/>
    <cellStyle name="Normal 3 2 2 6 2 2 2 4 2 3" xfId="24059" xr:uid="{00000000-0005-0000-0000-00005B4B0000}"/>
    <cellStyle name="Normal 3 2 2 6 2 2 2 4 3" xfId="11333" xr:uid="{00000000-0005-0000-0000-00005C4B0000}"/>
    <cellStyle name="Normal 3 2 2 6 2 2 2 4 3 2" xfId="28300" xr:uid="{00000000-0005-0000-0000-00005D4B0000}"/>
    <cellStyle name="Normal 3 2 2 6 2 2 2 4 4" xfId="19818" xr:uid="{00000000-0005-0000-0000-00005E4B0000}"/>
    <cellStyle name="Normal 3 2 2 6 2 2 2 5" xfId="4967" xr:uid="{00000000-0005-0000-0000-00005F4B0000}"/>
    <cellStyle name="Normal 3 2 2 6 2 2 2 5 2" xfId="13457" xr:uid="{00000000-0005-0000-0000-0000604B0000}"/>
    <cellStyle name="Normal 3 2 2 6 2 2 2 5 2 2" xfId="30423" xr:uid="{00000000-0005-0000-0000-0000614B0000}"/>
    <cellStyle name="Normal 3 2 2 6 2 2 2 5 3" xfId="21941" xr:uid="{00000000-0005-0000-0000-0000624B0000}"/>
    <cellStyle name="Normal 3 2 2 6 2 2 2 6" xfId="9215" xr:uid="{00000000-0005-0000-0000-0000634B0000}"/>
    <cellStyle name="Normal 3 2 2 6 2 2 2 6 2" xfId="26182" xr:uid="{00000000-0005-0000-0000-0000644B0000}"/>
    <cellStyle name="Normal 3 2 2 6 2 2 2 7" xfId="17700" xr:uid="{00000000-0005-0000-0000-0000654B0000}"/>
    <cellStyle name="Normal 3 2 2 6 2 2 3" xfId="962" xr:uid="{00000000-0005-0000-0000-0000664B0000}"/>
    <cellStyle name="Normal 3 2 2 6 2 2 3 2" xfId="2028" xr:uid="{00000000-0005-0000-0000-0000674B0000}"/>
    <cellStyle name="Normal 3 2 2 6 2 2 3 2 2" xfId="4149" xr:uid="{00000000-0005-0000-0000-0000684B0000}"/>
    <cellStyle name="Normal 3 2 2 6 2 2 3 2 2 2" xfId="8408" xr:uid="{00000000-0005-0000-0000-0000694B0000}"/>
    <cellStyle name="Normal 3 2 2 6 2 2 3 2 2 2 2" xfId="16897" xr:uid="{00000000-0005-0000-0000-00006A4B0000}"/>
    <cellStyle name="Normal 3 2 2 6 2 2 3 2 2 2 2 2" xfId="33863" xr:uid="{00000000-0005-0000-0000-00006B4B0000}"/>
    <cellStyle name="Normal 3 2 2 6 2 2 3 2 2 2 3" xfId="25381" xr:uid="{00000000-0005-0000-0000-00006C4B0000}"/>
    <cellStyle name="Normal 3 2 2 6 2 2 3 2 2 3" xfId="12655" xr:uid="{00000000-0005-0000-0000-00006D4B0000}"/>
    <cellStyle name="Normal 3 2 2 6 2 2 3 2 2 3 2" xfId="29622" xr:uid="{00000000-0005-0000-0000-00006E4B0000}"/>
    <cellStyle name="Normal 3 2 2 6 2 2 3 2 2 4" xfId="21140" xr:uid="{00000000-0005-0000-0000-00006F4B0000}"/>
    <cellStyle name="Normal 3 2 2 6 2 2 3 2 3" xfId="6289" xr:uid="{00000000-0005-0000-0000-0000704B0000}"/>
    <cellStyle name="Normal 3 2 2 6 2 2 3 2 3 2" xfId="14779" xr:uid="{00000000-0005-0000-0000-0000714B0000}"/>
    <cellStyle name="Normal 3 2 2 6 2 2 3 2 3 2 2" xfId="31745" xr:uid="{00000000-0005-0000-0000-0000724B0000}"/>
    <cellStyle name="Normal 3 2 2 6 2 2 3 2 3 3" xfId="23263" xr:uid="{00000000-0005-0000-0000-0000734B0000}"/>
    <cellStyle name="Normal 3 2 2 6 2 2 3 2 4" xfId="10537" xr:uid="{00000000-0005-0000-0000-0000744B0000}"/>
    <cellStyle name="Normal 3 2 2 6 2 2 3 2 4 2" xfId="27504" xr:uid="{00000000-0005-0000-0000-0000754B0000}"/>
    <cellStyle name="Normal 3 2 2 6 2 2 3 2 5" xfId="19022" xr:uid="{00000000-0005-0000-0000-0000764B0000}"/>
    <cellStyle name="Normal 3 2 2 6 2 2 3 3" xfId="3090" xr:uid="{00000000-0005-0000-0000-0000774B0000}"/>
    <cellStyle name="Normal 3 2 2 6 2 2 3 3 2" xfId="7350" xr:uid="{00000000-0005-0000-0000-0000784B0000}"/>
    <cellStyle name="Normal 3 2 2 6 2 2 3 3 2 2" xfId="15839" xr:uid="{00000000-0005-0000-0000-0000794B0000}"/>
    <cellStyle name="Normal 3 2 2 6 2 2 3 3 2 2 2" xfId="32805" xr:uid="{00000000-0005-0000-0000-00007A4B0000}"/>
    <cellStyle name="Normal 3 2 2 6 2 2 3 3 2 3" xfId="24323" xr:uid="{00000000-0005-0000-0000-00007B4B0000}"/>
    <cellStyle name="Normal 3 2 2 6 2 2 3 3 3" xfId="11597" xr:uid="{00000000-0005-0000-0000-00007C4B0000}"/>
    <cellStyle name="Normal 3 2 2 6 2 2 3 3 3 2" xfId="28564" xr:uid="{00000000-0005-0000-0000-00007D4B0000}"/>
    <cellStyle name="Normal 3 2 2 6 2 2 3 3 4" xfId="20082" xr:uid="{00000000-0005-0000-0000-00007E4B0000}"/>
    <cellStyle name="Normal 3 2 2 6 2 2 3 4" xfId="5231" xr:uid="{00000000-0005-0000-0000-00007F4B0000}"/>
    <cellStyle name="Normal 3 2 2 6 2 2 3 4 2" xfId="13721" xr:uid="{00000000-0005-0000-0000-0000804B0000}"/>
    <cellStyle name="Normal 3 2 2 6 2 2 3 4 2 2" xfId="30687" xr:uid="{00000000-0005-0000-0000-0000814B0000}"/>
    <cellStyle name="Normal 3 2 2 6 2 2 3 4 3" xfId="22205" xr:uid="{00000000-0005-0000-0000-0000824B0000}"/>
    <cellStyle name="Normal 3 2 2 6 2 2 3 5" xfId="9479" xr:uid="{00000000-0005-0000-0000-0000834B0000}"/>
    <cellStyle name="Normal 3 2 2 6 2 2 3 5 2" xfId="26446" xr:uid="{00000000-0005-0000-0000-0000844B0000}"/>
    <cellStyle name="Normal 3 2 2 6 2 2 3 6" xfId="17964" xr:uid="{00000000-0005-0000-0000-0000854B0000}"/>
    <cellStyle name="Normal 3 2 2 6 2 2 4" xfId="1498" xr:uid="{00000000-0005-0000-0000-0000864B0000}"/>
    <cellStyle name="Normal 3 2 2 6 2 2 4 2" xfId="3620" xr:uid="{00000000-0005-0000-0000-0000874B0000}"/>
    <cellStyle name="Normal 3 2 2 6 2 2 4 2 2" xfId="7879" xr:uid="{00000000-0005-0000-0000-0000884B0000}"/>
    <cellStyle name="Normal 3 2 2 6 2 2 4 2 2 2" xfId="16368" xr:uid="{00000000-0005-0000-0000-0000894B0000}"/>
    <cellStyle name="Normal 3 2 2 6 2 2 4 2 2 2 2" xfId="33334" xr:uid="{00000000-0005-0000-0000-00008A4B0000}"/>
    <cellStyle name="Normal 3 2 2 6 2 2 4 2 2 3" xfId="24852" xr:uid="{00000000-0005-0000-0000-00008B4B0000}"/>
    <cellStyle name="Normal 3 2 2 6 2 2 4 2 3" xfId="12126" xr:uid="{00000000-0005-0000-0000-00008C4B0000}"/>
    <cellStyle name="Normal 3 2 2 6 2 2 4 2 3 2" xfId="29093" xr:uid="{00000000-0005-0000-0000-00008D4B0000}"/>
    <cellStyle name="Normal 3 2 2 6 2 2 4 2 4" xfId="20611" xr:uid="{00000000-0005-0000-0000-00008E4B0000}"/>
    <cellStyle name="Normal 3 2 2 6 2 2 4 3" xfId="5760" xr:uid="{00000000-0005-0000-0000-00008F4B0000}"/>
    <cellStyle name="Normal 3 2 2 6 2 2 4 3 2" xfId="14250" xr:uid="{00000000-0005-0000-0000-0000904B0000}"/>
    <cellStyle name="Normal 3 2 2 6 2 2 4 3 2 2" xfId="31216" xr:uid="{00000000-0005-0000-0000-0000914B0000}"/>
    <cellStyle name="Normal 3 2 2 6 2 2 4 3 3" xfId="22734" xr:uid="{00000000-0005-0000-0000-0000924B0000}"/>
    <cellStyle name="Normal 3 2 2 6 2 2 4 4" xfId="10008" xr:uid="{00000000-0005-0000-0000-0000934B0000}"/>
    <cellStyle name="Normal 3 2 2 6 2 2 4 4 2" xfId="26975" xr:uid="{00000000-0005-0000-0000-0000944B0000}"/>
    <cellStyle name="Normal 3 2 2 6 2 2 4 5" xfId="18493" xr:uid="{00000000-0005-0000-0000-0000954B0000}"/>
    <cellStyle name="Normal 3 2 2 6 2 2 5" xfId="2561" xr:uid="{00000000-0005-0000-0000-0000964B0000}"/>
    <cellStyle name="Normal 3 2 2 6 2 2 5 2" xfId="6821" xr:uid="{00000000-0005-0000-0000-0000974B0000}"/>
    <cellStyle name="Normal 3 2 2 6 2 2 5 2 2" xfId="15310" xr:uid="{00000000-0005-0000-0000-0000984B0000}"/>
    <cellStyle name="Normal 3 2 2 6 2 2 5 2 2 2" xfId="32276" xr:uid="{00000000-0005-0000-0000-0000994B0000}"/>
    <cellStyle name="Normal 3 2 2 6 2 2 5 2 3" xfId="23794" xr:uid="{00000000-0005-0000-0000-00009A4B0000}"/>
    <cellStyle name="Normal 3 2 2 6 2 2 5 3" xfId="11068" xr:uid="{00000000-0005-0000-0000-00009B4B0000}"/>
    <cellStyle name="Normal 3 2 2 6 2 2 5 3 2" xfId="28035" xr:uid="{00000000-0005-0000-0000-00009C4B0000}"/>
    <cellStyle name="Normal 3 2 2 6 2 2 5 4" xfId="19553" xr:uid="{00000000-0005-0000-0000-00009D4B0000}"/>
    <cellStyle name="Normal 3 2 2 6 2 2 6" xfId="4702" xr:uid="{00000000-0005-0000-0000-00009E4B0000}"/>
    <cellStyle name="Normal 3 2 2 6 2 2 6 2" xfId="13192" xr:uid="{00000000-0005-0000-0000-00009F4B0000}"/>
    <cellStyle name="Normal 3 2 2 6 2 2 6 2 2" xfId="30158" xr:uid="{00000000-0005-0000-0000-0000A04B0000}"/>
    <cellStyle name="Normal 3 2 2 6 2 2 6 3" xfId="21676" xr:uid="{00000000-0005-0000-0000-0000A14B0000}"/>
    <cellStyle name="Normal 3 2 2 6 2 2 7" xfId="8950" xr:uid="{00000000-0005-0000-0000-0000A24B0000}"/>
    <cellStyle name="Normal 3 2 2 6 2 2 7 2" xfId="25917" xr:uid="{00000000-0005-0000-0000-0000A34B0000}"/>
    <cellStyle name="Normal 3 2 2 6 2 2 8" xfId="17435" xr:uid="{00000000-0005-0000-0000-0000A44B0000}"/>
    <cellStyle name="Normal 3 2 2 6 2 3" xfId="563" xr:uid="{00000000-0005-0000-0000-0000A54B0000}"/>
    <cellStyle name="Normal 3 2 2 6 2 3 2" xfId="1101" xr:uid="{00000000-0005-0000-0000-0000A64B0000}"/>
    <cellStyle name="Normal 3 2 2 6 2 3 2 2" xfId="2162" xr:uid="{00000000-0005-0000-0000-0000A74B0000}"/>
    <cellStyle name="Normal 3 2 2 6 2 3 2 2 2" xfId="4283" xr:uid="{00000000-0005-0000-0000-0000A84B0000}"/>
    <cellStyle name="Normal 3 2 2 6 2 3 2 2 2 2" xfId="8542" xr:uid="{00000000-0005-0000-0000-0000A94B0000}"/>
    <cellStyle name="Normal 3 2 2 6 2 3 2 2 2 2 2" xfId="17031" xr:uid="{00000000-0005-0000-0000-0000AA4B0000}"/>
    <cellStyle name="Normal 3 2 2 6 2 3 2 2 2 2 2 2" xfId="33997" xr:uid="{00000000-0005-0000-0000-0000AB4B0000}"/>
    <cellStyle name="Normal 3 2 2 6 2 3 2 2 2 2 3" xfId="25515" xr:uid="{00000000-0005-0000-0000-0000AC4B0000}"/>
    <cellStyle name="Normal 3 2 2 6 2 3 2 2 2 3" xfId="12789" xr:uid="{00000000-0005-0000-0000-0000AD4B0000}"/>
    <cellStyle name="Normal 3 2 2 6 2 3 2 2 2 3 2" xfId="29756" xr:uid="{00000000-0005-0000-0000-0000AE4B0000}"/>
    <cellStyle name="Normal 3 2 2 6 2 3 2 2 2 4" xfId="21274" xr:uid="{00000000-0005-0000-0000-0000AF4B0000}"/>
    <cellStyle name="Normal 3 2 2 6 2 3 2 2 3" xfId="6423" xr:uid="{00000000-0005-0000-0000-0000B04B0000}"/>
    <cellStyle name="Normal 3 2 2 6 2 3 2 2 3 2" xfId="14913" xr:uid="{00000000-0005-0000-0000-0000B14B0000}"/>
    <cellStyle name="Normal 3 2 2 6 2 3 2 2 3 2 2" xfId="31879" xr:uid="{00000000-0005-0000-0000-0000B24B0000}"/>
    <cellStyle name="Normal 3 2 2 6 2 3 2 2 3 3" xfId="23397" xr:uid="{00000000-0005-0000-0000-0000B34B0000}"/>
    <cellStyle name="Normal 3 2 2 6 2 3 2 2 4" xfId="10671" xr:uid="{00000000-0005-0000-0000-0000B44B0000}"/>
    <cellStyle name="Normal 3 2 2 6 2 3 2 2 4 2" xfId="27638" xr:uid="{00000000-0005-0000-0000-0000B54B0000}"/>
    <cellStyle name="Normal 3 2 2 6 2 3 2 2 5" xfId="19156" xr:uid="{00000000-0005-0000-0000-0000B64B0000}"/>
    <cellStyle name="Normal 3 2 2 6 2 3 2 3" xfId="3224" xr:uid="{00000000-0005-0000-0000-0000B74B0000}"/>
    <cellStyle name="Normal 3 2 2 6 2 3 2 3 2" xfId="7484" xr:uid="{00000000-0005-0000-0000-0000B84B0000}"/>
    <cellStyle name="Normal 3 2 2 6 2 3 2 3 2 2" xfId="15973" xr:uid="{00000000-0005-0000-0000-0000B94B0000}"/>
    <cellStyle name="Normal 3 2 2 6 2 3 2 3 2 2 2" xfId="32939" xr:uid="{00000000-0005-0000-0000-0000BA4B0000}"/>
    <cellStyle name="Normal 3 2 2 6 2 3 2 3 2 3" xfId="24457" xr:uid="{00000000-0005-0000-0000-0000BB4B0000}"/>
    <cellStyle name="Normal 3 2 2 6 2 3 2 3 3" xfId="11731" xr:uid="{00000000-0005-0000-0000-0000BC4B0000}"/>
    <cellStyle name="Normal 3 2 2 6 2 3 2 3 3 2" xfId="28698" xr:uid="{00000000-0005-0000-0000-0000BD4B0000}"/>
    <cellStyle name="Normal 3 2 2 6 2 3 2 3 4" xfId="20216" xr:uid="{00000000-0005-0000-0000-0000BE4B0000}"/>
    <cellStyle name="Normal 3 2 2 6 2 3 2 4" xfId="5365" xr:uid="{00000000-0005-0000-0000-0000BF4B0000}"/>
    <cellStyle name="Normal 3 2 2 6 2 3 2 4 2" xfId="13855" xr:uid="{00000000-0005-0000-0000-0000C04B0000}"/>
    <cellStyle name="Normal 3 2 2 6 2 3 2 4 2 2" xfId="30821" xr:uid="{00000000-0005-0000-0000-0000C14B0000}"/>
    <cellStyle name="Normal 3 2 2 6 2 3 2 4 3" xfId="22339" xr:uid="{00000000-0005-0000-0000-0000C24B0000}"/>
    <cellStyle name="Normal 3 2 2 6 2 3 2 5" xfId="9613" xr:uid="{00000000-0005-0000-0000-0000C34B0000}"/>
    <cellStyle name="Normal 3 2 2 6 2 3 2 5 2" xfId="26580" xr:uid="{00000000-0005-0000-0000-0000C44B0000}"/>
    <cellStyle name="Normal 3 2 2 6 2 3 2 6" xfId="18098" xr:uid="{00000000-0005-0000-0000-0000C54B0000}"/>
    <cellStyle name="Normal 3 2 2 6 2 3 3" xfId="1632" xr:uid="{00000000-0005-0000-0000-0000C64B0000}"/>
    <cellStyle name="Normal 3 2 2 6 2 3 3 2" xfId="3754" xr:uid="{00000000-0005-0000-0000-0000C74B0000}"/>
    <cellStyle name="Normal 3 2 2 6 2 3 3 2 2" xfId="8013" xr:uid="{00000000-0005-0000-0000-0000C84B0000}"/>
    <cellStyle name="Normal 3 2 2 6 2 3 3 2 2 2" xfId="16502" xr:uid="{00000000-0005-0000-0000-0000C94B0000}"/>
    <cellStyle name="Normal 3 2 2 6 2 3 3 2 2 2 2" xfId="33468" xr:uid="{00000000-0005-0000-0000-0000CA4B0000}"/>
    <cellStyle name="Normal 3 2 2 6 2 3 3 2 2 3" xfId="24986" xr:uid="{00000000-0005-0000-0000-0000CB4B0000}"/>
    <cellStyle name="Normal 3 2 2 6 2 3 3 2 3" xfId="12260" xr:uid="{00000000-0005-0000-0000-0000CC4B0000}"/>
    <cellStyle name="Normal 3 2 2 6 2 3 3 2 3 2" xfId="29227" xr:uid="{00000000-0005-0000-0000-0000CD4B0000}"/>
    <cellStyle name="Normal 3 2 2 6 2 3 3 2 4" xfId="20745" xr:uid="{00000000-0005-0000-0000-0000CE4B0000}"/>
    <cellStyle name="Normal 3 2 2 6 2 3 3 3" xfId="5894" xr:uid="{00000000-0005-0000-0000-0000CF4B0000}"/>
    <cellStyle name="Normal 3 2 2 6 2 3 3 3 2" xfId="14384" xr:uid="{00000000-0005-0000-0000-0000D04B0000}"/>
    <cellStyle name="Normal 3 2 2 6 2 3 3 3 2 2" xfId="31350" xr:uid="{00000000-0005-0000-0000-0000D14B0000}"/>
    <cellStyle name="Normal 3 2 2 6 2 3 3 3 3" xfId="22868" xr:uid="{00000000-0005-0000-0000-0000D24B0000}"/>
    <cellStyle name="Normal 3 2 2 6 2 3 3 4" xfId="10142" xr:uid="{00000000-0005-0000-0000-0000D34B0000}"/>
    <cellStyle name="Normal 3 2 2 6 2 3 3 4 2" xfId="27109" xr:uid="{00000000-0005-0000-0000-0000D44B0000}"/>
    <cellStyle name="Normal 3 2 2 6 2 3 3 5" xfId="18627" xr:uid="{00000000-0005-0000-0000-0000D54B0000}"/>
    <cellStyle name="Normal 3 2 2 6 2 3 4" xfId="2695" xr:uid="{00000000-0005-0000-0000-0000D64B0000}"/>
    <cellStyle name="Normal 3 2 2 6 2 3 4 2" xfId="6955" xr:uid="{00000000-0005-0000-0000-0000D74B0000}"/>
    <cellStyle name="Normal 3 2 2 6 2 3 4 2 2" xfId="15444" xr:uid="{00000000-0005-0000-0000-0000D84B0000}"/>
    <cellStyle name="Normal 3 2 2 6 2 3 4 2 2 2" xfId="32410" xr:uid="{00000000-0005-0000-0000-0000D94B0000}"/>
    <cellStyle name="Normal 3 2 2 6 2 3 4 2 3" xfId="23928" xr:uid="{00000000-0005-0000-0000-0000DA4B0000}"/>
    <cellStyle name="Normal 3 2 2 6 2 3 4 3" xfId="11202" xr:uid="{00000000-0005-0000-0000-0000DB4B0000}"/>
    <cellStyle name="Normal 3 2 2 6 2 3 4 3 2" xfId="28169" xr:uid="{00000000-0005-0000-0000-0000DC4B0000}"/>
    <cellStyle name="Normal 3 2 2 6 2 3 4 4" xfId="19687" xr:uid="{00000000-0005-0000-0000-0000DD4B0000}"/>
    <cellStyle name="Normal 3 2 2 6 2 3 5" xfId="4836" xr:uid="{00000000-0005-0000-0000-0000DE4B0000}"/>
    <cellStyle name="Normal 3 2 2 6 2 3 5 2" xfId="13326" xr:uid="{00000000-0005-0000-0000-0000DF4B0000}"/>
    <cellStyle name="Normal 3 2 2 6 2 3 5 2 2" xfId="30292" xr:uid="{00000000-0005-0000-0000-0000E04B0000}"/>
    <cellStyle name="Normal 3 2 2 6 2 3 5 3" xfId="21810" xr:uid="{00000000-0005-0000-0000-0000E14B0000}"/>
    <cellStyle name="Normal 3 2 2 6 2 3 6" xfId="9084" xr:uid="{00000000-0005-0000-0000-0000E24B0000}"/>
    <cellStyle name="Normal 3 2 2 6 2 3 6 2" xfId="26051" xr:uid="{00000000-0005-0000-0000-0000E34B0000}"/>
    <cellStyle name="Normal 3 2 2 6 2 3 7" xfId="17569" xr:uid="{00000000-0005-0000-0000-0000E44B0000}"/>
    <cellStyle name="Normal 3 2 2 6 2 4" xfId="831" xr:uid="{00000000-0005-0000-0000-0000E54B0000}"/>
    <cellStyle name="Normal 3 2 2 6 2 4 2" xfId="1897" xr:uid="{00000000-0005-0000-0000-0000E64B0000}"/>
    <cellStyle name="Normal 3 2 2 6 2 4 2 2" xfId="4018" xr:uid="{00000000-0005-0000-0000-0000E74B0000}"/>
    <cellStyle name="Normal 3 2 2 6 2 4 2 2 2" xfId="8277" xr:uid="{00000000-0005-0000-0000-0000E84B0000}"/>
    <cellStyle name="Normal 3 2 2 6 2 4 2 2 2 2" xfId="16766" xr:uid="{00000000-0005-0000-0000-0000E94B0000}"/>
    <cellStyle name="Normal 3 2 2 6 2 4 2 2 2 2 2" xfId="33732" xr:uid="{00000000-0005-0000-0000-0000EA4B0000}"/>
    <cellStyle name="Normal 3 2 2 6 2 4 2 2 2 3" xfId="25250" xr:uid="{00000000-0005-0000-0000-0000EB4B0000}"/>
    <cellStyle name="Normal 3 2 2 6 2 4 2 2 3" xfId="12524" xr:uid="{00000000-0005-0000-0000-0000EC4B0000}"/>
    <cellStyle name="Normal 3 2 2 6 2 4 2 2 3 2" xfId="29491" xr:uid="{00000000-0005-0000-0000-0000ED4B0000}"/>
    <cellStyle name="Normal 3 2 2 6 2 4 2 2 4" xfId="21009" xr:uid="{00000000-0005-0000-0000-0000EE4B0000}"/>
    <cellStyle name="Normal 3 2 2 6 2 4 2 3" xfId="6158" xr:uid="{00000000-0005-0000-0000-0000EF4B0000}"/>
    <cellStyle name="Normal 3 2 2 6 2 4 2 3 2" xfId="14648" xr:uid="{00000000-0005-0000-0000-0000F04B0000}"/>
    <cellStyle name="Normal 3 2 2 6 2 4 2 3 2 2" xfId="31614" xr:uid="{00000000-0005-0000-0000-0000F14B0000}"/>
    <cellStyle name="Normal 3 2 2 6 2 4 2 3 3" xfId="23132" xr:uid="{00000000-0005-0000-0000-0000F24B0000}"/>
    <cellStyle name="Normal 3 2 2 6 2 4 2 4" xfId="10406" xr:uid="{00000000-0005-0000-0000-0000F34B0000}"/>
    <cellStyle name="Normal 3 2 2 6 2 4 2 4 2" xfId="27373" xr:uid="{00000000-0005-0000-0000-0000F44B0000}"/>
    <cellStyle name="Normal 3 2 2 6 2 4 2 5" xfId="18891" xr:uid="{00000000-0005-0000-0000-0000F54B0000}"/>
    <cellStyle name="Normal 3 2 2 6 2 4 3" xfId="2959" xr:uid="{00000000-0005-0000-0000-0000F64B0000}"/>
    <cellStyle name="Normal 3 2 2 6 2 4 3 2" xfId="7219" xr:uid="{00000000-0005-0000-0000-0000F74B0000}"/>
    <cellStyle name="Normal 3 2 2 6 2 4 3 2 2" xfId="15708" xr:uid="{00000000-0005-0000-0000-0000F84B0000}"/>
    <cellStyle name="Normal 3 2 2 6 2 4 3 2 2 2" xfId="32674" xr:uid="{00000000-0005-0000-0000-0000F94B0000}"/>
    <cellStyle name="Normal 3 2 2 6 2 4 3 2 3" xfId="24192" xr:uid="{00000000-0005-0000-0000-0000FA4B0000}"/>
    <cellStyle name="Normal 3 2 2 6 2 4 3 3" xfId="11466" xr:uid="{00000000-0005-0000-0000-0000FB4B0000}"/>
    <cellStyle name="Normal 3 2 2 6 2 4 3 3 2" xfId="28433" xr:uid="{00000000-0005-0000-0000-0000FC4B0000}"/>
    <cellStyle name="Normal 3 2 2 6 2 4 3 4" xfId="19951" xr:uid="{00000000-0005-0000-0000-0000FD4B0000}"/>
    <cellStyle name="Normal 3 2 2 6 2 4 4" xfId="5100" xr:uid="{00000000-0005-0000-0000-0000FE4B0000}"/>
    <cellStyle name="Normal 3 2 2 6 2 4 4 2" xfId="13590" xr:uid="{00000000-0005-0000-0000-0000FF4B0000}"/>
    <cellStyle name="Normal 3 2 2 6 2 4 4 2 2" xfId="30556" xr:uid="{00000000-0005-0000-0000-0000004C0000}"/>
    <cellStyle name="Normal 3 2 2 6 2 4 4 3" xfId="22074" xr:uid="{00000000-0005-0000-0000-0000014C0000}"/>
    <cellStyle name="Normal 3 2 2 6 2 4 5" xfId="9348" xr:uid="{00000000-0005-0000-0000-0000024C0000}"/>
    <cellStyle name="Normal 3 2 2 6 2 4 5 2" xfId="26315" xr:uid="{00000000-0005-0000-0000-0000034C0000}"/>
    <cellStyle name="Normal 3 2 2 6 2 4 6" xfId="17833" xr:uid="{00000000-0005-0000-0000-0000044C0000}"/>
    <cellStyle name="Normal 3 2 2 6 2 5" xfId="1367" xr:uid="{00000000-0005-0000-0000-0000054C0000}"/>
    <cellStyle name="Normal 3 2 2 6 2 5 2" xfId="3489" xr:uid="{00000000-0005-0000-0000-0000064C0000}"/>
    <cellStyle name="Normal 3 2 2 6 2 5 2 2" xfId="7748" xr:uid="{00000000-0005-0000-0000-0000074C0000}"/>
    <cellStyle name="Normal 3 2 2 6 2 5 2 2 2" xfId="16237" xr:uid="{00000000-0005-0000-0000-0000084C0000}"/>
    <cellStyle name="Normal 3 2 2 6 2 5 2 2 2 2" xfId="33203" xr:uid="{00000000-0005-0000-0000-0000094C0000}"/>
    <cellStyle name="Normal 3 2 2 6 2 5 2 2 3" xfId="24721" xr:uid="{00000000-0005-0000-0000-00000A4C0000}"/>
    <cellStyle name="Normal 3 2 2 6 2 5 2 3" xfId="11995" xr:uid="{00000000-0005-0000-0000-00000B4C0000}"/>
    <cellStyle name="Normal 3 2 2 6 2 5 2 3 2" xfId="28962" xr:uid="{00000000-0005-0000-0000-00000C4C0000}"/>
    <cellStyle name="Normal 3 2 2 6 2 5 2 4" xfId="20480" xr:uid="{00000000-0005-0000-0000-00000D4C0000}"/>
    <cellStyle name="Normal 3 2 2 6 2 5 3" xfId="5629" xr:uid="{00000000-0005-0000-0000-00000E4C0000}"/>
    <cellStyle name="Normal 3 2 2 6 2 5 3 2" xfId="14119" xr:uid="{00000000-0005-0000-0000-00000F4C0000}"/>
    <cellStyle name="Normal 3 2 2 6 2 5 3 2 2" xfId="31085" xr:uid="{00000000-0005-0000-0000-0000104C0000}"/>
    <cellStyle name="Normal 3 2 2 6 2 5 3 3" xfId="22603" xr:uid="{00000000-0005-0000-0000-0000114C0000}"/>
    <cellStyle name="Normal 3 2 2 6 2 5 4" xfId="9877" xr:uid="{00000000-0005-0000-0000-0000124C0000}"/>
    <cellStyle name="Normal 3 2 2 6 2 5 4 2" xfId="26844" xr:uid="{00000000-0005-0000-0000-0000134C0000}"/>
    <cellStyle name="Normal 3 2 2 6 2 5 5" xfId="18362" xr:uid="{00000000-0005-0000-0000-0000144C0000}"/>
    <cellStyle name="Normal 3 2 2 6 2 6" xfId="2430" xr:uid="{00000000-0005-0000-0000-0000154C0000}"/>
    <cellStyle name="Normal 3 2 2 6 2 6 2" xfId="6690" xr:uid="{00000000-0005-0000-0000-0000164C0000}"/>
    <cellStyle name="Normal 3 2 2 6 2 6 2 2" xfId="15179" xr:uid="{00000000-0005-0000-0000-0000174C0000}"/>
    <cellStyle name="Normal 3 2 2 6 2 6 2 2 2" xfId="32145" xr:uid="{00000000-0005-0000-0000-0000184C0000}"/>
    <cellStyle name="Normal 3 2 2 6 2 6 2 3" xfId="23663" xr:uid="{00000000-0005-0000-0000-0000194C0000}"/>
    <cellStyle name="Normal 3 2 2 6 2 6 3" xfId="10937" xr:uid="{00000000-0005-0000-0000-00001A4C0000}"/>
    <cellStyle name="Normal 3 2 2 6 2 6 3 2" xfId="27904" xr:uid="{00000000-0005-0000-0000-00001B4C0000}"/>
    <cellStyle name="Normal 3 2 2 6 2 6 4" xfId="19422" xr:uid="{00000000-0005-0000-0000-00001C4C0000}"/>
    <cellStyle name="Normal 3 2 2 6 2 7" xfId="4571" xr:uid="{00000000-0005-0000-0000-00001D4C0000}"/>
    <cellStyle name="Normal 3 2 2 6 2 7 2" xfId="13061" xr:uid="{00000000-0005-0000-0000-00001E4C0000}"/>
    <cellStyle name="Normal 3 2 2 6 2 7 2 2" xfId="30027" xr:uid="{00000000-0005-0000-0000-00001F4C0000}"/>
    <cellStyle name="Normal 3 2 2 6 2 7 3" xfId="21545" xr:uid="{00000000-0005-0000-0000-0000204C0000}"/>
    <cellStyle name="Normal 3 2 2 6 2 8" xfId="8819" xr:uid="{00000000-0005-0000-0000-0000214C0000}"/>
    <cellStyle name="Normal 3 2 2 6 2 8 2" xfId="25786" xr:uid="{00000000-0005-0000-0000-0000224C0000}"/>
    <cellStyle name="Normal 3 2 2 6 2 9" xfId="17304" xr:uid="{00000000-0005-0000-0000-0000234C0000}"/>
    <cellStyle name="Normal 3 2 2 6 3" xfId="342" xr:uid="{00000000-0005-0000-0000-0000244C0000}"/>
    <cellStyle name="Normal 3 2 2 6 3 2" xfId="631" xr:uid="{00000000-0005-0000-0000-0000254C0000}"/>
    <cellStyle name="Normal 3 2 2 6 3 2 2" xfId="1167" xr:uid="{00000000-0005-0000-0000-0000264C0000}"/>
    <cellStyle name="Normal 3 2 2 6 3 2 2 2" xfId="2228" xr:uid="{00000000-0005-0000-0000-0000274C0000}"/>
    <cellStyle name="Normal 3 2 2 6 3 2 2 2 2" xfId="4349" xr:uid="{00000000-0005-0000-0000-0000284C0000}"/>
    <cellStyle name="Normal 3 2 2 6 3 2 2 2 2 2" xfId="8608" xr:uid="{00000000-0005-0000-0000-0000294C0000}"/>
    <cellStyle name="Normal 3 2 2 6 3 2 2 2 2 2 2" xfId="17097" xr:uid="{00000000-0005-0000-0000-00002A4C0000}"/>
    <cellStyle name="Normal 3 2 2 6 3 2 2 2 2 2 2 2" xfId="34063" xr:uid="{00000000-0005-0000-0000-00002B4C0000}"/>
    <cellStyle name="Normal 3 2 2 6 3 2 2 2 2 2 3" xfId="25581" xr:uid="{00000000-0005-0000-0000-00002C4C0000}"/>
    <cellStyle name="Normal 3 2 2 6 3 2 2 2 2 3" xfId="12855" xr:uid="{00000000-0005-0000-0000-00002D4C0000}"/>
    <cellStyle name="Normal 3 2 2 6 3 2 2 2 2 3 2" xfId="29822" xr:uid="{00000000-0005-0000-0000-00002E4C0000}"/>
    <cellStyle name="Normal 3 2 2 6 3 2 2 2 2 4" xfId="21340" xr:uid="{00000000-0005-0000-0000-00002F4C0000}"/>
    <cellStyle name="Normal 3 2 2 6 3 2 2 2 3" xfId="6489" xr:uid="{00000000-0005-0000-0000-0000304C0000}"/>
    <cellStyle name="Normal 3 2 2 6 3 2 2 2 3 2" xfId="14979" xr:uid="{00000000-0005-0000-0000-0000314C0000}"/>
    <cellStyle name="Normal 3 2 2 6 3 2 2 2 3 2 2" xfId="31945" xr:uid="{00000000-0005-0000-0000-0000324C0000}"/>
    <cellStyle name="Normal 3 2 2 6 3 2 2 2 3 3" xfId="23463" xr:uid="{00000000-0005-0000-0000-0000334C0000}"/>
    <cellStyle name="Normal 3 2 2 6 3 2 2 2 4" xfId="10737" xr:uid="{00000000-0005-0000-0000-0000344C0000}"/>
    <cellStyle name="Normal 3 2 2 6 3 2 2 2 4 2" xfId="27704" xr:uid="{00000000-0005-0000-0000-0000354C0000}"/>
    <cellStyle name="Normal 3 2 2 6 3 2 2 2 5" xfId="19222" xr:uid="{00000000-0005-0000-0000-0000364C0000}"/>
    <cellStyle name="Normal 3 2 2 6 3 2 2 3" xfId="3290" xr:uid="{00000000-0005-0000-0000-0000374C0000}"/>
    <cellStyle name="Normal 3 2 2 6 3 2 2 3 2" xfId="7550" xr:uid="{00000000-0005-0000-0000-0000384C0000}"/>
    <cellStyle name="Normal 3 2 2 6 3 2 2 3 2 2" xfId="16039" xr:uid="{00000000-0005-0000-0000-0000394C0000}"/>
    <cellStyle name="Normal 3 2 2 6 3 2 2 3 2 2 2" xfId="33005" xr:uid="{00000000-0005-0000-0000-00003A4C0000}"/>
    <cellStyle name="Normal 3 2 2 6 3 2 2 3 2 3" xfId="24523" xr:uid="{00000000-0005-0000-0000-00003B4C0000}"/>
    <cellStyle name="Normal 3 2 2 6 3 2 2 3 3" xfId="11797" xr:uid="{00000000-0005-0000-0000-00003C4C0000}"/>
    <cellStyle name="Normal 3 2 2 6 3 2 2 3 3 2" xfId="28764" xr:uid="{00000000-0005-0000-0000-00003D4C0000}"/>
    <cellStyle name="Normal 3 2 2 6 3 2 2 3 4" xfId="20282" xr:uid="{00000000-0005-0000-0000-00003E4C0000}"/>
    <cellStyle name="Normal 3 2 2 6 3 2 2 4" xfId="5431" xr:uid="{00000000-0005-0000-0000-00003F4C0000}"/>
    <cellStyle name="Normal 3 2 2 6 3 2 2 4 2" xfId="13921" xr:uid="{00000000-0005-0000-0000-0000404C0000}"/>
    <cellStyle name="Normal 3 2 2 6 3 2 2 4 2 2" xfId="30887" xr:uid="{00000000-0005-0000-0000-0000414C0000}"/>
    <cellStyle name="Normal 3 2 2 6 3 2 2 4 3" xfId="22405" xr:uid="{00000000-0005-0000-0000-0000424C0000}"/>
    <cellStyle name="Normal 3 2 2 6 3 2 2 5" xfId="9679" xr:uid="{00000000-0005-0000-0000-0000434C0000}"/>
    <cellStyle name="Normal 3 2 2 6 3 2 2 5 2" xfId="26646" xr:uid="{00000000-0005-0000-0000-0000444C0000}"/>
    <cellStyle name="Normal 3 2 2 6 3 2 2 6" xfId="18164" xr:uid="{00000000-0005-0000-0000-0000454C0000}"/>
    <cellStyle name="Normal 3 2 2 6 3 2 3" xfId="1698" xr:uid="{00000000-0005-0000-0000-0000464C0000}"/>
    <cellStyle name="Normal 3 2 2 6 3 2 3 2" xfId="3820" xr:uid="{00000000-0005-0000-0000-0000474C0000}"/>
    <cellStyle name="Normal 3 2 2 6 3 2 3 2 2" xfId="8079" xr:uid="{00000000-0005-0000-0000-0000484C0000}"/>
    <cellStyle name="Normal 3 2 2 6 3 2 3 2 2 2" xfId="16568" xr:uid="{00000000-0005-0000-0000-0000494C0000}"/>
    <cellStyle name="Normal 3 2 2 6 3 2 3 2 2 2 2" xfId="33534" xr:uid="{00000000-0005-0000-0000-00004A4C0000}"/>
    <cellStyle name="Normal 3 2 2 6 3 2 3 2 2 3" xfId="25052" xr:uid="{00000000-0005-0000-0000-00004B4C0000}"/>
    <cellStyle name="Normal 3 2 2 6 3 2 3 2 3" xfId="12326" xr:uid="{00000000-0005-0000-0000-00004C4C0000}"/>
    <cellStyle name="Normal 3 2 2 6 3 2 3 2 3 2" xfId="29293" xr:uid="{00000000-0005-0000-0000-00004D4C0000}"/>
    <cellStyle name="Normal 3 2 2 6 3 2 3 2 4" xfId="20811" xr:uid="{00000000-0005-0000-0000-00004E4C0000}"/>
    <cellStyle name="Normal 3 2 2 6 3 2 3 3" xfId="5960" xr:uid="{00000000-0005-0000-0000-00004F4C0000}"/>
    <cellStyle name="Normal 3 2 2 6 3 2 3 3 2" xfId="14450" xr:uid="{00000000-0005-0000-0000-0000504C0000}"/>
    <cellStyle name="Normal 3 2 2 6 3 2 3 3 2 2" xfId="31416" xr:uid="{00000000-0005-0000-0000-0000514C0000}"/>
    <cellStyle name="Normal 3 2 2 6 3 2 3 3 3" xfId="22934" xr:uid="{00000000-0005-0000-0000-0000524C0000}"/>
    <cellStyle name="Normal 3 2 2 6 3 2 3 4" xfId="10208" xr:uid="{00000000-0005-0000-0000-0000534C0000}"/>
    <cellStyle name="Normal 3 2 2 6 3 2 3 4 2" xfId="27175" xr:uid="{00000000-0005-0000-0000-0000544C0000}"/>
    <cellStyle name="Normal 3 2 2 6 3 2 3 5" xfId="18693" xr:uid="{00000000-0005-0000-0000-0000554C0000}"/>
    <cellStyle name="Normal 3 2 2 6 3 2 4" xfId="2761" xr:uid="{00000000-0005-0000-0000-0000564C0000}"/>
    <cellStyle name="Normal 3 2 2 6 3 2 4 2" xfId="7021" xr:uid="{00000000-0005-0000-0000-0000574C0000}"/>
    <cellStyle name="Normal 3 2 2 6 3 2 4 2 2" xfId="15510" xr:uid="{00000000-0005-0000-0000-0000584C0000}"/>
    <cellStyle name="Normal 3 2 2 6 3 2 4 2 2 2" xfId="32476" xr:uid="{00000000-0005-0000-0000-0000594C0000}"/>
    <cellStyle name="Normal 3 2 2 6 3 2 4 2 3" xfId="23994" xr:uid="{00000000-0005-0000-0000-00005A4C0000}"/>
    <cellStyle name="Normal 3 2 2 6 3 2 4 3" xfId="11268" xr:uid="{00000000-0005-0000-0000-00005B4C0000}"/>
    <cellStyle name="Normal 3 2 2 6 3 2 4 3 2" xfId="28235" xr:uid="{00000000-0005-0000-0000-00005C4C0000}"/>
    <cellStyle name="Normal 3 2 2 6 3 2 4 4" xfId="19753" xr:uid="{00000000-0005-0000-0000-00005D4C0000}"/>
    <cellStyle name="Normal 3 2 2 6 3 2 5" xfId="4902" xr:uid="{00000000-0005-0000-0000-00005E4C0000}"/>
    <cellStyle name="Normal 3 2 2 6 3 2 5 2" xfId="13392" xr:uid="{00000000-0005-0000-0000-00005F4C0000}"/>
    <cellStyle name="Normal 3 2 2 6 3 2 5 2 2" xfId="30358" xr:uid="{00000000-0005-0000-0000-0000604C0000}"/>
    <cellStyle name="Normal 3 2 2 6 3 2 5 3" xfId="21876" xr:uid="{00000000-0005-0000-0000-0000614C0000}"/>
    <cellStyle name="Normal 3 2 2 6 3 2 6" xfId="9150" xr:uid="{00000000-0005-0000-0000-0000624C0000}"/>
    <cellStyle name="Normal 3 2 2 6 3 2 6 2" xfId="26117" xr:uid="{00000000-0005-0000-0000-0000634C0000}"/>
    <cellStyle name="Normal 3 2 2 6 3 2 7" xfId="17635" xr:uid="{00000000-0005-0000-0000-0000644C0000}"/>
    <cellStyle name="Normal 3 2 2 6 3 3" xfId="897" xr:uid="{00000000-0005-0000-0000-0000654C0000}"/>
    <cellStyle name="Normal 3 2 2 6 3 3 2" xfId="1963" xr:uid="{00000000-0005-0000-0000-0000664C0000}"/>
    <cellStyle name="Normal 3 2 2 6 3 3 2 2" xfId="4084" xr:uid="{00000000-0005-0000-0000-0000674C0000}"/>
    <cellStyle name="Normal 3 2 2 6 3 3 2 2 2" xfId="8343" xr:uid="{00000000-0005-0000-0000-0000684C0000}"/>
    <cellStyle name="Normal 3 2 2 6 3 3 2 2 2 2" xfId="16832" xr:uid="{00000000-0005-0000-0000-0000694C0000}"/>
    <cellStyle name="Normal 3 2 2 6 3 3 2 2 2 2 2" xfId="33798" xr:uid="{00000000-0005-0000-0000-00006A4C0000}"/>
    <cellStyle name="Normal 3 2 2 6 3 3 2 2 2 3" xfId="25316" xr:uid="{00000000-0005-0000-0000-00006B4C0000}"/>
    <cellStyle name="Normal 3 2 2 6 3 3 2 2 3" xfId="12590" xr:uid="{00000000-0005-0000-0000-00006C4C0000}"/>
    <cellStyle name="Normal 3 2 2 6 3 3 2 2 3 2" xfId="29557" xr:uid="{00000000-0005-0000-0000-00006D4C0000}"/>
    <cellStyle name="Normal 3 2 2 6 3 3 2 2 4" xfId="21075" xr:uid="{00000000-0005-0000-0000-00006E4C0000}"/>
    <cellStyle name="Normal 3 2 2 6 3 3 2 3" xfId="6224" xr:uid="{00000000-0005-0000-0000-00006F4C0000}"/>
    <cellStyle name="Normal 3 2 2 6 3 3 2 3 2" xfId="14714" xr:uid="{00000000-0005-0000-0000-0000704C0000}"/>
    <cellStyle name="Normal 3 2 2 6 3 3 2 3 2 2" xfId="31680" xr:uid="{00000000-0005-0000-0000-0000714C0000}"/>
    <cellStyle name="Normal 3 2 2 6 3 3 2 3 3" xfId="23198" xr:uid="{00000000-0005-0000-0000-0000724C0000}"/>
    <cellStyle name="Normal 3 2 2 6 3 3 2 4" xfId="10472" xr:uid="{00000000-0005-0000-0000-0000734C0000}"/>
    <cellStyle name="Normal 3 2 2 6 3 3 2 4 2" xfId="27439" xr:uid="{00000000-0005-0000-0000-0000744C0000}"/>
    <cellStyle name="Normal 3 2 2 6 3 3 2 5" xfId="18957" xr:uid="{00000000-0005-0000-0000-0000754C0000}"/>
    <cellStyle name="Normal 3 2 2 6 3 3 3" xfId="3025" xr:uid="{00000000-0005-0000-0000-0000764C0000}"/>
    <cellStyle name="Normal 3 2 2 6 3 3 3 2" xfId="7285" xr:uid="{00000000-0005-0000-0000-0000774C0000}"/>
    <cellStyle name="Normal 3 2 2 6 3 3 3 2 2" xfId="15774" xr:uid="{00000000-0005-0000-0000-0000784C0000}"/>
    <cellStyle name="Normal 3 2 2 6 3 3 3 2 2 2" xfId="32740" xr:uid="{00000000-0005-0000-0000-0000794C0000}"/>
    <cellStyle name="Normal 3 2 2 6 3 3 3 2 3" xfId="24258" xr:uid="{00000000-0005-0000-0000-00007A4C0000}"/>
    <cellStyle name="Normal 3 2 2 6 3 3 3 3" xfId="11532" xr:uid="{00000000-0005-0000-0000-00007B4C0000}"/>
    <cellStyle name="Normal 3 2 2 6 3 3 3 3 2" xfId="28499" xr:uid="{00000000-0005-0000-0000-00007C4C0000}"/>
    <cellStyle name="Normal 3 2 2 6 3 3 3 4" xfId="20017" xr:uid="{00000000-0005-0000-0000-00007D4C0000}"/>
    <cellStyle name="Normal 3 2 2 6 3 3 4" xfId="5166" xr:uid="{00000000-0005-0000-0000-00007E4C0000}"/>
    <cellStyle name="Normal 3 2 2 6 3 3 4 2" xfId="13656" xr:uid="{00000000-0005-0000-0000-00007F4C0000}"/>
    <cellStyle name="Normal 3 2 2 6 3 3 4 2 2" xfId="30622" xr:uid="{00000000-0005-0000-0000-0000804C0000}"/>
    <cellStyle name="Normal 3 2 2 6 3 3 4 3" xfId="22140" xr:uid="{00000000-0005-0000-0000-0000814C0000}"/>
    <cellStyle name="Normal 3 2 2 6 3 3 5" xfId="9414" xr:uid="{00000000-0005-0000-0000-0000824C0000}"/>
    <cellStyle name="Normal 3 2 2 6 3 3 5 2" xfId="26381" xr:uid="{00000000-0005-0000-0000-0000834C0000}"/>
    <cellStyle name="Normal 3 2 2 6 3 3 6" xfId="17899" xr:uid="{00000000-0005-0000-0000-0000844C0000}"/>
    <cellStyle name="Normal 3 2 2 6 3 4" xfId="1433" xr:uid="{00000000-0005-0000-0000-0000854C0000}"/>
    <cellStyle name="Normal 3 2 2 6 3 4 2" xfId="3555" xr:uid="{00000000-0005-0000-0000-0000864C0000}"/>
    <cellStyle name="Normal 3 2 2 6 3 4 2 2" xfId="7814" xr:uid="{00000000-0005-0000-0000-0000874C0000}"/>
    <cellStyle name="Normal 3 2 2 6 3 4 2 2 2" xfId="16303" xr:uid="{00000000-0005-0000-0000-0000884C0000}"/>
    <cellStyle name="Normal 3 2 2 6 3 4 2 2 2 2" xfId="33269" xr:uid="{00000000-0005-0000-0000-0000894C0000}"/>
    <cellStyle name="Normal 3 2 2 6 3 4 2 2 3" xfId="24787" xr:uid="{00000000-0005-0000-0000-00008A4C0000}"/>
    <cellStyle name="Normal 3 2 2 6 3 4 2 3" xfId="12061" xr:uid="{00000000-0005-0000-0000-00008B4C0000}"/>
    <cellStyle name="Normal 3 2 2 6 3 4 2 3 2" xfId="29028" xr:uid="{00000000-0005-0000-0000-00008C4C0000}"/>
    <cellStyle name="Normal 3 2 2 6 3 4 2 4" xfId="20546" xr:uid="{00000000-0005-0000-0000-00008D4C0000}"/>
    <cellStyle name="Normal 3 2 2 6 3 4 3" xfId="5695" xr:uid="{00000000-0005-0000-0000-00008E4C0000}"/>
    <cellStyle name="Normal 3 2 2 6 3 4 3 2" xfId="14185" xr:uid="{00000000-0005-0000-0000-00008F4C0000}"/>
    <cellStyle name="Normal 3 2 2 6 3 4 3 2 2" xfId="31151" xr:uid="{00000000-0005-0000-0000-0000904C0000}"/>
    <cellStyle name="Normal 3 2 2 6 3 4 3 3" xfId="22669" xr:uid="{00000000-0005-0000-0000-0000914C0000}"/>
    <cellStyle name="Normal 3 2 2 6 3 4 4" xfId="9943" xr:uid="{00000000-0005-0000-0000-0000924C0000}"/>
    <cellStyle name="Normal 3 2 2 6 3 4 4 2" xfId="26910" xr:uid="{00000000-0005-0000-0000-0000934C0000}"/>
    <cellStyle name="Normal 3 2 2 6 3 4 5" xfId="18428" xr:uid="{00000000-0005-0000-0000-0000944C0000}"/>
    <cellStyle name="Normal 3 2 2 6 3 5" xfId="2496" xr:uid="{00000000-0005-0000-0000-0000954C0000}"/>
    <cellStyle name="Normal 3 2 2 6 3 5 2" xfId="6756" xr:uid="{00000000-0005-0000-0000-0000964C0000}"/>
    <cellStyle name="Normal 3 2 2 6 3 5 2 2" xfId="15245" xr:uid="{00000000-0005-0000-0000-0000974C0000}"/>
    <cellStyle name="Normal 3 2 2 6 3 5 2 2 2" xfId="32211" xr:uid="{00000000-0005-0000-0000-0000984C0000}"/>
    <cellStyle name="Normal 3 2 2 6 3 5 2 3" xfId="23729" xr:uid="{00000000-0005-0000-0000-0000994C0000}"/>
    <cellStyle name="Normal 3 2 2 6 3 5 3" xfId="11003" xr:uid="{00000000-0005-0000-0000-00009A4C0000}"/>
    <cellStyle name="Normal 3 2 2 6 3 5 3 2" xfId="27970" xr:uid="{00000000-0005-0000-0000-00009B4C0000}"/>
    <cellStyle name="Normal 3 2 2 6 3 5 4" xfId="19488" xr:uid="{00000000-0005-0000-0000-00009C4C0000}"/>
    <cellStyle name="Normal 3 2 2 6 3 6" xfId="4637" xr:uid="{00000000-0005-0000-0000-00009D4C0000}"/>
    <cellStyle name="Normal 3 2 2 6 3 6 2" xfId="13127" xr:uid="{00000000-0005-0000-0000-00009E4C0000}"/>
    <cellStyle name="Normal 3 2 2 6 3 6 2 2" xfId="30093" xr:uid="{00000000-0005-0000-0000-00009F4C0000}"/>
    <cellStyle name="Normal 3 2 2 6 3 6 3" xfId="21611" xr:uid="{00000000-0005-0000-0000-0000A04C0000}"/>
    <cellStyle name="Normal 3 2 2 6 3 7" xfId="8885" xr:uid="{00000000-0005-0000-0000-0000A14C0000}"/>
    <cellStyle name="Normal 3 2 2 6 3 7 2" xfId="25852" xr:uid="{00000000-0005-0000-0000-0000A24C0000}"/>
    <cellStyle name="Normal 3 2 2 6 3 8" xfId="17370" xr:uid="{00000000-0005-0000-0000-0000A34C0000}"/>
    <cellStyle name="Normal 3 2 2 6 4" xfId="496" xr:uid="{00000000-0005-0000-0000-0000A44C0000}"/>
    <cellStyle name="Normal 3 2 2 6 4 2" xfId="1036" xr:uid="{00000000-0005-0000-0000-0000A54C0000}"/>
    <cellStyle name="Normal 3 2 2 6 4 2 2" xfId="2097" xr:uid="{00000000-0005-0000-0000-0000A64C0000}"/>
    <cellStyle name="Normal 3 2 2 6 4 2 2 2" xfId="4218" xr:uid="{00000000-0005-0000-0000-0000A74C0000}"/>
    <cellStyle name="Normal 3 2 2 6 4 2 2 2 2" xfId="8477" xr:uid="{00000000-0005-0000-0000-0000A84C0000}"/>
    <cellStyle name="Normal 3 2 2 6 4 2 2 2 2 2" xfId="16966" xr:uid="{00000000-0005-0000-0000-0000A94C0000}"/>
    <cellStyle name="Normal 3 2 2 6 4 2 2 2 2 2 2" xfId="33932" xr:uid="{00000000-0005-0000-0000-0000AA4C0000}"/>
    <cellStyle name="Normal 3 2 2 6 4 2 2 2 2 3" xfId="25450" xr:uid="{00000000-0005-0000-0000-0000AB4C0000}"/>
    <cellStyle name="Normal 3 2 2 6 4 2 2 2 3" xfId="12724" xr:uid="{00000000-0005-0000-0000-0000AC4C0000}"/>
    <cellStyle name="Normal 3 2 2 6 4 2 2 2 3 2" xfId="29691" xr:uid="{00000000-0005-0000-0000-0000AD4C0000}"/>
    <cellStyle name="Normal 3 2 2 6 4 2 2 2 4" xfId="21209" xr:uid="{00000000-0005-0000-0000-0000AE4C0000}"/>
    <cellStyle name="Normal 3 2 2 6 4 2 2 3" xfId="6358" xr:uid="{00000000-0005-0000-0000-0000AF4C0000}"/>
    <cellStyle name="Normal 3 2 2 6 4 2 2 3 2" xfId="14848" xr:uid="{00000000-0005-0000-0000-0000B04C0000}"/>
    <cellStyle name="Normal 3 2 2 6 4 2 2 3 2 2" xfId="31814" xr:uid="{00000000-0005-0000-0000-0000B14C0000}"/>
    <cellStyle name="Normal 3 2 2 6 4 2 2 3 3" xfId="23332" xr:uid="{00000000-0005-0000-0000-0000B24C0000}"/>
    <cellStyle name="Normal 3 2 2 6 4 2 2 4" xfId="10606" xr:uid="{00000000-0005-0000-0000-0000B34C0000}"/>
    <cellStyle name="Normal 3 2 2 6 4 2 2 4 2" xfId="27573" xr:uid="{00000000-0005-0000-0000-0000B44C0000}"/>
    <cellStyle name="Normal 3 2 2 6 4 2 2 5" xfId="19091" xr:uid="{00000000-0005-0000-0000-0000B54C0000}"/>
    <cellStyle name="Normal 3 2 2 6 4 2 3" xfId="3159" xr:uid="{00000000-0005-0000-0000-0000B64C0000}"/>
    <cellStyle name="Normal 3 2 2 6 4 2 3 2" xfId="7419" xr:uid="{00000000-0005-0000-0000-0000B74C0000}"/>
    <cellStyle name="Normal 3 2 2 6 4 2 3 2 2" xfId="15908" xr:uid="{00000000-0005-0000-0000-0000B84C0000}"/>
    <cellStyle name="Normal 3 2 2 6 4 2 3 2 2 2" xfId="32874" xr:uid="{00000000-0005-0000-0000-0000B94C0000}"/>
    <cellStyle name="Normal 3 2 2 6 4 2 3 2 3" xfId="24392" xr:uid="{00000000-0005-0000-0000-0000BA4C0000}"/>
    <cellStyle name="Normal 3 2 2 6 4 2 3 3" xfId="11666" xr:uid="{00000000-0005-0000-0000-0000BB4C0000}"/>
    <cellStyle name="Normal 3 2 2 6 4 2 3 3 2" xfId="28633" xr:uid="{00000000-0005-0000-0000-0000BC4C0000}"/>
    <cellStyle name="Normal 3 2 2 6 4 2 3 4" xfId="20151" xr:uid="{00000000-0005-0000-0000-0000BD4C0000}"/>
    <cellStyle name="Normal 3 2 2 6 4 2 4" xfId="5300" xr:uid="{00000000-0005-0000-0000-0000BE4C0000}"/>
    <cellStyle name="Normal 3 2 2 6 4 2 4 2" xfId="13790" xr:uid="{00000000-0005-0000-0000-0000BF4C0000}"/>
    <cellStyle name="Normal 3 2 2 6 4 2 4 2 2" xfId="30756" xr:uid="{00000000-0005-0000-0000-0000C04C0000}"/>
    <cellStyle name="Normal 3 2 2 6 4 2 4 3" xfId="22274" xr:uid="{00000000-0005-0000-0000-0000C14C0000}"/>
    <cellStyle name="Normal 3 2 2 6 4 2 5" xfId="9548" xr:uid="{00000000-0005-0000-0000-0000C24C0000}"/>
    <cellStyle name="Normal 3 2 2 6 4 2 5 2" xfId="26515" xr:uid="{00000000-0005-0000-0000-0000C34C0000}"/>
    <cellStyle name="Normal 3 2 2 6 4 2 6" xfId="18033" xr:uid="{00000000-0005-0000-0000-0000C44C0000}"/>
    <cellStyle name="Normal 3 2 2 6 4 3" xfId="1567" xr:uid="{00000000-0005-0000-0000-0000C54C0000}"/>
    <cellStyle name="Normal 3 2 2 6 4 3 2" xfId="3689" xr:uid="{00000000-0005-0000-0000-0000C64C0000}"/>
    <cellStyle name="Normal 3 2 2 6 4 3 2 2" xfId="7948" xr:uid="{00000000-0005-0000-0000-0000C74C0000}"/>
    <cellStyle name="Normal 3 2 2 6 4 3 2 2 2" xfId="16437" xr:uid="{00000000-0005-0000-0000-0000C84C0000}"/>
    <cellStyle name="Normal 3 2 2 6 4 3 2 2 2 2" xfId="33403" xr:uid="{00000000-0005-0000-0000-0000C94C0000}"/>
    <cellStyle name="Normal 3 2 2 6 4 3 2 2 3" xfId="24921" xr:uid="{00000000-0005-0000-0000-0000CA4C0000}"/>
    <cellStyle name="Normal 3 2 2 6 4 3 2 3" xfId="12195" xr:uid="{00000000-0005-0000-0000-0000CB4C0000}"/>
    <cellStyle name="Normal 3 2 2 6 4 3 2 3 2" xfId="29162" xr:uid="{00000000-0005-0000-0000-0000CC4C0000}"/>
    <cellStyle name="Normal 3 2 2 6 4 3 2 4" xfId="20680" xr:uid="{00000000-0005-0000-0000-0000CD4C0000}"/>
    <cellStyle name="Normal 3 2 2 6 4 3 3" xfId="5829" xr:uid="{00000000-0005-0000-0000-0000CE4C0000}"/>
    <cellStyle name="Normal 3 2 2 6 4 3 3 2" xfId="14319" xr:uid="{00000000-0005-0000-0000-0000CF4C0000}"/>
    <cellStyle name="Normal 3 2 2 6 4 3 3 2 2" xfId="31285" xr:uid="{00000000-0005-0000-0000-0000D04C0000}"/>
    <cellStyle name="Normal 3 2 2 6 4 3 3 3" xfId="22803" xr:uid="{00000000-0005-0000-0000-0000D14C0000}"/>
    <cellStyle name="Normal 3 2 2 6 4 3 4" xfId="10077" xr:uid="{00000000-0005-0000-0000-0000D24C0000}"/>
    <cellStyle name="Normal 3 2 2 6 4 3 4 2" xfId="27044" xr:uid="{00000000-0005-0000-0000-0000D34C0000}"/>
    <cellStyle name="Normal 3 2 2 6 4 3 5" xfId="18562" xr:uid="{00000000-0005-0000-0000-0000D44C0000}"/>
    <cellStyle name="Normal 3 2 2 6 4 4" xfId="2630" xr:uid="{00000000-0005-0000-0000-0000D54C0000}"/>
    <cellStyle name="Normal 3 2 2 6 4 4 2" xfId="6890" xr:uid="{00000000-0005-0000-0000-0000D64C0000}"/>
    <cellStyle name="Normal 3 2 2 6 4 4 2 2" xfId="15379" xr:uid="{00000000-0005-0000-0000-0000D74C0000}"/>
    <cellStyle name="Normal 3 2 2 6 4 4 2 2 2" xfId="32345" xr:uid="{00000000-0005-0000-0000-0000D84C0000}"/>
    <cellStyle name="Normal 3 2 2 6 4 4 2 3" xfId="23863" xr:uid="{00000000-0005-0000-0000-0000D94C0000}"/>
    <cellStyle name="Normal 3 2 2 6 4 4 3" xfId="11137" xr:uid="{00000000-0005-0000-0000-0000DA4C0000}"/>
    <cellStyle name="Normal 3 2 2 6 4 4 3 2" xfId="28104" xr:uid="{00000000-0005-0000-0000-0000DB4C0000}"/>
    <cellStyle name="Normal 3 2 2 6 4 4 4" xfId="19622" xr:uid="{00000000-0005-0000-0000-0000DC4C0000}"/>
    <cellStyle name="Normal 3 2 2 6 4 5" xfId="4771" xr:uid="{00000000-0005-0000-0000-0000DD4C0000}"/>
    <cellStyle name="Normal 3 2 2 6 4 5 2" xfId="13261" xr:uid="{00000000-0005-0000-0000-0000DE4C0000}"/>
    <cellStyle name="Normal 3 2 2 6 4 5 2 2" xfId="30227" xr:uid="{00000000-0005-0000-0000-0000DF4C0000}"/>
    <cellStyle name="Normal 3 2 2 6 4 5 3" xfId="21745" xr:uid="{00000000-0005-0000-0000-0000E04C0000}"/>
    <cellStyle name="Normal 3 2 2 6 4 6" xfId="9019" xr:uid="{00000000-0005-0000-0000-0000E14C0000}"/>
    <cellStyle name="Normal 3 2 2 6 4 6 2" xfId="25986" xr:uid="{00000000-0005-0000-0000-0000E24C0000}"/>
    <cellStyle name="Normal 3 2 2 6 4 7" xfId="17504" xr:uid="{00000000-0005-0000-0000-0000E34C0000}"/>
    <cellStyle name="Normal 3 2 2 6 5" xfId="766" xr:uid="{00000000-0005-0000-0000-0000E44C0000}"/>
    <cellStyle name="Normal 3 2 2 6 5 2" xfId="1832" xr:uid="{00000000-0005-0000-0000-0000E54C0000}"/>
    <cellStyle name="Normal 3 2 2 6 5 2 2" xfId="3953" xr:uid="{00000000-0005-0000-0000-0000E64C0000}"/>
    <cellStyle name="Normal 3 2 2 6 5 2 2 2" xfId="8212" xr:uid="{00000000-0005-0000-0000-0000E74C0000}"/>
    <cellStyle name="Normal 3 2 2 6 5 2 2 2 2" xfId="16701" xr:uid="{00000000-0005-0000-0000-0000E84C0000}"/>
    <cellStyle name="Normal 3 2 2 6 5 2 2 2 2 2" xfId="33667" xr:uid="{00000000-0005-0000-0000-0000E94C0000}"/>
    <cellStyle name="Normal 3 2 2 6 5 2 2 2 3" xfId="25185" xr:uid="{00000000-0005-0000-0000-0000EA4C0000}"/>
    <cellStyle name="Normal 3 2 2 6 5 2 2 3" xfId="12459" xr:uid="{00000000-0005-0000-0000-0000EB4C0000}"/>
    <cellStyle name="Normal 3 2 2 6 5 2 2 3 2" xfId="29426" xr:uid="{00000000-0005-0000-0000-0000EC4C0000}"/>
    <cellStyle name="Normal 3 2 2 6 5 2 2 4" xfId="20944" xr:uid="{00000000-0005-0000-0000-0000ED4C0000}"/>
    <cellStyle name="Normal 3 2 2 6 5 2 3" xfId="6093" xr:uid="{00000000-0005-0000-0000-0000EE4C0000}"/>
    <cellStyle name="Normal 3 2 2 6 5 2 3 2" xfId="14583" xr:uid="{00000000-0005-0000-0000-0000EF4C0000}"/>
    <cellStyle name="Normal 3 2 2 6 5 2 3 2 2" xfId="31549" xr:uid="{00000000-0005-0000-0000-0000F04C0000}"/>
    <cellStyle name="Normal 3 2 2 6 5 2 3 3" xfId="23067" xr:uid="{00000000-0005-0000-0000-0000F14C0000}"/>
    <cellStyle name="Normal 3 2 2 6 5 2 4" xfId="10341" xr:uid="{00000000-0005-0000-0000-0000F24C0000}"/>
    <cellStyle name="Normal 3 2 2 6 5 2 4 2" xfId="27308" xr:uid="{00000000-0005-0000-0000-0000F34C0000}"/>
    <cellStyle name="Normal 3 2 2 6 5 2 5" xfId="18826" xr:uid="{00000000-0005-0000-0000-0000F44C0000}"/>
    <cellStyle name="Normal 3 2 2 6 5 3" xfId="2894" xr:uid="{00000000-0005-0000-0000-0000F54C0000}"/>
    <cellStyle name="Normal 3 2 2 6 5 3 2" xfId="7154" xr:uid="{00000000-0005-0000-0000-0000F64C0000}"/>
    <cellStyle name="Normal 3 2 2 6 5 3 2 2" xfId="15643" xr:uid="{00000000-0005-0000-0000-0000F74C0000}"/>
    <cellStyle name="Normal 3 2 2 6 5 3 2 2 2" xfId="32609" xr:uid="{00000000-0005-0000-0000-0000F84C0000}"/>
    <cellStyle name="Normal 3 2 2 6 5 3 2 3" xfId="24127" xr:uid="{00000000-0005-0000-0000-0000F94C0000}"/>
    <cellStyle name="Normal 3 2 2 6 5 3 3" xfId="11401" xr:uid="{00000000-0005-0000-0000-0000FA4C0000}"/>
    <cellStyle name="Normal 3 2 2 6 5 3 3 2" xfId="28368" xr:uid="{00000000-0005-0000-0000-0000FB4C0000}"/>
    <cellStyle name="Normal 3 2 2 6 5 3 4" xfId="19886" xr:uid="{00000000-0005-0000-0000-0000FC4C0000}"/>
    <cellStyle name="Normal 3 2 2 6 5 4" xfId="5035" xr:uid="{00000000-0005-0000-0000-0000FD4C0000}"/>
    <cellStyle name="Normal 3 2 2 6 5 4 2" xfId="13525" xr:uid="{00000000-0005-0000-0000-0000FE4C0000}"/>
    <cellStyle name="Normal 3 2 2 6 5 4 2 2" xfId="30491" xr:uid="{00000000-0005-0000-0000-0000FF4C0000}"/>
    <cellStyle name="Normal 3 2 2 6 5 4 3" xfId="22009" xr:uid="{00000000-0005-0000-0000-0000004D0000}"/>
    <cellStyle name="Normal 3 2 2 6 5 5" xfId="9283" xr:uid="{00000000-0005-0000-0000-0000014D0000}"/>
    <cellStyle name="Normal 3 2 2 6 5 5 2" xfId="26250" xr:uid="{00000000-0005-0000-0000-0000024D0000}"/>
    <cellStyle name="Normal 3 2 2 6 5 6" xfId="17768" xr:uid="{00000000-0005-0000-0000-0000034D0000}"/>
    <cellStyle name="Normal 3 2 2 6 6" xfId="1302" xr:uid="{00000000-0005-0000-0000-0000044D0000}"/>
    <cellStyle name="Normal 3 2 2 6 6 2" xfId="3424" xr:uid="{00000000-0005-0000-0000-0000054D0000}"/>
    <cellStyle name="Normal 3 2 2 6 6 2 2" xfId="7683" xr:uid="{00000000-0005-0000-0000-0000064D0000}"/>
    <cellStyle name="Normal 3 2 2 6 6 2 2 2" xfId="16172" xr:uid="{00000000-0005-0000-0000-0000074D0000}"/>
    <cellStyle name="Normal 3 2 2 6 6 2 2 2 2" xfId="33138" xr:uid="{00000000-0005-0000-0000-0000084D0000}"/>
    <cellStyle name="Normal 3 2 2 6 6 2 2 3" xfId="24656" xr:uid="{00000000-0005-0000-0000-0000094D0000}"/>
    <cellStyle name="Normal 3 2 2 6 6 2 3" xfId="11930" xr:uid="{00000000-0005-0000-0000-00000A4D0000}"/>
    <cellStyle name="Normal 3 2 2 6 6 2 3 2" xfId="28897" xr:uid="{00000000-0005-0000-0000-00000B4D0000}"/>
    <cellStyle name="Normal 3 2 2 6 6 2 4" xfId="20415" xr:uid="{00000000-0005-0000-0000-00000C4D0000}"/>
    <cellStyle name="Normal 3 2 2 6 6 3" xfId="5564" xr:uid="{00000000-0005-0000-0000-00000D4D0000}"/>
    <cellStyle name="Normal 3 2 2 6 6 3 2" xfId="14054" xr:uid="{00000000-0005-0000-0000-00000E4D0000}"/>
    <cellStyle name="Normal 3 2 2 6 6 3 2 2" xfId="31020" xr:uid="{00000000-0005-0000-0000-00000F4D0000}"/>
    <cellStyle name="Normal 3 2 2 6 6 3 3" xfId="22538" xr:uid="{00000000-0005-0000-0000-0000104D0000}"/>
    <cellStyle name="Normal 3 2 2 6 6 4" xfId="9812" xr:uid="{00000000-0005-0000-0000-0000114D0000}"/>
    <cellStyle name="Normal 3 2 2 6 6 4 2" xfId="26779" xr:uid="{00000000-0005-0000-0000-0000124D0000}"/>
    <cellStyle name="Normal 3 2 2 6 6 5" xfId="18297" xr:uid="{00000000-0005-0000-0000-0000134D0000}"/>
    <cellStyle name="Normal 3 2 2 6 7" xfId="2365" xr:uid="{00000000-0005-0000-0000-0000144D0000}"/>
    <cellStyle name="Normal 3 2 2 6 7 2" xfId="6625" xr:uid="{00000000-0005-0000-0000-0000154D0000}"/>
    <cellStyle name="Normal 3 2 2 6 7 2 2" xfId="15114" xr:uid="{00000000-0005-0000-0000-0000164D0000}"/>
    <cellStyle name="Normal 3 2 2 6 7 2 2 2" xfId="32080" xr:uid="{00000000-0005-0000-0000-0000174D0000}"/>
    <cellStyle name="Normal 3 2 2 6 7 2 3" xfId="23598" xr:uid="{00000000-0005-0000-0000-0000184D0000}"/>
    <cellStyle name="Normal 3 2 2 6 7 3" xfId="10872" xr:uid="{00000000-0005-0000-0000-0000194D0000}"/>
    <cellStyle name="Normal 3 2 2 6 7 3 2" xfId="27839" xr:uid="{00000000-0005-0000-0000-00001A4D0000}"/>
    <cellStyle name="Normal 3 2 2 6 7 4" xfId="19357" xr:uid="{00000000-0005-0000-0000-00001B4D0000}"/>
    <cellStyle name="Normal 3 2 2 6 8" xfId="4506" xr:uid="{00000000-0005-0000-0000-00001C4D0000}"/>
    <cellStyle name="Normal 3 2 2 6 8 2" xfId="12996" xr:uid="{00000000-0005-0000-0000-00001D4D0000}"/>
    <cellStyle name="Normal 3 2 2 6 8 2 2" xfId="29962" xr:uid="{00000000-0005-0000-0000-00001E4D0000}"/>
    <cellStyle name="Normal 3 2 2 6 8 3" xfId="21480" xr:uid="{00000000-0005-0000-0000-00001F4D0000}"/>
    <cellStyle name="Normal 3 2 2 6 9" xfId="8754" xr:uid="{00000000-0005-0000-0000-0000204D0000}"/>
    <cellStyle name="Normal 3 2 2 6 9 2" xfId="25721" xr:uid="{00000000-0005-0000-0000-0000214D0000}"/>
    <cellStyle name="Normal 3 2 2 7" xfId="240" xr:uid="{00000000-0005-0000-0000-0000224D0000}"/>
    <cellStyle name="Normal 3 2 2 7 2" xfId="375" xr:uid="{00000000-0005-0000-0000-0000234D0000}"/>
    <cellStyle name="Normal 3 2 2 7 2 2" xfId="663" xr:uid="{00000000-0005-0000-0000-0000244D0000}"/>
    <cellStyle name="Normal 3 2 2 7 2 2 2" xfId="1199" xr:uid="{00000000-0005-0000-0000-0000254D0000}"/>
    <cellStyle name="Normal 3 2 2 7 2 2 2 2" xfId="2260" xr:uid="{00000000-0005-0000-0000-0000264D0000}"/>
    <cellStyle name="Normal 3 2 2 7 2 2 2 2 2" xfId="4381" xr:uid="{00000000-0005-0000-0000-0000274D0000}"/>
    <cellStyle name="Normal 3 2 2 7 2 2 2 2 2 2" xfId="8640" xr:uid="{00000000-0005-0000-0000-0000284D0000}"/>
    <cellStyle name="Normal 3 2 2 7 2 2 2 2 2 2 2" xfId="17129" xr:uid="{00000000-0005-0000-0000-0000294D0000}"/>
    <cellStyle name="Normal 3 2 2 7 2 2 2 2 2 2 2 2" xfId="34095" xr:uid="{00000000-0005-0000-0000-00002A4D0000}"/>
    <cellStyle name="Normal 3 2 2 7 2 2 2 2 2 2 3" xfId="25613" xr:uid="{00000000-0005-0000-0000-00002B4D0000}"/>
    <cellStyle name="Normal 3 2 2 7 2 2 2 2 2 3" xfId="12887" xr:uid="{00000000-0005-0000-0000-00002C4D0000}"/>
    <cellStyle name="Normal 3 2 2 7 2 2 2 2 2 3 2" xfId="29854" xr:uid="{00000000-0005-0000-0000-00002D4D0000}"/>
    <cellStyle name="Normal 3 2 2 7 2 2 2 2 2 4" xfId="21372" xr:uid="{00000000-0005-0000-0000-00002E4D0000}"/>
    <cellStyle name="Normal 3 2 2 7 2 2 2 2 3" xfId="6521" xr:uid="{00000000-0005-0000-0000-00002F4D0000}"/>
    <cellStyle name="Normal 3 2 2 7 2 2 2 2 3 2" xfId="15011" xr:uid="{00000000-0005-0000-0000-0000304D0000}"/>
    <cellStyle name="Normal 3 2 2 7 2 2 2 2 3 2 2" xfId="31977" xr:uid="{00000000-0005-0000-0000-0000314D0000}"/>
    <cellStyle name="Normal 3 2 2 7 2 2 2 2 3 3" xfId="23495" xr:uid="{00000000-0005-0000-0000-0000324D0000}"/>
    <cellStyle name="Normal 3 2 2 7 2 2 2 2 4" xfId="10769" xr:uid="{00000000-0005-0000-0000-0000334D0000}"/>
    <cellStyle name="Normal 3 2 2 7 2 2 2 2 4 2" xfId="27736" xr:uid="{00000000-0005-0000-0000-0000344D0000}"/>
    <cellStyle name="Normal 3 2 2 7 2 2 2 2 5" xfId="19254" xr:uid="{00000000-0005-0000-0000-0000354D0000}"/>
    <cellStyle name="Normal 3 2 2 7 2 2 2 3" xfId="3322" xr:uid="{00000000-0005-0000-0000-0000364D0000}"/>
    <cellStyle name="Normal 3 2 2 7 2 2 2 3 2" xfId="7582" xr:uid="{00000000-0005-0000-0000-0000374D0000}"/>
    <cellStyle name="Normal 3 2 2 7 2 2 2 3 2 2" xfId="16071" xr:uid="{00000000-0005-0000-0000-0000384D0000}"/>
    <cellStyle name="Normal 3 2 2 7 2 2 2 3 2 2 2" xfId="33037" xr:uid="{00000000-0005-0000-0000-0000394D0000}"/>
    <cellStyle name="Normal 3 2 2 7 2 2 2 3 2 3" xfId="24555" xr:uid="{00000000-0005-0000-0000-00003A4D0000}"/>
    <cellStyle name="Normal 3 2 2 7 2 2 2 3 3" xfId="11829" xr:uid="{00000000-0005-0000-0000-00003B4D0000}"/>
    <cellStyle name="Normal 3 2 2 7 2 2 2 3 3 2" xfId="28796" xr:uid="{00000000-0005-0000-0000-00003C4D0000}"/>
    <cellStyle name="Normal 3 2 2 7 2 2 2 3 4" xfId="20314" xr:uid="{00000000-0005-0000-0000-00003D4D0000}"/>
    <cellStyle name="Normal 3 2 2 7 2 2 2 4" xfId="5463" xr:uid="{00000000-0005-0000-0000-00003E4D0000}"/>
    <cellStyle name="Normal 3 2 2 7 2 2 2 4 2" xfId="13953" xr:uid="{00000000-0005-0000-0000-00003F4D0000}"/>
    <cellStyle name="Normal 3 2 2 7 2 2 2 4 2 2" xfId="30919" xr:uid="{00000000-0005-0000-0000-0000404D0000}"/>
    <cellStyle name="Normal 3 2 2 7 2 2 2 4 3" xfId="22437" xr:uid="{00000000-0005-0000-0000-0000414D0000}"/>
    <cellStyle name="Normal 3 2 2 7 2 2 2 5" xfId="9711" xr:uid="{00000000-0005-0000-0000-0000424D0000}"/>
    <cellStyle name="Normal 3 2 2 7 2 2 2 5 2" xfId="26678" xr:uid="{00000000-0005-0000-0000-0000434D0000}"/>
    <cellStyle name="Normal 3 2 2 7 2 2 2 6" xfId="18196" xr:uid="{00000000-0005-0000-0000-0000444D0000}"/>
    <cellStyle name="Normal 3 2 2 7 2 2 3" xfId="1730" xr:uid="{00000000-0005-0000-0000-0000454D0000}"/>
    <cellStyle name="Normal 3 2 2 7 2 2 3 2" xfId="3852" xr:uid="{00000000-0005-0000-0000-0000464D0000}"/>
    <cellStyle name="Normal 3 2 2 7 2 2 3 2 2" xfId="8111" xr:uid="{00000000-0005-0000-0000-0000474D0000}"/>
    <cellStyle name="Normal 3 2 2 7 2 2 3 2 2 2" xfId="16600" xr:uid="{00000000-0005-0000-0000-0000484D0000}"/>
    <cellStyle name="Normal 3 2 2 7 2 2 3 2 2 2 2" xfId="33566" xr:uid="{00000000-0005-0000-0000-0000494D0000}"/>
    <cellStyle name="Normal 3 2 2 7 2 2 3 2 2 3" xfId="25084" xr:uid="{00000000-0005-0000-0000-00004A4D0000}"/>
    <cellStyle name="Normal 3 2 2 7 2 2 3 2 3" xfId="12358" xr:uid="{00000000-0005-0000-0000-00004B4D0000}"/>
    <cellStyle name="Normal 3 2 2 7 2 2 3 2 3 2" xfId="29325" xr:uid="{00000000-0005-0000-0000-00004C4D0000}"/>
    <cellStyle name="Normal 3 2 2 7 2 2 3 2 4" xfId="20843" xr:uid="{00000000-0005-0000-0000-00004D4D0000}"/>
    <cellStyle name="Normal 3 2 2 7 2 2 3 3" xfId="5992" xr:uid="{00000000-0005-0000-0000-00004E4D0000}"/>
    <cellStyle name="Normal 3 2 2 7 2 2 3 3 2" xfId="14482" xr:uid="{00000000-0005-0000-0000-00004F4D0000}"/>
    <cellStyle name="Normal 3 2 2 7 2 2 3 3 2 2" xfId="31448" xr:uid="{00000000-0005-0000-0000-0000504D0000}"/>
    <cellStyle name="Normal 3 2 2 7 2 2 3 3 3" xfId="22966" xr:uid="{00000000-0005-0000-0000-0000514D0000}"/>
    <cellStyle name="Normal 3 2 2 7 2 2 3 4" xfId="10240" xr:uid="{00000000-0005-0000-0000-0000524D0000}"/>
    <cellStyle name="Normal 3 2 2 7 2 2 3 4 2" xfId="27207" xr:uid="{00000000-0005-0000-0000-0000534D0000}"/>
    <cellStyle name="Normal 3 2 2 7 2 2 3 5" xfId="18725" xr:uid="{00000000-0005-0000-0000-0000544D0000}"/>
    <cellStyle name="Normal 3 2 2 7 2 2 4" xfId="2793" xr:uid="{00000000-0005-0000-0000-0000554D0000}"/>
    <cellStyle name="Normal 3 2 2 7 2 2 4 2" xfId="7053" xr:uid="{00000000-0005-0000-0000-0000564D0000}"/>
    <cellStyle name="Normal 3 2 2 7 2 2 4 2 2" xfId="15542" xr:uid="{00000000-0005-0000-0000-0000574D0000}"/>
    <cellStyle name="Normal 3 2 2 7 2 2 4 2 2 2" xfId="32508" xr:uid="{00000000-0005-0000-0000-0000584D0000}"/>
    <cellStyle name="Normal 3 2 2 7 2 2 4 2 3" xfId="24026" xr:uid="{00000000-0005-0000-0000-0000594D0000}"/>
    <cellStyle name="Normal 3 2 2 7 2 2 4 3" xfId="11300" xr:uid="{00000000-0005-0000-0000-00005A4D0000}"/>
    <cellStyle name="Normal 3 2 2 7 2 2 4 3 2" xfId="28267" xr:uid="{00000000-0005-0000-0000-00005B4D0000}"/>
    <cellStyle name="Normal 3 2 2 7 2 2 4 4" xfId="19785" xr:uid="{00000000-0005-0000-0000-00005C4D0000}"/>
    <cellStyle name="Normal 3 2 2 7 2 2 5" xfId="4934" xr:uid="{00000000-0005-0000-0000-00005D4D0000}"/>
    <cellStyle name="Normal 3 2 2 7 2 2 5 2" xfId="13424" xr:uid="{00000000-0005-0000-0000-00005E4D0000}"/>
    <cellStyle name="Normal 3 2 2 7 2 2 5 2 2" xfId="30390" xr:uid="{00000000-0005-0000-0000-00005F4D0000}"/>
    <cellStyle name="Normal 3 2 2 7 2 2 5 3" xfId="21908" xr:uid="{00000000-0005-0000-0000-0000604D0000}"/>
    <cellStyle name="Normal 3 2 2 7 2 2 6" xfId="9182" xr:uid="{00000000-0005-0000-0000-0000614D0000}"/>
    <cellStyle name="Normal 3 2 2 7 2 2 6 2" xfId="26149" xr:uid="{00000000-0005-0000-0000-0000624D0000}"/>
    <cellStyle name="Normal 3 2 2 7 2 2 7" xfId="17667" xr:uid="{00000000-0005-0000-0000-0000634D0000}"/>
    <cellStyle name="Normal 3 2 2 7 2 3" xfId="929" xr:uid="{00000000-0005-0000-0000-0000644D0000}"/>
    <cellStyle name="Normal 3 2 2 7 2 3 2" xfId="1995" xr:uid="{00000000-0005-0000-0000-0000654D0000}"/>
    <cellStyle name="Normal 3 2 2 7 2 3 2 2" xfId="4116" xr:uid="{00000000-0005-0000-0000-0000664D0000}"/>
    <cellStyle name="Normal 3 2 2 7 2 3 2 2 2" xfId="8375" xr:uid="{00000000-0005-0000-0000-0000674D0000}"/>
    <cellStyle name="Normal 3 2 2 7 2 3 2 2 2 2" xfId="16864" xr:uid="{00000000-0005-0000-0000-0000684D0000}"/>
    <cellStyle name="Normal 3 2 2 7 2 3 2 2 2 2 2" xfId="33830" xr:uid="{00000000-0005-0000-0000-0000694D0000}"/>
    <cellStyle name="Normal 3 2 2 7 2 3 2 2 2 3" xfId="25348" xr:uid="{00000000-0005-0000-0000-00006A4D0000}"/>
    <cellStyle name="Normal 3 2 2 7 2 3 2 2 3" xfId="12622" xr:uid="{00000000-0005-0000-0000-00006B4D0000}"/>
    <cellStyle name="Normal 3 2 2 7 2 3 2 2 3 2" xfId="29589" xr:uid="{00000000-0005-0000-0000-00006C4D0000}"/>
    <cellStyle name="Normal 3 2 2 7 2 3 2 2 4" xfId="21107" xr:uid="{00000000-0005-0000-0000-00006D4D0000}"/>
    <cellStyle name="Normal 3 2 2 7 2 3 2 3" xfId="6256" xr:uid="{00000000-0005-0000-0000-00006E4D0000}"/>
    <cellStyle name="Normal 3 2 2 7 2 3 2 3 2" xfId="14746" xr:uid="{00000000-0005-0000-0000-00006F4D0000}"/>
    <cellStyle name="Normal 3 2 2 7 2 3 2 3 2 2" xfId="31712" xr:uid="{00000000-0005-0000-0000-0000704D0000}"/>
    <cellStyle name="Normal 3 2 2 7 2 3 2 3 3" xfId="23230" xr:uid="{00000000-0005-0000-0000-0000714D0000}"/>
    <cellStyle name="Normal 3 2 2 7 2 3 2 4" xfId="10504" xr:uid="{00000000-0005-0000-0000-0000724D0000}"/>
    <cellStyle name="Normal 3 2 2 7 2 3 2 4 2" xfId="27471" xr:uid="{00000000-0005-0000-0000-0000734D0000}"/>
    <cellStyle name="Normal 3 2 2 7 2 3 2 5" xfId="18989" xr:uid="{00000000-0005-0000-0000-0000744D0000}"/>
    <cellStyle name="Normal 3 2 2 7 2 3 3" xfId="3057" xr:uid="{00000000-0005-0000-0000-0000754D0000}"/>
    <cellStyle name="Normal 3 2 2 7 2 3 3 2" xfId="7317" xr:uid="{00000000-0005-0000-0000-0000764D0000}"/>
    <cellStyle name="Normal 3 2 2 7 2 3 3 2 2" xfId="15806" xr:uid="{00000000-0005-0000-0000-0000774D0000}"/>
    <cellStyle name="Normal 3 2 2 7 2 3 3 2 2 2" xfId="32772" xr:uid="{00000000-0005-0000-0000-0000784D0000}"/>
    <cellStyle name="Normal 3 2 2 7 2 3 3 2 3" xfId="24290" xr:uid="{00000000-0005-0000-0000-0000794D0000}"/>
    <cellStyle name="Normal 3 2 2 7 2 3 3 3" xfId="11564" xr:uid="{00000000-0005-0000-0000-00007A4D0000}"/>
    <cellStyle name="Normal 3 2 2 7 2 3 3 3 2" xfId="28531" xr:uid="{00000000-0005-0000-0000-00007B4D0000}"/>
    <cellStyle name="Normal 3 2 2 7 2 3 3 4" xfId="20049" xr:uid="{00000000-0005-0000-0000-00007C4D0000}"/>
    <cellStyle name="Normal 3 2 2 7 2 3 4" xfId="5198" xr:uid="{00000000-0005-0000-0000-00007D4D0000}"/>
    <cellStyle name="Normal 3 2 2 7 2 3 4 2" xfId="13688" xr:uid="{00000000-0005-0000-0000-00007E4D0000}"/>
    <cellStyle name="Normal 3 2 2 7 2 3 4 2 2" xfId="30654" xr:uid="{00000000-0005-0000-0000-00007F4D0000}"/>
    <cellStyle name="Normal 3 2 2 7 2 3 4 3" xfId="22172" xr:uid="{00000000-0005-0000-0000-0000804D0000}"/>
    <cellStyle name="Normal 3 2 2 7 2 3 5" xfId="9446" xr:uid="{00000000-0005-0000-0000-0000814D0000}"/>
    <cellStyle name="Normal 3 2 2 7 2 3 5 2" xfId="26413" xr:uid="{00000000-0005-0000-0000-0000824D0000}"/>
    <cellStyle name="Normal 3 2 2 7 2 3 6" xfId="17931" xr:uid="{00000000-0005-0000-0000-0000834D0000}"/>
    <cellStyle name="Normal 3 2 2 7 2 4" xfId="1465" xr:uid="{00000000-0005-0000-0000-0000844D0000}"/>
    <cellStyle name="Normal 3 2 2 7 2 4 2" xfId="3587" xr:uid="{00000000-0005-0000-0000-0000854D0000}"/>
    <cellStyle name="Normal 3 2 2 7 2 4 2 2" xfId="7846" xr:uid="{00000000-0005-0000-0000-0000864D0000}"/>
    <cellStyle name="Normal 3 2 2 7 2 4 2 2 2" xfId="16335" xr:uid="{00000000-0005-0000-0000-0000874D0000}"/>
    <cellStyle name="Normal 3 2 2 7 2 4 2 2 2 2" xfId="33301" xr:uid="{00000000-0005-0000-0000-0000884D0000}"/>
    <cellStyle name="Normal 3 2 2 7 2 4 2 2 3" xfId="24819" xr:uid="{00000000-0005-0000-0000-0000894D0000}"/>
    <cellStyle name="Normal 3 2 2 7 2 4 2 3" xfId="12093" xr:uid="{00000000-0005-0000-0000-00008A4D0000}"/>
    <cellStyle name="Normal 3 2 2 7 2 4 2 3 2" xfId="29060" xr:uid="{00000000-0005-0000-0000-00008B4D0000}"/>
    <cellStyle name="Normal 3 2 2 7 2 4 2 4" xfId="20578" xr:uid="{00000000-0005-0000-0000-00008C4D0000}"/>
    <cellStyle name="Normal 3 2 2 7 2 4 3" xfId="5727" xr:uid="{00000000-0005-0000-0000-00008D4D0000}"/>
    <cellStyle name="Normal 3 2 2 7 2 4 3 2" xfId="14217" xr:uid="{00000000-0005-0000-0000-00008E4D0000}"/>
    <cellStyle name="Normal 3 2 2 7 2 4 3 2 2" xfId="31183" xr:uid="{00000000-0005-0000-0000-00008F4D0000}"/>
    <cellStyle name="Normal 3 2 2 7 2 4 3 3" xfId="22701" xr:uid="{00000000-0005-0000-0000-0000904D0000}"/>
    <cellStyle name="Normal 3 2 2 7 2 4 4" xfId="9975" xr:uid="{00000000-0005-0000-0000-0000914D0000}"/>
    <cellStyle name="Normal 3 2 2 7 2 4 4 2" xfId="26942" xr:uid="{00000000-0005-0000-0000-0000924D0000}"/>
    <cellStyle name="Normal 3 2 2 7 2 4 5" xfId="18460" xr:uid="{00000000-0005-0000-0000-0000934D0000}"/>
    <cellStyle name="Normal 3 2 2 7 2 5" xfId="2528" xr:uid="{00000000-0005-0000-0000-0000944D0000}"/>
    <cellStyle name="Normal 3 2 2 7 2 5 2" xfId="6788" xr:uid="{00000000-0005-0000-0000-0000954D0000}"/>
    <cellStyle name="Normal 3 2 2 7 2 5 2 2" xfId="15277" xr:uid="{00000000-0005-0000-0000-0000964D0000}"/>
    <cellStyle name="Normal 3 2 2 7 2 5 2 2 2" xfId="32243" xr:uid="{00000000-0005-0000-0000-0000974D0000}"/>
    <cellStyle name="Normal 3 2 2 7 2 5 2 3" xfId="23761" xr:uid="{00000000-0005-0000-0000-0000984D0000}"/>
    <cellStyle name="Normal 3 2 2 7 2 5 3" xfId="11035" xr:uid="{00000000-0005-0000-0000-0000994D0000}"/>
    <cellStyle name="Normal 3 2 2 7 2 5 3 2" xfId="28002" xr:uid="{00000000-0005-0000-0000-00009A4D0000}"/>
    <cellStyle name="Normal 3 2 2 7 2 5 4" xfId="19520" xr:uid="{00000000-0005-0000-0000-00009B4D0000}"/>
    <cellStyle name="Normal 3 2 2 7 2 6" xfId="4669" xr:uid="{00000000-0005-0000-0000-00009C4D0000}"/>
    <cellStyle name="Normal 3 2 2 7 2 6 2" xfId="13159" xr:uid="{00000000-0005-0000-0000-00009D4D0000}"/>
    <cellStyle name="Normal 3 2 2 7 2 6 2 2" xfId="30125" xr:uid="{00000000-0005-0000-0000-00009E4D0000}"/>
    <cellStyle name="Normal 3 2 2 7 2 6 3" xfId="21643" xr:uid="{00000000-0005-0000-0000-00009F4D0000}"/>
    <cellStyle name="Normal 3 2 2 7 2 7" xfId="8917" xr:uid="{00000000-0005-0000-0000-0000A04D0000}"/>
    <cellStyle name="Normal 3 2 2 7 2 7 2" xfId="25884" xr:uid="{00000000-0005-0000-0000-0000A14D0000}"/>
    <cellStyle name="Normal 3 2 2 7 2 8" xfId="17402" xr:uid="{00000000-0005-0000-0000-0000A24D0000}"/>
    <cellStyle name="Normal 3 2 2 7 3" xfId="529" xr:uid="{00000000-0005-0000-0000-0000A34D0000}"/>
    <cellStyle name="Normal 3 2 2 7 3 2" xfId="1068" xr:uid="{00000000-0005-0000-0000-0000A44D0000}"/>
    <cellStyle name="Normal 3 2 2 7 3 2 2" xfId="2129" xr:uid="{00000000-0005-0000-0000-0000A54D0000}"/>
    <cellStyle name="Normal 3 2 2 7 3 2 2 2" xfId="4250" xr:uid="{00000000-0005-0000-0000-0000A64D0000}"/>
    <cellStyle name="Normal 3 2 2 7 3 2 2 2 2" xfId="8509" xr:uid="{00000000-0005-0000-0000-0000A74D0000}"/>
    <cellStyle name="Normal 3 2 2 7 3 2 2 2 2 2" xfId="16998" xr:uid="{00000000-0005-0000-0000-0000A84D0000}"/>
    <cellStyle name="Normal 3 2 2 7 3 2 2 2 2 2 2" xfId="33964" xr:uid="{00000000-0005-0000-0000-0000A94D0000}"/>
    <cellStyle name="Normal 3 2 2 7 3 2 2 2 2 3" xfId="25482" xr:uid="{00000000-0005-0000-0000-0000AA4D0000}"/>
    <cellStyle name="Normal 3 2 2 7 3 2 2 2 3" xfId="12756" xr:uid="{00000000-0005-0000-0000-0000AB4D0000}"/>
    <cellStyle name="Normal 3 2 2 7 3 2 2 2 3 2" xfId="29723" xr:uid="{00000000-0005-0000-0000-0000AC4D0000}"/>
    <cellStyle name="Normal 3 2 2 7 3 2 2 2 4" xfId="21241" xr:uid="{00000000-0005-0000-0000-0000AD4D0000}"/>
    <cellStyle name="Normal 3 2 2 7 3 2 2 3" xfId="6390" xr:uid="{00000000-0005-0000-0000-0000AE4D0000}"/>
    <cellStyle name="Normal 3 2 2 7 3 2 2 3 2" xfId="14880" xr:uid="{00000000-0005-0000-0000-0000AF4D0000}"/>
    <cellStyle name="Normal 3 2 2 7 3 2 2 3 2 2" xfId="31846" xr:uid="{00000000-0005-0000-0000-0000B04D0000}"/>
    <cellStyle name="Normal 3 2 2 7 3 2 2 3 3" xfId="23364" xr:uid="{00000000-0005-0000-0000-0000B14D0000}"/>
    <cellStyle name="Normal 3 2 2 7 3 2 2 4" xfId="10638" xr:uid="{00000000-0005-0000-0000-0000B24D0000}"/>
    <cellStyle name="Normal 3 2 2 7 3 2 2 4 2" xfId="27605" xr:uid="{00000000-0005-0000-0000-0000B34D0000}"/>
    <cellStyle name="Normal 3 2 2 7 3 2 2 5" xfId="19123" xr:uid="{00000000-0005-0000-0000-0000B44D0000}"/>
    <cellStyle name="Normal 3 2 2 7 3 2 3" xfId="3191" xr:uid="{00000000-0005-0000-0000-0000B54D0000}"/>
    <cellStyle name="Normal 3 2 2 7 3 2 3 2" xfId="7451" xr:uid="{00000000-0005-0000-0000-0000B64D0000}"/>
    <cellStyle name="Normal 3 2 2 7 3 2 3 2 2" xfId="15940" xr:uid="{00000000-0005-0000-0000-0000B74D0000}"/>
    <cellStyle name="Normal 3 2 2 7 3 2 3 2 2 2" xfId="32906" xr:uid="{00000000-0005-0000-0000-0000B84D0000}"/>
    <cellStyle name="Normal 3 2 2 7 3 2 3 2 3" xfId="24424" xr:uid="{00000000-0005-0000-0000-0000B94D0000}"/>
    <cellStyle name="Normal 3 2 2 7 3 2 3 3" xfId="11698" xr:uid="{00000000-0005-0000-0000-0000BA4D0000}"/>
    <cellStyle name="Normal 3 2 2 7 3 2 3 3 2" xfId="28665" xr:uid="{00000000-0005-0000-0000-0000BB4D0000}"/>
    <cellStyle name="Normal 3 2 2 7 3 2 3 4" xfId="20183" xr:uid="{00000000-0005-0000-0000-0000BC4D0000}"/>
    <cellStyle name="Normal 3 2 2 7 3 2 4" xfId="5332" xr:uid="{00000000-0005-0000-0000-0000BD4D0000}"/>
    <cellStyle name="Normal 3 2 2 7 3 2 4 2" xfId="13822" xr:uid="{00000000-0005-0000-0000-0000BE4D0000}"/>
    <cellStyle name="Normal 3 2 2 7 3 2 4 2 2" xfId="30788" xr:uid="{00000000-0005-0000-0000-0000BF4D0000}"/>
    <cellStyle name="Normal 3 2 2 7 3 2 4 3" xfId="22306" xr:uid="{00000000-0005-0000-0000-0000C04D0000}"/>
    <cellStyle name="Normal 3 2 2 7 3 2 5" xfId="9580" xr:uid="{00000000-0005-0000-0000-0000C14D0000}"/>
    <cellStyle name="Normal 3 2 2 7 3 2 5 2" xfId="26547" xr:uid="{00000000-0005-0000-0000-0000C24D0000}"/>
    <cellStyle name="Normal 3 2 2 7 3 2 6" xfId="18065" xr:uid="{00000000-0005-0000-0000-0000C34D0000}"/>
    <cellStyle name="Normal 3 2 2 7 3 3" xfId="1599" xr:uid="{00000000-0005-0000-0000-0000C44D0000}"/>
    <cellStyle name="Normal 3 2 2 7 3 3 2" xfId="3721" xr:uid="{00000000-0005-0000-0000-0000C54D0000}"/>
    <cellStyle name="Normal 3 2 2 7 3 3 2 2" xfId="7980" xr:uid="{00000000-0005-0000-0000-0000C64D0000}"/>
    <cellStyle name="Normal 3 2 2 7 3 3 2 2 2" xfId="16469" xr:uid="{00000000-0005-0000-0000-0000C74D0000}"/>
    <cellStyle name="Normal 3 2 2 7 3 3 2 2 2 2" xfId="33435" xr:uid="{00000000-0005-0000-0000-0000C84D0000}"/>
    <cellStyle name="Normal 3 2 2 7 3 3 2 2 3" xfId="24953" xr:uid="{00000000-0005-0000-0000-0000C94D0000}"/>
    <cellStyle name="Normal 3 2 2 7 3 3 2 3" xfId="12227" xr:uid="{00000000-0005-0000-0000-0000CA4D0000}"/>
    <cellStyle name="Normal 3 2 2 7 3 3 2 3 2" xfId="29194" xr:uid="{00000000-0005-0000-0000-0000CB4D0000}"/>
    <cellStyle name="Normal 3 2 2 7 3 3 2 4" xfId="20712" xr:uid="{00000000-0005-0000-0000-0000CC4D0000}"/>
    <cellStyle name="Normal 3 2 2 7 3 3 3" xfId="5861" xr:uid="{00000000-0005-0000-0000-0000CD4D0000}"/>
    <cellStyle name="Normal 3 2 2 7 3 3 3 2" xfId="14351" xr:uid="{00000000-0005-0000-0000-0000CE4D0000}"/>
    <cellStyle name="Normal 3 2 2 7 3 3 3 2 2" xfId="31317" xr:uid="{00000000-0005-0000-0000-0000CF4D0000}"/>
    <cellStyle name="Normal 3 2 2 7 3 3 3 3" xfId="22835" xr:uid="{00000000-0005-0000-0000-0000D04D0000}"/>
    <cellStyle name="Normal 3 2 2 7 3 3 4" xfId="10109" xr:uid="{00000000-0005-0000-0000-0000D14D0000}"/>
    <cellStyle name="Normal 3 2 2 7 3 3 4 2" xfId="27076" xr:uid="{00000000-0005-0000-0000-0000D24D0000}"/>
    <cellStyle name="Normal 3 2 2 7 3 3 5" xfId="18594" xr:uid="{00000000-0005-0000-0000-0000D34D0000}"/>
    <cellStyle name="Normal 3 2 2 7 3 4" xfId="2662" xr:uid="{00000000-0005-0000-0000-0000D44D0000}"/>
    <cellStyle name="Normal 3 2 2 7 3 4 2" xfId="6922" xr:uid="{00000000-0005-0000-0000-0000D54D0000}"/>
    <cellStyle name="Normal 3 2 2 7 3 4 2 2" xfId="15411" xr:uid="{00000000-0005-0000-0000-0000D64D0000}"/>
    <cellStyle name="Normal 3 2 2 7 3 4 2 2 2" xfId="32377" xr:uid="{00000000-0005-0000-0000-0000D74D0000}"/>
    <cellStyle name="Normal 3 2 2 7 3 4 2 3" xfId="23895" xr:uid="{00000000-0005-0000-0000-0000D84D0000}"/>
    <cellStyle name="Normal 3 2 2 7 3 4 3" xfId="11169" xr:uid="{00000000-0005-0000-0000-0000D94D0000}"/>
    <cellStyle name="Normal 3 2 2 7 3 4 3 2" xfId="28136" xr:uid="{00000000-0005-0000-0000-0000DA4D0000}"/>
    <cellStyle name="Normal 3 2 2 7 3 4 4" xfId="19654" xr:uid="{00000000-0005-0000-0000-0000DB4D0000}"/>
    <cellStyle name="Normal 3 2 2 7 3 5" xfId="4803" xr:uid="{00000000-0005-0000-0000-0000DC4D0000}"/>
    <cellStyle name="Normal 3 2 2 7 3 5 2" xfId="13293" xr:uid="{00000000-0005-0000-0000-0000DD4D0000}"/>
    <cellStyle name="Normal 3 2 2 7 3 5 2 2" xfId="30259" xr:uid="{00000000-0005-0000-0000-0000DE4D0000}"/>
    <cellStyle name="Normal 3 2 2 7 3 5 3" xfId="21777" xr:uid="{00000000-0005-0000-0000-0000DF4D0000}"/>
    <cellStyle name="Normal 3 2 2 7 3 6" xfId="9051" xr:uid="{00000000-0005-0000-0000-0000E04D0000}"/>
    <cellStyle name="Normal 3 2 2 7 3 6 2" xfId="26018" xr:uid="{00000000-0005-0000-0000-0000E14D0000}"/>
    <cellStyle name="Normal 3 2 2 7 3 7" xfId="17536" xr:uid="{00000000-0005-0000-0000-0000E24D0000}"/>
    <cellStyle name="Normal 3 2 2 7 4" xfId="798" xr:uid="{00000000-0005-0000-0000-0000E34D0000}"/>
    <cellStyle name="Normal 3 2 2 7 4 2" xfId="1864" xr:uid="{00000000-0005-0000-0000-0000E44D0000}"/>
    <cellStyle name="Normal 3 2 2 7 4 2 2" xfId="3985" xr:uid="{00000000-0005-0000-0000-0000E54D0000}"/>
    <cellStyle name="Normal 3 2 2 7 4 2 2 2" xfId="8244" xr:uid="{00000000-0005-0000-0000-0000E64D0000}"/>
    <cellStyle name="Normal 3 2 2 7 4 2 2 2 2" xfId="16733" xr:uid="{00000000-0005-0000-0000-0000E74D0000}"/>
    <cellStyle name="Normal 3 2 2 7 4 2 2 2 2 2" xfId="33699" xr:uid="{00000000-0005-0000-0000-0000E84D0000}"/>
    <cellStyle name="Normal 3 2 2 7 4 2 2 2 3" xfId="25217" xr:uid="{00000000-0005-0000-0000-0000E94D0000}"/>
    <cellStyle name="Normal 3 2 2 7 4 2 2 3" xfId="12491" xr:uid="{00000000-0005-0000-0000-0000EA4D0000}"/>
    <cellStyle name="Normal 3 2 2 7 4 2 2 3 2" xfId="29458" xr:uid="{00000000-0005-0000-0000-0000EB4D0000}"/>
    <cellStyle name="Normal 3 2 2 7 4 2 2 4" xfId="20976" xr:uid="{00000000-0005-0000-0000-0000EC4D0000}"/>
    <cellStyle name="Normal 3 2 2 7 4 2 3" xfId="6125" xr:uid="{00000000-0005-0000-0000-0000ED4D0000}"/>
    <cellStyle name="Normal 3 2 2 7 4 2 3 2" xfId="14615" xr:uid="{00000000-0005-0000-0000-0000EE4D0000}"/>
    <cellStyle name="Normal 3 2 2 7 4 2 3 2 2" xfId="31581" xr:uid="{00000000-0005-0000-0000-0000EF4D0000}"/>
    <cellStyle name="Normal 3 2 2 7 4 2 3 3" xfId="23099" xr:uid="{00000000-0005-0000-0000-0000F04D0000}"/>
    <cellStyle name="Normal 3 2 2 7 4 2 4" xfId="10373" xr:uid="{00000000-0005-0000-0000-0000F14D0000}"/>
    <cellStyle name="Normal 3 2 2 7 4 2 4 2" xfId="27340" xr:uid="{00000000-0005-0000-0000-0000F24D0000}"/>
    <cellStyle name="Normal 3 2 2 7 4 2 5" xfId="18858" xr:uid="{00000000-0005-0000-0000-0000F34D0000}"/>
    <cellStyle name="Normal 3 2 2 7 4 3" xfId="2926" xr:uid="{00000000-0005-0000-0000-0000F44D0000}"/>
    <cellStyle name="Normal 3 2 2 7 4 3 2" xfId="7186" xr:uid="{00000000-0005-0000-0000-0000F54D0000}"/>
    <cellStyle name="Normal 3 2 2 7 4 3 2 2" xfId="15675" xr:uid="{00000000-0005-0000-0000-0000F64D0000}"/>
    <cellStyle name="Normal 3 2 2 7 4 3 2 2 2" xfId="32641" xr:uid="{00000000-0005-0000-0000-0000F74D0000}"/>
    <cellStyle name="Normal 3 2 2 7 4 3 2 3" xfId="24159" xr:uid="{00000000-0005-0000-0000-0000F84D0000}"/>
    <cellStyle name="Normal 3 2 2 7 4 3 3" xfId="11433" xr:uid="{00000000-0005-0000-0000-0000F94D0000}"/>
    <cellStyle name="Normal 3 2 2 7 4 3 3 2" xfId="28400" xr:uid="{00000000-0005-0000-0000-0000FA4D0000}"/>
    <cellStyle name="Normal 3 2 2 7 4 3 4" xfId="19918" xr:uid="{00000000-0005-0000-0000-0000FB4D0000}"/>
    <cellStyle name="Normal 3 2 2 7 4 4" xfId="5067" xr:uid="{00000000-0005-0000-0000-0000FC4D0000}"/>
    <cellStyle name="Normal 3 2 2 7 4 4 2" xfId="13557" xr:uid="{00000000-0005-0000-0000-0000FD4D0000}"/>
    <cellStyle name="Normal 3 2 2 7 4 4 2 2" xfId="30523" xr:uid="{00000000-0005-0000-0000-0000FE4D0000}"/>
    <cellStyle name="Normal 3 2 2 7 4 4 3" xfId="22041" xr:uid="{00000000-0005-0000-0000-0000FF4D0000}"/>
    <cellStyle name="Normal 3 2 2 7 4 5" xfId="9315" xr:uid="{00000000-0005-0000-0000-0000004E0000}"/>
    <cellStyle name="Normal 3 2 2 7 4 5 2" xfId="26282" xr:uid="{00000000-0005-0000-0000-0000014E0000}"/>
    <cellStyle name="Normal 3 2 2 7 4 6" xfId="17800" xr:uid="{00000000-0005-0000-0000-0000024E0000}"/>
    <cellStyle name="Normal 3 2 2 7 5" xfId="1334" xr:uid="{00000000-0005-0000-0000-0000034E0000}"/>
    <cellStyle name="Normal 3 2 2 7 5 2" xfId="3456" xr:uid="{00000000-0005-0000-0000-0000044E0000}"/>
    <cellStyle name="Normal 3 2 2 7 5 2 2" xfId="7715" xr:uid="{00000000-0005-0000-0000-0000054E0000}"/>
    <cellStyle name="Normal 3 2 2 7 5 2 2 2" xfId="16204" xr:uid="{00000000-0005-0000-0000-0000064E0000}"/>
    <cellStyle name="Normal 3 2 2 7 5 2 2 2 2" xfId="33170" xr:uid="{00000000-0005-0000-0000-0000074E0000}"/>
    <cellStyle name="Normal 3 2 2 7 5 2 2 3" xfId="24688" xr:uid="{00000000-0005-0000-0000-0000084E0000}"/>
    <cellStyle name="Normal 3 2 2 7 5 2 3" xfId="11962" xr:uid="{00000000-0005-0000-0000-0000094E0000}"/>
    <cellStyle name="Normal 3 2 2 7 5 2 3 2" xfId="28929" xr:uid="{00000000-0005-0000-0000-00000A4E0000}"/>
    <cellStyle name="Normal 3 2 2 7 5 2 4" xfId="20447" xr:uid="{00000000-0005-0000-0000-00000B4E0000}"/>
    <cellStyle name="Normal 3 2 2 7 5 3" xfId="5596" xr:uid="{00000000-0005-0000-0000-00000C4E0000}"/>
    <cellStyle name="Normal 3 2 2 7 5 3 2" xfId="14086" xr:uid="{00000000-0005-0000-0000-00000D4E0000}"/>
    <cellStyle name="Normal 3 2 2 7 5 3 2 2" xfId="31052" xr:uid="{00000000-0005-0000-0000-00000E4E0000}"/>
    <cellStyle name="Normal 3 2 2 7 5 3 3" xfId="22570" xr:uid="{00000000-0005-0000-0000-00000F4E0000}"/>
    <cellStyle name="Normal 3 2 2 7 5 4" xfId="9844" xr:uid="{00000000-0005-0000-0000-0000104E0000}"/>
    <cellStyle name="Normal 3 2 2 7 5 4 2" xfId="26811" xr:uid="{00000000-0005-0000-0000-0000114E0000}"/>
    <cellStyle name="Normal 3 2 2 7 5 5" xfId="18329" xr:uid="{00000000-0005-0000-0000-0000124E0000}"/>
    <cellStyle name="Normal 3 2 2 7 6" xfId="2397" xr:uid="{00000000-0005-0000-0000-0000134E0000}"/>
    <cellStyle name="Normal 3 2 2 7 6 2" xfId="6657" xr:uid="{00000000-0005-0000-0000-0000144E0000}"/>
    <cellStyle name="Normal 3 2 2 7 6 2 2" xfId="15146" xr:uid="{00000000-0005-0000-0000-0000154E0000}"/>
    <cellStyle name="Normal 3 2 2 7 6 2 2 2" xfId="32112" xr:uid="{00000000-0005-0000-0000-0000164E0000}"/>
    <cellStyle name="Normal 3 2 2 7 6 2 3" xfId="23630" xr:uid="{00000000-0005-0000-0000-0000174E0000}"/>
    <cellStyle name="Normal 3 2 2 7 6 3" xfId="10904" xr:uid="{00000000-0005-0000-0000-0000184E0000}"/>
    <cellStyle name="Normal 3 2 2 7 6 3 2" xfId="27871" xr:uid="{00000000-0005-0000-0000-0000194E0000}"/>
    <cellStyle name="Normal 3 2 2 7 6 4" xfId="19389" xr:uid="{00000000-0005-0000-0000-00001A4E0000}"/>
    <cellStyle name="Normal 3 2 2 7 7" xfId="4538" xr:uid="{00000000-0005-0000-0000-00001B4E0000}"/>
    <cellStyle name="Normal 3 2 2 7 7 2" xfId="13028" xr:uid="{00000000-0005-0000-0000-00001C4E0000}"/>
    <cellStyle name="Normal 3 2 2 7 7 2 2" xfId="29994" xr:uid="{00000000-0005-0000-0000-00001D4E0000}"/>
    <cellStyle name="Normal 3 2 2 7 7 3" xfId="21512" xr:uid="{00000000-0005-0000-0000-00001E4E0000}"/>
    <cellStyle name="Normal 3 2 2 7 8" xfId="8786" xr:uid="{00000000-0005-0000-0000-00001F4E0000}"/>
    <cellStyle name="Normal 3 2 2 7 8 2" xfId="25753" xr:uid="{00000000-0005-0000-0000-0000204E0000}"/>
    <cellStyle name="Normal 3 2 2 7 9" xfId="17271" xr:uid="{00000000-0005-0000-0000-0000214E0000}"/>
    <cellStyle name="Normal 3 2 2 8" xfId="308" xr:uid="{00000000-0005-0000-0000-0000224E0000}"/>
    <cellStyle name="Normal 3 2 2 8 2" xfId="597" xr:uid="{00000000-0005-0000-0000-0000234E0000}"/>
    <cellStyle name="Normal 3 2 2 8 2 2" xfId="1134" xr:uid="{00000000-0005-0000-0000-0000244E0000}"/>
    <cellStyle name="Normal 3 2 2 8 2 2 2" xfId="2195" xr:uid="{00000000-0005-0000-0000-0000254E0000}"/>
    <cellStyle name="Normal 3 2 2 8 2 2 2 2" xfId="4316" xr:uid="{00000000-0005-0000-0000-0000264E0000}"/>
    <cellStyle name="Normal 3 2 2 8 2 2 2 2 2" xfId="8575" xr:uid="{00000000-0005-0000-0000-0000274E0000}"/>
    <cellStyle name="Normal 3 2 2 8 2 2 2 2 2 2" xfId="17064" xr:uid="{00000000-0005-0000-0000-0000284E0000}"/>
    <cellStyle name="Normal 3 2 2 8 2 2 2 2 2 2 2" xfId="34030" xr:uid="{00000000-0005-0000-0000-0000294E0000}"/>
    <cellStyle name="Normal 3 2 2 8 2 2 2 2 2 3" xfId="25548" xr:uid="{00000000-0005-0000-0000-00002A4E0000}"/>
    <cellStyle name="Normal 3 2 2 8 2 2 2 2 3" xfId="12822" xr:uid="{00000000-0005-0000-0000-00002B4E0000}"/>
    <cellStyle name="Normal 3 2 2 8 2 2 2 2 3 2" xfId="29789" xr:uid="{00000000-0005-0000-0000-00002C4E0000}"/>
    <cellStyle name="Normal 3 2 2 8 2 2 2 2 4" xfId="21307" xr:uid="{00000000-0005-0000-0000-00002D4E0000}"/>
    <cellStyle name="Normal 3 2 2 8 2 2 2 3" xfId="6456" xr:uid="{00000000-0005-0000-0000-00002E4E0000}"/>
    <cellStyle name="Normal 3 2 2 8 2 2 2 3 2" xfId="14946" xr:uid="{00000000-0005-0000-0000-00002F4E0000}"/>
    <cellStyle name="Normal 3 2 2 8 2 2 2 3 2 2" xfId="31912" xr:uid="{00000000-0005-0000-0000-0000304E0000}"/>
    <cellStyle name="Normal 3 2 2 8 2 2 2 3 3" xfId="23430" xr:uid="{00000000-0005-0000-0000-0000314E0000}"/>
    <cellStyle name="Normal 3 2 2 8 2 2 2 4" xfId="10704" xr:uid="{00000000-0005-0000-0000-0000324E0000}"/>
    <cellStyle name="Normal 3 2 2 8 2 2 2 4 2" xfId="27671" xr:uid="{00000000-0005-0000-0000-0000334E0000}"/>
    <cellStyle name="Normal 3 2 2 8 2 2 2 5" xfId="19189" xr:uid="{00000000-0005-0000-0000-0000344E0000}"/>
    <cellStyle name="Normal 3 2 2 8 2 2 3" xfId="3257" xr:uid="{00000000-0005-0000-0000-0000354E0000}"/>
    <cellStyle name="Normal 3 2 2 8 2 2 3 2" xfId="7517" xr:uid="{00000000-0005-0000-0000-0000364E0000}"/>
    <cellStyle name="Normal 3 2 2 8 2 2 3 2 2" xfId="16006" xr:uid="{00000000-0005-0000-0000-0000374E0000}"/>
    <cellStyle name="Normal 3 2 2 8 2 2 3 2 2 2" xfId="32972" xr:uid="{00000000-0005-0000-0000-0000384E0000}"/>
    <cellStyle name="Normal 3 2 2 8 2 2 3 2 3" xfId="24490" xr:uid="{00000000-0005-0000-0000-0000394E0000}"/>
    <cellStyle name="Normal 3 2 2 8 2 2 3 3" xfId="11764" xr:uid="{00000000-0005-0000-0000-00003A4E0000}"/>
    <cellStyle name="Normal 3 2 2 8 2 2 3 3 2" xfId="28731" xr:uid="{00000000-0005-0000-0000-00003B4E0000}"/>
    <cellStyle name="Normal 3 2 2 8 2 2 3 4" xfId="20249" xr:uid="{00000000-0005-0000-0000-00003C4E0000}"/>
    <cellStyle name="Normal 3 2 2 8 2 2 4" xfId="5398" xr:uid="{00000000-0005-0000-0000-00003D4E0000}"/>
    <cellStyle name="Normal 3 2 2 8 2 2 4 2" xfId="13888" xr:uid="{00000000-0005-0000-0000-00003E4E0000}"/>
    <cellStyle name="Normal 3 2 2 8 2 2 4 2 2" xfId="30854" xr:uid="{00000000-0005-0000-0000-00003F4E0000}"/>
    <cellStyle name="Normal 3 2 2 8 2 2 4 3" xfId="22372" xr:uid="{00000000-0005-0000-0000-0000404E0000}"/>
    <cellStyle name="Normal 3 2 2 8 2 2 5" xfId="9646" xr:uid="{00000000-0005-0000-0000-0000414E0000}"/>
    <cellStyle name="Normal 3 2 2 8 2 2 5 2" xfId="26613" xr:uid="{00000000-0005-0000-0000-0000424E0000}"/>
    <cellStyle name="Normal 3 2 2 8 2 2 6" xfId="18131" xr:uid="{00000000-0005-0000-0000-0000434E0000}"/>
    <cellStyle name="Normal 3 2 2 8 2 3" xfId="1665" xr:uid="{00000000-0005-0000-0000-0000444E0000}"/>
    <cellStyle name="Normal 3 2 2 8 2 3 2" xfId="3787" xr:uid="{00000000-0005-0000-0000-0000454E0000}"/>
    <cellStyle name="Normal 3 2 2 8 2 3 2 2" xfId="8046" xr:uid="{00000000-0005-0000-0000-0000464E0000}"/>
    <cellStyle name="Normal 3 2 2 8 2 3 2 2 2" xfId="16535" xr:uid="{00000000-0005-0000-0000-0000474E0000}"/>
    <cellStyle name="Normal 3 2 2 8 2 3 2 2 2 2" xfId="33501" xr:uid="{00000000-0005-0000-0000-0000484E0000}"/>
    <cellStyle name="Normal 3 2 2 8 2 3 2 2 3" xfId="25019" xr:uid="{00000000-0005-0000-0000-0000494E0000}"/>
    <cellStyle name="Normal 3 2 2 8 2 3 2 3" xfId="12293" xr:uid="{00000000-0005-0000-0000-00004A4E0000}"/>
    <cellStyle name="Normal 3 2 2 8 2 3 2 3 2" xfId="29260" xr:uid="{00000000-0005-0000-0000-00004B4E0000}"/>
    <cellStyle name="Normal 3 2 2 8 2 3 2 4" xfId="20778" xr:uid="{00000000-0005-0000-0000-00004C4E0000}"/>
    <cellStyle name="Normal 3 2 2 8 2 3 3" xfId="5927" xr:uid="{00000000-0005-0000-0000-00004D4E0000}"/>
    <cellStyle name="Normal 3 2 2 8 2 3 3 2" xfId="14417" xr:uid="{00000000-0005-0000-0000-00004E4E0000}"/>
    <cellStyle name="Normal 3 2 2 8 2 3 3 2 2" xfId="31383" xr:uid="{00000000-0005-0000-0000-00004F4E0000}"/>
    <cellStyle name="Normal 3 2 2 8 2 3 3 3" xfId="22901" xr:uid="{00000000-0005-0000-0000-0000504E0000}"/>
    <cellStyle name="Normal 3 2 2 8 2 3 4" xfId="10175" xr:uid="{00000000-0005-0000-0000-0000514E0000}"/>
    <cellStyle name="Normal 3 2 2 8 2 3 4 2" xfId="27142" xr:uid="{00000000-0005-0000-0000-0000524E0000}"/>
    <cellStyle name="Normal 3 2 2 8 2 3 5" xfId="18660" xr:uid="{00000000-0005-0000-0000-0000534E0000}"/>
    <cellStyle name="Normal 3 2 2 8 2 4" xfId="2728" xr:uid="{00000000-0005-0000-0000-0000544E0000}"/>
    <cellStyle name="Normal 3 2 2 8 2 4 2" xfId="6988" xr:uid="{00000000-0005-0000-0000-0000554E0000}"/>
    <cellStyle name="Normal 3 2 2 8 2 4 2 2" xfId="15477" xr:uid="{00000000-0005-0000-0000-0000564E0000}"/>
    <cellStyle name="Normal 3 2 2 8 2 4 2 2 2" xfId="32443" xr:uid="{00000000-0005-0000-0000-0000574E0000}"/>
    <cellStyle name="Normal 3 2 2 8 2 4 2 3" xfId="23961" xr:uid="{00000000-0005-0000-0000-0000584E0000}"/>
    <cellStyle name="Normal 3 2 2 8 2 4 3" xfId="11235" xr:uid="{00000000-0005-0000-0000-0000594E0000}"/>
    <cellStyle name="Normal 3 2 2 8 2 4 3 2" xfId="28202" xr:uid="{00000000-0005-0000-0000-00005A4E0000}"/>
    <cellStyle name="Normal 3 2 2 8 2 4 4" xfId="19720" xr:uid="{00000000-0005-0000-0000-00005B4E0000}"/>
    <cellStyle name="Normal 3 2 2 8 2 5" xfId="4869" xr:uid="{00000000-0005-0000-0000-00005C4E0000}"/>
    <cellStyle name="Normal 3 2 2 8 2 5 2" xfId="13359" xr:uid="{00000000-0005-0000-0000-00005D4E0000}"/>
    <cellStyle name="Normal 3 2 2 8 2 5 2 2" xfId="30325" xr:uid="{00000000-0005-0000-0000-00005E4E0000}"/>
    <cellStyle name="Normal 3 2 2 8 2 5 3" xfId="21843" xr:uid="{00000000-0005-0000-0000-00005F4E0000}"/>
    <cellStyle name="Normal 3 2 2 8 2 6" xfId="9117" xr:uid="{00000000-0005-0000-0000-0000604E0000}"/>
    <cellStyle name="Normal 3 2 2 8 2 6 2" xfId="26084" xr:uid="{00000000-0005-0000-0000-0000614E0000}"/>
    <cellStyle name="Normal 3 2 2 8 2 7" xfId="17602" xr:uid="{00000000-0005-0000-0000-0000624E0000}"/>
    <cellStyle name="Normal 3 2 2 8 3" xfId="864" xr:uid="{00000000-0005-0000-0000-0000634E0000}"/>
    <cellStyle name="Normal 3 2 2 8 3 2" xfId="1930" xr:uid="{00000000-0005-0000-0000-0000644E0000}"/>
    <cellStyle name="Normal 3 2 2 8 3 2 2" xfId="4051" xr:uid="{00000000-0005-0000-0000-0000654E0000}"/>
    <cellStyle name="Normal 3 2 2 8 3 2 2 2" xfId="8310" xr:uid="{00000000-0005-0000-0000-0000664E0000}"/>
    <cellStyle name="Normal 3 2 2 8 3 2 2 2 2" xfId="16799" xr:uid="{00000000-0005-0000-0000-0000674E0000}"/>
    <cellStyle name="Normal 3 2 2 8 3 2 2 2 2 2" xfId="33765" xr:uid="{00000000-0005-0000-0000-0000684E0000}"/>
    <cellStyle name="Normal 3 2 2 8 3 2 2 2 3" xfId="25283" xr:uid="{00000000-0005-0000-0000-0000694E0000}"/>
    <cellStyle name="Normal 3 2 2 8 3 2 2 3" xfId="12557" xr:uid="{00000000-0005-0000-0000-00006A4E0000}"/>
    <cellStyle name="Normal 3 2 2 8 3 2 2 3 2" xfId="29524" xr:uid="{00000000-0005-0000-0000-00006B4E0000}"/>
    <cellStyle name="Normal 3 2 2 8 3 2 2 4" xfId="21042" xr:uid="{00000000-0005-0000-0000-00006C4E0000}"/>
    <cellStyle name="Normal 3 2 2 8 3 2 3" xfId="6191" xr:uid="{00000000-0005-0000-0000-00006D4E0000}"/>
    <cellStyle name="Normal 3 2 2 8 3 2 3 2" xfId="14681" xr:uid="{00000000-0005-0000-0000-00006E4E0000}"/>
    <cellStyle name="Normal 3 2 2 8 3 2 3 2 2" xfId="31647" xr:uid="{00000000-0005-0000-0000-00006F4E0000}"/>
    <cellStyle name="Normal 3 2 2 8 3 2 3 3" xfId="23165" xr:uid="{00000000-0005-0000-0000-0000704E0000}"/>
    <cellStyle name="Normal 3 2 2 8 3 2 4" xfId="10439" xr:uid="{00000000-0005-0000-0000-0000714E0000}"/>
    <cellStyle name="Normal 3 2 2 8 3 2 4 2" xfId="27406" xr:uid="{00000000-0005-0000-0000-0000724E0000}"/>
    <cellStyle name="Normal 3 2 2 8 3 2 5" xfId="18924" xr:uid="{00000000-0005-0000-0000-0000734E0000}"/>
    <cellStyle name="Normal 3 2 2 8 3 3" xfId="2992" xr:uid="{00000000-0005-0000-0000-0000744E0000}"/>
    <cellStyle name="Normal 3 2 2 8 3 3 2" xfId="7252" xr:uid="{00000000-0005-0000-0000-0000754E0000}"/>
    <cellStyle name="Normal 3 2 2 8 3 3 2 2" xfId="15741" xr:uid="{00000000-0005-0000-0000-0000764E0000}"/>
    <cellStyle name="Normal 3 2 2 8 3 3 2 2 2" xfId="32707" xr:uid="{00000000-0005-0000-0000-0000774E0000}"/>
    <cellStyle name="Normal 3 2 2 8 3 3 2 3" xfId="24225" xr:uid="{00000000-0005-0000-0000-0000784E0000}"/>
    <cellStyle name="Normal 3 2 2 8 3 3 3" xfId="11499" xr:uid="{00000000-0005-0000-0000-0000794E0000}"/>
    <cellStyle name="Normal 3 2 2 8 3 3 3 2" xfId="28466" xr:uid="{00000000-0005-0000-0000-00007A4E0000}"/>
    <cellStyle name="Normal 3 2 2 8 3 3 4" xfId="19984" xr:uid="{00000000-0005-0000-0000-00007B4E0000}"/>
    <cellStyle name="Normal 3 2 2 8 3 4" xfId="5133" xr:uid="{00000000-0005-0000-0000-00007C4E0000}"/>
    <cellStyle name="Normal 3 2 2 8 3 4 2" xfId="13623" xr:uid="{00000000-0005-0000-0000-00007D4E0000}"/>
    <cellStyle name="Normal 3 2 2 8 3 4 2 2" xfId="30589" xr:uid="{00000000-0005-0000-0000-00007E4E0000}"/>
    <cellStyle name="Normal 3 2 2 8 3 4 3" xfId="22107" xr:uid="{00000000-0005-0000-0000-00007F4E0000}"/>
    <cellStyle name="Normal 3 2 2 8 3 5" xfId="9381" xr:uid="{00000000-0005-0000-0000-0000804E0000}"/>
    <cellStyle name="Normal 3 2 2 8 3 5 2" xfId="26348" xr:uid="{00000000-0005-0000-0000-0000814E0000}"/>
    <cellStyle name="Normal 3 2 2 8 3 6" xfId="17866" xr:uid="{00000000-0005-0000-0000-0000824E0000}"/>
    <cellStyle name="Normal 3 2 2 8 4" xfId="1400" xr:uid="{00000000-0005-0000-0000-0000834E0000}"/>
    <cellStyle name="Normal 3 2 2 8 4 2" xfId="3522" xr:uid="{00000000-0005-0000-0000-0000844E0000}"/>
    <cellStyle name="Normal 3 2 2 8 4 2 2" xfId="7781" xr:uid="{00000000-0005-0000-0000-0000854E0000}"/>
    <cellStyle name="Normal 3 2 2 8 4 2 2 2" xfId="16270" xr:uid="{00000000-0005-0000-0000-0000864E0000}"/>
    <cellStyle name="Normal 3 2 2 8 4 2 2 2 2" xfId="33236" xr:uid="{00000000-0005-0000-0000-0000874E0000}"/>
    <cellStyle name="Normal 3 2 2 8 4 2 2 3" xfId="24754" xr:uid="{00000000-0005-0000-0000-0000884E0000}"/>
    <cellStyle name="Normal 3 2 2 8 4 2 3" xfId="12028" xr:uid="{00000000-0005-0000-0000-0000894E0000}"/>
    <cellStyle name="Normal 3 2 2 8 4 2 3 2" xfId="28995" xr:uid="{00000000-0005-0000-0000-00008A4E0000}"/>
    <cellStyle name="Normal 3 2 2 8 4 2 4" xfId="20513" xr:uid="{00000000-0005-0000-0000-00008B4E0000}"/>
    <cellStyle name="Normal 3 2 2 8 4 3" xfId="5662" xr:uid="{00000000-0005-0000-0000-00008C4E0000}"/>
    <cellStyle name="Normal 3 2 2 8 4 3 2" xfId="14152" xr:uid="{00000000-0005-0000-0000-00008D4E0000}"/>
    <cellStyle name="Normal 3 2 2 8 4 3 2 2" xfId="31118" xr:uid="{00000000-0005-0000-0000-00008E4E0000}"/>
    <cellStyle name="Normal 3 2 2 8 4 3 3" xfId="22636" xr:uid="{00000000-0005-0000-0000-00008F4E0000}"/>
    <cellStyle name="Normal 3 2 2 8 4 4" xfId="9910" xr:uid="{00000000-0005-0000-0000-0000904E0000}"/>
    <cellStyle name="Normal 3 2 2 8 4 4 2" xfId="26877" xr:uid="{00000000-0005-0000-0000-0000914E0000}"/>
    <cellStyle name="Normal 3 2 2 8 4 5" xfId="18395" xr:uid="{00000000-0005-0000-0000-0000924E0000}"/>
    <cellStyle name="Normal 3 2 2 8 5" xfId="2463" xr:uid="{00000000-0005-0000-0000-0000934E0000}"/>
    <cellStyle name="Normal 3 2 2 8 5 2" xfId="6723" xr:uid="{00000000-0005-0000-0000-0000944E0000}"/>
    <cellStyle name="Normal 3 2 2 8 5 2 2" xfId="15212" xr:uid="{00000000-0005-0000-0000-0000954E0000}"/>
    <cellStyle name="Normal 3 2 2 8 5 2 2 2" xfId="32178" xr:uid="{00000000-0005-0000-0000-0000964E0000}"/>
    <cellStyle name="Normal 3 2 2 8 5 2 3" xfId="23696" xr:uid="{00000000-0005-0000-0000-0000974E0000}"/>
    <cellStyle name="Normal 3 2 2 8 5 3" xfId="10970" xr:uid="{00000000-0005-0000-0000-0000984E0000}"/>
    <cellStyle name="Normal 3 2 2 8 5 3 2" xfId="27937" xr:uid="{00000000-0005-0000-0000-0000994E0000}"/>
    <cellStyle name="Normal 3 2 2 8 5 4" xfId="19455" xr:uid="{00000000-0005-0000-0000-00009A4E0000}"/>
    <cellStyle name="Normal 3 2 2 8 6" xfId="4604" xr:uid="{00000000-0005-0000-0000-00009B4E0000}"/>
    <cellStyle name="Normal 3 2 2 8 6 2" xfId="13094" xr:uid="{00000000-0005-0000-0000-00009C4E0000}"/>
    <cellStyle name="Normal 3 2 2 8 6 2 2" xfId="30060" xr:uid="{00000000-0005-0000-0000-00009D4E0000}"/>
    <cellStyle name="Normal 3 2 2 8 6 3" xfId="21578" xr:uid="{00000000-0005-0000-0000-00009E4E0000}"/>
    <cellStyle name="Normal 3 2 2 8 7" xfId="8852" xr:uid="{00000000-0005-0000-0000-00009F4E0000}"/>
    <cellStyle name="Normal 3 2 2 8 7 2" xfId="25819" xr:uid="{00000000-0005-0000-0000-0000A04E0000}"/>
    <cellStyle name="Normal 3 2 2 8 8" xfId="17337" xr:uid="{00000000-0005-0000-0000-0000A14E0000}"/>
    <cellStyle name="Normal 3 2 2 9" xfId="461" xr:uid="{00000000-0005-0000-0000-0000A24E0000}"/>
    <cellStyle name="Normal 3 2 2 9 2" xfId="1003" xr:uid="{00000000-0005-0000-0000-0000A34E0000}"/>
    <cellStyle name="Normal 3 2 2 9 2 2" xfId="2064" xr:uid="{00000000-0005-0000-0000-0000A44E0000}"/>
    <cellStyle name="Normal 3 2 2 9 2 2 2" xfId="4185" xr:uid="{00000000-0005-0000-0000-0000A54E0000}"/>
    <cellStyle name="Normal 3 2 2 9 2 2 2 2" xfId="8444" xr:uid="{00000000-0005-0000-0000-0000A64E0000}"/>
    <cellStyle name="Normal 3 2 2 9 2 2 2 2 2" xfId="16933" xr:uid="{00000000-0005-0000-0000-0000A74E0000}"/>
    <cellStyle name="Normal 3 2 2 9 2 2 2 2 2 2" xfId="33899" xr:uid="{00000000-0005-0000-0000-0000A84E0000}"/>
    <cellStyle name="Normal 3 2 2 9 2 2 2 2 3" xfId="25417" xr:uid="{00000000-0005-0000-0000-0000A94E0000}"/>
    <cellStyle name="Normal 3 2 2 9 2 2 2 3" xfId="12691" xr:uid="{00000000-0005-0000-0000-0000AA4E0000}"/>
    <cellStyle name="Normal 3 2 2 9 2 2 2 3 2" xfId="29658" xr:uid="{00000000-0005-0000-0000-0000AB4E0000}"/>
    <cellStyle name="Normal 3 2 2 9 2 2 2 4" xfId="21176" xr:uid="{00000000-0005-0000-0000-0000AC4E0000}"/>
    <cellStyle name="Normal 3 2 2 9 2 2 3" xfId="6325" xr:uid="{00000000-0005-0000-0000-0000AD4E0000}"/>
    <cellStyle name="Normal 3 2 2 9 2 2 3 2" xfId="14815" xr:uid="{00000000-0005-0000-0000-0000AE4E0000}"/>
    <cellStyle name="Normal 3 2 2 9 2 2 3 2 2" xfId="31781" xr:uid="{00000000-0005-0000-0000-0000AF4E0000}"/>
    <cellStyle name="Normal 3 2 2 9 2 2 3 3" xfId="23299" xr:uid="{00000000-0005-0000-0000-0000B04E0000}"/>
    <cellStyle name="Normal 3 2 2 9 2 2 4" xfId="10573" xr:uid="{00000000-0005-0000-0000-0000B14E0000}"/>
    <cellStyle name="Normal 3 2 2 9 2 2 4 2" xfId="27540" xr:uid="{00000000-0005-0000-0000-0000B24E0000}"/>
    <cellStyle name="Normal 3 2 2 9 2 2 5" xfId="19058" xr:uid="{00000000-0005-0000-0000-0000B34E0000}"/>
    <cellStyle name="Normal 3 2 2 9 2 3" xfId="3126" xr:uid="{00000000-0005-0000-0000-0000B44E0000}"/>
    <cellStyle name="Normal 3 2 2 9 2 3 2" xfId="7386" xr:uid="{00000000-0005-0000-0000-0000B54E0000}"/>
    <cellStyle name="Normal 3 2 2 9 2 3 2 2" xfId="15875" xr:uid="{00000000-0005-0000-0000-0000B64E0000}"/>
    <cellStyle name="Normal 3 2 2 9 2 3 2 2 2" xfId="32841" xr:uid="{00000000-0005-0000-0000-0000B74E0000}"/>
    <cellStyle name="Normal 3 2 2 9 2 3 2 3" xfId="24359" xr:uid="{00000000-0005-0000-0000-0000B84E0000}"/>
    <cellStyle name="Normal 3 2 2 9 2 3 3" xfId="11633" xr:uid="{00000000-0005-0000-0000-0000B94E0000}"/>
    <cellStyle name="Normal 3 2 2 9 2 3 3 2" xfId="28600" xr:uid="{00000000-0005-0000-0000-0000BA4E0000}"/>
    <cellStyle name="Normal 3 2 2 9 2 3 4" xfId="20118" xr:uid="{00000000-0005-0000-0000-0000BB4E0000}"/>
    <cellStyle name="Normal 3 2 2 9 2 4" xfId="5267" xr:uid="{00000000-0005-0000-0000-0000BC4E0000}"/>
    <cellStyle name="Normal 3 2 2 9 2 4 2" xfId="13757" xr:uid="{00000000-0005-0000-0000-0000BD4E0000}"/>
    <cellStyle name="Normal 3 2 2 9 2 4 2 2" xfId="30723" xr:uid="{00000000-0005-0000-0000-0000BE4E0000}"/>
    <cellStyle name="Normal 3 2 2 9 2 4 3" xfId="22241" xr:uid="{00000000-0005-0000-0000-0000BF4E0000}"/>
    <cellStyle name="Normal 3 2 2 9 2 5" xfId="9515" xr:uid="{00000000-0005-0000-0000-0000C04E0000}"/>
    <cellStyle name="Normal 3 2 2 9 2 5 2" xfId="26482" xr:uid="{00000000-0005-0000-0000-0000C14E0000}"/>
    <cellStyle name="Normal 3 2 2 9 2 6" xfId="18000" xr:uid="{00000000-0005-0000-0000-0000C24E0000}"/>
    <cellStyle name="Normal 3 2 2 9 3" xfId="1534" xr:uid="{00000000-0005-0000-0000-0000C34E0000}"/>
    <cellStyle name="Normal 3 2 2 9 3 2" xfId="3656" xr:uid="{00000000-0005-0000-0000-0000C44E0000}"/>
    <cellStyle name="Normal 3 2 2 9 3 2 2" xfId="7915" xr:uid="{00000000-0005-0000-0000-0000C54E0000}"/>
    <cellStyle name="Normal 3 2 2 9 3 2 2 2" xfId="16404" xr:uid="{00000000-0005-0000-0000-0000C64E0000}"/>
    <cellStyle name="Normal 3 2 2 9 3 2 2 2 2" xfId="33370" xr:uid="{00000000-0005-0000-0000-0000C74E0000}"/>
    <cellStyle name="Normal 3 2 2 9 3 2 2 3" xfId="24888" xr:uid="{00000000-0005-0000-0000-0000C84E0000}"/>
    <cellStyle name="Normal 3 2 2 9 3 2 3" xfId="12162" xr:uid="{00000000-0005-0000-0000-0000C94E0000}"/>
    <cellStyle name="Normal 3 2 2 9 3 2 3 2" xfId="29129" xr:uid="{00000000-0005-0000-0000-0000CA4E0000}"/>
    <cellStyle name="Normal 3 2 2 9 3 2 4" xfId="20647" xr:uid="{00000000-0005-0000-0000-0000CB4E0000}"/>
    <cellStyle name="Normal 3 2 2 9 3 3" xfId="5796" xr:uid="{00000000-0005-0000-0000-0000CC4E0000}"/>
    <cellStyle name="Normal 3 2 2 9 3 3 2" xfId="14286" xr:uid="{00000000-0005-0000-0000-0000CD4E0000}"/>
    <cellStyle name="Normal 3 2 2 9 3 3 2 2" xfId="31252" xr:uid="{00000000-0005-0000-0000-0000CE4E0000}"/>
    <cellStyle name="Normal 3 2 2 9 3 3 3" xfId="22770" xr:uid="{00000000-0005-0000-0000-0000CF4E0000}"/>
    <cellStyle name="Normal 3 2 2 9 3 4" xfId="10044" xr:uid="{00000000-0005-0000-0000-0000D04E0000}"/>
    <cellStyle name="Normal 3 2 2 9 3 4 2" xfId="27011" xr:uid="{00000000-0005-0000-0000-0000D14E0000}"/>
    <cellStyle name="Normal 3 2 2 9 3 5" xfId="18529" xr:uid="{00000000-0005-0000-0000-0000D24E0000}"/>
    <cellStyle name="Normal 3 2 2 9 4" xfId="2597" xr:uid="{00000000-0005-0000-0000-0000D34E0000}"/>
    <cellStyle name="Normal 3 2 2 9 4 2" xfId="6857" xr:uid="{00000000-0005-0000-0000-0000D44E0000}"/>
    <cellStyle name="Normal 3 2 2 9 4 2 2" xfId="15346" xr:uid="{00000000-0005-0000-0000-0000D54E0000}"/>
    <cellStyle name="Normal 3 2 2 9 4 2 2 2" xfId="32312" xr:uid="{00000000-0005-0000-0000-0000D64E0000}"/>
    <cellStyle name="Normal 3 2 2 9 4 2 3" xfId="23830" xr:uid="{00000000-0005-0000-0000-0000D74E0000}"/>
    <cellStyle name="Normal 3 2 2 9 4 3" xfId="11104" xr:uid="{00000000-0005-0000-0000-0000D84E0000}"/>
    <cellStyle name="Normal 3 2 2 9 4 3 2" xfId="28071" xr:uid="{00000000-0005-0000-0000-0000D94E0000}"/>
    <cellStyle name="Normal 3 2 2 9 4 4" xfId="19589" xr:uid="{00000000-0005-0000-0000-0000DA4E0000}"/>
    <cellStyle name="Normal 3 2 2 9 5" xfId="4738" xr:uid="{00000000-0005-0000-0000-0000DB4E0000}"/>
    <cellStyle name="Normal 3 2 2 9 5 2" xfId="13228" xr:uid="{00000000-0005-0000-0000-0000DC4E0000}"/>
    <cellStyle name="Normal 3 2 2 9 5 2 2" xfId="30194" xr:uid="{00000000-0005-0000-0000-0000DD4E0000}"/>
    <cellStyle name="Normal 3 2 2 9 5 3" xfId="21712" xr:uid="{00000000-0005-0000-0000-0000DE4E0000}"/>
    <cellStyle name="Normal 3 2 2 9 6" xfId="8986" xr:uid="{00000000-0005-0000-0000-0000DF4E0000}"/>
    <cellStyle name="Normal 3 2 2 9 6 2" xfId="25953" xr:uid="{00000000-0005-0000-0000-0000E04E0000}"/>
    <cellStyle name="Normal 3 2 2 9 7" xfId="17471" xr:uid="{00000000-0005-0000-0000-0000E14E0000}"/>
    <cellStyle name="Normal 3 2 3" xfId="20" xr:uid="{00000000-0005-0000-0000-0000E24E0000}"/>
    <cellStyle name="Normal 3 2 4" xfId="31" xr:uid="{00000000-0005-0000-0000-0000E34E0000}"/>
    <cellStyle name="Normal 3 2 5" xfId="36" xr:uid="{00000000-0005-0000-0000-0000E44E0000}"/>
    <cellStyle name="Normal 3 2 6" xfId="41" xr:uid="{00000000-0005-0000-0000-0000E54E0000}"/>
    <cellStyle name="Normal 3 2 7" xfId="46" xr:uid="{00000000-0005-0000-0000-0000E64E0000}"/>
    <cellStyle name="Normal 3 2 8" xfId="50" xr:uid="{00000000-0005-0000-0000-0000E74E0000}"/>
    <cellStyle name="Normal 3 2 9" xfId="53" xr:uid="{00000000-0005-0000-0000-0000E84E0000}"/>
    <cellStyle name="Normal 3 20" xfId="1267" xr:uid="{00000000-0005-0000-0000-0000E94E0000}"/>
    <cellStyle name="Normal 3 20 2" xfId="3390" xr:uid="{00000000-0005-0000-0000-0000EA4E0000}"/>
    <cellStyle name="Normal 3 20 2 2" xfId="7649" xr:uid="{00000000-0005-0000-0000-0000EB4E0000}"/>
    <cellStyle name="Normal 3 20 2 2 2" xfId="16138" xr:uid="{00000000-0005-0000-0000-0000EC4E0000}"/>
    <cellStyle name="Normal 3 20 2 2 2 2" xfId="33104" xr:uid="{00000000-0005-0000-0000-0000ED4E0000}"/>
    <cellStyle name="Normal 3 20 2 2 3" xfId="24622" xr:uid="{00000000-0005-0000-0000-0000EE4E0000}"/>
    <cellStyle name="Normal 3 20 2 3" xfId="11896" xr:uid="{00000000-0005-0000-0000-0000EF4E0000}"/>
    <cellStyle name="Normal 3 20 2 3 2" xfId="28863" xr:uid="{00000000-0005-0000-0000-0000F04E0000}"/>
    <cellStyle name="Normal 3 20 2 4" xfId="20381" xr:uid="{00000000-0005-0000-0000-0000F14E0000}"/>
    <cellStyle name="Normal 3 20 3" xfId="5530" xr:uid="{00000000-0005-0000-0000-0000F24E0000}"/>
    <cellStyle name="Normal 3 20 3 2" xfId="14020" xr:uid="{00000000-0005-0000-0000-0000F34E0000}"/>
    <cellStyle name="Normal 3 20 3 2 2" xfId="30986" xr:uid="{00000000-0005-0000-0000-0000F44E0000}"/>
    <cellStyle name="Normal 3 20 3 3" xfId="22504" xr:uid="{00000000-0005-0000-0000-0000F54E0000}"/>
    <cellStyle name="Normal 3 20 4" xfId="9778" xr:uid="{00000000-0005-0000-0000-0000F64E0000}"/>
    <cellStyle name="Normal 3 20 4 2" xfId="26745" xr:uid="{00000000-0005-0000-0000-0000F74E0000}"/>
    <cellStyle name="Normal 3 20 5" xfId="18263" xr:uid="{00000000-0005-0000-0000-0000F84E0000}"/>
    <cellStyle name="Normal 3 21" xfId="2330" xr:uid="{00000000-0005-0000-0000-0000F94E0000}"/>
    <cellStyle name="Normal 3 21 2" xfId="6591" xr:uid="{00000000-0005-0000-0000-0000FA4E0000}"/>
    <cellStyle name="Normal 3 21 2 2" xfId="15080" xr:uid="{00000000-0005-0000-0000-0000FB4E0000}"/>
    <cellStyle name="Normal 3 21 2 2 2" xfId="32046" xr:uid="{00000000-0005-0000-0000-0000FC4E0000}"/>
    <cellStyle name="Normal 3 21 2 3" xfId="23564" xr:uid="{00000000-0005-0000-0000-0000FD4E0000}"/>
    <cellStyle name="Normal 3 21 3" xfId="10838" xr:uid="{00000000-0005-0000-0000-0000FE4E0000}"/>
    <cellStyle name="Normal 3 21 3 2" xfId="27805" xr:uid="{00000000-0005-0000-0000-0000FF4E0000}"/>
    <cellStyle name="Normal 3 21 4" xfId="19323" xr:uid="{00000000-0005-0000-0000-0000004F0000}"/>
    <cellStyle name="Normal 3 22" xfId="4471" xr:uid="{00000000-0005-0000-0000-0000014F0000}"/>
    <cellStyle name="Normal 3 22 2" xfId="12962" xr:uid="{00000000-0005-0000-0000-0000024F0000}"/>
    <cellStyle name="Normal 3 22 2 2" xfId="29928" xr:uid="{00000000-0005-0000-0000-0000034F0000}"/>
    <cellStyle name="Normal 3 22 3" xfId="21446" xr:uid="{00000000-0005-0000-0000-0000044F0000}"/>
    <cellStyle name="Normal 3 23" xfId="8719" xr:uid="{00000000-0005-0000-0000-0000054F0000}"/>
    <cellStyle name="Normal 3 23 2" xfId="25687" xr:uid="{00000000-0005-0000-0000-0000064F0000}"/>
    <cellStyle name="Normal 3 24" xfId="17204" xr:uid="{00000000-0005-0000-0000-0000074F0000}"/>
    <cellStyle name="Normal 3 25" xfId="34172" xr:uid="{00000000-0005-0000-0000-0000084F0000}"/>
    <cellStyle name="Normal 3 3" xfId="11" xr:uid="{00000000-0005-0000-0000-0000094F0000}"/>
    <cellStyle name="Normal 3 3 2" xfId="18" xr:uid="{00000000-0005-0000-0000-00000A4F0000}"/>
    <cellStyle name="Normal 3 3 2 10" xfId="1269" xr:uid="{00000000-0005-0000-0000-00000B4F0000}"/>
    <cellStyle name="Normal 3 3 2 10 2" xfId="3392" xr:uid="{00000000-0005-0000-0000-00000C4F0000}"/>
    <cellStyle name="Normal 3 3 2 10 2 2" xfId="7651" xr:uid="{00000000-0005-0000-0000-00000D4F0000}"/>
    <cellStyle name="Normal 3 3 2 10 2 2 2" xfId="16140" xr:uid="{00000000-0005-0000-0000-00000E4F0000}"/>
    <cellStyle name="Normal 3 3 2 10 2 2 2 2" xfId="33106" xr:uid="{00000000-0005-0000-0000-00000F4F0000}"/>
    <cellStyle name="Normal 3 3 2 10 2 2 3" xfId="24624" xr:uid="{00000000-0005-0000-0000-0000104F0000}"/>
    <cellStyle name="Normal 3 3 2 10 2 3" xfId="11898" xr:uid="{00000000-0005-0000-0000-0000114F0000}"/>
    <cellStyle name="Normal 3 3 2 10 2 3 2" xfId="28865" xr:uid="{00000000-0005-0000-0000-0000124F0000}"/>
    <cellStyle name="Normal 3 3 2 10 2 4" xfId="20383" xr:uid="{00000000-0005-0000-0000-0000134F0000}"/>
    <cellStyle name="Normal 3 3 2 10 3" xfId="5532" xr:uid="{00000000-0005-0000-0000-0000144F0000}"/>
    <cellStyle name="Normal 3 3 2 10 3 2" xfId="14022" xr:uid="{00000000-0005-0000-0000-0000154F0000}"/>
    <cellStyle name="Normal 3 3 2 10 3 2 2" xfId="30988" xr:uid="{00000000-0005-0000-0000-0000164F0000}"/>
    <cellStyle name="Normal 3 3 2 10 3 3" xfId="22506" xr:uid="{00000000-0005-0000-0000-0000174F0000}"/>
    <cellStyle name="Normal 3 3 2 10 4" xfId="9780" xr:uid="{00000000-0005-0000-0000-0000184F0000}"/>
    <cellStyle name="Normal 3 3 2 10 4 2" xfId="26747" xr:uid="{00000000-0005-0000-0000-0000194F0000}"/>
    <cellStyle name="Normal 3 3 2 10 5" xfId="18265" xr:uid="{00000000-0005-0000-0000-00001A4F0000}"/>
    <cellStyle name="Normal 3 3 2 11" xfId="2332" xr:uid="{00000000-0005-0000-0000-00001B4F0000}"/>
    <cellStyle name="Normal 3 3 2 11 2" xfId="6593" xr:uid="{00000000-0005-0000-0000-00001C4F0000}"/>
    <cellStyle name="Normal 3 3 2 11 2 2" xfId="15082" xr:uid="{00000000-0005-0000-0000-00001D4F0000}"/>
    <cellStyle name="Normal 3 3 2 11 2 2 2" xfId="32048" xr:uid="{00000000-0005-0000-0000-00001E4F0000}"/>
    <cellStyle name="Normal 3 3 2 11 2 3" xfId="23566" xr:uid="{00000000-0005-0000-0000-00001F4F0000}"/>
    <cellStyle name="Normal 3 3 2 11 3" xfId="10840" xr:uid="{00000000-0005-0000-0000-0000204F0000}"/>
    <cellStyle name="Normal 3 3 2 11 3 2" xfId="27807" xr:uid="{00000000-0005-0000-0000-0000214F0000}"/>
    <cellStyle name="Normal 3 3 2 11 4" xfId="19325" xr:uid="{00000000-0005-0000-0000-0000224F0000}"/>
    <cellStyle name="Normal 3 3 2 12" xfId="4473" xr:uid="{00000000-0005-0000-0000-0000234F0000}"/>
    <cellStyle name="Normal 3 3 2 12 2" xfId="12964" xr:uid="{00000000-0005-0000-0000-0000244F0000}"/>
    <cellStyle name="Normal 3 3 2 12 2 2" xfId="29930" xr:uid="{00000000-0005-0000-0000-0000254F0000}"/>
    <cellStyle name="Normal 3 3 2 12 3" xfId="21448" xr:uid="{00000000-0005-0000-0000-0000264F0000}"/>
    <cellStyle name="Normal 3 3 2 13" xfId="8721" xr:uid="{00000000-0005-0000-0000-0000274F0000}"/>
    <cellStyle name="Normal 3 3 2 13 2" xfId="25689" xr:uid="{00000000-0005-0000-0000-0000284F0000}"/>
    <cellStyle name="Normal 3 3 2 14" xfId="17206" xr:uid="{00000000-0005-0000-0000-0000294F0000}"/>
    <cellStyle name="Normal 3 3 2 2" xfId="94" xr:uid="{00000000-0005-0000-0000-00002A4F0000}"/>
    <cellStyle name="Normal 3 3 2 2 2" xfId="100" xr:uid="{00000000-0005-0000-0000-00002B4F0000}"/>
    <cellStyle name="Normal 3 3 2 2 2 10" xfId="8738" xr:uid="{00000000-0005-0000-0000-00002C4F0000}"/>
    <cellStyle name="Normal 3 3 2 2 2 10 2" xfId="25706" xr:uid="{00000000-0005-0000-0000-00002D4F0000}"/>
    <cellStyle name="Normal 3 3 2 2 2 11" xfId="17223" xr:uid="{00000000-0005-0000-0000-00002E4F0000}"/>
    <cellStyle name="Normal 3 3 2 2 2 2" xfId="202" xr:uid="{00000000-0005-0000-0000-00002F4F0000}"/>
    <cellStyle name="Normal 3 3 2 2 2 2 10" xfId="17257" xr:uid="{00000000-0005-0000-0000-0000304F0000}"/>
    <cellStyle name="Normal 3 3 2 2 2 2 2" xfId="292" xr:uid="{00000000-0005-0000-0000-0000314F0000}"/>
    <cellStyle name="Normal 3 3 2 2 2 2 2 2" xfId="426" xr:uid="{00000000-0005-0000-0000-0000324F0000}"/>
    <cellStyle name="Normal 3 3 2 2 2 2 2 2 2" xfId="714" xr:uid="{00000000-0005-0000-0000-0000334F0000}"/>
    <cellStyle name="Normal 3 3 2 2 2 2 2 2 2 2" xfId="1250" xr:uid="{00000000-0005-0000-0000-0000344F0000}"/>
    <cellStyle name="Normal 3 3 2 2 2 2 2 2 2 2 2" xfId="2311" xr:uid="{00000000-0005-0000-0000-0000354F0000}"/>
    <cellStyle name="Normal 3 3 2 2 2 2 2 2 2 2 2 2" xfId="4432" xr:uid="{00000000-0005-0000-0000-0000364F0000}"/>
    <cellStyle name="Normal 3 3 2 2 2 2 2 2 2 2 2 2 2" xfId="8691" xr:uid="{00000000-0005-0000-0000-0000374F0000}"/>
    <cellStyle name="Normal 3 3 2 2 2 2 2 2 2 2 2 2 2 2" xfId="17180" xr:uid="{00000000-0005-0000-0000-0000384F0000}"/>
    <cellStyle name="Normal 3 3 2 2 2 2 2 2 2 2 2 2 2 2 2" xfId="34146" xr:uid="{00000000-0005-0000-0000-0000394F0000}"/>
    <cellStyle name="Normal 3 3 2 2 2 2 2 2 2 2 2 2 2 3" xfId="25664" xr:uid="{00000000-0005-0000-0000-00003A4F0000}"/>
    <cellStyle name="Normal 3 3 2 2 2 2 2 2 2 2 2 2 3" xfId="12938" xr:uid="{00000000-0005-0000-0000-00003B4F0000}"/>
    <cellStyle name="Normal 3 3 2 2 2 2 2 2 2 2 2 2 3 2" xfId="29905" xr:uid="{00000000-0005-0000-0000-00003C4F0000}"/>
    <cellStyle name="Normal 3 3 2 2 2 2 2 2 2 2 2 2 4" xfId="21423" xr:uid="{00000000-0005-0000-0000-00003D4F0000}"/>
    <cellStyle name="Normal 3 3 2 2 2 2 2 2 2 2 2 3" xfId="6572" xr:uid="{00000000-0005-0000-0000-00003E4F0000}"/>
    <cellStyle name="Normal 3 3 2 2 2 2 2 2 2 2 2 3 2" xfId="15062" xr:uid="{00000000-0005-0000-0000-00003F4F0000}"/>
    <cellStyle name="Normal 3 3 2 2 2 2 2 2 2 2 2 3 2 2" xfId="32028" xr:uid="{00000000-0005-0000-0000-0000404F0000}"/>
    <cellStyle name="Normal 3 3 2 2 2 2 2 2 2 2 2 3 3" xfId="23546" xr:uid="{00000000-0005-0000-0000-0000414F0000}"/>
    <cellStyle name="Normal 3 3 2 2 2 2 2 2 2 2 2 4" xfId="10820" xr:uid="{00000000-0005-0000-0000-0000424F0000}"/>
    <cellStyle name="Normal 3 3 2 2 2 2 2 2 2 2 2 4 2" xfId="27787" xr:uid="{00000000-0005-0000-0000-0000434F0000}"/>
    <cellStyle name="Normal 3 3 2 2 2 2 2 2 2 2 2 5" xfId="19305" xr:uid="{00000000-0005-0000-0000-0000444F0000}"/>
    <cellStyle name="Normal 3 3 2 2 2 2 2 2 2 2 3" xfId="3373" xr:uid="{00000000-0005-0000-0000-0000454F0000}"/>
    <cellStyle name="Normal 3 3 2 2 2 2 2 2 2 2 3 2" xfId="7633" xr:uid="{00000000-0005-0000-0000-0000464F0000}"/>
    <cellStyle name="Normal 3 3 2 2 2 2 2 2 2 2 3 2 2" xfId="16122" xr:uid="{00000000-0005-0000-0000-0000474F0000}"/>
    <cellStyle name="Normal 3 3 2 2 2 2 2 2 2 2 3 2 2 2" xfId="33088" xr:uid="{00000000-0005-0000-0000-0000484F0000}"/>
    <cellStyle name="Normal 3 3 2 2 2 2 2 2 2 2 3 2 3" xfId="24606" xr:uid="{00000000-0005-0000-0000-0000494F0000}"/>
    <cellStyle name="Normal 3 3 2 2 2 2 2 2 2 2 3 3" xfId="11880" xr:uid="{00000000-0005-0000-0000-00004A4F0000}"/>
    <cellStyle name="Normal 3 3 2 2 2 2 2 2 2 2 3 3 2" xfId="28847" xr:uid="{00000000-0005-0000-0000-00004B4F0000}"/>
    <cellStyle name="Normal 3 3 2 2 2 2 2 2 2 2 3 4" xfId="20365" xr:uid="{00000000-0005-0000-0000-00004C4F0000}"/>
    <cellStyle name="Normal 3 3 2 2 2 2 2 2 2 2 4" xfId="5514" xr:uid="{00000000-0005-0000-0000-00004D4F0000}"/>
    <cellStyle name="Normal 3 3 2 2 2 2 2 2 2 2 4 2" xfId="14004" xr:uid="{00000000-0005-0000-0000-00004E4F0000}"/>
    <cellStyle name="Normal 3 3 2 2 2 2 2 2 2 2 4 2 2" xfId="30970" xr:uid="{00000000-0005-0000-0000-00004F4F0000}"/>
    <cellStyle name="Normal 3 3 2 2 2 2 2 2 2 2 4 3" xfId="22488" xr:uid="{00000000-0005-0000-0000-0000504F0000}"/>
    <cellStyle name="Normal 3 3 2 2 2 2 2 2 2 2 5" xfId="9762" xr:uid="{00000000-0005-0000-0000-0000514F0000}"/>
    <cellStyle name="Normal 3 3 2 2 2 2 2 2 2 2 5 2" xfId="26729" xr:uid="{00000000-0005-0000-0000-0000524F0000}"/>
    <cellStyle name="Normal 3 3 2 2 2 2 2 2 2 2 6" xfId="18247" xr:uid="{00000000-0005-0000-0000-0000534F0000}"/>
    <cellStyle name="Normal 3 3 2 2 2 2 2 2 2 3" xfId="1781" xr:uid="{00000000-0005-0000-0000-0000544F0000}"/>
    <cellStyle name="Normal 3 3 2 2 2 2 2 2 2 3 2" xfId="3903" xr:uid="{00000000-0005-0000-0000-0000554F0000}"/>
    <cellStyle name="Normal 3 3 2 2 2 2 2 2 2 3 2 2" xfId="8162" xr:uid="{00000000-0005-0000-0000-0000564F0000}"/>
    <cellStyle name="Normal 3 3 2 2 2 2 2 2 2 3 2 2 2" xfId="16651" xr:uid="{00000000-0005-0000-0000-0000574F0000}"/>
    <cellStyle name="Normal 3 3 2 2 2 2 2 2 2 3 2 2 2 2" xfId="33617" xr:uid="{00000000-0005-0000-0000-0000584F0000}"/>
    <cellStyle name="Normal 3 3 2 2 2 2 2 2 2 3 2 2 3" xfId="25135" xr:uid="{00000000-0005-0000-0000-0000594F0000}"/>
    <cellStyle name="Normal 3 3 2 2 2 2 2 2 2 3 2 3" xfId="12409" xr:uid="{00000000-0005-0000-0000-00005A4F0000}"/>
    <cellStyle name="Normal 3 3 2 2 2 2 2 2 2 3 2 3 2" xfId="29376" xr:uid="{00000000-0005-0000-0000-00005B4F0000}"/>
    <cellStyle name="Normal 3 3 2 2 2 2 2 2 2 3 2 4" xfId="20894" xr:uid="{00000000-0005-0000-0000-00005C4F0000}"/>
    <cellStyle name="Normal 3 3 2 2 2 2 2 2 2 3 3" xfId="6043" xr:uid="{00000000-0005-0000-0000-00005D4F0000}"/>
    <cellStyle name="Normal 3 3 2 2 2 2 2 2 2 3 3 2" xfId="14533" xr:uid="{00000000-0005-0000-0000-00005E4F0000}"/>
    <cellStyle name="Normal 3 3 2 2 2 2 2 2 2 3 3 2 2" xfId="31499" xr:uid="{00000000-0005-0000-0000-00005F4F0000}"/>
    <cellStyle name="Normal 3 3 2 2 2 2 2 2 2 3 3 3" xfId="23017" xr:uid="{00000000-0005-0000-0000-0000604F0000}"/>
    <cellStyle name="Normal 3 3 2 2 2 2 2 2 2 3 4" xfId="10291" xr:uid="{00000000-0005-0000-0000-0000614F0000}"/>
    <cellStyle name="Normal 3 3 2 2 2 2 2 2 2 3 4 2" xfId="27258" xr:uid="{00000000-0005-0000-0000-0000624F0000}"/>
    <cellStyle name="Normal 3 3 2 2 2 2 2 2 2 3 5" xfId="18776" xr:uid="{00000000-0005-0000-0000-0000634F0000}"/>
    <cellStyle name="Normal 3 3 2 2 2 2 2 2 2 4" xfId="2844" xr:uid="{00000000-0005-0000-0000-0000644F0000}"/>
    <cellStyle name="Normal 3 3 2 2 2 2 2 2 2 4 2" xfId="7104" xr:uid="{00000000-0005-0000-0000-0000654F0000}"/>
    <cellStyle name="Normal 3 3 2 2 2 2 2 2 2 4 2 2" xfId="15593" xr:uid="{00000000-0005-0000-0000-0000664F0000}"/>
    <cellStyle name="Normal 3 3 2 2 2 2 2 2 2 4 2 2 2" xfId="32559" xr:uid="{00000000-0005-0000-0000-0000674F0000}"/>
    <cellStyle name="Normal 3 3 2 2 2 2 2 2 2 4 2 3" xfId="24077" xr:uid="{00000000-0005-0000-0000-0000684F0000}"/>
    <cellStyle name="Normal 3 3 2 2 2 2 2 2 2 4 3" xfId="11351" xr:uid="{00000000-0005-0000-0000-0000694F0000}"/>
    <cellStyle name="Normal 3 3 2 2 2 2 2 2 2 4 3 2" xfId="28318" xr:uid="{00000000-0005-0000-0000-00006A4F0000}"/>
    <cellStyle name="Normal 3 3 2 2 2 2 2 2 2 4 4" xfId="19836" xr:uid="{00000000-0005-0000-0000-00006B4F0000}"/>
    <cellStyle name="Normal 3 3 2 2 2 2 2 2 2 5" xfId="4985" xr:uid="{00000000-0005-0000-0000-00006C4F0000}"/>
    <cellStyle name="Normal 3 3 2 2 2 2 2 2 2 5 2" xfId="13475" xr:uid="{00000000-0005-0000-0000-00006D4F0000}"/>
    <cellStyle name="Normal 3 3 2 2 2 2 2 2 2 5 2 2" xfId="30441" xr:uid="{00000000-0005-0000-0000-00006E4F0000}"/>
    <cellStyle name="Normal 3 3 2 2 2 2 2 2 2 5 3" xfId="21959" xr:uid="{00000000-0005-0000-0000-00006F4F0000}"/>
    <cellStyle name="Normal 3 3 2 2 2 2 2 2 2 6" xfId="9233" xr:uid="{00000000-0005-0000-0000-0000704F0000}"/>
    <cellStyle name="Normal 3 3 2 2 2 2 2 2 2 6 2" xfId="26200" xr:uid="{00000000-0005-0000-0000-0000714F0000}"/>
    <cellStyle name="Normal 3 3 2 2 2 2 2 2 2 7" xfId="17718" xr:uid="{00000000-0005-0000-0000-0000724F0000}"/>
    <cellStyle name="Normal 3 3 2 2 2 2 2 2 3" xfId="980" xr:uid="{00000000-0005-0000-0000-0000734F0000}"/>
    <cellStyle name="Normal 3 3 2 2 2 2 2 2 3 2" xfId="2046" xr:uid="{00000000-0005-0000-0000-0000744F0000}"/>
    <cellStyle name="Normal 3 3 2 2 2 2 2 2 3 2 2" xfId="4167" xr:uid="{00000000-0005-0000-0000-0000754F0000}"/>
    <cellStyle name="Normal 3 3 2 2 2 2 2 2 3 2 2 2" xfId="8426" xr:uid="{00000000-0005-0000-0000-0000764F0000}"/>
    <cellStyle name="Normal 3 3 2 2 2 2 2 2 3 2 2 2 2" xfId="16915" xr:uid="{00000000-0005-0000-0000-0000774F0000}"/>
    <cellStyle name="Normal 3 3 2 2 2 2 2 2 3 2 2 2 2 2" xfId="33881" xr:uid="{00000000-0005-0000-0000-0000784F0000}"/>
    <cellStyle name="Normal 3 3 2 2 2 2 2 2 3 2 2 2 3" xfId="25399" xr:uid="{00000000-0005-0000-0000-0000794F0000}"/>
    <cellStyle name="Normal 3 3 2 2 2 2 2 2 3 2 2 3" xfId="12673" xr:uid="{00000000-0005-0000-0000-00007A4F0000}"/>
    <cellStyle name="Normal 3 3 2 2 2 2 2 2 3 2 2 3 2" xfId="29640" xr:uid="{00000000-0005-0000-0000-00007B4F0000}"/>
    <cellStyle name="Normal 3 3 2 2 2 2 2 2 3 2 2 4" xfId="21158" xr:uid="{00000000-0005-0000-0000-00007C4F0000}"/>
    <cellStyle name="Normal 3 3 2 2 2 2 2 2 3 2 3" xfId="6307" xr:uid="{00000000-0005-0000-0000-00007D4F0000}"/>
    <cellStyle name="Normal 3 3 2 2 2 2 2 2 3 2 3 2" xfId="14797" xr:uid="{00000000-0005-0000-0000-00007E4F0000}"/>
    <cellStyle name="Normal 3 3 2 2 2 2 2 2 3 2 3 2 2" xfId="31763" xr:uid="{00000000-0005-0000-0000-00007F4F0000}"/>
    <cellStyle name="Normal 3 3 2 2 2 2 2 2 3 2 3 3" xfId="23281" xr:uid="{00000000-0005-0000-0000-0000804F0000}"/>
    <cellStyle name="Normal 3 3 2 2 2 2 2 2 3 2 4" xfId="10555" xr:uid="{00000000-0005-0000-0000-0000814F0000}"/>
    <cellStyle name="Normal 3 3 2 2 2 2 2 2 3 2 4 2" xfId="27522" xr:uid="{00000000-0005-0000-0000-0000824F0000}"/>
    <cellStyle name="Normal 3 3 2 2 2 2 2 2 3 2 5" xfId="19040" xr:uid="{00000000-0005-0000-0000-0000834F0000}"/>
    <cellStyle name="Normal 3 3 2 2 2 2 2 2 3 3" xfId="3108" xr:uid="{00000000-0005-0000-0000-0000844F0000}"/>
    <cellStyle name="Normal 3 3 2 2 2 2 2 2 3 3 2" xfId="7368" xr:uid="{00000000-0005-0000-0000-0000854F0000}"/>
    <cellStyle name="Normal 3 3 2 2 2 2 2 2 3 3 2 2" xfId="15857" xr:uid="{00000000-0005-0000-0000-0000864F0000}"/>
    <cellStyle name="Normal 3 3 2 2 2 2 2 2 3 3 2 2 2" xfId="32823" xr:uid="{00000000-0005-0000-0000-0000874F0000}"/>
    <cellStyle name="Normal 3 3 2 2 2 2 2 2 3 3 2 3" xfId="24341" xr:uid="{00000000-0005-0000-0000-0000884F0000}"/>
    <cellStyle name="Normal 3 3 2 2 2 2 2 2 3 3 3" xfId="11615" xr:uid="{00000000-0005-0000-0000-0000894F0000}"/>
    <cellStyle name="Normal 3 3 2 2 2 2 2 2 3 3 3 2" xfId="28582" xr:uid="{00000000-0005-0000-0000-00008A4F0000}"/>
    <cellStyle name="Normal 3 3 2 2 2 2 2 2 3 3 4" xfId="20100" xr:uid="{00000000-0005-0000-0000-00008B4F0000}"/>
    <cellStyle name="Normal 3 3 2 2 2 2 2 2 3 4" xfId="5249" xr:uid="{00000000-0005-0000-0000-00008C4F0000}"/>
    <cellStyle name="Normal 3 3 2 2 2 2 2 2 3 4 2" xfId="13739" xr:uid="{00000000-0005-0000-0000-00008D4F0000}"/>
    <cellStyle name="Normal 3 3 2 2 2 2 2 2 3 4 2 2" xfId="30705" xr:uid="{00000000-0005-0000-0000-00008E4F0000}"/>
    <cellStyle name="Normal 3 3 2 2 2 2 2 2 3 4 3" xfId="22223" xr:uid="{00000000-0005-0000-0000-00008F4F0000}"/>
    <cellStyle name="Normal 3 3 2 2 2 2 2 2 3 5" xfId="9497" xr:uid="{00000000-0005-0000-0000-0000904F0000}"/>
    <cellStyle name="Normal 3 3 2 2 2 2 2 2 3 5 2" xfId="26464" xr:uid="{00000000-0005-0000-0000-0000914F0000}"/>
    <cellStyle name="Normal 3 3 2 2 2 2 2 2 3 6" xfId="17982" xr:uid="{00000000-0005-0000-0000-0000924F0000}"/>
    <cellStyle name="Normal 3 3 2 2 2 2 2 2 4" xfId="1516" xr:uid="{00000000-0005-0000-0000-0000934F0000}"/>
    <cellStyle name="Normal 3 3 2 2 2 2 2 2 4 2" xfId="3638" xr:uid="{00000000-0005-0000-0000-0000944F0000}"/>
    <cellStyle name="Normal 3 3 2 2 2 2 2 2 4 2 2" xfId="7897" xr:uid="{00000000-0005-0000-0000-0000954F0000}"/>
    <cellStyle name="Normal 3 3 2 2 2 2 2 2 4 2 2 2" xfId="16386" xr:uid="{00000000-0005-0000-0000-0000964F0000}"/>
    <cellStyle name="Normal 3 3 2 2 2 2 2 2 4 2 2 2 2" xfId="33352" xr:uid="{00000000-0005-0000-0000-0000974F0000}"/>
    <cellStyle name="Normal 3 3 2 2 2 2 2 2 4 2 2 3" xfId="24870" xr:uid="{00000000-0005-0000-0000-0000984F0000}"/>
    <cellStyle name="Normal 3 3 2 2 2 2 2 2 4 2 3" xfId="12144" xr:uid="{00000000-0005-0000-0000-0000994F0000}"/>
    <cellStyle name="Normal 3 3 2 2 2 2 2 2 4 2 3 2" xfId="29111" xr:uid="{00000000-0005-0000-0000-00009A4F0000}"/>
    <cellStyle name="Normal 3 3 2 2 2 2 2 2 4 2 4" xfId="20629" xr:uid="{00000000-0005-0000-0000-00009B4F0000}"/>
    <cellStyle name="Normal 3 3 2 2 2 2 2 2 4 3" xfId="5778" xr:uid="{00000000-0005-0000-0000-00009C4F0000}"/>
    <cellStyle name="Normal 3 3 2 2 2 2 2 2 4 3 2" xfId="14268" xr:uid="{00000000-0005-0000-0000-00009D4F0000}"/>
    <cellStyle name="Normal 3 3 2 2 2 2 2 2 4 3 2 2" xfId="31234" xr:uid="{00000000-0005-0000-0000-00009E4F0000}"/>
    <cellStyle name="Normal 3 3 2 2 2 2 2 2 4 3 3" xfId="22752" xr:uid="{00000000-0005-0000-0000-00009F4F0000}"/>
    <cellStyle name="Normal 3 3 2 2 2 2 2 2 4 4" xfId="10026" xr:uid="{00000000-0005-0000-0000-0000A04F0000}"/>
    <cellStyle name="Normal 3 3 2 2 2 2 2 2 4 4 2" xfId="26993" xr:uid="{00000000-0005-0000-0000-0000A14F0000}"/>
    <cellStyle name="Normal 3 3 2 2 2 2 2 2 4 5" xfId="18511" xr:uid="{00000000-0005-0000-0000-0000A24F0000}"/>
    <cellStyle name="Normal 3 3 2 2 2 2 2 2 5" xfId="2579" xr:uid="{00000000-0005-0000-0000-0000A34F0000}"/>
    <cellStyle name="Normal 3 3 2 2 2 2 2 2 5 2" xfId="6839" xr:uid="{00000000-0005-0000-0000-0000A44F0000}"/>
    <cellStyle name="Normal 3 3 2 2 2 2 2 2 5 2 2" xfId="15328" xr:uid="{00000000-0005-0000-0000-0000A54F0000}"/>
    <cellStyle name="Normal 3 3 2 2 2 2 2 2 5 2 2 2" xfId="32294" xr:uid="{00000000-0005-0000-0000-0000A64F0000}"/>
    <cellStyle name="Normal 3 3 2 2 2 2 2 2 5 2 3" xfId="23812" xr:uid="{00000000-0005-0000-0000-0000A74F0000}"/>
    <cellStyle name="Normal 3 3 2 2 2 2 2 2 5 3" xfId="11086" xr:uid="{00000000-0005-0000-0000-0000A84F0000}"/>
    <cellStyle name="Normal 3 3 2 2 2 2 2 2 5 3 2" xfId="28053" xr:uid="{00000000-0005-0000-0000-0000A94F0000}"/>
    <cellStyle name="Normal 3 3 2 2 2 2 2 2 5 4" xfId="19571" xr:uid="{00000000-0005-0000-0000-0000AA4F0000}"/>
    <cellStyle name="Normal 3 3 2 2 2 2 2 2 6" xfId="4720" xr:uid="{00000000-0005-0000-0000-0000AB4F0000}"/>
    <cellStyle name="Normal 3 3 2 2 2 2 2 2 6 2" xfId="13210" xr:uid="{00000000-0005-0000-0000-0000AC4F0000}"/>
    <cellStyle name="Normal 3 3 2 2 2 2 2 2 6 2 2" xfId="30176" xr:uid="{00000000-0005-0000-0000-0000AD4F0000}"/>
    <cellStyle name="Normal 3 3 2 2 2 2 2 2 6 3" xfId="21694" xr:uid="{00000000-0005-0000-0000-0000AE4F0000}"/>
    <cellStyle name="Normal 3 3 2 2 2 2 2 2 7" xfId="8968" xr:uid="{00000000-0005-0000-0000-0000AF4F0000}"/>
    <cellStyle name="Normal 3 3 2 2 2 2 2 2 7 2" xfId="25935" xr:uid="{00000000-0005-0000-0000-0000B04F0000}"/>
    <cellStyle name="Normal 3 3 2 2 2 2 2 2 8" xfId="17453" xr:uid="{00000000-0005-0000-0000-0000B14F0000}"/>
    <cellStyle name="Normal 3 3 2 2 2 2 2 3" xfId="581" xr:uid="{00000000-0005-0000-0000-0000B24F0000}"/>
    <cellStyle name="Normal 3 3 2 2 2 2 2 3 2" xfId="1119" xr:uid="{00000000-0005-0000-0000-0000B34F0000}"/>
    <cellStyle name="Normal 3 3 2 2 2 2 2 3 2 2" xfId="2180" xr:uid="{00000000-0005-0000-0000-0000B44F0000}"/>
    <cellStyle name="Normal 3 3 2 2 2 2 2 3 2 2 2" xfId="4301" xr:uid="{00000000-0005-0000-0000-0000B54F0000}"/>
    <cellStyle name="Normal 3 3 2 2 2 2 2 3 2 2 2 2" xfId="8560" xr:uid="{00000000-0005-0000-0000-0000B64F0000}"/>
    <cellStyle name="Normal 3 3 2 2 2 2 2 3 2 2 2 2 2" xfId="17049" xr:uid="{00000000-0005-0000-0000-0000B74F0000}"/>
    <cellStyle name="Normal 3 3 2 2 2 2 2 3 2 2 2 2 2 2" xfId="34015" xr:uid="{00000000-0005-0000-0000-0000B84F0000}"/>
    <cellStyle name="Normal 3 3 2 2 2 2 2 3 2 2 2 2 3" xfId="25533" xr:uid="{00000000-0005-0000-0000-0000B94F0000}"/>
    <cellStyle name="Normal 3 3 2 2 2 2 2 3 2 2 2 3" xfId="12807" xr:uid="{00000000-0005-0000-0000-0000BA4F0000}"/>
    <cellStyle name="Normal 3 3 2 2 2 2 2 3 2 2 2 3 2" xfId="29774" xr:uid="{00000000-0005-0000-0000-0000BB4F0000}"/>
    <cellStyle name="Normal 3 3 2 2 2 2 2 3 2 2 2 4" xfId="21292" xr:uid="{00000000-0005-0000-0000-0000BC4F0000}"/>
    <cellStyle name="Normal 3 3 2 2 2 2 2 3 2 2 3" xfId="6441" xr:uid="{00000000-0005-0000-0000-0000BD4F0000}"/>
    <cellStyle name="Normal 3 3 2 2 2 2 2 3 2 2 3 2" xfId="14931" xr:uid="{00000000-0005-0000-0000-0000BE4F0000}"/>
    <cellStyle name="Normal 3 3 2 2 2 2 2 3 2 2 3 2 2" xfId="31897" xr:uid="{00000000-0005-0000-0000-0000BF4F0000}"/>
    <cellStyle name="Normal 3 3 2 2 2 2 2 3 2 2 3 3" xfId="23415" xr:uid="{00000000-0005-0000-0000-0000C04F0000}"/>
    <cellStyle name="Normal 3 3 2 2 2 2 2 3 2 2 4" xfId="10689" xr:uid="{00000000-0005-0000-0000-0000C14F0000}"/>
    <cellStyle name="Normal 3 3 2 2 2 2 2 3 2 2 4 2" xfId="27656" xr:uid="{00000000-0005-0000-0000-0000C24F0000}"/>
    <cellStyle name="Normal 3 3 2 2 2 2 2 3 2 2 5" xfId="19174" xr:uid="{00000000-0005-0000-0000-0000C34F0000}"/>
    <cellStyle name="Normal 3 3 2 2 2 2 2 3 2 3" xfId="3242" xr:uid="{00000000-0005-0000-0000-0000C44F0000}"/>
    <cellStyle name="Normal 3 3 2 2 2 2 2 3 2 3 2" xfId="7502" xr:uid="{00000000-0005-0000-0000-0000C54F0000}"/>
    <cellStyle name="Normal 3 3 2 2 2 2 2 3 2 3 2 2" xfId="15991" xr:uid="{00000000-0005-0000-0000-0000C64F0000}"/>
    <cellStyle name="Normal 3 3 2 2 2 2 2 3 2 3 2 2 2" xfId="32957" xr:uid="{00000000-0005-0000-0000-0000C74F0000}"/>
    <cellStyle name="Normal 3 3 2 2 2 2 2 3 2 3 2 3" xfId="24475" xr:uid="{00000000-0005-0000-0000-0000C84F0000}"/>
    <cellStyle name="Normal 3 3 2 2 2 2 2 3 2 3 3" xfId="11749" xr:uid="{00000000-0005-0000-0000-0000C94F0000}"/>
    <cellStyle name="Normal 3 3 2 2 2 2 2 3 2 3 3 2" xfId="28716" xr:uid="{00000000-0005-0000-0000-0000CA4F0000}"/>
    <cellStyle name="Normal 3 3 2 2 2 2 2 3 2 3 4" xfId="20234" xr:uid="{00000000-0005-0000-0000-0000CB4F0000}"/>
    <cellStyle name="Normal 3 3 2 2 2 2 2 3 2 4" xfId="5383" xr:uid="{00000000-0005-0000-0000-0000CC4F0000}"/>
    <cellStyle name="Normal 3 3 2 2 2 2 2 3 2 4 2" xfId="13873" xr:uid="{00000000-0005-0000-0000-0000CD4F0000}"/>
    <cellStyle name="Normal 3 3 2 2 2 2 2 3 2 4 2 2" xfId="30839" xr:uid="{00000000-0005-0000-0000-0000CE4F0000}"/>
    <cellStyle name="Normal 3 3 2 2 2 2 2 3 2 4 3" xfId="22357" xr:uid="{00000000-0005-0000-0000-0000CF4F0000}"/>
    <cellStyle name="Normal 3 3 2 2 2 2 2 3 2 5" xfId="9631" xr:uid="{00000000-0005-0000-0000-0000D04F0000}"/>
    <cellStyle name="Normal 3 3 2 2 2 2 2 3 2 5 2" xfId="26598" xr:uid="{00000000-0005-0000-0000-0000D14F0000}"/>
    <cellStyle name="Normal 3 3 2 2 2 2 2 3 2 6" xfId="18116" xr:uid="{00000000-0005-0000-0000-0000D24F0000}"/>
    <cellStyle name="Normal 3 3 2 2 2 2 2 3 3" xfId="1650" xr:uid="{00000000-0005-0000-0000-0000D34F0000}"/>
    <cellStyle name="Normal 3 3 2 2 2 2 2 3 3 2" xfId="3772" xr:uid="{00000000-0005-0000-0000-0000D44F0000}"/>
    <cellStyle name="Normal 3 3 2 2 2 2 2 3 3 2 2" xfId="8031" xr:uid="{00000000-0005-0000-0000-0000D54F0000}"/>
    <cellStyle name="Normal 3 3 2 2 2 2 2 3 3 2 2 2" xfId="16520" xr:uid="{00000000-0005-0000-0000-0000D64F0000}"/>
    <cellStyle name="Normal 3 3 2 2 2 2 2 3 3 2 2 2 2" xfId="33486" xr:uid="{00000000-0005-0000-0000-0000D74F0000}"/>
    <cellStyle name="Normal 3 3 2 2 2 2 2 3 3 2 2 3" xfId="25004" xr:uid="{00000000-0005-0000-0000-0000D84F0000}"/>
    <cellStyle name="Normal 3 3 2 2 2 2 2 3 3 2 3" xfId="12278" xr:uid="{00000000-0005-0000-0000-0000D94F0000}"/>
    <cellStyle name="Normal 3 3 2 2 2 2 2 3 3 2 3 2" xfId="29245" xr:uid="{00000000-0005-0000-0000-0000DA4F0000}"/>
    <cellStyle name="Normal 3 3 2 2 2 2 2 3 3 2 4" xfId="20763" xr:uid="{00000000-0005-0000-0000-0000DB4F0000}"/>
    <cellStyle name="Normal 3 3 2 2 2 2 2 3 3 3" xfId="5912" xr:uid="{00000000-0005-0000-0000-0000DC4F0000}"/>
    <cellStyle name="Normal 3 3 2 2 2 2 2 3 3 3 2" xfId="14402" xr:uid="{00000000-0005-0000-0000-0000DD4F0000}"/>
    <cellStyle name="Normal 3 3 2 2 2 2 2 3 3 3 2 2" xfId="31368" xr:uid="{00000000-0005-0000-0000-0000DE4F0000}"/>
    <cellStyle name="Normal 3 3 2 2 2 2 2 3 3 3 3" xfId="22886" xr:uid="{00000000-0005-0000-0000-0000DF4F0000}"/>
    <cellStyle name="Normal 3 3 2 2 2 2 2 3 3 4" xfId="10160" xr:uid="{00000000-0005-0000-0000-0000E04F0000}"/>
    <cellStyle name="Normal 3 3 2 2 2 2 2 3 3 4 2" xfId="27127" xr:uid="{00000000-0005-0000-0000-0000E14F0000}"/>
    <cellStyle name="Normal 3 3 2 2 2 2 2 3 3 5" xfId="18645" xr:uid="{00000000-0005-0000-0000-0000E24F0000}"/>
    <cellStyle name="Normal 3 3 2 2 2 2 2 3 4" xfId="2713" xr:uid="{00000000-0005-0000-0000-0000E34F0000}"/>
    <cellStyle name="Normal 3 3 2 2 2 2 2 3 4 2" xfId="6973" xr:uid="{00000000-0005-0000-0000-0000E44F0000}"/>
    <cellStyle name="Normal 3 3 2 2 2 2 2 3 4 2 2" xfId="15462" xr:uid="{00000000-0005-0000-0000-0000E54F0000}"/>
    <cellStyle name="Normal 3 3 2 2 2 2 2 3 4 2 2 2" xfId="32428" xr:uid="{00000000-0005-0000-0000-0000E64F0000}"/>
    <cellStyle name="Normal 3 3 2 2 2 2 2 3 4 2 3" xfId="23946" xr:uid="{00000000-0005-0000-0000-0000E74F0000}"/>
    <cellStyle name="Normal 3 3 2 2 2 2 2 3 4 3" xfId="11220" xr:uid="{00000000-0005-0000-0000-0000E84F0000}"/>
    <cellStyle name="Normal 3 3 2 2 2 2 2 3 4 3 2" xfId="28187" xr:uid="{00000000-0005-0000-0000-0000E94F0000}"/>
    <cellStyle name="Normal 3 3 2 2 2 2 2 3 4 4" xfId="19705" xr:uid="{00000000-0005-0000-0000-0000EA4F0000}"/>
    <cellStyle name="Normal 3 3 2 2 2 2 2 3 5" xfId="4854" xr:uid="{00000000-0005-0000-0000-0000EB4F0000}"/>
    <cellStyle name="Normal 3 3 2 2 2 2 2 3 5 2" xfId="13344" xr:uid="{00000000-0005-0000-0000-0000EC4F0000}"/>
    <cellStyle name="Normal 3 3 2 2 2 2 2 3 5 2 2" xfId="30310" xr:uid="{00000000-0005-0000-0000-0000ED4F0000}"/>
    <cellStyle name="Normal 3 3 2 2 2 2 2 3 5 3" xfId="21828" xr:uid="{00000000-0005-0000-0000-0000EE4F0000}"/>
    <cellStyle name="Normal 3 3 2 2 2 2 2 3 6" xfId="9102" xr:uid="{00000000-0005-0000-0000-0000EF4F0000}"/>
    <cellStyle name="Normal 3 3 2 2 2 2 2 3 6 2" xfId="26069" xr:uid="{00000000-0005-0000-0000-0000F04F0000}"/>
    <cellStyle name="Normal 3 3 2 2 2 2 2 3 7" xfId="17587" xr:uid="{00000000-0005-0000-0000-0000F14F0000}"/>
    <cellStyle name="Normal 3 3 2 2 2 2 2 4" xfId="849" xr:uid="{00000000-0005-0000-0000-0000F24F0000}"/>
    <cellStyle name="Normal 3 3 2 2 2 2 2 4 2" xfId="1915" xr:uid="{00000000-0005-0000-0000-0000F34F0000}"/>
    <cellStyle name="Normal 3 3 2 2 2 2 2 4 2 2" xfId="4036" xr:uid="{00000000-0005-0000-0000-0000F44F0000}"/>
    <cellStyle name="Normal 3 3 2 2 2 2 2 4 2 2 2" xfId="8295" xr:uid="{00000000-0005-0000-0000-0000F54F0000}"/>
    <cellStyle name="Normal 3 3 2 2 2 2 2 4 2 2 2 2" xfId="16784" xr:uid="{00000000-0005-0000-0000-0000F64F0000}"/>
    <cellStyle name="Normal 3 3 2 2 2 2 2 4 2 2 2 2 2" xfId="33750" xr:uid="{00000000-0005-0000-0000-0000F74F0000}"/>
    <cellStyle name="Normal 3 3 2 2 2 2 2 4 2 2 2 3" xfId="25268" xr:uid="{00000000-0005-0000-0000-0000F84F0000}"/>
    <cellStyle name="Normal 3 3 2 2 2 2 2 4 2 2 3" xfId="12542" xr:uid="{00000000-0005-0000-0000-0000F94F0000}"/>
    <cellStyle name="Normal 3 3 2 2 2 2 2 4 2 2 3 2" xfId="29509" xr:uid="{00000000-0005-0000-0000-0000FA4F0000}"/>
    <cellStyle name="Normal 3 3 2 2 2 2 2 4 2 2 4" xfId="21027" xr:uid="{00000000-0005-0000-0000-0000FB4F0000}"/>
    <cellStyle name="Normal 3 3 2 2 2 2 2 4 2 3" xfId="6176" xr:uid="{00000000-0005-0000-0000-0000FC4F0000}"/>
    <cellStyle name="Normal 3 3 2 2 2 2 2 4 2 3 2" xfId="14666" xr:uid="{00000000-0005-0000-0000-0000FD4F0000}"/>
    <cellStyle name="Normal 3 3 2 2 2 2 2 4 2 3 2 2" xfId="31632" xr:uid="{00000000-0005-0000-0000-0000FE4F0000}"/>
    <cellStyle name="Normal 3 3 2 2 2 2 2 4 2 3 3" xfId="23150" xr:uid="{00000000-0005-0000-0000-0000FF4F0000}"/>
    <cellStyle name="Normal 3 3 2 2 2 2 2 4 2 4" xfId="10424" xr:uid="{00000000-0005-0000-0000-000000500000}"/>
    <cellStyle name="Normal 3 3 2 2 2 2 2 4 2 4 2" xfId="27391" xr:uid="{00000000-0005-0000-0000-000001500000}"/>
    <cellStyle name="Normal 3 3 2 2 2 2 2 4 2 5" xfId="18909" xr:uid="{00000000-0005-0000-0000-000002500000}"/>
    <cellStyle name="Normal 3 3 2 2 2 2 2 4 3" xfId="2977" xr:uid="{00000000-0005-0000-0000-000003500000}"/>
    <cellStyle name="Normal 3 3 2 2 2 2 2 4 3 2" xfId="7237" xr:uid="{00000000-0005-0000-0000-000004500000}"/>
    <cellStyle name="Normal 3 3 2 2 2 2 2 4 3 2 2" xfId="15726" xr:uid="{00000000-0005-0000-0000-000005500000}"/>
    <cellStyle name="Normal 3 3 2 2 2 2 2 4 3 2 2 2" xfId="32692" xr:uid="{00000000-0005-0000-0000-000006500000}"/>
    <cellStyle name="Normal 3 3 2 2 2 2 2 4 3 2 3" xfId="24210" xr:uid="{00000000-0005-0000-0000-000007500000}"/>
    <cellStyle name="Normal 3 3 2 2 2 2 2 4 3 3" xfId="11484" xr:uid="{00000000-0005-0000-0000-000008500000}"/>
    <cellStyle name="Normal 3 3 2 2 2 2 2 4 3 3 2" xfId="28451" xr:uid="{00000000-0005-0000-0000-000009500000}"/>
    <cellStyle name="Normal 3 3 2 2 2 2 2 4 3 4" xfId="19969" xr:uid="{00000000-0005-0000-0000-00000A500000}"/>
    <cellStyle name="Normal 3 3 2 2 2 2 2 4 4" xfId="5118" xr:uid="{00000000-0005-0000-0000-00000B500000}"/>
    <cellStyle name="Normal 3 3 2 2 2 2 2 4 4 2" xfId="13608" xr:uid="{00000000-0005-0000-0000-00000C500000}"/>
    <cellStyle name="Normal 3 3 2 2 2 2 2 4 4 2 2" xfId="30574" xr:uid="{00000000-0005-0000-0000-00000D500000}"/>
    <cellStyle name="Normal 3 3 2 2 2 2 2 4 4 3" xfId="22092" xr:uid="{00000000-0005-0000-0000-00000E500000}"/>
    <cellStyle name="Normal 3 3 2 2 2 2 2 4 5" xfId="9366" xr:uid="{00000000-0005-0000-0000-00000F500000}"/>
    <cellStyle name="Normal 3 3 2 2 2 2 2 4 5 2" xfId="26333" xr:uid="{00000000-0005-0000-0000-000010500000}"/>
    <cellStyle name="Normal 3 3 2 2 2 2 2 4 6" xfId="17851" xr:uid="{00000000-0005-0000-0000-000011500000}"/>
    <cellStyle name="Normal 3 3 2 2 2 2 2 5" xfId="1385" xr:uid="{00000000-0005-0000-0000-000012500000}"/>
    <cellStyle name="Normal 3 3 2 2 2 2 2 5 2" xfId="3507" xr:uid="{00000000-0005-0000-0000-000013500000}"/>
    <cellStyle name="Normal 3 3 2 2 2 2 2 5 2 2" xfId="7766" xr:uid="{00000000-0005-0000-0000-000014500000}"/>
    <cellStyle name="Normal 3 3 2 2 2 2 2 5 2 2 2" xfId="16255" xr:uid="{00000000-0005-0000-0000-000015500000}"/>
    <cellStyle name="Normal 3 3 2 2 2 2 2 5 2 2 2 2" xfId="33221" xr:uid="{00000000-0005-0000-0000-000016500000}"/>
    <cellStyle name="Normal 3 3 2 2 2 2 2 5 2 2 3" xfId="24739" xr:uid="{00000000-0005-0000-0000-000017500000}"/>
    <cellStyle name="Normal 3 3 2 2 2 2 2 5 2 3" xfId="12013" xr:uid="{00000000-0005-0000-0000-000018500000}"/>
    <cellStyle name="Normal 3 3 2 2 2 2 2 5 2 3 2" xfId="28980" xr:uid="{00000000-0005-0000-0000-000019500000}"/>
    <cellStyle name="Normal 3 3 2 2 2 2 2 5 2 4" xfId="20498" xr:uid="{00000000-0005-0000-0000-00001A500000}"/>
    <cellStyle name="Normal 3 3 2 2 2 2 2 5 3" xfId="5647" xr:uid="{00000000-0005-0000-0000-00001B500000}"/>
    <cellStyle name="Normal 3 3 2 2 2 2 2 5 3 2" xfId="14137" xr:uid="{00000000-0005-0000-0000-00001C500000}"/>
    <cellStyle name="Normal 3 3 2 2 2 2 2 5 3 2 2" xfId="31103" xr:uid="{00000000-0005-0000-0000-00001D500000}"/>
    <cellStyle name="Normal 3 3 2 2 2 2 2 5 3 3" xfId="22621" xr:uid="{00000000-0005-0000-0000-00001E500000}"/>
    <cellStyle name="Normal 3 3 2 2 2 2 2 5 4" xfId="9895" xr:uid="{00000000-0005-0000-0000-00001F500000}"/>
    <cellStyle name="Normal 3 3 2 2 2 2 2 5 4 2" xfId="26862" xr:uid="{00000000-0005-0000-0000-000020500000}"/>
    <cellStyle name="Normal 3 3 2 2 2 2 2 5 5" xfId="18380" xr:uid="{00000000-0005-0000-0000-000021500000}"/>
    <cellStyle name="Normal 3 3 2 2 2 2 2 6" xfId="2448" xr:uid="{00000000-0005-0000-0000-000022500000}"/>
    <cellStyle name="Normal 3 3 2 2 2 2 2 6 2" xfId="6708" xr:uid="{00000000-0005-0000-0000-000023500000}"/>
    <cellStyle name="Normal 3 3 2 2 2 2 2 6 2 2" xfId="15197" xr:uid="{00000000-0005-0000-0000-000024500000}"/>
    <cellStyle name="Normal 3 3 2 2 2 2 2 6 2 2 2" xfId="32163" xr:uid="{00000000-0005-0000-0000-000025500000}"/>
    <cellStyle name="Normal 3 3 2 2 2 2 2 6 2 3" xfId="23681" xr:uid="{00000000-0005-0000-0000-000026500000}"/>
    <cellStyle name="Normal 3 3 2 2 2 2 2 6 3" xfId="10955" xr:uid="{00000000-0005-0000-0000-000027500000}"/>
    <cellStyle name="Normal 3 3 2 2 2 2 2 6 3 2" xfId="27922" xr:uid="{00000000-0005-0000-0000-000028500000}"/>
    <cellStyle name="Normal 3 3 2 2 2 2 2 6 4" xfId="19440" xr:uid="{00000000-0005-0000-0000-000029500000}"/>
    <cellStyle name="Normal 3 3 2 2 2 2 2 7" xfId="4589" xr:uid="{00000000-0005-0000-0000-00002A500000}"/>
    <cellStyle name="Normal 3 3 2 2 2 2 2 7 2" xfId="13079" xr:uid="{00000000-0005-0000-0000-00002B500000}"/>
    <cellStyle name="Normal 3 3 2 2 2 2 2 7 2 2" xfId="30045" xr:uid="{00000000-0005-0000-0000-00002C500000}"/>
    <cellStyle name="Normal 3 3 2 2 2 2 2 7 3" xfId="21563" xr:uid="{00000000-0005-0000-0000-00002D500000}"/>
    <cellStyle name="Normal 3 3 2 2 2 2 2 8" xfId="8837" xr:uid="{00000000-0005-0000-0000-00002E500000}"/>
    <cellStyle name="Normal 3 3 2 2 2 2 2 8 2" xfId="25804" xr:uid="{00000000-0005-0000-0000-00002F500000}"/>
    <cellStyle name="Normal 3 3 2 2 2 2 2 9" xfId="17322" xr:uid="{00000000-0005-0000-0000-000030500000}"/>
    <cellStyle name="Normal 3 3 2 2 2 2 3" xfId="360" xr:uid="{00000000-0005-0000-0000-000031500000}"/>
    <cellStyle name="Normal 3 3 2 2 2 2 3 2" xfId="649" xr:uid="{00000000-0005-0000-0000-000032500000}"/>
    <cellStyle name="Normal 3 3 2 2 2 2 3 2 2" xfId="1185" xr:uid="{00000000-0005-0000-0000-000033500000}"/>
    <cellStyle name="Normal 3 3 2 2 2 2 3 2 2 2" xfId="2246" xr:uid="{00000000-0005-0000-0000-000034500000}"/>
    <cellStyle name="Normal 3 3 2 2 2 2 3 2 2 2 2" xfId="4367" xr:uid="{00000000-0005-0000-0000-000035500000}"/>
    <cellStyle name="Normal 3 3 2 2 2 2 3 2 2 2 2 2" xfId="8626" xr:uid="{00000000-0005-0000-0000-000036500000}"/>
    <cellStyle name="Normal 3 3 2 2 2 2 3 2 2 2 2 2 2" xfId="17115" xr:uid="{00000000-0005-0000-0000-000037500000}"/>
    <cellStyle name="Normal 3 3 2 2 2 2 3 2 2 2 2 2 2 2" xfId="34081" xr:uid="{00000000-0005-0000-0000-000038500000}"/>
    <cellStyle name="Normal 3 3 2 2 2 2 3 2 2 2 2 2 3" xfId="25599" xr:uid="{00000000-0005-0000-0000-000039500000}"/>
    <cellStyle name="Normal 3 3 2 2 2 2 3 2 2 2 2 3" xfId="12873" xr:uid="{00000000-0005-0000-0000-00003A500000}"/>
    <cellStyle name="Normal 3 3 2 2 2 2 3 2 2 2 2 3 2" xfId="29840" xr:uid="{00000000-0005-0000-0000-00003B500000}"/>
    <cellStyle name="Normal 3 3 2 2 2 2 3 2 2 2 2 4" xfId="21358" xr:uid="{00000000-0005-0000-0000-00003C500000}"/>
    <cellStyle name="Normal 3 3 2 2 2 2 3 2 2 2 3" xfId="6507" xr:uid="{00000000-0005-0000-0000-00003D500000}"/>
    <cellStyle name="Normal 3 3 2 2 2 2 3 2 2 2 3 2" xfId="14997" xr:uid="{00000000-0005-0000-0000-00003E500000}"/>
    <cellStyle name="Normal 3 3 2 2 2 2 3 2 2 2 3 2 2" xfId="31963" xr:uid="{00000000-0005-0000-0000-00003F500000}"/>
    <cellStyle name="Normal 3 3 2 2 2 2 3 2 2 2 3 3" xfId="23481" xr:uid="{00000000-0005-0000-0000-000040500000}"/>
    <cellStyle name="Normal 3 3 2 2 2 2 3 2 2 2 4" xfId="10755" xr:uid="{00000000-0005-0000-0000-000041500000}"/>
    <cellStyle name="Normal 3 3 2 2 2 2 3 2 2 2 4 2" xfId="27722" xr:uid="{00000000-0005-0000-0000-000042500000}"/>
    <cellStyle name="Normal 3 3 2 2 2 2 3 2 2 2 5" xfId="19240" xr:uid="{00000000-0005-0000-0000-000043500000}"/>
    <cellStyle name="Normal 3 3 2 2 2 2 3 2 2 3" xfId="3308" xr:uid="{00000000-0005-0000-0000-000044500000}"/>
    <cellStyle name="Normal 3 3 2 2 2 2 3 2 2 3 2" xfId="7568" xr:uid="{00000000-0005-0000-0000-000045500000}"/>
    <cellStyle name="Normal 3 3 2 2 2 2 3 2 2 3 2 2" xfId="16057" xr:uid="{00000000-0005-0000-0000-000046500000}"/>
    <cellStyle name="Normal 3 3 2 2 2 2 3 2 2 3 2 2 2" xfId="33023" xr:uid="{00000000-0005-0000-0000-000047500000}"/>
    <cellStyle name="Normal 3 3 2 2 2 2 3 2 2 3 2 3" xfId="24541" xr:uid="{00000000-0005-0000-0000-000048500000}"/>
    <cellStyle name="Normal 3 3 2 2 2 2 3 2 2 3 3" xfId="11815" xr:uid="{00000000-0005-0000-0000-000049500000}"/>
    <cellStyle name="Normal 3 3 2 2 2 2 3 2 2 3 3 2" xfId="28782" xr:uid="{00000000-0005-0000-0000-00004A500000}"/>
    <cellStyle name="Normal 3 3 2 2 2 2 3 2 2 3 4" xfId="20300" xr:uid="{00000000-0005-0000-0000-00004B500000}"/>
    <cellStyle name="Normal 3 3 2 2 2 2 3 2 2 4" xfId="5449" xr:uid="{00000000-0005-0000-0000-00004C500000}"/>
    <cellStyle name="Normal 3 3 2 2 2 2 3 2 2 4 2" xfId="13939" xr:uid="{00000000-0005-0000-0000-00004D500000}"/>
    <cellStyle name="Normal 3 3 2 2 2 2 3 2 2 4 2 2" xfId="30905" xr:uid="{00000000-0005-0000-0000-00004E500000}"/>
    <cellStyle name="Normal 3 3 2 2 2 2 3 2 2 4 3" xfId="22423" xr:uid="{00000000-0005-0000-0000-00004F500000}"/>
    <cellStyle name="Normal 3 3 2 2 2 2 3 2 2 5" xfId="9697" xr:uid="{00000000-0005-0000-0000-000050500000}"/>
    <cellStyle name="Normal 3 3 2 2 2 2 3 2 2 5 2" xfId="26664" xr:uid="{00000000-0005-0000-0000-000051500000}"/>
    <cellStyle name="Normal 3 3 2 2 2 2 3 2 2 6" xfId="18182" xr:uid="{00000000-0005-0000-0000-000052500000}"/>
    <cellStyle name="Normal 3 3 2 2 2 2 3 2 3" xfId="1716" xr:uid="{00000000-0005-0000-0000-000053500000}"/>
    <cellStyle name="Normal 3 3 2 2 2 2 3 2 3 2" xfId="3838" xr:uid="{00000000-0005-0000-0000-000054500000}"/>
    <cellStyle name="Normal 3 3 2 2 2 2 3 2 3 2 2" xfId="8097" xr:uid="{00000000-0005-0000-0000-000055500000}"/>
    <cellStyle name="Normal 3 3 2 2 2 2 3 2 3 2 2 2" xfId="16586" xr:uid="{00000000-0005-0000-0000-000056500000}"/>
    <cellStyle name="Normal 3 3 2 2 2 2 3 2 3 2 2 2 2" xfId="33552" xr:uid="{00000000-0005-0000-0000-000057500000}"/>
    <cellStyle name="Normal 3 3 2 2 2 2 3 2 3 2 2 3" xfId="25070" xr:uid="{00000000-0005-0000-0000-000058500000}"/>
    <cellStyle name="Normal 3 3 2 2 2 2 3 2 3 2 3" xfId="12344" xr:uid="{00000000-0005-0000-0000-000059500000}"/>
    <cellStyle name="Normal 3 3 2 2 2 2 3 2 3 2 3 2" xfId="29311" xr:uid="{00000000-0005-0000-0000-00005A500000}"/>
    <cellStyle name="Normal 3 3 2 2 2 2 3 2 3 2 4" xfId="20829" xr:uid="{00000000-0005-0000-0000-00005B500000}"/>
    <cellStyle name="Normal 3 3 2 2 2 2 3 2 3 3" xfId="5978" xr:uid="{00000000-0005-0000-0000-00005C500000}"/>
    <cellStyle name="Normal 3 3 2 2 2 2 3 2 3 3 2" xfId="14468" xr:uid="{00000000-0005-0000-0000-00005D500000}"/>
    <cellStyle name="Normal 3 3 2 2 2 2 3 2 3 3 2 2" xfId="31434" xr:uid="{00000000-0005-0000-0000-00005E500000}"/>
    <cellStyle name="Normal 3 3 2 2 2 2 3 2 3 3 3" xfId="22952" xr:uid="{00000000-0005-0000-0000-00005F500000}"/>
    <cellStyle name="Normal 3 3 2 2 2 2 3 2 3 4" xfId="10226" xr:uid="{00000000-0005-0000-0000-000060500000}"/>
    <cellStyle name="Normal 3 3 2 2 2 2 3 2 3 4 2" xfId="27193" xr:uid="{00000000-0005-0000-0000-000061500000}"/>
    <cellStyle name="Normal 3 3 2 2 2 2 3 2 3 5" xfId="18711" xr:uid="{00000000-0005-0000-0000-000062500000}"/>
    <cellStyle name="Normal 3 3 2 2 2 2 3 2 4" xfId="2779" xr:uid="{00000000-0005-0000-0000-000063500000}"/>
    <cellStyle name="Normal 3 3 2 2 2 2 3 2 4 2" xfId="7039" xr:uid="{00000000-0005-0000-0000-000064500000}"/>
    <cellStyle name="Normal 3 3 2 2 2 2 3 2 4 2 2" xfId="15528" xr:uid="{00000000-0005-0000-0000-000065500000}"/>
    <cellStyle name="Normal 3 3 2 2 2 2 3 2 4 2 2 2" xfId="32494" xr:uid="{00000000-0005-0000-0000-000066500000}"/>
    <cellStyle name="Normal 3 3 2 2 2 2 3 2 4 2 3" xfId="24012" xr:uid="{00000000-0005-0000-0000-000067500000}"/>
    <cellStyle name="Normal 3 3 2 2 2 2 3 2 4 3" xfId="11286" xr:uid="{00000000-0005-0000-0000-000068500000}"/>
    <cellStyle name="Normal 3 3 2 2 2 2 3 2 4 3 2" xfId="28253" xr:uid="{00000000-0005-0000-0000-000069500000}"/>
    <cellStyle name="Normal 3 3 2 2 2 2 3 2 4 4" xfId="19771" xr:uid="{00000000-0005-0000-0000-00006A500000}"/>
    <cellStyle name="Normal 3 3 2 2 2 2 3 2 5" xfId="4920" xr:uid="{00000000-0005-0000-0000-00006B500000}"/>
    <cellStyle name="Normal 3 3 2 2 2 2 3 2 5 2" xfId="13410" xr:uid="{00000000-0005-0000-0000-00006C500000}"/>
    <cellStyle name="Normal 3 3 2 2 2 2 3 2 5 2 2" xfId="30376" xr:uid="{00000000-0005-0000-0000-00006D500000}"/>
    <cellStyle name="Normal 3 3 2 2 2 2 3 2 5 3" xfId="21894" xr:uid="{00000000-0005-0000-0000-00006E500000}"/>
    <cellStyle name="Normal 3 3 2 2 2 2 3 2 6" xfId="9168" xr:uid="{00000000-0005-0000-0000-00006F500000}"/>
    <cellStyle name="Normal 3 3 2 2 2 2 3 2 6 2" xfId="26135" xr:uid="{00000000-0005-0000-0000-000070500000}"/>
    <cellStyle name="Normal 3 3 2 2 2 2 3 2 7" xfId="17653" xr:uid="{00000000-0005-0000-0000-000071500000}"/>
    <cellStyle name="Normal 3 3 2 2 2 2 3 3" xfId="915" xr:uid="{00000000-0005-0000-0000-000072500000}"/>
    <cellStyle name="Normal 3 3 2 2 2 2 3 3 2" xfId="1981" xr:uid="{00000000-0005-0000-0000-000073500000}"/>
    <cellStyle name="Normal 3 3 2 2 2 2 3 3 2 2" xfId="4102" xr:uid="{00000000-0005-0000-0000-000074500000}"/>
    <cellStyle name="Normal 3 3 2 2 2 2 3 3 2 2 2" xfId="8361" xr:uid="{00000000-0005-0000-0000-000075500000}"/>
    <cellStyle name="Normal 3 3 2 2 2 2 3 3 2 2 2 2" xfId="16850" xr:uid="{00000000-0005-0000-0000-000076500000}"/>
    <cellStyle name="Normal 3 3 2 2 2 2 3 3 2 2 2 2 2" xfId="33816" xr:uid="{00000000-0005-0000-0000-000077500000}"/>
    <cellStyle name="Normal 3 3 2 2 2 2 3 3 2 2 2 3" xfId="25334" xr:uid="{00000000-0005-0000-0000-000078500000}"/>
    <cellStyle name="Normal 3 3 2 2 2 2 3 3 2 2 3" xfId="12608" xr:uid="{00000000-0005-0000-0000-000079500000}"/>
    <cellStyle name="Normal 3 3 2 2 2 2 3 3 2 2 3 2" xfId="29575" xr:uid="{00000000-0005-0000-0000-00007A500000}"/>
    <cellStyle name="Normal 3 3 2 2 2 2 3 3 2 2 4" xfId="21093" xr:uid="{00000000-0005-0000-0000-00007B500000}"/>
    <cellStyle name="Normal 3 3 2 2 2 2 3 3 2 3" xfId="6242" xr:uid="{00000000-0005-0000-0000-00007C500000}"/>
    <cellStyle name="Normal 3 3 2 2 2 2 3 3 2 3 2" xfId="14732" xr:uid="{00000000-0005-0000-0000-00007D500000}"/>
    <cellStyle name="Normal 3 3 2 2 2 2 3 3 2 3 2 2" xfId="31698" xr:uid="{00000000-0005-0000-0000-00007E500000}"/>
    <cellStyle name="Normal 3 3 2 2 2 2 3 3 2 3 3" xfId="23216" xr:uid="{00000000-0005-0000-0000-00007F500000}"/>
    <cellStyle name="Normal 3 3 2 2 2 2 3 3 2 4" xfId="10490" xr:uid="{00000000-0005-0000-0000-000080500000}"/>
    <cellStyle name="Normal 3 3 2 2 2 2 3 3 2 4 2" xfId="27457" xr:uid="{00000000-0005-0000-0000-000081500000}"/>
    <cellStyle name="Normal 3 3 2 2 2 2 3 3 2 5" xfId="18975" xr:uid="{00000000-0005-0000-0000-000082500000}"/>
    <cellStyle name="Normal 3 3 2 2 2 2 3 3 3" xfId="3043" xr:uid="{00000000-0005-0000-0000-000083500000}"/>
    <cellStyle name="Normal 3 3 2 2 2 2 3 3 3 2" xfId="7303" xr:uid="{00000000-0005-0000-0000-000084500000}"/>
    <cellStyle name="Normal 3 3 2 2 2 2 3 3 3 2 2" xfId="15792" xr:uid="{00000000-0005-0000-0000-000085500000}"/>
    <cellStyle name="Normal 3 3 2 2 2 2 3 3 3 2 2 2" xfId="32758" xr:uid="{00000000-0005-0000-0000-000086500000}"/>
    <cellStyle name="Normal 3 3 2 2 2 2 3 3 3 2 3" xfId="24276" xr:uid="{00000000-0005-0000-0000-000087500000}"/>
    <cellStyle name="Normal 3 3 2 2 2 2 3 3 3 3" xfId="11550" xr:uid="{00000000-0005-0000-0000-000088500000}"/>
    <cellStyle name="Normal 3 3 2 2 2 2 3 3 3 3 2" xfId="28517" xr:uid="{00000000-0005-0000-0000-000089500000}"/>
    <cellStyle name="Normal 3 3 2 2 2 2 3 3 3 4" xfId="20035" xr:uid="{00000000-0005-0000-0000-00008A500000}"/>
    <cellStyle name="Normal 3 3 2 2 2 2 3 3 4" xfId="5184" xr:uid="{00000000-0005-0000-0000-00008B500000}"/>
    <cellStyle name="Normal 3 3 2 2 2 2 3 3 4 2" xfId="13674" xr:uid="{00000000-0005-0000-0000-00008C500000}"/>
    <cellStyle name="Normal 3 3 2 2 2 2 3 3 4 2 2" xfId="30640" xr:uid="{00000000-0005-0000-0000-00008D500000}"/>
    <cellStyle name="Normal 3 3 2 2 2 2 3 3 4 3" xfId="22158" xr:uid="{00000000-0005-0000-0000-00008E500000}"/>
    <cellStyle name="Normal 3 3 2 2 2 2 3 3 5" xfId="9432" xr:uid="{00000000-0005-0000-0000-00008F500000}"/>
    <cellStyle name="Normal 3 3 2 2 2 2 3 3 5 2" xfId="26399" xr:uid="{00000000-0005-0000-0000-000090500000}"/>
    <cellStyle name="Normal 3 3 2 2 2 2 3 3 6" xfId="17917" xr:uid="{00000000-0005-0000-0000-000091500000}"/>
    <cellStyle name="Normal 3 3 2 2 2 2 3 4" xfId="1451" xr:uid="{00000000-0005-0000-0000-000092500000}"/>
    <cellStyle name="Normal 3 3 2 2 2 2 3 4 2" xfId="3573" xr:uid="{00000000-0005-0000-0000-000093500000}"/>
    <cellStyle name="Normal 3 3 2 2 2 2 3 4 2 2" xfId="7832" xr:uid="{00000000-0005-0000-0000-000094500000}"/>
    <cellStyle name="Normal 3 3 2 2 2 2 3 4 2 2 2" xfId="16321" xr:uid="{00000000-0005-0000-0000-000095500000}"/>
    <cellStyle name="Normal 3 3 2 2 2 2 3 4 2 2 2 2" xfId="33287" xr:uid="{00000000-0005-0000-0000-000096500000}"/>
    <cellStyle name="Normal 3 3 2 2 2 2 3 4 2 2 3" xfId="24805" xr:uid="{00000000-0005-0000-0000-000097500000}"/>
    <cellStyle name="Normal 3 3 2 2 2 2 3 4 2 3" xfId="12079" xr:uid="{00000000-0005-0000-0000-000098500000}"/>
    <cellStyle name="Normal 3 3 2 2 2 2 3 4 2 3 2" xfId="29046" xr:uid="{00000000-0005-0000-0000-000099500000}"/>
    <cellStyle name="Normal 3 3 2 2 2 2 3 4 2 4" xfId="20564" xr:uid="{00000000-0005-0000-0000-00009A500000}"/>
    <cellStyle name="Normal 3 3 2 2 2 2 3 4 3" xfId="5713" xr:uid="{00000000-0005-0000-0000-00009B500000}"/>
    <cellStyle name="Normal 3 3 2 2 2 2 3 4 3 2" xfId="14203" xr:uid="{00000000-0005-0000-0000-00009C500000}"/>
    <cellStyle name="Normal 3 3 2 2 2 2 3 4 3 2 2" xfId="31169" xr:uid="{00000000-0005-0000-0000-00009D500000}"/>
    <cellStyle name="Normal 3 3 2 2 2 2 3 4 3 3" xfId="22687" xr:uid="{00000000-0005-0000-0000-00009E500000}"/>
    <cellStyle name="Normal 3 3 2 2 2 2 3 4 4" xfId="9961" xr:uid="{00000000-0005-0000-0000-00009F500000}"/>
    <cellStyle name="Normal 3 3 2 2 2 2 3 4 4 2" xfId="26928" xr:uid="{00000000-0005-0000-0000-0000A0500000}"/>
    <cellStyle name="Normal 3 3 2 2 2 2 3 4 5" xfId="18446" xr:uid="{00000000-0005-0000-0000-0000A1500000}"/>
    <cellStyle name="Normal 3 3 2 2 2 2 3 5" xfId="2514" xr:uid="{00000000-0005-0000-0000-0000A2500000}"/>
    <cellStyle name="Normal 3 3 2 2 2 2 3 5 2" xfId="6774" xr:uid="{00000000-0005-0000-0000-0000A3500000}"/>
    <cellStyle name="Normal 3 3 2 2 2 2 3 5 2 2" xfId="15263" xr:uid="{00000000-0005-0000-0000-0000A4500000}"/>
    <cellStyle name="Normal 3 3 2 2 2 2 3 5 2 2 2" xfId="32229" xr:uid="{00000000-0005-0000-0000-0000A5500000}"/>
    <cellStyle name="Normal 3 3 2 2 2 2 3 5 2 3" xfId="23747" xr:uid="{00000000-0005-0000-0000-0000A6500000}"/>
    <cellStyle name="Normal 3 3 2 2 2 2 3 5 3" xfId="11021" xr:uid="{00000000-0005-0000-0000-0000A7500000}"/>
    <cellStyle name="Normal 3 3 2 2 2 2 3 5 3 2" xfId="27988" xr:uid="{00000000-0005-0000-0000-0000A8500000}"/>
    <cellStyle name="Normal 3 3 2 2 2 2 3 5 4" xfId="19506" xr:uid="{00000000-0005-0000-0000-0000A9500000}"/>
    <cellStyle name="Normal 3 3 2 2 2 2 3 6" xfId="4655" xr:uid="{00000000-0005-0000-0000-0000AA500000}"/>
    <cellStyle name="Normal 3 3 2 2 2 2 3 6 2" xfId="13145" xr:uid="{00000000-0005-0000-0000-0000AB500000}"/>
    <cellStyle name="Normal 3 3 2 2 2 2 3 6 2 2" xfId="30111" xr:uid="{00000000-0005-0000-0000-0000AC500000}"/>
    <cellStyle name="Normal 3 3 2 2 2 2 3 6 3" xfId="21629" xr:uid="{00000000-0005-0000-0000-0000AD500000}"/>
    <cellStyle name="Normal 3 3 2 2 2 2 3 7" xfId="8903" xr:uid="{00000000-0005-0000-0000-0000AE500000}"/>
    <cellStyle name="Normal 3 3 2 2 2 2 3 7 2" xfId="25870" xr:uid="{00000000-0005-0000-0000-0000AF500000}"/>
    <cellStyle name="Normal 3 3 2 2 2 2 3 8" xfId="17388" xr:uid="{00000000-0005-0000-0000-0000B0500000}"/>
    <cellStyle name="Normal 3 3 2 2 2 2 4" xfId="514" xr:uid="{00000000-0005-0000-0000-0000B1500000}"/>
    <cellStyle name="Normal 3 3 2 2 2 2 4 2" xfId="1054" xr:uid="{00000000-0005-0000-0000-0000B2500000}"/>
    <cellStyle name="Normal 3 3 2 2 2 2 4 2 2" xfId="2115" xr:uid="{00000000-0005-0000-0000-0000B3500000}"/>
    <cellStyle name="Normal 3 3 2 2 2 2 4 2 2 2" xfId="4236" xr:uid="{00000000-0005-0000-0000-0000B4500000}"/>
    <cellStyle name="Normal 3 3 2 2 2 2 4 2 2 2 2" xfId="8495" xr:uid="{00000000-0005-0000-0000-0000B5500000}"/>
    <cellStyle name="Normal 3 3 2 2 2 2 4 2 2 2 2 2" xfId="16984" xr:uid="{00000000-0005-0000-0000-0000B6500000}"/>
    <cellStyle name="Normal 3 3 2 2 2 2 4 2 2 2 2 2 2" xfId="33950" xr:uid="{00000000-0005-0000-0000-0000B7500000}"/>
    <cellStyle name="Normal 3 3 2 2 2 2 4 2 2 2 2 3" xfId="25468" xr:uid="{00000000-0005-0000-0000-0000B8500000}"/>
    <cellStyle name="Normal 3 3 2 2 2 2 4 2 2 2 3" xfId="12742" xr:uid="{00000000-0005-0000-0000-0000B9500000}"/>
    <cellStyle name="Normal 3 3 2 2 2 2 4 2 2 2 3 2" xfId="29709" xr:uid="{00000000-0005-0000-0000-0000BA500000}"/>
    <cellStyle name="Normal 3 3 2 2 2 2 4 2 2 2 4" xfId="21227" xr:uid="{00000000-0005-0000-0000-0000BB500000}"/>
    <cellStyle name="Normal 3 3 2 2 2 2 4 2 2 3" xfId="6376" xr:uid="{00000000-0005-0000-0000-0000BC500000}"/>
    <cellStyle name="Normal 3 3 2 2 2 2 4 2 2 3 2" xfId="14866" xr:uid="{00000000-0005-0000-0000-0000BD500000}"/>
    <cellStyle name="Normal 3 3 2 2 2 2 4 2 2 3 2 2" xfId="31832" xr:uid="{00000000-0005-0000-0000-0000BE500000}"/>
    <cellStyle name="Normal 3 3 2 2 2 2 4 2 2 3 3" xfId="23350" xr:uid="{00000000-0005-0000-0000-0000BF500000}"/>
    <cellStyle name="Normal 3 3 2 2 2 2 4 2 2 4" xfId="10624" xr:uid="{00000000-0005-0000-0000-0000C0500000}"/>
    <cellStyle name="Normal 3 3 2 2 2 2 4 2 2 4 2" xfId="27591" xr:uid="{00000000-0005-0000-0000-0000C1500000}"/>
    <cellStyle name="Normal 3 3 2 2 2 2 4 2 2 5" xfId="19109" xr:uid="{00000000-0005-0000-0000-0000C2500000}"/>
    <cellStyle name="Normal 3 3 2 2 2 2 4 2 3" xfId="3177" xr:uid="{00000000-0005-0000-0000-0000C3500000}"/>
    <cellStyle name="Normal 3 3 2 2 2 2 4 2 3 2" xfId="7437" xr:uid="{00000000-0005-0000-0000-0000C4500000}"/>
    <cellStyle name="Normal 3 3 2 2 2 2 4 2 3 2 2" xfId="15926" xr:uid="{00000000-0005-0000-0000-0000C5500000}"/>
    <cellStyle name="Normal 3 3 2 2 2 2 4 2 3 2 2 2" xfId="32892" xr:uid="{00000000-0005-0000-0000-0000C6500000}"/>
    <cellStyle name="Normal 3 3 2 2 2 2 4 2 3 2 3" xfId="24410" xr:uid="{00000000-0005-0000-0000-0000C7500000}"/>
    <cellStyle name="Normal 3 3 2 2 2 2 4 2 3 3" xfId="11684" xr:uid="{00000000-0005-0000-0000-0000C8500000}"/>
    <cellStyle name="Normal 3 3 2 2 2 2 4 2 3 3 2" xfId="28651" xr:uid="{00000000-0005-0000-0000-0000C9500000}"/>
    <cellStyle name="Normal 3 3 2 2 2 2 4 2 3 4" xfId="20169" xr:uid="{00000000-0005-0000-0000-0000CA500000}"/>
    <cellStyle name="Normal 3 3 2 2 2 2 4 2 4" xfId="5318" xr:uid="{00000000-0005-0000-0000-0000CB500000}"/>
    <cellStyle name="Normal 3 3 2 2 2 2 4 2 4 2" xfId="13808" xr:uid="{00000000-0005-0000-0000-0000CC500000}"/>
    <cellStyle name="Normal 3 3 2 2 2 2 4 2 4 2 2" xfId="30774" xr:uid="{00000000-0005-0000-0000-0000CD500000}"/>
    <cellStyle name="Normal 3 3 2 2 2 2 4 2 4 3" xfId="22292" xr:uid="{00000000-0005-0000-0000-0000CE500000}"/>
    <cellStyle name="Normal 3 3 2 2 2 2 4 2 5" xfId="9566" xr:uid="{00000000-0005-0000-0000-0000CF500000}"/>
    <cellStyle name="Normal 3 3 2 2 2 2 4 2 5 2" xfId="26533" xr:uid="{00000000-0005-0000-0000-0000D0500000}"/>
    <cellStyle name="Normal 3 3 2 2 2 2 4 2 6" xfId="18051" xr:uid="{00000000-0005-0000-0000-0000D1500000}"/>
    <cellStyle name="Normal 3 3 2 2 2 2 4 3" xfId="1585" xr:uid="{00000000-0005-0000-0000-0000D2500000}"/>
    <cellStyle name="Normal 3 3 2 2 2 2 4 3 2" xfId="3707" xr:uid="{00000000-0005-0000-0000-0000D3500000}"/>
    <cellStyle name="Normal 3 3 2 2 2 2 4 3 2 2" xfId="7966" xr:uid="{00000000-0005-0000-0000-0000D4500000}"/>
    <cellStyle name="Normal 3 3 2 2 2 2 4 3 2 2 2" xfId="16455" xr:uid="{00000000-0005-0000-0000-0000D5500000}"/>
    <cellStyle name="Normal 3 3 2 2 2 2 4 3 2 2 2 2" xfId="33421" xr:uid="{00000000-0005-0000-0000-0000D6500000}"/>
    <cellStyle name="Normal 3 3 2 2 2 2 4 3 2 2 3" xfId="24939" xr:uid="{00000000-0005-0000-0000-0000D7500000}"/>
    <cellStyle name="Normal 3 3 2 2 2 2 4 3 2 3" xfId="12213" xr:uid="{00000000-0005-0000-0000-0000D8500000}"/>
    <cellStyle name="Normal 3 3 2 2 2 2 4 3 2 3 2" xfId="29180" xr:uid="{00000000-0005-0000-0000-0000D9500000}"/>
    <cellStyle name="Normal 3 3 2 2 2 2 4 3 2 4" xfId="20698" xr:uid="{00000000-0005-0000-0000-0000DA500000}"/>
    <cellStyle name="Normal 3 3 2 2 2 2 4 3 3" xfId="5847" xr:uid="{00000000-0005-0000-0000-0000DB500000}"/>
    <cellStyle name="Normal 3 3 2 2 2 2 4 3 3 2" xfId="14337" xr:uid="{00000000-0005-0000-0000-0000DC500000}"/>
    <cellStyle name="Normal 3 3 2 2 2 2 4 3 3 2 2" xfId="31303" xr:uid="{00000000-0005-0000-0000-0000DD500000}"/>
    <cellStyle name="Normal 3 3 2 2 2 2 4 3 3 3" xfId="22821" xr:uid="{00000000-0005-0000-0000-0000DE500000}"/>
    <cellStyle name="Normal 3 3 2 2 2 2 4 3 4" xfId="10095" xr:uid="{00000000-0005-0000-0000-0000DF500000}"/>
    <cellStyle name="Normal 3 3 2 2 2 2 4 3 4 2" xfId="27062" xr:uid="{00000000-0005-0000-0000-0000E0500000}"/>
    <cellStyle name="Normal 3 3 2 2 2 2 4 3 5" xfId="18580" xr:uid="{00000000-0005-0000-0000-0000E1500000}"/>
    <cellStyle name="Normal 3 3 2 2 2 2 4 4" xfId="2648" xr:uid="{00000000-0005-0000-0000-0000E2500000}"/>
    <cellStyle name="Normal 3 3 2 2 2 2 4 4 2" xfId="6908" xr:uid="{00000000-0005-0000-0000-0000E3500000}"/>
    <cellStyle name="Normal 3 3 2 2 2 2 4 4 2 2" xfId="15397" xr:uid="{00000000-0005-0000-0000-0000E4500000}"/>
    <cellStyle name="Normal 3 3 2 2 2 2 4 4 2 2 2" xfId="32363" xr:uid="{00000000-0005-0000-0000-0000E5500000}"/>
    <cellStyle name="Normal 3 3 2 2 2 2 4 4 2 3" xfId="23881" xr:uid="{00000000-0005-0000-0000-0000E6500000}"/>
    <cellStyle name="Normal 3 3 2 2 2 2 4 4 3" xfId="11155" xr:uid="{00000000-0005-0000-0000-0000E7500000}"/>
    <cellStyle name="Normal 3 3 2 2 2 2 4 4 3 2" xfId="28122" xr:uid="{00000000-0005-0000-0000-0000E8500000}"/>
    <cellStyle name="Normal 3 3 2 2 2 2 4 4 4" xfId="19640" xr:uid="{00000000-0005-0000-0000-0000E9500000}"/>
    <cellStyle name="Normal 3 3 2 2 2 2 4 5" xfId="4789" xr:uid="{00000000-0005-0000-0000-0000EA500000}"/>
    <cellStyle name="Normal 3 3 2 2 2 2 4 5 2" xfId="13279" xr:uid="{00000000-0005-0000-0000-0000EB500000}"/>
    <cellStyle name="Normal 3 3 2 2 2 2 4 5 2 2" xfId="30245" xr:uid="{00000000-0005-0000-0000-0000EC500000}"/>
    <cellStyle name="Normal 3 3 2 2 2 2 4 5 3" xfId="21763" xr:uid="{00000000-0005-0000-0000-0000ED500000}"/>
    <cellStyle name="Normal 3 3 2 2 2 2 4 6" xfId="9037" xr:uid="{00000000-0005-0000-0000-0000EE500000}"/>
    <cellStyle name="Normal 3 3 2 2 2 2 4 6 2" xfId="26004" xr:uid="{00000000-0005-0000-0000-0000EF500000}"/>
    <cellStyle name="Normal 3 3 2 2 2 2 4 7" xfId="17522" xr:uid="{00000000-0005-0000-0000-0000F0500000}"/>
    <cellStyle name="Normal 3 3 2 2 2 2 5" xfId="784" xr:uid="{00000000-0005-0000-0000-0000F1500000}"/>
    <cellStyle name="Normal 3 3 2 2 2 2 5 2" xfId="1850" xr:uid="{00000000-0005-0000-0000-0000F2500000}"/>
    <cellStyle name="Normal 3 3 2 2 2 2 5 2 2" xfId="3971" xr:uid="{00000000-0005-0000-0000-0000F3500000}"/>
    <cellStyle name="Normal 3 3 2 2 2 2 5 2 2 2" xfId="8230" xr:uid="{00000000-0005-0000-0000-0000F4500000}"/>
    <cellStyle name="Normal 3 3 2 2 2 2 5 2 2 2 2" xfId="16719" xr:uid="{00000000-0005-0000-0000-0000F5500000}"/>
    <cellStyle name="Normal 3 3 2 2 2 2 5 2 2 2 2 2" xfId="33685" xr:uid="{00000000-0005-0000-0000-0000F6500000}"/>
    <cellStyle name="Normal 3 3 2 2 2 2 5 2 2 2 3" xfId="25203" xr:uid="{00000000-0005-0000-0000-0000F7500000}"/>
    <cellStyle name="Normal 3 3 2 2 2 2 5 2 2 3" xfId="12477" xr:uid="{00000000-0005-0000-0000-0000F8500000}"/>
    <cellStyle name="Normal 3 3 2 2 2 2 5 2 2 3 2" xfId="29444" xr:uid="{00000000-0005-0000-0000-0000F9500000}"/>
    <cellStyle name="Normal 3 3 2 2 2 2 5 2 2 4" xfId="20962" xr:uid="{00000000-0005-0000-0000-0000FA500000}"/>
    <cellStyle name="Normal 3 3 2 2 2 2 5 2 3" xfId="6111" xr:uid="{00000000-0005-0000-0000-0000FB500000}"/>
    <cellStyle name="Normal 3 3 2 2 2 2 5 2 3 2" xfId="14601" xr:uid="{00000000-0005-0000-0000-0000FC500000}"/>
    <cellStyle name="Normal 3 3 2 2 2 2 5 2 3 2 2" xfId="31567" xr:uid="{00000000-0005-0000-0000-0000FD500000}"/>
    <cellStyle name="Normal 3 3 2 2 2 2 5 2 3 3" xfId="23085" xr:uid="{00000000-0005-0000-0000-0000FE500000}"/>
    <cellStyle name="Normal 3 3 2 2 2 2 5 2 4" xfId="10359" xr:uid="{00000000-0005-0000-0000-0000FF500000}"/>
    <cellStyle name="Normal 3 3 2 2 2 2 5 2 4 2" xfId="27326" xr:uid="{00000000-0005-0000-0000-000000510000}"/>
    <cellStyle name="Normal 3 3 2 2 2 2 5 2 5" xfId="18844" xr:uid="{00000000-0005-0000-0000-000001510000}"/>
    <cellStyle name="Normal 3 3 2 2 2 2 5 3" xfId="2912" xr:uid="{00000000-0005-0000-0000-000002510000}"/>
    <cellStyle name="Normal 3 3 2 2 2 2 5 3 2" xfId="7172" xr:uid="{00000000-0005-0000-0000-000003510000}"/>
    <cellStyle name="Normal 3 3 2 2 2 2 5 3 2 2" xfId="15661" xr:uid="{00000000-0005-0000-0000-000004510000}"/>
    <cellStyle name="Normal 3 3 2 2 2 2 5 3 2 2 2" xfId="32627" xr:uid="{00000000-0005-0000-0000-000005510000}"/>
    <cellStyle name="Normal 3 3 2 2 2 2 5 3 2 3" xfId="24145" xr:uid="{00000000-0005-0000-0000-000006510000}"/>
    <cellStyle name="Normal 3 3 2 2 2 2 5 3 3" xfId="11419" xr:uid="{00000000-0005-0000-0000-000007510000}"/>
    <cellStyle name="Normal 3 3 2 2 2 2 5 3 3 2" xfId="28386" xr:uid="{00000000-0005-0000-0000-000008510000}"/>
    <cellStyle name="Normal 3 3 2 2 2 2 5 3 4" xfId="19904" xr:uid="{00000000-0005-0000-0000-000009510000}"/>
    <cellStyle name="Normal 3 3 2 2 2 2 5 4" xfId="5053" xr:uid="{00000000-0005-0000-0000-00000A510000}"/>
    <cellStyle name="Normal 3 3 2 2 2 2 5 4 2" xfId="13543" xr:uid="{00000000-0005-0000-0000-00000B510000}"/>
    <cellStyle name="Normal 3 3 2 2 2 2 5 4 2 2" xfId="30509" xr:uid="{00000000-0005-0000-0000-00000C510000}"/>
    <cellStyle name="Normal 3 3 2 2 2 2 5 4 3" xfId="22027" xr:uid="{00000000-0005-0000-0000-00000D510000}"/>
    <cellStyle name="Normal 3 3 2 2 2 2 5 5" xfId="9301" xr:uid="{00000000-0005-0000-0000-00000E510000}"/>
    <cellStyle name="Normal 3 3 2 2 2 2 5 5 2" xfId="26268" xr:uid="{00000000-0005-0000-0000-00000F510000}"/>
    <cellStyle name="Normal 3 3 2 2 2 2 5 6" xfId="17786" xr:uid="{00000000-0005-0000-0000-000010510000}"/>
    <cellStyle name="Normal 3 3 2 2 2 2 6" xfId="1320" xr:uid="{00000000-0005-0000-0000-000011510000}"/>
    <cellStyle name="Normal 3 3 2 2 2 2 6 2" xfId="3442" xr:uid="{00000000-0005-0000-0000-000012510000}"/>
    <cellStyle name="Normal 3 3 2 2 2 2 6 2 2" xfId="7701" xr:uid="{00000000-0005-0000-0000-000013510000}"/>
    <cellStyle name="Normal 3 3 2 2 2 2 6 2 2 2" xfId="16190" xr:uid="{00000000-0005-0000-0000-000014510000}"/>
    <cellStyle name="Normal 3 3 2 2 2 2 6 2 2 2 2" xfId="33156" xr:uid="{00000000-0005-0000-0000-000015510000}"/>
    <cellStyle name="Normal 3 3 2 2 2 2 6 2 2 3" xfId="24674" xr:uid="{00000000-0005-0000-0000-000016510000}"/>
    <cellStyle name="Normal 3 3 2 2 2 2 6 2 3" xfId="11948" xr:uid="{00000000-0005-0000-0000-000017510000}"/>
    <cellStyle name="Normal 3 3 2 2 2 2 6 2 3 2" xfId="28915" xr:uid="{00000000-0005-0000-0000-000018510000}"/>
    <cellStyle name="Normal 3 3 2 2 2 2 6 2 4" xfId="20433" xr:uid="{00000000-0005-0000-0000-000019510000}"/>
    <cellStyle name="Normal 3 3 2 2 2 2 6 3" xfId="5582" xr:uid="{00000000-0005-0000-0000-00001A510000}"/>
    <cellStyle name="Normal 3 3 2 2 2 2 6 3 2" xfId="14072" xr:uid="{00000000-0005-0000-0000-00001B510000}"/>
    <cellStyle name="Normal 3 3 2 2 2 2 6 3 2 2" xfId="31038" xr:uid="{00000000-0005-0000-0000-00001C510000}"/>
    <cellStyle name="Normal 3 3 2 2 2 2 6 3 3" xfId="22556" xr:uid="{00000000-0005-0000-0000-00001D510000}"/>
    <cellStyle name="Normal 3 3 2 2 2 2 6 4" xfId="9830" xr:uid="{00000000-0005-0000-0000-00001E510000}"/>
    <cellStyle name="Normal 3 3 2 2 2 2 6 4 2" xfId="26797" xr:uid="{00000000-0005-0000-0000-00001F510000}"/>
    <cellStyle name="Normal 3 3 2 2 2 2 6 5" xfId="18315" xr:uid="{00000000-0005-0000-0000-000020510000}"/>
    <cellStyle name="Normal 3 3 2 2 2 2 7" xfId="2383" xr:uid="{00000000-0005-0000-0000-000021510000}"/>
    <cellStyle name="Normal 3 3 2 2 2 2 7 2" xfId="6643" xr:uid="{00000000-0005-0000-0000-000022510000}"/>
    <cellStyle name="Normal 3 3 2 2 2 2 7 2 2" xfId="15132" xr:uid="{00000000-0005-0000-0000-000023510000}"/>
    <cellStyle name="Normal 3 3 2 2 2 2 7 2 2 2" xfId="32098" xr:uid="{00000000-0005-0000-0000-000024510000}"/>
    <cellStyle name="Normal 3 3 2 2 2 2 7 2 3" xfId="23616" xr:uid="{00000000-0005-0000-0000-000025510000}"/>
    <cellStyle name="Normal 3 3 2 2 2 2 7 3" xfId="10890" xr:uid="{00000000-0005-0000-0000-000026510000}"/>
    <cellStyle name="Normal 3 3 2 2 2 2 7 3 2" xfId="27857" xr:uid="{00000000-0005-0000-0000-000027510000}"/>
    <cellStyle name="Normal 3 3 2 2 2 2 7 4" xfId="19375" xr:uid="{00000000-0005-0000-0000-000028510000}"/>
    <cellStyle name="Normal 3 3 2 2 2 2 8" xfId="4524" xr:uid="{00000000-0005-0000-0000-000029510000}"/>
    <cellStyle name="Normal 3 3 2 2 2 2 8 2" xfId="13014" xr:uid="{00000000-0005-0000-0000-00002A510000}"/>
    <cellStyle name="Normal 3 3 2 2 2 2 8 2 2" xfId="29980" xr:uid="{00000000-0005-0000-0000-00002B510000}"/>
    <cellStyle name="Normal 3 3 2 2 2 2 8 3" xfId="21498" xr:uid="{00000000-0005-0000-0000-00002C510000}"/>
    <cellStyle name="Normal 3 3 2 2 2 2 9" xfId="8772" xr:uid="{00000000-0005-0000-0000-00002D510000}"/>
    <cellStyle name="Normal 3 3 2 2 2 2 9 2" xfId="25739" xr:uid="{00000000-0005-0000-0000-00002E510000}"/>
    <cellStyle name="Normal 3 3 2 2 2 3" xfId="258" xr:uid="{00000000-0005-0000-0000-00002F510000}"/>
    <cellStyle name="Normal 3 3 2 2 2 3 2" xfId="393" xr:uid="{00000000-0005-0000-0000-000030510000}"/>
    <cellStyle name="Normal 3 3 2 2 2 3 2 2" xfId="681" xr:uid="{00000000-0005-0000-0000-000031510000}"/>
    <cellStyle name="Normal 3 3 2 2 2 3 2 2 2" xfId="1217" xr:uid="{00000000-0005-0000-0000-000032510000}"/>
    <cellStyle name="Normal 3 3 2 2 2 3 2 2 2 2" xfId="2278" xr:uid="{00000000-0005-0000-0000-000033510000}"/>
    <cellStyle name="Normal 3 3 2 2 2 3 2 2 2 2 2" xfId="4399" xr:uid="{00000000-0005-0000-0000-000034510000}"/>
    <cellStyle name="Normal 3 3 2 2 2 3 2 2 2 2 2 2" xfId="8658" xr:uid="{00000000-0005-0000-0000-000035510000}"/>
    <cellStyle name="Normal 3 3 2 2 2 3 2 2 2 2 2 2 2" xfId="17147" xr:uid="{00000000-0005-0000-0000-000036510000}"/>
    <cellStyle name="Normal 3 3 2 2 2 3 2 2 2 2 2 2 2 2" xfId="34113" xr:uid="{00000000-0005-0000-0000-000037510000}"/>
    <cellStyle name="Normal 3 3 2 2 2 3 2 2 2 2 2 2 3" xfId="25631" xr:uid="{00000000-0005-0000-0000-000038510000}"/>
    <cellStyle name="Normal 3 3 2 2 2 3 2 2 2 2 2 3" xfId="12905" xr:uid="{00000000-0005-0000-0000-000039510000}"/>
    <cellStyle name="Normal 3 3 2 2 2 3 2 2 2 2 2 3 2" xfId="29872" xr:uid="{00000000-0005-0000-0000-00003A510000}"/>
    <cellStyle name="Normal 3 3 2 2 2 3 2 2 2 2 2 4" xfId="21390" xr:uid="{00000000-0005-0000-0000-00003B510000}"/>
    <cellStyle name="Normal 3 3 2 2 2 3 2 2 2 2 3" xfId="6539" xr:uid="{00000000-0005-0000-0000-00003C510000}"/>
    <cellStyle name="Normal 3 3 2 2 2 3 2 2 2 2 3 2" xfId="15029" xr:uid="{00000000-0005-0000-0000-00003D510000}"/>
    <cellStyle name="Normal 3 3 2 2 2 3 2 2 2 2 3 2 2" xfId="31995" xr:uid="{00000000-0005-0000-0000-00003E510000}"/>
    <cellStyle name="Normal 3 3 2 2 2 3 2 2 2 2 3 3" xfId="23513" xr:uid="{00000000-0005-0000-0000-00003F510000}"/>
    <cellStyle name="Normal 3 3 2 2 2 3 2 2 2 2 4" xfId="10787" xr:uid="{00000000-0005-0000-0000-000040510000}"/>
    <cellStyle name="Normal 3 3 2 2 2 3 2 2 2 2 4 2" xfId="27754" xr:uid="{00000000-0005-0000-0000-000041510000}"/>
    <cellStyle name="Normal 3 3 2 2 2 3 2 2 2 2 5" xfId="19272" xr:uid="{00000000-0005-0000-0000-000042510000}"/>
    <cellStyle name="Normal 3 3 2 2 2 3 2 2 2 3" xfId="3340" xr:uid="{00000000-0005-0000-0000-000043510000}"/>
    <cellStyle name="Normal 3 3 2 2 2 3 2 2 2 3 2" xfId="7600" xr:uid="{00000000-0005-0000-0000-000044510000}"/>
    <cellStyle name="Normal 3 3 2 2 2 3 2 2 2 3 2 2" xfId="16089" xr:uid="{00000000-0005-0000-0000-000045510000}"/>
    <cellStyle name="Normal 3 3 2 2 2 3 2 2 2 3 2 2 2" xfId="33055" xr:uid="{00000000-0005-0000-0000-000046510000}"/>
    <cellStyle name="Normal 3 3 2 2 2 3 2 2 2 3 2 3" xfId="24573" xr:uid="{00000000-0005-0000-0000-000047510000}"/>
    <cellStyle name="Normal 3 3 2 2 2 3 2 2 2 3 3" xfId="11847" xr:uid="{00000000-0005-0000-0000-000048510000}"/>
    <cellStyle name="Normal 3 3 2 2 2 3 2 2 2 3 3 2" xfId="28814" xr:uid="{00000000-0005-0000-0000-000049510000}"/>
    <cellStyle name="Normal 3 3 2 2 2 3 2 2 2 3 4" xfId="20332" xr:uid="{00000000-0005-0000-0000-00004A510000}"/>
    <cellStyle name="Normal 3 3 2 2 2 3 2 2 2 4" xfId="5481" xr:uid="{00000000-0005-0000-0000-00004B510000}"/>
    <cellStyle name="Normal 3 3 2 2 2 3 2 2 2 4 2" xfId="13971" xr:uid="{00000000-0005-0000-0000-00004C510000}"/>
    <cellStyle name="Normal 3 3 2 2 2 3 2 2 2 4 2 2" xfId="30937" xr:uid="{00000000-0005-0000-0000-00004D510000}"/>
    <cellStyle name="Normal 3 3 2 2 2 3 2 2 2 4 3" xfId="22455" xr:uid="{00000000-0005-0000-0000-00004E510000}"/>
    <cellStyle name="Normal 3 3 2 2 2 3 2 2 2 5" xfId="9729" xr:uid="{00000000-0005-0000-0000-00004F510000}"/>
    <cellStyle name="Normal 3 3 2 2 2 3 2 2 2 5 2" xfId="26696" xr:uid="{00000000-0005-0000-0000-000050510000}"/>
    <cellStyle name="Normal 3 3 2 2 2 3 2 2 2 6" xfId="18214" xr:uid="{00000000-0005-0000-0000-000051510000}"/>
    <cellStyle name="Normal 3 3 2 2 2 3 2 2 3" xfId="1748" xr:uid="{00000000-0005-0000-0000-000052510000}"/>
    <cellStyle name="Normal 3 3 2 2 2 3 2 2 3 2" xfId="3870" xr:uid="{00000000-0005-0000-0000-000053510000}"/>
    <cellStyle name="Normal 3 3 2 2 2 3 2 2 3 2 2" xfId="8129" xr:uid="{00000000-0005-0000-0000-000054510000}"/>
    <cellStyle name="Normal 3 3 2 2 2 3 2 2 3 2 2 2" xfId="16618" xr:uid="{00000000-0005-0000-0000-000055510000}"/>
    <cellStyle name="Normal 3 3 2 2 2 3 2 2 3 2 2 2 2" xfId="33584" xr:uid="{00000000-0005-0000-0000-000056510000}"/>
    <cellStyle name="Normal 3 3 2 2 2 3 2 2 3 2 2 3" xfId="25102" xr:uid="{00000000-0005-0000-0000-000057510000}"/>
    <cellStyle name="Normal 3 3 2 2 2 3 2 2 3 2 3" xfId="12376" xr:uid="{00000000-0005-0000-0000-000058510000}"/>
    <cellStyle name="Normal 3 3 2 2 2 3 2 2 3 2 3 2" xfId="29343" xr:uid="{00000000-0005-0000-0000-000059510000}"/>
    <cellStyle name="Normal 3 3 2 2 2 3 2 2 3 2 4" xfId="20861" xr:uid="{00000000-0005-0000-0000-00005A510000}"/>
    <cellStyle name="Normal 3 3 2 2 2 3 2 2 3 3" xfId="6010" xr:uid="{00000000-0005-0000-0000-00005B510000}"/>
    <cellStyle name="Normal 3 3 2 2 2 3 2 2 3 3 2" xfId="14500" xr:uid="{00000000-0005-0000-0000-00005C510000}"/>
    <cellStyle name="Normal 3 3 2 2 2 3 2 2 3 3 2 2" xfId="31466" xr:uid="{00000000-0005-0000-0000-00005D510000}"/>
    <cellStyle name="Normal 3 3 2 2 2 3 2 2 3 3 3" xfId="22984" xr:uid="{00000000-0005-0000-0000-00005E510000}"/>
    <cellStyle name="Normal 3 3 2 2 2 3 2 2 3 4" xfId="10258" xr:uid="{00000000-0005-0000-0000-00005F510000}"/>
    <cellStyle name="Normal 3 3 2 2 2 3 2 2 3 4 2" xfId="27225" xr:uid="{00000000-0005-0000-0000-000060510000}"/>
    <cellStyle name="Normal 3 3 2 2 2 3 2 2 3 5" xfId="18743" xr:uid="{00000000-0005-0000-0000-000061510000}"/>
    <cellStyle name="Normal 3 3 2 2 2 3 2 2 4" xfId="2811" xr:uid="{00000000-0005-0000-0000-000062510000}"/>
    <cellStyle name="Normal 3 3 2 2 2 3 2 2 4 2" xfId="7071" xr:uid="{00000000-0005-0000-0000-000063510000}"/>
    <cellStyle name="Normal 3 3 2 2 2 3 2 2 4 2 2" xfId="15560" xr:uid="{00000000-0005-0000-0000-000064510000}"/>
    <cellStyle name="Normal 3 3 2 2 2 3 2 2 4 2 2 2" xfId="32526" xr:uid="{00000000-0005-0000-0000-000065510000}"/>
    <cellStyle name="Normal 3 3 2 2 2 3 2 2 4 2 3" xfId="24044" xr:uid="{00000000-0005-0000-0000-000066510000}"/>
    <cellStyle name="Normal 3 3 2 2 2 3 2 2 4 3" xfId="11318" xr:uid="{00000000-0005-0000-0000-000067510000}"/>
    <cellStyle name="Normal 3 3 2 2 2 3 2 2 4 3 2" xfId="28285" xr:uid="{00000000-0005-0000-0000-000068510000}"/>
    <cellStyle name="Normal 3 3 2 2 2 3 2 2 4 4" xfId="19803" xr:uid="{00000000-0005-0000-0000-000069510000}"/>
    <cellStyle name="Normal 3 3 2 2 2 3 2 2 5" xfId="4952" xr:uid="{00000000-0005-0000-0000-00006A510000}"/>
    <cellStyle name="Normal 3 3 2 2 2 3 2 2 5 2" xfId="13442" xr:uid="{00000000-0005-0000-0000-00006B510000}"/>
    <cellStyle name="Normal 3 3 2 2 2 3 2 2 5 2 2" xfId="30408" xr:uid="{00000000-0005-0000-0000-00006C510000}"/>
    <cellStyle name="Normal 3 3 2 2 2 3 2 2 5 3" xfId="21926" xr:uid="{00000000-0005-0000-0000-00006D510000}"/>
    <cellStyle name="Normal 3 3 2 2 2 3 2 2 6" xfId="9200" xr:uid="{00000000-0005-0000-0000-00006E510000}"/>
    <cellStyle name="Normal 3 3 2 2 2 3 2 2 6 2" xfId="26167" xr:uid="{00000000-0005-0000-0000-00006F510000}"/>
    <cellStyle name="Normal 3 3 2 2 2 3 2 2 7" xfId="17685" xr:uid="{00000000-0005-0000-0000-000070510000}"/>
    <cellStyle name="Normal 3 3 2 2 2 3 2 3" xfId="947" xr:uid="{00000000-0005-0000-0000-000071510000}"/>
    <cellStyle name="Normal 3 3 2 2 2 3 2 3 2" xfId="2013" xr:uid="{00000000-0005-0000-0000-000072510000}"/>
    <cellStyle name="Normal 3 3 2 2 2 3 2 3 2 2" xfId="4134" xr:uid="{00000000-0005-0000-0000-000073510000}"/>
    <cellStyle name="Normal 3 3 2 2 2 3 2 3 2 2 2" xfId="8393" xr:uid="{00000000-0005-0000-0000-000074510000}"/>
    <cellStyle name="Normal 3 3 2 2 2 3 2 3 2 2 2 2" xfId="16882" xr:uid="{00000000-0005-0000-0000-000075510000}"/>
    <cellStyle name="Normal 3 3 2 2 2 3 2 3 2 2 2 2 2" xfId="33848" xr:uid="{00000000-0005-0000-0000-000076510000}"/>
    <cellStyle name="Normal 3 3 2 2 2 3 2 3 2 2 2 3" xfId="25366" xr:uid="{00000000-0005-0000-0000-000077510000}"/>
    <cellStyle name="Normal 3 3 2 2 2 3 2 3 2 2 3" xfId="12640" xr:uid="{00000000-0005-0000-0000-000078510000}"/>
    <cellStyle name="Normal 3 3 2 2 2 3 2 3 2 2 3 2" xfId="29607" xr:uid="{00000000-0005-0000-0000-000079510000}"/>
    <cellStyle name="Normal 3 3 2 2 2 3 2 3 2 2 4" xfId="21125" xr:uid="{00000000-0005-0000-0000-00007A510000}"/>
    <cellStyle name="Normal 3 3 2 2 2 3 2 3 2 3" xfId="6274" xr:uid="{00000000-0005-0000-0000-00007B510000}"/>
    <cellStyle name="Normal 3 3 2 2 2 3 2 3 2 3 2" xfId="14764" xr:uid="{00000000-0005-0000-0000-00007C510000}"/>
    <cellStyle name="Normal 3 3 2 2 2 3 2 3 2 3 2 2" xfId="31730" xr:uid="{00000000-0005-0000-0000-00007D510000}"/>
    <cellStyle name="Normal 3 3 2 2 2 3 2 3 2 3 3" xfId="23248" xr:uid="{00000000-0005-0000-0000-00007E510000}"/>
    <cellStyle name="Normal 3 3 2 2 2 3 2 3 2 4" xfId="10522" xr:uid="{00000000-0005-0000-0000-00007F510000}"/>
    <cellStyle name="Normal 3 3 2 2 2 3 2 3 2 4 2" xfId="27489" xr:uid="{00000000-0005-0000-0000-000080510000}"/>
    <cellStyle name="Normal 3 3 2 2 2 3 2 3 2 5" xfId="19007" xr:uid="{00000000-0005-0000-0000-000081510000}"/>
    <cellStyle name="Normal 3 3 2 2 2 3 2 3 3" xfId="3075" xr:uid="{00000000-0005-0000-0000-000082510000}"/>
    <cellStyle name="Normal 3 3 2 2 2 3 2 3 3 2" xfId="7335" xr:uid="{00000000-0005-0000-0000-000083510000}"/>
    <cellStyle name="Normal 3 3 2 2 2 3 2 3 3 2 2" xfId="15824" xr:uid="{00000000-0005-0000-0000-000084510000}"/>
    <cellStyle name="Normal 3 3 2 2 2 3 2 3 3 2 2 2" xfId="32790" xr:uid="{00000000-0005-0000-0000-000085510000}"/>
    <cellStyle name="Normal 3 3 2 2 2 3 2 3 3 2 3" xfId="24308" xr:uid="{00000000-0005-0000-0000-000086510000}"/>
    <cellStyle name="Normal 3 3 2 2 2 3 2 3 3 3" xfId="11582" xr:uid="{00000000-0005-0000-0000-000087510000}"/>
    <cellStyle name="Normal 3 3 2 2 2 3 2 3 3 3 2" xfId="28549" xr:uid="{00000000-0005-0000-0000-000088510000}"/>
    <cellStyle name="Normal 3 3 2 2 2 3 2 3 3 4" xfId="20067" xr:uid="{00000000-0005-0000-0000-000089510000}"/>
    <cellStyle name="Normal 3 3 2 2 2 3 2 3 4" xfId="5216" xr:uid="{00000000-0005-0000-0000-00008A510000}"/>
    <cellStyle name="Normal 3 3 2 2 2 3 2 3 4 2" xfId="13706" xr:uid="{00000000-0005-0000-0000-00008B510000}"/>
    <cellStyle name="Normal 3 3 2 2 2 3 2 3 4 2 2" xfId="30672" xr:uid="{00000000-0005-0000-0000-00008C510000}"/>
    <cellStyle name="Normal 3 3 2 2 2 3 2 3 4 3" xfId="22190" xr:uid="{00000000-0005-0000-0000-00008D510000}"/>
    <cellStyle name="Normal 3 3 2 2 2 3 2 3 5" xfId="9464" xr:uid="{00000000-0005-0000-0000-00008E510000}"/>
    <cellStyle name="Normal 3 3 2 2 2 3 2 3 5 2" xfId="26431" xr:uid="{00000000-0005-0000-0000-00008F510000}"/>
    <cellStyle name="Normal 3 3 2 2 2 3 2 3 6" xfId="17949" xr:uid="{00000000-0005-0000-0000-000090510000}"/>
    <cellStyle name="Normal 3 3 2 2 2 3 2 4" xfId="1483" xr:uid="{00000000-0005-0000-0000-000091510000}"/>
    <cellStyle name="Normal 3 3 2 2 2 3 2 4 2" xfId="3605" xr:uid="{00000000-0005-0000-0000-000092510000}"/>
    <cellStyle name="Normal 3 3 2 2 2 3 2 4 2 2" xfId="7864" xr:uid="{00000000-0005-0000-0000-000093510000}"/>
    <cellStyle name="Normal 3 3 2 2 2 3 2 4 2 2 2" xfId="16353" xr:uid="{00000000-0005-0000-0000-000094510000}"/>
    <cellStyle name="Normal 3 3 2 2 2 3 2 4 2 2 2 2" xfId="33319" xr:uid="{00000000-0005-0000-0000-000095510000}"/>
    <cellStyle name="Normal 3 3 2 2 2 3 2 4 2 2 3" xfId="24837" xr:uid="{00000000-0005-0000-0000-000096510000}"/>
    <cellStyle name="Normal 3 3 2 2 2 3 2 4 2 3" xfId="12111" xr:uid="{00000000-0005-0000-0000-000097510000}"/>
    <cellStyle name="Normal 3 3 2 2 2 3 2 4 2 3 2" xfId="29078" xr:uid="{00000000-0005-0000-0000-000098510000}"/>
    <cellStyle name="Normal 3 3 2 2 2 3 2 4 2 4" xfId="20596" xr:uid="{00000000-0005-0000-0000-000099510000}"/>
    <cellStyle name="Normal 3 3 2 2 2 3 2 4 3" xfId="5745" xr:uid="{00000000-0005-0000-0000-00009A510000}"/>
    <cellStyle name="Normal 3 3 2 2 2 3 2 4 3 2" xfId="14235" xr:uid="{00000000-0005-0000-0000-00009B510000}"/>
    <cellStyle name="Normal 3 3 2 2 2 3 2 4 3 2 2" xfId="31201" xr:uid="{00000000-0005-0000-0000-00009C510000}"/>
    <cellStyle name="Normal 3 3 2 2 2 3 2 4 3 3" xfId="22719" xr:uid="{00000000-0005-0000-0000-00009D510000}"/>
    <cellStyle name="Normal 3 3 2 2 2 3 2 4 4" xfId="9993" xr:uid="{00000000-0005-0000-0000-00009E510000}"/>
    <cellStyle name="Normal 3 3 2 2 2 3 2 4 4 2" xfId="26960" xr:uid="{00000000-0005-0000-0000-00009F510000}"/>
    <cellStyle name="Normal 3 3 2 2 2 3 2 4 5" xfId="18478" xr:uid="{00000000-0005-0000-0000-0000A0510000}"/>
    <cellStyle name="Normal 3 3 2 2 2 3 2 5" xfId="2546" xr:uid="{00000000-0005-0000-0000-0000A1510000}"/>
    <cellStyle name="Normal 3 3 2 2 2 3 2 5 2" xfId="6806" xr:uid="{00000000-0005-0000-0000-0000A2510000}"/>
    <cellStyle name="Normal 3 3 2 2 2 3 2 5 2 2" xfId="15295" xr:uid="{00000000-0005-0000-0000-0000A3510000}"/>
    <cellStyle name="Normal 3 3 2 2 2 3 2 5 2 2 2" xfId="32261" xr:uid="{00000000-0005-0000-0000-0000A4510000}"/>
    <cellStyle name="Normal 3 3 2 2 2 3 2 5 2 3" xfId="23779" xr:uid="{00000000-0005-0000-0000-0000A5510000}"/>
    <cellStyle name="Normal 3 3 2 2 2 3 2 5 3" xfId="11053" xr:uid="{00000000-0005-0000-0000-0000A6510000}"/>
    <cellStyle name="Normal 3 3 2 2 2 3 2 5 3 2" xfId="28020" xr:uid="{00000000-0005-0000-0000-0000A7510000}"/>
    <cellStyle name="Normal 3 3 2 2 2 3 2 5 4" xfId="19538" xr:uid="{00000000-0005-0000-0000-0000A8510000}"/>
    <cellStyle name="Normal 3 3 2 2 2 3 2 6" xfId="4687" xr:uid="{00000000-0005-0000-0000-0000A9510000}"/>
    <cellStyle name="Normal 3 3 2 2 2 3 2 6 2" xfId="13177" xr:uid="{00000000-0005-0000-0000-0000AA510000}"/>
    <cellStyle name="Normal 3 3 2 2 2 3 2 6 2 2" xfId="30143" xr:uid="{00000000-0005-0000-0000-0000AB510000}"/>
    <cellStyle name="Normal 3 3 2 2 2 3 2 6 3" xfId="21661" xr:uid="{00000000-0005-0000-0000-0000AC510000}"/>
    <cellStyle name="Normal 3 3 2 2 2 3 2 7" xfId="8935" xr:uid="{00000000-0005-0000-0000-0000AD510000}"/>
    <cellStyle name="Normal 3 3 2 2 2 3 2 7 2" xfId="25902" xr:uid="{00000000-0005-0000-0000-0000AE510000}"/>
    <cellStyle name="Normal 3 3 2 2 2 3 2 8" xfId="17420" xr:uid="{00000000-0005-0000-0000-0000AF510000}"/>
    <cellStyle name="Normal 3 3 2 2 2 3 3" xfId="547" xr:uid="{00000000-0005-0000-0000-0000B0510000}"/>
    <cellStyle name="Normal 3 3 2 2 2 3 3 2" xfId="1086" xr:uid="{00000000-0005-0000-0000-0000B1510000}"/>
    <cellStyle name="Normal 3 3 2 2 2 3 3 2 2" xfId="2147" xr:uid="{00000000-0005-0000-0000-0000B2510000}"/>
    <cellStyle name="Normal 3 3 2 2 2 3 3 2 2 2" xfId="4268" xr:uid="{00000000-0005-0000-0000-0000B3510000}"/>
    <cellStyle name="Normal 3 3 2 2 2 3 3 2 2 2 2" xfId="8527" xr:uid="{00000000-0005-0000-0000-0000B4510000}"/>
    <cellStyle name="Normal 3 3 2 2 2 3 3 2 2 2 2 2" xfId="17016" xr:uid="{00000000-0005-0000-0000-0000B5510000}"/>
    <cellStyle name="Normal 3 3 2 2 2 3 3 2 2 2 2 2 2" xfId="33982" xr:uid="{00000000-0005-0000-0000-0000B6510000}"/>
    <cellStyle name="Normal 3 3 2 2 2 3 3 2 2 2 2 3" xfId="25500" xr:uid="{00000000-0005-0000-0000-0000B7510000}"/>
    <cellStyle name="Normal 3 3 2 2 2 3 3 2 2 2 3" xfId="12774" xr:uid="{00000000-0005-0000-0000-0000B8510000}"/>
    <cellStyle name="Normal 3 3 2 2 2 3 3 2 2 2 3 2" xfId="29741" xr:uid="{00000000-0005-0000-0000-0000B9510000}"/>
    <cellStyle name="Normal 3 3 2 2 2 3 3 2 2 2 4" xfId="21259" xr:uid="{00000000-0005-0000-0000-0000BA510000}"/>
    <cellStyle name="Normal 3 3 2 2 2 3 3 2 2 3" xfId="6408" xr:uid="{00000000-0005-0000-0000-0000BB510000}"/>
    <cellStyle name="Normal 3 3 2 2 2 3 3 2 2 3 2" xfId="14898" xr:uid="{00000000-0005-0000-0000-0000BC510000}"/>
    <cellStyle name="Normal 3 3 2 2 2 3 3 2 2 3 2 2" xfId="31864" xr:uid="{00000000-0005-0000-0000-0000BD510000}"/>
    <cellStyle name="Normal 3 3 2 2 2 3 3 2 2 3 3" xfId="23382" xr:uid="{00000000-0005-0000-0000-0000BE510000}"/>
    <cellStyle name="Normal 3 3 2 2 2 3 3 2 2 4" xfId="10656" xr:uid="{00000000-0005-0000-0000-0000BF510000}"/>
    <cellStyle name="Normal 3 3 2 2 2 3 3 2 2 4 2" xfId="27623" xr:uid="{00000000-0005-0000-0000-0000C0510000}"/>
    <cellStyle name="Normal 3 3 2 2 2 3 3 2 2 5" xfId="19141" xr:uid="{00000000-0005-0000-0000-0000C1510000}"/>
    <cellStyle name="Normal 3 3 2 2 2 3 3 2 3" xfId="3209" xr:uid="{00000000-0005-0000-0000-0000C2510000}"/>
    <cellStyle name="Normal 3 3 2 2 2 3 3 2 3 2" xfId="7469" xr:uid="{00000000-0005-0000-0000-0000C3510000}"/>
    <cellStyle name="Normal 3 3 2 2 2 3 3 2 3 2 2" xfId="15958" xr:uid="{00000000-0005-0000-0000-0000C4510000}"/>
    <cellStyle name="Normal 3 3 2 2 2 3 3 2 3 2 2 2" xfId="32924" xr:uid="{00000000-0005-0000-0000-0000C5510000}"/>
    <cellStyle name="Normal 3 3 2 2 2 3 3 2 3 2 3" xfId="24442" xr:uid="{00000000-0005-0000-0000-0000C6510000}"/>
    <cellStyle name="Normal 3 3 2 2 2 3 3 2 3 3" xfId="11716" xr:uid="{00000000-0005-0000-0000-0000C7510000}"/>
    <cellStyle name="Normal 3 3 2 2 2 3 3 2 3 3 2" xfId="28683" xr:uid="{00000000-0005-0000-0000-0000C8510000}"/>
    <cellStyle name="Normal 3 3 2 2 2 3 3 2 3 4" xfId="20201" xr:uid="{00000000-0005-0000-0000-0000C9510000}"/>
    <cellStyle name="Normal 3 3 2 2 2 3 3 2 4" xfId="5350" xr:uid="{00000000-0005-0000-0000-0000CA510000}"/>
    <cellStyle name="Normal 3 3 2 2 2 3 3 2 4 2" xfId="13840" xr:uid="{00000000-0005-0000-0000-0000CB510000}"/>
    <cellStyle name="Normal 3 3 2 2 2 3 3 2 4 2 2" xfId="30806" xr:uid="{00000000-0005-0000-0000-0000CC510000}"/>
    <cellStyle name="Normal 3 3 2 2 2 3 3 2 4 3" xfId="22324" xr:uid="{00000000-0005-0000-0000-0000CD510000}"/>
    <cellStyle name="Normal 3 3 2 2 2 3 3 2 5" xfId="9598" xr:uid="{00000000-0005-0000-0000-0000CE510000}"/>
    <cellStyle name="Normal 3 3 2 2 2 3 3 2 5 2" xfId="26565" xr:uid="{00000000-0005-0000-0000-0000CF510000}"/>
    <cellStyle name="Normal 3 3 2 2 2 3 3 2 6" xfId="18083" xr:uid="{00000000-0005-0000-0000-0000D0510000}"/>
    <cellStyle name="Normal 3 3 2 2 2 3 3 3" xfId="1617" xr:uid="{00000000-0005-0000-0000-0000D1510000}"/>
    <cellStyle name="Normal 3 3 2 2 2 3 3 3 2" xfId="3739" xr:uid="{00000000-0005-0000-0000-0000D2510000}"/>
    <cellStyle name="Normal 3 3 2 2 2 3 3 3 2 2" xfId="7998" xr:uid="{00000000-0005-0000-0000-0000D3510000}"/>
    <cellStyle name="Normal 3 3 2 2 2 3 3 3 2 2 2" xfId="16487" xr:uid="{00000000-0005-0000-0000-0000D4510000}"/>
    <cellStyle name="Normal 3 3 2 2 2 3 3 3 2 2 2 2" xfId="33453" xr:uid="{00000000-0005-0000-0000-0000D5510000}"/>
    <cellStyle name="Normal 3 3 2 2 2 3 3 3 2 2 3" xfId="24971" xr:uid="{00000000-0005-0000-0000-0000D6510000}"/>
    <cellStyle name="Normal 3 3 2 2 2 3 3 3 2 3" xfId="12245" xr:uid="{00000000-0005-0000-0000-0000D7510000}"/>
    <cellStyle name="Normal 3 3 2 2 2 3 3 3 2 3 2" xfId="29212" xr:uid="{00000000-0005-0000-0000-0000D8510000}"/>
    <cellStyle name="Normal 3 3 2 2 2 3 3 3 2 4" xfId="20730" xr:uid="{00000000-0005-0000-0000-0000D9510000}"/>
    <cellStyle name="Normal 3 3 2 2 2 3 3 3 3" xfId="5879" xr:uid="{00000000-0005-0000-0000-0000DA510000}"/>
    <cellStyle name="Normal 3 3 2 2 2 3 3 3 3 2" xfId="14369" xr:uid="{00000000-0005-0000-0000-0000DB510000}"/>
    <cellStyle name="Normal 3 3 2 2 2 3 3 3 3 2 2" xfId="31335" xr:uid="{00000000-0005-0000-0000-0000DC510000}"/>
    <cellStyle name="Normal 3 3 2 2 2 3 3 3 3 3" xfId="22853" xr:uid="{00000000-0005-0000-0000-0000DD510000}"/>
    <cellStyle name="Normal 3 3 2 2 2 3 3 3 4" xfId="10127" xr:uid="{00000000-0005-0000-0000-0000DE510000}"/>
    <cellStyle name="Normal 3 3 2 2 2 3 3 3 4 2" xfId="27094" xr:uid="{00000000-0005-0000-0000-0000DF510000}"/>
    <cellStyle name="Normal 3 3 2 2 2 3 3 3 5" xfId="18612" xr:uid="{00000000-0005-0000-0000-0000E0510000}"/>
    <cellStyle name="Normal 3 3 2 2 2 3 3 4" xfId="2680" xr:uid="{00000000-0005-0000-0000-0000E1510000}"/>
    <cellStyle name="Normal 3 3 2 2 2 3 3 4 2" xfId="6940" xr:uid="{00000000-0005-0000-0000-0000E2510000}"/>
    <cellStyle name="Normal 3 3 2 2 2 3 3 4 2 2" xfId="15429" xr:uid="{00000000-0005-0000-0000-0000E3510000}"/>
    <cellStyle name="Normal 3 3 2 2 2 3 3 4 2 2 2" xfId="32395" xr:uid="{00000000-0005-0000-0000-0000E4510000}"/>
    <cellStyle name="Normal 3 3 2 2 2 3 3 4 2 3" xfId="23913" xr:uid="{00000000-0005-0000-0000-0000E5510000}"/>
    <cellStyle name="Normal 3 3 2 2 2 3 3 4 3" xfId="11187" xr:uid="{00000000-0005-0000-0000-0000E6510000}"/>
    <cellStyle name="Normal 3 3 2 2 2 3 3 4 3 2" xfId="28154" xr:uid="{00000000-0005-0000-0000-0000E7510000}"/>
    <cellStyle name="Normal 3 3 2 2 2 3 3 4 4" xfId="19672" xr:uid="{00000000-0005-0000-0000-0000E8510000}"/>
    <cellStyle name="Normal 3 3 2 2 2 3 3 5" xfId="4821" xr:uid="{00000000-0005-0000-0000-0000E9510000}"/>
    <cellStyle name="Normal 3 3 2 2 2 3 3 5 2" xfId="13311" xr:uid="{00000000-0005-0000-0000-0000EA510000}"/>
    <cellStyle name="Normal 3 3 2 2 2 3 3 5 2 2" xfId="30277" xr:uid="{00000000-0005-0000-0000-0000EB510000}"/>
    <cellStyle name="Normal 3 3 2 2 2 3 3 5 3" xfId="21795" xr:uid="{00000000-0005-0000-0000-0000EC510000}"/>
    <cellStyle name="Normal 3 3 2 2 2 3 3 6" xfId="9069" xr:uid="{00000000-0005-0000-0000-0000ED510000}"/>
    <cellStyle name="Normal 3 3 2 2 2 3 3 6 2" xfId="26036" xr:uid="{00000000-0005-0000-0000-0000EE510000}"/>
    <cellStyle name="Normal 3 3 2 2 2 3 3 7" xfId="17554" xr:uid="{00000000-0005-0000-0000-0000EF510000}"/>
    <cellStyle name="Normal 3 3 2 2 2 3 4" xfId="816" xr:uid="{00000000-0005-0000-0000-0000F0510000}"/>
    <cellStyle name="Normal 3 3 2 2 2 3 4 2" xfId="1882" xr:uid="{00000000-0005-0000-0000-0000F1510000}"/>
    <cellStyle name="Normal 3 3 2 2 2 3 4 2 2" xfId="4003" xr:uid="{00000000-0005-0000-0000-0000F2510000}"/>
    <cellStyle name="Normal 3 3 2 2 2 3 4 2 2 2" xfId="8262" xr:uid="{00000000-0005-0000-0000-0000F3510000}"/>
    <cellStyle name="Normal 3 3 2 2 2 3 4 2 2 2 2" xfId="16751" xr:uid="{00000000-0005-0000-0000-0000F4510000}"/>
    <cellStyle name="Normal 3 3 2 2 2 3 4 2 2 2 2 2" xfId="33717" xr:uid="{00000000-0005-0000-0000-0000F5510000}"/>
    <cellStyle name="Normal 3 3 2 2 2 3 4 2 2 2 3" xfId="25235" xr:uid="{00000000-0005-0000-0000-0000F6510000}"/>
    <cellStyle name="Normal 3 3 2 2 2 3 4 2 2 3" xfId="12509" xr:uid="{00000000-0005-0000-0000-0000F7510000}"/>
    <cellStyle name="Normal 3 3 2 2 2 3 4 2 2 3 2" xfId="29476" xr:uid="{00000000-0005-0000-0000-0000F8510000}"/>
    <cellStyle name="Normal 3 3 2 2 2 3 4 2 2 4" xfId="20994" xr:uid="{00000000-0005-0000-0000-0000F9510000}"/>
    <cellStyle name="Normal 3 3 2 2 2 3 4 2 3" xfId="6143" xr:uid="{00000000-0005-0000-0000-0000FA510000}"/>
    <cellStyle name="Normal 3 3 2 2 2 3 4 2 3 2" xfId="14633" xr:uid="{00000000-0005-0000-0000-0000FB510000}"/>
    <cellStyle name="Normal 3 3 2 2 2 3 4 2 3 2 2" xfId="31599" xr:uid="{00000000-0005-0000-0000-0000FC510000}"/>
    <cellStyle name="Normal 3 3 2 2 2 3 4 2 3 3" xfId="23117" xr:uid="{00000000-0005-0000-0000-0000FD510000}"/>
    <cellStyle name="Normal 3 3 2 2 2 3 4 2 4" xfId="10391" xr:uid="{00000000-0005-0000-0000-0000FE510000}"/>
    <cellStyle name="Normal 3 3 2 2 2 3 4 2 4 2" xfId="27358" xr:uid="{00000000-0005-0000-0000-0000FF510000}"/>
    <cellStyle name="Normal 3 3 2 2 2 3 4 2 5" xfId="18876" xr:uid="{00000000-0005-0000-0000-000000520000}"/>
    <cellStyle name="Normal 3 3 2 2 2 3 4 3" xfId="2944" xr:uid="{00000000-0005-0000-0000-000001520000}"/>
    <cellStyle name="Normal 3 3 2 2 2 3 4 3 2" xfId="7204" xr:uid="{00000000-0005-0000-0000-000002520000}"/>
    <cellStyle name="Normal 3 3 2 2 2 3 4 3 2 2" xfId="15693" xr:uid="{00000000-0005-0000-0000-000003520000}"/>
    <cellStyle name="Normal 3 3 2 2 2 3 4 3 2 2 2" xfId="32659" xr:uid="{00000000-0005-0000-0000-000004520000}"/>
    <cellStyle name="Normal 3 3 2 2 2 3 4 3 2 3" xfId="24177" xr:uid="{00000000-0005-0000-0000-000005520000}"/>
    <cellStyle name="Normal 3 3 2 2 2 3 4 3 3" xfId="11451" xr:uid="{00000000-0005-0000-0000-000006520000}"/>
    <cellStyle name="Normal 3 3 2 2 2 3 4 3 3 2" xfId="28418" xr:uid="{00000000-0005-0000-0000-000007520000}"/>
    <cellStyle name="Normal 3 3 2 2 2 3 4 3 4" xfId="19936" xr:uid="{00000000-0005-0000-0000-000008520000}"/>
    <cellStyle name="Normal 3 3 2 2 2 3 4 4" xfId="5085" xr:uid="{00000000-0005-0000-0000-000009520000}"/>
    <cellStyle name="Normal 3 3 2 2 2 3 4 4 2" xfId="13575" xr:uid="{00000000-0005-0000-0000-00000A520000}"/>
    <cellStyle name="Normal 3 3 2 2 2 3 4 4 2 2" xfId="30541" xr:uid="{00000000-0005-0000-0000-00000B520000}"/>
    <cellStyle name="Normal 3 3 2 2 2 3 4 4 3" xfId="22059" xr:uid="{00000000-0005-0000-0000-00000C520000}"/>
    <cellStyle name="Normal 3 3 2 2 2 3 4 5" xfId="9333" xr:uid="{00000000-0005-0000-0000-00000D520000}"/>
    <cellStyle name="Normal 3 3 2 2 2 3 4 5 2" xfId="26300" xr:uid="{00000000-0005-0000-0000-00000E520000}"/>
    <cellStyle name="Normal 3 3 2 2 2 3 4 6" xfId="17818" xr:uid="{00000000-0005-0000-0000-00000F520000}"/>
    <cellStyle name="Normal 3 3 2 2 2 3 5" xfId="1352" xr:uid="{00000000-0005-0000-0000-000010520000}"/>
    <cellStyle name="Normal 3 3 2 2 2 3 5 2" xfId="3474" xr:uid="{00000000-0005-0000-0000-000011520000}"/>
    <cellStyle name="Normal 3 3 2 2 2 3 5 2 2" xfId="7733" xr:uid="{00000000-0005-0000-0000-000012520000}"/>
    <cellStyle name="Normal 3 3 2 2 2 3 5 2 2 2" xfId="16222" xr:uid="{00000000-0005-0000-0000-000013520000}"/>
    <cellStyle name="Normal 3 3 2 2 2 3 5 2 2 2 2" xfId="33188" xr:uid="{00000000-0005-0000-0000-000014520000}"/>
    <cellStyle name="Normal 3 3 2 2 2 3 5 2 2 3" xfId="24706" xr:uid="{00000000-0005-0000-0000-000015520000}"/>
    <cellStyle name="Normal 3 3 2 2 2 3 5 2 3" xfId="11980" xr:uid="{00000000-0005-0000-0000-000016520000}"/>
    <cellStyle name="Normal 3 3 2 2 2 3 5 2 3 2" xfId="28947" xr:uid="{00000000-0005-0000-0000-000017520000}"/>
    <cellStyle name="Normal 3 3 2 2 2 3 5 2 4" xfId="20465" xr:uid="{00000000-0005-0000-0000-000018520000}"/>
    <cellStyle name="Normal 3 3 2 2 2 3 5 3" xfId="5614" xr:uid="{00000000-0005-0000-0000-000019520000}"/>
    <cellStyle name="Normal 3 3 2 2 2 3 5 3 2" xfId="14104" xr:uid="{00000000-0005-0000-0000-00001A520000}"/>
    <cellStyle name="Normal 3 3 2 2 2 3 5 3 2 2" xfId="31070" xr:uid="{00000000-0005-0000-0000-00001B520000}"/>
    <cellStyle name="Normal 3 3 2 2 2 3 5 3 3" xfId="22588" xr:uid="{00000000-0005-0000-0000-00001C520000}"/>
    <cellStyle name="Normal 3 3 2 2 2 3 5 4" xfId="9862" xr:uid="{00000000-0005-0000-0000-00001D520000}"/>
    <cellStyle name="Normal 3 3 2 2 2 3 5 4 2" xfId="26829" xr:uid="{00000000-0005-0000-0000-00001E520000}"/>
    <cellStyle name="Normal 3 3 2 2 2 3 5 5" xfId="18347" xr:uid="{00000000-0005-0000-0000-00001F520000}"/>
    <cellStyle name="Normal 3 3 2 2 2 3 6" xfId="2415" xr:uid="{00000000-0005-0000-0000-000020520000}"/>
    <cellStyle name="Normal 3 3 2 2 2 3 6 2" xfId="6675" xr:uid="{00000000-0005-0000-0000-000021520000}"/>
    <cellStyle name="Normal 3 3 2 2 2 3 6 2 2" xfId="15164" xr:uid="{00000000-0005-0000-0000-000022520000}"/>
    <cellStyle name="Normal 3 3 2 2 2 3 6 2 2 2" xfId="32130" xr:uid="{00000000-0005-0000-0000-000023520000}"/>
    <cellStyle name="Normal 3 3 2 2 2 3 6 2 3" xfId="23648" xr:uid="{00000000-0005-0000-0000-000024520000}"/>
    <cellStyle name="Normal 3 3 2 2 2 3 6 3" xfId="10922" xr:uid="{00000000-0005-0000-0000-000025520000}"/>
    <cellStyle name="Normal 3 3 2 2 2 3 6 3 2" xfId="27889" xr:uid="{00000000-0005-0000-0000-000026520000}"/>
    <cellStyle name="Normal 3 3 2 2 2 3 6 4" xfId="19407" xr:uid="{00000000-0005-0000-0000-000027520000}"/>
    <cellStyle name="Normal 3 3 2 2 2 3 7" xfId="4556" xr:uid="{00000000-0005-0000-0000-000028520000}"/>
    <cellStyle name="Normal 3 3 2 2 2 3 7 2" xfId="13046" xr:uid="{00000000-0005-0000-0000-000029520000}"/>
    <cellStyle name="Normal 3 3 2 2 2 3 7 2 2" xfId="30012" xr:uid="{00000000-0005-0000-0000-00002A520000}"/>
    <cellStyle name="Normal 3 3 2 2 2 3 7 3" xfId="21530" xr:uid="{00000000-0005-0000-0000-00002B520000}"/>
    <cellStyle name="Normal 3 3 2 2 2 3 8" xfId="8804" xr:uid="{00000000-0005-0000-0000-00002C520000}"/>
    <cellStyle name="Normal 3 3 2 2 2 3 8 2" xfId="25771" xr:uid="{00000000-0005-0000-0000-00002D520000}"/>
    <cellStyle name="Normal 3 3 2 2 2 3 9" xfId="17289" xr:uid="{00000000-0005-0000-0000-00002E520000}"/>
    <cellStyle name="Normal 3 3 2 2 2 4" xfId="326" xr:uid="{00000000-0005-0000-0000-00002F520000}"/>
    <cellStyle name="Normal 3 3 2 2 2 4 2" xfId="615" xr:uid="{00000000-0005-0000-0000-000030520000}"/>
    <cellStyle name="Normal 3 3 2 2 2 4 2 2" xfId="1152" xr:uid="{00000000-0005-0000-0000-000031520000}"/>
    <cellStyle name="Normal 3 3 2 2 2 4 2 2 2" xfId="2213" xr:uid="{00000000-0005-0000-0000-000032520000}"/>
    <cellStyle name="Normal 3 3 2 2 2 4 2 2 2 2" xfId="4334" xr:uid="{00000000-0005-0000-0000-000033520000}"/>
    <cellStyle name="Normal 3 3 2 2 2 4 2 2 2 2 2" xfId="8593" xr:uid="{00000000-0005-0000-0000-000034520000}"/>
    <cellStyle name="Normal 3 3 2 2 2 4 2 2 2 2 2 2" xfId="17082" xr:uid="{00000000-0005-0000-0000-000035520000}"/>
    <cellStyle name="Normal 3 3 2 2 2 4 2 2 2 2 2 2 2" xfId="34048" xr:uid="{00000000-0005-0000-0000-000036520000}"/>
    <cellStyle name="Normal 3 3 2 2 2 4 2 2 2 2 2 3" xfId="25566" xr:uid="{00000000-0005-0000-0000-000037520000}"/>
    <cellStyle name="Normal 3 3 2 2 2 4 2 2 2 2 3" xfId="12840" xr:uid="{00000000-0005-0000-0000-000038520000}"/>
    <cellStyle name="Normal 3 3 2 2 2 4 2 2 2 2 3 2" xfId="29807" xr:uid="{00000000-0005-0000-0000-000039520000}"/>
    <cellStyle name="Normal 3 3 2 2 2 4 2 2 2 2 4" xfId="21325" xr:uid="{00000000-0005-0000-0000-00003A520000}"/>
    <cellStyle name="Normal 3 3 2 2 2 4 2 2 2 3" xfId="6474" xr:uid="{00000000-0005-0000-0000-00003B520000}"/>
    <cellStyle name="Normal 3 3 2 2 2 4 2 2 2 3 2" xfId="14964" xr:uid="{00000000-0005-0000-0000-00003C520000}"/>
    <cellStyle name="Normal 3 3 2 2 2 4 2 2 2 3 2 2" xfId="31930" xr:uid="{00000000-0005-0000-0000-00003D520000}"/>
    <cellStyle name="Normal 3 3 2 2 2 4 2 2 2 3 3" xfId="23448" xr:uid="{00000000-0005-0000-0000-00003E520000}"/>
    <cellStyle name="Normal 3 3 2 2 2 4 2 2 2 4" xfId="10722" xr:uid="{00000000-0005-0000-0000-00003F520000}"/>
    <cellStyle name="Normal 3 3 2 2 2 4 2 2 2 4 2" xfId="27689" xr:uid="{00000000-0005-0000-0000-000040520000}"/>
    <cellStyle name="Normal 3 3 2 2 2 4 2 2 2 5" xfId="19207" xr:uid="{00000000-0005-0000-0000-000041520000}"/>
    <cellStyle name="Normal 3 3 2 2 2 4 2 2 3" xfId="3275" xr:uid="{00000000-0005-0000-0000-000042520000}"/>
    <cellStyle name="Normal 3 3 2 2 2 4 2 2 3 2" xfId="7535" xr:uid="{00000000-0005-0000-0000-000043520000}"/>
    <cellStyle name="Normal 3 3 2 2 2 4 2 2 3 2 2" xfId="16024" xr:uid="{00000000-0005-0000-0000-000044520000}"/>
    <cellStyle name="Normal 3 3 2 2 2 4 2 2 3 2 2 2" xfId="32990" xr:uid="{00000000-0005-0000-0000-000045520000}"/>
    <cellStyle name="Normal 3 3 2 2 2 4 2 2 3 2 3" xfId="24508" xr:uid="{00000000-0005-0000-0000-000046520000}"/>
    <cellStyle name="Normal 3 3 2 2 2 4 2 2 3 3" xfId="11782" xr:uid="{00000000-0005-0000-0000-000047520000}"/>
    <cellStyle name="Normal 3 3 2 2 2 4 2 2 3 3 2" xfId="28749" xr:uid="{00000000-0005-0000-0000-000048520000}"/>
    <cellStyle name="Normal 3 3 2 2 2 4 2 2 3 4" xfId="20267" xr:uid="{00000000-0005-0000-0000-000049520000}"/>
    <cellStyle name="Normal 3 3 2 2 2 4 2 2 4" xfId="5416" xr:uid="{00000000-0005-0000-0000-00004A520000}"/>
    <cellStyle name="Normal 3 3 2 2 2 4 2 2 4 2" xfId="13906" xr:uid="{00000000-0005-0000-0000-00004B520000}"/>
    <cellStyle name="Normal 3 3 2 2 2 4 2 2 4 2 2" xfId="30872" xr:uid="{00000000-0005-0000-0000-00004C520000}"/>
    <cellStyle name="Normal 3 3 2 2 2 4 2 2 4 3" xfId="22390" xr:uid="{00000000-0005-0000-0000-00004D520000}"/>
    <cellStyle name="Normal 3 3 2 2 2 4 2 2 5" xfId="9664" xr:uid="{00000000-0005-0000-0000-00004E520000}"/>
    <cellStyle name="Normal 3 3 2 2 2 4 2 2 5 2" xfId="26631" xr:uid="{00000000-0005-0000-0000-00004F520000}"/>
    <cellStyle name="Normal 3 3 2 2 2 4 2 2 6" xfId="18149" xr:uid="{00000000-0005-0000-0000-000050520000}"/>
    <cellStyle name="Normal 3 3 2 2 2 4 2 3" xfId="1683" xr:uid="{00000000-0005-0000-0000-000051520000}"/>
    <cellStyle name="Normal 3 3 2 2 2 4 2 3 2" xfId="3805" xr:uid="{00000000-0005-0000-0000-000052520000}"/>
    <cellStyle name="Normal 3 3 2 2 2 4 2 3 2 2" xfId="8064" xr:uid="{00000000-0005-0000-0000-000053520000}"/>
    <cellStyle name="Normal 3 3 2 2 2 4 2 3 2 2 2" xfId="16553" xr:uid="{00000000-0005-0000-0000-000054520000}"/>
    <cellStyle name="Normal 3 3 2 2 2 4 2 3 2 2 2 2" xfId="33519" xr:uid="{00000000-0005-0000-0000-000055520000}"/>
    <cellStyle name="Normal 3 3 2 2 2 4 2 3 2 2 3" xfId="25037" xr:uid="{00000000-0005-0000-0000-000056520000}"/>
    <cellStyle name="Normal 3 3 2 2 2 4 2 3 2 3" xfId="12311" xr:uid="{00000000-0005-0000-0000-000057520000}"/>
    <cellStyle name="Normal 3 3 2 2 2 4 2 3 2 3 2" xfId="29278" xr:uid="{00000000-0005-0000-0000-000058520000}"/>
    <cellStyle name="Normal 3 3 2 2 2 4 2 3 2 4" xfId="20796" xr:uid="{00000000-0005-0000-0000-000059520000}"/>
    <cellStyle name="Normal 3 3 2 2 2 4 2 3 3" xfId="5945" xr:uid="{00000000-0005-0000-0000-00005A520000}"/>
    <cellStyle name="Normal 3 3 2 2 2 4 2 3 3 2" xfId="14435" xr:uid="{00000000-0005-0000-0000-00005B520000}"/>
    <cellStyle name="Normal 3 3 2 2 2 4 2 3 3 2 2" xfId="31401" xr:uid="{00000000-0005-0000-0000-00005C520000}"/>
    <cellStyle name="Normal 3 3 2 2 2 4 2 3 3 3" xfId="22919" xr:uid="{00000000-0005-0000-0000-00005D520000}"/>
    <cellStyle name="Normal 3 3 2 2 2 4 2 3 4" xfId="10193" xr:uid="{00000000-0005-0000-0000-00005E520000}"/>
    <cellStyle name="Normal 3 3 2 2 2 4 2 3 4 2" xfId="27160" xr:uid="{00000000-0005-0000-0000-00005F520000}"/>
    <cellStyle name="Normal 3 3 2 2 2 4 2 3 5" xfId="18678" xr:uid="{00000000-0005-0000-0000-000060520000}"/>
    <cellStyle name="Normal 3 3 2 2 2 4 2 4" xfId="2746" xr:uid="{00000000-0005-0000-0000-000061520000}"/>
    <cellStyle name="Normal 3 3 2 2 2 4 2 4 2" xfId="7006" xr:uid="{00000000-0005-0000-0000-000062520000}"/>
    <cellStyle name="Normal 3 3 2 2 2 4 2 4 2 2" xfId="15495" xr:uid="{00000000-0005-0000-0000-000063520000}"/>
    <cellStyle name="Normal 3 3 2 2 2 4 2 4 2 2 2" xfId="32461" xr:uid="{00000000-0005-0000-0000-000064520000}"/>
    <cellStyle name="Normal 3 3 2 2 2 4 2 4 2 3" xfId="23979" xr:uid="{00000000-0005-0000-0000-000065520000}"/>
    <cellStyle name="Normal 3 3 2 2 2 4 2 4 3" xfId="11253" xr:uid="{00000000-0005-0000-0000-000066520000}"/>
    <cellStyle name="Normal 3 3 2 2 2 4 2 4 3 2" xfId="28220" xr:uid="{00000000-0005-0000-0000-000067520000}"/>
    <cellStyle name="Normal 3 3 2 2 2 4 2 4 4" xfId="19738" xr:uid="{00000000-0005-0000-0000-000068520000}"/>
    <cellStyle name="Normal 3 3 2 2 2 4 2 5" xfId="4887" xr:uid="{00000000-0005-0000-0000-000069520000}"/>
    <cellStyle name="Normal 3 3 2 2 2 4 2 5 2" xfId="13377" xr:uid="{00000000-0005-0000-0000-00006A520000}"/>
    <cellStyle name="Normal 3 3 2 2 2 4 2 5 2 2" xfId="30343" xr:uid="{00000000-0005-0000-0000-00006B520000}"/>
    <cellStyle name="Normal 3 3 2 2 2 4 2 5 3" xfId="21861" xr:uid="{00000000-0005-0000-0000-00006C520000}"/>
    <cellStyle name="Normal 3 3 2 2 2 4 2 6" xfId="9135" xr:uid="{00000000-0005-0000-0000-00006D520000}"/>
    <cellStyle name="Normal 3 3 2 2 2 4 2 6 2" xfId="26102" xr:uid="{00000000-0005-0000-0000-00006E520000}"/>
    <cellStyle name="Normal 3 3 2 2 2 4 2 7" xfId="17620" xr:uid="{00000000-0005-0000-0000-00006F520000}"/>
    <cellStyle name="Normal 3 3 2 2 2 4 3" xfId="882" xr:uid="{00000000-0005-0000-0000-000070520000}"/>
    <cellStyle name="Normal 3 3 2 2 2 4 3 2" xfId="1948" xr:uid="{00000000-0005-0000-0000-000071520000}"/>
    <cellStyle name="Normal 3 3 2 2 2 4 3 2 2" xfId="4069" xr:uid="{00000000-0005-0000-0000-000072520000}"/>
    <cellStyle name="Normal 3 3 2 2 2 4 3 2 2 2" xfId="8328" xr:uid="{00000000-0005-0000-0000-000073520000}"/>
    <cellStyle name="Normal 3 3 2 2 2 4 3 2 2 2 2" xfId="16817" xr:uid="{00000000-0005-0000-0000-000074520000}"/>
    <cellStyle name="Normal 3 3 2 2 2 4 3 2 2 2 2 2" xfId="33783" xr:uid="{00000000-0005-0000-0000-000075520000}"/>
    <cellStyle name="Normal 3 3 2 2 2 4 3 2 2 2 3" xfId="25301" xr:uid="{00000000-0005-0000-0000-000076520000}"/>
    <cellStyle name="Normal 3 3 2 2 2 4 3 2 2 3" xfId="12575" xr:uid="{00000000-0005-0000-0000-000077520000}"/>
    <cellStyle name="Normal 3 3 2 2 2 4 3 2 2 3 2" xfId="29542" xr:uid="{00000000-0005-0000-0000-000078520000}"/>
    <cellStyle name="Normal 3 3 2 2 2 4 3 2 2 4" xfId="21060" xr:uid="{00000000-0005-0000-0000-000079520000}"/>
    <cellStyle name="Normal 3 3 2 2 2 4 3 2 3" xfId="6209" xr:uid="{00000000-0005-0000-0000-00007A520000}"/>
    <cellStyle name="Normal 3 3 2 2 2 4 3 2 3 2" xfId="14699" xr:uid="{00000000-0005-0000-0000-00007B520000}"/>
    <cellStyle name="Normal 3 3 2 2 2 4 3 2 3 2 2" xfId="31665" xr:uid="{00000000-0005-0000-0000-00007C520000}"/>
    <cellStyle name="Normal 3 3 2 2 2 4 3 2 3 3" xfId="23183" xr:uid="{00000000-0005-0000-0000-00007D520000}"/>
    <cellStyle name="Normal 3 3 2 2 2 4 3 2 4" xfId="10457" xr:uid="{00000000-0005-0000-0000-00007E520000}"/>
    <cellStyle name="Normal 3 3 2 2 2 4 3 2 4 2" xfId="27424" xr:uid="{00000000-0005-0000-0000-00007F520000}"/>
    <cellStyle name="Normal 3 3 2 2 2 4 3 2 5" xfId="18942" xr:uid="{00000000-0005-0000-0000-000080520000}"/>
    <cellStyle name="Normal 3 3 2 2 2 4 3 3" xfId="3010" xr:uid="{00000000-0005-0000-0000-000081520000}"/>
    <cellStyle name="Normal 3 3 2 2 2 4 3 3 2" xfId="7270" xr:uid="{00000000-0005-0000-0000-000082520000}"/>
    <cellStyle name="Normal 3 3 2 2 2 4 3 3 2 2" xfId="15759" xr:uid="{00000000-0005-0000-0000-000083520000}"/>
    <cellStyle name="Normal 3 3 2 2 2 4 3 3 2 2 2" xfId="32725" xr:uid="{00000000-0005-0000-0000-000084520000}"/>
    <cellStyle name="Normal 3 3 2 2 2 4 3 3 2 3" xfId="24243" xr:uid="{00000000-0005-0000-0000-000085520000}"/>
    <cellStyle name="Normal 3 3 2 2 2 4 3 3 3" xfId="11517" xr:uid="{00000000-0005-0000-0000-000086520000}"/>
    <cellStyle name="Normal 3 3 2 2 2 4 3 3 3 2" xfId="28484" xr:uid="{00000000-0005-0000-0000-000087520000}"/>
    <cellStyle name="Normal 3 3 2 2 2 4 3 3 4" xfId="20002" xr:uid="{00000000-0005-0000-0000-000088520000}"/>
    <cellStyle name="Normal 3 3 2 2 2 4 3 4" xfId="5151" xr:uid="{00000000-0005-0000-0000-000089520000}"/>
    <cellStyle name="Normal 3 3 2 2 2 4 3 4 2" xfId="13641" xr:uid="{00000000-0005-0000-0000-00008A520000}"/>
    <cellStyle name="Normal 3 3 2 2 2 4 3 4 2 2" xfId="30607" xr:uid="{00000000-0005-0000-0000-00008B520000}"/>
    <cellStyle name="Normal 3 3 2 2 2 4 3 4 3" xfId="22125" xr:uid="{00000000-0005-0000-0000-00008C520000}"/>
    <cellStyle name="Normal 3 3 2 2 2 4 3 5" xfId="9399" xr:uid="{00000000-0005-0000-0000-00008D520000}"/>
    <cellStyle name="Normal 3 3 2 2 2 4 3 5 2" xfId="26366" xr:uid="{00000000-0005-0000-0000-00008E520000}"/>
    <cellStyle name="Normal 3 3 2 2 2 4 3 6" xfId="17884" xr:uid="{00000000-0005-0000-0000-00008F520000}"/>
    <cellStyle name="Normal 3 3 2 2 2 4 4" xfId="1418" xr:uid="{00000000-0005-0000-0000-000090520000}"/>
    <cellStyle name="Normal 3 3 2 2 2 4 4 2" xfId="3540" xr:uid="{00000000-0005-0000-0000-000091520000}"/>
    <cellStyle name="Normal 3 3 2 2 2 4 4 2 2" xfId="7799" xr:uid="{00000000-0005-0000-0000-000092520000}"/>
    <cellStyle name="Normal 3 3 2 2 2 4 4 2 2 2" xfId="16288" xr:uid="{00000000-0005-0000-0000-000093520000}"/>
    <cellStyle name="Normal 3 3 2 2 2 4 4 2 2 2 2" xfId="33254" xr:uid="{00000000-0005-0000-0000-000094520000}"/>
    <cellStyle name="Normal 3 3 2 2 2 4 4 2 2 3" xfId="24772" xr:uid="{00000000-0005-0000-0000-000095520000}"/>
    <cellStyle name="Normal 3 3 2 2 2 4 4 2 3" xfId="12046" xr:uid="{00000000-0005-0000-0000-000096520000}"/>
    <cellStyle name="Normal 3 3 2 2 2 4 4 2 3 2" xfId="29013" xr:uid="{00000000-0005-0000-0000-000097520000}"/>
    <cellStyle name="Normal 3 3 2 2 2 4 4 2 4" xfId="20531" xr:uid="{00000000-0005-0000-0000-000098520000}"/>
    <cellStyle name="Normal 3 3 2 2 2 4 4 3" xfId="5680" xr:uid="{00000000-0005-0000-0000-000099520000}"/>
    <cellStyle name="Normal 3 3 2 2 2 4 4 3 2" xfId="14170" xr:uid="{00000000-0005-0000-0000-00009A520000}"/>
    <cellStyle name="Normal 3 3 2 2 2 4 4 3 2 2" xfId="31136" xr:uid="{00000000-0005-0000-0000-00009B520000}"/>
    <cellStyle name="Normal 3 3 2 2 2 4 4 3 3" xfId="22654" xr:uid="{00000000-0005-0000-0000-00009C520000}"/>
    <cellStyle name="Normal 3 3 2 2 2 4 4 4" xfId="9928" xr:uid="{00000000-0005-0000-0000-00009D520000}"/>
    <cellStyle name="Normal 3 3 2 2 2 4 4 4 2" xfId="26895" xr:uid="{00000000-0005-0000-0000-00009E520000}"/>
    <cellStyle name="Normal 3 3 2 2 2 4 4 5" xfId="18413" xr:uid="{00000000-0005-0000-0000-00009F520000}"/>
    <cellStyle name="Normal 3 3 2 2 2 4 5" xfId="2481" xr:uid="{00000000-0005-0000-0000-0000A0520000}"/>
    <cellStyle name="Normal 3 3 2 2 2 4 5 2" xfId="6741" xr:uid="{00000000-0005-0000-0000-0000A1520000}"/>
    <cellStyle name="Normal 3 3 2 2 2 4 5 2 2" xfId="15230" xr:uid="{00000000-0005-0000-0000-0000A2520000}"/>
    <cellStyle name="Normal 3 3 2 2 2 4 5 2 2 2" xfId="32196" xr:uid="{00000000-0005-0000-0000-0000A3520000}"/>
    <cellStyle name="Normal 3 3 2 2 2 4 5 2 3" xfId="23714" xr:uid="{00000000-0005-0000-0000-0000A4520000}"/>
    <cellStyle name="Normal 3 3 2 2 2 4 5 3" xfId="10988" xr:uid="{00000000-0005-0000-0000-0000A5520000}"/>
    <cellStyle name="Normal 3 3 2 2 2 4 5 3 2" xfId="27955" xr:uid="{00000000-0005-0000-0000-0000A6520000}"/>
    <cellStyle name="Normal 3 3 2 2 2 4 5 4" xfId="19473" xr:uid="{00000000-0005-0000-0000-0000A7520000}"/>
    <cellStyle name="Normal 3 3 2 2 2 4 6" xfId="4622" xr:uid="{00000000-0005-0000-0000-0000A8520000}"/>
    <cellStyle name="Normal 3 3 2 2 2 4 6 2" xfId="13112" xr:uid="{00000000-0005-0000-0000-0000A9520000}"/>
    <cellStyle name="Normal 3 3 2 2 2 4 6 2 2" xfId="30078" xr:uid="{00000000-0005-0000-0000-0000AA520000}"/>
    <cellStyle name="Normal 3 3 2 2 2 4 6 3" xfId="21596" xr:uid="{00000000-0005-0000-0000-0000AB520000}"/>
    <cellStyle name="Normal 3 3 2 2 2 4 7" xfId="8870" xr:uid="{00000000-0005-0000-0000-0000AC520000}"/>
    <cellStyle name="Normal 3 3 2 2 2 4 7 2" xfId="25837" xr:uid="{00000000-0005-0000-0000-0000AD520000}"/>
    <cellStyle name="Normal 3 3 2 2 2 4 8" xfId="17355" xr:uid="{00000000-0005-0000-0000-0000AE520000}"/>
    <cellStyle name="Normal 3 3 2 2 2 5" xfId="480" xr:uid="{00000000-0005-0000-0000-0000AF520000}"/>
    <cellStyle name="Normal 3 3 2 2 2 5 2" xfId="1021" xr:uid="{00000000-0005-0000-0000-0000B0520000}"/>
    <cellStyle name="Normal 3 3 2 2 2 5 2 2" xfId="2082" xr:uid="{00000000-0005-0000-0000-0000B1520000}"/>
    <cellStyle name="Normal 3 3 2 2 2 5 2 2 2" xfId="4203" xr:uid="{00000000-0005-0000-0000-0000B2520000}"/>
    <cellStyle name="Normal 3 3 2 2 2 5 2 2 2 2" xfId="8462" xr:uid="{00000000-0005-0000-0000-0000B3520000}"/>
    <cellStyle name="Normal 3 3 2 2 2 5 2 2 2 2 2" xfId="16951" xr:uid="{00000000-0005-0000-0000-0000B4520000}"/>
    <cellStyle name="Normal 3 3 2 2 2 5 2 2 2 2 2 2" xfId="33917" xr:uid="{00000000-0005-0000-0000-0000B5520000}"/>
    <cellStyle name="Normal 3 3 2 2 2 5 2 2 2 2 3" xfId="25435" xr:uid="{00000000-0005-0000-0000-0000B6520000}"/>
    <cellStyle name="Normal 3 3 2 2 2 5 2 2 2 3" xfId="12709" xr:uid="{00000000-0005-0000-0000-0000B7520000}"/>
    <cellStyle name="Normal 3 3 2 2 2 5 2 2 2 3 2" xfId="29676" xr:uid="{00000000-0005-0000-0000-0000B8520000}"/>
    <cellStyle name="Normal 3 3 2 2 2 5 2 2 2 4" xfId="21194" xr:uid="{00000000-0005-0000-0000-0000B9520000}"/>
    <cellStyle name="Normal 3 3 2 2 2 5 2 2 3" xfId="6343" xr:uid="{00000000-0005-0000-0000-0000BA520000}"/>
    <cellStyle name="Normal 3 3 2 2 2 5 2 2 3 2" xfId="14833" xr:uid="{00000000-0005-0000-0000-0000BB520000}"/>
    <cellStyle name="Normal 3 3 2 2 2 5 2 2 3 2 2" xfId="31799" xr:uid="{00000000-0005-0000-0000-0000BC520000}"/>
    <cellStyle name="Normal 3 3 2 2 2 5 2 2 3 3" xfId="23317" xr:uid="{00000000-0005-0000-0000-0000BD520000}"/>
    <cellStyle name="Normal 3 3 2 2 2 5 2 2 4" xfId="10591" xr:uid="{00000000-0005-0000-0000-0000BE520000}"/>
    <cellStyle name="Normal 3 3 2 2 2 5 2 2 4 2" xfId="27558" xr:uid="{00000000-0005-0000-0000-0000BF520000}"/>
    <cellStyle name="Normal 3 3 2 2 2 5 2 2 5" xfId="19076" xr:uid="{00000000-0005-0000-0000-0000C0520000}"/>
    <cellStyle name="Normal 3 3 2 2 2 5 2 3" xfId="3144" xr:uid="{00000000-0005-0000-0000-0000C1520000}"/>
    <cellStyle name="Normal 3 3 2 2 2 5 2 3 2" xfId="7404" xr:uid="{00000000-0005-0000-0000-0000C2520000}"/>
    <cellStyle name="Normal 3 3 2 2 2 5 2 3 2 2" xfId="15893" xr:uid="{00000000-0005-0000-0000-0000C3520000}"/>
    <cellStyle name="Normal 3 3 2 2 2 5 2 3 2 2 2" xfId="32859" xr:uid="{00000000-0005-0000-0000-0000C4520000}"/>
    <cellStyle name="Normal 3 3 2 2 2 5 2 3 2 3" xfId="24377" xr:uid="{00000000-0005-0000-0000-0000C5520000}"/>
    <cellStyle name="Normal 3 3 2 2 2 5 2 3 3" xfId="11651" xr:uid="{00000000-0005-0000-0000-0000C6520000}"/>
    <cellStyle name="Normal 3 3 2 2 2 5 2 3 3 2" xfId="28618" xr:uid="{00000000-0005-0000-0000-0000C7520000}"/>
    <cellStyle name="Normal 3 3 2 2 2 5 2 3 4" xfId="20136" xr:uid="{00000000-0005-0000-0000-0000C8520000}"/>
    <cellStyle name="Normal 3 3 2 2 2 5 2 4" xfId="5285" xr:uid="{00000000-0005-0000-0000-0000C9520000}"/>
    <cellStyle name="Normal 3 3 2 2 2 5 2 4 2" xfId="13775" xr:uid="{00000000-0005-0000-0000-0000CA520000}"/>
    <cellStyle name="Normal 3 3 2 2 2 5 2 4 2 2" xfId="30741" xr:uid="{00000000-0005-0000-0000-0000CB520000}"/>
    <cellStyle name="Normal 3 3 2 2 2 5 2 4 3" xfId="22259" xr:uid="{00000000-0005-0000-0000-0000CC520000}"/>
    <cellStyle name="Normal 3 3 2 2 2 5 2 5" xfId="9533" xr:uid="{00000000-0005-0000-0000-0000CD520000}"/>
    <cellStyle name="Normal 3 3 2 2 2 5 2 5 2" xfId="26500" xr:uid="{00000000-0005-0000-0000-0000CE520000}"/>
    <cellStyle name="Normal 3 3 2 2 2 5 2 6" xfId="18018" xr:uid="{00000000-0005-0000-0000-0000CF520000}"/>
    <cellStyle name="Normal 3 3 2 2 2 5 3" xfId="1552" xr:uid="{00000000-0005-0000-0000-0000D0520000}"/>
    <cellStyle name="Normal 3 3 2 2 2 5 3 2" xfId="3674" xr:uid="{00000000-0005-0000-0000-0000D1520000}"/>
    <cellStyle name="Normal 3 3 2 2 2 5 3 2 2" xfId="7933" xr:uid="{00000000-0005-0000-0000-0000D2520000}"/>
    <cellStyle name="Normal 3 3 2 2 2 5 3 2 2 2" xfId="16422" xr:uid="{00000000-0005-0000-0000-0000D3520000}"/>
    <cellStyle name="Normal 3 3 2 2 2 5 3 2 2 2 2" xfId="33388" xr:uid="{00000000-0005-0000-0000-0000D4520000}"/>
    <cellStyle name="Normal 3 3 2 2 2 5 3 2 2 3" xfId="24906" xr:uid="{00000000-0005-0000-0000-0000D5520000}"/>
    <cellStyle name="Normal 3 3 2 2 2 5 3 2 3" xfId="12180" xr:uid="{00000000-0005-0000-0000-0000D6520000}"/>
    <cellStyle name="Normal 3 3 2 2 2 5 3 2 3 2" xfId="29147" xr:uid="{00000000-0005-0000-0000-0000D7520000}"/>
    <cellStyle name="Normal 3 3 2 2 2 5 3 2 4" xfId="20665" xr:uid="{00000000-0005-0000-0000-0000D8520000}"/>
    <cellStyle name="Normal 3 3 2 2 2 5 3 3" xfId="5814" xr:uid="{00000000-0005-0000-0000-0000D9520000}"/>
    <cellStyle name="Normal 3 3 2 2 2 5 3 3 2" xfId="14304" xr:uid="{00000000-0005-0000-0000-0000DA520000}"/>
    <cellStyle name="Normal 3 3 2 2 2 5 3 3 2 2" xfId="31270" xr:uid="{00000000-0005-0000-0000-0000DB520000}"/>
    <cellStyle name="Normal 3 3 2 2 2 5 3 3 3" xfId="22788" xr:uid="{00000000-0005-0000-0000-0000DC520000}"/>
    <cellStyle name="Normal 3 3 2 2 2 5 3 4" xfId="10062" xr:uid="{00000000-0005-0000-0000-0000DD520000}"/>
    <cellStyle name="Normal 3 3 2 2 2 5 3 4 2" xfId="27029" xr:uid="{00000000-0005-0000-0000-0000DE520000}"/>
    <cellStyle name="Normal 3 3 2 2 2 5 3 5" xfId="18547" xr:uid="{00000000-0005-0000-0000-0000DF520000}"/>
    <cellStyle name="Normal 3 3 2 2 2 5 4" xfId="2615" xr:uid="{00000000-0005-0000-0000-0000E0520000}"/>
    <cellStyle name="Normal 3 3 2 2 2 5 4 2" xfId="6875" xr:uid="{00000000-0005-0000-0000-0000E1520000}"/>
    <cellStyle name="Normal 3 3 2 2 2 5 4 2 2" xfId="15364" xr:uid="{00000000-0005-0000-0000-0000E2520000}"/>
    <cellStyle name="Normal 3 3 2 2 2 5 4 2 2 2" xfId="32330" xr:uid="{00000000-0005-0000-0000-0000E3520000}"/>
    <cellStyle name="Normal 3 3 2 2 2 5 4 2 3" xfId="23848" xr:uid="{00000000-0005-0000-0000-0000E4520000}"/>
    <cellStyle name="Normal 3 3 2 2 2 5 4 3" xfId="11122" xr:uid="{00000000-0005-0000-0000-0000E5520000}"/>
    <cellStyle name="Normal 3 3 2 2 2 5 4 3 2" xfId="28089" xr:uid="{00000000-0005-0000-0000-0000E6520000}"/>
    <cellStyle name="Normal 3 3 2 2 2 5 4 4" xfId="19607" xr:uid="{00000000-0005-0000-0000-0000E7520000}"/>
    <cellStyle name="Normal 3 3 2 2 2 5 5" xfId="4756" xr:uid="{00000000-0005-0000-0000-0000E8520000}"/>
    <cellStyle name="Normal 3 3 2 2 2 5 5 2" xfId="13246" xr:uid="{00000000-0005-0000-0000-0000E9520000}"/>
    <cellStyle name="Normal 3 3 2 2 2 5 5 2 2" xfId="30212" xr:uid="{00000000-0005-0000-0000-0000EA520000}"/>
    <cellStyle name="Normal 3 3 2 2 2 5 5 3" xfId="21730" xr:uid="{00000000-0005-0000-0000-0000EB520000}"/>
    <cellStyle name="Normal 3 3 2 2 2 5 6" xfId="9004" xr:uid="{00000000-0005-0000-0000-0000EC520000}"/>
    <cellStyle name="Normal 3 3 2 2 2 5 6 2" xfId="25971" xr:uid="{00000000-0005-0000-0000-0000ED520000}"/>
    <cellStyle name="Normal 3 3 2 2 2 5 7" xfId="17489" xr:uid="{00000000-0005-0000-0000-0000EE520000}"/>
    <cellStyle name="Normal 3 3 2 2 2 6" xfId="750" xr:uid="{00000000-0005-0000-0000-0000EF520000}"/>
    <cellStyle name="Normal 3 3 2 2 2 6 2" xfId="1817" xr:uid="{00000000-0005-0000-0000-0000F0520000}"/>
    <cellStyle name="Normal 3 3 2 2 2 6 2 2" xfId="3938" xr:uid="{00000000-0005-0000-0000-0000F1520000}"/>
    <cellStyle name="Normal 3 3 2 2 2 6 2 2 2" xfId="8197" xr:uid="{00000000-0005-0000-0000-0000F2520000}"/>
    <cellStyle name="Normal 3 3 2 2 2 6 2 2 2 2" xfId="16686" xr:uid="{00000000-0005-0000-0000-0000F3520000}"/>
    <cellStyle name="Normal 3 3 2 2 2 6 2 2 2 2 2" xfId="33652" xr:uid="{00000000-0005-0000-0000-0000F4520000}"/>
    <cellStyle name="Normal 3 3 2 2 2 6 2 2 2 3" xfId="25170" xr:uid="{00000000-0005-0000-0000-0000F5520000}"/>
    <cellStyle name="Normal 3 3 2 2 2 6 2 2 3" xfId="12444" xr:uid="{00000000-0005-0000-0000-0000F6520000}"/>
    <cellStyle name="Normal 3 3 2 2 2 6 2 2 3 2" xfId="29411" xr:uid="{00000000-0005-0000-0000-0000F7520000}"/>
    <cellStyle name="Normal 3 3 2 2 2 6 2 2 4" xfId="20929" xr:uid="{00000000-0005-0000-0000-0000F8520000}"/>
    <cellStyle name="Normal 3 3 2 2 2 6 2 3" xfId="6078" xr:uid="{00000000-0005-0000-0000-0000F9520000}"/>
    <cellStyle name="Normal 3 3 2 2 2 6 2 3 2" xfId="14568" xr:uid="{00000000-0005-0000-0000-0000FA520000}"/>
    <cellStyle name="Normal 3 3 2 2 2 6 2 3 2 2" xfId="31534" xr:uid="{00000000-0005-0000-0000-0000FB520000}"/>
    <cellStyle name="Normal 3 3 2 2 2 6 2 3 3" xfId="23052" xr:uid="{00000000-0005-0000-0000-0000FC520000}"/>
    <cellStyle name="Normal 3 3 2 2 2 6 2 4" xfId="10326" xr:uid="{00000000-0005-0000-0000-0000FD520000}"/>
    <cellStyle name="Normal 3 3 2 2 2 6 2 4 2" xfId="27293" xr:uid="{00000000-0005-0000-0000-0000FE520000}"/>
    <cellStyle name="Normal 3 3 2 2 2 6 2 5" xfId="18811" xr:uid="{00000000-0005-0000-0000-0000FF520000}"/>
    <cellStyle name="Normal 3 3 2 2 2 6 3" xfId="2879" xr:uid="{00000000-0005-0000-0000-000000530000}"/>
    <cellStyle name="Normal 3 3 2 2 2 6 3 2" xfId="7139" xr:uid="{00000000-0005-0000-0000-000001530000}"/>
    <cellStyle name="Normal 3 3 2 2 2 6 3 2 2" xfId="15628" xr:uid="{00000000-0005-0000-0000-000002530000}"/>
    <cellStyle name="Normal 3 3 2 2 2 6 3 2 2 2" xfId="32594" xr:uid="{00000000-0005-0000-0000-000003530000}"/>
    <cellStyle name="Normal 3 3 2 2 2 6 3 2 3" xfId="24112" xr:uid="{00000000-0005-0000-0000-000004530000}"/>
    <cellStyle name="Normal 3 3 2 2 2 6 3 3" xfId="11386" xr:uid="{00000000-0005-0000-0000-000005530000}"/>
    <cellStyle name="Normal 3 3 2 2 2 6 3 3 2" xfId="28353" xr:uid="{00000000-0005-0000-0000-000006530000}"/>
    <cellStyle name="Normal 3 3 2 2 2 6 3 4" xfId="19871" xr:uid="{00000000-0005-0000-0000-000007530000}"/>
    <cellStyle name="Normal 3 3 2 2 2 6 4" xfId="5020" xr:uid="{00000000-0005-0000-0000-000008530000}"/>
    <cellStyle name="Normal 3 3 2 2 2 6 4 2" xfId="13510" xr:uid="{00000000-0005-0000-0000-000009530000}"/>
    <cellStyle name="Normal 3 3 2 2 2 6 4 2 2" xfId="30476" xr:uid="{00000000-0005-0000-0000-00000A530000}"/>
    <cellStyle name="Normal 3 3 2 2 2 6 4 3" xfId="21994" xr:uid="{00000000-0005-0000-0000-00000B530000}"/>
    <cellStyle name="Normal 3 3 2 2 2 6 5" xfId="9268" xr:uid="{00000000-0005-0000-0000-00000C530000}"/>
    <cellStyle name="Normal 3 3 2 2 2 6 5 2" xfId="26235" xr:uid="{00000000-0005-0000-0000-00000D530000}"/>
    <cellStyle name="Normal 3 3 2 2 2 6 6" xfId="17753" xr:uid="{00000000-0005-0000-0000-00000E530000}"/>
    <cellStyle name="Normal 3 3 2 2 2 7" xfId="1286" xr:uid="{00000000-0005-0000-0000-00000F530000}"/>
    <cellStyle name="Normal 3 3 2 2 2 7 2" xfId="3409" xr:uid="{00000000-0005-0000-0000-000010530000}"/>
    <cellStyle name="Normal 3 3 2 2 2 7 2 2" xfId="7668" xr:uid="{00000000-0005-0000-0000-000011530000}"/>
    <cellStyle name="Normal 3 3 2 2 2 7 2 2 2" xfId="16157" xr:uid="{00000000-0005-0000-0000-000012530000}"/>
    <cellStyle name="Normal 3 3 2 2 2 7 2 2 2 2" xfId="33123" xr:uid="{00000000-0005-0000-0000-000013530000}"/>
    <cellStyle name="Normal 3 3 2 2 2 7 2 2 3" xfId="24641" xr:uid="{00000000-0005-0000-0000-000014530000}"/>
    <cellStyle name="Normal 3 3 2 2 2 7 2 3" xfId="11915" xr:uid="{00000000-0005-0000-0000-000015530000}"/>
    <cellStyle name="Normal 3 3 2 2 2 7 2 3 2" xfId="28882" xr:uid="{00000000-0005-0000-0000-000016530000}"/>
    <cellStyle name="Normal 3 3 2 2 2 7 2 4" xfId="20400" xr:uid="{00000000-0005-0000-0000-000017530000}"/>
    <cellStyle name="Normal 3 3 2 2 2 7 3" xfId="5549" xr:uid="{00000000-0005-0000-0000-000018530000}"/>
    <cellStyle name="Normal 3 3 2 2 2 7 3 2" xfId="14039" xr:uid="{00000000-0005-0000-0000-000019530000}"/>
    <cellStyle name="Normal 3 3 2 2 2 7 3 2 2" xfId="31005" xr:uid="{00000000-0005-0000-0000-00001A530000}"/>
    <cellStyle name="Normal 3 3 2 2 2 7 3 3" xfId="22523" xr:uid="{00000000-0005-0000-0000-00001B530000}"/>
    <cellStyle name="Normal 3 3 2 2 2 7 4" xfId="9797" xr:uid="{00000000-0005-0000-0000-00001C530000}"/>
    <cellStyle name="Normal 3 3 2 2 2 7 4 2" xfId="26764" xr:uid="{00000000-0005-0000-0000-00001D530000}"/>
    <cellStyle name="Normal 3 3 2 2 2 7 5" xfId="18282" xr:uid="{00000000-0005-0000-0000-00001E530000}"/>
    <cellStyle name="Normal 3 3 2 2 2 8" xfId="2349" xr:uid="{00000000-0005-0000-0000-00001F530000}"/>
    <cellStyle name="Normal 3 3 2 2 2 8 2" xfId="6610" xr:uid="{00000000-0005-0000-0000-000020530000}"/>
    <cellStyle name="Normal 3 3 2 2 2 8 2 2" xfId="15099" xr:uid="{00000000-0005-0000-0000-000021530000}"/>
    <cellStyle name="Normal 3 3 2 2 2 8 2 2 2" xfId="32065" xr:uid="{00000000-0005-0000-0000-000022530000}"/>
    <cellStyle name="Normal 3 3 2 2 2 8 2 3" xfId="23583" xr:uid="{00000000-0005-0000-0000-000023530000}"/>
    <cellStyle name="Normal 3 3 2 2 2 8 3" xfId="10857" xr:uid="{00000000-0005-0000-0000-000024530000}"/>
    <cellStyle name="Normal 3 3 2 2 2 8 3 2" xfId="27824" xr:uid="{00000000-0005-0000-0000-000025530000}"/>
    <cellStyle name="Normal 3 3 2 2 2 8 4" xfId="19342" xr:uid="{00000000-0005-0000-0000-000026530000}"/>
    <cellStyle name="Normal 3 3 2 2 2 9" xfId="4490" xr:uid="{00000000-0005-0000-0000-000027530000}"/>
    <cellStyle name="Normal 3 3 2 2 2 9 2" xfId="12981" xr:uid="{00000000-0005-0000-0000-000028530000}"/>
    <cellStyle name="Normal 3 3 2 2 2 9 2 2" xfId="29947" xr:uid="{00000000-0005-0000-0000-000029530000}"/>
    <cellStyle name="Normal 3 3 2 2 2 9 3" xfId="21465" xr:uid="{00000000-0005-0000-0000-00002A530000}"/>
    <cellStyle name="Normal 3 3 2 2 3" xfId="150" xr:uid="{00000000-0005-0000-0000-00002B530000}"/>
    <cellStyle name="Normal 3 3 2 2 3 10" xfId="8746" xr:uid="{00000000-0005-0000-0000-00002C530000}"/>
    <cellStyle name="Normal 3 3 2 2 3 10 2" xfId="25714" xr:uid="{00000000-0005-0000-0000-00002D530000}"/>
    <cellStyle name="Normal 3 3 2 2 3 11" xfId="17231" xr:uid="{00000000-0005-0000-0000-00002E530000}"/>
    <cellStyle name="Normal 3 3 2 2 3 2" xfId="230" xr:uid="{00000000-0005-0000-0000-00002F530000}"/>
    <cellStyle name="Normal 3 3 2 2 3 2 10" xfId="17265" xr:uid="{00000000-0005-0000-0000-000030530000}"/>
    <cellStyle name="Normal 3 3 2 2 3 2 2" xfId="300" xr:uid="{00000000-0005-0000-0000-000031530000}"/>
    <cellStyle name="Normal 3 3 2 2 3 2 2 2" xfId="434" xr:uid="{00000000-0005-0000-0000-000032530000}"/>
    <cellStyle name="Normal 3 3 2 2 3 2 2 2 2" xfId="722" xr:uid="{00000000-0005-0000-0000-000033530000}"/>
    <cellStyle name="Normal 3 3 2 2 3 2 2 2 2 2" xfId="1258" xr:uid="{00000000-0005-0000-0000-000034530000}"/>
    <cellStyle name="Normal 3 3 2 2 3 2 2 2 2 2 2" xfId="2319" xr:uid="{00000000-0005-0000-0000-000035530000}"/>
    <cellStyle name="Normal 3 3 2 2 3 2 2 2 2 2 2 2" xfId="4440" xr:uid="{00000000-0005-0000-0000-000036530000}"/>
    <cellStyle name="Normal 3 3 2 2 3 2 2 2 2 2 2 2 2" xfId="8699" xr:uid="{00000000-0005-0000-0000-000037530000}"/>
    <cellStyle name="Normal 3 3 2 2 3 2 2 2 2 2 2 2 2 2" xfId="17188" xr:uid="{00000000-0005-0000-0000-000038530000}"/>
    <cellStyle name="Normal 3 3 2 2 3 2 2 2 2 2 2 2 2 2 2" xfId="34154" xr:uid="{00000000-0005-0000-0000-000039530000}"/>
    <cellStyle name="Normal 3 3 2 2 3 2 2 2 2 2 2 2 2 3" xfId="25672" xr:uid="{00000000-0005-0000-0000-00003A530000}"/>
    <cellStyle name="Normal 3 3 2 2 3 2 2 2 2 2 2 2 3" xfId="12946" xr:uid="{00000000-0005-0000-0000-00003B530000}"/>
    <cellStyle name="Normal 3 3 2 2 3 2 2 2 2 2 2 2 3 2" xfId="29913" xr:uid="{00000000-0005-0000-0000-00003C530000}"/>
    <cellStyle name="Normal 3 3 2 2 3 2 2 2 2 2 2 2 4" xfId="21431" xr:uid="{00000000-0005-0000-0000-00003D530000}"/>
    <cellStyle name="Normal 3 3 2 2 3 2 2 2 2 2 2 3" xfId="6580" xr:uid="{00000000-0005-0000-0000-00003E530000}"/>
    <cellStyle name="Normal 3 3 2 2 3 2 2 2 2 2 2 3 2" xfId="15070" xr:uid="{00000000-0005-0000-0000-00003F530000}"/>
    <cellStyle name="Normal 3 3 2 2 3 2 2 2 2 2 2 3 2 2" xfId="32036" xr:uid="{00000000-0005-0000-0000-000040530000}"/>
    <cellStyle name="Normal 3 3 2 2 3 2 2 2 2 2 2 3 3" xfId="23554" xr:uid="{00000000-0005-0000-0000-000041530000}"/>
    <cellStyle name="Normal 3 3 2 2 3 2 2 2 2 2 2 4" xfId="10828" xr:uid="{00000000-0005-0000-0000-000042530000}"/>
    <cellStyle name="Normal 3 3 2 2 3 2 2 2 2 2 2 4 2" xfId="27795" xr:uid="{00000000-0005-0000-0000-000043530000}"/>
    <cellStyle name="Normal 3 3 2 2 3 2 2 2 2 2 2 5" xfId="19313" xr:uid="{00000000-0005-0000-0000-000044530000}"/>
    <cellStyle name="Normal 3 3 2 2 3 2 2 2 2 2 3" xfId="3381" xr:uid="{00000000-0005-0000-0000-000045530000}"/>
    <cellStyle name="Normal 3 3 2 2 3 2 2 2 2 2 3 2" xfId="7641" xr:uid="{00000000-0005-0000-0000-000046530000}"/>
    <cellStyle name="Normal 3 3 2 2 3 2 2 2 2 2 3 2 2" xfId="16130" xr:uid="{00000000-0005-0000-0000-000047530000}"/>
    <cellStyle name="Normal 3 3 2 2 3 2 2 2 2 2 3 2 2 2" xfId="33096" xr:uid="{00000000-0005-0000-0000-000048530000}"/>
    <cellStyle name="Normal 3 3 2 2 3 2 2 2 2 2 3 2 3" xfId="24614" xr:uid="{00000000-0005-0000-0000-000049530000}"/>
    <cellStyle name="Normal 3 3 2 2 3 2 2 2 2 2 3 3" xfId="11888" xr:uid="{00000000-0005-0000-0000-00004A530000}"/>
    <cellStyle name="Normal 3 3 2 2 3 2 2 2 2 2 3 3 2" xfId="28855" xr:uid="{00000000-0005-0000-0000-00004B530000}"/>
    <cellStyle name="Normal 3 3 2 2 3 2 2 2 2 2 3 4" xfId="20373" xr:uid="{00000000-0005-0000-0000-00004C530000}"/>
    <cellStyle name="Normal 3 3 2 2 3 2 2 2 2 2 4" xfId="5522" xr:uid="{00000000-0005-0000-0000-00004D530000}"/>
    <cellStyle name="Normal 3 3 2 2 3 2 2 2 2 2 4 2" xfId="14012" xr:uid="{00000000-0005-0000-0000-00004E530000}"/>
    <cellStyle name="Normal 3 3 2 2 3 2 2 2 2 2 4 2 2" xfId="30978" xr:uid="{00000000-0005-0000-0000-00004F530000}"/>
    <cellStyle name="Normal 3 3 2 2 3 2 2 2 2 2 4 3" xfId="22496" xr:uid="{00000000-0005-0000-0000-000050530000}"/>
    <cellStyle name="Normal 3 3 2 2 3 2 2 2 2 2 5" xfId="9770" xr:uid="{00000000-0005-0000-0000-000051530000}"/>
    <cellStyle name="Normal 3 3 2 2 3 2 2 2 2 2 5 2" xfId="26737" xr:uid="{00000000-0005-0000-0000-000052530000}"/>
    <cellStyle name="Normal 3 3 2 2 3 2 2 2 2 2 6" xfId="18255" xr:uid="{00000000-0005-0000-0000-000053530000}"/>
    <cellStyle name="Normal 3 3 2 2 3 2 2 2 2 3" xfId="1789" xr:uid="{00000000-0005-0000-0000-000054530000}"/>
    <cellStyle name="Normal 3 3 2 2 3 2 2 2 2 3 2" xfId="3911" xr:uid="{00000000-0005-0000-0000-000055530000}"/>
    <cellStyle name="Normal 3 3 2 2 3 2 2 2 2 3 2 2" xfId="8170" xr:uid="{00000000-0005-0000-0000-000056530000}"/>
    <cellStyle name="Normal 3 3 2 2 3 2 2 2 2 3 2 2 2" xfId="16659" xr:uid="{00000000-0005-0000-0000-000057530000}"/>
    <cellStyle name="Normal 3 3 2 2 3 2 2 2 2 3 2 2 2 2" xfId="33625" xr:uid="{00000000-0005-0000-0000-000058530000}"/>
    <cellStyle name="Normal 3 3 2 2 3 2 2 2 2 3 2 2 3" xfId="25143" xr:uid="{00000000-0005-0000-0000-000059530000}"/>
    <cellStyle name="Normal 3 3 2 2 3 2 2 2 2 3 2 3" xfId="12417" xr:uid="{00000000-0005-0000-0000-00005A530000}"/>
    <cellStyle name="Normal 3 3 2 2 3 2 2 2 2 3 2 3 2" xfId="29384" xr:uid="{00000000-0005-0000-0000-00005B530000}"/>
    <cellStyle name="Normal 3 3 2 2 3 2 2 2 2 3 2 4" xfId="20902" xr:uid="{00000000-0005-0000-0000-00005C530000}"/>
    <cellStyle name="Normal 3 3 2 2 3 2 2 2 2 3 3" xfId="6051" xr:uid="{00000000-0005-0000-0000-00005D530000}"/>
    <cellStyle name="Normal 3 3 2 2 3 2 2 2 2 3 3 2" xfId="14541" xr:uid="{00000000-0005-0000-0000-00005E530000}"/>
    <cellStyle name="Normal 3 3 2 2 3 2 2 2 2 3 3 2 2" xfId="31507" xr:uid="{00000000-0005-0000-0000-00005F530000}"/>
    <cellStyle name="Normal 3 3 2 2 3 2 2 2 2 3 3 3" xfId="23025" xr:uid="{00000000-0005-0000-0000-000060530000}"/>
    <cellStyle name="Normal 3 3 2 2 3 2 2 2 2 3 4" xfId="10299" xr:uid="{00000000-0005-0000-0000-000061530000}"/>
    <cellStyle name="Normal 3 3 2 2 3 2 2 2 2 3 4 2" xfId="27266" xr:uid="{00000000-0005-0000-0000-000062530000}"/>
    <cellStyle name="Normal 3 3 2 2 3 2 2 2 2 3 5" xfId="18784" xr:uid="{00000000-0005-0000-0000-000063530000}"/>
    <cellStyle name="Normal 3 3 2 2 3 2 2 2 2 4" xfId="2852" xr:uid="{00000000-0005-0000-0000-000064530000}"/>
    <cellStyle name="Normal 3 3 2 2 3 2 2 2 2 4 2" xfId="7112" xr:uid="{00000000-0005-0000-0000-000065530000}"/>
    <cellStyle name="Normal 3 3 2 2 3 2 2 2 2 4 2 2" xfId="15601" xr:uid="{00000000-0005-0000-0000-000066530000}"/>
    <cellStyle name="Normal 3 3 2 2 3 2 2 2 2 4 2 2 2" xfId="32567" xr:uid="{00000000-0005-0000-0000-000067530000}"/>
    <cellStyle name="Normal 3 3 2 2 3 2 2 2 2 4 2 3" xfId="24085" xr:uid="{00000000-0005-0000-0000-000068530000}"/>
    <cellStyle name="Normal 3 3 2 2 3 2 2 2 2 4 3" xfId="11359" xr:uid="{00000000-0005-0000-0000-000069530000}"/>
    <cellStyle name="Normal 3 3 2 2 3 2 2 2 2 4 3 2" xfId="28326" xr:uid="{00000000-0005-0000-0000-00006A530000}"/>
    <cellStyle name="Normal 3 3 2 2 3 2 2 2 2 4 4" xfId="19844" xr:uid="{00000000-0005-0000-0000-00006B530000}"/>
    <cellStyle name="Normal 3 3 2 2 3 2 2 2 2 5" xfId="4993" xr:uid="{00000000-0005-0000-0000-00006C530000}"/>
    <cellStyle name="Normal 3 3 2 2 3 2 2 2 2 5 2" xfId="13483" xr:uid="{00000000-0005-0000-0000-00006D530000}"/>
    <cellStyle name="Normal 3 3 2 2 3 2 2 2 2 5 2 2" xfId="30449" xr:uid="{00000000-0005-0000-0000-00006E530000}"/>
    <cellStyle name="Normal 3 3 2 2 3 2 2 2 2 5 3" xfId="21967" xr:uid="{00000000-0005-0000-0000-00006F530000}"/>
    <cellStyle name="Normal 3 3 2 2 3 2 2 2 2 6" xfId="9241" xr:uid="{00000000-0005-0000-0000-000070530000}"/>
    <cellStyle name="Normal 3 3 2 2 3 2 2 2 2 6 2" xfId="26208" xr:uid="{00000000-0005-0000-0000-000071530000}"/>
    <cellStyle name="Normal 3 3 2 2 3 2 2 2 2 7" xfId="17726" xr:uid="{00000000-0005-0000-0000-000072530000}"/>
    <cellStyle name="Normal 3 3 2 2 3 2 2 2 3" xfId="988" xr:uid="{00000000-0005-0000-0000-000073530000}"/>
    <cellStyle name="Normal 3 3 2 2 3 2 2 2 3 2" xfId="2054" xr:uid="{00000000-0005-0000-0000-000074530000}"/>
    <cellStyle name="Normal 3 3 2 2 3 2 2 2 3 2 2" xfId="4175" xr:uid="{00000000-0005-0000-0000-000075530000}"/>
    <cellStyle name="Normal 3 3 2 2 3 2 2 2 3 2 2 2" xfId="8434" xr:uid="{00000000-0005-0000-0000-000076530000}"/>
    <cellStyle name="Normal 3 3 2 2 3 2 2 2 3 2 2 2 2" xfId="16923" xr:uid="{00000000-0005-0000-0000-000077530000}"/>
    <cellStyle name="Normal 3 3 2 2 3 2 2 2 3 2 2 2 2 2" xfId="33889" xr:uid="{00000000-0005-0000-0000-000078530000}"/>
    <cellStyle name="Normal 3 3 2 2 3 2 2 2 3 2 2 2 3" xfId="25407" xr:uid="{00000000-0005-0000-0000-000079530000}"/>
    <cellStyle name="Normal 3 3 2 2 3 2 2 2 3 2 2 3" xfId="12681" xr:uid="{00000000-0005-0000-0000-00007A530000}"/>
    <cellStyle name="Normal 3 3 2 2 3 2 2 2 3 2 2 3 2" xfId="29648" xr:uid="{00000000-0005-0000-0000-00007B530000}"/>
    <cellStyle name="Normal 3 3 2 2 3 2 2 2 3 2 2 4" xfId="21166" xr:uid="{00000000-0005-0000-0000-00007C530000}"/>
    <cellStyle name="Normal 3 3 2 2 3 2 2 2 3 2 3" xfId="6315" xr:uid="{00000000-0005-0000-0000-00007D530000}"/>
    <cellStyle name="Normal 3 3 2 2 3 2 2 2 3 2 3 2" xfId="14805" xr:uid="{00000000-0005-0000-0000-00007E530000}"/>
    <cellStyle name="Normal 3 3 2 2 3 2 2 2 3 2 3 2 2" xfId="31771" xr:uid="{00000000-0005-0000-0000-00007F530000}"/>
    <cellStyle name="Normal 3 3 2 2 3 2 2 2 3 2 3 3" xfId="23289" xr:uid="{00000000-0005-0000-0000-000080530000}"/>
    <cellStyle name="Normal 3 3 2 2 3 2 2 2 3 2 4" xfId="10563" xr:uid="{00000000-0005-0000-0000-000081530000}"/>
    <cellStyle name="Normal 3 3 2 2 3 2 2 2 3 2 4 2" xfId="27530" xr:uid="{00000000-0005-0000-0000-000082530000}"/>
    <cellStyle name="Normal 3 3 2 2 3 2 2 2 3 2 5" xfId="19048" xr:uid="{00000000-0005-0000-0000-000083530000}"/>
    <cellStyle name="Normal 3 3 2 2 3 2 2 2 3 3" xfId="3116" xr:uid="{00000000-0005-0000-0000-000084530000}"/>
    <cellStyle name="Normal 3 3 2 2 3 2 2 2 3 3 2" xfId="7376" xr:uid="{00000000-0005-0000-0000-000085530000}"/>
    <cellStyle name="Normal 3 3 2 2 3 2 2 2 3 3 2 2" xfId="15865" xr:uid="{00000000-0005-0000-0000-000086530000}"/>
    <cellStyle name="Normal 3 3 2 2 3 2 2 2 3 3 2 2 2" xfId="32831" xr:uid="{00000000-0005-0000-0000-000087530000}"/>
    <cellStyle name="Normal 3 3 2 2 3 2 2 2 3 3 2 3" xfId="24349" xr:uid="{00000000-0005-0000-0000-000088530000}"/>
    <cellStyle name="Normal 3 3 2 2 3 2 2 2 3 3 3" xfId="11623" xr:uid="{00000000-0005-0000-0000-000089530000}"/>
    <cellStyle name="Normal 3 3 2 2 3 2 2 2 3 3 3 2" xfId="28590" xr:uid="{00000000-0005-0000-0000-00008A530000}"/>
    <cellStyle name="Normal 3 3 2 2 3 2 2 2 3 3 4" xfId="20108" xr:uid="{00000000-0005-0000-0000-00008B530000}"/>
    <cellStyle name="Normal 3 3 2 2 3 2 2 2 3 4" xfId="5257" xr:uid="{00000000-0005-0000-0000-00008C530000}"/>
    <cellStyle name="Normal 3 3 2 2 3 2 2 2 3 4 2" xfId="13747" xr:uid="{00000000-0005-0000-0000-00008D530000}"/>
    <cellStyle name="Normal 3 3 2 2 3 2 2 2 3 4 2 2" xfId="30713" xr:uid="{00000000-0005-0000-0000-00008E530000}"/>
    <cellStyle name="Normal 3 3 2 2 3 2 2 2 3 4 3" xfId="22231" xr:uid="{00000000-0005-0000-0000-00008F530000}"/>
    <cellStyle name="Normal 3 3 2 2 3 2 2 2 3 5" xfId="9505" xr:uid="{00000000-0005-0000-0000-000090530000}"/>
    <cellStyle name="Normal 3 3 2 2 3 2 2 2 3 5 2" xfId="26472" xr:uid="{00000000-0005-0000-0000-000091530000}"/>
    <cellStyle name="Normal 3 3 2 2 3 2 2 2 3 6" xfId="17990" xr:uid="{00000000-0005-0000-0000-000092530000}"/>
    <cellStyle name="Normal 3 3 2 2 3 2 2 2 4" xfId="1524" xr:uid="{00000000-0005-0000-0000-000093530000}"/>
    <cellStyle name="Normal 3 3 2 2 3 2 2 2 4 2" xfId="3646" xr:uid="{00000000-0005-0000-0000-000094530000}"/>
    <cellStyle name="Normal 3 3 2 2 3 2 2 2 4 2 2" xfId="7905" xr:uid="{00000000-0005-0000-0000-000095530000}"/>
    <cellStyle name="Normal 3 3 2 2 3 2 2 2 4 2 2 2" xfId="16394" xr:uid="{00000000-0005-0000-0000-000096530000}"/>
    <cellStyle name="Normal 3 3 2 2 3 2 2 2 4 2 2 2 2" xfId="33360" xr:uid="{00000000-0005-0000-0000-000097530000}"/>
    <cellStyle name="Normal 3 3 2 2 3 2 2 2 4 2 2 3" xfId="24878" xr:uid="{00000000-0005-0000-0000-000098530000}"/>
    <cellStyle name="Normal 3 3 2 2 3 2 2 2 4 2 3" xfId="12152" xr:uid="{00000000-0005-0000-0000-000099530000}"/>
    <cellStyle name="Normal 3 3 2 2 3 2 2 2 4 2 3 2" xfId="29119" xr:uid="{00000000-0005-0000-0000-00009A530000}"/>
    <cellStyle name="Normal 3 3 2 2 3 2 2 2 4 2 4" xfId="20637" xr:uid="{00000000-0005-0000-0000-00009B530000}"/>
    <cellStyle name="Normal 3 3 2 2 3 2 2 2 4 3" xfId="5786" xr:uid="{00000000-0005-0000-0000-00009C530000}"/>
    <cellStyle name="Normal 3 3 2 2 3 2 2 2 4 3 2" xfId="14276" xr:uid="{00000000-0005-0000-0000-00009D530000}"/>
    <cellStyle name="Normal 3 3 2 2 3 2 2 2 4 3 2 2" xfId="31242" xr:uid="{00000000-0005-0000-0000-00009E530000}"/>
    <cellStyle name="Normal 3 3 2 2 3 2 2 2 4 3 3" xfId="22760" xr:uid="{00000000-0005-0000-0000-00009F530000}"/>
    <cellStyle name="Normal 3 3 2 2 3 2 2 2 4 4" xfId="10034" xr:uid="{00000000-0005-0000-0000-0000A0530000}"/>
    <cellStyle name="Normal 3 3 2 2 3 2 2 2 4 4 2" xfId="27001" xr:uid="{00000000-0005-0000-0000-0000A1530000}"/>
    <cellStyle name="Normal 3 3 2 2 3 2 2 2 4 5" xfId="18519" xr:uid="{00000000-0005-0000-0000-0000A2530000}"/>
    <cellStyle name="Normal 3 3 2 2 3 2 2 2 5" xfId="2587" xr:uid="{00000000-0005-0000-0000-0000A3530000}"/>
    <cellStyle name="Normal 3 3 2 2 3 2 2 2 5 2" xfId="6847" xr:uid="{00000000-0005-0000-0000-0000A4530000}"/>
    <cellStyle name="Normal 3 3 2 2 3 2 2 2 5 2 2" xfId="15336" xr:uid="{00000000-0005-0000-0000-0000A5530000}"/>
    <cellStyle name="Normal 3 3 2 2 3 2 2 2 5 2 2 2" xfId="32302" xr:uid="{00000000-0005-0000-0000-0000A6530000}"/>
    <cellStyle name="Normal 3 3 2 2 3 2 2 2 5 2 3" xfId="23820" xr:uid="{00000000-0005-0000-0000-0000A7530000}"/>
    <cellStyle name="Normal 3 3 2 2 3 2 2 2 5 3" xfId="11094" xr:uid="{00000000-0005-0000-0000-0000A8530000}"/>
    <cellStyle name="Normal 3 3 2 2 3 2 2 2 5 3 2" xfId="28061" xr:uid="{00000000-0005-0000-0000-0000A9530000}"/>
    <cellStyle name="Normal 3 3 2 2 3 2 2 2 5 4" xfId="19579" xr:uid="{00000000-0005-0000-0000-0000AA530000}"/>
    <cellStyle name="Normal 3 3 2 2 3 2 2 2 6" xfId="4728" xr:uid="{00000000-0005-0000-0000-0000AB530000}"/>
    <cellStyle name="Normal 3 3 2 2 3 2 2 2 6 2" xfId="13218" xr:uid="{00000000-0005-0000-0000-0000AC530000}"/>
    <cellStyle name="Normal 3 3 2 2 3 2 2 2 6 2 2" xfId="30184" xr:uid="{00000000-0005-0000-0000-0000AD530000}"/>
    <cellStyle name="Normal 3 3 2 2 3 2 2 2 6 3" xfId="21702" xr:uid="{00000000-0005-0000-0000-0000AE530000}"/>
    <cellStyle name="Normal 3 3 2 2 3 2 2 2 7" xfId="8976" xr:uid="{00000000-0005-0000-0000-0000AF530000}"/>
    <cellStyle name="Normal 3 3 2 2 3 2 2 2 7 2" xfId="25943" xr:uid="{00000000-0005-0000-0000-0000B0530000}"/>
    <cellStyle name="Normal 3 3 2 2 3 2 2 2 8" xfId="17461" xr:uid="{00000000-0005-0000-0000-0000B1530000}"/>
    <cellStyle name="Normal 3 3 2 2 3 2 2 3" xfId="589" xr:uid="{00000000-0005-0000-0000-0000B2530000}"/>
    <cellStyle name="Normal 3 3 2 2 3 2 2 3 2" xfId="1127" xr:uid="{00000000-0005-0000-0000-0000B3530000}"/>
    <cellStyle name="Normal 3 3 2 2 3 2 2 3 2 2" xfId="2188" xr:uid="{00000000-0005-0000-0000-0000B4530000}"/>
    <cellStyle name="Normal 3 3 2 2 3 2 2 3 2 2 2" xfId="4309" xr:uid="{00000000-0005-0000-0000-0000B5530000}"/>
    <cellStyle name="Normal 3 3 2 2 3 2 2 3 2 2 2 2" xfId="8568" xr:uid="{00000000-0005-0000-0000-0000B6530000}"/>
    <cellStyle name="Normal 3 3 2 2 3 2 2 3 2 2 2 2 2" xfId="17057" xr:uid="{00000000-0005-0000-0000-0000B7530000}"/>
    <cellStyle name="Normal 3 3 2 2 3 2 2 3 2 2 2 2 2 2" xfId="34023" xr:uid="{00000000-0005-0000-0000-0000B8530000}"/>
    <cellStyle name="Normal 3 3 2 2 3 2 2 3 2 2 2 2 3" xfId="25541" xr:uid="{00000000-0005-0000-0000-0000B9530000}"/>
    <cellStyle name="Normal 3 3 2 2 3 2 2 3 2 2 2 3" xfId="12815" xr:uid="{00000000-0005-0000-0000-0000BA530000}"/>
    <cellStyle name="Normal 3 3 2 2 3 2 2 3 2 2 2 3 2" xfId="29782" xr:uid="{00000000-0005-0000-0000-0000BB530000}"/>
    <cellStyle name="Normal 3 3 2 2 3 2 2 3 2 2 2 4" xfId="21300" xr:uid="{00000000-0005-0000-0000-0000BC530000}"/>
    <cellStyle name="Normal 3 3 2 2 3 2 2 3 2 2 3" xfId="6449" xr:uid="{00000000-0005-0000-0000-0000BD530000}"/>
    <cellStyle name="Normal 3 3 2 2 3 2 2 3 2 2 3 2" xfId="14939" xr:uid="{00000000-0005-0000-0000-0000BE530000}"/>
    <cellStyle name="Normal 3 3 2 2 3 2 2 3 2 2 3 2 2" xfId="31905" xr:uid="{00000000-0005-0000-0000-0000BF530000}"/>
    <cellStyle name="Normal 3 3 2 2 3 2 2 3 2 2 3 3" xfId="23423" xr:uid="{00000000-0005-0000-0000-0000C0530000}"/>
    <cellStyle name="Normal 3 3 2 2 3 2 2 3 2 2 4" xfId="10697" xr:uid="{00000000-0005-0000-0000-0000C1530000}"/>
    <cellStyle name="Normal 3 3 2 2 3 2 2 3 2 2 4 2" xfId="27664" xr:uid="{00000000-0005-0000-0000-0000C2530000}"/>
    <cellStyle name="Normal 3 3 2 2 3 2 2 3 2 2 5" xfId="19182" xr:uid="{00000000-0005-0000-0000-0000C3530000}"/>
    <cellStyle name="Normal 3 3 2 2 3 2 2 3 2 3" xfId="3250" xr:uid="{00000000-0005-0000-0000-0000C4530000}"/>
    <cellStyle name="Normal 3 3 2 2 3 2 2 3 2 3 2" xfId="7510" xr:uid="{00000000-0005-0000-0000-0000C5530000}"/>
    <cellStyle name="Normal 3 3 2 2 3 2 2 3 2 3 2 2" xfId="15999" xr:uid="{00000000-0005-0000-0000-0000C6530000}"/>
    <cellStyle name="Normal 3 3 2 2 3 2 2 3 2 3 2 2 2" xfId="32965" xr:uid="{00000000-0005-0000-0000-0000C7530000}"/>
    <cellStyle name="Normal 3 3 2 2 3 2 2 3 2 3 2 3" xfId="24483" xr:uid="{00000000-0005-0000-0000-0000C8530000}"/>
    <cellStyle name="Normal 3 3 2 2 3 2 2 3 2 3 3" xfId="11757" xr:uid="{00000000-0005-0000-0000-0000C9530000}"/>
    <cellStyle name="Normal 3 3 2 2 3 2 2 3 2 3 3 2" xfId="28724" xr:uid="{00000000-0005-0000-0000-0000CA530000}"/>
    <cellStyle name="Normal 3 3 2 2 3 2 2 3 2 3 4" xfId="20242" xr:uid="{00000000-0005-0000-0000-0000CB530000}"/>
    <cellStyle name="Normal 3 3 2 2 3 2 2 3 2 4" xfId="5391" xr:uid="{00000000-0005-0000-0000-0000CC530000}"/>
    <cellStyle name="Normal 3 3 2 2 3 2 2 3 2 4 2" xfId="13881" xr:uid="{00000000-0005-0000-0000-0000CD530000}"/>
    <cellStyle name="Normal 3 3 2 2 3 2 2 3 2 4 2 2" xfId="30847" xr:uid="{00000000-0005-0000-0000-0000CE530000}"/>
    <cellStyle name="Normal 3 3 2 2 3 2 2 3 2 4 3" xfId="22365" xr:uid="{00000000-0005-0000-0000-0000CF530000}"/>
    <cellStyle name="Normal 3 3 2 2 3 2 2 3 2 5" xfId="9639" xr:uid="{00000000-0005-0000-0000-0000D0530000}"/>
    <cellStyle name="Normal 3 3 2 2 3 2 2 3 2 5 2" xfId="26606" xr:uid="{00000000-0005-0000-0000-0000D1530000}"/>
    <cellStyle name="Normal 3 3 2 2 3 2 2 3 2 6" xfId="18124" xr:uid="{00000000-0005-0000-0000-0000D2530000}"/>
    <cellStyle name="Normal 3 3 2 2 3 2 2 3 3" xfId="1658" xr:uid="{00000000-0005-0000-0000-0000D3530000}"/>
    <cellStyle name="Normal 3 3 2 2 3 2 2 3 3 2" xfId="3780" xr:uid="{00000000-0005-0000-0000-0000D4530000}"/>
    <cellStyle name="Normal 3 3 2 2 3 2 2 3 3 2 2" xfId="8039" xr:uid="{00000000-0005-0000-0000-0000D5530000}"/>
    <cellStyle name="Normal 3 3 2 2 3 2 2 3 3 2 2 2" xfId="16528" xr:uid="{00000000-0005-0000-0000-0000D6530000}"/>
    <cellStyle name="Normal 3 3 2 2 3 2 2 3 3 2 2 2 2" xfId="33494" xr:uid="{00000000-0005-0000-0000-0000D7530000}"/>
    <cellStyle name="Normal 3 3 2 2 3 2 2 3 3 2 2 3" xfId="25012" xr:uid="{00000000-0005-0000-0000-0000D8530000}"/>
    <cellStyle name="Normal 3 3 2 2 3 2 2 3 3 2 3" xfId="12286" xr:uid="{00000000-0005-0000-0000-0000D9530000}"/>
    <cellStyle name="Normal 3 3 2 2 3 2 2 3 3 2 3 2" xfId="29253" xr:uid="{00000000-0005-0000-0000-0000DA530000}"/>
    <cellStyle name="Normal 3 3 2 2 3 2 2 3 3 2 4" xfId="20771" xr:uid="{00000000-0005-0000-0000-0000DB530000}"/>
    <cellStyle name="Normal 3 3 2 2 3 2 2 3 3 3" xfId="5920" xr:uid="{00000000-0005-0000-0000-0000DC530000}"/>
    <cellStyle name="Normal 3 3 2 2 3 2 2 3 3 3 2" xfId="14410" xr:uid="{00000000-0005-0000-0000-0000DD530000}"/>
    <cellStyle name="Normal 3 3 2 2 3 2 2 3 3 3 2 2" xfId="31376" xr:uid="{00000000-0005-0000-0000-0000DE530000}"/>
    <cellStyle name="Normal 3 3 2 2 3 2 2 3 3 3 3" xfId="22894" xr:uid="{00000000-0005-0000-0000-0000DF530000}"/>
    <cellStyle name="Normal 3 3 2 2 3 2 2 3 3 4" xfId="10168" xr:uid="{00000000-0005-0000-0000-0000E0530000}"/>
    <cellStyle name="Normal 3 3 2 2 3 2 2 3 3 4 2" xfId="27135" xr:uid="{00000000-0005-0000-0000-0000E1530000}"/>
    <cellStyle name="Normal 3 3 2 2 3 2 2 3 3 5" xfId="18653" xr:uid="{00000000-0005-0000-0000-0000E2530000}"/>
    <cellStyle name="Normal 3 3 2 2 3 2 2 3 4" xfId="2721" xr:uid="{00000000-0005-0000-0000-0000E3530000}"/>
    <cellStyle name="Normal 3 3 2 2 3 2 2 3 4 2" xfId="6981" xr:uid="{00000000-0005-0000-0000-0000E4530000}"/>
    <cellStyle name="Normal 3 3 2 2 3 2 2 3 4 2 2" xfId="15470" xr:uid="{00000000-0005-0000-0000-0000E5530000}"/>
    <cellStyle name="Normal 3 3 2 2 3 2 2 3 4 2 2 2" xfId="32436" xr:uid="{00000000-0005-0000-0000-0000E6530000}"/>
    <cellStyle name="Normal 3 3 2 2 3 2 2 3 4 2 3" xfId="23954" xr:uid="{00000000-0005-0000-0000-0000E7530000}"/>
    <cellStyle name="Normal 3 3 2 2 3 2 2 3 4 3" xfId="11228" xr:uid="{00000000-0005-0000-0000-0000E8530000}"/>
    <cellStyle name="Normal 3 3 2 2 3 2 2 3 4 3 2" xfId="28195" xr:uid="{00000000-0005-0000-0000-0000E9530000}"/>
    <cellStyle name="Normal 3 3 2 2 3 2 2 3 4 4" xfId="19713" xr:uid="{00000000-0005-0000-0000-0000EA530000}"/>
    <cellStyle name="Normal 3 3 2 2 3 2 2 3 5" xfId="4862" xr:uid="{00000000-0005-0000-0000-0000EB530000}"/>
    <cellStyle name="Normal 3 3 2 2 3 2 2 3 5 2" xfId="13352" xr:uid="{00000000-0005-0000-0000-0000EC530000}"/>
    <cellStyle name="Normal 3 3 2 2 3 2 2 3 5 2 2" xfId="30318" xr:uid="{00000000-0005-0000-0000-0000ED530000}"/>
    <cellStyle name="Normal 3 3 2 2 3 2 2 3 5 3" xfId="21836" xr:uid="{00000000-0005-0000-0000-0000EE530000}"/>
    <cellStyle name="Normal 3 3 2 2 3 2 2 3 6" xfId="9110" xr:uid="{00000000-0005-0000-0000-0000EF530000}"/>
    <cellStyle name="Normal 3 3 2 2 3 2 2 3 6 2" xfId="26077" xr:uid="{00000000-0005-0000-0000-0000F0530000}"/>
    <cellStyle name="Normal 3 3 2 2 3 2 2 3 7" xfId="17595" xr:uid="{00000000-0005-0000-0000-0000F1530000}"/>
    <cellStyle name="Normal 3 3 2 2 3 2 2 4" xfId="857" xr:uid="{00000000-0005-0000-0000-0000F2530000}"/>
    <cellStyle name="Normal 3 3 2 2 3 2 2 4 2" xfId="1923" xr:uid="{00000000-0005-0000-0000-0000F3530000}"/>
    <cellStyle name="Normal 3 3 2 2 3 2 2 4 2 2" xfId="4044" xr:uid="{00000000-0005-0000-0000-0000F4530000}"/>
    <cellStyle name="Normal 3 3 2 2 3 2 2 4 2 2 2" xfId="8303" xr:uid="{00000000-0005-0000-0000-0000F5530000}"/>
    <cellStyle name="Normal 3 3 2 2 3 2 2 4 2 2 2 2" xfId="16792" xr:uid="{00000000-0005-0000-0000-0000F6530000}"/>
    <cellStyle name="Normal 3 3 2 2 3 2 2 4 2 2 2 2 2" xfId="33758" xr:uid="{00000000-0005-0000-0000-0000F7530000}"/>
    <cellStyle name="Normal 3 3 2 2 3 2 2 4 2 2 2 3" xfId="25276" xr:uid="{00000000-0005-0000-0000-0000F8530000}"/>
    <cellStyle name="Normal 3 3 2 2 3 2 2 4 2 2 3" xfId="12550" xr:uid="{00000000-0005-0000-0000-0000F9530000}"/>
    <cellStyle name="Normal 3 3 2 2 3 2 2 4 2 2 3 2" xfId="29517" xr:uid="{00000000-0005-0000-0000-0000FA530000}"/>
    <cellStyle name="Normal 3 3 2 2 3 2 2 4 2 2 4" xfId="21035" xr:uid="{00000000-0005-0000-0000-0000FB530000}"/>
    <cellStyle name="Normal 3 3 2 2 3 2 2 4 2 3" xfId="6184" xr:uid="{00000000-0005-0000-0000-0000FC530000}"/>
    <cellStyle name="Normal 3 3 2 2 3 2 2 4 2 3 2" xfId="14674" xr:uid="{00000000-0005-0000-0000-0000FD530000}"/>
    <cellStyle name="Normal 3 3 2 2 3 2 2 4 2 3 2 2" xfId="31640" xr:uid="{00000000-0005-0000-0000-0000FE530000}"/>
    <cellStyle name="Normal 3 3 2 2 3 2 2 4 2 3 3" xfId="23158" xr:uid="{00000000-0005-0000-0000-0000FF530000}"/>
    <cellStyle name="Normal 3 3 2 2 3 2 2 4 2 4" xfId="10432" xr:uid="{00000000-0005-0000-0000-000000540000}"/>
    <cellStyle name="Normal 3 3 2 2 3 2 2 4 2 4 2" xfId="27399" xr:uid="{00000000-0005-0000-0000-000001540000}"/>
    <cellStyle name="Normal 3 3 2 2 3 2 2 4 2 5" xfId="18917" xr:uid="{00000000-0005-0000-0000-000002540000}"/>
    <cellStyle name="Normal 3 3 2 2 3 2 2 4 3" xfId="2985" xr:uid="{00000000-0005-0000-0000-000003540000}"/>
    <cellStyle name="Normal 3 3 2 2 3 2 2 4 3 2" xfId="7245" xr:uid="{00000000-0005-0000-0000-000004540000}"/>
    <cellStyle name="Normal 3 3 2 2 3 2 2 4 3 2 2" xfId="15734" xr:uid="{00000000-0005-0000-0000-000005540000}"/>
    <cellStyle name="Normal 3 3 2 2 3 2 2 4 3 2 2 2" xfId="32700" xr:uid="{00000000-0005-0000-0000-000006540000}"/>
    <cellStyle name="Normal 3 3 2 2 3 2 2 4 3 2 3" xfId="24218" xr:uid="{00000000-0005-0000-0000-000007540000}"/>
    <cellStyle name="Normal 3 3 2 2 3 2 2 4 3 3" xfId="11492" xr:uid="{00000000-0005-0000-0000-000008540000}"/>
    <cellStyle name="Normal 3 3 2 2 3 2 2 4 3 3 2" xfId="28459" xr:uid="{00000000-0005-0000-0000-000009540000}"/>
    <cellStyle name="Normal 3 3 2 2 3 2 2 4 3 4" xfId="19977" xr:uid="{00000000-0005-0000-0000-00000A540000}"/>
    <cellStyle name="Normal 3 3 2 2 3 2 2 4 4" xfId="5126" xr:uid="{00000000-0005-0000-0000-00000B540000}"/>
    <cellStyle name="Normal 3 3 2 2 3 2 2 4 4 2" xfId="13616" xr:uid="{00000000-0005-0000-0000-00000C540000}"/>
    <cellStyle name="Normal 3 3 2 2 3 2 2 4 4 2 2" xfId="30582" xr:uid="{00000000-0005-0000-0000-00000D540000}"/>
    <cellStyle name="Normal 3 3 2 2 3 2 2 4 4 3" xfId="22100" xr:uid="{00000000-0005-0000-0000-00000E540000}"/>
    <cellStyle name="Normal 3 3 2 2 3 2 2 4 5" xfId="9374" xr:uid="{00000000-0005-0000-0000-00000F540000}"/>
    <cellStyle name="Normal 3 3 2 2 3 2 2 4 5 2" xfId="26341" xr:uid="{00000000-0005-0000-0000-000010540000}"/>
    <cellStyle name="Normal 3 3 2 2 3 2 2 4 6" xfId="17859" xr:uid="{00000000-0005-0000-0000-000011540000}"/>
    <cellStyle name="Normal 3 3 2 2 3 2 2 5" xfId="1393" xr:uid="{00000000-0005-0000-0000-000012540000}"/>
    <cellStyle name="Normal 3 3 2 2 3 2 2 5 2" xfId="3515" xr:uid="{00000000-0005-0000-0000-000013540000}"/>
    <cellStyle name="Normal 3 3 2 2 3 2 2 5 2 2" xfId="7774" xr:uid="{00000000-0005-0000-0000-000014540000}"/>
    <cellStyle name="Normal 3 3 2 2 3 2 2 5 2 2 2" xfId="16263" xr:uid="{00000000-0005-0000-0000-000015540000}"/>
    <cellStyle name="Normal 3 3 2 2 3 2 2 5 2 2 2 2" xfId="33229" xr:uid="{00000000-0005-0000-0000-000016540000}"/>
    <cellStyle name="Normal 3 3 2 2 3 2 2 5 2 2 3" xfId="24747" xr:uid="{00000000-0005-0000-0000-000017540000}"/>
    <cellStyle name="Normal 3 3 2 2 3 2 2 5 2 3" xfId="12021" xr:uid="{00000000-0005-0000-0000-000018540000}"/>
    <cellStyle name="Normal 3 3 2 2 3 2 2 5 2 3 2" xfId="28988" xr:uid="{00000000-0005-0000-0000-000019540000}"/>
    <cellStyle name="Normal 3 3 2 2 3 2 2 5 2 4" xfId="20506" xr:uid="{00000000-0005-0000-0000-00001A540000}"/>
    <cellStyle name="Normal 3 3 2 2 3 2 2 5 3" xfId="5655" xr:uid="{00000000-0005-0000-0000-00001B540000}"/>
    <cellStyle name="Normal 3 3 2 2 3 2 2 5 3 2" xfId="14145" xr:uid="{00000000-0005-0000-0000-00001C540000}"/>
    <cellStyle name="Normal 3 3 2 2 3 2 2 5 3 2 2" xfId="31111" xr:uid="{00000000-0005-0000-0000-00001D540000}"/>
    <cellStyle name="Normal 3 3 2 2 3 2 2 5 3 3" xfId="22629" xr:uid="{00000000-0005-0000-0000-00001E540000}"/>
    <cellStyle name="Normal 3 3 2 2 3 2 2 5 4" xfId="9903" xr:uid="{00000000-0005-0000-0000-00001F540000}"/>
    <cellStyle name="Normal 3 3 2 2 3 2 2 5 4 2" xfId="26870" xr:uid="{00000000-0005-0000-0000-000020540000}"/>
    <cellStyle name="Normal 3 3 2 2 3 2 2 5 5" xfId="18388" xr:uid="{00000000-0005-0000-0000-000021540000}"/>
    <cellStyle name="Normal 3 3 2 2 3 2 2 6" xfId="2456" xr:uid="{00000000-0005-0000-0000-000022540000}"/>
    <cellStyle name="Normal 3 3 2 2 3 2 2 6 2" xfId="6716" xr:uid="{00000000-0005-0000-0000-000023540000}"/>
    <cellStyle name="Normal 3 3 2 2 3 2 2 6 2 2" xfId="15205" xr:uid="{00000000-0005-0000-0000-000024540000}"/>
    <cellStyle name="Normal 3 3 2 2 3 2 2 6 2 2 2" xfId="32171" xr:uid="{00000000-0005-0000-0000-000025540000}"/>
    <cellStyle name="Normal 3 3 2 2 3 2 2 6 2 3" xfId="23689" xr:uid="{00000000-0005-0000-0000-000026540000}"/>
    <cellStyle name="Normal 3 3 2 2 3 2 2 6 3" xfId="10963" xr:uid="{00000000-0005-0000-0000-000027540000}"/>
    <cellStyle name="Normal 3 3 2 2 3 2 2 6 3 2" xfId="27930" xr:uid="{00000000-0005-0000-0000-000028540000}"/>
    <cellStyle name="Normal 3 3 2 2 3 2 2 6 4" xfId="19448" xr:uid="{00000000-0005-0000-0000-000029540000}"/>
    <cellStyle name="Normal 3 3 2 2 3 2 2 7" xfId="4597" xr:uid="{00000000-0005-0000-0000-00002A540000}"/>
    <cellStyle name="Normal 3 3 2 2 3 2 2 7 2" xfId="13087" xr:uid="{00000000-0005-0000-0000-00002B540000}"/>
    <cellStyle name="Normal 3 3 2 2 3 2 2 7 2 2" xfId="30053" xr:uid="{00000000-0005-0000-0000-00002C540000}"/>
    <cellStyle name="Normal 3 3 2 2 3 2 2 7 3" xfId="21571" xr:uid="{00000000-0005-0000-0000-00002D540000}"/>
    <cellStyle name="Normal 3 3 2 2 3 2 2 8" xfId="8845" xr:uid="{00000000-0005-0000-0000-00002E540000}"/>
    <cellStyle name="Normal 3 3 2 2 3 2 2 8 2" xfId="25812" xr:uid="{00000000-0005-0000-0000-00002F540000}"/>
    <cellStyle name="Normal 3 3 2 2 3 2 2 9" xfId="17330" xr:uid="{00000000-0005-0000-0000-000030540000}"/>
    <cellStyle name="Normal 3 3 2 2 3 2 3" xfId="368" xr:uid="{00000000-0005-0000-0000-000031540000}"/>
    <cellStyle name="Normal 3 3 2 2 3 2 3 2" xfId="657" xr:uid="{00000000-0005-0000-0000-000032540000}"/>
    <cellStyle name="Normal 3 3 2 2 3 2 3 2 2" xfId="1193" xr:uid="{00000000-0005-0000-0000-000033540000}"/>
    <cellStyle name="Normal 3 3 2 2 3 2 3 2 2 2" xfId="2254" xr:uid="{00000000-0005-0000-0000-000034540000}"/>
    <cellStyle name="Normal 3 3 2 2 3 2 3 2 2 2 2" xfId="4375" xr:uid="{00000000-0005-0000-0000-000035540000}"/>
    <cellStyle name="Normal 3 3 2 2 3 2 3 2 2 2 2 2" xfId="8634" xr:uid="{00000000-0005-0000-0000-000036540000}"/>
    <cellStyle name="Normal 3 3 2 2 3 2 3 2 2 2 2 2 2" xfId="17123" xr:uid="{00000000-0005-0000-0000-000037540000}"/>
    <cellStyle name="Normal 3 3 2 2 3 2 3 2 2 2 2 2 2 2" xfId="34089" xr:uid="{00000000-0005-0000-0000-000038540000}"/>
    <cellStyle name="Normal 3 3 2 2 3 2 3 2 2 2 2 2 3" xfId="25607" xr:uid="{00000000-0005-0000-0000-000039540000}"/>
    <cellStyle name="Normal 3 3 2 2 3 2 3 2 2 2 2 3" xfId="12881" xr:uid="{00000000-0005-0000-0000-00003A540000}"/>
    <cellStyle name="Normal 3 3 2 2 3 2 3 2 2 2 2 3 2" xfId="29848" xr:uid="{00000000-0005-0000-0000-00003B540000}"/>
    <cellStyle name="Normal 3 3 2 2 3 2 3 2 2 2 2 4" xfId="21366" xr:uid="{00000000-0005-0000-0000-00003C540000}"/>
    <cellStyle name="Normal 3 3 2 2 3 2 3 2 2 2 3" xfId="6515" xr:uid="{00000000-0005-0000-0000-00003D540000}"/>
    <cellStyle name="Normal 3 3 2 2 3 2 3 2 2 2 3 2" xfId="15005" xr:uid="{00000000-0005-0000-0000-00003E540000}"/>
    <cellStyle name="Normal 3 3 2 2 3 2 3 2 2 2 3 2 2" xfId="31971" xr:uid="{00000000-0005-0000-0000-00003F540000}"/>
    <cellStyle name="Normal 3 3 2 2 3 2 3 2 2 2 3 3" xfId="23489" xr:uid="{00000000-0005-0000-0000-000040540000}"/>
    <cellStyle name="Normal 3 3 2 2 3 2 3 2 2 2 4" xfId="10763" xr:uid="{00000000-0005-0000-0000-000041540000}"/>
    <cellStyle name="Normal 3 3 2 2 3 2 3 2 2 2 4 2" xfId="27730" xr:uid="{00000000-0005-0000-0000-000042540000}"/>
    <cellStyle name="Normal 3 3 2 2 3 2 3 2 2 2 5" xfId="19248" xr:uid="{00000000-0005-0000-0000-000043540000}"/>
    <cellStyle name="Normal 3 3 2 2 3 2 3 2 2 3" xfId="3316" xr:uid="{00000000-0005-0000-0000-000044540000}"/>
    <cellStyle name="Normal 3 3 2 2 3 2 3 2 2 3 2" xfId="7576" xr:uid="{00000000-0005-0000-0000-000045540000}"/>
    <cellStyle name="Normal 3 3 2 2 3 2 3 2 2 3 2 2" xfId="16065" xr:uid="{00000000-0005-0000-0000-000046540000}"/>
    <cellStyle name="Normal 3 3 2 2 3 2 3 2 2 3 2 2 2" xfId="33031" xr:uid="{00000000-0005-0000-0000-000047540000}"/>
    <cellStyle name="Normal 3 3 2 2 3 2 3 2 2 3 2 3" xfId="24549" xr:uid="{00000000-0005-0000-0000-000048540000}"/>
    <cellStyle name="Normal 3 3 2 2 3 2 3 2 2 3 3" xfId="11823" xr:uid="{00000000-0005-0000-0000-000049540000}"/>
    <cellStyle name="Normal 3 3 2 2 3 2 3 2 2 3 3 2" xfId="28790" xr:uid="{00000000-0005-0000-0000-00004A540000}"/>
    <cellStyle name="Normal 3 3 2 2 3 2 3 2 2 3 4" xfId="20308" xr:uid="{00000000-0005-0000-0000-00004B540000}"/>
    <cellStyle name="Normal 3 3 2 2 3 2 3 2 2 4" xfId="5457" xr:uid="{00000000-0005-0000-0000-00004C540000}"/>
    <cellStyle name="Normal 3 3 2 2 3 2 3 2 2 4 2" xfId="13947" xr:uid="{00000000-0005-0000-0000-00004D540000}"/>
    <cellStyle name="Normal 3 3 2 2 3 2 3 2 2 4 2 2" xfId="30913" xr:uid="{00000000-0005-0000-0000-00004E540000}"/>
    <cellStyle name="Normal 3 3 2 2 3 2 3 2 2 4 3" xfId="22431" xr:uid="{00000000-0005-0000-0000-00004F540000}"/>
    <cellStyle name="Normal 3 3 2 2 3 2 3 2 2 5" xfId="9705" xr:uid="{00000000-0005-0000-0000-000050540000}"/>
    <cellStyle name="Normal 3 3 2 2 3 2 3 2 2 5 2" xfId="26672" xr:uid="{00000000-0005-0000-0000-000051540000}"/>
    <cellStyle name="Normal 3 3 2 2 3 2 3 2 2 6" xfId="18190" xr:uid="{00000000-0005-0000-0000-000052540000}"/>
    <cellStyle name="Normal 3 3 2 2 3 2 3 2 3" xfId="1724" xr:uid="{00000000-0005-0000-0000-000053540000}"/>
    <cellStyle name="Normal 3 3 2 2 3 2 3 2 3 2" xfId="3846" xr:uid="{00000000-0005-0000-0000-000054540000}"/>
    <cellStyle name="Normal 3 3 2 2 3 2 3 2 3 2 2" xfId="8105" xr:uid="{00000000-0005-0000-0000-000055540000}"/>
    <cellStyle name="Normal 3 3 2 2 3 2 3 2 3 2 2 2" xfId="16594" xr:uid="{00000000-0005-0000-0000-000056540000}"/>
    <cellStyle name="Normal 3 3 2 2 3 2 3 2 3 2 2 2 2" xfId="33560" xr:uid="{00000000-0005-0000-0000-000057540000}"/>
    <cellStyle name="Normal 3 3 2 2 3 2 3 2 3 2 2 3" xfId="25078" xr:uid="{00000000-0005-0000-0000-000058540000}"/>
    <cellStyle name="Normal 3 3 2 2 3 2 3 2 3 2 3" xfId="12352" xr:uid="{00000000-0005-0000-0000-000059540000}"/>
    <cellStyle name="Normal 3 3 2 2 3 2 3 2 3 2 3 2" xfId="29319" xr:uid="{00000000-0005-0000-0000-00005A540000}"/>
    <cellStyle name="Normal 3 3 2 2 3 2 3 2 3 2 4" xfId="20837" xr:uid="{00000000-0005-0000-0000-00005B540000}"/>
    <cellStyle name="Normal 3 3 2 2 3 2 3 2 3 3" xfId="5986" xr:uid="{00000000-0005-0000-0000-00005C540000}"/>
    <cellStyle name="Normal 3 3 2 2 3 2 3 2 3 3 2" xfId="14476" xr:uid="{00000000-0005-0000-0000-00005D540000}"/>
    <cellStyle name="Normal 3 3 2 2 3 2 3 2 3 3 2 2" xfId="31442" xr:uid="{00000000-0005-0000-0000-00005E540000}"/>
    <cellStyle name="Normal 3 3 2 2 3 2 3 2 3 3 3" xfId="22960" xr:uid="{00000000-0005-0000-0000-00005F540000}"/>
    <cellStyle name="Normal 3 3 2 2 3 2 3 2 3 4" xfId="10234" xr:uid="{00000000-0005-0000-0000-000060540000}"/>
    <cellStyle name="Normal 3 3 2 2 3 2 3 2 3 4 2" xfId="27201" xr:uid="{00000000-0005-0000-0000-000061540000}"/>
    <cellStyle name="Normal 3 3 2 2 3 2 3 2 3 5" xfId="18719" xr:uid="{00000000-0005-0000-0000-000062540000}"/>
    <cellStyle name="Normal 3 3 2 2 3 2 3 2 4" xfId="2787" xr:uid="{00000000-0005-0000-0000-000063540000}"/>
    <cellStyle name="Normal 3 3 2 2 3 2 3 2 4 2" xfId="7047" xr:uid="{00000000-0005-0000-0000-000064540000}"/>
    <cellStyle name="Normal 3 3 2 2 3 2 3 2 4 2 2" xfId="15536" xr:uid="{00000000-0005-0000-0000-000065540000}"/>
    <cellStyle name="Normal 3 3 2 2 3 2 3 2 4 2 2 2" xfId="32502" xr:uid="{00000000-0005-0000-0000-000066540000}"/>
    <cellStyle name="Normal 3 3 2 2 3 2 3 2 4 2 3" xfId="24020" xr:uid="{00000000-0005-0000-0000-000067540000}"/>
    <cellStyle name="Normal 3 3 2 2 3 2 3 2 4 3" xfId="11294" xr:uid="{00000000-0005-0000-0000-000068540000}"/>
    <cellStyle name="Normal 3 3 2 2 3 2 3 2 4 3 2" xfId="28261" xr:uid="{00000000-0005-0000-0000-000069540000}"/>
    <cellStyle name="Normal 3 3 2 2 3 2 3 2 4 4" xfId="19779" xr:uid="{00000000-0005-0000-0000-00006A540000}"/>
    <cellStyle name="Normal 3 3 2 2 3 2 3 2 5" xfId="4928" xr:uid="{00000000-0005-0000-0000-00006B540000}"/>
    <cellStyle name="Normal 3 3 2 2 3 2 3 2 5 2" xfId="13418" xr:uid="{00000000-0005-0000-0000-00006C540000}"/>
    <cellStyle name="Normal 3 3 2 2 3 2 3 2 5 2 2" xfId="30384" xr:uid="{00000000-0005-0000-0000-00006D540000}"/>
    <cellStyle name="Normal 3 3 2 2 3 2 3 2 5 3" xfId="21902" xr:uid="{00000000-0005-0000-0000-00006E540000}"/>
    <cellStyle name="Normal 3 3 2 2 3 2 3 2 6" xfId="9176" xr:uid="{00000000-0005-0000-0000-00006F540000}"/>
    <cellStyle name="Normal 3 3 2 2 3 2 3 2 6 2" xfId="26143" xr:uid="{00000000-0005-0000-0000-000070540000}"/>
    <cellStyle name="Normal 3 3 2 2 3 2 3 2 7" xfId="17661" xr:uid="{00000000-0005-0000-0000-000071540000}"/>
    <cellStyle name="Normal 3 3 2 2 3 2 3 3" xfId="923" xr:uid="{00000000-0005-0000-0000-000072540000}"/>
    <cellStyle name="Normal 3 3 2 2 3 2 3 3 2" xfId="1989" xr:uid="{00000000-0005-0000-0000-000073540000}"/>
    <cellStyle name="Normal 3 3 2 2 3 2 3 3 2 2" xfId="4110" xr:uid="{00000000-0005-0000-0000-000074540000}"/>
    <cellStyle name="Normal 3 3 2 2 3 2 3 3 2 2 2" xfId="8369" xr:uid="{00000000-0005-0000-0000-000075540000}"/>
    <cellStyle name="Normal 3 3 2 2 3 2 3 3 2 2 2 2" xfId="16858" xr:uid="{00000000-0005-0000-0000-000076540000}"/>
    <cellStyle name="Normal 3 3 2 2 3 2 3 3 2 2 2 2 2" xfId="33824" xr:uid="{00000000-0005-0000-0000-000077540000}"/>
    <cellStyle name="Normal 3 3 2 2 3 2 3 3 2 2 2 3" xfId="25342" xr:uid="{00000000-0005-0000-0000-000078540000}"/>
    <cellStyle name="Normal 3 3 2 2 3 2 3 3 2 2 3" xfId="12616" xr:uid="{00000000-0005-0000-0000-000079540000}"/>
    <cellStyle name="Normal 3 3 2 2 3 2 3 3 2 2 3 2" xfId="29583" xr:uid="{00000000-0005-0000-0000-00007A540000}"/>
    <cellStyle name="Normal 3 3 2 2 3 2 3 3 2 2 4" xfId="21101" xr:uid="{00000000-0005-0000-0000-00007B540000}"/>
    <cellStyle name="Normal 3 3 2 2 3 2 3 3 2 3" xfId="6250" xr:uid="{00000000-0005-0000-0000-00007C540000}"/>
    <cellStyle name="Normal 3 3 2 2 3 2 3 3 2 3 2" xfId="14740" xr:uid="{00000000-0005-0000-0000-00007D540000}"/>
    <cellStyle name="Normal 3 3 2 2 3 2 3 3 2 3 2 2" xfId="31706" xr:uid="{00000000-0005-0000-0000-00007E540000}"/>
    <cellStyle name="Normal 3 3 2 2 3 2 3 3 2 3 3" xfId="23224" xr:uid="{00000000-0005-0000-0000-00007F540000}"/>
    <cellStyle name="Normal 3 3 2 2 3 2 3 3 2 4" xfId="10498" xr:uid="{00000000-0005-0000-0000-000080540000}"/>
    <cellStyle name="Normal 3 3 2 2 3 2 3 3 2 4 2" xfId="27465" xr:uid="{00000000-0005-0000-0000-000081540000}"/>
    <cellStyle name="Normal 3 3 2 2 3 2 3 3 2 5" xfId="18983" xr:uid="{00000000-0005-0000-0000-000082540000}"/>
    <cellStyle name="Normal 3 3 2 2 3 2 3 3 3" xfId="3051" xr:uid="{00000000-0005-0000-0000-000083540000}"/>
    <cellStyle name="Normal 3 3 2 2 3 2 3 3 3 2" xfId="7311" xr:uid="{00000000-0005-0000-0000-000084540000}"/>
    <cellStyle name="Normal 3 3 2 2 3 2 3 3 3 2 2" xfId="15800" xr:uid="{00000000-0005-0000-0000-000085540000}"/>
    <cellStyle name="Normal 3 3 2 2 3 2 3 3 3 2 2 2" xfId="32766" xr:uid="{00000000-0005-0000-0000-000086540000}"/>
    <cellStyle name="Normal 3 3 2 2 3 2 3 3 3 2 3" xfId="24284" xr:uid="{00000000-0005-0000-0000-000087540000}"/>
    <cellStyle name="Normal 3 3 2 2 3 2 3 3 3 3" xfId="11558" xr:uid="{00000000-0005-0000-0000-000088540000}"/>
    <cellStyle name="Normal 3 3 2 2 3 2 3 3 3 3 2" xfId="28525" xr:uid="{00000000-0005-0000-0000-000089540000}"/>
    <cellStyle name="Normal 3 3 2 2 3 2 3 3 3 4" xfId="20043" xr:uid="{00000000-0005-0000-0000-00008A540000}"/>
    <cellStyle name="Normal 3 3 2 2 3 2 3 3 4" xfId="5192" xr:uid="{00000000-0005-0000-0000-00008B540000}"/>
    <cellStyle name="Normal 3 3 2 2 3 2 3 3 4 2" xfId="13682" xr:uid="{00000000-0005-0000-0000-00008C540000}"/>
    <cellStyle name="Normal 3 3 2 2 3 2 3 3 4 2 2" xfId="30648" xr:uid="{00000000-0005-0000-0000-00008D540000}"/>
    <cellStyle name="Normal 3 3 2 2 3 2 3 3 4 3" xfId="22166" xr:uid="{00000000-0005-0000-0000-00008E540000}"/>
    <cellStyle name="Normal 3 3 2 2 3 2 3 3 5" xfId="9440" xr:uid="{00000000-0005-0000-0000-00008F540000}"/>
    <cellStyle name="Normal 3 3 2 2 3 2 3 3 5 2" xfId="26407" xr:uid="{00000000-0005-0000-0000-000090540000}"/>
    <cellStyle name="Normal 3 3 2 2 3 2 3 3 6" xfId="17925" xr:uid="{00000000-0005-0000-0000-000091540000}"/>
    <cellStyle name="Normal 3 3 2 2 3 2 3 4" xfId="1459" xr:uid="{00000000-0005-0000-0000-000092540000}"/>
    <cellStyle name="Normal 3 3 2 2 3 2 3 4 2" xfId="3581" xr:uid="{00000000-0005-0000-0000-000093540000}"/>
    <cellStyle name="Normal 3 3 2 2 3 2 3 4 2 2" xfId="7840" xr:uid="{00000000-0005-0000-0000-000094540000}"/>
    <cellStyle name="Normal 3 3 2 2 3 2 3 4 2 2 2" xfId="16329" xr:uid="{00000000-0005-0000-0000-000095540000}"/>
    <cellStyle name="Normal 3 3 2 2 3 2 3 4 2 2 2 2" xfId="33295" xr:uid="{00000000-0005-0000-0000-000096540000}"/>
    <cellStyle name="Normal 3 3 2 2 3 2 3 4 2 2 3" xfId="24813" xr:uid="{00000000-0005-0000-0000-000097540000}"/>
    <cellStyle name="Normal 3 3 2 2 3 2 3 4 2 3" xfId="12087" xr:uid="{00000000-0005-0000-0000-000098540000}"/>
    <cellStyle name="Normal 3 3 2 2 3 2 3 4 2 3 2" xfId="29054" xr:uid="{00000000-0005-0000-0000-000099540000}"/>
    <cellStyle name="Normal 3 3 2 2 3 2 3 4 2 4" xfId="20572" xr:uid="{00000000-0005-0000-0000-00009A540000}"/>
    <cellStyle name="Normal 3 3 2 2 3 2 3 4 3" xfId="5721" xr:uid="{00000000-0005-0000-0000-00009B540000}"/>
    <cellStyle name="Normal 3 3 2 2 3 2 3 4 3 2" xfId="14211" xr:uid="{00000000-0005-0000-0000-00009C540000}"/>
    <cellStyle name="Normal 3 3 2 2 3 2 3 4 3 2 2" xfId="31177" xr:uid="{00000000-0005-0000-0000-00009D540000}"/>
    <cellStyle name="Normal 3 3 2 2 3 2 3 4 3 3" xfId="22695" xr:uid="{00000000-0005-0000-0000-00009E540000}"/>
    <cellStyle name="Normal 3 3 2 2 3 2 3 4 4" xfId="9969" xr:uid="{00000000-0005-0000-0000-00009F540000}"/>
    <cellStyle name="Normal 3 3 2 2 3 2 3 4 4 2" xfId="26936" xr:uid="{00000000-0005-0000-0000-0000A0540000}"/>
    <cellStyle name="Normal 3 3 2 2 3 2 3 4 5" xfId="18454" xr:uid="{00000000-0005-0000-0000-0000A1540000}"/>
    <cellStyle name="Normal 3 3 2 2 3 2 3 5" xfId="2522" xr:uid="{00000000-0005-0000-0000-0000A2540000}"/>
    <cellStyle name="Normal 3 3 2 2 3 2 3 5 2" xfId="6782" xr:uid="{00000000-0005-0000-0000-0000A3540000}"/>
    <cellStyle name="Normal 3 3 2 2 3 2 3 5 2 2" xfId="15271" xr:uid="{00000000-0005-0000-0000-0000A4540000}"/>
    <cellStyle name="Normal 3 3 2 2 3 2 3 5 2 2 2" xfId="32237" xr:uid="{00000000-0005-0000-0000-0000A5540000}"/>
    <cellStyle name="Normal 3 3 2 2 3 2 3 5 2 3" xfId="23755" xr:uid="{00000000-0005-0000-0000-0000A6540000}"/>
    <cellStyle name="Normal 3 3 2 2 3 2 3 5 3" xfId="11029" xr:uid="{00000000-0005-0000-0000-0000A7540000}"/>
    <cellStyle name="Normal 3 3 2 2 3 2 3 5 3 2" xfId="27996" xr:uid="{00000000-0005-0000-0000-0000A8540000}"/>
    <cellStyle name="Normal 3 3 2 2 3 2 3 5 4" xfId="19514" xr:uid="{00000000-0005-0000-0000-0000A9540000}"/>
    <cellStyle name="Normal 3 3 2 2 3 2 3 6" xfId="4663" xr:uid="{00000000-0005-0000-0000-0000AA540000}"/>
    <cellStyle name="Normal 3 3 2 2 3 2 3 6 2" xfId="13153" xr:uid="{00000000-0005-0000-0000-0000AB540000}"/>
    <cellStyle name="Normal 3 3 2 2 3 2 3 6 2 2" xfId="30119" xr:uid="{00000000-0005-0000-0000-0000AC540000}"/>
    <cellStyle name="Normal 3 3 2 2 3 2 3 6 3" xfId="21637" xr:uid="{00000000-0005-0000-0000-0000AD540000}"/>
    <cellStyle name="Normal 3 3 2 2 3 2 3 7" xfId="8911" xr:uid="{00000000-0005-0000-0000-0000AE540000}"/>
    <cellStyle name="Normal 3 3 2 2 3 2 3 7 2" xfId="25878" xr:uid="{00000000-0005-0000-0000-0000AF540000}"/>
    <cellStyle name="Normal 3 3 2 2 3 2 3 8" xfId="17396" xr:uid="{00000000-0005-0000-0000-0000B0540000}"/>
    <cellStyle name="Normal 3 3 2 2 3 2 4" xfId="522" xr:uid="{00000000-0005-0000-0000-0000B1540000}"/>
    <cellStyle name="Normal 3 3 2 2 3 2 4 2" xfId="1062" xr:uid="{00000000-0005-0000-0000-0000B2540000}"/>
    <cellStyle name="Normal 3 3 2 2 3 2 4 2 2" xfId="2123" xr:uid="{00000000-0005-0000-0000-0000B3540000}"/>
    <cellStyle name="Normal 3 3 2 2 3 2 4 2 2 2" xfId="4244" xr:uid="{00000000-0005-0000-0000-0000B4540000}"/>
    <cellStyle name="Normal 3 3 2 2 3 2 4 2 2 2 2" xfId="8503" xr:uid="{00000000-0005-0000-0000-0000B5540000}"/>
    <cellStyle name="Normal 3 3 2 2 3 2 4 2 2 2 2 2" xfId="16992" xr:uid="{00000000-0005-0000-0000-0000B6540000}"/>
    <cellStyle name="Normal 3 3 2 2 3 2 4 2 2 2 2 2 2" xfId="33958" xr:uid="{00000000-0005-0000-0000-0000B7540000}"/>
    <cellStyle name="Normal 3 3 2 2 3 2 4 2 2 2 2 3" xfId="25476" xr:uid="{00000000-0005-0000-0000-0000B8540000}"/>
    <cellStyle name="Normal 3 3 2 2 3 2 4 2 2 2 3" xfId="12750" xr:uid="{00000000-0005-0000-0000-0000B9540000}"/>
    <cellStyle name="Normal 3 3 2 2 3 2 4 2 2 2 3 2" xfId="29717" xr:uid="{00000000-0005-0000-0000-0000BA540000}"/>
    <cellStyle name="Normal 3 3 2 2 3 2 4 2 2 2 4" xfId="21235" xr:uid="{00000000-0005-0000-0000-0000BB540000}"/>
    <cellStyle name="Normal 3 3 2 2 3 2 4 2 2 3" xfId="6384" xr:uid="{00000000-0005-0000-0000-0000BC540000}"/>
    <cellStyle name="Normal 3 3 2 2 3 2 4 2 2 3 2" xfId="14874" xr:uid="{00000000-0005-0000-0000-0000BD540000}"/>
    <cellStyle name="Normal 3 3 2 2 3 2 4 2 2 3 2 2" xfId="31840" xr:uid="{00000000-0005-0000-0000-0000BE540000}"/>
    <cellStyle name="Normal 3 3 2 2 3 2 4 2 2 3 3" xfId="23358" xr:uid="{00000000-0005-0000-0000-0000BF540000}"/>
    <cellStyle name="Normal 3 3 2 2 3 2 4 2 2 4" xfId="10632" xr:uid="{00000000-0005-0000-0000-0000C0540000}"/>
    <cellStyle name="Normal 3 3 2 2 3 2 4 2 2 4 2" xfId="27599" xr:uid="{00000000-0005-0000-0000-0000C1540000}"/>
    <cellStyle name="Normal 3 3 2 2 3 2 4 2 2 5" xfId="19117" xr:uid="{00000000-0005-0000-0000-0000C2540000}"/>
    <cellStyle name="Normal 3 3 2 2 3 2 4 2 3" xfId="3185" xr:uid="{00000000-0005-0000-0000-0000C3540000}"/>
    <cellStyle name="Normal 3 3 2 2 3 2 4 2 3 2" xfId="7445" xr:uid="{00000000-0005-0000-0000-0000C4540000}"/>
    <cellStyle name="Normal 3 3 2 2 3 2 4 2 3 2 2" xfId="15934" xr:uid="{00000000-0005-0000-0000-0000C5540000}"/>
    <cellStyle name="Normal 3 3 2 2 3 2 4 2 3 2 2 2" xfId="32900" xr:uid="{00000000-0005-0000-0000-0000C6540000}"/>
    <cellStyle name="Normal 3 3 2 2 3 2 4 2 3 2 3" xfId="24418" xr:uid="{00000000-0005-0000-0000-0000C7540000}"/>
    <cellStyle name="Normal 3 3 2 2 3 2 4 2 3 3" xfId="11692" xr:uid="{00000000-0005-0000-0000-0000C8540000}"/>
    <cellStyle name="Normal 3 3 2 2 3 2 4 2 3 3 2" xfId="28659" xr:uid="{00000000-0005-0000-0000-0000C9540000}"/>
    <cellStyle name="Normal 3 3 2 2 3 2 4 2 3 4" xfId="20177" xr:uid="{00000000-0005-0000-0000-0000CA540000}"/>
    <cellStyle name="Normal 3 3 2 2 3 2 4 2 4" xfId="5326" xr:uid="{00000000-0005-0000-0000-0000CB540000}"/>
    <cellStyle name="Normal 3 3 2 2 3 2 4 2 4 2" xfId="13816" xr:uid="{00000000-0005-0000-0000-0000CC540000}"/>
    <cellStyle name="Normal 3 3 2 2 3 2 4 2 4 2 2" xfId="30782" xr:uid="{00000000-0005-0000-0000-0000CD540000}"/>
    <cellStyle name="Normal 3 3 2 2 3 2 4 2 4 3" xfId="22300" xr:uid="{00000000-0005-0000-0000-0000CE540000}"/>
    <cellStyle name="Normal 3 3 2 2 3 2 4 2 5" xfId="9574" xr:uid="{00000000-0005-0000-0000-0000CF540000}"/>
    <cellStyle name="Normal 3 3 2 2 3 2 4 2 5 2" xfId="26541" xr:uid="{00000000-0005-0000-0000-0000D0540000}"/>
    <cellStyle name="Normal 3 3 2 2 3 2 4 2 6" xfId="18059" xr:uid="{00000000-0005-0000-0000-0000D1540000}"/>
    <cellStyle name="Normal 3 3 2 2 3 2 4 3" xfId="1593" xr:uid="{00000000-0005-0000-0000-0000D2540000}"/>
    <cellStyle name="Normal 3 3 2 2 3 2 4 3 2" xfId="3715" xr:uid="{00000000-0005-0000-0000-0000D3540000}"/>
    <cellStyle name="Normal 3 3 2 2 3 2 4 3 2 2" xfId="7974" xr:uid="{00000000-0005-0000-0000-0000D4540000}"/>
    <cellStyle name="Normal 3 3 2 2 3 2 4 3 2 2 2" xfId="16463" xr:uid="{00000000-0005-0000-0000-0000D5540000}"/>
    <cellStyle name="Normal 3 3 2 2 3 2 4 3 2 2 2 2" xfId="33429" xr:uid="{00000000-0005-0000-0000-0000D6540000}"/>
    <cellStyle name="Normal 3 3 2 2 3 2 4 3 2 2 3" xfId="24947" xr:uid="{00000000-0005-0000-0000-0000D7540000}"/>
    <cellStyle name="Normal 3 3 2 2 3 2 4 3 2 3" xfId="12221" xr:uid="{00000000-0005-0000-0000-0000D8540000}"/>
    <cellStyle name="Normal 3 3 2 2 3 2 4 3 2 3 2" xfId="29188" xr:uid="{00000000-0005-0000-0000-0000D9540000}"/>
    <cellStyle name="Normal 3 3 2 2 3 2 4 3 2 4" xfId="20706" xr:uid="{00000000-0005-0000-0000-0000DA540000}"/>
    <cellStyle name="Normal 3 3 2 2 3 2 4 3 3" xfId="5855" xr:uid="{00000000-0005-0000-0000-0000DB540000}"/>
    <cellStyle name="Normal 3 3 2 2 3 2 4 3 3 2" xfId="14345" xr:uid="{00000000-0005-0000-0000-0000DC540000}"/>
    <cellStyle name="Normal 3 3 2 2 3 2 4 3 3 2 2" xfId="31311" xr:uid="{00000000-0005-0000-0000-0000DD540000}"/>
    <cellStyle name="Normal 3 3 2 2 3 2 4 3 3 3" xfId="22829" xr:uid="{00000000-0005-0000-0000-0000DE540000}"/>
    <cellStyle name="Normal 3 3 2 2 3 2 4 3 4" xfId="10103" xr:uid="{00000000-0005-0000-0000-0000DF540000}"/>
    <cellStyle name="Normal 3 3 2 2 3 2 4 3 4 2" xfId="27070" xr:uid="{00000000-0005-0000-0000-0000E0540000}"/>
    <cellStyle name="Normal 3 3 2 2 3 2 4 3 5" xfId="18588" xr:uid="{00000000-0005-0000-0000-0000E1540000}"/>
    <cellStyle name="Normal 3 3 2 2 3 2 4 4" xfId="2656" xr:uid="{00000000-0005-0000-0000-0000E2540000}"/>
    <cellStyle name="Normal 3 3 2 2 3 2 4 4 2" xfId="6916" xr:uid="{00000000-0005-0000-0000-0000E3540000}"/>
    <cellStyle name="Normal 3 3 2 2 3 2 4 4 2 2" xfId="15405" xr:uid="{00000000-0005-0000-0000-0000E4540000}"/>
    <cellStyle name="Normal 3 3 2 2 3 2 4 4 2 2 2" xfId="32371" xr:uid="{00000000-0005-0000-0000-0000E5540000}"/>
    <cellStyle name="Normal 3 3 2 2 3 2 4 4 2 3" xfId="23889" xr:uid="{00000000-0005-0000-0000-0000E6540000}"/>
    <cellStyle name="Normal 3 3 2 2 3 2 4 4 3" xfId="11163" xr:uid="{00000000-0005-0000-0000-0000E7540000}"/>
    <cellStyle name="Normal 3 3 2 2 3 2 4 4 3 2" xfId="28130" xr:uid="{00000000-0005-0000-0000-0000E8540000}"/>
    <cellStyle name="Normal 3 3 2 2 3 2 4 4 4" xfId="19648" xr:uid="{00000000-0005-0000-0000-0000E9540000}"/>
    <cellStyle name="Normal 3 3 2 2 3 2 4 5" xfId="4797" xr:uid="{00000000-0005-0000-0000-0000EA540000}"/>
    <cellStyle name="Normal 3 3 2 2 3 2 4 5 2" xfId="13287" xr:uid="{00000000-0005-0000-0000-0000EB540000}"/>
    <cellStyle name="Normal 3 3 2 2 3 2 4 5 2 2" xfId="30253" xr:uid="{00000000-0005-0000-0000-0000EC540000}"/>
    <cellStyle name="Normal 3 3 2 2 3 2 4 5 3" xfId="21771" xr:uid="{00000000-0005-0000-0000-0000ED540000}"/>
    <cellStyle name="Normal 3 3 2 2 3 2 4 6" xfId="9045" xr:uid="{00000000-0005-0000-0000-0000EE540000}"/>
    <cellStyle name="Normal 3 3 2 2 3 2 4 6 2" xfId="26012" xr:uid="{00000000-0005-0000-0000-0000EF540000}"/>
    <cellStyle name="Normal 3 3 2 2 3 2 4 7" xfId="17530" xr:uid="{00000000-0005-0000-0000-0000F0540000}"/>
    <cellStyle name="Normal 3 3 2 2 3 2 5" xfId="792" xr:uid="{00000000-0005-0000-0000-0000F1540000}"/>
    <cellStyle name="Normal 3 3 2 2 3 2 5 2" xfId="1858" xr:uid="{00000000-0005-0000-0000-0000F2540000}"/>
    <cellStyle name="Normal 3 3 2 2 3 2 5 2 2" xfId="3979" xr:uid="{00000000-0005-0000-0000-0000F3540000}"/>
    <cellStyle name="Normal 3 3 2 2 3 2 5 2 2 2" xfId="8238" xr:uid="{00000000-0005-0000-0000-0000F4540000}"/>
    <cellStyle name="Normal 3 3 2 2 3 2 5 2 2 2 2" xfId="16727" xr:uid="{00000000-0005-0000-0000-0000F5540000}"/>
    <cellStyle name="Normal 3 3 2 2 3 2 5 2 2 2 2 2" xfId="33693" xr:uid="{00000000-0005-0000-0000-0000F6540000}"/>
    <cellStyle name="Normal 3 3 2 2 3 2 5 2 2 2 3" xfId="25211" xr:uid="{00000000-0005-0000-0000-0000F7540000}"/>
    <cellStyle name="Normal 3 3 2 2 3 2 5 2 2 3" xfId="12485" xr:uid="{00000000-0005-0000-0000-0000F8540000}"/>
    <cellStyle name="Normal 3 3 2 2 3 2 5 2 2 3 2" xfId="29452" xr:uid="{00000000-0005-0000-0000-0000F9540000}"/>
    <cellStyle name="Normal 3 3 2 2 3 2 5 2 2 4" xfId="20970" xr:uid="{00000000-0005-0000-0000-0000FA540000}"/>
    <cellStyle name="Normal 3 3 2 2 3 2 5 2 3" xfId="6119" xr:uid="{00000000-0005-0000-0000-0000FB540000}"/>
    <cellStyle name="Normal 3 3 2 2 3 2 5 2 3 2" xfId="14609" xr:uid="{00000000-0005-0000-0000-0000FC540000}"/>
    <cellStyle name="Normal 3 3 2 2 3 2 5 2 3 2 2" xfId="31575" xr:uid="{00000000-0005-0000-0000-0000FD540000}"/>
    <cellStyle name="Normal 3 3 2 2 3 2 5 2 3 3" xfId="23093" xr:uid="{00000000-0005-0000-0000-0000FE540000}"/>
    <cellStyle name="Normal 3 3 2 2 3 2 5 2 4" xfId="10367" xr:uid="{00000000-0005-0000-0000-0000FF540000}"/>
    <cellStyle name="Normal 3 3 2 2 3 2 5 2 4 2" xfId="27334" xr:uid="{00000000-0005-0000-0000-000000550000}"/>
    <cellStyle name="Normal 3 3 2 2 3 2 5 2 5" xfId="18852" xr:uid="{00000000-0005-0000-0000-000001550000}"/>
    <cellStyle name="Normal 3 3 2 2 3 2 5 3" xfId="2920" xr:uid="{00000000-0005-0000-0000-000002550000}"/>
    <cellStyle name="Normal 3 3 2 2 3 2 5 3 2" xfId="7180" xr:uid="{00000000-0005-0000-0000-000003550000}"/>
    <cellStyle name="Normal 3 3 2 2 3 2 5 3 2 2" xfId="15669" xr:uid="{00000000-0005-0000-0000-000004550000}"/>
    <cellStyle name="Normal 3 3 2 2 3 2 5 3 2 2 2" xfId="32635" xr:uid="{00000000-0005-0000-0000-000005550000}"/>
    <cellStyle name="Normal 3 3 2 2 3 2 5 3 2 3" xfId="24153" xr:uid="{00000000-0005-0000-0000-000006550000}"/>
    <cellStyle name="Normal 3 3 2 2 3 2 5 3 3" xfId="11427" xr:uid="{00000000-0005-0000-0000-000007550000}"/>
    <cellStyle name="Normal 3 3 2 2 3 2 5 3 3 2" xfId="28394" xr:uid="{00000000-0005-0000-0000-000008550000}"/>
    <cellStyle name="Normal 3 3 2 2 3 2 5 3 4" xfId="19912" xr:uid="{00000000-0005-0000-0000-000009550000}"/>
    <cellStyle name="Normal 3 3 2 2 3 2 5 4" xfId="5061" xr:uid="{00000000-0005-0000-0000-00000A550000}"/>
    <cellStyle name="Normal 3 3 2 2 3 2 5 4 2" xfId="13551" xr:uid="{00000000-0005-0000-0000-00000B550000}"/>
    <cellStyle name="Normal 3 3 2 2 3 2 5 4 2 2" xfId="30517" xr:uid="{00000000-0005-0000-0000-00000C550000}"/>
    <cellStyle name="Normal 3 3 2 2 3 2 5 4 3" xfId="22035" xr:uid="{00000000-0005-0000-0000-00000D550000}"/>
    <cellStyle name="Normal 3 3 2 2 3 2 5 5" xfId="9309" xr:uid="{00000000-0005-0000-0000-00000E550000}"/>
    <cellStyle name="Normal 3 3 2 2 3 2 5 5 2" xfId="26276" xr:uid="{00000000-0005-0000-0000-00000F550000}"/>
    <cellStyle name="Normal 3 3 2 2 3 2 5 6" xfId="17794" xr:uid="{00000000-0005-0000-0000-000010550000}"/>
    <cellStyle name="Normal 3 3 2 2 3 2 6" xfId="1328" xr:uid="{00000000-0005-0000-0000-000011550000}"/>
    <cellStyle name="Normal 3 3 2 2 3 2 6 2" xfId="3450" xr:uid="{00000000-0005-0000-0000-000012550000}"/>
    <cellStyle name="Normal 3 3 2 2 3 2 6 2 2" xfId="7709" xr:uid="{00000000-0005-0000-0000-000013550000}"/>
    <cellStyle name="Normal 3 3 2 2 3 2 6 2 2 2" xfId="16198" xr:uid="{00000000-0005-0000-0000-000014550000}"/>
    <cellStyle name="Normal 3 3 2 2 3 2 6 2 2 2 2" xfId="33164" xr:uid="{00000000-0005-0000-0000-000015550000}"/>
    <cellStyle name="Normal 3 3 2 2 3 2 6 2 2 3" xfId="24682" xr:uid="{00000000-0005-0000-0000-000016550000}"/>
    <cellStyle name="Normal 3 3 2 2 3 2 6 2 3" xfId="11956" xr:uid="{00000000-0005-0000-0000-000017550000}"/>
    <cellStyle name="Normal 3 3 2 2 3 2 6 2 3 2" xfId="28923" xr:uid="{00000000-0005-0000-0000-000018550000}"/>
    <cellStyle name="Normal 3 3 2 2 3 2 6 2 4" xfId="20441" xr:uid="{00000000-0005-0000-0000-000019550000}"/>
    <cellStyle name="Normal 3 3 2 2 3 2 6 3" xfId="5590" xr:uid="{00000000-0005-0000-0000-00001A550000}"/>
    <cellStyle name="Normal 3 3 2 2 3 2 6 3 2" xfId="14080" xr:uid="{00000000-0005-0000-0000-00001B550000}"/>
    <cellStyle name="Normal 3 3 2 2 3 2 6 3 2 2" xfId="31046" xr:uid="{00000000-0005-0000-0000-00001C550000}"/>
    <cellStyle name="Normal 3 3 2 2 3 2 6 3 3" xfId="22564" xr:uid="{00000000-0005-0000-0000-00001D550000}"/>
    <cellStyle name="Normal 3 3 2 2 3 2 6 4" xfId="9838" xr:uid="{00000000-0005-0000-0000-00001E550000}"/>
    <cellStyle name="Normal 3 3 2 2 3 2 6 4 2" xfId="26805" xr:uid="{00000000-0005-0000-0000-00001F550000}"/>
    <cellStyle name="Normal 3 3 2 2 3 2 6 5" xfId="18323" xr:uid="{00000000-0005-0000-0000-000020550000}"/>
    <cellStyle name="Normal 3 3 2 2 3 2 7" xfId="2391" xr:uid="{00000000-0005-0000-0000-000021550000}"/>
    <cellStyle name="Normal 3 3 2 2 3 2 7 2" xfId="6651" xr:uid="{00000000-0005-0000-0000-000022550000}"/>
    <cellStyle name="Normal 3 3 2 2 3 2 7 2 2" xfId="15140" xr:uid="{00000000-0005-0000-0000-000023550000}"/>
    <cellStyle name="Normal 3 3 2 2 3 2 7 2 2 2" xfId="32106" xr:uid="{00000000-0005-0000-0000-000024550000}"/>
    <cellStyle name="Normal 3 3 2 2 3 2 7 2 3" xfId="23624" xr:uid="{00000000-0005-0000-0000-000025550000}"/>
    <cellStyle name="Normal 3 3 2 2 3 2 7 3" xfId="10898" xr:uid="{00000000-0005-0000-0000-000026550000}"/>
    <cellStyle name="Normal 3 3 2 2 3 2 7 3 2" xfId="27865" xr:uid="{00000000-0005-0000-0000-000027550000}"/>
    <cellStyle name="Normal 3 3 2 2 3 2 7 4" xfId="19383" xr:uid="{00000000-0005-0000-0000-000028550000}"/>
    <cellStyle name="Normal 3 3 2 2 3 2 8" xfId="4532" xr:uid="{00000000-0005-0000-0000-000029550000}"/>
    <cellStyle name="Normal 3 3 2 2 3 2 8 2" xfId="13022" xr:uid="{00000000-0005-0000-0000-00002A550000}"/>
    <cellStyle name="Normal 3 3 2 2 3 2 8 2 2" xfId="29988" xr:uid="{00000000-0005-0000-0000-00002B550000}"/>
    <cellStyle name="Normal 3 3 2 2 3 2 8 3" xfId="21506" xr:uid="{00000000-0005-0000-0000-00002C550000}"/>
    <cellStyle name="Normal 3 3 2 2 3 2 9" xfId="8780" xr:uid="{00000000-0005-0000-0000-00002D550000}"/>
    <cellStyle name="Normal 3 3 2 2 3 2 9 2" xfId="25747" xr:uid="{00000000-0005-0000-0000-00002E550000}"/>
    <cellStyle name="Normal 3 3 2 2 3 3" xfId="266" xr:uid="{00000000-0005-0000-0000-00002F550000}"/>
    <cellStyle name="Normal 3 3 2 2 3 3 2" xfId="401" xr:uid="{00000000-0005-0000-0000-000030550000}"/>
    <cellStyle name="Normal 3 3 2 2 3 3 2 2" xfId="689" xr:uid="{00000000-0005-0000-0000-000031550000}"/>
    <cellStyle name="Normal 3 3 2 2 3 3 2 2 2" xfId="1225" xr:uid="{00000000-0005-0000-0000-000032550000}"/>
    <cellStyle name="Normal 3 3 2 2 3 3 2 2 2 2" xfId="2286" xr:uid="{00000000-0005-0000-0000-000033550000}"/>
    <cellStyle name="Normal 3 3 2 2 3 3 2 2 2 2 2" xfId="4407" xr:uid="{00000000-0005-0000-0000-000034550000}"/>
    <cellStyle name="Normal 3 3 2 2 3 3 2 2 2 2 2 2" xfId="8666" xr:uid="{00000000-0005-0000-0000-000035550000}"/>
    <cellStyle name="Normal 3 3 2 2 3 3 2 2 2 2 2 2 2" xfId="17155" xr:uid="{00000000-0005-0000-0000-000036550000}"/>
    <cellStyle name="Normal 3 3 2 2 3 3 2 2 2 2 2 2 2 2" xfId="34121" xr:uid="{00000000-0005-0000-0000-000037550000}"/>
    <cellStyle name="Normal 3 3 2 2 3 3 2 2 2 2 2 2 3" xfId="25639" xr:uid="{00000000-0005-0000-0000-000038550000}"/>
    <cellStyle name="Normal 3 3 2 2 3 3 2 2 2 2 2 3" xfId="12913" xr:uid="{00000000-0005-0000-0000-000039550000}"/>
    <cellStyle name="Normal 3 3 2 2 3 3 2 2 2 2 2 3 2" xfId="29880" xr:uid="{00000000-0005-0000-0000-00003A550000}"/>
    <cellStyle name="Normal 3 3 2 2 3 3 2 2 2 2 2 4" xfId="21398" xr:uid="{00000000-0005-0000-0000-00003B550000}"/>
    <cellStyle name="Normal 3 3 2 2 3 3 2 2 2 2 3" xfId="6547" xr:uid="{00000000-0005-0000-0000-00003C550000}"/>
    <cellStyle name="Normal 3 3 2 2 3 3 2 2 2 2 3 2" xfId="15037" xr:uid="{00000000-0005-0000-0000-00003D550000}"/>
    <cellStyle name="Normal 3 3 2 2 3 3 2 2 2 2 3 2 2" xfId="32003" xr:uid="{00000000-0005-0000-0000-00003E550000}"/>
    <cellStyle name="Normal 3 3 2 2 3 3 2 2 2 2 3 3" xfId="23521" xr:uid="{00000000-0005-0000-0000-00003F550000}"/>
    <cellStyle name="Normal 3 3 2 2 3 3 2 2 2 2 4" xfId="10795" xr:uid="{00000000-0005-0000-0000-000040550000}"/>
    <cellStyle name="Normal 3 3 2 2 3 3 2 2 2 2 4 2" xfId="27762" xr:uid="{00000000-0005-0000-0000-000041550000}"/>
    <cellStyle name="Normal 3 3 2 2 3 3 2 2 2 2 5" xfId="19280" xr:uid="{00000000-0005-0000-0000-000042550000}"/>
    <cellStyle name="Normal 3 3 2 2 3 3 2 2 2 3" xfId="3348" xr:uid="{00000000-0005-0000-0000-000043550000}"/>
    <cellStyle name="Normal 3 3 2 2 3 3 2 2 2 3 2" xfId="7608" xr:uid="{00000000-0005-0000-0000-000044550000}"/>
    <cellStyle name="Normal 3 3 2 2 3 3 2 2 2 3 2 2" xfId="16097" xr:uid="{00000000-0005-0000-0000-000045550000}"/>
    <cellStyle name="Normal 3 3 2 2 3 3 2 2 2 3 2 2 2" xfId="33063" xr:uid="{00000000-0005-0000-0000-000046550000}"/>
    <cellStyle name="Normal 3 3 2 2 3 3 2 2 2 3 2 3" xfId="24581" xr:uid="{00000000-0005-0000-0000-000047550000}"/>
    <cellStyle name="Normal 3 3 2 2 3 3 2 2 2 3 3" xfId="11855" xr:uid="{00000000-0005-0000-0000-000048550000}"/>
    <cellStyle name="Normal 3 3 2 2 3 3 2 2 2 3 3 2" xfId="28822" xr:uid="{00000000-0005-0000-0000-000049550000}"/>
    <cellStyle name="Normal 3 3 2 2 3 3 2 2 2 3 4" xfId="20340" xr:uid="{00000000-0005-0000-0000-00004A550000}"/>
    <cellStyle name="Normal 3 3 2 2 3 3 2 2 2 4" xfId="5489" xr:uid="{00000000-0005-0000-0000-00004B550000}"/>
    <cellStyle name="Normal 3 3 2 2 3 3 2 2 2 4 2" xfId="13979" xr:uid="{00000000-0005-0000-0000-00004C550000}"/>
    <cellStyle name="Normal 3 3 2 2 3 3 2 2 2 4 2 2" xfId="30945" xr:uid="{00000000-0005-0000-0000-00004D550000}"/>
    <cellStyle name="Normal 3 3 2 2 3 3 2 2 2 4 3" xfId="22463" xr:uid="{00000000-0005-0000-0000-00004E550000}"/>
    <cellStyle name="Normal 3 3 2 2 3 3 2 2 2 5" xfId="9737" xr:uid="{00000000-0005-0000-0000-00004F550000}"/>
    <cellStyle name="Normal 3 3 2 2 3 3 2 2 2 5 2" xfId="26704" xr:uid="{00000000-0005-0000-0000-000050550000}"/>
    <cellStyle name="Normal 3 3 2 2 3 3 2 2 2 6" xfId="18222" xr:uid="{00000000-0005-0000-0000-000051550000}"/>
    <cellStyle name="Normal 3 3 2 2 3 3 2 2 3" xfId="1756" xr:uid="{00000000-0005-0000-0000-000052550000}"/>
    <cellStyle name="Normal 3 3 2 2 3 3 2 2 3 2" xfId="3878" xr:uid="{00000000-0005-0000-0000-000053550000}"/>
    <cellStyle name="Normal 3 3 2 2 3 3 2 2 3 2 2" xfId="8137" xr:uid="{00000000-0005-0000-0000-000054550000}"/>
    <cellStyle name="Normal 3 3 2 2 3 3 2 2 3 2 2 2" xfId="16626" xr:uid="{00000000-0005-0000-0000-000055550000}"/>
    <cellStyle name="Normal 3 3 2 2 3 3 2 2 3 2 2 2 2" xfId="33592" xr:uid="{00000000-0005-0000-0000-000056550000}"/>
    <cellStyle name="Normal 3 3 2 2 3 3 2 2 3 2 2 3" xfId="25110" xr:uid="{00000000-0005-0000-0000-000057550000}"/>
    <cellStyle name="Normal 3 3 2 2 3 3 2 2 3 2 3" xfId="12384" xr:uid="{00000000-0005-0000-0000-000058550000}"/>
    <cellStyle name="Normal 3 3 2 2 3 3 2 2 3 2 3 2" xfId="29351" xr:uid="{00000000-0005-0000-0000-000059550000}"/>
    <cellStyle name="Normal 3 3 2 2 3 3 2 2 3 2 4" xfId="20869" xr:uid="{00000000-0005-0000-0000-00005A550000}"/>
    <cellStyle name="Normal 3 3 2 2 3 3 2 2 3 3" xfId="6018" xr:uid="{00000000-0005-0000-0000-00005B550000}"/>
    <cellStyle name="Normal 3 3 2 2 3 3 2 2 3 3 2" xfId="14508" xr:uid="{00000000-0005-0000-0000-00005C550000}"/>
    <cellStyle name="Normal 3 3 2 2 3 3 2 2 3 3 2 2" xfId="31474" xr:uid="{00000000-0005-0000-0000-00005D550000}"/>
    <cellStyle name="Normal 3 3 2 2 3 3 2 2 3 3 3" xfId="22992" xr:uid="{00000000-0005-0000-0000-00005E550000}"/>
    <cellStyle name="Normal 3 3 2 2 3 3 2 2 3 4" xfId="10266" xr:uid="{00000000-0005-0000-0000-00005F550000}"/>
    <cellStyle name="Normal 3 3 2 2 3 3 2 2 3 4 2" xfId="27233" xr:uid="{00000000-0005-0000-0000-000060550000}"/>
    <cellStyle name="Normal 3 3 2 2 3 3 2 2 3 5" xfId="18751" xr:uid="{00000000-0005-0000-0000-000061550000}"/>
    <cellStyle name="Normal 3 3 2 2 3 3 2 2 4" xfId="2819" xr:uid="{00000000-0005-0000-0000-000062550000}"/>
    <cellStyle name="Normal 3 3 2 2 3 3 2 2 4 2" xfId="7079" xr:uid="{00000000-0005-0000-0000-000063550000}"/>
    <cellStyle name="Normal 3 3 2 2 3 3 2 2 4 2 2" xfId="15568" xr:uid="{00000000-0005-0000-0000-000064550000}"/>
    <cellStyle name="Normal 3 3 2 2 3 3 2 2 4 2 2 2" xfId="32534" xr:uid="{00000000-0005-0000-0000-000065550000}"/>
    <cellStyle name="Normal 3 3 2 2 3 3 2 2 4 2 3" xfId="24052" xr:uid="{00000000-0005-0000-0000-000066550000}"/>
    <cellStyle name="Normal 3 3 2 2 3 3 2 2 4 3" xfId="11326" xr:uid="{00000000-0005-0000-0000-000067550000}"/>
    <cellStyle name="Normal 3 3 2 2 3 3 2 2 4 3 2" xfId="28293" xr:uid="{00000000-0005-0000-0000-000068550000}"/>
    <cellStyle name="Normal 3 3 2 2 3 3 2 2 4 4" xfId="19811" xr:uid="{00000000-0005-0000-0000-000069550000}"/>
    <cellStyle name="Normal 3 3 2 2 3 3 2 2 5" xfId="4960" xr:uid="{00000000-0005-0000-0000-00006A550000}"/>
    <cellStyle name="Normal 3 3 2 2 3 3 2 2 5 2" xfId="13450" xr:uid="{00000000-0005-0000-0000-00006B550000}"/>
    <cellStyle name="Normal 3 3 2 2 3 3 2 2 5 2 2" xfId="30416" xr:uid="{00000000-0005-0000-0000-00006C550000}"/>
    <cellStyle name="Normal 3 3 2 2 3 3 2 2 5 3" xfId="21934" xr:uid="{00000000-0005-0000-0000-00006D550000}"/>
    <cellStyle name="Normal 3 3 2 2 3 3 2 2 6" xfId="9208" xr:uid="{00000000-0005-0000-0000-00006E550000}"/>
    <cellStyle name="Normal 3 3 2 2 3 3 2 2 6 2" xfId="26175" xr:uid="{00000000-0005-0000-0000-00006F550000}"/>
    <cellStyle name="Normal 3 3 2 2 3 3 2 2 7" xfId="17693" xr:uid="{00000000-0005-0000-0000-000070550000}"/>
    <cellStyle name="Normal 3 3 2 2 3 3 2 3" xfId="955" xr:uid="{00000000-0005-0000-0000-000071550000}"/>
    <cellStyle name="Normal 3 3 2 2 3 3 2 3 2" xfId="2021" xr:uid="{00000000-0005-0000-0000-000072550000}"/>
    <cellStyle name="Normal 3 3 2 2 3 3 2 3 2 2" xfId="4142" xr:uid="{00000000-0005-0000-0000-000073550000}"/>
    <cellStyle name="Normal 3 3 2 2 3 3 2 3 2 2 2" xfId="8401" xr:uid="{00000000-0005-0000-0000-000074550000}"/>
    <cellStyle name="Normal 3 3 2 2 3 3 2 3 2 2 2 2" xfId="16890" xr:uid="{00000000-0005-0000-0000-000075550000}"/>
    <cellStyle name="Normal 3 3 2 2 3 3 2 3 2 2 2 2 2" xfId="33856" xr:uid="{00000000-0005-0000-0000-000076550000}"/>
    <cellStyle name="Normal 3 3 2 2 3 3 2 3 2 2 2 3" xfId="25374" xr:uid="{00000000-0005-0000-0000-000077550000}"/>
    <cellStyle name="Normal 3 3 2 2 3 3 2 3 2 2 3" xfId="12648" xr:uid="{00000000-0005-0000-0000-000078550000}"/>
    <cellStyle name="Normal 3 3 2 2 3 3 2 3 2 2 3 2" xfId="29615" xr:uid="{00000000-0005-0000-0000-000079550000}"/>
    <cellStyle name="Normal 3 3 2 2 3 3 2 3 2 2 4" xfId="21133" xr:uid="{00000000-0005-0000-0000-00007A550000}"/>
    <cellStyle name="Normal 3 3 2 2 3 3 2 3 2 3" xfId="6282" xr:uid="{00000000-0005-0000-0000-00007B550000}"/>
    <cellStyle name="Normal 3 3 2 2 3 3 2 3 2 3 2" xfId="14772" xr:uid="{00000000-0005-0000-0000-00007C550000}"/>
    <cellStyle name="Normal 3 3 2 2 3 3 2 3 2 3 2 2" xfId="31738" xr:uid="{00000000-0005-0000-0000-00007D550000}"/>
    <cellStyle name="Normal 3 3 2 2 3 3 2 3 2 3 3" xfId="23256" xr:uid="{00000000-0005-0000-0000-00007E550000}"/>
    <cellStyle name="Normal 3 3 2 2 3 3 2 3 2 4" xfId="10530" xr:uid="{00000000-0005-0000-0000-00007F550000}"/>
    <cellStyle name="Normal 3 3 2 2 3 3 2 3 2 4 2" xfId="27497" xr:uid="{00000000-0005-0000-0000-000080550000}"/>
    <cellStyle name="Normal 3 3 2 2 3 3 2 3 2 5" xfId="19015" xr:uid="{00000000-0005-0000-0000-000081550000}"/>
    <cellStyle name="Normal 3 3 2 2 3 3 2 3 3" xfId="3083" xr:uid="{00000000-0005-0000-0000-000082550000}"/>
    <cellStyle name="Normal 3 3 2 2 3 3 2 3 3 2" xfId="7343" xr:uid="{00000000-0005-0000-0000-000083550000}"/>
    <cellStyle name="Normal 3 3 2 2 3 3 2 3 3 2 2" xfId="15832" xr:uid="{00000000-0005-0000-0000-000084550000}"/>
    <cellStyle name="Normal 3 3 2 2 3 3 2 3 3 2 2 2" xfId="32798" xr:uid="{00000000-0005-0000-0000-000085550000}"/>
    <cellStyle name="Normal 3 3 2 2 3 3 2 3 3 2 3" xfId="24316" xr:uid="{00000000-0005-0000-0000-000086550000}"/>
    <cellStyle name="Normal 3 3 2 2 3 3 2 3 3 3" xfId="11590" xr:uid="{00000000-0005-0000-0000-000087550000}"/>
    <cellStyle name="Normal 3 3 2 2 3 3 2 3 3 3 2" xfId="28557" xr:uid="{00000000-0005-0000-0000-000088550000}"/>
    <cellStyle name="Normal 3 3 2 2 3 3 2 3 3 4" xfId="20075" xr:uid="{00000000-0005-0000-0000-000089550000}"/>
    <cellStyle name="Normal 3 3 2 2 3 3 2 3 4" xfId="5224" xr:uid="{00000000-0005-0000-0000-00008A550000}"/>
    <cellStyle name="Normal 3 3 2 2 3 3 2 3 4 2" xfId="13714" xr:uid="{00000000-0005-0000-0000-00008B550000}"/>
    <cellStyle name="Normal 3 3 2 2 3 3 2 3 4 2 2" xfId="30680" xr:uid="{00000000-0005-0000-0000-00008C550000}"/>
    <cellStyle name="Normal 3 3 2 2 3 3 2 3 4 3" xfId="22198" xr:uid="{00000000-0005-0000-0000-00008D550000}"/>
    <cellStyle name="Normal 3 3 2 2 3 3 2 3 5" xfId="9472" xr:uid="{00000000-0005-0000-0000-00008E550000}"/>
    <cellStyle name="Normal 3 3 2 2 3 3 2 3 5 2" xfId="26439" xr:uid="{00000000-0005-0000-0000-00008F550000}"/>
    <cellStyle name="Normal 3 3 2 2 3 3 2 3 6" xfId="17957" xr:uid="{00000000-0005-0000-0000-000090550000}"/>
    <cellStyle name="Normal 3 3 2 2 3 3 2 4" xfId="1491" xr:uid="{00000000-0005-0000-0000-000091550000}"/>
    <cellStyle name="Normal 3 3 2 2 3 3 2 4 2" xfId="3613" xr:uid="{00000000-0005-0000-0000-000092550000}"/>
    <cellStyle name="Normal 3 3 2 2 3 3 2 4 2 2" xfId="7872" xr:uid="{00000000-0005-0000-0000-000093550000}"/>
    <cellStyle name="Normal 3 3 2 2 3 3 2 4 2 2 2" xfId="16361" xr:uid="{00000000-0005-0000-0000-000094550000}"/>
    <cellStyle name="Normal 3 3 2 2 3 3 2 4 2 2 2 2" xfId="33327" xr:uid="{00000000-0005-0000-0000-000095550000}"/>
    <cellStyle name="Normal 3 3 2 2 3 3 2 4 2 2 3" xfId="24845" xr:uid="{00000000-0005-0000-0000-000096550000}"/>
    <cellStyle name="Normal 3 3 2 2 3 3 2 4 2 3" xfId="12119" xr:uid="{00000000-0005-0000-0000-000097550000}"/>
    <cellStyle name="Normal 3 3 2 2 3 3 2 4 2 3 2" xfId="29086" xr:uid="{00000000-0005-0000-0000-000098550000}"/>
    <cellStyle name="Normal 3 3 2 2 3 3 2 4 2 4" xfId="20604" xr:uid="{00000000-0005-0000-0000-000099550000}"/>
    <cellStyle name="Normal 3 3 2 2 3 3 2 4 3" xfId="5753" xr:uid="{00000000-0005-0000-0000-00009A550000}"/>
    <cellStyle name="Normal 3 3 2 2 3 3 2 4 3 2" xfId="14243" xr:uid="{00000000-0005-0000-0000-00009B550000}"/>
    <cellStyle name="Normal 3 3 2 2 3 3 2 4 3 2 2" xfId="31209" xr:uid="{00000000-0005-0000-0000-00009C550000}"/>
    <cellStyle name="Normal 3 3 2 2 3 3 2 4 3 3" xfId="22727" xr:uid="{00000000-0005-0000-0000-00009D550000}"/>
    <cellStyle name="Normal 3 3 2 2 3 3 2 4 4" xfId="10001" xr:uid="{00000000-0005-0000-0000-00009E550000}"/>
    <cellStyle name="Normal 3 3 2 2 3 3 2 4 4 2" xfId="26968" xr:uid="{00000000-0005-0000-0000-00009F550000}"/>
    <cellStyle name="Normal 3 3 2 2 3 3 2 4 5" xfId="18486" xr:uid="{00000000-0005-0000-0000-0000A0550000}"/>
    <cellStyle name="Normal 3 3 2 2 3 3 2 5" xfId="2554" xr:uid="{00000000-0005-0000-0000-0000A1550000}"/>
    <cellStyle name="Normal 3 3 2 2 3 3 2 5 2" xfId="6814" xr:uid="{00000000-0005-0000-0000-0000A2550000}"/>
    <cellStyle name="Normal 3 3 2 2 3 3 2 5 2 2" xfId="15303" xr:uid="{00000000-0005-0000-0000-0000A3550000}"/>
    <cellStyle name="Normal 3 3 2 2 3 3 2 5 2 2 2" xfId="32269" xr:uid="{00000000-0005-0000-0000-0000A4550000}"/>
    <cellStyle name="Normal 3 3 2 2 3 3 2 5 2 3" xfId="23787" xr:uid="{00000000-0005-0000-0000-0000A5550000}"/>
    <cellStyle name="Normal 3 3 2 2 3 3 2 5 3" xfId="11061" xr:uid="{00000000-0005-0000-0000-0000A6550000}"/>
    <cellStyle name="Normal 3 3 2 2 3 3 2 5 3 2" xfId="28028" xr:uid="{00000000-0005-0000-0000-0000A7550000}"/>
    <cellStyle name="Normal 3 3 2 2 3 3 2 5 4" xfId="19546" xr:uid="{00000000-0005-0000-0000-0000A8550000}"/>
    <cellStyle name="Normal 3 3 2 2 3 3 2 6" xfId="4695" xr:uid="{00000000-0005-0000-0000-0000A9550000}"/>
    <cellStyle name="Normal 3 3 2 2 3 3 2 6 2" xfId="13185" xr:uid="{00000000-0005-0000-0000-0000AA550000}"/>
    <cellStyle name="Normal 3 3 2 2 3 3 2 6 2 2" xfId="30151" xr:uid="{00000000-0005-0000-0000-0000AB550000}"/>
    <cellStyle name="Normal 3 3 2 2 3 3 2 6 3" xfId="21669" xr:uid="{00000000-0005-0000-0000-0000AC550000}"/>
    <cellStyle name="Normal 3 3 2 2 3 3 2 7" xfId="8943" xr:uid="{00000000-0005-0000-0000-0000AD550000}"/>
    <cellStyle name="Normal 3 3 2 2 3 3 2 7 2" xfId="25910" xr:uid="{00000000-0005-0000-0000-0000AE550000}"/>
    <cellStyle name="Normal 3 3 2 2 3 3 2 8" xfId="17428" xr:uid="{00000000-0005-0000-0000-0000AF550000}"/>
    <cellStyle name="Normal 3 3 2 2 3 3 3" xfId="555" xr:uid="{00000000-0005-0000-0000-0000B0550000}"/>
    <cellStyle name="Normal 3 3 2 2 3 3 3 2" xfId="1094" xr:uid="{00000000-0005-0000-0000-0000B1550000}"/>
    <cellStyle name="Normal 3 3 2 2 3 3 3 2 2" xfId="2155" xr:uid="{00000000-0005-0000-0000-0000B2550000}"/>
    <cellStyle name="Normal 3 3 2 2 3 3 3 2 2 2" xfId="4276" xr:uid="{00000000-0005-0000-0000-0000B3550000}"/>
    <cellStyle name="Normal 3 3 2 2 3 3 3 2 2 2 2" xfId="8535" xr:uid="{00000000-0005-0000-0000-0000B4550000}"/>
    <cellStyle name="Normal 3 3 2 2 3 3 3 2 2 2 2 2" xfId="17024" xr:uid="{00000000-0005-0000-0000-0000B5550000}"/>
    <cellStyle name="Normal 3 3 2 2 3 3 3 2 2 2 2 2 2" xfId="33990" xr:uid="{00000000-0005-0000-0000-0000B6550000}"/>
    <cellStyle name="Normal 3 3 2 2 3 3 3 2 2 2 2 3" xfId="25508" xr:uid="{00000000-0005-0000-0000-0000B7550000}"/>
    <cellStyle name="Normal 3 3 2 2 3 3 3 2 2 2 3" xfId="12782" xr:uid="{00000000-0005-0000-0000-0000B8550000}"/>
    <cellStyle name="Normal 3 3 2 2 3 3 3 2 2 2 3 2" xfId="29749" xr:uid="{00000000-0005-0000-0000-0000B9550000}"/>
    <cellStyle name="Normal 3 3 2 2 3 3 3 2 2 2 4" xfId="21267" xr:uid="{00000000-0005-0000-0000-0000BA550000}"/>
    <cellStyle name="Normal 3 3 2 2 3 3 3 2 2 3" xfId="6416" xr:uid="{00000000-0005-0000-0000-0000BB550000}"/>
    <cellStyle name="Normal 3 3 2 2 3 3 3 2 2 3 2" xfId="14906" xr:uid="{00000000-0005-0000-0000-0000BC550000}"/>
    <cellStyle name="Normal 3 3 2 2 3 3 3 2 2 3 2 2" xfId="31872" xr:uid="{00000000-0005-0000-0000-0000BD550000}"/>
    <cellStyle name="Normal 3 3 2 2 3 3 3 2 2 3 3" xfId="23390" xr:uid="{00000000-0005-0000-0000-0000BE550000}"/>
    <cellStyle name="Normal 3 3 2 2 3 3 3 2 2 4" xfId="10664" xr:uid="{00000000-0005-0000-0000-0000BF550000}"/>
    <cellStyle name="Normal 3 3 2 2 3 3 3 2 2 4 2" xfId="27631" xr:uid="{00000000-0005-0000-0000-0000C0550000}"/>
    <cellStyle name="Normal 3 3 2 2 3 3 3 2 2 5" xfId="19149" xr:uid="{00000000-0005-0000-0000-0000C1550000}"/>
    <cellStyle name="Normal 3 3 2 2 3 3 3 2 3" xfId="3217" xr:uid="{00000000-0005-0000-0000-0000C2550000}"/>
    <cellStyle name="Normal 3 3 2 2 3 3 3 2 3 2" xfId="7477" xr:uid="{00000000-0005-0000-0000-0000C3550000}"/>
    <cellStyle name="Normal 3 3 2 2 3 3 3 2 3 2 2" xfId="15966" xr:uid="{00000000-0005-0000-0000-0000C4550000}"/>
    <cellStyle name="Normal 3 3 2 2 3 3 3 2 3 2 2 2" xfId="32932" xr:uid="{00000000-0005-0000-0000-0000C5550000}"/>
    <cellStyle name="Normal 3 3 2 2 3 3 3 2 3 2 3" xfId="24450" xr:uid="{00000000-0005-0000-0000-0000C6550000}"/>
    <cellStyle name="Normal 3 3 2 2 3 3 3 2 3 3" xfId="11724" xr:uid="{00000000-0005-0000-0000-0000C7550000}"/>
    <cellStyle name="Normal 3 3 2 2 3 3 3 2 3 3 2" xfId="28691" xr:uid="{00000000-0005-0000-0000-0000C8550000}"/>
    <cellStyle name="Normal 3 3 2 2 3 3 3 2 3 4" xfId="20209" xr:uid="{00000000-0005-0000-0000-0000C9550000}"/>
    <cellStyle name="Normal 3 3 2 2 3 3 3 2 4" xfId="5358" xr:uid="{00000000-0005-0000-0000-0000CA550000}"/>
    <cellStyle name="Normal 3 3 2 2 3 3 3 2 4 2" xfId="13848" xr:uid="{00000000-0005-0000-0000-0000CB550000}"/>
    <cellStyle name="Normal 3 3 2 2 3 3 3 2 4 2 2" xfId="30814" xr:uid="{00000000-0005-0000-0000-0000CC550000}"/>
    <cellStyle name="Normal 3 3 2 2 3 3 3 2 4 3" xfId="22332" xr:uid="{00000000-0005-0000-0000-0000CD550000}"/>
    <cellStyle name="Normal 3 3 2 2 3 3 3 2 5" xfId="9606" xr:uid="{00000000-0005-0000-0000-0000CE550000}"/>
    <cellStyle name="Normal 3 3 2 2 3 3 3 2 5 2" xfId="26573" xr:uid="{00000000-0005-0000-0000-0000CF550000}"/>
    <cellStyle name="Normal 3 3 2 2 3 3 3 2 6" xfId="18091" xr:uid="{00000000-0005-0000-0000-0000D0550000}"/>
    <cellStyle name="Normal 3 3 2 2 3 3 3 3" xfId="1625" xr:uid="{00000000-0005-0000-0000-0000D1550000}"/>
    <cellStyle name="Normal 3 3 2 2 3 3 3 3 2" xfId="3747" xr:uid="{00000000-0005-0000-0000-0000D2550000}"/>
    <cellStyle name="Normal 3 3 2 2 3 3 3 3 2 2" xfId="8006" xr:uid="{00000000-0005-0000-0000-0000D3550000}"/>
    <cellStyle name="Normal 3 3 2 2 3 3 3 3 2 2 2" xfId="16495" xr:uid="{00000000-0005-0000-0000-0000D4550000}"/>
    <cellStyle name="Normal 3 3 2 2 3 3 3 3 2 2 2 2" xfId="33461" xr:uid="{00000000-0005-0000-0000-0000D5550000}"/>
    <cellStyle name="Normal 3 3 2 2 3 3 3 3 2 2 3" xfId="24979" xr:uid="{00000000-0005-0000-0000-0000D6550000}"/>
    <cellStyle name="Normal 3 3 2 2 3 3 3 3 2 3" xfId="12253" xr:uid="{00000000-0005-0000-0000-0000D7550000}"/>
    <cellStyle name="Normal 3 3 2 2 3 3 3 3 2 3 2" xfId="29220" xr:uid="{00000000-0005-0000-0000-0000D8550000}"/>
    <cellStyle name="Normal 3 3 2 2 3 3 3 3 2 4" xfId="20738" xr:uid="{00000000-0005-0000-0000-0000D9550000}"/>
    <cellStyle name="Normal 3 3 2 2 3 3 3 3 3" xfId="5887" xr:uid="{00000000-0005-0000-0000-0000DA550000}"/>
    <cellStyle name="Normal 3 3 2 2 3 3 3 3 3 2" xfId="14377" xr:uid="{00000000-0005-0000-0000-0000DB550000}"/>
    <cellStyle name="Normal 3 3 2 2 3 3 3 3 3 2 2" xfId="31343" xr:uid="{00000000-0005-0000-0000-0000DC550000}"/>
    <cellStyle name="Normal 3 3 2 2 3 3 3 3 3 3" xfId="22861" xr:uid="{00000000-0005-0000-0000-0000DD550000}"/>
    <cellStyle name="Normal 3 3 2 2 3 3 3 3 4" xfId="10135" xr:uid="{00000000-0005-0000-0000-0000DE550000}"/>
    <cellStyle name="Normal 3 3 2 2 3 3 3 3 4 2" xfId="27102" xr:uid="{00000000-0005-0000-0000-0000DF550000}"/>
    <cellStyle name="Normal 3 3 2 2 3 3 3 3 5" xfId="18620" xr:uid="{00000000-0005-0000-0000-0000E0550000}"/>
    <cellStyle name="Normal 3 3 2 2 3 3 3 4" xfId="2688" xr:uid="{00000000-0005-0000-0000-0000E1550000}"/>
    <cellStyle name="Normal 3 3 2 2 3 3 3 4 2" xfId="6948" xr:uid="{00000000-0005-0000-0000-0000E2550000}"/>
    <cellStyle name="Normal 3 3 2 2 3 3 3 4 2 2" xfId="15437" xr:uid="{00000000-0005-0000-0000-0000E3550000}"/>
    <cellStyle name="Normal 3 3 2 2 3 3 3 4 2 2 2" xfId="32403" xr:uid="{00000000-0005-0000-0000-0000E4550000}"/>
    <cellStyle name="Normal 3 3 2 2 3 3 3 4 2 3" xfId="23921" xr:uid="{00000000-0005-0000-0000-0000E5550000}"/>
    <cellStyle name="Normal 3 3 2 2 3 3 3 4 3" xfId="11195" xr:uid="{00000000-0005-0000-0000-0000E6550000}"/>
    <cellStyle name="Normal 3 3 2 2 3 3 3 4 3 2" xfId="28162" xr:uid="{00000000-0005-0000-0000-0000E7550000}"/>
    <cellStyle name="Normal 3 3 2 2 3 3 3 4 4" xfId="19680" xr:uid="{00000000-0005-0000-0000-0000E8550000}"/>
    <cellStyle name="Normal 3 3 2 2 3 3 3 5" xfId="4829" xr:uid="{00000000-0005-0000-0000-0000E9550000}"/>
    <cellStyle name="Normal 3 3 2 2 3 3 3 5 2" xfId="13319" xr:uid="{00000000-0005-0000-0000-0000EA550000}"/>
    <cellStyle name="Normal 3 3 2 2 3 3 3 5 2 2" xfId="30285" xr:uid="{00000000-0005-0000-0000-0000EB550000}"/>
    <cellStyle name="Normal 3 3 2 2 3 3 3 5 3" xfId="21803" xr:uid="{00000000-0005-0000-0000-0000EC550000}"/>
    <cellStyle name="Normal 3 3 2 2 3 3 3 6" xfId="9077" xr:uid="{00000000-0005-0000-0000-0000ED550000}"/>
    <cellStyle name="Normal 3 3 2 2 3 3 3 6 2" xfId="26044" xr:uid="{00000000-0005-0000-0000-0000EE550000}"/>
    <cellStyle name="Normal 3 3 2 2 3 3 3 7" xfId="17562" xr:uid="{00000000-0005-0000-0000-0000EF550000}"/>
    <cellStyle name="Normal 3 3 2 2 3 3 4" xfId="824" xr:uid="{00000000-0005-0000-0000-0000F0550000}"/>
    <cellStyle name="Normal 3 3 2 2 3 3 4 2" xfId="1890" xr:uid="{00000000-0005-0000-0000-0000F1550000}"/>
    <cellStyle name="Normal 3 3 2 2 3 3 4 2 2" xfId="4011" xr:uid="{00000000-0005-0000-0000-0000F2550000}"/>
    <cellStyle name="Normal 3 3 2 2 3 3 4 2 2 2" xfId="8270" xr:uid="{00000000-0005-0000-0000-0000F3550000}"/>
    <cellStyle name="Normal 3 3 2 2 3 3 4 2 2 2 2" xfId="16759" xr:uid="{00000000-0005-0000-0000-0000F4550000}"/>
    <cellStyle name="Normal 3 3 2 2 3 3 4 2 2 2 2 2" xfId="33725" xr:uid="{00000000-0005-0000-0000-0000F5550000}"/>
    <cellStyle name="Normal 3 3 2 2 3 3 4 2 2 2 3" xfId="25243" xr:uid="{00000000-0005-0000-0000-0000F6550000}"/>
    <cellStyle name="Normal 3 3 2 2 3 3 4 2 2 3" xfId="12517" xr:uid="{00000000-0005-0000-0000-0000F7550000}"/>
    <cellStyle name="Normal 3 3 2 2 3 3 4 2 2 3 2" xfId="29484" xr:uid="{00000000-0005-0000-0000-0000F8550000}"/>
    <cellStyle name="Normal 3 3 2 2 3 3 4 2 2 4" xfId="21002" xr:uid="{00000000-0005-0000-0000-0000F9550000}"/>
    <cellStyle name="Normal 3 3 2 2 3 3 4 2 3" xfId="6151" xr:uid="{00000000-0005-0000-0000-0000FA550000}"/>
    <cellStyle name="Normal 3 3 2 2 3 3 4 2 3 2" xfId="14641" xr:uid="{00000000-0005-0000-0000-0000FB550000}"/>
    <cellStyle name="Normal 3 3 2 2 3 3 4 2 3 2 2" xfId="31607" xr:uid="{00000000-0005-0000-0000-0000FC550000}"/>
    <cellStyle name="Normal 3 3 2 2 3 3 4 2 3 3" xfId="23125" xr:uid="{00000000-0005-0000-0000-0000FD550000}"/>
    <cellStyle name="Normal 3 3 2 2 3 3 4 2 4" xfId="10399" xr:uid="{00000000-0005-0000-0000-0000FE550000}"/>
    <cellStyle name="Normal 3 3 2 2 3 3 4 2 4 2" xfId="27366" xr:uid="{00000000-0005-0000-0000-0000FF550000}"/>
    <cellStyle name="Normal 3 3 2 2 3 3 4 2 5" xfId="18884" xr:uid="{00000000-0005-0000-0000-000000560000}"/>
    <cellStyle name="Normal 3 3 2 2 3 3 4 3" xfId="2952" xr:uid="{00000000-0005-0000-0000-000001560000}"/>
    <cellStyle name="Normal 3 3 2 2 3 3 4 3 2" xfId="7212" xr:uid="{00000000-0005-0000-0000-000002560000}"/>
    <cellStyle name="Normal 3 3 2 2 3 3 4 3 2 2" xfId="15701" xr:uid="{00000000-0005-0000-0000-000003560000}"/>
    <cellStyle name="Normal 3 3 2 2 3 3 4 3 2 2 2" xfId="32667" xr:uid="{00000000-0005-0000-0000-000004560000}"/>
    <cellStyle name="Normal 3 3 2 2 3 3 4 3 2 3" xfId="24185" xr:uid="{00000000-0005-0000-0000-000005560000}"/>
    <cellStyle name="Normal 3 3 2 2 3 3 4 3 3" xfId="11459" xr:uid="{00000000-0005-0000-0000-000006560000}"/>
    <cellStyle name="Normal 3 3 2 2 3 3 4 3 3 2" xfId="28426" xr:uid="{00000000-0005-0000-0000-000007560000}"/>
    <cellStyle name="Normal 3 3 2 2 3 3 4 3 4" xfId="19944" xr:uid="{00000000-0005-0000-0000-000008560000}"/>
    <cellStyle name="Normal 3 3 2 2 3 3 4 4" xfId="5093" xr:uid="{00000000-0005-0000-0000-000009560000}"/>
    <cellStyle name="Normal 3 3 2 2 3 3 4 4 2" xfId="13583" xr:uid="{00000000-0005-0000-0000-00000A560000}"/>
    <cellStyle name="Normal 3 3 2 2 3 3 4 4 2 2" xfId="30549" xr:uid="{00000000-0005-0000-0000-00000B560000}"/>
    <cellStyle name="Normal 3 3 2 2 3 3 4 4 3" xfId="22067" xr:uid="{00000000-0005-0000-0000-00000C560000}"/>
    <cellStyle name="Normal 3 3 2 2 3 3 4 5" xfId="9341" xr:uid="{00000000-0005-0000-0000-00000D560000}"/>
    <cellStyle name="Normal 3 3 2 2 3 3 4 5 2" xfId="26308" xr:uid="{00000000-0005-0000-0000-00000E560000}"/>
    <cellStyle name="Normal 3 3 2 2 3 3 4 6" xfId="17826" xr:uid="{00000000-0005-0000-0000-00000F560000}"/>
    <cellStyle name="Normal 3 3 2 2 3 3 5" xfId="1360" xr:uid="{00000000-0005-0000-0000-000010560000}"/>
    <cellStyle name="Normal 3 3 2 2 3 3 5 2" xfId="3482" xr:uid="{00000000-0005-0000-0000-000011560000}"/>
    <cellStyle name="Normal 3 3 2 2 3 3 5 2 2" xfId="7741" xr:uid="{00000000-0005-0000-0000-000012560000}"/>
    <cellStyle name="Normal 3 3 2 2 3 3 5 2 2 2" xfId="16230" xr:uid="{00000000-0005-0000-0000-000013560000}"/>
    <cellStyle name="Normal 3 3 2 2 3 3 5 2 2 2 2" xfId="33196" xr:uid="{00000000-0005-0000-0000-000014560000}"/>
    <cellStyle name="Normal 3 3 2 2 3 3 5 2 2 3" xfId="24714" xr:uid="{00000000-0005-0000-0000-000015560000}"/>
    <cellStyle name="Normal 3 3 2 2 3 3 5 2 3" xfId="11988" xr:uid="{00000000-0005-0000-0000-000016560000}"/>
    <cellStyle name="Normal 3 3 2 2 3 3 5 2 3 2" xfId="28955" xr:uid="{00000000-0005-0000-0000-000017560000}"/>
    <cellStyle name="Normal 3 3 2 2 3 3 5 2 4" xfId="20473" xr:uid="{00000000-0005-0000-0000-000018560000}"/>
    <cellStyle name="Normal 3 3 2 2 3 3 5 3" xfId="5622" xr:uid="{00000000-0005-0000-0000-000019560000}"/>
    <cellStyle name="Normal 3 3 2 2 3 3 5 3 2" xfId="14112" xr:uid="{00000000-0005-0000-0000-00001A560000}"/>
    <cellStyle name="Normal 3 3 2 2 3 3 5 3 2 2" xfId="31078" xr:uid="{00000000-0005-0000-0000-00001B560000}"/>
    <cellStyle name="Normal 3 3 2 2 3 3 5 3 3" xfId="22596" xr:uid="{00000000-0005-0000-0000-00001C560000}"/>
    <cellStyle name="Normal 3 3 2 2 3 3 5 4" xfId="9870" xr:uid="{00000000-0005-0000-0000-00001D560000}"/>
    <cellStyle name="Normal 3 3 2 2 3 3 5 4 2" xfId="26837" xr:uid="{00000000-0005-0000-0000-00001E560000}"/>
    <cellStyle name="Normal 3 3 2 2 3 3 5 5" xfId="18355" xr:uid="{00000000-0005-0000-0000-00001F560000}"/>
    <cellStyle name="Normal 3 3 2 2 3 3 6" xfId="2423" xr:uid="{00000000-0005-0000-0000-000020560000}"/>
    <cellStyle name="Normal 3 3 2 2 3 3 6 2" xfId="6683" xr:uid="{00000000-0005-0000-0000-000021560000}"/>
    <cellStyle name="Normal 3 3 2 2 3 3 6 2 2" xfId="15172" xr:uid="{00000000-0005-0000-0000-000022560000}"/>
    <cellStyle name="Normal 3 3 2 2 3 3 6 2 2 2" xfId="32138" xr:uid="{00000000-0005-0000-0000-000023560000}"/>
    <cellStyle name="Normal 3 3 2 2 3 3 6 2 3" xfId="23656" xr:uid="{00000000-0005-0000-0000-000024560000}"/>
    <cellStyle name="Normal 3 3 2 2 3 3 6 3" xfId="10930" xr:uid="{00000000-0005-0000-0000-000025560000}"/>
    <cellStyle name="Normal 3 3 2 2 3 3 6 3 2" xfId="27897" xr:uid="{00000000-0005-0000-0000-000026560000}"/>
    <cellStyle name="Normal 3 3 2 2 3 3 6 4" xfId="19415" xr:uid="{00000000-0005-0000-0000-000027560000}"/>
    <cellStyle name="Normal 3 3 2 2 3 3 7" xfId="4564" xr:uid="{00000000-0005-0000-0000-000028560000}"/>
    <cellStyle name="Normal 3 3 2 2 3 3 7 2" xfId="13054" xr:uid="{00000000-0005-0000-0000-000029560000}"/>
    <cellStyle name="Normal 3 3 2 2 3 3 7 2 2" xfId="30020" xr:uid="{00000000-0005-0000-0000-00002A560000}"/>
    <cellStyle name="Normal 3 3 2 2 3 3 7 3" xfId="21538" xr:uid="{00000000-0005-0000-0000-00002B560000}"/>
    <cellStyle name="Normal 3 3 2 2 3 3 8" xfId="8812" xr:uid="{00000000-0005-0000-0000-00002C560000}"/>
    <cellStyle name="Normal 3 3 2 2 3 3 8 2" xfId="25779" xr:uid="{00000000-0005-0000-0000-00002D560000}"/>
    <cellStyle name="Normal 3 3 2 2 3 3 9" xfId="17297" xr:uid="{00000000-0005-0000-0000-00002E560000}"/>
    <cellStyle name="Normal 3 3 2 2 3 4" xfId="334" xr:uid="{00000000-0005-0000-0000-00002F560000}"/>
    <cellStyle name="Normal 3 3 2 2 3 4 2" xfId="623" xr:uid="{00000000-0005-0000-0000-000030560000}"/>
    <cellStyle name="Normal 3 3 2 2 3 4 2 2" xfId="1160" xr:uid="{00000000-0005-0000-0000-000031560000}"/>
    <cellStyle name="Normal 3 3 2 2 3 4 2 2 2" xfId="2221" xr:uid="{00000000-0005-0000-0000-000032560000}"/>
    <cellStyle name="Normal 3 3 2 2 3 4 2 2 2 2" xfId="4342" xr:uid="{00000000-0005-0000-0000-000033560000}"/>
    <cellStyle name="Normal 3 3 2 2 3 4 2 2 2 2 2" xfId="8601" xr:uid="{00000000-0005-0000-0000-000034560000}"/>
    <cellStyle name="Normal 3 3 2 2 3 4 2 2 2 2 2 2" xfId="17090" xr:uid="{00000000-0005-0000-0000-000035560000}"/>
    <cellStyle name="Normal 3 3 2 2 3 4 2 2 2 2 2 2 2" xfId="34056" xr:uid="{00000000-0005-0000-0000-000036560000}"/>
    <cellStyle name="Normal 3 3 2 2 3 4 2 2 2 2 2 3" xfId="25574" xr:uid="{00000000-0005-0000-0000-000037560000}"/>
    <cellStyle name="Normal 3 3 2 2 3 4 2 2 2 2 3" xfId="12848" xr:uid="{00000000-0005-0000-0000-000038560000}"/>
    <cellStyle name="Normal 3 3 2 2 3 4 2 2 2 2 3 2" xfId="29815" xr:uid="{00000000-0005-0000-0000-000039560000}"/>
    <cellStyle name="Normal 3 3 2 2 3 4 2 2 2 2 4" xfId="21333" xr:uid="{00000000-0005-0000-0000-00003A560000}"/>
    <cellStyle name="Normal 3 3 2 2 3 4 2 2 2 3" xfId="6482" xr:uid="{00000000-0005-0000-0000-00003B560000}"/>
    <cellStyle name="Normal 3 3 2 2 3 4 2 2 2 3 2" xfId="14972" xr:uid="{00000000-0005-0000-0000-00003C560000}"/>
    <cellStyle name="Normal 3 3 2 2 3 4 2 2 2 3 2 2" xfId="31938" xr:uid="{00000000-0005-0000-0000-00003D560000}"/>
    <cellStyle name="Normal 3 3 2 2 3 4 2 2 2 3 3" xfId="23456" xr:uid="{00000000-0005-0000-0000-00003E560000}"/>
    <cellStyle name="Normal 3 3 2 2 3 4 2 2 2 4" xfId="10730" xr:uid="{00000000-0005-0000-0000-00003F560000}"/>
    <cellStyle name="Normal 3 3 2 2 3 4 2 2 2 4 2" xfId="27697" xr:uid="{00000000-0005-0000-0000-000040560000}"/>
    <cellStyle name="Normal 3 3 2 2 3 4 2 2 2 5" xfId="19215" xr:uid="{00000000-0005-0000-0000-000041560000}"/>
    <cellStyle name="Normal 3 3 2 2 3 4 2 2 3" xfId="3283" xr:uid="{00000000-0005-0000-0000-000042560000}"/>
    <cellStyle name="Normal 3 3 2 2 3 4 2 2 3 2" xfId="7543" xr:uid="{00000000-0005-0000-0000-000043560000}"/>
    <cellStyle name="Normal 3 3 2 2 3 4 2 2 3 2 2" xfId="16032" xr:uid="{00000000-0005-0000-0000-000044560000}"/>
    <cellStyle name="Normal 3 3 2 2 3 4 2 2 3 2 2 2" xfId="32998" xr:uid="{00000000-0005-0000-0000-000045560000}"/>
    <cellStyle name="Normal 3 3 2 2 3 4 2 2 3 2 3" xfId="24516" xr:uid="{00000000-0005-0000-0000-000046560000}"/>
    <cellStyle name="Normal 3 3 2 2 3 4 2 2 3 3" xfId="11790" xr:uid="{00000000-0005-0000-0000-000047560000}"/>
    <cellStyle name="Normal 3 3 2 2 3 4 2 2 3 3 2" xfId="28757" xr:uid="{00000000-0005-0000-0000-000048560000}"/>
    <cellStyle name="Normal 3 3 2 2 3 4 2 2 3 4" xfId="20275" xr:uid="{00000000-0005-0000-0000-000049560000}"/>
    <cellStyle name="Normal 3 3 2 2 3 4 2 2 4" xfId="5424" xr:uid="{00000000-0005-0000-0000-00004A560000}"/>
    <cellStyle name="Normal 3 3 2 2 3 4 2 2 4 2" xfId="13914" xr:uid="{00000000-0005-0000-0000-00004B560000}"/>
    <cellStyle name="Normal 3 3 2 2 3 4 2 2 4 2 2" xfId="30880" xr:uid="{00000000-0005-0000-0000-00004C560000}"/>
    <cellStyle name="Normal 3 3 2 2 3 4 2 2 4 3" xfId="22398" xr:uid="{00000000-0005-0000-0000-00004D560000}"/>
    <cellStyle name="Normal 3 3 2 2 3 4 2 2 5" xfId="9672" xr:uid="{00000000-0005-0000-0000-00004E560000}"/>
    <cellStyle name="Normal 3 3 2 2 3 4 2 2 5 2" xfId="26639" xr:uid="{00000000-0005-0000-0000-00004F560000}"/>
    <cellStyle name="Normal 3 3 2 2 3 4 2 2 6" xfId="18157" xr:uid="{00000000-0005-0000-0000-000050560000}"/>
    <cellStyle name="Normal 3 3 2 2 3 4 2 3" xfId="1691" xr:uid="{00000000-0005-0000-0000-000051560000}"/>
    <cellStyle name="Normal 3 3 2 2 3 4 2 3 2" xfId="3813" xr:uid="{00000000-0005-0000-0000-000052560000}"/>
    <cellStyle name="Normal 3 3 2 2 3 4 2 3 2 2" xfId="8072" xr:uid="{00000000-0005-0000-0000-000053560000}"/>
    <cellStyle name="Normal 3 3 2 2 3 4 2 3 2 2 2" xfId="16561" xr:uid="{00000000-0005-0000-0000-000054560000}"/>
    <cellStyle name="Normal 3 3 2 2 3 4 2 3 2 2 2 2" xfId="33527" xr:uid="{00000000-0005-0000-0000-000055560000}"/>
    <cellStyle name="Normal 3 3 2 2 3 4 2 3 2 2 3" xfId="25045" xr:uid="{00000000-0005-0000-0000-000056560000}"/>
    <cellStyle name="Normal 3 3 2 2 3 4 2 3 2 3" xfId="12319" xr:uid="{00000000-0005-0000-0000-000057560000}"/>
    <cellStyle name="Normal 3 3 2 2 3 4 2 3 2 3 2" xfId="29286" xr:uid="{00000000-0005-0000-0000-000058560000}"/>
    <cellStyle name="Normal 3 3 2 2 3 4 2 3 2 4" xfId="20804" xr:uid="{00000000-0005-0000-0000-000059560000}"/>
    <cellStyle name="Normal 3 3 2 2 3 4 2 3 3" xfId="5953" xr:uid="{00000000-0005-0000-0000-00005A560000}"/>
    <cellStyle name="Normal 3 3 2 2 3 4 2 3 3 2" xfId="14443" xr:uid="{00000000-0005-0000-0000-00005B560000}"/>
    <cellStyle name="Normal 3 3 2 2 3 4 2 3 3 2 2" xfId="31409" xr:uid="{00000000-0005-0000-0000-00005C560000}"/>
    <cellStyle name="Normal 3 3 2 2 3 4 2 3 3 3" xfId="22927" xr:uid="{00000000-0005-0000-0000-00005D560000}"/>
    <cellStyle name="Normal 3 3 2 2 3 4 2 3 4" xfId="10201" xr:uid="{00000000-0005-0000-0000-00005E560000}"/>
    <cellStyle name="Normal 3 3 2 2 3 4 2 3 4 2" xfId="27168" xr:uid="{00000000-0005-0000-0000-00005F560000}"/>
    <cellStyle name="Normal 3 3 2 2 3 4 2 3 5" xfId="18686" xr:uid="{00000000-0005-0000-0000-000060560000}"/>
    <cellStyle name="Normal 3 3 2 2 3 4 2 4" xfId="2754" xr:uid="{00000000-0005-0000-0000-000061560000}"/>
    <cellStyle name="Normal 3 3 2 2 3 4 2 4 2" xfId="7014" xr:uid="{00000000-0005-0000-0000-000062560000}"/>
    <cellStyle name="Normal 3 3 2 2 3 4 2 4 2 2" xfId="15503" xr:uid="{00000000-0005-0000-0000-000063560000}"/>
    <cellStyle name="Normal 3 3 2 2 3 4 2 4 2 2 2" xfId="32469" xr:uid="{00000000-0005-0000-0000-000064560000}"/>
    <cellStyle name="Normal 3 3 2 2 3 4 2 4 2 3" xfId="23987" xr:uid="{00000000-0005-0000-0000-000065560000}"/>
    <cellStyle name="Normal 3 3 2 2 3 4 2 4 3" xfId="11261" xr:uid="{00000000-0005-0000-0000-000066560000}"/>
    <cellStyle name="Normal 3 3 2 2 3 4 2 4 3 2" xfId="28228" xr:uid="{00000000-0005-0000-0000-000067560000}"/>
    <cellStyle name="Normal 3 3 2 2 3 4 2 4 4" xfId="19746" xr:uid="{00000000-0005-0000-0000-000068560000}"/>
    <cellStyle name="Normal 3 3 2 2 3 4 2 5" xfId="4895" xr:uid="{00000000-0005-0000-0000-000069560000}"/>
    <cellStyle name="Normal 3 3 2 2 3 4 2 5 2" xfId="13385" xr:uid="{00000000-0005-0000-0000-00006A560000}"/>
    <cellStyle name="Normal 3 3 2 2 3 4 2 5 2 2" xfId="30351" xr:uid="{00000000-0005-0000-0000-00006B560000}"/>
    <cellStyle name="Normal 3 3 2 2 3 4 2 5 3" xfId="21869" xr:uid="{00000000-0005-0000-0000-00006C560000}"/>
    <cellStyle name="Normal 3 3 2 2 3 4 2 6" xfId="9143" xr:uid="{00000000-0005-0000-0000-00006D560000}"/>
    <cellStyle name="Normal 3 3 2 2 3 4 2 6 2" xfId="26110" xr:uid="{00000000-0005-0000-0000-00006E560000}"/>
    <cellStyle name="Normal 3 3 2 2 3 4 2 7" xfId="17628" xr:uid="{00000000-0005-0000-0000-00006F560000}"/>
    <cellStyle name="Normal 3 3 2 2 3 4 3" xfId="890" xr:uid="{00000000-0005-0000-0000-000070560000}"/>
    <cellStyle name="Normal 3 3 2 2 3 4 3 2" xfId="1956" xr:uid="{00000000-0005-0000-0000-000071560000}"/>
    <cellStyle name="Normal 3 3 2 2 3 4 3 2 2" xfId="4077" xr:uid="{00000000-0005-0000-0000-000072560000}"/>
    <cellStyle name="Normal 3 3 2 2 3 4 3 2 2 2" xfId="8336" xr:uid="{00000000-0005-0000-0000-000073560000}"/>
    <cellStyle name="Normal 3 3 2 2 3 4 3 2 2 2 2" xfId="16825" xr:uid="{00000000-0005-0000-0000-000074560000}"/>
    <cellStyle name="Normal 3 3 2 2 3 4 3 2 2 2 2 2" xfId="33791" xr:uid="{00000000-0005-0000-0000-000075560000}"/>
    <cellStyle name="Normal 3 3 2 2 3 4 3 2 2 2 3" xfId="25309" xr:uid="{00000000-0005-0000-0000-000076560000}"/>
    <cellStyle name="Normal 3 3 2 2 3 4 3 2 2 3" xfId="12583" xr:uid="{00000000-0005-0000-0000-000077560000}"/>
    <cellStyle name="Normal 3 3 2 2 3 4 3 2 2 3 2" xfId="29550" xr:uid="{00000000-0005-0000-0000-000078560000}"/>
    <cellStyle name="Normal 3 3 2 2 3 4 3 2 2 4" xfId="21068" xr:uid="{00000000-0005-0000-0000-000079560000}"/>
    <cellStyle name="Normal 3 3 2 2 3 4 3 2 3" xfId="6217" xr:uid="{00000000-0005-0000-0000-00007A560000}"/>
    <cellStyle name="Normal 3 3 2 2 3 4 3 2 3 2" xfId="14707" xr:uid="{00000000-0005-0000-0000-00007B560000}"/>
    <cellStyle name="Normal 3 3 2 2 3 4 3 2 3 2 2" xfId="31673" xr:uid="{00000000-0005-0000-0000-00007C560000}"/>
    <cellStyle name="Normal 3 3 2 2 3 4 3 2 3 3" xfId="23191" xr:uid="{00000000-0005-0000-0000-00007D560000}"/>
    <cellStyle name="Normal 3 3 2 2 3 4 3 2 4" xfId="10465" xr:uid="{00000000-0005-0000-0000-00007E560000}"/>
    <cellStyle name="Normal 3 3 2 2 3 4 3 2 4 2" xfId="27432" xr:uid="{00000000-0005-0000-0000-00007F560000}"/>
    <cellStyle name="Normal 3 3 2 2 3 4 3 2 5" xfId="18950" xr:uid="{00000000-0005-0000-0000-000080560000}"/>
    <cellStyle name="Normal 3 3 2 2 3 4 3 3" xfId="3018" xr:uid="{00000000-0005-0000-0000-000081560000}"/>
    <cellStyle name="Normal 3 3 2 2 3 4 3 3 2" xfId="7278" xr:uid="{00000000-0005-0000-0000-000082560000}"/>
    <cellStyle name="Normal 3 3 2 2 3 4 3 3 2 2" xfId="15767" xr:uid="{00000000-0005-0000-0000-000083560000}"/>
    <cellStyle name="Normal 3 3 2 2 3 4 3 3 2 2 2" xfId="32733" xr:uid="{00000000-0005-0000-0000-000084560000}"/>
    <cellStyle name="Normal 3 3 2 2 3 4 3 3 2 3" xfId="24251" xr:uid="{00000000-0005-0000-0000-000085560000}"/>
    <cellStyle name="Normal 3 3 2 2 3 4 3 3 3" xfId="11525" xr:uid="{00000000-0005-0000-0000-000086560000}"/>
    <cellStyle name="Normal 3 3 2 2 3 4 3 3 3 2" xfId="28492" xr:uid="{00000000-0005-0000-0000-000087560000}"/>
    <cellStyle name="Normal 3 3 2 2 3 4 3 3 4" xfId="20010" xr:uid="{00000000-0005-0000-0000-000088560000}"/>
    <cellStyle name="Normal 3 3 2 2 3 4 3 4" xfId="5159" xr:uid="{00000000-0005-0000-0000-000089560000}"/>
    <cellStyle name="Normal 3 3 2 2 3 4 3 4 2" xfId="13649" xr:uid="{00000000-0005-0000-0000-00008A560000}"/>
    <cellStyle name="Normal 3 3 2 2 3 4 3 4 2 2" xfId="30615" xr:uid="{00000000-0005-0000-0000-00008B560000}"/>
    <cellStyle name="Normal 3 3 2 2 3 4 3 4 3" xfId="22133" xr:uid="{00000000-0005-0000-0000-00008C560000}"/>
    <cellStyle name="Normal 3 3 2 2 3 4 3 5" xfId="9407" xr:uid="{00000000-0005-0000-0000-00008D560000}"/>
    <cellStyle name="Normal 3 3 2 2 3 4 3 5 2" xfId="26374" xr:uid="{00000000-0005-0000-0000-00008E560000}"/>
    <cellStyle name="Normal 3 3 2 2 3 4 3 6" xfId="17892" xr:uid="{00000000-0005-0000-0000-00008F560000}"/>
    <cellStyle name="Normal 3 3 2 2 3 4 4" xfId="1426" xr:uid="{00000000-0005-0000-0000-000090560000}"/>
    <cellStyle name="Normal 3 3 2 2 3 4 4 2" xfId="3548" xr:uid="{00000000-0005-0000-0000-000091560000}"/>
    <cellStyle name="Normal 3 3 2 2 3 4 4 2 2" xfId="7807" xr:uid="{00000000-0005-0000-0000-000092560000}"/>
    <cellStyle name="Normal 3 3 2 2 3 4 4 2 2 2" xfId="16296" xr:uid="{00000000-0005-0000-0000-000093560000}"/>
    <cellStyle name="Normal 3 3 2 2 3 4 4 2 2 2 2" xfId="33262" xr:uid="{00000000-0005-0000-0000-000094560000}"/>
    <cellStyle name="Normal 3 3 2 2 3 4 4 2 2 3" xfId="24780" xr:uid="{00000000-0005-0000-0000-000095560000}"/>
    <cellStyle name="Normal 3 3 2 2 3 4 4 2 3" xfId="12054" xr:uid="{00000000-0005-0000-0000-000096560000}"/>
    <cellStyle name="Normal 3 3 2 2 3 4 4 2 3 2" xfId="29021" xr:uid="{00000000-0005-0000-0000-000097560000}"/>
    <cellStyle name="Normal 3 3 2 2 3 4 4 2 4" xfId="20539" xr:uid="{00000000-0005-0000-0000-000098560000}"/>
    <cellStyle name="Normal 3 3 2 2 3 4 4 3" xfId="5688" xr:uid="{00000000-0005-0000-0000-000099560000}"/>
    <cellStyle name="Normal 3 3 2 2 3 4 4 3 2" xfId="14178" xr:uid="{00000000-0005-0000-0000-00009A560000}"/>
    <cellStyle name="Normal 3 3 2 2 3 4 4 3 2 2" xfId="31144" xr:uid="{00000000-0005-0000-0000-00009B560000}"/>
    <cellStyle name="Normal 3 3 2 2 3 4 4 3 3" xfId="22662" xr:uid="{00000000-0005-0000-0000-00009C560000}"/>
    <cellStyle name="Normal 3 3 2 2 3 4 4 4" xfId="9936" xr:uid="{00000000-0005-0000-0000-00009D560000}"/>
    <cellStyle name="Normal 3 3 2 2 3 4 4 4 2" xfId="26903" xr:uid="{00000000-0005-0000-0000-00009E560000}"/>
    <cellStyle name="Normal 3 3 2 2 3 4 4 5" xfId="18421" xr:uid="{00000000-0005-0000-0000-00009F560000}"/>
    <cellStyle name="Normal 3 3 2 2 3 4 5" xfId="2489" xr:uid="{00000000-0005-0000-0000-0000A0560000}"/>
    <cellStyle name="Normal 3 3 2 2 3 4 5 2" xfId="6749" xr:uid="{00000000-0005-0000-0000-0000A1560000}"/>
    <cellStyle name="Normal 3 3 2 2 3 4 5 2 2" xfId="15238" xr:uid="{00000000-0005-0000-0000-0000A2560000}"/>
    <cellStyle name="Normal 3 3 2 2 3 4 5 2 2 2" xfId="32204" xr:uid="{00000000-0005-0000-0000-0000A3560000}"/>
    <cellStyle name="Normal 3 3 2 2 3 4 5 2 3" xfId="23722" xr:uid="{00000000-0005-0000-0000-0000A4560000}"/>
    <cellStyle name="Normal 3 3 2 2 3 4 5 3" xfId="10996" xr:uid="{00000000-0005-0000-0000-0000A5560000}"/>
    <cellStyle name="Normal 3 3 2 2 3 4 5 3 2" xfId="27963" xr:uid="{00000000-0005-0000-0000-0000A6560000}"/>
    <cellStyle name="Normal 3 3 2 2 3 4 5 4" xfId="19481" xr:uid="{00000000-0005-0000-0000-0000A7560000}"/>
    <cellStyle name="Normal 3 3 2 2 3 4 6" xfId="4630" xr:uid="{00000000-0005-0000-0000-0000A8560000}"/>
    <cellStyle name="Normal 3 3 2 2 3 4 6 2" xfId="13120" xr:uid="{00000000-0005-0000-0000-0000A9560000}"/>
    <cellStyle name="Normal 3 3 2 2 3 4 6 2 2" xfId="30086" xr:uid="{00000000-0005-0000-0000-0000AA560000}"/>
    <cellStyle name="Normal 3 3 2 2 3 4 6 3" xfId="21604" xr:uid="{00000000-0005-0000-0000-0000AB560000}"/>
    <cellStyle name="Normal 3 3 2 2 3 4 7" xfId="8878" xr:uid="{00000000-0005-0000-0000-0000AC560000}"/>
    <cellStyle name="Normal 3 3 2 2 3 4 7 2" xfId="25845" xr:uid="{00000000-0005-0000-0000-0000AD560000}"/>
    <cellStyle name="Normal 3 3 2 2 3 4 8" xfId="17363" xr:uid="{00000000-0005-0000-0000-0000AE560000}"/>
    <cellStyle name="Normal 3 3 2 2 3 5" xfId="488" xr:uid="{00000000-0005-0000-0000-0000AF560000}"/>
    <cellStyle name="Normal 3 3 2 2 3 5 2" xfId="1029" xr:uid="{00000000-0005-0000-0000-0000B0560000}"/>
    <cellStyle name="Normal 3 3 2 2 3 5 2 2" xfId="2090" xr:uid="{00000000-0005-0000-0000-0000B1560000}"/>
    <cellStyle name="Normal 3 3 2 2 3 5 2 2 2" xfId="4211" xr:uid="{00000000-0005-0000-0000-0000B2560000}"/>
    <cellStyle name="Normal 3 3 2 2 3 5 2 2 2 2" xfId="8470" xr:uid="{00000000-0005-0000-0000-0000B3560000}"/>
    <cellStyle name="Normal 3 3 2 2 3 5 2 2 2 2 2" xfId="16959" xr:uid="{00000000-0005-0000-0000-0000B4560000}"/>
    <cellStyle name="Normal 3 3 2 2 3 5 2 2 2 2 2 2" xfId="33925" xr:uid="{00000000-0005-0000-0000-0000B5560000}"/>
    <cellStyle name="Normal 3 3 2 2 3 5 2 2 2 2 3" xfId="25443" xr:uid="{00000000-0005-0000-0000-0000B6560000}"/>
    <cellStyle name="Normal 3 3 2 2 3 5 2 2 2 3" xfId="12717" xr:uid="{00000000-0005-0000-0000-0000B7560000}"/>
    <cellStyle name="Normal 3 3 2 2 3 5 2 2 2 3 2" xfId="29684" xr:uid="{00000000-0005-0000-0000-0000B8560000}"/>
    <cellStyle name="Normal 3 3 2 2 3 5 2 2 2 4" xfId="21202" xr:uid="{00000000-0005-0000-0000-0000B9560000}"/>
    <cellStyle name="Normal 3 3 2 2 3 5 2 2 3" xfId="6351" xr:uid="{00000000-0005-0000-0000-0000BA560000}"/>
    <cellStyle name="Normal 3 3 2 2 3 5 2 2 3 2" xfId="14841" xr:uid="{00000000-0005-0000-0000-0000BB560000}"/>
    <cellStyle name="Normal 3 3 2 2 3 5 2 2 3 2 2" xfId="31807" xr:uid="{00000000-0005-0000-0000-0000BC560000}"/>
    <cellStyle name="Normal 3 3 2 2 3 5 2 2 3 3" xfId="23325" xr:uid="{00000000-0005-0000-0000-0000BD560000}"/>
    <cellStyle name="Normal 3 3 2 2 3 5 2 2 4" xfId="10599" xr:uid="{00000000-0005-0000-0000-0000BE560000}"/>
    <cellStyle name="Normal 3 3 2 2 3 5 2 2 4 2" xfId="27566" xr:uid="{00000000-0005-0000-0000-0000BF560000}"/>
    <cellStyle name="Normal 3 3 2 2 3 5 2 2 5" xfId="19084" xr:uid="{00000000-0005-0000-0000-0000C0560000}"/>
    <cellStyle name="Normal 3 3 2 2 3 5 2 3" xfId="3152" xr:uid="{00000000-0005-0000-0000-0000C1560000}"/>
    <cellStyle name="Normal 3 3 2 2 3 5 2 3 2" xfId="7412" xr:uid="{00000000-0005-0000-0000-0000C2560000}"/>
    <cellStyle name="Normal 3 3 2 2 3 5 2 3 2 2" xfId="15901" xr:uid="{00000000-0005-0000-0000-0000C3560000}"/>
    <cellStyle name="Normal 3 3 2 2 3 5 2 3 2 2 2" xfId="32867" xr:uid="{00000000-0005-0000-0000-0000C4560000}"/>
    <cellStyle name="Normal 3 3 2 2 3 5 2 3 2 3" xfId="24385" xr:uid="{00000000-0005-0000-0000-0000C5560000}"/>
    <cellStyle name="Normal 3 3 2 2 3 5 2 3 3" xfId="11659" xr:uid="{00000000-0005-0000-0000-0000C6560000}"/>
    <cellStyle name="Normal 3 3 2 2 3 5 2 3 3 2" xfId="28626" xr:uid="{00000000-0005-0000-0000-0000C7560000}"/>
    <cellStyle name="Normal 3 3 2 2 3 5 2 3 4" xfId="20144" xr:uid="{00000000-0005-0000-0000-0000C8560000}"/>
    <cellStyle name="Normal 3 3 2 2 3 5 2 4" xfId="5293" xr:uid="{00000000-0005-0000-0000-0000C9560000}"/>
    <cellStyle name="Normal 3 3 2 2 3 5 2 4 2" xfId="13783" xr:uid="{00000000-0005-0000-0000-0000CA560000}"/>
    <cellStyle name="Normal 3 3 2 2 3 5 2 4 2 2" xfId="30749" xr:uid="{00000000-0005-0000-0000-0000CB560000}"/>
    <cellStyle name="Normal 3 3 2 2 3 5 2 4 3" xfId="22267" xr:uid="{00000000-0005-0000-0000-0000CC560000}"/>
    <cellStyle name="Normal 3 3 2 2 3 5 2 5" xfId="9541" xr:uid="{00000000-0005-0000-0000-0000CD560000}"/>
    <cellStyle name="Normal 3 3 2 2 3 5 2 5 2" xfId="26508" xr:uid="{00000000-0005-0000-0000-0000CE560000}"/>
    <cellStyle name="Normal 3 3 2 2 3 5 2 6" xfId="18026" xr:uid="{00000000-0005-0000-0000-0000CF560000}"/>
    <cellStyle name="Normal 3 3 2 2 3 5 3" xfId="1560" xr:uid="{00000000-0005-0000-0000-0000D0560000}"/>
    <cellStyle name="Normal 3 3 2 2 3 5 3 2" xfId="3682" xr:uid="{00000000-0005-0000-0000-0000D1560000}"/>
    <cellStyle name="Normal 3 3 2 2 3 5 3 2 2" xfId="7941" xr:uid="{00000000-0005-0000-0000-0000D2560000}"/>
    <cellStyle name="Normal 3 3 2 2 3 5 3 2 2 2" xfId="16430" xr:uid="{00000000-0005-0000-0000-0000D3560000}"/>
    <cellStyle name="Normal 3 3 2 2 3 5 3 2 2 2 2" xfId="33396" xr:uid="{00000000-0005-0000-0000-0000D4560000}"/>
    <cellStyle name="Normal 3 3 2 2 3 5 3 2 2 3" xfId="24914" xr:uid="{00000000-0005-0000-0000-0000D5560000}"/>
    <cellStyle name="Normal 3 3 2 2 3 5 3 2 3" xfId="12188" xr:uid="{00000000-0005-0000-0000-0000D6560000}"/>
    <cellStyle name="Normal 3 3 2 2 3 5 3 2 3 2" xfId="29155" xr:uid="{00000000-0005-0000-0000-0000D7560000}"/>
    <cellStyle name="Normal 3 3 2 2 3 5 3 2 4" xfId="20673" xr:uid="{00000000-0005-0000-0000-0000D8560000}"/>
    <cellStyle name="Normal 3 3 2 2 3 5 3 3" xfId="5822" xr:uid="{00000000-0005-0000-0000-0000D9560000}"/>
    <cellStyle name="Normal 3 3 2 2 3 5 3 3 2" xfId="14312" xr:uid="{00000000-0005-0000-0000-0000DA560000}"/>
    <cellStyle name="Normal 3 3 2 2 3 5 3 3 2 2" xfId="31278" xr:uid="{00000000-0005-0000-0000-0000DB560000}"/>
    <cellStyle name="Normal 3 3 2 2 3 5 3 3 3" xfId="22796" xr:uid="{00000000-0005-0000-0000-0000DC560000}"/>
    <cellStyle name="Normal 3 3 2 2 3 5 3 4" xfId="10070" xr:uid="{00000000-0005-0000-0000-0000DD560000}"/>
    <cellStyle name="Normal 3 3 2 2 3 5 3 4 2" xfId="27037" xr:uid="{00000000-0005-0000-0000-0000DE560000}"/>
    <cellStyle name="Normal 3 3 2 2 3 5 3 5" xfId="18555" xr:uid="{00000000-0005-0000-0000-0000DF560000}"/>
    <cellStyle name="Normal 3 3 2 2 3 5 4" xfId="2623" xr:uid="{00000000-0005-0000-0000-0000E0560000}"/>
    <cellStyle name="Normal 3 3 2 2 3 5 4 2" xfId="6883" xr:uid="{00000000-0005-0000-0000-0000E1560000}"/>
    <cellStyle name="Normal 3 3 2 2 3 5 4 2 2" xfId="15372" xr:uid="{00000000-0005-0000-0000-0000E2560000}"/>
    <cellStyle name="Normal 3 3 2 2 3 5 4 2 2 2" xfId="32338" xr:uid="{00000000-0005-0000-0000-0000E3560000}"/>
    <cellStyle name="Normal 3 3 2 2 3 5 4 2 3" xfId="23856" xr:uid="{00000000-0005-0000-0000-0000E4560000}"/>
    <cellStyle name="Normal 3 3 2 2 3 5 4 3" xfId="11130" xr:uid="{00000000-0005-0000-0000-0000E5560000}"/>
    <cellStyle name="Normal 3 3 2 2 3 5 4 3 2" xfId="28097" xr:uid="{00000000-0005-0000-0000-0000E6560000}"/>
    <cellStyle name="Normal 3 3 2 2 3 5 4 4" xfId="19615" xr:uid="{00000000-0005-0000-0000-0000E7560000}"/>
    <cellStyle name="Normal 3 3 2 2 3 5 5" xfId="4764" xr:uid="{00000000-0005-0000-0000-0000E8560000}"/>
    <cellStyle name="Normal 3 3 2 2 3 5 5 2" xfId="13254" xr:uid="{00000000-0005-0000-0000-0000E9560000}"/>
    <cellStyle name="Normal 3 3 2 2 3 5 5 2 2" xfId="30220" xr:uid="{00000000-0005-0000-0000-0000EA560000}"/>
    <cellStyle name="Normal 3 3 2 2 3 5 5 3" xfId="21738" xr:uid="{00000000-0005-0000-0000-0000EB560000}"/>
    <cellStyle name="Normal 3 3 2 2 3 5 6" xfId="9012" xr:uid="{00000000-0005-0000-0000-0000EC560000}"/>
    <cellStyle name="Normal 3 3 2 2 3 5 6 2" xfId="25979" xr:uid="{00000000-0005-0000-0000-0000ED560000}"/>
    <cellStyle name="Normal 3 3 2 2 3 5 7" xfId="17497" xr:uid="{00000000-0005-0000-0000-0000EE560000}"/>
    <cellStyle name="Normal 3 3 2 2 3 6" xfId="758" xr:uid="{00000000-0005-0000-0000-0000EF560000}"/>
    <cellStyle name="Normal 3 3 2 2 3 6 2" xfId="1825" xr:uid="{00000000-0005-0000-0000-0000F0560000}"/>
    <cellStyle name="Normal 3 3 2 2 3 6 2 2" xfId="3946" xr:uid="{00000000-0005-0000-0000-0000F1560000}"/>
    <cellStyle name="Normal 3 3 2 2 3 6 2 2 2" xfId="8205" xr:uid="{00000000-0005-0000-0000-0000F2560000}"/>
    <cellStyle name="Normal 3 3 2 2 3 6 2 2 2 2" xfId="16694" xr:uid="{00000000-0005-0000-0000-0000F3560000}"/>
    <cellStyle name="Normal 3 3 2 2 3 6 2 2 2 2 2" xfId="33660" xr:uid="{00000000-0005-0000-0000-0000F4560000}"/>
    <cellStyle name="Normal 3 3 2 2 3 6 2 2 2 3" xfId="25178" xr:uid="{00000000-0005-0000-0000-0000F5560000}"/>
    <cellStyle name="Normal 3 3 2 2 3 6 2 2 3" xfId="12452" xr:uid="{00000000-0005-0000-0000-0000F6560000}"/>
    <cellStyle name="Normal 3 3 2 2 3 6 2 2 3 2" xfId="29419" xr:uid="{00000000-0005-0000-0000-0000F7560000}"/>
    <cellStyle name="Normal 3 3 2 2 3 6 2 2 4" xfId="20937" xr:uid="{00000000-0005-0000-0000-0000F8560000}"/>
    <cellStyle name="Normal 3 3 2 2 3 6 2 3" xfId="6086" xr:uid="{00000000-0005-0000-0000-0000F9560000}"/>
    <cellStyle name="Normal 3 3 2 2 3 6 2 3 2" xfId="14576" xr:uid="{00000000-0005-0000-0000-0000FA560000}"/>
    <cellStyle name="Normal 3 3 2 2 3 6 2 3 2 2" xfId="31542" xr:uid="{00000000-0005-0000-0000-0000FB560000}"/>
    <cellStyle name="Normal 3 3 2 2 3 6 2 3 3" xfId="23060" xr:uid="{00000000-0005-0000-0000-0000FC560000}"/>
    <cellStyle name="Normal 3 3 2 2 3 6 2 4" xfId="10334" xr:uid="{00000000-0005-0000-0000-0000FD560000}"/>
    <cellStyle name="Normal 3 3 2 2 3 6 2 4 2" xfId="27301" xr:uid="{00000000-0005-0000-0000-0000FE560000}"/>
    <cellStyle name="Normal 3 3 2 2 3 6 2 5" xfId="18819" xr:uid="{00000000-0005-0000-0000-0000FF560000}"/>
    <cellStyle name="Normal 3 3 2 2 3 6 3" xfId="2887" xr:uid="{00000000-0005-0000-0000-000000570000}"/>
    <cellStyle name="Normal 3 3 2 2 3 6 3 2" xfId="7147" xr:uid="{00000000-0005-0000-0000-000001570000}"/>
    <cellStyle name="Normal 3 3 2 2 3 6 3 2 2" xfId="15636" xr:uid="{00000000-0005-0000-0000-000002570000}"/>
    <cellStyle name="Normal 3 3 2 2 3 6 3 2 2 2" xfId="32602" xr:uid="{00000000-0005-0000-0000-000003570000}"/>
    <cellStyle name="Normal 3 3 2 2 3 6 3 2 3" xfId="24120" xr:uid="{00000000-0005-0000-0000-000004570000}"/>
    <cellStyle name="Normal 3 3 2 2 3 6 3 3" xfId="11394" xr:uid="{00000000-0005-0000-0000-000005570000}"/>
    <cellStyle name="Normal 3 3 2 2 3 6 3 3 2" xfId="28361" xr:uid="{00000000-0005-0000-0000-000006570000}"/>
    <cellStyle name="Normal 3 3 2 2 3 6 3 4" xfId="19879" xr:uid="{00000000-0005-0000-0000-000007570000}"/>
    <cellStyle name="Normal 3 3 2 2 3 6 4" xfId="5028" xr:uid="{00000000-0005-0000-0000-000008570000}"/>
    <cellStyle name="Normal 3 3 2 2 3 6 4 2" xfId="13518" xr:uid="{00000000-0005-0000-0000-000009570000}"/>
    <cellStyle name="Normal 3 3 2 2 3 6 4 2 2" xfId="30484" xr:uid="{00000000-0005-0000-0000-00000A570000}"/>
    <cellStyle name="Normal 3 3 2 2 3 6 4 3" xfId="22002" xr:uid="{00000000-0005-0000-0000-00000B570000}"/>
    <cellStyle name="Normal 3 3 2 2 3 6 5" xfId="9276" xr:uid="{00000000-0005-0000-0000-00000C570000}"/>
    <cellStyle name="Normal 3 3 2 2 3 6 5 2" xfId="26243" xr:uid="{00000000-0005-0000-0000-00000D570000}"/>
    <cellStyle name="Normal 3 3 2 2 3 6 6" xfId="17761" xr:uid="{00000000-0005-0000-0000-00000E570000}"/>
    <cellStyle name="Normal 3 3 2 2 3 7" xfId="1294" xr:uid="{00000000-0005-0000-0000-00000F570000}"/>
    <cellStyle name="Normal 3 3 2 2 3 7 2" xfId="3417" xr:uid="{00000000-0005-0000-0000-000010570000}"/>
    <cellStyle name="Normal 3 3 2 2 3 7 2 2" xfId="7676" xr:uid="{00000000-0005-0000-0000-000011570000}"/>
    <cellStyle name="Normal 3 3 2 2 3 7 2 2 2" xfId="16165" xr:uid="{00000000-0005-0000-0000-000012570000}"/>
    <cellStyle name="Normal 3 3 2 2 3 7 2 2 2 2" xfId="33131" xr:uid="{00000000-0005-0000-0000-000013570000}"/>
    <cellStyle name="Normal 3 3 2 2 3 7 2 2 3" xfId="24649" xr:uid="{00000000-0005-0000-0000-000014570000}"/>
    <cellStyle name="Normal 3 3 2 2 3 7 2 3" xfId="11923" xr:uid="{00000000-0005-0000-0000-000015570000}"/>
    <cellStyle name="Normal 3 3 2 2 3 7 2 3 2" xfId="28890" xr:uid="{00000000-0005-0000-0000-000016570000}"/>
    <cellStyle name="Normal 3 3 2 2 3 7 2 4" xfId="20408" xr:uid="{00000000-0005-0000-0000-000017570000}"/>
    <cellStyle name="Normal 3 3 2 2 3 7 3" xfId="5557" xr:uid="{00000000-0005-0000-0000-000018570000}"/>
    <cellStyle name="Normal 3 3 2 2 3 7 3 2" xfId="14047" xr:uid="{00000000-0005-0000-0000-000019570000}"/>
    <cellStyle name="Normal 3 3 2 2 3 7 3 2 2" xfId="31013" xr:uid="{00000000-0005-0000-0000-00001A570000}"/>
    <cellStyle name="Normal 3 3 2 2 3 7 3 3" xfId="22531" xr:uid="{00000000-0005-0000-0000-00001B570000}"/>
    <cellStyle name="Normal 3 3 2 2 3 7 4" xfId="9805" xr:uid="{00000000-0005-0000-0000-00001C570000}"/>
    <cellStyle name="Normal 3 3 2 2 3 7 4 2" xfId="26772" xr:uid="{00000000-0005-0000-0000-00001D570000}"/>
    <cellStyle name="Normal 3 3 2 2 3 7 5" xfId="18290" xr:uid="{00000000-0005-0000-0000-00001E570000}"/>
    <cellStyle name="Normal 3 3 2 2 3 8" xfId="2357" xr:uid="{00000000-0005-0000-0000-00001F570000}"/>
    <cellStyle name="Normal 3 3 2 2 3 8 2" xfId="6618" xr:uid="{00000000-0005-0000-0000-000020570000}"/>
    <cellStyle name="Normal 3 3 2 2 3 8 2 2" xfId="15107" xr:uid="{00000000-0005-0000-0000-000021570000}"/>
    <cellStyle name="Normal 3 3 2 2 3 8 2 2 2" xfId="32073" xr:uid="{00000000-0005-0000-0000-000022570000}"/>
    <cellStyle name="Normal 3 3 2 2 3 8 2 3" xfId="23591" xr:uid="{00000000-0005-0000-0000-000023570000}"/>
    <cellStyle name="Normal 3 3 2 2 3 8 3" xfId="10865" xr:uid="{00000000-0005-0000-0000-000024570000}"/>
    <cellStyle name="Normal 3 3 2 2 3 8 3 2" xfId="27832" xr:uid="{00000000-0005-0000-0000-000025570000}"/>
    <cellStyle name="Normal 3 3 2 2 3 8 4" xfId="19350" xr:uid="{00000000-0005-0000-0000-000026570000}"/>
    <cellStyle name="Normal 3 3 2 2 3 9" xfId="4498" xr:uid="{00000000-0005-0000-0000-000027570000}"/>
    <cellStyle name="Normal 3 3 2 2 3 9 2" xfId="12989" xr:uid="{00000000-0005-0000-0000-000028570000}"/>
    <cellStyle name="Normal 3 3 2 2 3 9 2 2" xfId="29955" xr:uid="{00000000-0005-0000-0000-000029570000}"/>
    <cellStyle name="Normal 3 3 2 2 3 9 3" xfId="21473" xr:uid="{00000000-0005-0000-0000-00002A570000}"/>
    <cellStyle name="Normal 3 3 2 2 4" xfId="200" xr:uid="{00000000-0005-0000-0000-00002B570000}"/>
    <cellStyle name="Normal 3 3 2 3" xfId="119" xr:uid="{00000000-0005-0000-0000-00002C570000}"/>
    <cellStyle name="Normal 3 3 2 3 10" xfId="8740" xr:uid="{00000000-0005-0000-0000-00002D570000}"/>
    <cellStyle name="Normal 3 3 2 3 10 2" xfId="25708" xr:uid="{00000000-0005-0000-0000-00002E570000}"/>
    <cellStyle name="Normal 3 3 2 3 11" xfId="17225" xr:uid="{00000000-0005-0000-0000-00002F570000}"/>
    <cellStyle name="Normal 3 3 2 3 2" xfId="214" xr:uid="{00000000-0005-0000-0000-000030570000}"/>
    <cellStyle name="Normal 3 3 2 3 2 10" xfId="17259" xr:uid="{00000000-0005-0000-0000-000031570000}"/>
    <cellStyle name="Normal 3 3 2 3 2 2" xfId="294" xr:uid="{00000000-0005-0000-0000-000032570000}"/>
    <cellStyle name="Normal 3 3 2 3 2 2 2" xfId="428" xr:uid="{00000000-0005-0000-0000-000033570000}"/>
    <cellStyle name="Normal 3 3 2 3 2 2 2 2" xfId="716" xr:uid="{00000000-0005-0000-0000-000034570000}"/>
    <cellStyle name="Normal 3 3 2 3 2 2 2 2 2" xfId="1252" xr:uid="{00000000-0005-0000-0000-000035570000}"/>
    <cellStyle name="Normal 3 3 2 3 2 2 2 2 2 2" xfId="2313" xr:uid="{00000000-0005-0000-0000-000036570000}"/>
    <cellStyle name="Normal 3 3 2 3 2 2 2 2 2 2 2" xfId="4434" xr:uid="{00000000-0005-0000-0000-000037570000}"/>
    <cellStyle name="Normal 3 3 2 3 2 2 2 2 2 2 2 2" xfId="8693" xr:uid="{00000000-0005-0000-0000-000038570000}"/>
    <cellStyle name="Normal 3 3 2 3 2 2 2 2 2 2 2 2 2" xfId="17182" xr:uid="{00000000-0005-0000-0000-000039570000}"/>
    <cellStyle name="Normal 3 3 2 3 2 2 2 2 2 2 2 2 2 2" xfId="34148" xr:uid="{00000000-0005-0000-0000-00003A570000}"/>
    <cellStyle name="Normal 3 3 2 3 2 2 2 2 2 2 2 2 3" xfId="25666" xr:uid="{00000000-0005-0000-0000-00003B570000}"/>
    <cellStyle name="Normal 3 3 2 3 2 2 2 2 2 2 2 3" xfId="12940" xr:uid="{00000000-0005-0000-0000-00003C570000}"/>
    <cellStyle name="Normal 3 3 2 3 2 2 2 2 2 2 2 3 2" xfId="29907" xr:uid="{00000000-0005-0000-0000-00003D570000}"/>
    <cellStyle name="Normal 3 3 2 3 2 2 2 2 2 2 2 4" xfId="21425" xr:uid="{00000000-0005-0000-0000-00003E570000}"/>
    <cellStyle name="Normal 3 3 2 3 2 2 2 2 2 2 3" xfId="6574" xr:uid="{00000000-0005-0000-0000-00003F570000}"/>
    <cellStyle name="Normal 3 3 2 3 2 2 2 2 2 2 3 2" xfId="15064" xr:uid="{00000000-0005-0000-0000-000040570000}"/>
    <cellStyle name="Normal 3 3 2 3 2 2 2 2 2 2 3 2 2" xfId="32030" xr:uid="{00000000-0005-0000-0000-000041570000}"/>
    <cellStyle name="Normal 3 3 2 3 2 2 2 2 2 2 3 3" xfId="23548" xr:uid="{00000000-0005-0000-0000-000042570000}"/>
    <cellStyle name="Normal 3 3 2 3 2 2 2 2 2 2 4" xfId="10822" xr:uid="{00000000-0005-0000-0000-000043570000}"/>
    <cellStyle name="Normal 3 3 2 3 2 2 2 2 2 2 4 2" xfId="27789" xr:uid="{00000000-0005-0000-0000-000044570000}"/>
    <cellStyle name="Normal 3 3 2 3 2 2 2 2 2 2 5" xfId="19307" xr:uid="{00000000-0005-0000-0000-000045570000}"/>
    <cellStyle name="Normal 3 3 2 3 2 2 2 2 2 3" xfId="3375" xr:uid="{00000000-0005-0000-0000-000046570000}"/>
    <cellStyle name="Normal 3 3 2 3 2 2 2 2 2 3 2" xfId="7635" xr:uid="{00000000-0005-0000-0000-000047570000}"/>
    <cellStyle name="Normal 3 3 2 3 2 2 2 2 2 3 2 2" xfId="16124" xr:uid="{00000000-0005-0000-0000-000048570000}"/>
    <cellStyle name="Normal 3 3 2 3 2 2 2 2 2 3 2 2 2" xfId="33090" xr:uid="{00000000-0005-0000-0000-000049570000}"/>
    <cellStyle name="Normal 3 3 2 3 2 2 2 2 2 3 2 3" xfId="24608" xr:uid="{00000000-0005-0000-0000-00004A570000}"/>
    <cellStyle name="Normal 3 3 2 3 2 2 2 2 2 3 3" xfId="11882" xr:uid="{00000000-0005-0000-0000-00004B570000}"/>
    <cellStyle name="Normal 3 3 2 3 2 2 2 2 2 3 3 2" xfId="28849" xr:uid="{00000000-0005-0000-0000-00004C570000}"/>
    <cellStyle name="Normal 3 3 2 3 2 2 2 2 2 3 4" xfId="20367" xr:uid="{00000000-0005-0000-0000-00004D570000}"/>
    <cellStyle name="Normal 3 3 2 3 2 2 2 2 2 4" xfId="5516" xr:uid="{00000000-0005-0000-0000-00004E570000}"/>
    <cellStyle name="Normal 3 3 2 3 2 2 2 2 2 4 2" xfId="14006" xr:uid="{00000000-0005-0000-0000-00004F570000}"/>
    <cellStyle name="Normal 3 3 2 3 2 2 2 2 2 4 2 2" xfId="30972" xr:uid="{00000000-0005-0000-0000-000050570000}"/>
    <cellStyle name="Normal 3 3 2 3 2 2 2 2 2 4 3" xfId="22490" xr:uid="{00000000-0005-0000-0000-000051570000}"/>
    <cellStyle name="Normal 3 3 2 3 2 2 2 2 2 5" xfId="9764" xr:uid="{00000000-0005-0000-0000-000052570000}"/>
    <cellStyle name="Normal 3 3 2 3 2 2 2 2 2 5 2" xfId="26731" xr:uid="{00000000-0005-0000-0000-000053570000}"/>
    <cellStyle name="Normal 3 3 2 3 2 2 2 2 2 6" xfId="18249" xr:uid="{00000000-0005-0000-0000-000054570000}"/>
    <cellStyle name="Normal 3 3 2 3 2 2 2 2 3" xfId="1783" xr:uid="{00000000-0005-0000-0000-000055570000}"/>
    <cellStyle name="Normal 3 3 2 3 2 2 2 2 3 2" xfId="3905" xr:uid="{00000000-0005-0000-0000-000056570000}"/>
    <cellStyle name="Normal 3 3 2 3 2 2 2 2 3 2 2" xfId="8164" xr:uid="{00000000-0005-0000-0000-000057570000}"/>
    <cellStyle name="Normal 3 3 2 3 2 2 2 2 3 2 2 2" xfId="16653" xr:uid="{00000000-0005-0000-0000-000058570000}"/>
    <cellStyle name="Normal 3 3 2 3 2 2 2 2 3 2 2 2 2" xfId="33619" xr:uid="{00000000-0005-0000-0000-000059570000}"/>
    <cellStyle name="Normal 3 3 2 3 2 2 2 2 3 2 2 3" xfId="25137" xr:uid="{00000000-0005-0000-0000-00005A570000}"/>
    <cellStyle name="Normal 3 3 2 3 2 2 2 2 3 2 3" xfId="12411" xr:uid="{00000000-0005-0000-0000-00005B570000}"/>
    <cellStyle name="Normal 3 3 2 3 2 2 2 2 3 2 3 2" xfId="29378" xr:uid="{00000000-0005-0000-0000-00005C570000}"/>
    <cellStyle name="Normal 3 3 2 3 2 2 2 2 3 2 4" xfId="20896" xr:uid="{00000000-0005-0000-0000-00005D570000}"/>
    <cellStyle name="Normal 3 3 2 3 2 2 2 2 3 3" xfId="6045" xr:uid="{00000000-0005-0000-0000-00005E570000}"/>
    <cellStyle name="Normal 3 3 2 3 2 2 2 2 3 3 2" xfId="14535" xr:uid="{00000000-0005-0000-0000-00005F570000}"/>
    <cellStyle name="Normal 3 3 2 3 2 2 2 2 3 3 2 2" xfId="31501" xr:uid="{00000000-0005-0000-0000-000060570000}"/>
    <cellStyle name="Normal 3 3 2 3 2 2 2 2 3 3 3" xfId="23019" xr:uid="{00000000-0005-0000-0000-000061570000}"/>
    <cellStyle name="Normal 3 3 2 3 2 2 2 2 3 4" xfId="10293" xr:uid="{00000000-0005-0000-0000-000062570000}"/>
    <cellStyle name="Normal 3 3 2 3 2 2 2 2 3 4 2" xfId="27260" xr:uid="{00000000-0005-0000-0000-000063570000}"/>
    <cellStyle name="Normal 3 3 2 3 2 2 2 2 3 5" xfId="18778" xr:uid="{00000000-0005-0000-0000-000064570000}"/>
    <cellStyle name="Normal 3 3 2 3 2 2 2 2 4" xfId="2846" xr:uid="{00000000-0005-0000-0000-000065570000}"/>
    <cellStyle name="Normal 3 3 2 3 2 2 2 2 4 2" xfId="7106" xr:uid="{00000000-0005-0000-0000-000066570000}"/>
    <cellStyle name="Normal 3 3 2 3 2 2 2 2 4 2 2" xfId="15595" xr:uid="{00000000-0005-0000-0000-000067570000}"/>
    <cellStyle name="Normal 3 3 2 3 2 2 2 2 4 2 2 2" xfId="32561" xr:uid="{00000000-0005-0000-0000-000068570000}"/>
    <cellStyle name="Normal 3 3 2 3 2 2 2 2 4 2 3" xfId="24079" xr:uid="{00000000-0005-0000-0000-000069570000}"/>
    <cellStyle name="Normal 3 3 2 3 2 2 2 2 4 3" xfId="11353" xr:uid="{00000000-0005-0000-0000-00006A570000}"/>
    <cellStyle name="Normal 3 3 2 3 2 2 2 2 4 3 2" xfId="28320" xr:uid="{00000000-0005-0000-0000-00006B570000}"/>
    <cellStyle name="Normal 3 3 2 3 2 2 2 2 4 4" xfId="19838" xr:uid="{00000000-0005-0000-0000-00006C570000}"/>
    <cellStyle name="Normal 3 3 2 3 2 2 2 2 5" xfId="4987" xr:uid="{00000000-0005-0000-0000-00006D570000}"/>
    <cellStyle name="Normal 3 3 2 3 2 2 2 2 5 2" xfId="13477" xr:uid="{00000000-0005-0000-0000-00006E570000}"/>
    <cellStyle name="Normal 3 3 2 3 2 2 2 2 5 2 2" xfId="30443" xr:uid="{00000000-0005-0000-0000-00006F570000}"/>
    <cellStyle name="Normal 3 3 2 3 2 2 2 2 5 3" xfId="21961" xr:uid="{00000000-0005-0000-0000-000070570000}"/>
    <cellStyle name="Normal 3 3 2 3 2 2 2 2 6" xfId="9235" xr:uid="{00000000-0005-0000-0000-000071570000}"/>
    <cellStyle name="Normal 3 3 2 3 2 2 2 2 6 2" xfId="26202" xr:uid="{00000000-0005-0000-0000-000072570000}"/>
    <cellStyle name="Normal 3 3 2 3 2 2 2 2 7" xfId="17720" xr:uid="{00000000-0005-0000-0000-000073570000}"/>
    <cellStyle name="Normal 3 3 2 3 2 2 2 3" xfId="982" xr:uid="{00000000-0005-0000-0000-000074570000}"/>
    <cellStyle name="Normal 3 3 2 3 2 2 2 3 2" xfId="2048" xr:uid="{00000000-0005-0000-0000-000075570000}"/>
    <cellStyle name="Normal 3 3 2 3 2 2 2 3 2 2" xfId="4169" xr:uid="{00000000-0005-0000-0000-000076570000}"/>
    <cellStyle name="Normal 3 3 2 3 2 2 2 3 2 2 2" xfId="8428" xr:uid="{00000000-0005-0000-0000-000077570000}"/>
    <cellStyle name="Normal 3 3 2 3 2 2 2 3 2 2 2 2" xfId="16917" xr:uid="{00000000-0005-0000-0000-000078570000}"/>
    <cellStyle name="Normal 3 3 2 3 2 2 2 3 2 2 2 2 2" xfId="33883" xr:uid="{00000000-0005-0000-0000-000079570000}"/>
    <cellStyle name="Normal 3 3 2 3 2 2 2 3 2 2 2 3" xfId="25401" xr:uid="{00000000-0005-0000-0000-00007A570000}"/>
    <cellStyle name="Normal 3 3 2 3 2 2 2 3 2 2 3" xfId="12675" xr:uid="{00000000-0005-0000-0000-00007B570000}"/>
    <cellStyle name="Normal 3 3 2 3 2 2 2 3 2 2 3 2" xfId="29642" xr:uid="{00000000-0005-0000-0000-00007C570000}"/>
    <cellStyle name="Normal 3 3 2 3 2 2 2 3 2 2 4" xfId="21160" xr:uid="{00000000-0005-0000-0000-00007D570000}"/>
    <cellStyle name="Normal 3 3 2 3 2 2 2 3 2 3" xfId="6309" xr:uid="{00000000-0005-0000-0000-00007E570000}"/>
    <cellStyle name="Normal 3 3 2 3 2 2 2 3 2 3 2" xfId="14799" xr:uid="{00000000-0005-0000-0000-00007F570000}"/>
    <cellStyle name="Normal 3 3 2 3 2 2 2 3 2 3 2 2" xfId="31765" xr:uid="{00000000-0005-0000-0000-000080570000}"/>
    <cellStyle name="Normal 3 3 2 3 2 2 2 3 2 3 3" xfId="23283" xr:uid="{00000000-0005-0000-0000-000081570000}"/>
    <cellStyle name="Normal 3 3 2 3 2 2 2 3 2 4" xfId="10557" xr:uid="{00000000-0005-0000-0000-000082570000}"/>
    <cellStyle name="Normal 3 3 2 3 2 2 2 3 2 4 2" xfId="27524" xr:uid="{00000000-0005-0000-0000-000083570000}"/>
    <cellStyle name="Normal 3 3 2 3 2 2 2 3 2 5" xfId="19042" xr:uid="{00000000-0005-0000-0000-000084570000}"/>
    <cellStyle name="Normal 3 3 2 3 2 2 2 3 3" xfId="3110" xr:uid="{00000000-0005-0000-0000-000085570000}"/>
    <cellStyle name="Normal 3 3 2 3 2 2 2 3 3 2" xfId="7370" xr:uid="{00000000-0005-0000-0000-000086570000}"/>
    <cellStyle name="Normal 3 3 2 3 2 2 2 3 3 2 2" xfId="15859" xr:uid="{00000000-0005-0000-0000-000087570000}"/>
    <cellStyle name="Normal 3 3 2 3 2 2 2 3 3 2 2 2" xfId="32825" xr:uid="{00000000-0005-0000-0000-000088570000}"/>
    <cellStyle name="Normal 3 3 2 3 2 2 2 3 3 2 3" xfId="24343" xr:uid="{00000000-0005-0000-0000-000089570000}"/>
    <cellStyle name="Normal 3 3 2 3 2 2 2 3 3 3" xfId="11617" xr:uid="{00000000-0005-0000-0000-00008A570000}"/>
    <cellStyle name="Normal 3 3 2 3 2 2 2 3 3 3 2" xfId="28584" xr:uid="{00000000-0005-0000-0000-00008B570000}"/>
    <cellStyle name="Normal 3 3 2 3 2 2 2 3 3 4" xfId="20102" xr:uid="{00000000-0005-0000-0000-00008C570000}"/>
    <cellStyle name="Normal 3 3 2 3 2 2 2 3 4" xfId="5251" xr:uid="{00000000-0005-0000-0000-00008D570000}"/>
    <cellStyle name="Normal 3 3 2 3 2 2 2 3 4 2" xfId="13741" xr:uid="{00000000-0005-0000-0000-00008E570000}"/>
    <cellStyle name="Normal 3 3 2 3 2 2 2 3 4 2 2" xfId="30707" xr:uid="{00000000-0005-0000-0000-00008F570000}"/>
    <cellStyle name="Normal 3 3 2 3 2 2 2 3 4 3" xfId="22225" xr:uid="{00000000-0005-0000-0000-000090570000}"/>
    <cellStyle name="Normal 3 3 2 3 2 2 2 3 5" xfId="9499" xr:uid="{00000000-0005-0000-0000-000091570000}"/>
    <cellStyle name="Normal 3 3 2 3 2 2 2 3 5 2" xfId="26466" xr:uid="{00000000-0005-0000-0000-000092570000}"/>
    <cellStyle name="Normal 3 3 2 3 2 2 2 3 6" xfId="17984" xr:uid="{00000000-0005-0000-0000-000093570000}"/>
    <cellStyle name="Normal 3 3 2 3 2 2 2 4" xfId="1518" xr:uid="{00000000-0005-0000-0000-000094570000}"/>
    <cellStyle name="Normal 3 3 2 3 2 2 2 4 2" xfId="3640" xr:uid="{00000000-0005-0000-0000-000095570000}"/>
    <cellStyle name="Normal 3 3 2 3 2 2 2 4 2 2" xfId="7899" xr:uid="{00000000-0005-0000-0000-000096570000}"/>
    <cellStyle name="Normal 3 3 2 3 2 2 2 4 2 2 2" xfId="16388" xr:uid="{00000000-0005-0000-0000-000097570000}"/>
    <cellStyle name="Normal 3 3 2 3 2 2 2 4 2 2 2 2" xfId="33354" xr:uid="{00000000-0005-0000-0000-000098570000}"/>
    <cellStyle name="Normal 3 3 2 3 2 2 2 4 2 2 3" xfId="24872" xr:uid="{00000000-0005-0000-0000-000099570000}"/>
    <cellStyle name="Normal 3 3 2 3 2 2 2 4 2 3" xfId="12146" xr:uid="{00000000-0005-0000-0000-00009A570000}"/>
    <cellStyle name="Normal 3 3 2 3 2 2 2 4 2 3 2" xfId="29113" xr:uid="{00000000-0005-0000-0000-00009B570000}"/>
    <cellStyle name="Normal 3 3 2 3 2 2 2 4 2 4" xfId="20631" xr:uid="{00000000-0005-0000-0000-00009C570000}"/>
    <cellStyle name="Normal 3 3 2 3 2 2 2 4 3" xfId="5780" xr:uid="{00000000-0005-0000-0000-00009D570000}"/>
    <cellStyle name="Normal 3 3 2 3 2 2 2 4 3 2" xfId="14270" xr:uid="{00000000-0005-0000-0000-00009E570000}"/>
    <cellStyle name="Normal 3 3 2 3 2 2 2 4 3 2 2" xfId="31236" xr:uid="{00000000-0005-0000-0000-00009F570000}"/>
    <cellStyle name="Normal 3 3 2 3 2 2 2 4 3 3" xfId="22754" xr:uid="{00000000-0005-0000-0000-0000A0570000}"/>
    <cellStyle name="Normal 3 3 2 3 2 2 2 4 4" xfId="10028" xr:uid="{00000000-0005-0000-0000-0000A1570000}"/>
    <cellStyle name="Normal 3 3 2 3 2 2 2 4 4 2" xfId="26995" xr:uid="{00000000-0005-0000-0000-0000A2570000}"/>
    <cellStyle name="Normal 3 3 2 3 2 2 2 4 5" xfId="18513" xr:uid="{00000000-0005-0000-0000-0000A3570000}"/>
    <cellStyle name="Normal 3 3 2 3 2 2 2 5" xfId="2581" xr:uid="{00000000-0005-0000-0000-0000A4570000}"/>
    <cellStyle name="Normal 3 3 2 3 2 2 2 5 2" xfId="6841" xr:uid="{00000000-0005-0000-0000-0000A5570000}"/>
    <cellStyle name="Normal 3 3 2 3 2 2 2 5 2 2" xfId="15330" xr:uid="{00000000-0005-0000-0000-0000A6570000}"/>
    <cellStyle name="Normal 3 3 2 3 2 2 2 5 2 2 2" xfId="32296" xr:uid="{00000000-0005-0000-0000-0000A7570000}"/>
    <cellStyle name="Normal 3 3 2 3 2 2 2 5 2 3" xfId="23814" xr:uid="{00000000-0005-0000-0000-0000A8570000}"/>
    <cellStyle name="Normal 3 3 2 3 2 2 2 5 3" xfId="11088" xr:uid="{00000000-0005-0000-0000-0000A9570000}"/>
    <cellStyle name="Normal 3 3 2 3 2 2 2 5 3 2" xfId="28055" xr:uid="{00000000-0005-0000-0000-0000AA570000}"/>
    <cellStyle name="Normal 3 3 2 3 2 2 2 5 4" xfId="19573" xr:uid="{00000000-0005-0000-0000-0000AB570000}"/>
    <cellStyle name="Normal 3 3 2 3 2 2 2 6" xfId="4722" xr:uid="{00000000-0005-0000-0000-0000AC570000}"/>
    <cellStyle name="Normal 3 3 2 3 2 2 2 6 2" xfId="13212" xr:uid="{00000000-0005-0000-0000-0000AD570000}"/>
    <cellStyle name="Normal 3 3 2 3 2 2 2 6 2 2" xfId="30178" xr:uid="{00000000-0005-0000-0000-0000AE570000}"/>
    <cellStyle name="Normal 3 3 2 3 2 2 2 6 3" xfId="21696" xr:uid="{00000000-0005-0000-0000-0000AF570000}"/>
    <cellStyle name="Normal 3 3 2 3 2 2 2 7" xfId="8970" xr:uid="{00000000-0005-0000-0000-0000B0570000}"/>
    <cellStyle name="Normal 3 3 2 3 2 2 2 7 2" xfId="25937" xr:uid="{00000000-0005-0000-0000-0000B1570000}"/>
    <cellStyle name="Normal 3 3 2 3 2 2 2 8" xfId="17455" xr:uid="{00000000-0005-0000-0000-0000B2570000}"/>
    <cellStyle name="Normal 3 3 2 3 2 2 3" xfId="583" xr:uid="{00000000-0005-0000-0000-0000B3570000}"/>
    <cellStyle name="Normal 3 3 2 3 2 2 3 2" xfId="1121" xr:uid="{00000000-0005-0000-0000-0000B4570000}"/>
    <cellStyle name="Normal 3 3 2 3 2 2 3 2 2" xfId="2182" xr:uid="{00000000-0005-0000-0000-0000B5570000}"/>
    <cellStyle name="Normal 3 3 2 3 2 2 3 2 2 2" xfId="4303" xr:uid="{00000000-0005-0000-0000-0000B6570000}"/>
    <cellStyle name="Normal 3 3 2 3 2 2 3 2 2 2 2" xfId="8562" xr:uid="{00000000-0005-0000-0000-0000B7570000}"/>
    <cellStyle name="Normal 3 3 2 3 2 2 3 2 2 2 2 2" xfId="17051" xr:uid="{00000000-0005-0000-0000-0000B8570000}"/>
    <cellStyle name="Normal 3 3 2 3 2 2 3 2 2 2 2 2 2" xfId="34017" xr:uid="{00000000-0005-0000-0000-0000B9570000}"/>
    <cellStyle name="Normal 3 3 2 3 2 2 3 2 2 2 2 3" xfId="25535" xr:uid="{00000000-0005-0000-0000-0000BA570000}"/>
    <cellStyle name="Normal 3 3 2 3 2 2 3 2 2 2 3" xfId="12809" xr:uid="{00000000-0005-0000-0000-0000BB570000}"/>
    <cellStyle name="Normal 3 3 2 3 2 2 3 2 2 2 3 2" xfId="29776" xr:uid="{00000000-0005-0000-0000-0000BC570000}"/>
    <cellStyle name="Normal 3 3 2 3 2 2 3 2 2 2 4" xfId="21294" xr:uid="{00000000-0005-0000-0000-0000BD570000}"/>
    <cellStyle name="Normal 3 3 2 3 2 2 3 2 2 3" xfId="6443" xr:uid="{00000000-0005-0000-0000-0000BE570000}"/>
    <cellStyle name="Normal 3 3 2 3 2 2 3 2 2 3 2" xfId="14933" xr:uid="{00000000-0005-0000-0000-0000BF570000}"/>
    <cellStyle name="Normal 3 3 2 3 2 2 3 2 2 3 2 2" xfId="31899" xr:uid="{00000000-0005-0000-0000-0000C0570000}"/>
    <cellStyle name="Normal 3 3 2 3 2 2 3 2 2 3 3" xfId="23417" xr:uid="{00000000-0005-0000-0000-0000C1570000}"/>
    <cellStyle name="Normal 3 3 2 3 2 2 3 2 2 4" xfId="10691" xr:uid="{00000000-0005-0000-0000-0000C2570000}"/>
    <cellStyle name="Normal 3 3 2 3 2 2 3 2 2 4 2" xfId="27658" xr:uid="{00000000-0005-0000-0000-0000C3570000}"/>
    <cellStyle name="Normal 3 3 2 3 2 2 3 2 2 5" xfId="19176" xr:uid="{00000000-0005-0000-0000-0000C4570000}"/>
    <cellStyle name="Normal 3 3 2 3 2 2 3 2 3" xfId="3244" xr:uid="{00000000-0005-0000-0000-0000C5570000}"/>
    <cellStyle name="Normal 3 3 2 3 2 2 3 2 3 2" xfId="7504" xr:uid="{00000000-0005-0000-0000-0000C6570000}"/>
    <cellStyle name="Normal 3 3 2 3 2 2 3 2 3 2 2" xfId="15993" xr:uid="{00000000-0005-0000-0000-0000C7570000}"/>
    <cellStyle name="Normal 3 3 2 3 2 2 3 2 3 2 2 2" xfId="32959" xr:uid="{00000000-0005-0000-0000-0000C8570000}"/>
    <cellStyle name="Normal 3 3 2 3 2 2 3 2 3 2 3" xfId="24477" xr:uid="{00000000-0005-0000-0000-0000C9570000}"/>
    <cellStyle name="Normal 3 3 2 3 2 2 3 2 3 3" xfId="11751" xr:uid="{00000000-0005-0000-0000-0000CA570000}"/>
    <cellStyle name="Normal 3 3 2 3 2 2 3 2 3 3 2" xfId="28718" xr:uid="{00000000-0005-0000-0000-0000CB570000}"/>
    <cellStyle name="Normal 3 3 2 3 2 2 3 2 3 4" xfId="20236" xr:uid="{00000000-0005-0000-0000-0000CC570000}"/>
    <cellStyle name="Normal 3 3 2 3 2 2 3 2 4" xfId="5385" xr:uid="{00000000-0005-0000-0000-0000CD570000}"/>
    <cellStyle name="Normal 3 3 2 3 2 2 3 2 4 2" xfId="13875" xr:uid="{00000000-0005-0000-0000-0000CE570000}"/>
    <cellStyle name="Normal 3 3 2 3 2 2 3 2 4 2 2" xfId="30841" xr:uid="{00000000-0005-0000-0000-0000CF570000}"/>
    <cellStyle name="Normal 3 3 2 3 2 2 3 2 4 3" xfId="22359" xr:uid="{00000000-0005-0000-0000-0000D0570000}"/>
    <cellStyle name="Normal 3 3 2 3 2 2 3 2 5" xfId="9633" xr:uid="{00000000-0005-0000-0000-0000D1570000}"/>
    <cellStyle name="Normal 3 3 2 3 2 2 3 2 5 2" xfId="26600" xr:uid="{00000000-0005-0000-0000-0000D2570000}"/>
    <cellStyle name="Normal 3 3 2 3 2 2 3 2 6" xfId="18118" xr:uid="{00000000-0005-0000-0000-0000D3570000}"/>
    <cellStyle name="Normal 3 3 2 3 2 2 3 3" xfId="1652" xr:uid="{00000000-0005-0000-0000-0000D4570000}"/>
    <cellStyle name="Normal 3 3 2 3 2 2 3 3 2" xfId="3774" xr:uid="{00000000-0005-0000-0000-0000D5570000}"/>
    <cellStyle name="Normal 3 3 2 3 2 2 3 3 2 2" xfId="8033" xr:uid="{00000000-0005-0000-0000-0000D6570000}"/>
    <cellStyle name="Normal 3 3 2 3 2 2 3 3 2 2 2" xfId="16522" xr:uid="{00000000-0005-0000-0000-0000D7570000}"/>
    <cellStyle name="Normal 3 3 2 3 2 2 3 3 2 2 2 2" xfId="33488" xr:uid="{00000000-0005-0000-0000-0000D8570000}"/>
    <cellStyle name="Normal 3 3 2 3 2 2 3 3 2 2 3" xfId="25006" xr:uid="{00000000-0005-0000-0000-0000D9570000}"/>
    <cellStyle name="Normal 3 3 2 3 2 2 3 3 2 3" xfId="12280" xr:uid="{00000000-0005-0000-0000-0000DA570000}"/>
    <cellStyle name="Normal 3 3 2 3 2 2 3 3 2 3 2" xfId="29247" xr:uid="{00000000-0005-0000-0000-0000DB570000}"/>
    <cellStyle name="Normal 3 3 2 3 2 2 3 3 2 4" xfId="20765" xr:uid="{00000000-0005-0000-0000-0000DC570000}"/>
    <cellStyle name="Normal 3 3 2 3 2 2 3 3 3" xfId="5914" xr:uid="{00000000-0005-0000-0000-0000DD570000}"/>
    <cellStyle name="Normal 3 3 2 3 2 2 3 3 3 2" xfId="14404" xr:uid="{00000000-0005-0000-0000-0000DE570000}"/>
    <cellStyle name="Normal 3 3 2 3 2 2 3 3 3 2 2" xfId="31370" xr:uid="{00000000-0005-0000-0000-0000DF570000}"/>
    <cellStyle name="Normal 3 3 2 3 2 2 3 3 3 3" xfId="22888" xr:uid="{00000000-0005-0000-0000-0000E0570000}"/>
    <cellStyle name="Normal 3 3 2 3 2 2 3 3 4" xfId="10162" xr:uid="{00000000-0005-0000-0000-0000E1570000}"/>
    <cellStyle name="Normal 3 3 2 3 2 2 3 3 4 2" xfId="27129" xr:uid="{00000000-0005-0000-0000-0000E2570000}"/>
    <cellStyle name="Normal 3 3 2 3 2 2 3 3 5" xfId="18647" xr:uid="{00000000-0005-0000-0000-0000E3570000}"/>
    <cellStyle name="Normal 3 3 2 3 2 2 3 4" xfId="2715" xr:uid="{00000000-0005-0000-0000-0000E4570000}"/>
    <cellStyle name="Normal 3 3 2 3 2 2 3 4 2" xfId="6975" xr:uid="{00000000-0005-0000-0000-0000E5570000}"/>
    <cellStyle name="Normal 3 3 2 3 2 2 3 4 2 2" xfId="15464" xr:uid="{00000000-0005-0000-0000-0000E6570000}"/>
    <cellStyle name="Normal 3 3 2 3 2 2 3 4 2 2 2" xfId="32430" xr:uid="{00000000-0005-0000-0000-0000E7570000}"/>
    <cellStyle name="Normal 3 3 2 3 2 2 3 4 2 3" xfId="23948" xr:uid="{00000000-0005-0000-0000-0000E8570000}"/>
    <cellStyle name="Normal 3 3 2 3 2 2 3 4 3" xfId="11222" xr:uid="{00000000-0005-0000-0000-0000E9570000}"/>
    <cellStyle name="Normal 3 3 2 3 2 2 3 4 3 2" xfId="28189" xr:uid="{00000000-0005-0000-0000-0000EA570000}"/>
    <cellStyle name="Normal 3 3 2 3 2 2 3 4 4" xfId="19707" xr:uid="{00000000-0005-0000-0000-0000EB570000}"/>
    <cellStyle name="Normal 3 3 2 3 2 2 3 5" xfId="4856" xr:uid="{00000000-0005-0000-0000-0000EC570000}"/>
    <cellStyle name="Normal 3 3 2 3 2 2 3 5 2" xfId="13346" xr:uid="{00000000-0005-0000-0000-0000ED570000}"/>
    <cellStyle name="Normal 3 3 2 3 2 2 3 5 2 2" xfId="30312" xr:uid="{00000000-0005-0000-0000-0000EE570000}"/>
    <cellStyle name="Normal 3 3 2 3 2 2 3 5 3" xfId="21830" xr:uid="{00000000-0005-0000-0000-0000EF570000}"/>
    <cellStyle name="Normal 3 3 2 3 2 2 3 6" xfId="9104" xr:uid="{00000000-0005-0000-0000-0000F0570000}"/>
    <cellStyle name="Normal 3 3 2 3 2 2 3 6 2" xfId="26071" xr:uid="{00000000-0005-0000-0000-0000F1570000}"/>
    <cellStyle name="Normal 3 3 2 3 2 2 3 7" xfId="17589" xr:uid="{00000000-0005-0000-0000-0000F2570000}"/>
    <cellStyle name="Normal 3 3 2 3 2 2 4" xfId="851" xr:uid="{00000000-0005-0000-0000-0000F3570000}"/>
    <cellStyle name="Normal 3 3 2 3 2 2 4 2" xfId="1917" xr:uid="{00000000-0005-0000-0000-0000F4570000}"/>
    <cellStyle name="Normal 3 3 2 3 2 2 4 2 2" xfId="4038" xr:uid="{00000000-0005-0000-0000-0000F5570000}"/>
    <cellStyle name="Normal 3 3 2 3 2 2 4 2 2 2" xfId="8297" xr:uid="{00000000-0005-0000-0000-0000F6570000}"/>
    <cellStyle name="Normal 3 3 2 3 2 2 4 2 2 2 2" xfId="16786" xr:uid="{00000000-0005-0000-0000-0000F7570000}"/>
    <cellStyle name="Normal 3 3 2 3 2 2 4 2 2 2 2 2" xfId="33752" xr:uid="{00000000-0005-0000-0000-0000F8570000}"/>
    <cellStyle name="Normal 3 3 2 3 2 2 4 2 2 2 3" xfId="25270" xr:uid="{00000000-0005-0000-0000-0000F9570000}"/>
    <cellStyle name="Normal 3 3 2 3 2 2 4 2 2 3" xfId="12544" xr:uid="{00000000-0005-0000-0000-0000FA570000}"/>
    <cellStyle name="Normal 3 3 2 3 2 2 4 2 2 3 2" xfId="29511" xr:uid="{00000000-0005-0000-0000-0000FB570000}"/>
    <cellStyle name="Normal 3 3 2 3 2 2 4 2 2 4" xfId="21029" xr:uid="{00000000-0005-0000-0000-0000FC570000}"/>
    <cellStyle name="Normal 3 3 2 3 2 2 4 2 3" xfId="6178" xr:uid="{00000000-0005-0000-0000-0000FD570000}"/>
    <cellStyle name="Normal 3 3 2 3 2 2 4 2 3 2" xfId="14668" xr:uid="{00000000-0005-0000-0000-0000FE570000}"/>
    <cellStyle name="Normal 3 3 2 3 2 2 4 2 3 2 2" xfId="31634" xr:uid="{00000000-0005-0000-0000-0000FF570000}"/>
    <cellStyle name="Normal 3 3 2 3 2 2 4 2 3 3" xfId="23152" xr:uid="{00000000-0005-0000-0000-000000580000}"/>
    <cellStyle name="Normal 3 3 2 3 2 2 4 2 4" xfId="10426" xr:uid="{00000000-0005-0000-0000-000001580000}"/>
    <cellStyle name="Normal 3 3 2 3 2 2 4 2 4 2" xfId="27393" xr:uid="{00000000-0005-0000-0000-000002580000}"/>
    <cellStyle name="Normal 3 3 2 3 2 2 4 2 5" xfId="18911" xr:uid="{00000000-0005-0000-0000-000003580000}"/>
    <cellStyle name="Normal 3 3 2 3 2 2 4 3" xfId="2979" xr:uid="{00000000-0005-0000-0000-000004580000}"/>
    <cellStyle name="Normal 3 3 2 3 2 2 4 3 2" xfId="7239" xr:uid="{00000000-0005-0000-0000-000005580000}"/>
    <cellStyle name="Normal 3 3 2 3 2 2 4 3 2 2" xfId="15728" xr:uid="{00000000-0005-0000-0000-000006580000}"/>
    <cellStyle name="Normal 3 3 2 3 2 2 4 3 2 2 2" xfId="32694" xr:uid="{00000000-0005-0000-0000-000007580000}"/>
    <cellStyle name="Normal 3 3 2 3 2 2 4 3 2 3" xfId="24212" xr:uid="{00000000-0005-0000-0000-000008580000}"/>
    <cellStyle name="Normal 3 3 2 3 2 2 4 3 3" xfId="11486" xr:uid="{00000000-0005-0000-0000-000009580000}"/>
    <cellStyle name="Normal 3 3 2 3 2 2 4 3 3 2" xfId="28453" xr:uid="{00000000-0005-0000-0000-00000A580000}"/>
    <cellStyle name="Normal 3 3 2 3 2 2 4 3 4" xfId="19971" xr:uid="{00000000-0005-0000-0000-00000B580000}"/>
    <cellStyle name="Normal 3 3 2 3 2 2 4 4" xfId="5120" xr:uid="{00000000-0005-0000-0000-00000C580000}"/>
    <cellStyle name="Normal 3 3 2 3 2 2 4 4 2" xfId="13610" xr:uid="{00000000-0005-0000-0000-00000D580000}"/>
    <cellStyle name="Normal 3 3 2 3 2 2 4 4 2 2" xfId="30576" xr:uid="{00000000-0005-0000-0000-00000E580000}"/>
    <cellStyle name="Normal 3 3 2 3 2 2 4 4 3" xfId="22094" xr:uid="{00000000-0005-0000-0000-00000F580000}"/>
    <cellStyle name="Normal 3 3 2 3 2 2 4 5" xfId="9368" xr:uid="{00000000-0005-0000-0000-000010580000}"/>
    <cellStyle name="Normal 3 3 2 3 2 2 4 5 2" xfId="26335" xr:uid="{00000000-0005-0000-0000-000011580000}"/>
    <cellStyle name="Normal 3 3 2 3 2 2 4 6" xfId="17853" xr:uid="{00000000-0005-0000-0000-000012580000}"/>
    <cellStyle name="Normal 3 3 2 3 2 2 5" xfId="1387" xr:uid="{00000000-0005-0000-0000-000013580000}"/>
    <cellStyle name="Normal 3 3 2 3 2 2 5 2" xfId="3509" xr:uid="{00000000-0005-0000-0000-000014580000}"/>
    <cellStyle name="Normal 3 3 2 3 2 2 5 2 2" xfId="7768" xr:uid="{00000000-0005-0000-0000-000015580000}"/>
    <cellStyle name="Normal 3 3 2 3 2 2 5 2 2 2" xfId="16257" xr:uid="{00000000-0005-0000-0000-000016580000}"/>
    <cellStyle name="Normal 3 3 2 3 2 2 5 2 2 2 2" xfId="33223" xr:uid="{00000000-0005-0000-0000-000017580000}"/>
    <cellStyle name="Normal 3 3 2 3 2 2 5 2 2 3" xfId="24741" xr:uid="{00000000-0005-0000-0000-000018580000}"/>
    <cellStyle name="Normal 3 3 2 3 2 2 5 2 3" xfId="12015" xr:uid="{00000000-0005-0000-0000-000019580000}"/>
    <cellStyle name="Normal 3 3 2 3 2 2 5 2 3 2" xfId="28982" xr:uid="{00000000-0005-0000-0000-00001A580000}"/>
    <cellStyle name="Normal 3 3 2 3 2 2 5 2 4" xfId="20500" xr:uid="{00000000-0005-0000-0000-00001B580000}"/>
    <cellStyle name="Normal 3 3 2 3 2 2 5 3" xfId="5649" xr:uid="{00000000-0005-0000-0000-00001C580000}"/>
    <cellStyle name="Normal 3 3 2 3 2 2 5 3 2" xfId="14139" xr:uid="{00000000-0005-0000-0000-00001D580000}"/>
    <cellStyle name="Normal 3 3 2 3 2 2 5 3 2 2" xfId="31105" xr:uid="{00000000-0005-0000-0000-00001E580000}"/>
    <cellStyle name="Normal 3 3 2 3 2 2 5 3 3" xfId="22623" xr:uid="{00000000-0005-0000-0000-00001F580000}"/>
    <cellStyle name="Normal 3 3 2 3 2 2 5 4" xfId="9897" xr:uid="{00000000-0005-0000-0000-000020580000}"/>
    <cellStyle name="Normal 3 3 2 3 2 2 5 4 2" xfId="26864" xr:uid="{00000000-0005-0000-0000-000021580000}"/>
    <cellStyle name="Normal 3 3 2 3 2 2 5 5" xfId="18382" xr:uid="{00000000-0005-0000-0000-000022580000}"/>
    <cellStyle name="Normal 3 3 2 3 2 2 6" xfId="2450" xr:uid="{00000000-0005-0000-0000-000023580000}"/>
    <cellStyle name="Normal 3 3 2 3 2 2 6 2" xfId="6710" xr:uid="{00000000-0005-0000-0000-000024580000}"/>
    <cellStyle name="Normal 3 3 2 3 2 2 6 2 2" xfId="15199" xr:uid="{00000000-0005-0000-0000-000025580000}"/>
    <cellStyle name="Normal 3 3 2 3 2 2 6 2 2 2" xfId="32165" xr:uid="{00000000-0005-0000-0000-000026580000}"/>
    <cellStyle name="Normal 3 3 2 3 2 2 6 2 3" xfId="23683" xr:uid="{00000000-0005-0000-0000-000027580000}"/>
    <cellStyle name="Normal 3 3 2 3 2 2 6 3" xfId="10957" xr:uid="{00000000-0005-0000-0000-000028580000}"/>
    <cellStyle name="Normal 3 3 2 3 2 2 6 3 2" xfId="27924" xr:uid="{00000000-0005-0000-0000-000029580000}"/>
    <cellStyle name="Normal 3 3 2 3 2 2 6 4" xfId="19442" xr:uid="{00000000-0005-0000-0000-00002A580000}"/>
    <cellStyle name="Normal 3 3 2 3 2 2 7" xfId="4591" xr:uid="{00000000-0005-0000-0000-00002B580000}"/>
    <cellStyle name="Normal 3 3 2 3 2 2 7 2" xfId="13081" xr:uid="{00000000-0005-0000-0000-00002C580000}"/>
    <cellStyle name="Normal 3 3 2 3 2 2 7 2 2" xfId="30047" xr:uid="{00000000-0005-0000-0000-00002D580000}"/>
    <cellStyle name="Normal 3 3 2 3 2 2 7 3" xfId="21565" xr:uid="{00000000-0005-0000-0000-00002E580000}"/>
    <cellStyle name="Normal 3 3 2 3 2 2 8" xfId="8839" xr:uid="{00000000-0005-0000-0000-00002F580000}"/>
    <cellStyle name="Normal 3 3 2 3 2 2 8 2" xfId="25806" xr:uid="{00000000-0005-0000-0000-000030580000}"/>
    <cellStyle name="Normal 3 3 2 3 2 2 9" xfId="17324" xr:uid="{00000000-0005-0000-0000-000031580000}"/>
    <cellStyle name="Normal 3 3 2 3 2 3" xfId="362" xr:uid="{00000000-0005-0000-0000-000032580000}"/>
    <cellStyle name="Normal 3 3 2 3 2 3 2" xfId="651" xr:uid="{00000000-0005-0000-0000-000033580000}"/>
    <cellStyle name="Normal 3 3 2 3 2 3 2 2" xfId="1187" xr:uid="{00000000-0005-0000-0000-000034580000}"/>
    <cellStyle name="Normal 3 3 2 3 2 3 2 2 2" xfId="2248" xr:uid="{00000000-0005-0000-0000-000035580000}"/>
    <cellStyle name="Normal 3 3 2 3 2 3 2 2 2 2" xfId="4369" xr:uid="{00000000-0005-0000-0000-000036580000}"/>
    <cellStyle name="Normal 3 3 2 3 2 3 2 2 2 2 2" xfId="8628" xr:uid="{00000000-0005-0000-0000-000037580000}"/>
    <cellStyle name="Normal 3 3 2 3 2 3 2 2 2 2 2 2" xfId="17117" xr:uid="{00000000-0005-0000-0000-000038580000}"/>
    <cellStyle name="Normal 3 3 2 3 2 3 2 2 2 2 2 2 2" xfId="34083" xr:uid="{00000000-0005-0000-0000-000039580000}"/>
    <cellStyle name="Normal 3 3 2 3 2 3 2 2 2 2 2 3" xfId="25601" xr:uid="{00000000-0005-0000-0000-00003A580000}"/>
    <cellStyle name="Normal 3 3 2 3 2 3 2 2 2 2 3" xfId="12875" xr:uid="{00000000-0005-0000-0000-00003B580000}"/>
    <cellStyle name="Normal 3 3 2 3 2 3 2 2 2 2 3 2" xfId="29842" xr:uid="{00000000-0005-0000-0000-00003C580000}"/>
    <cellStyle name="Normal 3 3 2 3 2 3 2 2 2 2 4" xfId="21360" xr:uid="{00000000-0005-0000-0000-00003D580000}"/>
    <cellStyle name="Normal 3 3 2 3 2 3 2 2 2 3" xfId="6509" xr:uid="{00000000-0005-0000-0000-00003E580000}"/>
    <cellStyle name="Normal 3 3 2 3 2 3 2 2 2 3 2" xfId="14999" xr:uid="{00000000-0005-0000-0000-00003F580000}"/>
    <cellStyle name="Normal 3 3 2 3 2 3 2 2 2 3 2 2" xfId="31965" xr:uid="{00000000-0005-0000-0000-000040580000}"/>
    <cellStyle name="Normal 3 3 2 3 2 3 2 2 2 3 3" xfId="23483" xr:uid="{00000000-0005-0000-0000-000041580000}"/>
    <cellStyle name="Normal 3 3 2 3 2 3 2 2 2 4" xfId="10757" xr:uid="{00000000-0005-0000-0000-000042580000}"/>
    <cellStyle name="Normal 3 3 2 3 2 3 2 2 2 4 2" xfId="27724" xr:uid="{00000000-0005-0000-0000-000043580000}"/>
    <cellStyle name="Normal 3 3 2 3 2 3 2 2 2 5" xfId="19242" xr:uid="{00000000-0005-0000-0000-000044580000}"/>
    <cellStyle name="Normal 3 3 2 3 2 3 2 2 3" xfId="3310" xr:uid="{00000000-0005-0000-0000-000045580000}"/>
    <cellStyle name="Normal 3 3 2 3 2 3 2 2 3 2" xfId="7570" xr:uid="{00000000-0005-0000-0000-000046580000}"/>
    <cellStyle name="Normal 3 3 2 3 2 3 2 2 3 2 2" xfId="16059" xr:uid="{00000000-0005-0000-0000-000047580000}"/>
    <cellStyle name="Normal 3 3 2 3 2 3 2 2 3 2 2 2" xfId="33025" xr:uid="{00000000-0005-0000-0000-000048580000}"/>
    <cellStyle name="Normal 3 3 2 3 2 3 2 2 3 2 3" xfId="24543" xr:uid="{00000000-0005-0000-0000-000049580000}"/>
    <cellStyle name="Normal 3 3 2 3 2 3 2 2 3 3" xfId="11817" xr:uid="{00000000-0005-0000-0000-00004A580000}"/>
    <cellStyle name="Normal 3 3 2 3 2 3 2 2 3 3 2" xfId="28784" xr:uid="{00000000-0005-0000-0000-00004B580000}"/>
    <cellStyle name="Normal 3 3 2 3 2 3 2 2 3 4" xfId="20302" xr:uid="{00000000-0005-0000-0000-00004C580000}"/>
    <cellStyle name="Normal 3 3 2 3 2 3 2 2 4" xfId="5451" xr:uid="{00000000-0005-0000-0000-00004D580000}"/>
    <cellStyle name="Normal 3 3 2 3 2 3 2 2 4 2" xfId="13941" xr:uid="{00000000-0005-0000-0000-00004E580000}"/>
    <cellStyle name="Normal 3 3 2 3 2 3 2 2 4 2 2" xfId="30907" xr:uid="{00000000-0005-0000-0000-00004F580000}"/>
    <cellStyle name="Normal 3 3 2 3 2 3 2 2 4 3" xfId="22425" xr:uid="{00000000-0005-0000-0000-000050580000}"/>
    <cellStyle name="Normal 3 3 2 3 2 3 2 2 5" xfId="9699" xr:uid="{00000000-0005-0000-0000-000051580000}"/>
    <cellStyle name="Normal 3 3 2 3 2 3 2 2 5 2" xfId="26666" xr:uid="{00000000-0005-0000-0000-000052580000}"/>
    <cellStyle name="Normal 3 3 2 3 2 3 2 2 6" xfId="18184" xr:uid="{00000000-0005-0000-0000-000053580000}"/>
    <cellStyle name="Normal 3 3 2 3 2 3 2 3" xfId="1718" xr:uid="{00000000-0005-0000-0000-000054580000}"/>
    <cellStyle name="Normal 3 3 2 3 2 3 2 3 2" xfId="3840" xr:uid="{00000000-0005-0000-0000-000055580000}"/>
    <cellStyle name="Normal 3 3 2 3 2 3 2 3 2 2" xfId="8099" xr:uid="{00000000-0005-0000-0000-000056580000}"/>
    <cellStyle name="Normal 3 3 2 3 2 3 2 3 2 2 2" xfId="16588" xr:uid="{00000000-0005-0000-0000-000057580000}"/>
    <cellStyle name="Normal 3 3 2 3 2 3 2 3 2 2 2 2" xfId="33554" xr:uid="{00000000-0005-0000-0000-000058580000}"/>
    <cellStyle name="Normal 3 3 2 3 2 3 2 3 2 2 3" xfId="25072" xr:uid="{00000000-0005-0000-0000-000059580000}"/>
    <cellStyle name="Normal 3 3 2 3 2 3 2 3 2 3" xfId="12346" xr:uid="{00000000-0005-0000-0000-00005A580000}"/>
    <cellStyle name="Normal 3 3 2 3 2 3 2 3 2 3 2" xfId="29313" xr:uid="{00000000-0005-0000-0000-00005B580000}"/>
    <cellStyle name="Normal 3 3 2 3 2 3 2 3 2 4" xfId="20831" xr:uid="{00000000-0005-0000-0000-00005C580000}"/>
    <cellStyle name="Normal 3 3 2 3 2 3 2 3 3" xfId="5980" xr:uid="{00000000-0005-0000-0000-00005D580000}"/>
    <cellStyle name="Normal 3 3 2 3 2 3 2 3 3 2" xfId="14470" xr:uid="{00000000-0005-0000-0000-00005E580000}"/>
    <cellStyle name="Normal 3 3 2 3 2 3 2 3 3 2 2" xfId="31436" xr:uid="{00000000-0005-0000-0000-00005F580000}"/>
    <cellStyle name="Normal 3 3 2 3 2 3 2 3 3 3" xfId="22954" xr:uid="{00000000-0005-0000-0000-000060580000}"/>
    <cellStyle name="Normal 3 3 2 3 2 3 2 3 4" xfId="10228" xr:uid="{00000000-0005-0000-0000-000061580000}"/>
    <cellStyle name="Normal 3 3 2 3 2 3 2 3 4 2" xfId="27195" xr:uid="{00000000-0005-0000-0000-000062580000}"/>
    <cellStyle name="Normal 3 3 2 3 2 3 2 3 5" xfId="18713" xr:uid="{00000000-0005-0000-0000-000063580000}"/>
    <cellStyle name="Normal 3 3 2 3 2 3 2 4" xfId="2781" xr:uid="{00000000-0005-0000-0000-000064580000}"/>
    <cellStyle name="Normal 3 3 2 3 2 3 2 4 2" xfId="7041" xr:uid="{00000000-0005-0000-0000-000065580000}"/>
    <cellStyle name="Normal 3 3 2 3 2 3 2 4 2 2" xfId="15530" xr:uid="{00000000-0005-0000-0000-000066580000}"/>
    <cellStyle name="Normal 3 3 2 3 2 3 2 4 2 2 2" xfId="32496" xr:uid="{00000000-0005-0000-0000-000067580000}"/>
    <cellStyle name="Normal 3 3 2 3 2 3 2 4 2 3" xfId="24014" xr:uid="{00000000-0005-0000-0000-000068580000}"/>
    <cellStyle name="Normal 3 3 2 3 2 3 2 4 3" xfId="11288" xr:uid="{00000000-0005-0000-0000-000069580000}"/>
    <cellStyle name="Normal 3 3 2 3 2 3 2 4 3 2" xfId="28255" xr:uid="{00000000-0005-0000-0000-00006A580000}"/>
    <cellStyle name="Normal 3 3 2 3 2 3 2 4 4" xfId="19773" xr:uid="{00000000-0005-0000-0000-00006B580000}"/>
    <cellStyle name="Normal 3 3 2 3 2 3 2 5" xfId="4922" xr:uid="{00000000-0005-0000-0000-00006C580000}"/>
    <cellStyle name="Normal 3 3 2 3 2 3 2 5 2" xfId="13412" xr:uid="{00000000-0005-0000-0000-00006D580000}"/>
    <cellStyle name="Normal 3 3 2 3 2 3 2 5 2 2" xfId="30378" xr:uid="{00000000-0005-0000-0000-00006E580000}"/>
    <cellStyle name="Normal 3 3 2 3 2 3 2 5 3" xfId="21896" xr:uid="{00000000-0005-0000-0000-00006F580000}"/>
    <cellStyle name="Normal 3 3 2 3 2 3 2 6" xfId="9170" xr:uid="{00000000-0005-0000-0000-000070580000}"/>
    <cellStyle name="Normal 3 3 2 3 2 3 2 6 2" xfId="26137" xr:uid="{00000000-0005-0000-0000-000071580000}"/>
    <cellStyle name="Normal 3 3 2 3 2 3 2 7" xfId="17655" xr:uid="{00000000-0005-0000-0000-000072580000}"/>
    <cellStyle name="Normal 3 3 2 3 2 3 3" xfId="917" xr:uid="{00000000-0005-0000-0000-000073580000}"/>
    <cellStyle name="Normal 3 3 2 3 2 3 3 2" xfId="1983" xr:uid="{00000000-0005-0000-0000-000074580000}"/>
    <cellStyle name="Normal 3 3 2 3 2 3 3 2 2" xfId="4104" xr:uid="{00000000-0005-0000-0000-000075580000}"/>
    <cellStyle name="Normal 3 3 2 3 2 3 3 2 2 2" xfId="8363" xr:uid="{00000000-0005-0000-0000-000076580000}"/>
    <cellStyle name="Normal 3 3 2 3 2 3 3 2 2 2 2" xfId="16852" xr:uid="{00000000-0005-0000-0000-000077580000}"/>
    <cellStyle name="Normal 3 3 2 3 2 3 3 2 2 2 2 2" xfId="33818" xr:uid="{00000000-0005-0000-0000-000078580000}"/>
    <cellStyle name="Normal 3 3 2 3 2 3 3 2 2 2 3" xfId="25336" xr:uid="{00000000-0005-0000-0000-000079580000}"/>
    <cellStyle name="Normal 3 3 2 3 2 3 3 2 2 3" xfId="12610" xr:uid="{00000000-0005-0000-0000-00007A580000}"/>
    <cellStyle name="Normal 3 3 2 3 2 3 3 2 2 3 2" xfId="29577" xr:uid="{00000000-0005-0000-0000-00007B580000}"/>
    <cellStyle name="Normal 3 3 2 3 2 3 3 2 2 4" xfId="21095" xr:uid="{00000000-0005-0000-0000-00007C580000}"/>
    <cellStyle name="Normal 3 3 2 3 2 3 3 2 3" xfId="6244" xr:uid="{00000000-0005-0000-0000-00007D580000}"/>
    <cellStyle name="Normal 3 3 2 3 2 3 3 2 3 2" xfId="14734" xr:uid="{00000000-0005-0000-0000-00007E580000}"/>
    <cellStyle name="Normal 3 3 2 3 2 3 3 2 3 2 2" xfId="31700" xr:uid="{00000000-0005-0000-0000-00007F580000}"/>
    <cellStyle name="Normal 3 3 2 3 2 3 3 2 3 3" xfId="23218" xr:uid="{00000000-0005-0000-0000-000080580000}"/>
    <cellStyle name="Normal 3 3 2 3 2 3 3 2 4" xfId="10492" xr:uid="{00000000-0005-0000-0000-000081580000}"/>
    <cellStyle name="Normal 3 3 2 3 2 3 3 2 4 2" xfId="27459" xr:uid="{00000000-0005-0000-0000-000082580000}"/>
    <cellStyle name="Normal 3 3 2 3 2 3 3 2 5" xfId="18977" xr:uid="{00000000-0005-0000-0000-000083580000}"/>
    <cellStyle name="Normal 3 3 2 3 2 3 3 3" xfId="3045" xr:uid="{00000000-0005-0000-0000-000084580000}"/>
    <cellStyle name="Normal 3 3 2 3 2 3 3 3 2" xfId="7305" xr:uid="{00000000-0005-0000-0000-000085580000}"/>
    <cellStyle name="Normal 3 3 2 3 2 3 3 3 2 2" xfId="15794" xr:uid="{00000000-0005-0000-0000-000086580000}"/>
    <cellStyle name="Normal 3 3 2 3 2 3 3 3 2 2 2" xfId="32760" xr:uid="{00000000-0005-0000-0000-000087580000}"/>
    <cellStyle name="Normal 3 3 2 3 2 3 3 3 2 3" xfId="24278" xr:uid="{00000000-0005-0000-0000-000088580000}"/>
    <cellStyle name="Normal 3 3 2 3 2 3 3 3 3" xfId="11552" xr:uid="{00000000-0005-0000-0000-000089580000}"/>
    <cellStyle name="Normal 3 3 2 3 2 3 3 3 3 2" xfId="28519" xr:uid="{00000000-0005-0000-0000-00008A580000}"/>
    <cellStyle name="Normal 3 3 2 3 2 3 3 3 4" xfId="20037" xr:uid="{00000000-0005-0000-0000-00008B580000}"/>
    <cellStyle name="Normal 3 3 2 3 2 3 3 4" xfId="5186" xr:uid="{00000000-0005-0000-0000-00008C580000}"/>
    <cellStyle name="Normal 3 3 2 3 2 3 3 4 2" xfId="13676" xr:uid="{00000000-0005-0000-0000-00008D580000}"/>
    <cellStyle name="Normal 3 3 2 3 2 3 3 4 2 2" xfId="30642" xr:uid="{00000000-0005-0000-0000-00008E580000}"/>
    <cellStyle name="Normal 3 3 2 3 2 3 3 4 3" xfId="22160" xr:uid="{00000000-0005-0000-0000-00008F580000}"/>
    <cellStyle name="Normal 3 3 2 3 2 3 3 5" xfId="9434" xr:uid="{00000000-0005-0000-0000-000090580000}"/>
    <cellStyle name="Normal 3 3 2 3 2 3 3 5 2" xfId="26401" xr:uid="{00000000-0005-0000-0000-000091580000}"/>
    <cellStyle name="Normal 3 3 2 3 2 3 3 6" xfId="17919" xr:uid="{00000000-0005-0000-0000-000092580000}"/>
    <cellStyle name="Normal 3 3 2 3 2 3 4" xfId="1453" xr:uid="{00000000-0005-0000-0000-000093580000}"/>
    <cellStyle name="Normal 3 3 2 3 2 3 4 2" xfId="3575" xr:uid="{00000000-0005-0000-0000-000094580000}"/>
    <cellStyle name="Normal 3 3 2 3 2 3 4 2 2" xfId="7834" xr:uid="{00000000-0005-0000-0000-000095580000}"/>
    <cellStyle name="Normal 3 3 2 3 2 3 4 2 2 2" xfId="16323" xr:uid="{00000000-0005-0000-0000-000096580000}"/>
    <cellStyle name="Normal 3 3 2 3 2 3 4 2 2 2 2" xfId="33289" xr:uid="{00000000-0005-0000-0000-000097580000}"/>
    <cellStyle name="Normal 3 3 2 3 2 3 4 2 2 3" xfId="24807" xr:uid="{00000000-0005-0000-0000-000098580000}"/>
    <cellStyle name="Normal 3 3 2 3 2 3 4 2 3" xfId="12081" xr:uid="{00000000-0005-0000-0000-000099580000}"/>
    <cellStyle name="Normal 3 3 2 3 2 3 4 2 3 2" xfId="29048" xr:uid="{00000000-0005-0000-0000-00009A580000}"/>
    <cellStyle name="Normal 3 3 2 3 2 3 4 2 4" xfId="20566" xr:uid="{00000000-0005-0000-0000-00009B580000}"/>
    <cellStyle name="Normal 3 3 2 3 2 3 4 3" xfId="5715" xr:uid="{00000000-0005-0000-0000-00009C580000}"/>
    <cellStyle name="Normal 3 3 2 3 2 3 4 3 2" xfId="14205" xr:uid="{00000000-0005-0000-0000-00009D580000}"/>
    <cellStyle name="Normal 3 3 2 3 2 3 4 3 2 2" xfId="31171" xr:uid="{00000000-0005-0000-0000-00009E580000}"/>
    <cellStyle name="Normal 3 3 2 3 2 3 4 3 3" xfId="22689" xr:uid="{00000000-0005-0000-0000-00009F580000}"/>
    <cellStyle name="Normal 3 3 2 3 2 3 4 4" xfId="9963" xr:uid="{00000000-0005-0000-0000-0000A0580000}"/>
    <cellStyle name="Normal 3 3 2 3 2 3 4 4 2" xfId="26930" xr:uid="{00000000-0005-0000-0000-0000A1580000}"/>
    <cellStyle name="Normal 3 3 2 3 2 3 4 5" xfId="18448" xr:uid="{00000000-0005-0000-0000-0000A2580000}"/>
    <cellStyle name="Normal 3 3 2 3 2 3 5" xfId="2516" xr:uid="{00000000-0005-0000-0000-0000A3580000}"/>
    <cellStyle name="Normal 3 3 2 3 2 3 5 2" xfId="6776" xr:uid="{00000000-0005-0000-0000-0000A4580000}"/>
    <cellStyle name="Normal 3 3 2 3 2 3 5 2 2" xfId="15265" xr:uid="{00000000-0005-0000-0000-0000A5580000}"/>
    <cellStyle name="Normal 3 3 2 3 2 3 5 2 2 2" xfId="32231" xr:uid="{00000000-0005-0000-0000-0000A6580000}"/>
    <cellStyle name="Normal 3 3 2 3 2 3 5 2 3" xfId="23749" xr:uid="{00000000-0005-0000-0000-0000A7580000}"/>
    <cellStyle name="Normal 3 3 2 3 2 3 5 3" xfId="11023" xr:uid="{00000000-0005-0000-0000-0000A8580000}"/>
    <cellStyle name="Normal 3 3 2 3 2 3 5 3 2" xfId="27990" xr:uid="{00000000-0005-0000-0000-0000A9580000}"/>
    <cellStyle name="Normal 3 3 2 3 2 3 5 4" xfId="19508" xr:uid="{00000000-0005-0000-0000-0000AA580000}"/>
    <cellStyle name="Normal 3 3 2 3 2 3 6" xfId="4657" xr:uid="{00000000-0005-0000-0000-0000AB580000}"/>
    <cellStyle name="Normal 3 3 2 3 2 3 6 2" xfId="13147" xr:uid="{00000000-0005-0000-0000-0000AC580000}"/>
    <cellStyle name="Normal 3 3 2 3 2 3 6 2 2" xfId="30113" xr:uid="{00000000-0005-0000-0000-0000AD580000}"/>
    <cellStyle name="Normal 3 3 2 3 2 3 6 3" xfId="21631" xr:uid="{00000000-0005-0000-0000-0000AE580000}"/>
    <cellStyle name="Normal 3 3 2 3 2 3 7" xfId="8905" xr:uid="{00000000-0005-0000-0000-0000AF580000}"/>
    <cellStyle name="Normal 3 3 2 3 2 3 7 2" xfId="25872" xr:uid="{00000000-0005-0000-0000-0000B0580000}"/>
    <cellStyle name="Normal 3 3 2 3 2 3 8" xfId="17390" xr:uid="{00000000-0005-0000-0000-0000B1580000}"/>
    <cellStyle name="Normal 3 3 2 3 2 4" xfId="516" xr:uid="{00000000-0005-0000-0000-0000B2580000}"/>
    <cellStyle name="Normal 3 3 2 3 2 4 2" xfId="1056" xr:uid="{00000000-0005-0000-0000-0000B3580000}"/>
    <cellStyle name="Normal 3 3 2 3 2 4 2 2" xfId="2117" xr:uid="{00000000-0005-0000-0000-0000B4580000}"/>
    <cellStyle name="Normal 3 3 2 3 2 4 2 2 2" xfId="4238" xr:uid="{00000000-0005-0000-0000-0000B5580000}"/>
    <cellStyle name="Normal 3 3 2 3 2 4 2 2 2 2" xfId="8497" xr:uid="{00000000-0005-0000-0000-0000B6580000}"/>
    <cellStyle name="Normal 3 3 2 3 2 4 2 2 2 2 2" xfId="16986" xr:uid="{00000000-0005-0000-0000-0000B7580000}"/>
    <cellStyle name="Normal 3 3 2 3 2 4 2 2 2 2 2 2" xfId="33952" xr:uid="{00000000-0005-0000-0000-0000B8580000}"/>
    <cellStyle name="Normal 3 3 2 3 2 4 2 2 2 2 3" xfId="25470" xr:uid="{00000000-0005-0000-0000-0000B9580000}"/>
    <cellStyle name="Normal 3 3 2 3 2 4 2 2 2 3" xfId="12744" xr:uid="{00000000-0005-0000-0000-0000BA580000}"/>
    <cellStyle name="Normal 3 3 2 3 2 4 2 2 2 3 2" xfId="29711" xr:uid="{00000000-0005-0000-0000-0000BB580000}"/>
    <cellStyle name="Normal 3 3 2 3 2 4 2 2 2 4" xfId="21229" xr:uid="{00000000-0005-0000-0000-0000BC580000}"/>
    <cellStyle name="Normal 3 3 2 3 2 4 2 2 3" xfId="6378" xr:uid="{00000000-0005-0000-0000-0000BD580000}"/>
    <cellStyle name="Normal 3 3 2 3 2 4 2 2 3 2" xfId="14868" xr:uid="{00000000-0005-0000-0000-0000BE580000}"/>
    <cellStyle name="Normal 3 3 2 3 2 4 2 2 3 2 2" xfId="31834" xr:uid="{00000000-0005-0000-0000-0000BF580000}"/>
    <cellStyle name="Normal 3 3 2 3 2 4 2 2 3 3" xfId="23352" xr:uid="{00000000-0005-0000-0000-0000C0580000}"/>
    <cellStyle name="Normal 3 3 2 3 2 4 2 2 4" xfId="10626" xr:uid="{00000000-0005-0000-0000-0000C1580000}"/>
    <cellStyle name="Normal 3 3 2 3 2 4 2 2 4 2" xfId="27593" xr:uid="{00000000-0005-0000-0000-0000C2580000}"/>
    <cellStyle name="Normal 3 3 2 3 2 4 2 2 5" xfId="19111" xr:uid="{00000000-0005-0000-0000-0000C3580000}"/>
    <cellStyle name="Normal 3 3 2 3 2 4 2 3" xfId="3179" xr:uid="{00000000-0005-0000-0000-0000C4580000}"/>
    <cellStyle name="Normal 3 3 2 3 2 4 2 3 2" xfId="7439" xr:uid="{00000000-0005-0000-0000-0000C5580000}"/>
    <cellStyle name="Normal 3 3 2 3 2 4 2 3 2 2" xfId="15928" xr:uid="{00000000-0005-0000-0000-0000C6580000}"/>
    <cellStyle name="Normal 3 3 2 3 2 4 2 3 2 2 2" xfId="32894" xr:uid="{00000000-0005-0000-0000-0000C7580000}"/>
    <cellStyle name="Normal 3 3 2 3 2 4 2 3 2 3" xfId="24412" xr:uid="{00000000-0005-0000-0000-0000C8580000}"/>
    <cellStyle name="Normal 3 3 2 3 2 4 2 3 3" xfId="11686" xr:uid="{00000000-0005-0000-0000-0000C9580000}"/>
    <cellStyle name="Normal 3 3 2 3 2 4 2 3 3 2" xfId="28653" xr:uid="{00000000-0005-0000-0000-0000CA580000}"/>
    <cellStyle name="Normal 3 3 2 3 2 4 2 3 4" xfId="20171" xr:uid="{00000000-0005-0000-0000-0000CB580000}"/>
    <cellStyle name="Normal 3 3 2 3 2 4 2 4" xfId="5320" xr:uid="{00000000-0005-0000-0000-0000CC580000}"/>
    <cellStyle name="Normal 3 3 2 3 2 4 2 4 2" xfId="13810" xr:uid="{00000000-0005-0000-0000-0000CD580000}"/>
    <cellStyle name="Normal 3 3 2 3 2 4 2 4 2 2" xfId="30776" xr:uid="{00000000-0005-0000-0000-0000CE580000}"/>
    <cellStyle name="Normal 3 3 2 3 2 4 2 4 3" xfId="22294" xr:uid="{00000000-0005-0000-0000-0000CF580000}"/>
    <cellStyle name="Normal 3 3 2 3 2 4 2 5" xfId="9568" xr:uid="{00000000-0005-0000-0000-0000D0580000}"/>
    <cellStyle name="Normal 3 3 2 3 2 4 2 5 2" xfId="26535" xr:uid="{00000000-0005-0000-0000-0000D1580000}"/>
    <cellStyle name="Normal 3 3 2 3 2 4 2 6" xfId="18053" xr:uid="{00000000-0005-0000-0000-0000D2580000}"/>
    <cellStyle name="Normal 3 3 2 3 2 4 3" xfId="1587" xr:uid="{00000000-0005-0000-0000-0000D3580000}"/>
    <cellStyle name="Normal 3 3 2 3 2 4 3 2" xfId="3709" xr:uid="{00000000-0005-0000-0000-0000D4580000}"/>
    <cellStyle name="Normal 3 3 2 3 2 4 3 2 2" xfId="7968" xr:uid="{00000000-0005-0000-0000-0000D5580000}"/>
    <cellStyle name="Normal 3 3 2 3 2 4 3 2 2 2" xfId="16457" xr:uid="{00000000-0005-0000-0000-0000D6580000}"/>
    <cellStyle name="Normal 3 3 2 3 2 4 3 2 2 2 2" xfId="33423" xr:uid="{00000000-0005-0000-0000-0000D7580000}"/>
    <cellStyle name="Normal 3 3 2 3 2 4 3 2 2 3" xfId="24941" xr:uid="{00000000-0005-0000-0000-0000D8580000}"/>
    <cellStyle name="Normal 3 3 2 3 2 4 3 2 3" xfId="12215" xr:uid="{00000000-0005-0000-0000-0000D9580000}"/>
    <cellStyle name="Normal 3 3 2 3 2 4 3 2 3 2" xfId="29182" xr:uid="{00000000-0005-0000-0000-0000DA580000}"/>
    <cellStyle name="Normal 3 3 2 3 2 4 3 2 4" xfId="20700" xr:uid="{00000000-0005-0000-0000-0000DB580000}"/>
    <cellStyle name="Normal 3 3 2 3 2 4 3 3" xfId="5849" xr:uid="{00000000-0005-0000-0000-0000DC580000}"/>
    <cellStyle name="Normal 3 3 2 3 2 4 3 3 2" xfId="14339" xr:uid="{00000000-0005-0000-0000-0000DD580000}"/>
    <cellStyle name="Normal 3 3 2 3 2 4 3 3 2 2" xfId="31305" xr:uid="{00000000-0005-0000-0000-0000DE580000}"/>
    <cellStyle name="Normal 3 3 2 3 2 4 3 3 3" xfId="22823" xr:uid="{00000000-0005-0000-0000-0000DF580000}"/>
    <cellStyle name="Normal 3 3 2 3 2 4 3 4" xfId="10097" xr:uid="{00000000-0005-0000-0000-0000E0580000}"/>
    <cellStyle name="Normal 3 3 2 3 2 4 3 4 2" xfId="27064" xr:uid="{00000000-0005-0000-0000-0000E1580000}"/>
    <cellStyle name="Normal 3 3 2 3 2 4 3 5" xfId="18582" xr:uid="{00000000-0005-0000-0000-0000E2580000}"/>
    <cellStyle name="Normal 3 3 2 3 2 4 4" xfId="2650" xr:uid="{00000000-0005-0000-0000-0000E3580000}"/>
    <cellStyle name="Normal 3 3 2 3 2 4 4 2" xfId="6910" xr:uid="{00000000-0005-0000-0000-0000E4580000}"/>
    <cellStyle name="Normal 3 3 2 3 2 4 4 2 2" xfId="15399" xr:uid="{00000000-0005-0000-0000-0000E5580000}"/>
    <cellStyle name="Normal 3 3 2 3 2 4 4 2 2 2" xfId="32365" xr:uid="{00000000-0005-0000-0000-0000E6580000}"/>
    <cellStyle name="Normal 3 3 2 3 2 4 4 2 3" xfId="23883" xr:uid="{00000000-0005-0000-0000-0000E7580000}"/>
    <cellStyle name="Normal 3 3 2 3 2 4 4 3" xfId="11157" xr:uid="{00000000-0005-0000-0000-0000E8580000}"/>
    <cellStyle name="Normal 3 3 2 3 2 4 4 3 2" xfId="28124" xr:uid="{00000000-0005-0000-0000-0000E9580000}"/>
    <cellStyle name="Normal 3 3 2 3 2 4 4 4" xfId="19642" xr:uid="{00000000-0005-0000-0000-0000EA580000}"/>
    <cellStyle name="Normal 3 3 2 3 2 4 5" xfId="4791" xr:uid="{00000000-0005-0000-0000-0000EB580000}"/>
    <cellStyle name="Normal 3 3 2 3 2 4 5 2" xfId="13281" xr:uid="{00000000-0005-0000-0000-0000EC580000}"/>
    <cellStyle name="Normal 3 3 2 3 2 4 5 2 2" xfId="30247" xr:uid="{00000000-0005-0000-0000-0000ED580000}"/>
    <cellStyle name="Normal 3 3 2 3 2 4 5 3" xfId="21765" xr:uid="{00000000-0005-0000-0000-0000EE580000}"/>
    <cellStyle name="Normal 3 3 2 3 2 4 6" xfId="9039" xr:uid="{00000000-0005-0000-0000-0000EF580000}"/>
    <cellStyle name="Normal 3 3 2 3 2 4 6 2" xfId="26006" xr:uid="{00000000-0005-0000-0000-0000F0580000}"/>
    <cellStyle name="Normal 3 3 2 3 2 4 7" xfId="17524" xr:uid="{00000000-0005-0000-0000-0000F1580000}"/>
    <cellStyle name="Normal 3 3 2 3 2 5" xfId="786" xr:uid="{00000000-0005-0000-0000-0000F2580000}"/>
    <cellStyle name="Normal 3 3 2 3 2 5 2" xfId="1852" xr:uid="{00000000-0005-0000-0000-0000F3580000}"/>
    <cellStyle name="Normal 3 3 2 3 2 5 2 2" xfId="3973" xr:uid="{00000000-0005-0000-0000-0000F4580000}"/>
    <cellStyle name="Normal 3 3 2 3 2 5 2 2 2" xfId="8232" xr:uid="{00000000-0005-0000-0000-0000F5580000}"/>
    <cellStyle name="Normal 3 3 2 3 2 5 2 2 2 2" xfId="16721" xr:uid="{00000000-0005-0000-0000-0000F6580000}"/>
    <cellStyle name="Normal 3 3 2 3 2 5 2 2 2 2 2" xfId="33687" xr:uid="{00000000-0005-0000-0000-0000F7580000}"/>
    <cellStyle name="Normal 3 3 2 3 2 5 2 2 2 3" xfId="25205" xr:uid="{00000000-0005-0000-0000-0000F8580000}"/>
    <cellStyle name="Normal 3 3 2 3 2 5 2 2 3" xfId="12479" xr:uid="{00000000-0005-0000-0000-0000F9580000}"/>
    <cellStyle name="Normal 3 3 2 3 2 5 2 2 3 2" xfId="29446" xr:uid="{00000000-0005-0000-0000-0000FA580000}"/>
    <cellStyle name="Normal 3 3 2 3 2 5 2 2 4" xfId="20964" xr:uid="{00000000-0005-0000-0000-0000FB580000}"/>
    <cellStyle name="Normal 3 3 2 3 2 5 2 3" xfId="6113" xr:uid="{00000000-0005-0000-0000-0000FC580000}"/>
    <cellStyle name="Normal 3 3 2 3 2 5 2 3 2" xfId="14603" xr:uid="{00000000-0005-0000-0000-0000FD580000}"/>
    <cellStyle name="Normal 3 3 2 3 2 5 2 3 2 2" xfId="31569" xr:uid="{00000000-0005-0000-0000-0000FE580000}"/>
    <cellStyle name="Normal 3 3 2 3 2 5 2 3 3" xfId="23087" xr:uid="{00000000-0005-0000-0000-0000FF580000}"/>
    <cellStyle name="Normal 3 3 2 3 2 5 2 4" xfId="10361" xr:uid="{00000000-0005-0000-0000-000000590000}"/>
    <cellStyle name="Normal 3 3 2 3 2 5 2 4 2" xfId="27328" xr:uid="{00000000-0005-0000-0000-000001590000}"/>
    <cellStyle name="Normal 3 3 2 3 2 5 2 5" xfId="18846" xr:uid="{00000000-0005-0000-0000-000002590000}"/>
    <cellStyle name="Normal 3 3 2 3 2 5 3" xfId="2914" xr:uid="{00000000-0005-0000-0000-000003590000}"/>
    <cellStyle name="Normal 3 3 2 3 2 5 3 2" xfId="7174" xr:uid="{00000000-0005-0000-0000-000004590000}"/>
    <cellStyle name="Normal 3 3 2 3 2 5 3 2 2" xfId="15663" xr:uid="{00000000-0005-0000-0000-000005590000}"/>
    <cellStyle name="Normal 3 3 2 3 2 5 3 2 2 2" xfId="32629" xr:uid="{00000000-0005-0000-0000-000006590000}"/>
    <cellStyle name="Normal 3 3 2 3 2 5 3 2 3" xfId="24147" xr:uid="{00000000-0005-0000-0000-000007590000}"/>
    <cellStyle name="Normal 3 3 2 3 2 5 3 3" xfId="11421" xr:uid="{00000000-0005-0000-0000-000008590000}"/>
    <cellStyle name="Normal 3 3 2 3 2 5 3 3 2" xfId="28388" xr:uid="{00000000-0005-0000-0000-000009590000}"/>
    <cellStyle name="Normal 3 3 2 3 2 5 3 4" xfId="19906" xr:uid="{00000000-0005-0000-0000-00000A590000}"/>
    <cellStyle name="Normal 3 3 2 3 2 5 4" xfId="5055" xr:uid="{00000000-0005-0000-0000-00000B590000}"/>
    <cellStyle name="Normal 3 3 2 3 2 5 4 2" xfId="13545" xr:uid="{00000000-0005-0000-0000-00000C590000}"/>
    <cellStyle name="Normal 3 3 2 3 2 5 4 2 2" xfId="30511" xr:uid="{00000000-0005-0000-0000-00000D590000}"/>
    <cellStyle name="Normal 3 3 2 3 2 5 4 3" xfId="22029" xr:uid="{00000000-0005-0000-0000-00000E590000}"/>
    <cellStyle name="Normal 3 3 2 3 2 5 5" xfId="9303" xr:uid="{00000000-0005-0000-0000-00000F590000}"/>
    <cellStyle name="Normal 3 3 2 3 2 5 5 2" xfId="26270" xr:uid="{00000000-0005-0000-0000-000010590000}"/>
    <cellStyle name="Normal 3 3 2 3 2 5 6" xfId="17788" xr:uid="{00000000-0005-0000-0000-000011590000}"/>
    <cellStyle name="Normal 3 3 2 3 2 6" xfId="1322" xr:uid="{00000000-0005-0000-0000-000012590000}"/>
    <cellStyle name="Normal 3 3 2 3 2 6 2" xfId="3444" xr:uid="{00000000-0005-0000-0000-000013590000}"/>
    <cellStyle name="Normal 3 3 2 3 2 6 2 2" xfId="7703" xr:uid="{00000000-0005-0000-0000-000014590000}"/>
    <cellStyle name="Normal 3 3 2 3 2 6 2 2 2" xfId="16192" xr:uid="{00000000-0005-0000-0000-000015590000}"/>
    <cellStyle name="Normal 3 3 2 3 2 6 2 2 2 2" xfId="33158" xr:uid="{00000000-0005-0000-0000-000016590000}"/>
    <cellStyle name="Normal 3 3 2 3 2 6 2 2 3" xfId="24676" xr:uid="{00000000-0005-0000-0000-000017590000}"/>
    <cellStyle name="Normal 3 3 2 3 2 6 2 3" xfId="11950" xr:uid="{00000000-0005-0000-0000-000018590000}"/>
    <cellStyle name="Normal 3 3 2 3 2 6 2 3 2" xfId="28917" xr:uid="{00000000-0005-0000-0000-000019590000}"/>
    <cellStyle name="Normal 3 3 2 3 2 6 2 4" xfId="20435" xr:uid="{00000000-0005-0000-0000-00001A590000}"/>
    <cellStyle name="Normal 3 3 2 3 2 6 3" xfId="5584" xr:uid="{00000000-0005-0000-0000-00001B590000}"/>
    <cellStyle name="Normal 3 3 2 3 2 6 3 2" xfId="14074" xr:uid="{00000000-0005-0000-0000-00001C590000}"/>
    <cellStyle name="Normal 3 3 2 3 2 6 3 2 2" xfId="31040" xr:uid="{00000000-0005-0000-0000-00001D590000}"/>
    <cellStyle name="Normal 3 3 2 3 2 6 3 3" xfId="22558" xr:uid="{00000000-0005-0000-0000-00001E590000}"/>
    <cellStyle name="Normal 3 3 2 3 2 6 4" xfId="9832" xr:uid="{00000000-0005-0000-0000-00001F590000}"/>
    <cellStyle name="Normal 3 3 2 3 2 6 4 2" xfId="26799" xr:uid="{00000000-0005-0000-0000-000020590000}"/>
    <cellStyle name="Normal 3 3 2 3 2 6 5" xfId="18317" xr:uid="{00000000-0005-0000-0000-000021590000}"/>
    <cellStyle name="Normal 3 3 2 3 2 7" xfId="2385" xr:uid="{00000000-0005-0000-0000-000022590000}"/>
    <cellStyle name="Normal 3 3 2 3 2 7 2" xfId="6645" xr:uid="{00000000-0005-0000-0000-000023590000}"/>
    <cellStyle name="Normal 3 3 2 3 2 7 2 2" xfId="15134" xr:uid="{00000000-0005-0000-0000-000024590000}"/>
    <cellStyle name="Normal 3 3 2 3 2 7 2 2 2" xfId="32100" xr:uid="{00000000-0005-0000-0000-000025590000}"/>
    <cellStyle name="Normal 3 3 2 3 2 7 2 3" xfId="23618" xr:uid="{00000000-0005-0000-0000-000026590000}"/>
    <cellStyle name="Normal 3 3 2 3 2 7 3" xfId="10892" xr:uid="{00000000-0005-0000-0000-000027590000}"/>
    <cellStyle name="Normal 3 3 2 3 2 7 3 2" xfId="27859" xr:uid="{00000000-0005-0000-0000-000028590000}"/>
    <cellStyle name="Normal 3 3 2 3 2 7 4" xfId="19377" xr:uid="{00000000-0005-0000-0000-000029590000}"/>
    <cellStyle name="Normal 3 3 2 3 2 8" xfId="4526" xr:uid="{00000000-0005-0000-0000-00002A590000}"/>
    <cellStyle name="Normal 3 3 2 3 2 8 2" xfId="13016" xr:uid="{00000000-0005-0000-0000-00002B590000}"/>
    <cellStyle name="Normal 3 3 2 3 2 8 2 2" xfId="29982" xr:uid="{00000000-0005-0000-0000-00002C590000}"/>
    <cellStyle name="Normal 3 3 2 3 2 8 3" xfId="21500" xr:uid="{00000000-0005-0000-0000-00002D590000}"/>
    <cellStyle name="Normal 3 3 2 3 2 9" xfId="8774" xr:uid="{00000000-0005-0000-0000-00002E590000}"/>
    <cellStyle name="Normal 3 3 2 3 2 9 2" xfId="25741" xr:uid="{00000000-0005-0000-0000-00002F590000}"/>
    <cellStyle name="Normal 3 3 2 3 3" xfId="260" xr:uid="{00000000-0005-0000-0000-000030590000}"/>
    <cellStyle name="Normal 3 3 2 3 3 2" xfId="395" xr:uid="{00000000-0005-0000-0000-000031590000}"/>
    <cellStyle name="Normal 3 3 2 3 3 2 2" xfId="683" xr:uid="{00000000-0005-0000-0000-000032590000}"/>
    <cellStyle name="Normal 3 3 2 3 3 2 2 2" xfId="1219" xr:uid="{00000000-0005-0000-0000-000033590000}"/>
    <cellStyle name="Normal 3 3 2 3 3 2 2 2 2" xfId="2280" xr:uid="{00000000-0005-0000-0000-000034590000}"/>
    <cellStyle name="Normal 3 3 2 3 3 2 2 2 2 2" xfId="4401" xr:uid="{00000000-0005-0000-0000-000035590000}"/>
    <cellStyle name="Normal 3 3 2 3 3 2 2 2 2 2 2" xfId="8660" xr:uid="{00000000-0005-0000-0000-000036590000}"/>
    <cellStyle name="Normal 3 3 2 3 3 2 2 2 2 2 2 2" xfId="17149" xr:uid="{00000000-0005-0000-0000-000037590000}"/>
    <cellStyle name="Normal 3 3 2 3 3 2 2 2 2 2 2 2 2" xfId="34115" xr:uid="{00000000-0005-0000-0000-000038590000}"/>
    <cellStyle name="Normal 3 3 2 3 3 2 2 2 2 2 2 3" xfId="25633" xr:uid="{00000000-0005-0000-0000-000039590000}"/>
    <cellStyle name="Normal 3 3 2 3 3 2 2 2 2 2 3" xfId="12907" xr:uid="{00000000-0005-0000-0000-00003A590000}"/>
    <cellStyle name="Normal 3 3 2 3 3 2 2 2 2 2 3 2" xfId="29874" xr:uid="{00000000-0005-0000-0000-00003B590000}"/>
    <cellStyle name="Normal 3 3 2 3 3 2 2 2 2 2 4" xfId="21392" xr:uid="{00000000-0005-0000-0000-00003C590000}"/>
    <cellStyle name="Normal 3 3 2 3 3 2 2 2 2 3" xfId="6541" xr:uid="{00000000-0005-0000-0000-00003D590000}"/>
    <cellStyle name="Normal 3 3 2 3 3 2 2 2 2 3 2" xfId="15031" xr:uid="{00000000-0005-0000-0000-00003E590000}"/>
    <cellStyle name="Normal 3 3 2 3 3 2 2 2 2 3 2 2" xfId="31997" xr:uid="{00000000-0005-0000-0000-00003F590000}"/>
    <cellStyle name="Normal 3 3 2 3 3 2 2 2 2 3 3" xfId="23515" xr:uid="{00000000-0005-0000-0000-000040590000}"/>
    <cellStyle name="Normal 3 3 2 3 3 2 2 2 2 4" xfId="10789" xr:uid="{00000000-0005-0000-0000-000041590000}"/>
    <cellStyle name="Normal 3 3 2 3 3 2 2 2 2 4 2" xfId="27756" xr:uid="{00000000-0005-0000-0000-000042590000}"/>
    <cellStyle name="Normal 3 3 2 3 3 2 2 2 2 5" xfId="19274" xr:uid="{00000000-0005-0000-0000-000043590000}"/>
    <cellStyle name="Normal 3 3 2 3 3 2 2 2 3" xfId="3342" xr:uid="{00000000-0005-0000-0000-000044590000}"/>
    <cellStyle name="Normal 3 3 2 3 3 2 2 2 3 2" xfId="7602" xr:uid="{00000000-0005-0000-0000-000045590000}"/>
    <cellStyle name="Normal 3 3 2 3 3 2 2 2 3 2 2" xfId="16091" xr:uid="{00000000-0005-0000-0000-000046590000}"/>
    <cellStyle name="Normal 3 3 2 3 3 2 2 2 3 2 2 2" xfId="33057" xr:uid="{00000000-0005-0000-0000-000047590000}"/>
    <cellStyle name="Normal 3 3 2 3 3 2 2 2 3 2 3" xfId="24575" xr:uid="{00000000-0005-0000-0000-000048590000}"/>
    <cellStyle name="Normal 3 3 2 3 3 2 2 2 3 3" xfId="11849" xr:uid="{00000000-0005-0000-0000-000049590000}"/>
    <cellStyle name="Normal 3 3 2 3 3 2 2 2 3 3 2" xfId="28816" xr:uid="{00000000-0005-0000-0000-00004A590000}"/>
    <cellStyle name="Normal 3 3 2 3 3 2 2 2 3 4" xfId="20334" xr:uid="{00000000-0005-0000-0000-00004B590000}"/>
    <cellStyle name="Normal 3 3 2 3 3 2 2 2 4" xfId="5483" xr:uid="{00000000-0005-0000-0000-00004C590000}"/>
    <cellStyle name="Normal 3 3 2 3 3 2 2 2 4 2" xfId="13973" xr:uid="{00000000-0005-0000-0000-00004D590000}"/>
    <cellStyle name="Normal 3 3 2 3 3 2 2 2 4 2 2" xfId="30939" xr:uid="{00000000-0005-0000-0000-00004E590000}"/>
    <cellStyle name="Normal 3 3 2 3 3 2 2 2 4 3" xfId="22457" xr:uid="{00000000-0005-0000-0000-00004F590000}"/>
    <cellStyle name="Normal 3 3 2 3 3 2 2 2 5" xfId="9731" xr:uid="{00000000-0005-0000-0000-000050590000}"/>
    <cellStyle name="Normal 3 3 2 3 3 2 2 2 5 2" xfId="26698" xr:uid="{00000000-0005-0000-0000-000051590000}"/>
    <cellStyle name="Normal 3 3 2 3 3 2 2 2 6" xfId="18216" xr:uid="{00000000-0005-0000-0000-000052590000}"/>
    <cellStyle name="Normal 3 3 2 3 3 2 2 3" xfId="1750" xr:uid="{00000000-0005-0000-0000-000053590000}"/>
    <cellStyle name="Normal 3 3 2 3 3 2 2 3 2" xfId="3872" xr:uid="{00000000-0005-0000-0000-000054590000}"/>
    <cellStyle name="Normal 3 3 2 3 3 2 2 3 2 2" xfId="8131" xr:uid="{00000000-0005-0000-0000-000055590000}"/>
    <cellStyle name="Normal 3 3 2 3 3 2 2 3 2 2 2" xfId="16620" xr:uid="{00000000-0005-0000-0000-000056590000}"/>
    <cellStyle name="Normal 3 3 2 3 3 2 2 3 2 2 2 2" xfId="33586" xr:uid="{00000000-0005-0000-0000-000057590000}"/>
    <cellStyle name="Normal 3 3 2 3 3 2 2 3 2 2 3" xfId="25104" xr:uid="{00000000-0005-0000-0000-000058590000}"/>
    <cellStyle name="Normal 3 3 2 3 3 2 2 3 2 3" xfId="12378" xr:uid="{00000000-0005-0000-0000-000059590000}"/>
    <cellStyle name="Normal 3 3 2 3 3 2 2 3 2 3 2" xfId="29345" xr:uid="{00000000-0005-0000-0000-00005A590000}"/>
    <cellStyle name="Normal 3 3 2 3 3 2 2 3 2 4" xfId="20863" xr:uid="{00000000-0005-0000-0000-00005B590000}"/>
    <cellStyle name="Normal 3 3 2 3 3 2 2 3 3" xfId="6012" xr:uid="{00000000-0005-0000-0000-00005C590000}"/>
    <cellStyle name="Normal 3 3 2 3 3 2 2 3 3 2" xfId="14502" xr:uid="{00000000-0005-0000-0000-00005D590000}"/>
    <cellStyle name="Normal 3 3 2 3 3 2 2 3 3 2 2" xfId="31468" xr:uid="{00000000-0005-0000-0000-00005E590000}"/>
    <cellStyle name="Normal 3 3 2 3 3 2 2 3 3 3" xfId="22986" xr:uid="{00000000-0005-0000-0000-00005F590000}"/>
    <cellStyle name="Normal 3 3 2 3 3 2 2 3 4" xfId="10260" xr:uid="{00000000-0005-0000-0000-000060590000}"/>
    <cellStyle name="Normal 3 3 2 3 3 2 2 3 4 2" xfId="27227" xr:uid="{00000000-0005-0000-0000-000061590000}"/>
    <cellStyle name="Normal 3 3 2 3 3 2 2 3 5" xfId="18745" xr:uid="{00000000-0005-0000-0000-000062590000}"/>
    <cellStyle name="Normal 3 3 2 3 3 2 2 4" xfId="2813" xr:uid="{00000000-0005-0000-0000-000063590000}"/>
    <cellStyle name="Normal 3 3 2 3 3 2 2 4 2" xfId="7073" xr:uid="{00000000-0005-0000-0000-000064590000}"/>
    <cellStyle name="Normal 3 3 2 3 3 2 2 4 2 2" xfId="15562" xr:uid="{00000000-0005-0000-0000-000065590000}"/>
    <cellStyle name="Normal 3 3 2 3 3 2 2 4 2 2 2" xfId="32528" xr:uid="{00000000-0005-0000-0000-000066590000}"/>
    <cellStyle name="Normal 3 3 2 3 3 2 2 4 2 3" xfId="24046" xr:uid="{00000000-0005-0000-0000-000067590000}"/>
    <cellStyle name="Normal 3 3 2 3 3 2 2 4 3" xfId="11320" xr:uid="{00000000-0005-0000-0000-000068590000}"/>
    <cellStyle name="Normal 3 3 2 3 3 2 2 4 3 2" xfId="28287" xr:uid="{00000000-0005-0000-0000-000069590000}"/>
    <cellStyle name="Normal 3 3 2 3 3 2 2 4 4" xfId="19805" xr:uid="{00000000-0005-0000-0000-00006A590000}"/>
    <cellStyle name="Normal 3 3 2 3 3 2 2 5" xfId="4954" xr:uid="{00000000-0005-0000-0000-00006B590000}"/>
    <cellStyle name="Normal 3 3 2 3 3 2 2 5 2" xfId="13444" xr:uid="{00000000-0005-0000-0000-00006C590000}"/>
    <cellStyle name="Normal 3 3 2 3 3 2 2 5 2 2" xfId="30410" xr:uid="{00000000-0005-0000-0000-00006D590000}"/>
    <cellStyle name="Normal 3 3 2 3 3 2 2 5 3" xfId="21928" xr:uid="{00000000-0005-0000-0000-00006E590000}"/>
    <cellStyle name="Normal 3 3 2 3 3 2 2 6" xfId="9202" xr:uid="{00000000-0005-0000-0000-00006F590000}"/>
    <cellStyle name="Normal 3 3 2 3 3 2 2 6 2" xfId="26169" xr:uid="{00000000-0005-0000-0000-000070590000}"/>
    <cellStyle name="Normal 3 3 2 3 3 2 2 7" xfId="17687" xr:uid="{00000000-0005-0000-0000-000071590000}"/>
    <cellStyle name="Normal 3 3 2 3 3 2 3" xfId="949" xr:uid="{00000000-0005-0000-0000-000072590000}"/>
    <cellStyle name="Normal 3 3 2 3 3 2 3 2" xfId="2015" xr:uid="{00000000-0005-0000-0000-000073590000}"/>
    <cellStyle name="Normal 3 3 2 3 3 2 3 2 2" xfId="4136" xr:uid="{00000000-0005-0000-0000-000074590000}"/>
    <cellStyle name="Normal 3 3 2 3 3 2 3 2 2 2" xfId="8395" xr:uid="{00000000-0005-0000-0000-000075590000}"/>
    <cellStyle name="Normal 3 3 2 3 3 2 3 2 2 2 2" xfId="16884" xr:uid="{00000000-0005-0000-0000-000076590000}"/>
    <cellStyle name="Normal 3 3 2 3 3 2 3 2 2 2 2 2" xfId="33850" xr:uid="{00000000-0005-0000-0000-000077590000}"/>
    <cellStyle name="Normal 3 3 2 3 3 2 3 2 2 2 3" xfId="25368" xr:uid="{00000000-0005-0000-0000-000078590000}"/>
    <cellStyle name="Normal 3 3 2 3 3 2 3 2 2 3" xfId="12642" xr:uid="{00000000-0005-0000-0000-000079590000}"/>
    <cellStyle name="Normal 3 3 2 3 3 2 3 2 2 3 2" xfId="29609" xr:uid="{00000000-0005-0000-0000-00007A590000}"/>
    <cellStyle name="Normal 3 3 2 3 3 2 3 2 2 4" xfId="21127" xr:uid="{00000000-0005-0000-0000-00007B590000}"/>
    <cellStyle name="Normal 3 3 2 3 3 2 3 2 3" xfId="6276" xr:uid="{00000000-0005-0000-0000-00007C590000}"/>
    <cellStyle name="Normal 3 3 2 3 3 2 3 2 3 2" xfId="14766" xr:uid="{00000000-0005-0000-0000-00007D590000}"/>
    <cellStyle name="Normal 3 3 2 3 3 2 3 2 3 2 2" xfId="31732" xr:uid="{00000000-0005-0000-0000-00007E590000}"/>
    <cellStyle name="Normal 3 3 2 3 3 2 3 2 3 3" xfId="23250" xr:uid="{00000000-0005-0000-0000-00007F590000}"/>
    <cellStyle name="Normal 3 3 2 3 3 2 3 2 4" xfId="10524" xr:uid="{00000000-0005-0000-0000-000080590000}"/>
    <cellStyle name="Normal 3 3 2 3 3 2 3 2 4 2" xfId="27491" xr:uid="{00000000-0005-0000-0000-000081590000}"/>
    <cellStyle name="Normal 3 3 2 3 3 2 3 2 5" xfId="19009" xr:uid="{00000000-0005-0000-0000-000082590000}"/>
    <cellStyle name="Normal 3 3 2 3 3 2 3 3" xfId="3077" xr:uid="{00000000-0005-0000-0000-000083590000}"/>
    <cellStyle name="Normal 3 3 2 3 3 2 3 3 2" xfId="7337" xr:uid="{00000000-0005-0000-0000-000084590000}"/>
    <cellStyle name="Normal 3 3 2 3 3 2 3 3 2 2" xfId="15826" xr:uid="{00000000-0005-0000-0000-000085590000}"/>
    <cellStyle name="Normal 3 3 2 3 3 2 3 3 2 2 2" xfId="32792" xr:uid="{00000000-0005-0000-0000-000086590000}"/>
    <cellStyle name="Normal 3 3 2 3 3 2 3 3 2 3" xfId="24310" xr:uid="{00000000-0005-0000-0000-000087590000}"/>
    <cellStyle name="Normal 3 3 2 3 3 2 3 3 3" xfId="11584" xr:uid="{00000000-0005-0000-0000-000088590000}"/>
    <cellStyle name="Normal 3 3 2 3 3 2 3 3 3 2" xfId="28551" xr:uid="{00000000-0005-0000-0000-000089590000}"/>
    <cellStyle name="Normal 3 3 2 3 3 2 3 3 4" xfId="20069" xr:uid="{00000000-0005-0000-0000-00008A590000}"/>
    <cellStyle name="Normal 3 3 2 3 3 2 3 4" xfId="5218" xr:uid="{00000000-0005-0000-0000-00008B590000}"/>
    <cellStyle name="Normal 3 3 2 3 3 2 3 4 2" xfId="13708" xr:uid="{00000000-0005-0000-0000-00008C590000}"/>
    <cellStyle name="Normal 3 3 2 3 3 2 3 4 2 2" xfId="30674" xr:uid="{00000000-0005-0000-0000-00008D590000}"/>
    <cellStyle name="Normal 3 3 2 3 3 2 3 4 3" xfId="22192" xr:uid="{00000000-0005-0000-0000-00008E590000}"/>
    <cellStyle name="Normal 3 3 2 3 3 2 3 5" xfId="9466" xr:uid="{00000000-0005-0000-0000-00008F590000}"/>
    <cellStyle name="Normal 3 3 2 3 3 2 3 5 2" xfId="26433" xr:uid="{00000000-0005-0000-0000-000090590000}"/>
    <cellStyle name="Normal 3 3 2 3 3 2 3 6" xfId="17951" xr:uid="{00000000-0005-0000-0000-000091590000}"/>
    <cellStyle name="Normal 3 3 2 3 3 2 4" xfId="1485" xr:uid="{00000000-0005-0000-0000-000092590000}"/>
    <cellStyle name="Normal 3 3 2 3 3 2 4 2" xfId="3607" xr:uid="{00000000-0005-0000-0000-000093590000}"/>
    <cellStyle name="Normal 3 3 2 3 3 2 4 2 2" xfId="7866" xr:uid="{00000000-0005-0000-0000-000094590000}"/>
    <cellStyle name="Normal 3 3 2 3 3 2 4 2 2 2" xfId="16355" xr:uid="{00000000-0005-0000-0000-000095590000}"/>
    <cellStyle name="Normal 3 3 2 3 3 2 4 2 2 2 2" xfId="33321" xr:uid="{00000000-0005-0000-0000-000096590000}"/>
    <cellStyle name="Normal 3 3 2 3 3 2 4 2 2 3" xfId="24839" xr:uid="{00000000-0005-0000-0000-000097590000}"/>
    <cellStyle name="Normal 3 3 2 3 3 2 4 2 3" xfId="12113" xr:uid="{00000000-0005-0000-0000-000098590000}"/>
    <cellStyle name="Normal 3 3 2 3 3 2 4 2 3 2" xfId="29080" xr:uid="{00000000-0005-0000-0000-000099590000}"/>
    <cellStyle name="Normal 3 3 2 3 3 2 4 2 4" xfId="20598" xr:uid="{00000000-0005-0000-0000-00009A590000}"/>
    <cellStyle name="Normal 3 3 2 3 3 2 4 3" xfId="5747" xr:uid="{00000000-0005-0000-0000-00009B590000}"/>
    <cellStyle name="Normal 3 3 2 3 3 2 4 3 2" xfId="14237" xr:uid="{00000000-0005-0000-0000-00009C590000}"/>
    <cellStyle name="Normal 3 3 2 3 3 2 4 3 2 2" xfId="31203" xr:uid="{00000000-0005-0000-0000-00009D590000}"/>
    <cellStyle name="Normal 3 3 2 3 3 2 4 3 3" xfId="22721" xr:uid="{00000000-0005-0000-0000-00009E590000}"/>
    <cellStyle name="Normal 3 3 2 3 3 2 4 4" xfId="9995" xr:uid="{00000000-0005-0000-0000-00009F590000}"/>
    <cellStyle name="Normal 3 3 2 3 3 2 4 4 2" xfId="26962" xr:uid="{00000000-0005-0000-0000-0000A0590000}"/>
    <cellStyle name="Normal 3 3 2 3 3 2 4 5" xfId="18480" xr:uid="{00000000-0005-0000-0000-0000A1590000}"/>
    <cellStyle name="Normal 3 3 2 3 3 2 5" xfId="2548" xr:uid="{00000000-0005-0000-0000-0000A2590000}"/>
    <cellStyle name="Normal 3 3 2 3 3 2 5 2" xfId="6808" xr:uid="{00000000-0005-0000-0000-0000A3590000}"/>
    <cellStyle name="Normal 3 3 2 3 3 2 5 2 2" xfId="15297" xr:uid="{00000000-0005-0000-0000-0000A4590000}"/>
    <cellStyle name="Normal 3 3 2 3 3 2 5 2 2 2" xfId="32263" xr:uid="{00000000-0005-0000-0000-0000A5590000}"/>
    <cellStyle name="Normal 3 3 2 3 3 2 5 2 3" xfId="23781" xr:uid="{00000000-0005-0000-0000-0000A6590000}"/>
    <cellStyle name="Normal 3 3 2 3 3 2 5 3" xfId="11055" xr:uid="{00000000-0005-0000-0000-0000A7590000}"/>
    <cellStyle name="Normal 3 3 2 3 3 2 5 3 2" xfId="28022" xr:uid="{00000000-0005-0000-0000-0000A8590000}"/>
    <cellStyle name="Normal 3 3 2 3 3 2 5 4" xfId="19540" xr:uid="{00000000-0005-0000-0000-0000A9590000}"/>
    <cellStyle name="Normal 3 3 2 3 3 2 6" xfId="4689" xr:uid="{00000000-0005-0000-0000-0000AA590000}"/>
    <cellStyle name="Normal 3 3 2 3 3 2 6 2" xfId="13179" xr:uid="{00000000-0005-0000-0000-0000AB590000}"/>
    <cellStyle name="Normal 3 3 2 3 3 2 6 2 2" xfId="30145" xr:uid="{00000000-0005-0000-0000-0000AC590000}"/>
    <cellStyle name="Normal 3 3 2 3 3 2 6 3" xfId="21663" xr:uid="{00000000-0005-0000-0000-0000AD590000}"/>
    <cellStyle name="Normal 3 3 2 3 3 2 7" xfId="8937" xr:uid="{00000000-0005-0000-0000-0000AE590000}"/>
    <cellStyle name="Normal 3 3 2 3 3 2 7 2" xfId="25904" xr:uid="{00000000-0005-0000-0000-0000AF590000}"/>
    <cellStyle name="Normal 3 3 2 3 3 2 8" xfId="17422" xr:uid="{00000000-0005-0000-0000-0000B0590000}"/>
    <cellStyle name="Normal 3 3 2 3 3 3" xfId="549" xr:uid="{00000000-0005-0000-0000-0000B1590000}"/>
    <cellStyle name="Normal 3 3 2 3 3 3 2" xfId="1088" xr:uid="{00000000-0005-0000-0000-0000B2590000}"/>
    <cellStyle name="Normal 3 3 2 3 3 3 2 2" xfId="2149" xr:uid="{00000000-0005-0000-0000-0000B3590000}"/>
    <cellStyle name="Normal 3 3 2 3 3 3 2 2 2" xfId="4270" xr:uid="{00000000-0005-0000-0000-0000B4590000}"/>
    <cellStyle name="Normal 3 3 2 3 3 3 2 2 2 2" xfId="8529" xr:uid="{00000000-0005-0000-0000-0000B5590000}"/>
    <cellStyle name="Normal 3 3 2 3 3 3 2 2 2 2 2" xfId="17018" xr:uid="{00000000-0005-0000-0000-0000B6590000}"/>
    <cellStyle name="Normal 3 3 2 3 3 3 2 2 2 2 2 2" xfId="33984" xr:uid="{00000000-0005-0000-0000-0000B7590000}"/>
    <cellStyle name="Normal 3 3 2 3 3 3 2 2 2 2 3" xfId="25502" xr:uid="{00000000-0005-0000-0000-0000B8590000}"/>
    <cellStyle name="Normal 3 3 2 3 3 3 2 2 2 3" xfId="12776" xr:uid="{00000000-0005-0000-0000-0000B9590000}"/>
    <cellStyle name="Normal 3 3 2 3 3 3 2 2 2 3 2" xfId="29743" xr:uid="{00000000-0005-0000-0000-0000BA590000}"/>
    <cellStyle name="Normal 3 3 2 3 3 3 2 2 2 4" xfId="21261" xr:uid="{00000000-0005-0000-0000-0000BB590000}"/>
    <cellStyle name="Normal 3 3 2 3 3 3 2 2 3" xfId="6410" xr:uid="{00000000-0005-0000-0000-0000BC590000}"/>
    <cellStyle name="Normal 3 3 2 3 3 3 2 2 3 2" xfId="14900" xr:uid="{00000000-0005-0000-0000-0000BD590000}"/>
    <cellStyle name="Normal 3 3 2 3 3 3 2 2 3 2 2" xfId="31866" xr:uid="{00000000-0005-0000-0000-0000BE590000}"/>
    <cellStyle name="Normal 3 3 2 3 3 3 2 2 3 3" xfId="23384" xr:uid="{00000000-0005-0000-0000-0000BF590000}"/>
    <cellStyle name="Normal 3 3 2 3 3 3 2 2 4" xfId="10658" xr:uid="{00000000-0005-0000-0000-0000C0590000}"/>
    <cellStyle name="Normal 3 3 2 3 3 3 2 2 4 2" xfId="27625" xr:uid="{00000000-0005-0000-0000-0000C1590000}"/>
    <cellStyle name="Normal 3 3 2 3 3 3 2 2 5" xfId="19143" xr:uid="{00000000-0005-0000-0000-0000C2590000}"/>
    <cellStyle name="Normal 3 3 2 3 3 3 2 3" xfId="3211" xr:uid="{00000000-0005-0000-0000-0000C3590000}"/>
    <cellStyle name="Normal 3 3 2 3 3 3 2 3 2" xfId="7471" xr:uid="{00000000-0005-0000-0000-0000C4590000}"/>
    <cellStyle name="Normal 3 3 2 3 3 3 2 3 2 2" xfId="15960" xr:uid="{00000000-0005-0000-0000-0000C5590000}"/>
    <cellStyle name="Normal 3 3 2 3 3 3 2 3 2 2 2" xfId="32926" xr:uid="{00000000-0005-0000-0000-0000C6590000}"/>
    <cellStyle name="Normal 3 3 2 3 3 3 2 3 2 3" xfId="24444" xr:uid="{00000000-0005-0000-0000-0000C7590000}"/>
    <cellStyle name="Normal 3 3 2 3 3 3 2 3 3" xfId="11718" xr:uid="{00000000-0005-0000-0000-0000C8590000}"/>
    <cellStyle name="Normal 3 3 2 3 3 3 2 3 3 2" xfId="28685" xr:uid="{00000000-0005-0000-0000-0000C9590000}"/>
    <cellStyle name="Normal 3 3 2 3 3 3 2 3 4" xfId="20203" xr:uid="{00000000-0005-0000-0000-0000CA590000}"/>
    <cellStyle name="Normal 3 3 2 3 3 3 2 4" xfId="5352" xr:uid="{00000000-0005-0000-0000-0000CB590000}"/>
    <cellStyle name="Normal 3 3 2 3 3 3 2 4 2" xfId="13842" xr:uid="{00000000-0005-0000-0000-0000CC590000}"/>
    <cellStyle name="Normal 3 3 2 3 3 3 2 4 2 2" xfId="30808" xr:uid="{00000000-0005-0000-0000-0000CD590000}"/>
    <cellStyle name="Normal 3 3 2 3 3 3 2 4 3" xfId="22326" xr:uid="{00000000-0005-0000-0000-0000CE590000}"/>
    <cellStyle name="Normal 3 3 2 3 3 3 2 5" xfId="9600" xr:uid="{00000000-0005-0000-0000-0000CF590000}"/>
    <cellStyle name="Normal 3 3 2 3 3 3 2 5 2" xfId="26567" xr:uid="{00000000-0005-0000-0000-0000D0590000}"/>
    <cellStyle name="Normal 3 3 2 3 3 3 2 6" xfId="18085" xr:uid="{00000000-0005-0000-0000-0000D1590000}"/>
    <cellStyle name="Normal 3 3 2 3 3 3 3" xfId="1619" xr:uid="{00000000-0005-0000-0000-0000D2590000}"/>
    <cellStyle name="Normal 3 3 2 3 3 3 3 2" xfId="3741" xr:uid="{00000000-0005-0000-0000-0000D3590000}"/>
    <cellStyle name="Normal 3 3 2 3 3 3 3 2 2" xfId="8000" xr:uid="{00000000-0005-0000-0000-0000D4590000}"/>
    <cellStyle name="Normal 3 3 2 3 3 3 3 2 2 2" xfId="16489" xr:uid="{00000000-0005-0000-0000-0000D5590000}"/>
    <cellStyle name="Normal 3 3 2 3 3 3 3 2 2 2 2" xfId="33455" xr:uid="{00000000-0005-0000-0000-0000D6590000}"/>
    <cellStyle name="Normal 3 3 2 3 3 3 3 2 2 3" xfId="24973" xr:uid="{00000000-0005-0000-0000-0000D7590000}"/>
    <cellStyle name="Normal 3 3 2 3 3 3 3 2 3" xfId="12247" xr:uid="{00000000-0005-0000-0000-0000D8590000}"/>
    <cellStyle name="Normal 3 3 2 3 3 3 3 2 3 2" xfId="29214" xr:uid="{00000000-0005-0000-0000-0000D9590000}"/>
    <cellStyle name="Normal 3 3 2 3 3 3 3 2 4" xfId="20732" xr:uid="{00000000-0005-0000-0000-0000DA590000}"/>
    <cellStyle name="Normal 3 3 2 3 3 3 3 3" xfId="5881" xr:uid="{00000000-0005-0000-0000-0000DB590000}"/>
    <cellStyle name="Normal 3 3 2 3 3 3 3 3 2" xfId="14371" xr:uid="{00000000-0005-0000-0000-0000DC590000}"/>
    <cellStyle name="Normal 3 3 2 3 3 3 3 3 2 2" xfId="31337" xr:uid="{00000000-0005-0000-0000-0000DD590000}"/>
    <cellStyle name="Normal 3 3 2 3 3 3 3 3 3" xfId="22855" xr:uid="{00000000-0005-0000-0000-0000DE590000}"/>
    <cellStyle name="Normal 3 3 2 3 3 3 3 4" xfId="10129" xr:uid="{00000000-0005-0000-0000-0000DF590000}"/>
    <cellStyle name="Normal 3 3 2 3 3 3 3 4 2" xfId="27096" xr:uid="{00000000-0005-0000-0000-0000E0590000}"/>
    <cellStyle name="Normal 3 3 2 3 3 3 3 5" xfId="18614" xr:uid="{00000000-0005-0000-0000-0000E1590000}"/>
    <cellStyle name="Normal 3 3 2 3 3 3 4" xfId="2682" xr:uid="{00000000-0005-0000-0000-0000E2590000}"/>
    <cellStyle name="Normal 3 3 2 3 3 3 4 2" xfId="6942" xr:uid="{00000000-0005-0000-0000-0000E3590000}"/>
    <cellStyle name="Normal 3 3 2 3 3 3 4 2 2" xfId="15431" xr:uid="{00000000-0005-0000-0000-0000E4590000}"/>
    <cellStyle name="Normal 3 3 2 3 3 3 4 2 2 2" xfId="32397" xr:uid="{00000000-0005-0000-0000-0000E5590000}"/>
    <cellStyle name="Normal 3 3 2 3 3 3 4 2 3" xfId="23915" xr:uid="{00000000-0005-0000-0000-0000E6590000}"/>
    <cellStyle name="Normal 3 3 2 3 3 3 4 3" xfId="11189" xr:uid="{00000000-0005-0000-0000-0000E7590000}"/>
    <cellStyle name="Normal 3 3 2 3 3 3 4 3 2" xfId="28156" xr:uid="{00000000-0005-0000-0000-0000E8590000}"/>
    <cellStyle name="Normal 3 3 2 3 3 3 4 4" xfId="19674" xr:uid="{00000000-0005-0000-0000-0000E9590000}"/>
    <cellStyle name="Normal 3 3 2 3 3 3 5" xfId="4823" xr:uid="{00000000-0005-0000-0000-0000EA590000}"/>
    <cellStyle name="Normal 3 3 2 3 3 3 5 2" xfId="13313" xr:uid="{00000000-0005-0000-0000-0000EB590000}"/>
    <cellStyle name="Normal 3 3 2 3 3 3 5 2 2" xfId="30279" xr:uid="{00000000-0005-0000-0000-0000EC590000}"/>
    <cellStyle name="Normal 3 3 2 3 3 3 5 3" xfId="21797" xr:uid="{00000000-0005-0000-0000-0000ED590000}"/>
    <cellStyle name="Normal 3 3 2 3 3 3 6" xfId="9071" xr:uid="{00000000-0005-0000-0000-0000EE590000}"/>
    <cellStyle name="Normal 3 3 2 3 3 3 6 2" xfId="26038" xr:uid="{00000000-0005-0000-0000-0000EF590000}"/>
    <cellStyle name="Normal 3 3 2 3 3 3 7" xfId="17556" xr:uid="{00000000-0005-0000-0000-0000F0590000}"/>
    <cellStyle name="Normal 3 3 2 3 3 4" xfId="818" xr:uid="{00000000-0005-0000-0000-0000F1590000}"/>
    <cellStyle name="Normal 3 3 2 3 3 4 2" xfId="1884" xr:uid="{00000000-0005-0000-0000-0000F2590000}"/>
    <cellStyle name="Normal 3 3 2 3 3 4 2 2" xfId="4005" xr:uid="{00000000-0005-0000-0000-0000F3590000}"/>
    <cellStyle name="Normal 3 3 2 3 3 4 2 2 2" xfId="8264" xr:uid="{00000000-0005-0000-0000-0000F4590000}"/>
    <cellStyle name="Normal 3 3 2 3 3 4 2 2 2 2" xfId="16753" xr:uid="{00000000-0005-0000-0000-0000F5590000}"/>
    <cellStyle name="Normal 3 3 2 3 3 4 2 2 2 2 2" xfId="33719" xr:uid="{00000000-0005-0000-0000-0000F6590000}"/>
    <cellStyle name="Normal 3 3 2 3 3 4 2 2 2 3" xfId="25237" xr:uid="{00000000-0005-0000-0000-0000F7590000}"/>
    <cellStyle name="Normal 3 3 2 3 3 4 2 2 3" xfId="12511" xr:uid="{00000000-0005-0000-0000-0000F8590000}"/>
    <cellStyle name="Normal 3 3 2 3 3 4 2 2 3 2" xfId="29478" xr:uid="{00000000-0005-0000-0000-0000F9590000}"/>
    <cellStyle name="Normal 3 3 2 3 3 4 2 2 4" xfId="20996" xr:uid="{00000000-0005-0000-0000-0000FA590000}"/>
    <cellStyle name="Normal 3 3 2 3 3 4 2 3" xfId="6145" xr:uid="{00000000-0005-0000-0000-0000FB590000}"/>
    <cellStyle name="Normal 3 3 2 3 3 4 2 3 2" xfId="14635" xr:uid="{00000000-0005-0000-0000-0000FC590000}"/>
    <cellStyle name="Normal 3 3 2 3 3 4 2 3 2 2" xfId="31601" xr:uid="{00000000-0005-0000-0000-0000FD590000}"/>
    <cellStyle name="Normal 3 3 2 3 3 4 2 3 3" xfId="23119" xr:uid="{00000000-0005-0000-0000-0000FE590000}"/>
    <cellStyle name="Normal 3 3 2 3 3 4 2 4" xfId="10393" xr:uid="{00000000-0005-0000-0000-0000FF590000}"/>
    <cellStyle name="Normal 3 3 2 3 3 4 2 4 2" xfId="27360" xr:uid="{00000000-0005-0000-0000-0000005A0000}"/>
    <cellStyle name="Normal 3 3 2 3 3 4 2 5" xfId="18878" xr:uid="{00000000-0005-0000-0000-0000015A0000}"/>
    <cellStyle name="Normal 3 3 2 3 3 4 3" xfId="2946" xr:uid="{00000000-0005-0000-0000-0000025A0000}"/>
    <cellStyle name="Normal 3 3 2 3 3 4 3 2" xfId="7206" xr:uid="{00000000-0005-0000-0000-0000035A0000}"/>
    <cellStyle name="Normal 3 3 2 3 3 4 3 2 2" xfId="15695" xr:uid="{00000000-0005-0000-0000-0000045A0000}"/>
    <cellStyle name="Normal 3 3 2 3 3 4 3 2 2 2" xfId="32661" xr:uid="{00000000-0005-0000-0000-0000055A0000}"/>
    <cellStyle name="Normal 3 3 2 3 3 4 3 2 3" xfId="24179" xr:uid="{00000000-0005-0000-0000-0000065A0000}"/>
    <cellStyle name="Normal 3 3 2 3 3 4 3 3" xfId="11453" xr:uid="{00000000-0005-0000-0000-0000075A0000}"/>
    <cellStyle name="Normal 3 3 2 3 3 4 3 3 2" xfId="28420" xr:uid="{00000000-0005-0000-0000-0000085A0000}"/>
    <cellStyle name="Normal 3 3 2 3 3 4 3 4" xfId="19938" xr:uid="{00000000-0005-0000-0000-0000095A0000}"/>
    <cellStyle name="Normal 3 3 2 3 3 4 4" xfId="5087" xr:uid="{00000000-0005-0000-0000-00000A5A0000}"/>
    <cellStyle name="Normal 3 3 2 3 3 4 4 2" xfId="13577" xr:uid="{00000000-0005-0000-0000-00000B5A0000}"/>
    <cellStyle name="Normal 3 3 2 3 3 4 4 2 2" xfId="30543" xr:uid="{00000000-0005-0000-0000-00000C5A0000}"/>
    <cellStyle name="Normal 3 3 2 3 3 4 4 3" xfId="22061" xr:uid="{00000000-0005-0000-0000-00000D5A0000}"/>
    <cellStyle name="Normal 3 3 2 3 3 4 5" xfId="9335" xr:uid="{00000000-0005-0000-0000-00000E5A0000}"/>
    <cellStyle name="Normal 3 3 2 3 3 4 5 2" xfId="26302" xr:uid="{00000000-0005-0000-0000-00000F5A0000}"/>
    <cellStyle name="Normal 3 3 2 3 3 4 6" xfId="17820" xr:uid="{00000000-0005-0000-0000-0000105A0000}"/>
    <cellStyle name="Normal 3 3 2 3 3 5" xfId="1354" xr:uid="{00000000-0005-0000-0000-0000115A0000}"/>
    <cellStyle name="Normal 3 3 2 3 3 5 2" xfId="3476" xr:uid="{00000000-0005-0000-0000-0000125A0000}"/>
    <cellStyle name="Normal 3 3 2 3 3 5 2 2" xfId="7735" xr:uid="{00000000-0005-0000-0000-0000135A0000}"/>
    <cellStyle name="Normal 3 3 2 3 3 5 2 2 2" xfId="16224" xr:uid="{00000000-0005-0000-0000-0000145A0000}"/>
    <cellStyle name="Normal 3 3 2 3 3 5 2 2 2 2" xfId="33190" xr:uid="{00000000-0005-0000-0000-0000155A0000}"/>
    <cellStyle name="Normal 3 3 2 3 3 5 2 2 3" xfId="24708" xr:uid="{00000000-0005-0000-0000-0000165A0000}"/>
    <cellStyle name="Normal 3 3 2 3 3 5 2 3" xfId="11982" xr:uid="{00000000-0005-0000-0000-0000175A0000}"/>
    <cellStyle name="Normal 3 3 2 3 3 5 2 3 2" xfId="28949" xr:uid="{00000000-0005-0000-0000-0000185A0000}"/>
    <cellStyle name="Normal 3 3 2 3 3 5 2 4" xfId="20467" xr:uid="{00000000-0005-0000-0000-0000195A0000}"/>
    <cellStyle name="Normal 3 3 2 3 3 5 3" xfId="5616" xr:uid="{00000000-0005-0000-0000-00001A5A0000}"/>
    <cellStyle name="Normal 3 3 2 3 3 5 3 2" xfId="14106" xr:uid="{00000000-0005-0000-0000-00001B5A0000}"/>
    <cellStyle name="Normal 3 3 2 3 3 5 3 2 2" xfId="31072" xr:uid="{00000000-0005-0000-0000-00001C5A0000}"/>
    <cellStyle name="Normal 3 3 2 3 3 5 3 3" xfId="22590" xr:uid="{00000000-0005-0000-0000-00001D5A0000}"/>
    <cellStyle name="Normal 3 3 2 3 3 5 4" xfId="9864" xr:uid="{00000000-0005-0000-0000-00001E5A0000}"/>
    <cellStyle name="Normal 3 3 2 3 3 5 4 2" xfId="26831" xr:uid="{00000000-0005-0000-0000-00001F5A0000}"/>
    <cellStyle name="Normal 3 3 2 3 3 5 5" xfId="18349" xr:uid="{00000000-0005-0000-0000-0000205A0000}"/>
    <cellStyle name="Normal 3 3 2 3 3 6" xfId="2417" xr:uid="{00000000-0005-0000-0000-0000215A0000}"/>
    <cellStyle name="Normal 3 3 2 3 3 6 2" xfId="6677" xr:uid="{00000000-0005-0000-0000-0000225A0000}"/>
    <cellStyle name="Normal 3 3 2 3 3 6 2 2" xfId="15166" xr:uid="{00000000-0005-0000-0000-0000235A0000}"/>
    <cellStyle name="Normal 3 3 2 3 3 6 2 2 2" xfId="32132" xr:uid="{00000000-0005-0000-0000-0000245A0000}"/>
    <cellStyle name="Normal 3 3 2 3 3 6 2 3" xfId="23650" xr:uid="{00000000-0005-0000-0000-0000255A0000}"/>
    <cellStyle name="Normal 3 3 2 3 3 6 3" xfId="10924" xr:uid="{00000000-0005-0000-0000-0000265A0000}"/>
    <cellStyle name="Normal 3 3 2 3 3 6 3 2" xfId="27891" xr:uid="{00000000-0005-0000-0000-0000275A0000}"/>
    <cellStyle name="Normal 3 3 2 3 3 6 4" xfId="19409" xr:uid="{00000000-0005-0000-0000-0000285A0000}"/>
    <cellStyle name="Normal 3 3 2 3 3 7" xfId="4558" xr:uid="{00000000-0005-0000-0000-0000295A0000}"/>
    <cellStyle name="Normal 3 3 2 3 3 7 2" xfId="13048" xr:uid="{00000000-0005-0000-0000-00002A5A0000}"/>
    <cellStyle name="Normal 3 3 2 3 3 7 2 2" xfId="30014" xr:uid="{00000000-0005-0000-0000-00002B5A0000}"/>
    <cellStyle name="Normal 3 3 2 3 3 7 3" xfId="21532" xr:uid="{00000000-0005-0000-0000-00002C5A0000}"/>
    <cellStyle name="Normal 3 3 2 3 3 8" xfId="8806" xr:uid="{00000000-0005-0000-0000-00002D5A0000}"/>
    <cellStyle name="Normal 3 3 2 3 3 8 2" xfId="25773" xr:uid="{00000000-0005-0000-0000-00002E5A0000}"/>
    <cellStyle name="Normal 3 3 2 3 3 9" xfId="17291" xr:uid="{00000000-0005-0000-0000-00002F5A0000}"/>
    <cellStyle name="Normal 3 3 2 3 4" xfId="328" xr:uid="{00000000-0005-0000-0000-0000305A0000}"/>
    <cellStyle name="Normal 3 3 2 3 4 2" xfId="617" xr:uid="{00000000-0005-0000-0000-0000315A0000}"/>
    <cellStyle name="Normal 3 3 2 3 4 2 2" xfId="1154" xr:uid="{00000000-0005-0000-0000-0000325A0000}"/>
    <cellStyle name="Normal 3 3 2 3 4 2 2 2" xfId="2215" xr:uid="{00000000-0005-0000-0000-0000335A0000}"/>
    <cellStyle name="Normal 3 3 2 3 4 2 2 2 2" xfId="4336" xr:uid="{00000000-0005-0000-0000-0000345A0000}"/>
    <cellStyle name="Normal 3 3 2 3 4 2 2 2 2 2" xfId="8595" xr:uid="{00000000-0005-0000-0000-0000355A0000}"/>
    <cellStyle name="Normal 3 3 2 3 4 2 2 2 2 2 2" xfId="17084" xr:uid="{00000000-0005-0000-0000-0000365A0000}"/>
    <cellStyle name="Normal 3 3 2 3 4 2 2 2 2 2 2 2" xfId="34050" xr:uid="{00000000-0005-0000-0000-0000375A0000}"/>
    <cellStyle name="Normal 3 3 2 3 4 2 2 2 2 2 3" xfId="25568" xr:uid="{00000000-0005-0000-0000-0000385A0000}"/>
    <cellStyle name="Normal 3 3 2 3 4 2 2 2 2 3" xfId="12842" xr:uid="{00000000-0005-0000-0000-0000395A0000}"/>
    <cellStyle name="Normal 3 3 2 3 4 2 2 2 2 3 2" xfId="29809" xr:uid="{00000000-0005-0000-0000-00003A5A0000}"/>
    <cellStyle name="Normal 3 3 2 3 4 2 2 2 2 4" xfId="21327" xr:uid="{00000000-0005-0000-0000-00003B5A0000}"/>
    <cellStyle name="Normal 3 3 2 3 4 2 2 2 3" xfId="6476" xr:uid="{00000000-0005-0000-0000-00003C5A0000}"/>
    <cellStyle name="Normal 3 3 2 3 4 2 2 2 3 2" xfId="14966" xr:uid="{00000000-0005-0000-0000-00003D5A0000}"/>
    <cellStyle name="Normal 3 3 2 3 4 2 2 2 3 2 2" xfId="31932" xr:uid="{00000000-0005-0000-0000-00003E5A0000}"/>
    <cellStyle name="Normal 3 3 2 3 4 2 2 2 3 3" xfId="23450" xr:uid="{00000000-0005-0000-0000-00003F5A0000}"/>
    <cellStyle name="Normal 3 3 2 3 4 2 2 2 4" xfId="10724" xr:uid="{00000000-0005-0000-0000-0000405A0000}"/>
    <cellStyle name="Normal 3 3 2 3 4 2 2 2 4 2" xfId="27691" xr:uid="{00000000-0005-0000-0000-0000415A0000}"/>
    <cellStyle name="Normal 3 3 2 3 4 2 2 2 5" xfId="19209" xr:uid="{00000000-0005-0000-0000-0000425A0000}"/>
    <cellStyle name="Normal 3 3 2 3 4 2 2 3" xfId="3277" xr:uid="{00000000-0005-0000-0000-0000435A0000}"/>
    <cellStyle name="Normal 3 3 2 3 4 2 2 3 2" xfId="7537" xr:uid="{00000000-0005-0000-0000-0000445A0000}"/>
    <cellStyle name="Normal 3 3 2 3 4 2 2 3 2 2" xfId="16026" xr:uid="{00000000-0005-0000-0000-0000455A0000}"/>
    <cellStyle name="Normal 3 3 2 3 4 2 2 3 2 2 2" xfId="32992" xr:uid="{00000000-0005-0000-0000-0000465A0000}"/>
    <cellStyle name="Normal 3 3 2 3 4 2 2 3 2 3" xfId="24510" xr:uid="{00000000-0005-0000-0000-0000475A0000}"/>
    <cellStyle name="Normal 3 3 2 3 4 2 2 3 3" xfId="11784" xr:uid="{00000000-0005-0000-0000-0000485A0000}"/>
    <cellStyle name="Normal 3 3 2 3 4 2 2 3 3 2" xfId="28751" xr:uid="{00000000-0005-0000-0000-0000495A0000}"/>
    <cellStyle name="Normal 3 3 2 3 4 2 2 3 4" xfId="20269" xr:uid="{00000000-0005-0000-0000-00004A5A0000}"/>
    <cellStyle name="Normal 3 3 2 3 4 2 2 4" xfId="5418" xr:uid="{00000000-0005-0000-0000-00004B5A0000}"/>
    <cellStyle name="Normal 3 3 2 3 4 2 2 4 2" xfId="13908" xr:uid="{00000000-0005-0000-0000-00004C5A0000}"/>
    <cellStyle name="Normal 3 3 2 3 4 2 2 4 2 2" xfId="30874" xr:uid="{00000000-0005-0000-0000-00004D5A0000}"/>
    <cellStyle name="Normal 3 3 2 3 4 2 2 4 3" xfId="22392" xr:uid="{00000000-0005-0000-0000-00004E5A0000}"/>
    <cellStyle name="Normal 3 3 2 3 4 2 2 5" xfId="9666" xr:uid="{00000000-0005-0000-0000-00004F5A0000}"/>
    <cellStyle name="Normal 3 3 2 3 4 2 2 5 2" xfId="26633" xr:uid="{00000000-0005-0000-0000-0000505A0000}"/>
    <cellStyle name="Normal 3 3 2 3 4 2 2 6" xfId="18151" xr:uid="{00000000-0005-0000-0000-0000515A0000}"/>
    <cellStyle name="Normal 3 3 2 3 4 2 3" xfId="1685" xr:uid="{00000000-0005-0000-0000-0000525A0000}"/>
    <cellStyle name="Normal 3 3 2 3 4 2 3 2" xfId="3807" xr:uid="{00000000-0005-0000-0000-0000535A0000}"/>
    <cellStyle name="Normal 3 3 2 3 4 2 3 2 2" xfId="8066" xr:uid="{00000000-0005-0000-0000-0000545A0000}"/>
    <cellStyle name="Normal 3 3 2 3 4 2 3 2 2 2" xfId="16555" xr:uid="{00000000-0005-0000-0000-0000555A0000}"/>
    <cellStyle name="Normal 3 3 2 3 4 2 3 2 2 2 2" xfId="33521" xr:uid="{00000000-0005-0000-0000-0000565A0000}"/>
    <cellStyle name="Normal 3 3 2 3 4 2 3 2 2 3" xfId="25039" xr:uid="{00000000-0005-0000-0000-0000575A0000}"/>
    <cellStyle name="Normal 3 3 2 3 4 2 3 2 3" xfId="12313" xr:uid="{00000000-0005-0000-0000-0000585A0000}"/>
    <cellStyle name="Normal 3 3 2 3 4 2 3 2 3 2" xfId="29280" xr:uid="{00000000-0005-0000-0000-0000595A0000}"/>
    <cellStyle name="Normal 3 3 2 3 4 2 3 2 4" xfId="20798" xr:uid="{00000000-0005-0000-0000-00005A5A0000}"/>
    <cellStyle name="Normal 3 3 2 3 4 2 3 3" xfId="5947" xr:uid="{00000000-0005-0000-0000-00005B5A0000}"/>
    <cellStyle name="Normal 3 3 2 3 4 2 3 3 2" xfId="14437" xr:uid="{00000000-0005-0000-0000-00005C5A0000}"/>
    <cellStyle name="Normal 3 3 2 3 4 2 3 3 2 2" xfId="31403" xr:uid="{00000000-0005-0000-0000-00005D5A0000}"/>
    <cellStyle name="Normal 3 3 2 3 4 2 3 3 3" xfId="22921" xr:uid="{00000000-0005-0000-0000-00005E5A0000}"/>
    <cellStyle name="Normal 3 3 2 3 4 2 3 4" xfId="10195" xr:uid="{00000000-0005-0000-0000-00005F5A0000}"/>
    <cellStyle name="Normal 3 3 2 3 4 2 3 4 2" xfId="27162" xr:uid="{00000000-0005-0000-0000-0000605A0000}"/>
    <cellStyle name="Normal 3 3 2 3 4 2 3 5" xfId="18680" xr:uid="{00000000-0005-0000-0000-0000615A0000}"/>
    <cellStyle name="Normal 3 3 2 3 4 2 4" xfId="2748" xr:uid="{00000000-0005-0000-0000-0000625A0000}"/>
    <cellStyle name="Normal 3 3 2 3 4 2 4 2" xfId="7008" xr:uid="{00000000-0005-0000-0000-0000635A0000}"/>
    <cellStyle name="Normal 3 3 2 3 4 2 4 2 2" xfId="15497" xr:uid="{00000000-0005-0000-0000-0000645A0000}"/>
    <cellStyle name="Normal 3 3 2 3 4 2 4 2 2 2" xfId="32463" xr:uid="{00000000-0005-0000-0000-0000655A0000}"/>
    <cellStyle name="Normal 3 3 2 3 4 2 4 2 3" xfId="23981" xr:uid="{00000000-0005-0000-0000-0000665A0000}"/>
    <cellStyle name="Normal 3 3 2 3 4 2 4 3" xfId="11255" xr:uid="{00000000-0005-0000-0000-0000675A0000}"/>
    <cellStyle name="Normal 3 3 2 3 4 2 4 3 2" xfId="28222" xr:uid="{00000000-0005-0000-0000-0000685A0000}"/>
    <cellStyle name="Normal 3 3 2 3 4 2 4 4" xfId="19740" xr:uid="{00000000-0005-0000-0000-0000695A0000}"/>
    <cellStyle name="Normal 3 3 2 3 4 2 5" xfId="4889" xr:uid="{00000000-0005-0000-0000-00006A5A0000}"/>
    <cellStyle name="Normal 3 3 2 3 4 2 5 2" xfId="13379" xr:uid="{00000000-0005-0000-0000-00006B5A0000}"/>
    <cellStyle name="Normal 3 3 2 3 4 2 5 2 2" xfId="30345" xr:uid="{00000000-0005-0000-0000-00006C5A0000}"/>
    <cellStyle name="Normal 3 3 2 3 4 2 5 3" xfId="21863" xr:uid="{00000000-0005-0000-0000-00006D5A0000}"/>
    <cellStyle name="Normal 3 3 2 3 4 2 6" xfId="9137" xr:uid="{00000000-0005-0000-0000-00006E5A0000}"/>
    <cellStyle name="Normal 3 3 2 3 4 2 6 2" xfId="26104" xr:uid="{00000000-0005-0000-0000-00006F5A0000}"/>
    <cellStyle name="Normal 3 3 2 3 4 2 7" xfId="17622" xr:uid="{00000000-0005-0000-0000-0000705A0000}"/>
    <cellStyle name="Normal 3 3 2 3 4 3" xfId="884" xr:uid="{00000000-0005-0000-0000-0000715A0000}"/>
    <cellStyle name="Normal 3 3 2 3 4 3 2" xfId="1950" xr:uid="{00000000-0005-0000-0000-0000725A0000}"/>
    <cellStyle name="Normal 3 3 2 3 4 3 2 2" xfId="4071" xr:uid="{00000000-0005-0000-0000-0000735A0000}"/>
    <cellStyle name="Normal 3 3 2 3 4 3 2 2 2" xfId="8330" xr:uid="{00000000-0005-0000-0000-0000745A0000}"/>
    <cellStyle name="Normal 3 3 2 3 4 3 2 2 2 2" xfId="16819" xr:uid="{00000000-0005-0000-0000-0000755A0000}"/>
    <cellStyle name="Normal 3 3 2 3 4 3 2 2 2 2 2" xfId="33785" xr:uid="{00000000-0005-0000-0000-0000765A0000}"/>
    <cellStyle name="Normal 3 3 2 3 4 3 2 2 2 3" xfId="25303" xr:uid="{00000000-0005-0000-0000-0000775A0000}"/>
    <cellStyle name="Normal 3 3 2 3 4 3 2 2 3" xfId="12577" xr:uid="{00000000-0005-0000-0000-0000785A0000}"/>
    <cellStyle name="Normal 3 3 2 3 4 3 2 2 3 2" xfId="29544" xr:uid="{00000000-0005-0000-0000-0000795A0000}"/>
    <cellStyle name="Normal 3 3 2 3 4 3 2 2 4" xfId="21062" xr:uid="{00000000-0005-0000-0000-00007A5A0000}"/>
    <cellStyle name="Normal 3 3 2 3 4 3 2 3" xfId="6211" xr:uid="{00000000-0005-0000-0000-00007B5A0000}"/>
    <cellStyle name="Normal 3 3 2 3 4 3 2 3 2" xfId="14701" xr:uid="{00000000-0005-0000-0000-00007C5A0000}"/>
    <cellStyle name="Normal 3 3 2 3 4 3 2 3 2 2" xfId="31667" xr:uid="{00000000-0005-0000-0000-00007D5A0000}"/>
    <cellStyle name="Normal 3 3 2 3 4 3 2 3 3" xfId="23185" xr:uid="{00000000-0005-0000-0000-00007E5A0000}"/>
    <cellStyle name="Normal 3 3 2 3 4 3 2 4" xfId="10459" xr:uid="{00000000-0005-0000-0000-00007F5A0000}"/>
    <cellStyle name="Normal 3 3 2 3 4 3 2 4 2" xfId="27426" xr:uid="{00000000-0005-0000-0000-0000805A0000}"/>
    <cellStyle name="Normal 3 3 2 3 4 3 2 5" xfId="18944" xr:uid="{00000000-0005-0000-0000-0000815A0000}"/>
    <cellStyle name="Normal 3 3 2 3 4 3 3" xfId="3012" xr:uid="{00000000-0005-0000-0000-0000825A0000}"/>
    <cellStyle name="Normal 3 3 2 3 4 3 3 2" xfId="7272" xr:uid="{00000000-0005-0000-0000-0000835A0000}"/>
    <cellStyle name="Normal 3 3 2 3 4 3 3 2 2" xfId="15761" xr:uid="{00000000-0005-0000-0000-0000845A0000}"/>
    <cellStyle name="Normal 3 3 2 3 4 3 3 2 2 2" xfId="32727" xr:uid="{00000000-0005-0000-0000-0000855A0000}"/>
    <cellStyle name="Normal 3 3 2 3 4 3 3 2 3" xfId="24245" xr:uid="{00000000-0005-0000-0000-0000865A0000}"/>
    <cellStyle name="Normal 3 3 2 3 4 3 3 3" xfId="11519" xr:uid="{00000000-0005-0000-0000-0000875A0000}"/>
    <cellStyle name="Normal 3 3 2 3 4 3 3 3 2" xfId="28486" xr:uid="{00000000-0005-0000-0000-0000885A0000}"/>
    <cellStyle name="Normal 3 3 2 3 4 3 3 4" xfId="20004" xr:uid="{00000000-0005-0000-0000-0000895A0000}"/>
    <cellStyle name="Normal 3 3 2 3 4 3 4" xfId="5153" xr:uid="{00000000-0005-0000-0000-00008A5A0000}"/>
    <cellStyle name="Normal 3 3 2 3 4 3 4 2" xfId="13643" xr:uid="{00000000-0005-0000-0000-00008B5A0000}"/>
    <cellStyle name="Normal 3 3 2 3 4 3 4 2 2" xfId="30609" xr:uid="{00000000-0005-0000-0000-00008C5A0000}"/>
    <cellStyle name="Normal 3 3 2 3 4 3 4 3" xfId="22127" xr:uid="{00000000-0005-0000-0000-00008D5A0000}"/>
    <cellStyle name="Normal 3 3 2 3 4 3 5" xfId="9401" xr:uid="{00000000-0005-0000-0000-00008E5A0000}"/>
    <cellStyle name="Normal 3 3 2 3 4 3 5 2" xfId="26368" xr:uid="{00000000-0005-0000-0000-00008F5A0000}"/>
    <cellStyle name="Normal 3 3 2 3 4 3 6" xfId="17886" xr:uid="{00000000-0005-0000-0000-0000905A0000}"/>
    <cellStyle name="Normal 3 3 2 3 4 4" xfId="1420" xr:uid="{00000000-0005-0000-0000-0000915A0000}"/>
    <cellStyle name="Normal 3 3 2 3 4 4 2" xfId="3542" xr:uid="{00000000-0005-0000-0000-0000925A0000}"/>
    <cellStyle name="Normal 3 3 2 3 4 4 2 2" xfId="7801" xr:uid="{00000000-0005-0000-0000-0000935A0000}"/>
    <cellStyle name="Normal 3 3 2 3 4 4 2 2 2" xfId="16290" xr:uid="{00000000-0005-0000-0000-0000945A0000}"/>
    <cellStyle name="Normal 3 3 2 3 4 4 2 2 2 2" xfId="33256" xr:uid="{00000000-0005-0000-0000-0000955A0000}"/>
    <cellStyle name="Normal 3 3 2 3 4 4 2 2 3" xfId="24774" xr:uid="{00000000-0005-0000-0000-0000965A0000}"/>
    <cellStyle name="Normal 3 3 2 3 4 4 2 3" xfId="12048" xr:uid="{00000000-0005-0000-0000-0000975A0000}"/>
    <cellStyle name="Normal 3 3 2 3 4 4 2 3 2" xfId="29015" xr:uid="{00000000-0005-0000-0000-0000985A0000}"/>
    <cellStyle name="Normal 3 3 2 3 4 4 2 4" xfId="20533" xr:uid="{00000000-0005-0000-0000-0000995A0000}"/>
    <cellStyle name="Normal 3 3 2 3 4 4 3" xfId="5682" xr:uid="{00000000-0005-0000-0000-00009A5A0000}"/>
    <cellStyle name="Normal 3 3 2 3 4 4 3 2" xfId="14172" xr:uid="{00000000-0005-0000-0000-00009B5A0000}"/>
    <cellStyle name="Normal 3 3 2 3 4 4 3 2 2" xfId="31138" xr:uid="{00000000-0005-0000-0000-00009C5A0000}"/>
    <cellStyle name="Normal 3 3 2 3 4 4 3 3" xfId="22656" xr:uid="{00000000-0005-0000-0000-00009D5A0000}"/>
    <cellStyle name="Normal 3 3 2 3 4 4 4" xfId="9930" xr:uid="{00000000-0005-0000-0000-00009E5A0000}"/>
    <cellStyle name="Normal 3 3 2 3 4 4 4 2" xfId="26897" xr:uid="{00000000-0005-0000-0000-00009F5A0000}"/>
    <cellStyle name="Normal 3 3 2 3 4 4 5" xfId="18415" xr:uid="{00000000-0005-0000-0000-0000A05A0000}"/>
    <cellStyle name="Normal 3 3 2 3 4 5" xfId="2483" xr:uid="{00000000-0005-0000-0000-0000A15A0000}"/>
    <cellStyle name="Normal 3 3 2 3 4 5 2" xfId="6743" xr:uid="{00000000-0005-0000-0000-0000A25A0000}"/>
    <cellStyle name="Normal 3 3 2 3 4 5 2 2" xfId="15232" xr:uid="{00000000-0005-0000-0000-0000A35A0000}"/>
    <cellStyle name="Normal 3 3 2 3 4 5 2 2 2" xfId="32198" xr:uid="{00000000-0005-0000-0000-0000A45A0000}"/>
    <cellStyle name="Normal 3 3 2 3 4 5 2 3" xfId="23716" xr:uid="{00000000-0005-0000-0000-0000A55A0000}"/>
    <cellStyle name="Normal 3 3 2 3 4 5 3" xfId="10990" xr:uid="{00000000-0005-0000-0000-0000A65A0000}"/>
    <cellStyle name="Normal 3 3 2 3 4 5 3 2" xfId="27957" xr:uid="{00000000-0005-0000-0000-0000A75A0000}"/>
    <cellStyle name="Normal 3 3 2 3 4 5 4" xfId="19475" xr:uid="{00000000-0005-0000-0000-0000A85A0000}"/>
    <cellStyle name="Normal 3 3 2 3 4 6" xfId="4624" xr:uid="{00000000-0005-0000-0000-0000A95A0000}"/>
    <cellStyle name="Normal 3 3 2 3 4 6 2" xfId="13114" xr:uid="{00000000-0005-0000-0000-0000AA5A0000}"/>
    <cellStyle name="Normal 3 3 2 3 4 6 2 2" xfId="30080" xr:uid="{00000000-0005-0000-0000-0000AB5A0000}"/>
    <cellStyle name="Normal 3 3 2 3 4 6 3" xfId="21598" xr:uid="{00000000-0005-0000-0000-0000AC5A0000}"/>
    <cellStyle name="Normal 3 3 2 3 4 7" xfId="8872" xr:uid="{00000000-0005-0000-0000-0000AD5A0000}"/>
    <cellStyle name="Normal 3 3 2 3 4 7 2" xfId="25839" xr:uid="{00000000-0005-0000-0000-0000AE5A0000}"/>
    <cellStyle name="Normal 3 3 2 3 4 8" xfId="17357" xr:uid="{00000000-0005-0000-0000-0000AF5A0000}"/>
    <cellStyle name="Normal 3 3 2 3 5" xfId="482" xr:uid="{00000000-0005-0000-0000-0000B05A0000}"/>
    <cellStyle name="Normal 3 3 2 3 5 2" xfId="1023" xr:uid="{00000000-0005-0000-0000-0000B15A0000}"/>
    <cellStyle name="Normal 3 3 2 3 5 2 2" xfId="2084" xr:uid="{00000000-0005-0000-0000-0000B25A0000}"/>
    <cellStyle name="Normal 3 3 2 3 5 2 2 2" xfId="4205" xr:uid="{00000000-0005-0000-0000-0000B35A0000}"/>
    <cellStyle name="Normal 3 3 2 3 5 2 2 2 2" xfId="8464" xr:uid="{00000000-0005-0000-0000-0000B45A0000}"/>
    <cellStyle name="Normal 3 3 2 3 5 2 2 2 2 2" xfId="16953" xr:uid="{00000000-0005-0000-0000-0000B55A0000}"/>
    <cellStyle name="Normal 3 3 2 3 5 2 2 2 2 2 2" xfId="33919" xr:uid="{00000000-0005-0000-0000-0000B65A0000}"/>
    <cellStyle name="Normal 3 3 2 3 5 2 2 2 2 3" xfId="25437" xr:uid="{00000000-0005-0000-0000-0000B75A0000}"/>
    <cellStyle name="Normal 3 3 2 3 5 2 2 2 3" xfId="12711" xr:uid="{00000000-0005-0000-0000-0000B85A0000}"/>
    <cellStyle name="Normal 3 3 2 3 5 2 2 2 3 2" xfId="29678" xr:uid="{00000000-0005-0000-0000-0000B95A0000}"/>
    <cellStyle name="Normal 3 3 2 3 5 2 2 2 4" xfId="21196" xr:uid="{00000000-0005-0000-0000-0000BA5A0000}"/>
    <cellStyle name="Normal 3 3 2 3 5 2 2 3" xfId="6345" xr:uid="{00000000-0005-0000-0000-0000BB5A0000}"/>
    <cellStyle name="Normal 3 3 2 3 5 2 2 3 2" xfId="14835" xr:uid="{00000000-0005-0000-0000-0000BC5A0000}"/>
    <cellStyle name="Normal 3 3 2 3 5 2 2 3 2 2" xfId="31801" xr:uid="{00000000-0005-0000-0000-0000BD5A0000}"/>
    <cellStyle name="Normal 3 3 2 3 5 2 2 3 3" xfId="23319" xr:uid="{00000000-0005-0000-0000-0000BE5A0000}"/>
    <cellStyle name="Normal 3 3 2 3 5 2 2 4" xfId="10593" xr:uid="{00000000-0005-0000-0000-0000BF5A0000}"/>
    <cellStyle name="Normal 3 3 2 3 5 2 2 4 2" xfId="27560" xr:uid="{00000000-0005-0000-0000-0000C05A0000}"/>
    <cellStyle name="Normal 3 3 2 3 5 2 2 5" xfId="19078" xr:uid="{00000000-0005-0000-0000-0000C15A0000}"/>
    <cellStyle name="Normal 3 3 2 3 5 2 3" xfId="3146" xr:uid="{00000000-0005-0000-0000-0000C25A0000}"/>
    <cellStyle name="Normal 3 3 2 3 5 2 3 2" xfId="7406" xr:uid="{00000000-0005-0000-0000-0000C35A0000}"/>
    <cellStyle name="Normal 3 3 2 3 5 2 3 2 2" xfId="15895" xr:uid="{00000000-0005-0000-0000-0000C45A0000}"/>
    <cellStyle name="Normal 3 3 2 3 5 2 3 2 2 2" xfId="32861" xr:uid="{00000000-0005-0000-0000-0000C55A0000}"/>
    <cellStyle name="Normal 3 3 2 3 5 2 3 2 3" xfId="24379" xr:uid="{00000000-0005-0000-0000-0000C65A0000}"/>
    <cellStyle name="Normal 3 3 2 3 5 2 3 3" xfId="11653" xr:uid="{00000000-0005-0000-0000-0000C75A0000}"/>
    <cellStyle name="Normal 3 3 2 3 5 2 3 3 2" xfId="28620" xr:uid="{00000000-0005-0000-0000-0000C85A0000}"/>
    <cellStyle name="Normal 3 3 2 3 5 2 3 4" xfId="20138" xr:uid="{00000000-0005-0000-0000-0000C95A0000}"/>
    <cellStyle name="Normal 3 3 2 3 5 2 4" xfId="5287" xr:uid="{00000000-0005-0000-0000-0000CA5A0000}"/>
    <cellStyle name="Normal 3 3 2 3 5 2 4 2" xfId="13777" xr:uid="{00000000-0005-0000-0000-0000CB5A0000}"/>
    <cellStyle name="Normal 3 3 2 3 5 2 4 2 2" xfId="30743" xr:uid="{00000000-0005-0000-0000-0000CC5A0000}"/>
    <cellStyle name="Normal 3 3 2 3 5 2 4 3" xfId="22261" xr:uid="{00000000-0005-0000-0000-0000CD5A0000}"/>
    <cellStyle name="Normal 3 3 2 3 5 2 5" xfId="9535" xr:uid="{00000000-0005-0000-0000-0000CE5A0000}"/>
    <cellStyle name="Normal 3 3 2 3 5 2 5 2" xfId="26502" xr:uid="{00000000-0005-0000-0000-0000CF5A0000}"/>
    <cellStyle name="Normal 3 3 2 3 5 2 6" xfId="18020" xr:uid="{00000000-0005-0000-0000-0000D05A0000}"/>
    <cellStyle name="Normal 3 3 2 3 5 3" xfId="1554" xr:uid="{00000000-0005-0000-0000-0000D15A0000}"/>
    <cellStyle name="Normal 3 3 2 3 5 3 2" xfId="3676" xr:uid="{00000000-0005-0000-0000-0000D25A0000}"/>
    <cellStyle name="Normal 3 3 2 3 5 3 2 2" xfId="7935" xr:uid="{00000000-0005-0000-0000-0000D35A0000}"/>
    <cellStyle name="Normal 3 3 2 3 5 3 2 2 2" xfId="16424" xr:uid="{00000000-0005-0000-0000-0000D45A0000}"/>
    <cellStyle name="Normal 3 3 2 3 5 3 2 2 2 2" xfId="33390" xr:uid="{00000000-0005-0000-0000-0000D55A0000}"/>
    <cellStyle name="Normal 3 3 2 3 5 3 2 2 3" xfId="24908" xr:uid="{00000000-0005-0000-0000-0000D65A0000}"/>
    <cellStyle name="Normal 3 3 2 3 5 3 2 3" xfId="12182" xr:uid="{00000000-0005-0000-0000-0000D75A0000}"/>
    <cellStyle name="Normal 3 3 2 3 5 3 2 3 2" xfId="29149" xr:uid="{00000000-0005-0000-0000-0000D85A0000}"/>
    <cellStyle name="Normal 3 3 2 3 5 3 2 4" xfId="20667" xr:uid="{00000000-0005-0000-0000-0000D95A0000}"/>
    <cellStyle name="Normal 3 3 2 3 5 3 3" xfId="5816" xr:uid="{00000000-0005-0000-0000-0000DA5A0000}"/>
    <cellStyle name="Normal 3 3 2 3 5 3 3 2" xfId="14306" xr:uid="{00000000-0005-0000-0000-0000DB5A0000}"/>
    <cellStyle name="Normal 3 3 2 3 5 3 3 2 2" xfId="31272" xr:uid="{00000000-0005-0000-0000-0000DC5A0000}"/>
    <cellStyle name="Normal 3 3 2 3 5 3 3 3" xfId="22790" xr:uid="{00000000-0005-0000-0000-0000DD5A0000}"/>
    <cellStyle name="Normal 3 3 2 3 5 3 4" xfId="10064" xr:uid="{00000000-0005-0000-0000-0000DE5A0000}"/>
    <cellStyle name="Normal 3 3 2 3 5 3 4 2" xfId="27031" xr:uid="{00000000-0005-0000-0000-0000DF5A0000}"/>
    <cellStyle name="Normal 3 3 2 3 5 3 5" xfId="18549" xr:uid="{00000000-0005-0000-0000-0000E05A0000}"/>
    <cellStyle name="Normal 3 3 2 3 5 4" xfId="2617" xr:uid="{00000000-0005-0000-0000-0000E15A0000}"/>
    <cellStyle name="Normal 3 3 2 3 5 4 2" xfId="6877" xr:uid="{00000000-0005-0000-0000-0000E25A0000}"/>
    <cellStyle name="Normal 3 3 2 3 5 4 2 2" xfId="15366" xr:uid="{00000000-0005-0000-0000-0000E35A0000}"/>
    <cellStyle name="Normal 3 3 2 3 5 4 2 2 2" xfId="32332" xr:uid="{00000000-0005-0000-0000-0000E45A0000}"/>
    <cellStyle name="Normal 3 3 2 3 5 4 2 3" xfId="23850" xr:uid="{00000000-0005-0000-0000-0000E55A0000}"/>
    <cellStyle name="Normal 3 3 2 3 5 4 3" xfId="11124" xr:uid="{00000000-0005-0000-0000-0000E65A0000}"/>
    <cellStyle name="Normal 3 3 2 3 5 4 3 2" xfId="28091" xr:uid="{00000000-0005-0000-0000-0000E75A0000}"/>
    <cellStyle name="Normal 3 3 2 3 5 4 4" xfId="19609" xr:uid="{00000000-0005-0000-0000-0000E85A0000}"/>
    <cellStyle name="Normal 3 3 2 3 5 5" xfId="4758" xr:uid="{00000000-0005-0000-0000-0000E95A0000}"/>
    <cellStyle name="Normal 3 3 2 3 5 5 2" xfId="13248" xr:uid="{00000000-0005-0000-0000-0000EA5A0000}"/>
    <cellStyle name="Normal 3 3 2 3 5 5 2 2" xfId="30214" xr:uid="{00000000-0005-0000-0000-0000EB5A0000}"/>
    <cellStyle name="Normal 3 3 2 3 5 5 3" xfId="21732" xr:uid="{00000000-0005-0000-0000-0000EC5A0000}"/>
    <cellStyle name="Normal 3 3 2 3 5 6" xfId="9006" xr:uid="{00000000-0005-0000-0000-0000ED5A0000}"/>
    <cellStyle name="Normal 3 3 2 3 5 6 2" xfId="25973" xr:uid="{00000000-0005-0000-0000-0000EE5A0000}"/>
    <cellStyle name="Normal 3 3 2 3 5 7" xfId="17491" xr:uid="{00000000-0005-0000-0000-0000EF5A0000}"/>
    <cellStyle name="Normal 3 3 2 3 6" xfId="752" xr:uid="{00000000-0005-0000-0000-0000F05A0000}"/>
    <cellStyle name="Normal 3 3 2 3 6 2" xfId="1819" xr:uid="{00000000-0005-0000-0000-0000F15A0000}"/>
    <cellStyle name="Normal 3 3 2 3 6 2 2" xfId="3940" xr:uid="{00000000-0005-0000-0000-0000F25A0000}"/>
    <cellStyle name="Normal 3 3 2 3 6 2 2 2" xfId="8199" xr:uid="{00000000-0005-0000-0000-0000F35A0000}"/>
    <cellStyle name="Normal 3 3 2 3 6 2 2 2 2" xfId="16688" xr:uid="{00000000-0005-0000-0000-0000F45A0000}"/>
    <cellStyle name="Normal 3 3 2 3 6 2 2 2 2 2" xfId="33654" xr:uid="{00000000-0005-0000-0000-0000F55A0000}"/>
    <cellStyle name="Normal 3 3 2 3 6 2 2 2 3" xfId="25172" xr:uid="{00000000-0005-0000-0000-0000F65A0000}"/>
    <cellStyle name="Normal 3 3 2 3 6 2 2 3" xfId="12446" xr:uid="{00000000-0005-0000-0000-0000F75A0000}"/>
    <cellStyle name="Normal 3 3 2 3 6 2 2 3 2" xfId="29413" xr:uid="{00000000-0005-0000-0000-0000F85A0000}"/>
    <cellStyle name="Normal 3 3 2 3 6 2 2 4" xfId="20931" xr:uid="{00000000-0005-0000-0000-0000F95A0000}"/>
    <cellStyle name="Normal 3 3 2 3 6 2 3" xfId="6080" xr:uid="{00000000-0005-0000-0000-0000FA5A0000}"/>
    <cellStyle name="Normal 3 3 2 3 6 2 3 2" xfId="14570" xr:uid="{00000000-0005-0000-0000-0000FB5A0000}"/>
    <cellStyle name="Normal 3 3 2 3 6 2 3 2 2" xfId="31536" xr:uid="{00000000-0005-0000-0000-0000FC5A0000}"/>
    <cellStyle name="Normal 3 3 2 3 6 2 3 3" xfId="23054" xr:uid="{00000000-0005-0000-0000-0000FD5A0000}"/>
    <cellStyle name="Normal 3 3 2 3 6 2 4" xfId="10328" xr:uid="{00000000-0005-0000-0000-0000FE5A0000}"/>
    <cellStyle name="Normal 3 3 2 3 6 2 4 2" xfId="27295" xr:uid="{00000000-0005-0000-0000-0000FF5A0000}"/>
    <cellStyle name="Normal 3 3 2 3 6 2 5" xfId="18813" xr:uid="{00000000-0005-0000-0000-0000005B0000}"/>
    <cellStyle name="Normal 3 3 2 3 6 3" xfId="2881" xr:uid="{00000000-0005-0000-0000-0000015B0000}"/>
    <cellStyle name="Normal 3 3 2 3 6 3 2" xfId="7141" xr:uid="{00000000-0005-0000-0000-0000025B0000}"/>
    <cellStyle name="Normal 3 3 2 3 6 3 2 2" xfId="15630" xr:uid="{00000000-0005-0000-0000-0000035B0000}"/>
    <cellStyle name="Normal 3 3 2 3 6 3 2 2 2" xfId="32596" xr:uid="{00000000-0005-0000-0000-0000045B0000}"/>
    <cellStyle name="Normal 3 3 2 3 6 3 2 3" xfId="24114" xr:uid="{00000000-0005-0000-0000-0000055B0000}"/>
    <cellStyle name="Normal 3 3 2 3 6 3 3" xfId="11388" xr:uid="{00000000-0005-0000-0000-0000065B0000}"/>
    <cellStyle name="Normal 3 3 2 3 6 3 3 2" xfId="28355" xr:uid="{00000000-0005-0000-0000-0000075B0000}"/>
    <cellStyle name="Normal 3 3 2 3 6 3 4" xfId="19873" xr:uid="{00000000-0005-0000-0000-0000085B0000}"/>
    <cellStyle name="Normal 3 3 2 3 6 4" xfId="5022" xr:uid="{00000000-0005-0000-0000-0000095B0000}"/>
    <cellStyle name="Normal 3 3 2 3 6 4 2" xfId="13512" xr:uid="{00000000-0005-0000-0000-00000A5B0000}"/>
    <cellStyle name="Normal 3 3 2 3 6 4 2 2" xfId="30478" xr:uid="{00000000-0005-0000-0000-00000B5B0000}"/>
    <cellStyle name="Normal 3 3 2 3 6 4 3" xfId="21996" xr:uid="{00000000-0005-0000-0000-00000C5B0000}"/>
    <cellStyle name="Normal 3 3 2 3 6 5" xfId="9270" xr:uid="{00000000-0005-0000-0000-00000D5B0000}"/>
    <cellStyle name="Normal 3 3 2 3 6 5 2" xfId="26237" xr:uid="{00000000-0005-0000-0000-00000E5B0000}"/>
    <cellStyle name="Normal 3 3 2 3 6 6" xfId="17755" xr:uid="{00000000-0005-0000-0000-00000F5B0000}"/>
    <cellStyle name="Normal 3 3 2 3 7" xfId="1288" xr:uid="{00000000-0005-0000-0000-0000105B0000}"/>
    <cellStyle name="Normal 3 3 2 3 7 2" xfId="3411" xr:uid="{00000000-0005-0000-0000-0000115B0000}"/>
    <cellStyle name="Normal 3 3 2 3 7 2 2" xfId="7670" xr:uid="{00000000-0005-0000-0000-0000125B0000}"/>
    <cellStyle name="Normal 3 3 2 3 7 2 2 2" xfId="16159" xr:uid="{00000000-0005-0000-0000-0000135B0000}"/>
    <cellStyle name="Normal 3 3 2 3 7 2 2 2 2" xfId="33125" xr:uid="{00000000-0005-0000-0000-0000145B0000}"/>
    <cellStyle name="Normal 3 3 2 3 7 2 2 3" xfId="24643" xr:uid="{00000000-0005-0000-0000-0000155B0000}"/>
    <cellStyle name="Normal 3 3 2 3 7 2 3" xfId="11917" xr:uid="{00000000-0005-0000-0000-0000165B0000}"/>
    <cellStyle name="Normal 3 3 2 3 7 2 3 2" xfId="28884" xr:uid="{00000000-0005-0000-0000-0000175B0000}"/>
    <cellStyle name="Normal 3 3 2 3 7 2 4" xfId="20402" xr:uid="{00000000-0005-0000-0000-0000185B0000}"/>
    <cellStyle name="Normal 3 3 2 3 7 3" xfId="5551" xr:uid="{00000000-0005-0000-0000-0000195B0000}"/>
    <cellStyle name="Normal 3 3 2 3 7 3 2" xfId="14041" xr:uid="{00000000-0005-0000-0000-00001A5B0000}"/>
    <cellStyle name="Normal 3 3 2 3 7 3 2 2" xfId="31007" xr:uid="{00000000-0005-0000-0000-00001B5B0000}"/>
    <cellStyle name="Normal 3 3 2 3 7 3 3" xfId="22525" xr:uid="{00000000-0005-0000-0000-00001C5B0000}"/>
    <cellStyle name="Normal 3 3 2 3 7 4" xfId="9799" xr:uid="{00000000-0005-0000-0000-00001D5B0000}"/>
    <cellStyle name="Normal 3 3 2 3 7 4 2" xfId="26766" xr:uid="{00000000-0005-0000-0000-00001E5B0000}"/>
    <cellStyle name="Normal 3 3 2 3 7 5" xfId="18284" xr:uid="{00000000-0005-0000-0000-00001F5B0000}"/>
    <cellStyle name="Normal 3 3 2 3 8" xfId="2351" xr:uid="{00000000-0005-0000-0000-0000205B0000}"/>
    <cellStyle name="Normal 3 3 2 3 8 2" xfId="6612" xr:uid="{00000000-0005-0000-0000-0000215B0000}"/>
    <cellStyle name="Normal 3 3 2 3 8 2 2" xfId="15101" xr:uid="{00000000-0005-0000-0000-0000225B0000}"/>
    <cellStyle name="Normal 3 3 2 3 8 2 2 2" xfId="32067" xr:uid="{00000000-0005-0000-0000-0000235B0000}"/>
    <cellStyle name="Normal 3 3 2 3 8 2 3" xfId="23585" xr:uid="{00000000-0005-0000-0000-0000245B0000}"/>
    <cellStyle name="Normal 3 3 2 3 8 3" xfId="10859" xr:uid="{00000000-0005-0000-0000-0000255B0000}"/>
    <cellStyle name="Normal 3 3 2 3 8 3 2" xfId="27826" xr:uid="{00000000-0005-0000-0000-0000265B0000}"/>
    <cellStyle name="Normal 3 3 2 3 8 4" xfId="19344" xr:uid="{00000000-0005-0000-0000-0000275B0000}"/>
    <cellStyle name="Normal 3 3 2 3 9" xfId="4492" xr:uid="{00000000-0005-0000-0000-0000285B0000}"/>
    <cellStyle name="Normal 3 3 2 3 9 2" xfId="12983" xr:uid="{00000000-0005-0000-0000-0000295B0000}"/>
    <cellStyle name="Normal 3 3 2 3 9 2 2" xfId="29949" xr:uid="{00000000-0005-0000-0000-00002A5B0000}"/>
    <cellStyle name="Normal 3 3 2 3 9 3" xfId="21467" xr:uid="{00000000-0005-0000-0000-00002B5B0000}"/>
    <cellStyle name="Normal 3 3 2 4" xfId="144" xr:uid="{00000000-0005-0000-0000-00002C5B0000}"/>
    <cellStyle name="Normal 3 3 2 4 2" xfId="228" xr:uid="{00000000-0005-0000-0000-00002D5B0000}"/>
    <cellStyle name="Normal 3 3 2 5" xfId="169" xr:uid="{00000000-0005-0000-0000-00002E5B0000}"/>
    <cellStyle name="Normal 3 3 2 5 10" xfId="17240" xr:uid="{00000000-0005-0000-0000-00002F5B0000}"/>
    <cellStyle name="Normal 3 3 2 5 2" xfId="275" xr:uid="{00000000-0005-0000-0000-0000305B0000}"/>
    <cellStyle name="Normal 3 3 2 5 2 2" xfId="409" xr:uid="{00000000-0005-0000-0000-0000315B0000}"/>
    <cellStyle name="Normal 3 3 2 5 2 2 2" xfId="697" xr:uid="{00000000-0005-0000-0000-0000325B0000}"/>
    <cellStyle name="Normal 3 3 2 5 2 2 2 2" xfId="1233" xr:uid="{00000000-0005-0000-0000-0000335B0000}"/>
    <cellStyle name="Normal 3 3 2 5 2 2 2 2 2" xfId="2294" xr:uid="{00000000-0005-0000-0000-0000345B0000}"/>
    <cellStyle name="Normal 3 3 2 5 2 2 2 2 2 2" xfId="4415" xr:uid="{00000000-0005-0000-0000-0000355B0000}"/>
    <cellStyle name="Normal 3 3 2 5 2 2 2 2 2 2 2" xfId="8674" xr:uid="{00000000-0005-0000-0000-0000365B0000}"/>
    <cellStyle name="Normal 3 3 2 5 2 2 2 2 2 2 2 2" xfId="17163" xr:uid="{00000000-0005-0000-0000-0000375B0000}"/>
    <cellStyle name="Normal 3 3 2 5 2 2 2 2 2 2 2 2 2" xfId="34129" xr:uid="{00000000-0005-0000-0000-0000385B0000}"/>
    <cellStyle name="Normal 3 3 2 5 2 2 2 2 2 2 2 3" xfId="25647" xr:uid="{00000000-0005-0000-0000-0000395B0000}"/>
    <cellStyle name="Normal 3 3 2 5 2 2 2 2 2 2 3" xfId="12921" xr:uid="{00000000-0005-0000-0000-00003A5B0000}"/>
    <cellStyle name="Normal 3 3 2 5 2 2 2 2 2 2 3 2" xfId="29888" xr:uid="{00000000-0005-0000-0000-00003B5B0000}"/>
    <cellStyle name="Normal 3 3 2 5 2 2 2 2 2 2 4" xfId="21406" xr:uid="{00000000-0005-0000-0000-00003C5B0000}"/>
    <cellStyle name="Normal 3 3 2 5 2 2 2 2 2 3" xfId="6555" xr:uid="{00000000-0005-0000-0000-00003D5B0000}"/>
    <cellStyle name="Normal 3 3 2 5 2 2 2 2 2 3 2" xfId="15045" xr:uid="{00000000-0005-0000-0000-00003E5B0000}"/>
    <cellStyle name="Normal 3 3 2 5 2 2 2 2 2 3 2 2" xfId="32011" xr:uid="{00000000-0005-0000-0000-00003F5B0000}"/>
    <cellStyle name="Normal 3 3 2 5 2 2 2 2 2 3 3" xfId="23529" xr:uid="{00000000-0005-0000-0000-0000405B0000}"/>
    <cellStyle name="Normal 3 3 2 5 2 2 2 2 2 4" xfId="10803" xr:uid="{00000000-0005-0000-0000-0000415B0000}"/>
    <cellStyle name="Normal 3 3 2 5 2 2 2 2 2 4 2" xfId="27770" xr:uid="{00000000-0005-0000-0000-0000425B0000}"/>
    <cellStyle name="Normal 3 3 2 5 2 2 2 2 2 5" xfId="19288" xr:uid="{00000000-0005-0000-0000-0000435B0000}"/>
    <cellStyle name="Normal 3 3 2 5 2 2 2 2 3" xfId="3356" xr:uid="{00000000-0005-0000-0000-0000445B0000}"/>
    <cellStyle name="Normal 3 3 2 5 2 2 2 2 3 2" xfId="7616" xr:uid="{00000000-0005-0000-0000-0000455B0000}"/>
    <cellStyle name="Normal 3 3 2 5 2 2 2 2 3 2 2" xfId="16105" xr:uid="{00000000-0005-0000-0000-0000465B0000}"/>
    <cellStyle name="Normal 3 3 2 5 2 2 2 2 3 2 2 2" xfId="33071" xr:uid="{00000000-0005-0000-0000-0000475B0000}"/>
    <cellStyle name="Normal 3 3 2 5 2 2 2 2 3 2 3" xfId="24589" xr:uid="{00000000-0005-0000-0000-0000485B0000}"/>
    <cellStyle name="Normal 3 3 2 5 2 2 2 2 3 3" xfId="11863" xr:uid="{00000000-0005-0000-0000-0000495B0000}"/>
    <cellStyle name="Normal 3 3 2 5 2 2 2 2 3 3 2" xfId="28830" xr:uid="{00000000-0005-0000-0000-00004A5B0000}"/>
    <cellStyle name="Normal 3 3 2 5 2 2 2 2 3 4" xfId="20348" xr:uid="{00000000-0005-0000-0000-00004B5B0000}"/>
    <cellStyle name="Normal 3 3 2 5 2 2 2 2 4" xfId="5497" xr:uid="{00000000-0005-0000-0000-00004C5B0000}"/>
    <cellStyle name="Normal 3 3 2 5 2 2 2 2 4 2" xfId="13987" xr:uid="{00000000-0005-0000-0000-00004D5B0000}"/>
    <cellStyle name="Normal 3 3 2 5 2 2 2 2 4 2 2" xfId="30953" xr:uid="{00000000-0005-0000-0000-00004E5B0000}"/>
    <cellStyle name="Normal 3 3 2 5 2 2 2 2 4 3" xfId="22471" xr:uid="{00000000-0005-0000-0000-00004F5B0000}"/>
    <cellStyle name="Normal 3 3 2 5 2 2 2 2 5" xfId="9745" xr:uid="{00000000-0005-0000-0000-0000505B0000}"/>
    <cellStyle name="Normal 3 3 2 5 2 2 2 2 5 2" xfId="26712" xr:uid="{00000000-0005-0000-0000-0000515B0000}"/>
    <cellStyle name="Normal 3 3 2 5 2 2 2 2 6" xfId="18230" xr:uid="{00000000-0005-0000-0000-0000525B0000}"/>
    <cellStyle name="Normal 3 3 2 5 2 2 2 3" xfId="1764" xr:uid="{00000000-0005-0000-0000-0000535B0000}"/>
    <cellStyle name="Normal 3 3 2 5 2 2 2 3 2" xfId="3886" xr:uid="{00000000-0005-0000-0000-0000545B0000}"/>
    <cellStyle name="Normal 3 3 2 5 2 2 2 3 2 2" xfId="8145" xr:uid="{00000000-0005-0000-0000-0000555B0000}"/>
    <cellStyle name="Normal 3 3 2 5 2 2 2 3 2 2 2" xfId="16634" xr:uid="{00000000-0005-0000-0000-0000565B0000}"/>
    <cellStyle name="Normal 3 3 2 5 2 2 2 3 2 2 2 2" xfId="33600" xr:uid="{00000000-0005-0000-0000-0000575B0000}"/>
    <cellStyle name="Normal 3 3 2 5 2 2 2 3 2 2 3" xfId="25118" xr:uid="{00000000-0005-0000-0000-0000585B0000}"/>
    <cellStyle name="Normal 3 3 2 5 2 2 2 3 2 3" xfId="12392" xr:uid="{00000000-0005-0000-0000-0000595B0000}"/>
    <cellStyle name="Normal 3 3 2 5 2 2 2 3 2 3 2" xfId="29359" xr:uid="{00000000-0005-0000-0000-00005A5B0000}"/>
    <cellStyle name="Normal 3 3 2 5 2 2 2 3 2 4" xfId="20877" xr:uid="{00000000-0005-0000-0000-00005B5B0000}"/>
    <cellStyle name="Normal 3 3 2 5 2 2 2 3 3" xfId="6026" xr:uid="{00000000-0005-0000-0000-00005C5B0000}"/>
    <cellStyle name="Normal 3 3 2 5 2 2 2 3 3 2" xfId="14516" xr:uid="{00000000-0005-0000-0000-00005D5B0000}"/>
    <cellStyle name="Normal 3 3 2 5 2 2 2 3 3 2 2" xfId="31482" xr:uid="{00000000-0005-0000-0000-00005E5B0000}"/>
    <cellStyle name="Normal 3 3 2 5 2 2 2 3 3 3" xfId="23000" xr:uid="{00000000-0005-0000-0000-00005F5B0000}"/>
    <cellStyle name="Normal 3 3 2 5 2 2 2 3 4" xfId="10274" xr:uid="{00000000-0005-0000-0000-0000605B0000}"/>
    <cellStyle name="Normal 3 3 2 5 2 2 2 3 4 2" xfId="27241" xr:uid="{00000000-0005-0000-0000-0000615B0000}"/>
    <cellStyle name="Normal 3 3 2 5 2 2 2 3 5" xfId="18759" xr:uid="{00000000-0005-0000-0000-0000625B0000}"/>
    <cellStyle name="Normal 3 3 2 5 2 2 2 4" xfId="2827" xr:uid="{00000000-0005-0000-0000-0000635B0000}"/>
    <cellStyle name="Normal 3 3 2 5 2 2 2 4 2" xfId="7087" xr:uid="{00000000-0005-0000-0000-0000645B0000}"/>
    <cellStyle name="Normal 3 3 2 5 2 2 2 4 2 2" xfId="15576" xr:uid="{00000000-0005-0000-0000-0000655B0000}"/>
    <cellStyle name="Normal 3 3 2 5 2 2 2 4 2 2 2" xfId="32542" xr:uid="{00000000-0005-0000-0000-0000665B0000}"/>
    <cellStyle name="Normal 3 3 2 5 2 2 2 4 2 3" xfId="24060" xr:uid="{00000000-0005-0000-0000-0000675B0000}"/>
    <cellStyle name="Normal 3 3 2 5 2 2 2 4 3" xfId="11334" xr:uid="{00000000-0005-0000-0000-0000685B0000}"/>
    <cellStyle name="Normal 3 3 2 5 2 2 2 4 3 2" xfId="28301" xr:uid="{00000000-0005-0000-0000-0000695B0000}"/>
    <cellStyle name="Normal 3 3 2 5 2 2 2 4 4" xfId="19819" xr:uid="{00000000-0005-0000-0000-00006A5B0000}"/>
    <cellStyle name="Normal 3 3 2 5 2 2 2 5" xfId="4968" xr:uid="{00000000-0005-0000-0000-00006B5B0000}"/>
    <cellStyle name="Normal 3 3 2 5 2 2 2 5 2" xfId="13458" xr:uid="{00000000-0005-0000-0000-00006C5B0000}"/>
    <cellStyle name="Normal 3 3 2 5 2 2 2 5 2 2" xfId="30424" xr:uid="{00000000-0005-0000-0000-00006D5B0000}"/>
    <cellStyle name="Normal 3 3 2 5 2 2 2 5 3" xfId="21942" xr:uid="{00000000-0005-0000-0000-00006E5B0000}"/>
    <cellStyle name="Normal 3 3 2 5 2 2 2 6" xfId="9216" xr:uid="{00000000-0005-0000-0000-00006F5B0000}"/>
    <cellStyle name="Normal 3 3 2 5 2 2 2 6 2" xfId="26183" xr:uid="{00000000-0005-0000-0000-0000705B0000}"/>
    <cellStyle name="Normal 3 3 2 5 2 2 2 7" xfId="17701" xr:uid="{00000000-0005-0000-0000-0000715B0000}"/>
    <cellStyle name="Normal 3 3 2 5 2 2 3" xfId="963" xr:uid="{00000000-0005-0000-0000-0000725B0000}"/>
    <cellStyle name="Normal 3 3 2 5 2 2 3 2" xfId="2029" xr:uid="{00000000-0005-0000-0000-0000735B0000}"/>
    <cellStyle name="Normal 3 3 2 5 2 2 3 2 2" xfId="4150" xr:uid="{00000000-0005-0000-0000-0000745B0000}"/>
    <cellStyle name="Normal 3 3 2 5 2 2 3 2 2 2" xfId="8409" xr:uid="{00000000-0005-0000-0000-0000755B0000}"/>
    <cellStyle name="Normal 3 3 2 5 2 2 3 2 2 2 2" xfId="16898" xr:uid="{00000000-0005-0000-0000-0000765B0000}"/>
    <cellStyle name="Normal 3 3 2 5 2 2 3 2 2 2 2 2" xfId="33864" xr:uid="{00000000-0005-0000-0000-0000775B0000}"/>
    <cellStyle name="Normal 3 3 2 5 2 2 3 2 2 2 3" xfId="25382" xr:uid="{00000000-0005-0000-0000-0000785B0000}"/>
    <cellStyle name="Normal 3 3 2 5 2 2 3 2 2 3" xfId="12656" xr:uid="{00000000-0005-0000-0000-0000795B0000}"/>
    <cellStyle name="Normal 3 3 2 5 2 2 3 2 2 3 2" xfId="29623" xr:uid="{00000000-0005-0000-0000-00007A5B0000}"/>
    <cellStyle name="Normal 3 3 2 5 2 2 3 2 2 4" xfId="21141" xr:uid="{00000000-0005-0000-0000-00007B5B0000}"/>
    <cellStyle name="Normal 3 3 2 5 2 2 3 2 3" xfId="6290" xr:uid="{00000000-0005-0000-0000-00007C5B0000}"/>
    <cellStyle name="Normal 3 3 2 5 2 2 3 2 3 2" xfId="14780" xr:uid="{00000000-0005-0000-0000-00007D5B0000}"/>
    <cellStyle name="Normal 3 3 2 5 2 2 3 2 3 2 2" xfId="31746" xr:uid="{00000000-0005-0000-0000-00007E5B0000}"/>
    <cellStyle name="Normal 3 3 2 5 2 2 3 2 3 3" xfId="23264" xr:uid="{00000000-0005-0000-0000-00007F5B0000}"/>
    <cellStyle name="Normal 3 3 2 5 2 2 3 2 4" xfId="10538" xr:uid="{00000000-0005-0000-0000-0000805B0000}"/>
    <cellStyle name="Normal 3 3 2 5 2 2 3 2 4 2" xfId="27505" xr:uid="{00000000-0005-0000-0000-0000815B0000}"/>
    <cellStyle name="Normal 3 3 2 5 2 2 3 2 5" xfId="19023" xr:uid="{00000000-0005-0000-0000-0000825B0000}"/>
    <cellStyle name="Normal 3 3 2 5 2 2 3 3" xfId="3091" xr:uid="{00000000-0005-0000-0000-0000835B0000}"/>
    <cellStyle name="Normal 3 3 2 5 2 2 3 3 2" xfId="7351" xr:uid="{00000000-0005-0000-0000-0000845B0000}"/>
    <cellStyle name="Normal 3 3 2 5 2 2 3 3 2 2" xfId="15840" xr:uid="{00000000-0005-0000-0000-0000855B0000}"/>
    <cellStyle name="Normal 3 3 2 5 2 2 3 3 2 2 2" xfId="32806" xr:uid="{00000000-0005-0000-0000-0000865B0000}"/>
    <cellStyle name="Normal 3 3 2 5 2 2 3 3 2 3" xfId="24324" xr:uid="{00000000-0005-0000-0000-0000875B0000}"/>
    <cellStyle name="Normal 3 3 2 5 2 2 3 3 3" xfId="11598" xr:uid="{00000000-0005-0000-0000-0000885B0000}"/>
    <cellStyle name="Normal 3 3 2 5 2 2 3 3 3 2" xfId="28565" xr:uid="{00000000-0005-0000-0000-0000895B0000}"/>
    <cellStyle name="Normal 3 3 2 5 2 2 3 3 4" xfId="20083" xr:uid="{00000000-0005-0000-0000-00008A5B0000}"/>
    <cellStyle name="Normal 3 3 2 5 2 2 3 4" xfId="5232" xr:uid="{00000000-0005-0000-0000-00008B5B0000}"/>
    <cellStyle name="Normal 3 3 2 5 2 2 3 4 2" xfId="13722" xr:uid="{00000000-0005-0000-0000-00008C5B0000}"/>
    <cellStyle name="Normal 3 3 2 5 2 2 3 4 2 2" xfId="30688" xr:uid="{00000000-0005-0000-0000-00008D5B0000}"/>
    <cellStyle name="Normal 3 3 2 5 2 2 3 4 3" xfId="22206" xr:uid="{00000000-0005-0000-0000-00008E5B0000}"/>
    <cellStyle name="Normal 3 3 2 5 2 2 3 5" xfId="9480" xr:uid="{00000000-0005-0000-0000-00008F5B0000}"/>
    <cellStyle name="Normal 3 3 2 5 2 2 3 5 2" xfId="26447" xr:uid="{00000000-0005-0000-0000-0000905B0000}"/>
    <cellStyle name="Normal 3 3 2 5 2 2 3 6" xfId="17965" xr:uid="{00000000-0005-0000-0000-0000915B0000}"/>
    <cellStyle name="Normal 3 3 2 5 2 2 4" xfId="1499" xr:uid="{00000000-0005-0000-0000-0000925B0000}"/>
    <cellStyle name="Normal 3 3 2 5 2 2 4 2" xfId="3621" xr:uid="{00000000-0005-0000-0000-0000935B0000}"/>
    <cellStyle name="Normal 3 3 2 5 2 2 4 2 2" xfId="7880" xr:uid="{00000000-0005-0000-0000-0000945B0000}"/>
    <cellStyle name="Normal 3 3 2 5 2 2 4 2 2 2" xfId="16369" xr:uid="{00000000-0005-0000-0000-0000955B0000}"/>
    <cellStyle name="Normal 3 3 2 5 2 2 4 2 2 2 2" xfId="33335" xr:uid="{00000000-0005-0000-0000-0000965B0000}"/>
    <cellStyle name="Normal 3 3 2 5 2 2 4 2 2 3" xfId="24853" xr:uid="{00000000-0005-0000-0000-0000975B0000}"/>
    <cellStyle name="Normal 3 3 2 5 2 2 4 2 3" xfId="12127" xr:uid="{00000000-0005-0000-0000-0000985B0000}"/>
    <cellStyle name="Normal 3 3 2 5 2 2 4 2 3 2" xfId="29094" xr:uid="{00000000-0005-0000-0000-0000995B0000}"/>
    <cellStyle name="Normal 3 3 2 5 2 2 4 2 4" xfId="20612" xr:uid="{00000000-0005-0000-0000-00009A5B0000}"/>
    <cellStyle name="Normal 3 3 2 5 2 2 4 3" xfId="5761" xr:uid="{00000000-0005-0000-0000-00009B5B0000}"/>
    <cellStyle name="Normal 3 3 2 5 2 2 4 3 2" xfId="14251" xr:uid="{00000000-0005-0000-0000-00009C5B0000}"/>
    <cellStyle name="Normal 3 3 2 5 2 2 4 3 2 2" xfId="31217" xr:uid="{00000000-0005-0000-0000-00009D5B0000}"/>
    <cellStyle name="Normal 3 3 2 5 2 2 4 3 3" xfId="22735" xr:uid="{00000000-0005-0000-0000-00009E5B0000}"/>
    <cellStyle name="Normal 3 3 2 5 2 2 4 4" xfId="10009" xr:uid="{00000000-0005-0000-0000-00009F5B0000}"/>
    <cellStyle name="Normal 3 3 2 5 2 2 4 4 2" xfId="26976" xr:uid="{00000000-0005-0000-0000-0000A05B0000}"/>
    <cellStyle name="Normal 3 3 2 5 2 2 4 5" xfId="18494" xr:uid="{00000000-0005-0000-0000-0000A15B0000}"/>
    <cellStyle name="Normal 3 3 2 5 2 2 5" xfId="2562" xr:uid="{00000000-0005-0000-0000-0000A25B0000}"/>
    <cellStyle name="Normal 3 3 2 5 2 2 5 2" xfId="6822" xr:uid="{00000000-0005-0000-0000-0000A35B0000}"/>
    <cellStyle name="Normal 3 3 2 5 2 2 5 2 2" xfId="15311" xr:uid="{00000000-0005-0000-0000-0000A45B0000}"/>
    <cellStyle name="Normal 3 3 2 5 2 2 5 2 2 2" xfId="32277" xr:uid="{00000000-0005-0000-0000-0000A55B0000}"/>
    <cellStyle name="Normal 3 3 2 5 2 2 5 2 3" xfId="23795" xr:uid="{00000000-0005-0000-0000-0000A65B0000}"/>
    <cellStyle name="Normal 3 3 2 5 2 2 5 3" xfId="11069" xr:uid="{00000000-0005-0000-0000-0000A75B0000}"/>
    <cellStyle name="Normal 3 3 2 5 2 2 5 3 2" xfId="28036" xr:uid="{00000000-0005-0000-0000-0000A85B0000}"/>
    <cellStyle name="Normal 3 3 2 5 2 2 5 4" xfId="19554" xr:uid="{00000000-0005-0000-0000-0000A95B0000}"/>
    <cellStyle name="Normal 3 3 2 5 2 2 6" xfId="4703" xr:uid="{00000000-0005-0000-0000-0000AA5B0000}"/>
    <cellStyle name="Normal 3 3 2 5 2 2 6 2" xfId="13193" xr:uid="{00000000-0005-0000-0000-0000AB5B0000}"/>
    <cellStyle name="Normal 3 3 2 5 2 2 6 2 2" xfId="30159" xr:uid="{00000000-0005-0000-0000-0000AC5B0000}"/>
    <cellStyle name="Normal 3 3 2 5 2 2 6 3" xfId="21677" xr:uid="{00000000-0005-0000-0000-0000AD5B0000}"/>
    <cellStyle name="Normal 3 3 2 5 2 2 7" xfId="8951" xr:uid="{00000000-0005-0000-0000-0000AE5B0000}"/>
    <cellStyle name="Normal 3 3 2 5 2 2 7 2" xfId="25918" xr:uid="{00000000-0005-0000-0000-0000AF5B0000}"/>
    <cellStyle name="Normal 3 3 2 5 2 2 8" xfId="17436" xr:uid="{00000000-0005-0000-0000-0000B05B0000}"/>
    <cellStyle name="Normal 3 3 2 5 2 3" xfId="564" xr:uid="{00000000-0005-0000-0000-0000B15B0000}"/>
    <cellStyle name="Normal 3 3 2 5 2 3 2" xfId="1102" xr:uid="{00000000-0005-0000-0000-0000B25B0000}"/>
    <cellStyle name="Normal 3 3 2 5 2 3 2 2" xfId="2163" xr:uid="{00000000-0005-0000-0000-0000B35B0000}"/>
    <cellStyle name="Normal 3 3 2 5 2 3 2 2 2" xfId="4284" xr:uid="{00000000-0005-0000-0000-0000B45B0000}"/>
    <cellStyle name="Normal 3 3 2 5 2 3 2 2 2 2" xfId="8543" xr:uid="{00000000-0005-0000-0000-0000B55B0000}"/>
    <cellStyle name="Normal 3 3 2 5 2 3 2 2 2 2 2" xfId="17032" xr:uid="{00000000-0005-0000-0000-0000B65B0000}"/>
    <cellStyle name="Normal 3 3 2 5 2 3 2 2 2 2 2 2" xfId="33998" xr:uid="{00000000-0005-0000-0000-0000B75B0000}"/>
    <cellStyle name="Normal 3 3 2 5 2 3 2 2 2 2 3" xfId="25516" xr:uid="{00000000-0005-0000-0000-0000B85B0000}"/>
    <cellStyle name="Normal 3 3 2 5 2 3 2 2 2 3" xfId="12790" xr:uid="{00000000-0005-0000-0000-0000B95B0000}"/>
    <cellStyle name="Normal 3 3 2 5 2 3 2 2 2 3 2" xfId="29757" xr:uid="{00000000-0005-0000-0000-0000BA5B0000}"/>
    <cellStyle name="Normal 3 3 2 5 2 3 2 2 2 4" xfId="21275" xr:uid="{00000000-0005-0000-0000-0000BB5B0000}"/>
    <cellStyle name="Normal 3 3 2 5 2 3 2 2 3" xfId="6424" xr:uid="{00000000-0005-0000-0000-0000BC5B0000}"/>
    <cellStyle name="Normal 3 3 2 5 2 3 2 2 3 2" xfId="14914" xr:uid="{00000000-0005-0000-0000-0000BD5B0000}"/>
    <cellStyle name="Normal 3 3 2 5 2 3 2 2 3 2 2" xfId="31880" xr:uid="{00000000-0005-0000-0000-0000BE5B0000}"/>
    <cellStyle name="Normal 3 3 2 5 2 3 2 2 3 3" xfId="23398" xr:uid="{00000000-0005-0000-0000-0000BF5B0000}"/>
    <cellStyle name="Normal 3 3 2 5 2 3 2 2 4" xfId="10672" xr:uid="{00000000-0005-0000-0000-0000C05B0000}"/>
    <cellStyle name="Normal 3 3 2 5 2 3 2 2 4 2" xfId="27639" xr:uid="{00000000-0005-0000-0000-0000C15B0000}"/>
    <cellStyle name="Normal 3 3 2 5 2 3 2 2 5" xfId="19157" xr:uid="{00000000-0005-0000-0000-0000C25B0000}"/>
    <cellStyle name="Normal 3 3 2 5 2 3 2 3" xfId="3225" xr:uid="{00000000-0005-0000-0000-0000C35B0000}"/>
    <cellStyle name="Normal 3 3 2 5 2 3 2 3 2" xfId="7485" xr:uid="{00000000-0005-0000-0000-0000C45B0000}"/>
    <cellStyle name="Normal 3 3 2 5 2 3 2 3 2 2" xfId="15974" xr:uid="{00000000-0005-0000-0000-0000C55B0000}"/>
    <cellStyle name="Normal 3 3 2 5 2 3 2 3 2 2 2" xfId="32940" xr:uid="{00000000-0005-0000-0000-0000C65B0000}"/>
    <cellStyle name="Normal 3 3 2 5 2 3 2 3 2 3" xfId="24458" xr:uid="{00000000-0005-0000-0000-0000C75B0000}"/>
    <cellStyle name="Normal 3 3 2 5 2 3 2 3 3" xfId="11732" xr:uid="{00000000-0005-0000-0000-0000C85B0000}"/>
    <cellStyle name="Normal 3 3 2 5 2 3 2 3 3 2" xfId="28699" xr:uid="{00000000-0005-0000-0000-0000C95B0000}"/>
    <cellStyle name="Normal 3 3 2 5 2 3 2 3 4" xfId="20217" xr:uid="{00000000-0005-0000-0000-0000CA5B0000}"/>
    <cellStyle name="Normal 3 3 2 5 2 3 2 4" xfId="5366" xr:uid="{00000000-0005-0000-0000-0000CB5B0000}"/>
    <cellStyle name="Normal 3 3 2 5 2 3 2 4 2" xfId="13856" xr:uid="{00000000-0005-0000-0000-0000CC5B0000}"/>
    <cellStyle name="Normal 3 3 2 5 2 3 2 4 2 2" xfId="30822" xr:uid="{00000000-0005-0000-0000-0000CD5B0000}"/>
    <cellStyle name="Normal 3 3 2 5 2 3 2 4 3" xfId="22340" xr:uid="{00000000-0005-0000-0000-0000CE5B0000}"/>
    <cellStyle name="Normal 3 3 2 5 2 3 2 5" xfId="9614" xr:uid="{00000000-0005-0000-0000-0000CF5B0000}"/>
    <cellStyle name="Normal 3 3 2 5 2 3 2 5 2" xfId="26581" xr:uid="{00000000-0005-0000-0000-0000D05B0000}"/>
    <cellStyle name="Normal 3 3 2 5 2 3 2 6" xfId="18099" xr:uid="{00000000-0005-0000-0000-0000D15B0000}"/>
    <cellStyle name="Normal 3 3 2 5 2 3 3" xfId="1633" xr:uid="{00000000-0005-0000-0000-0000D25B0000}"/>
    <cellStyle name="Normal 3 3 2 5 2 3 3 2" xfId="3755" xr:uid="{00000000-0005-0000-0000-0000D35B0000}"/>
    <cellStyle name="Normal 3 3 2 5 2 3 3 2 2" xfId="8014" xr:uid="{00000000-0005-0000-0000-0000D45B0000}"/>
    <cellStyle name="Normal 3 3 2 5 2 3 3 2 2 2" xfId="16503" xr:uid="{00000000-0005-0000-0000-0000D55B0000}"/>
    <cellStyle name="Normal 3 3 2 5 2 3 3 2 2 2 2" xfId="33469" xr:uid="{00000000-0005-0000-0000-0000D65B0000}"/>
    <cellStyle name="Normal 3 3 2 5 2 3 3 2 2 3" xfId="24987" xr:uid="{00000000-0005-0000-0000-0000D75B0000}"/>
    <cellStyle name="Normal 3 3 2 5 2 3 3 2 3" xfId="12261" xr:uid="{00000000-0005-0000-0000-0000D85B0000}"/>
    <cellStyle name="Normal 3 3 2 5 2 3 3 2 3 2" xfId="29228" xr:uid="{00000000-0005-0000-0000-0000D95B0000}"/>
    <cellStyle name="Normal 3 3 2 5 2 3 3 2 4" xfId="20746" xr:uid="{00000000-0005-0000-0000-0000DA5B0000}"/>
    <cellStyle name="Normal 3 3 2 5 2 3 3 3" xfId="5895" xr:uid="{00000000-0005-0000-0000-0000DB5B0000}"/>
    <cellStyle name="Normal 3 3 2 5 2 3 3 3 2" xfId="14385" xr:uid="{00000000-0005-0000-0000-0000DC5B0000}"/>
    <cellStyle name="Normal 3 3 2 5 2 3 3 3 2 2" xfId="31351" xr:uid="{00000000-0005-0000-0000-0000DD5B0000}"/>
    <cellStyle name="Normal 3 3 2 5 2 3 3 3 3" xfId="22869" xr:uid="{00000000-0005-0000-0000-0000DE5B0000}"/>
    <cellStyle name="Normal 3 3 2 5 2 3 3 4" xfId="10143" xr:uid="{00000000-0005-0000-0000-0000DF5B0000}"/>
    <cellStyle name="Normal 3 3 2 5 2 3 3 4 2" xfId="27110" xr:uid="{00000000-0005-0000-0000-0000E05B0000}"/>
    <cellStyle name="Normal 3 3 2 5 2 3 3 5" xfId="18628" xr:uid="{00000000-0005-0000-0000-0000E15B0000}"/>
    <cellStyle name="Normal 3 3 2 5 2 3 4" xfId="2696" xr:uid="{00000000-0005-0000-0000-0000E25B0000}"/>
    <cellStyle name="Normal 3 3 2 5 2 3 4 2" xfId="6956" xr:uid="{00000000-0005-0000-0000-0000E35B0000}"/>
    <cellStyle name="Normal 3 3 2 5 2 3 4 2 2" xfId="15445" xr:uid="{00000000-0005-0000-0000-0000E45B0000}"/>
    <cellStyle name="Normal 3 3 2 5 2 3 4 2 2 2" xfId="32411" xr:uid="{00000000-0005-0000-0000-0000E55B0000}"/>
    <cellStyle name="Normal 3 3 2 5 2 3 4 2 3" xfId="23929" xr:uid="{00000000-0005-0000-0000-0000E65B0000}"/>
    <cellStyle name="Normal 3 3 2 5 2 3 4 3" xfId="11203" xr:uid="{00000000-0005-0000-0000-0000E75B0000}"/>
    <cellStyle name="Normal 3 3 2 5 2 3 4 3 2" xfId="28170" xr:uid="{00000000-0005-0000-0000-0000E85B0000}"/>
    <cellStyle name="Normal 3 3 2 5 2 3 4 4" xfId="19688" xr:uid="{00000000-0005-0000-0000-0000E95B0000}"/>
    <cellStyle name="Normal 3 3 2 5 2 3 5" xfId="4837" xr:uid="{00000000-0005-0000-0000-0000EA5B0000}"/>
    <cellStyle name="Normal 3 3 2 5 2 3 5 2" xfId="13327" xr:uid="{00000000-0005-0000-0000-0000EB5B0000}"/>
    <cellStyle name="Normal 3 3 2 5 2 3 5 2 2" xfId="30293" xr:uid="{00000000-0005-0000-0000-0000EC5B0000}"/>
    <cellStyle name="Normal 3 3 2 5 2 3 5 3" xfId="21811" xr:uid="{00000000-0005-0000-0000-0000ED5B0000}"/>
    <cellStyle name="Normal 3 3 2 5 2 3 6" xfId="9085" xr:uid="{00000000-0005-0000-0000-0000EE5B0000}"/>
    <cellStyle name="Normal 3 3 2 5 2 3 6 2" xfId="26052" xr:uid="{00000000-0005-0000-0000-0000EF5B0000}"/>
    <cellStyle name="Normal 3 3 2 5 2 3 7" xfId="17570" xr:uid="{00000000-0005-0000-0000-0000F05B0000}"/>
    <cellStyle name="Normal 3 3 2 5 2 4" xfId="832" xr:uid="{00000000-0005-0000-0000-0000F15B0000}"/>
    <cellStyle name="Normal 3 3 2 5 2 4 2" xfId="1898" xr:uid="{00000000-0005-0000-0000-0000F25B0000}"/>
    <cellStyle name="Normal 3 3 2 5 2 4 2 2" xfId="4019" xr:uid="{00000000-0005-0000-0000-0000F35B0000}"/>
    <cellStyle name="Normal 3 3 2 5 2 4 2 2 2" xfId="8278" xr:uid="{00000000-0005-0000-0000-0000F45B0000}"/>
    <cellStyle name="Normal 3 3 2 5 2 4 2 2 2 2" xfId="16767" xr:uid="{00000000-0005-0000-0000-0000F55B0000}"/>
    <cellStyle name="Normal 3 3 2 5 2 4 2 2 2 2 2" xfId="33733" xr:uid="{00000000-0005-0000-0000-0000F65B0000}"/>
    <cellStyle name="Normal 3 3 2 5 2 4 2 2 2 3" xfId="25251" xr:uid="{00000000-0005-0000-0000-0000F75B0000}"/>
    <cellStyle name="Normal 3 3 2 5 2 4 2 2 3" xfId="12525" xr:uid="{00000000-0005-0000-0000-0000F85B0000}"/>
    <cellStyle name="Normal 3 3 2 5 2 4 2 2 3 2" xfId="29492" xr:uid="{00000000-0005-0000-0000-0000F95B0000}"/>
    <cellStyle name="Normal 3 3 2 5 2 4 2 2 4" xfId="21010" xr:uid="{00000000-0005-0000-0000-0000FA5B0000}"/>
    <cellStyle name="Normal 3 3 2 5 2 4 2 3" xfId="6159" xr:uid="{00000000-0005-0000-0000-0000FB5B0000}"/>
    <cellStyle name="Normal 3 3 2 5 2 4 2 3 2" xfId="14649" xr:uid="{00000000-0005-0000-0000-0000FC5B0000}"/>
    <cellStyle name="Normal 3 3 2 5 2 4 2 3 2 2" xfId="31615" xr:uid="{00000000-0005-0000-0000-0000FD5B0000}"/>
    <cellStyle name="Normal 3 3 2 5 2 4 2 3 3" xfId="23133" xr:uid="{00000000-0005-0000-0000-0000FE5B0000}"/>
    <cellStyle name="Normal 3 3 2 5 2 4 2 4" xfId="10407" xr:uid="{00000000-0005-0000-0000-0000FF5B0000}"/>
    <cellStyle name="Normal 3 3 2 5 2 4 2 4 2" xfId="27374" xr:uid="{00000000-0005-0000-0000-0000005C0000}"/>
    <cellStyle name="Normal 3 3 2 5 2 4 2 5" xfId="18892" xr:uid="{00000000-0005-0000-0000-0000015C0000}"/>
    <cellStyle name="Normal 3 3 2 5 2 4 3" xfId="2960" xr:uid="{00000000-0005-0000-0000-0000025C0000}"/>
    <cellStyle name="Normal 3 3 2 5 2 4 3 2" xfId="7220" xr:uid="{00000000-0005-0000-0000-0000035C0000}"/>
    <cellStyle name="Normal 3 3 2 5 2 4 3 2 2" xfId="15709" xr:uid="{00000000-0005-0000-0000-0000045C0000}"/>
    <cellStyle name="Normal 3 3 2 5 2 4 3 2 2 2" xfId="32675" xr:uid="{00000000-0005-0000-0000-0000055C0000}"/>
    <cellStyle name="Normal 3 3 2 5 2 4 3 2 3" xfId="24193" xr:uid="{00000000-0005-0000-0000-0000065C0000}"/>
    <cellStyle name="Normal 3 3 2 5 2 4 3 3" xfId="11467" xr:uid="{00000000-0005-0000-0000-0000075C0000}"/>
    <cellStyle name="Normal 3 3 2 5 2 4 3 3 2" xfId="28434" xr:uid="{00000000-0005-0000-0000-0000085C0000}"/>
    <cellStyle name="Normal 3 3 2 5 2 4 3 4" xfId="19952" xr:uid="{00000000-0005-0000-0000-0000095C0000}"/>
    <cellStyle name="Normal 3 3 2 5 2 4 4" xfId="5101" xr:uid="{00000000-0005-0000-0000-00000A5C0000}"/>
    <cellStyle name="Normal 3 3 2 5 2 4 4 2" xfId="13591" xr:uid="{00000000-0005-0000-0000-00000B5C0000}"/>
    <cellStyle name="Normal 3 3 2 5 2 4 4 2 2" xfId="30557" xr:uid="{00000000-0005-0000-0000-00000C5C0000}"/>
    <cellStyle name="Normal 3 3 2 5 2 4 4 3" xfId="22075" xr:uid="{00000000-0005-0000-0000-00000D5C0000}"/>
    <cellStyle name="Normal 3 3 2 5 2 4 5" xfId="9349" xr:uid="{00000000-0005-0000-0000-00000E5C0000}"/>
    <cellStyle name="Normal 3 3 2 5 2 4 5 2" xfId="26316" xr:uid="{00000000-0005-0000-0000-00000F5C0000}"/>
    <cellStyle name="Normal 3 3 2 5 2 4 6" xfId="17834" xr:uid="{00000000-0005-0000-0000-0000105C0000}"/>
    <cellStyle name="Normal 3 3 2 5 2 5" xfId="1368" xr:uid="{00000000-0005-0000-0000-0000115C0000}"/>
    <cellStyle name="Normal 3 3 2 5 2 5 2" xfId="3490" xr:uid="{00000000-0005-0000-0000-0000125C0000}"/>
    <cellStyle name="Normal 3 3 2 5 2 5 2 2" xfId="7749" xr:uid="{00000000-0005-0000-0000-0000135C0000}"/>
    <cellStyle name="Normal 3 3 2 5 2 5 2 2 2" xfId="16238" xr:uid="{00000000-0005-0000-0000-0000145C0000}"/>
    <cellStyle name="Normal 3 3 2 5 2 5 2 2 2 2" xfId="33204" xr:uid="{00000000-0005-0000-0000-0000155C0000}"/>
    <cellStyle name="Normal 3 3 2 5 2 5 2 2 3" xfId="24722" xr:uid="{00000000-0005-0000-0000-0000165C0000}"/>
    <cellStyle name="Normal 3 3 2 5 2 5 2 3" xfId="11996" xr:uid="{00000000-0005-0000-0000-0000175C0000}"/>
    <cellStyle name="Normal 3 3 2 5 2 5 2 3 2" xfId="28963" xr:uid="{00000000-0005-0000-0000-0000185C0000}"/>
    <cellStyle name="Normal 3 3 2 5 2 5 2 4" xfId="20481" xr:uid="{00000000-0005-0000-0000-0000195C0000}"/>
    <cellStyle name="Normal 3 3 2 5 2 5 3" xfId="5630" xr:uid="{00000000-0005-0000-0000-00001A5C0000}"/>
    <cellStyle name="Normal 3 3 2 5 2 5 3 2" xfId="14120" xr:uid="{00000000-0005-0000-0000-00001B5C0000}"/>
    <cellStyle name="Normal 3 3 2 5 2 5 3 2 2" xfId="31086" xr:uid="{00000000-0005-0000-0000-00001C5C0000}"/>
    <cellStyle name="Normal 3 3 2 5 2 5 3 3" xfId="22604" xr:uid="{00000000-0005-0000-0000-00001D5C0000}"/>
    <cellStyle name="Normal 3 3 2 5 2 5 4" xfId="9878" xr:uid="{00000000-0005-0000-0000-00001E5C0000}"/>
    <cellStyle name="Normal 3 3 2 5 2 5 4 2" xfId="26845" xr:uid="{00000000-0005-0000-0000-00001F5C0000}"/>
    <cellStyle name="Normal 3 3 2 5 2 5 5" xfId="18363" xr:uid="{00000000-0005-0000-0000-0000205C0000}"/>
    <cellStyle name="Normal 3 3 2 5 2 6" xfId="2431" xr:uid="{00000000-0005-0000-0000-0000215C0000}"/>
    <cellStyle name="Normal 3 3 2 5 2 6 2" xfId="6691" xr:uid="{00000000-0005-0000-0000-0000225C0000}"/>
    <cellStyle name="Normal 3 3 2 5 2 6 2 2" xfId="15180" xr:uid="{00000000-0005-0000-0000-0000235C0000}"/>
    <cellStyle name="Normal 3 3 2 5 2 6 2 2 2" xfId="32146" xr:uid="{00000000-0005-0000-0000-0000245C0000}"/>
    <cellStyle name="Normal 3 3 2 5 2 6 2 3" xfId="23664" xr:uid="{00000000-0005-0000-0000-0000255C0000}"/>
    <cellStyle name="Normal 3 3 2 5 2 6 3" xfId="10938" xr:uid="{00000000-0005-0000-0000-0000265C0000}"/>
    <cellStyle name="Normal 3 3 2 5 2 6 3 2" xfId="27905" xr:uid="{00000000-0005-0000-0000-0000275C0000}"/>
    <cellStyle name="Normal 3 3 2 5 2 6 4" xfId="19423" xr:uid="{00000000-0005-0000-0000-0000285C0000}"/>
    <cellStyle name="Normal 3 3 2 5 2 7" xfId="4572" xr:uid="{00000000-0005-0000-0000-0000295C0000}"/>
    <cellStyle name="Normal 3 3 2 5 2 7 2" xfId="13062" xr:uid="{00000000-0005-0000-0000-00002A5C0000}"/>
    <cellStyle name="Normal 3 3 2 5 2 7 2 2" xfId="30028" xr:uid="{00000000-0005-0000-0000-00002B5C0000}"/>
    <cellStyle name="Normal 3 3 2 5 2 7 3" xfId="21546" xr:uid="{00000000-0005-0000-0000-00002C5C0000}"/>
    <cellStyle name="Normal 3 3 2 5 2 8" xfId="8820" xr:uid="{00000000-0005-0000-0000-00002D5C0000}"/>
    <cellStyle name="Normal 3 3 2 5 2 8 2" xfId="25787" xr:uid="{00000000-0005-0000-0000-00002E5C0000}"/>
    <cellStyle name="Normal 3 3 2 5 2 9" xfId="17305" xr:uid="{00000000-0005-0000-0000-00002F5C0000}"/>
    <cellStyle name="Normal 3 3 2 5 3" xfId="343" xr:uid="{00000000-0005-0000-0000-0000305C0000}"/>
    <cellStyle name="Normal 3 3 2 5 3 2" xfId="632" xr:uid="{00000000-0005-0000-0000-0000315C0000}"/>
    <cellStyle name="Normal 3 3 2 5 3 2 2" xfId="1168" xr:uid="{00000000-0005-0000-0000-0000325C0000}"/>
    <cellStyle name="Normal 3 3 2 5 3 2 2 2" xfId="2229" xr:uid="{00000000-0005-0000-0000-0000335C0000}"/>
    <cellStyle name="Normal 3 3 2 5 3 2 2 2 2" xfId="4350" xr:uid="{00000000-0005-0000-0000-0000345C0000}"/>
    <cellStyle name="Normal 3 3 2 5 3 2 2 2 2 2" xfId="8609" xr:uid="{00000000-0005-0000-0000-0000355C0000}"/>
    <cellStyle name="Normal 3 3 2 5 3 2 2 2 2 2 2" xfId="17098" xr:uid="{00000000-0005-0000-0000-0000365C0000}"/>
    <cellStyle name="Normal 3 3 2 5 3 2 2 2 2 2 2 2" xfId="34064" xr:uid="{00000000-0005-0000-0000-0000375C0000}"/>
    <cellStyle name="Normal 3 3 2 5 3 2 2 2 2 2 3" xfId="25582" xr:uid="{00000000-0005-0000-0000-0000385C0000}"/>
    <cellStyle name="Normal 3 3 2 5 3 2 2 2 2 3" xfId="12856" xr:uid="{00000000-0005-0000-0000-0000395C0000}"/>
    <cellStyle name="Normal 3 3 2 5 3 2 2 2 2 3 2" xfId="29823" xr:uid="{00000000-0005-0000-0000-00003A5C0000}"/>
    <cellStyle name="Normal 3 3 2 5 3 2 2 2 2 4" xfId="21341" xr:uid="{00000000-0005-0000-0000-00003B5C0000}"/>
    <cellStyle name="Normal 3 3 2 5 3 2 2 2 3" xfId="6490" xr:uid="{00000000-0005-0000-0000-00003C5C0000}"/>
    <cellStyle name="Normal 3 3 2 5 3 2 2 2 3 2" xfId="14980" xr:uid="{00000000-0005-0000-0000-00003D5C0000}"/>
    <cellStyle name="Normal 3 3 2 5 3 2 2 2 3 2 2" xfId="31946" xr:uid="{00000000-0005-0000-0000-00003E5C0000}"/>
    <cellStyle name="Normal 3 3 2 5 3 2 2 2 3 3" xfId="23464" xr:uid="{00000000-0005-0000-0000-00003F5C0000}"/>
    <cellStyle name="Normal 3 3 2 5 3 2 2 2 4" xfId="10738" xr:uid="{00000000-0005-0000-0000-0000405C0000}"/>
    <cellStyle name="Normal 3 3 2 5 3 2 2 2 4 2" xfId="27705" xr:uid="{00000000-0005-0000-0000-0000415C0000}"/>
    <cellStyle name="Normal 3 3 2 5 3 2 2 2 5" xfId="19223" xr:uid="{00000000-0005-0000-0000-0000425C0000}"/>
    <cellStyle name="Normal 3 3 2 5 3 2 2 3" xfId="3291" xr:uid="{00000000-0005-0000-0000-0000435C0000}"/>
    <cellStyle name="Normal 3 3 2 5 3 2 2 3 2" xfId="7551" xr:uid="{00000000-0005-0000-0000-0000445C0000}"/>
    <cellStyle name="Normal 3 3 2 5 3 2 2 3 2 2" xfId="16040" xr:uid="{00000000-0005-0000-0000-0000455C0000}"/>
    <cellStyle name="Normal 3 3 2 5 3 2 2 3 2 2 2" xfId="33006" xr:uid="{00000000-0005-0000-0000-0000465C0000}"/>
    <cellStyle name="Normal 3 3 2 5 3 2 2 3 2 3" xfId="24524" xr:uid="{00000000-0005-0000-0000-0000475C0000}"/>
    <cellStyle name="Normal 3 3 2 5 3 2 2 3 3" xfId="11798" xr:uid="{00000000-0005-0000-0000-0000485C0000}"/>
    <cellStyle name="Normal 3 3 2 5 3 2 2 3 3 2" xfId="28765" xr:uid="{00000000-0005-0000-0000-0000495C0000}"/>
    <cellStyle name="Normal 3 3 2 5 3 2 2 3 4" xfId="20283" xr:uid="{00000000-0005-0000-0000-00004A5C0000}"/>
    <cellStyle name="Normal 3 3 2 5 3 2 2 4" xfId="5432" xr:uid="{00000000-0005-0000-0000-00004B5C0000}"/>
    <cellStyle name="Normal 3 3 2 5 3 2 2 4 2" xfId="13922" xr:uid="{00000000-0005-0000-0000-00004C5C0000}"/>
    <cellStyle name="Normal 3 3 2 5 3 2 2 4 2 2" xfId="30888" xr:uid="{00000000-0005-0000-0000-00004D5C0000}"/>
    <cellStyle name="Normal 3 3 2 5 3 2 2 4 3" xfId="22406" xr:uid="{00000000-0005-0000-0000-00004E5C0000}"/>
    <cellStyle name="Normal 3 3 2 5 3 2 2 5" xfId="9680" xr:uid="{00000000-0005-0000-0000-00004F5C0000}"/>
    <cellStyle name="Normal 3 3 2 5 3 2 2 5 2" xfId="26647" xr:uid="{00000000-0005-0000-0000-0000505C0000}"/>
    <cellStyle name="Normal 3 3 2 5 3 2 2 6" xfId="18165" xr:uid="{00000000-0005-0000-0000-0000515C0000}"/>
    <cellStyle name="Normal 3 3 2 5 3 2 3" xfId="1699" xr:uid="{00000000-0005-0000-0000-0000525C0000}"/>
    <cellStyle name="Normal 3 3 2 5 3 2 3 2" xfId="3821" xr:uid="{00000000-0005-0000-0000-0000535C0000}"/>
    <cellStyle name="Normal 3 3 2 5 3 2 3 2 2" xfId="8080" xr:uid="{00000000-0005-0000-0000-0000545C0000}"/>
    <cellStyle name="Normal 3 3 2 5 3 2 3 2 2 2" xfId="16569" xr:uid="{00000000-0005-0000-0000-0000555C0000}"/>
    <cellStyle name="Normal 3 3 2 5 3 2 3 2 2 2 2" xfId="33535" xr:uid="{00000000-0005-0000-0000-0000565C0000}"/>
    <cellStyle name="Normal 3 3 2 5 3 2 3 2 2 3" xfId="25053" xr:uid="{00000000-0005-0000-0000-0000575C0000}"/>
    <cellStyle name="Normal 3 3 2 5 3 2 3 2 3" xfId="12327" xr:uid="{00000000-0005-0000-0000-0000585C0000}"/>
    <cellStyle name="Normal 3 3 2 5 3 2 3 2 3 2" xfId="29294" xr:uid="{00000000-0005-0000-0000-0000595C0000}"/>
    <cellStyle name="Normal 3 3 2 5 3 2 3 2 4" xfId="20812" xr:uid="{00000000-0005-0000-0000-00005A5C0000}"/>
    <cellStyle name="Normal 3 3 2 5 3 2 3 3" xfId="5961" xr:uid="{00000000-0005-0000-0000-00005B5C0000}"/>
    <cellStyle name="Normal 3 3 2 5 3 2 3 3 2" xfId="14451" xr:uid="{00000000-0005-0000-0000-00005C5C0000}"/>
    <cellStyle name="Normal 3 3 2 5 3 2 3 3 2 2" xfId="31417" xr:uid="{00000000-0005-0000-0000-00005D5C0000}"/>
    <cellStyle name="Normal 3 3 2 5 3 2 3 3 3" xfId="22935" xr:uid="{00000000-0005-0000-0000-00005E5C0000}"/>
    <cellStyle name="Normal 3 3 2 5 3 2 3 4" xfId="10209" xr:uid="{00000000-0005-0000-0000-00005F5C0000}"/>
    <cellStyle name="Normal 3 3 2 5 3 2 3 4 2" xfId="27176" xr:uid="{00000000-0005-0000-0000-0000605C0000}"/>
    <cellStyle name="Normal 3 3 2 5 3 2 3 5" xfId="18694" xr:uid="{00000000-0005-0000-0000-0000615C0000}"/>
    <cellStyle name="Normal 3 3 2 5 3 2 4" xfId="2762" xr:uid="{00000000-0005-0000-0000-0000625C0000}"/>
    <cellStyle name="Normal 3 3 2 5 3 2 4 2" xfId="7022" xr:uid="{00000000-0005-0000-0000-0000635C0000}"/>
    <cellStyle name="Normal 3 3 2 5 3 2 4 2 2" xfId="15511" xr:uid="{00000000-0005-0000-0000-0000645C0000}"/>
    <cellStyle name="Normal 3 3 2 5 3 2 4 2 2 2" xfId="32477" xr:uid="{00000000-0005-0000-0000-0000655C0000}"/>
    <cellStyle name="Normal 3 3 2 5 3 2 4 2 3" xfId="23995" xr:uid="{00000000-0005-0000-0000-0000665C0000}"/>
    <cellStyle name="Normal 3 3 2 5 3 2 4 3" xfId="11269" xr:uid="{00000000-0005-0000-0000-0000675C0000}"/>
    <cellStyle name="Normal 3 3 2 5 3 2 4 3 2" xfId="28236" xr:uid="{00000000-0005-0000-0000-0000685C0000}"/>
    <cellStyle name="Normal 3 3 2 5 3 2 4 4" xfId="19754" xr:uid="{00000000-0005-0000-0000-0000695C0000}"/>
    <cellStyle name="Normal 3 3 2 5 3 2 5" xfId="4903" xr:uid="{00000000-0005-0000-0000-00006A5C0000}"/>
    <cellStyle name="Normal 3 3 2 5 3 2 5 2" xfId="13393" xr:uid="{00000000-0005-0000-0000-00006B5C0000}"/>
    <cellStyle name="Normal 3 3 2 5 3 2 5 2 2" xfId="30359" xr:uid="{00000000-0005-0000-0000-00006C5C0000}"/>
    <cellStyle name="Normal 3 3 2 5 3 2 5 3" xfId="21877" xr:uid="{00000000-0005-0000-0000-00006D5C0000}"/>
    <cellStyle name="Normal 3 3 2 5 3 2 6" xfId="9151" xr:uid="{00000000-0005-0000-0000-00006E5C0000}"/>
    <cellStyle name="Normal 3 3 2 5 3 2 6 2" xfId="26118" xr:uid="{00000000-0005-0000-0000-00006F5C0000}"/>
    <cellStyle name="Normal 3 3 2 5 3 2 7" xfId="17636" xr:uid="{00000000-0005-0000-0000-0000705C0000}"/>
    <cellStyle name="Normal 3 3 2 5 3 3" xfId="898" xr:uid="{00000000-0005-0000-0000-0000715C0000}"/>
    <cellStyle name="Normal 3 3 2 5 3 3 2" xfId="1964" xr:uid="{00000000-0005-0000-0000-0000725C0000}"/>
    <cellStyle name="Normal 3 3 2 5 3 3 2 2" xfId="4085" xr:uid="{00000000-0005-0000-0000-0000735C0000}"/>
    <cellStyle name="Normal 3 3 2 5 3 3 2 2 2" xfId="8344" xr:uid="{00000000-0005-0000-0000-0000745C0000}"/>
    <cellStyle name="Normal 3 3 2 5 3 3 2 2 2 2" xfId="16833" xr:uid="{00000000-0005-0000-0000-0000755C0000}"/>
    <cellStyle name="Normal 3 3 2 5 3 3 2 2 2 2 2" xfId="33799" xr:uid="{00000000-0005-0000-0000-0000765C0000}"/>
    <cellStyle name="Normal 3 3 2 5 3 3 2 2 2 3" xfId="25317" xr:uid="{00000000-0005-0000-0000-0000775C0000}"/>
    <cellStyle name="Normal 3 3 2 5 3 3 2 2 3" xfId="12591" xr:uid="{00000000-0005-0000-0000-0000785C0000}"/>
    <cellStyle name="Normal 3 3 2 5 3 3 2 2 3 2" xfId="29558" xr:uid="{00000000-0005-0000-0000-0000795C0000}"/>
    <cellStyle name="Normal 3 3 2 5 3 3 2 2 4" xfId="21076" xr:uid="{00000000-0005-0000-0000-00007A5C0000}"/>
    <cellStyle name="Normal 3 3 2 5 3 3 2 3" xfId="6225" xr:uid="{00000000-0005-0000-0000-00007B5C0000}"/>
    <cellStyle name="Normal 3 3 2 5 3 3 2 3 2" xfId="14715" xr:uid="{00000000-0005-0000-0000-00007C5C0000}"/>
    <cellStyle name="Normal 3 3 2 5 3 3 2 3 2 2" xfId="31681" xr:uid="{00000000-0005-0000-0000-00007D5C0000}"/>
    <cellStyle name="Normal 3 3 2 5 3 3 2 3 3" xfId="23199" xr:uid="{00000000-0005-0000-0000-00007E5C0000}"/>
    <cellStyle name="Normal 3 3 2 5 3 3 2 4" xfId="10473" xr:uid="{00000000-0005-0000-0000-00007F5C0000}"/>
    <cellStyle name="Normal 3 3 2 5 3 3 2 4 2" xfId="27440" xr:uid="{00000000-0005-0000-0000-0000805C0000}"/>
    <cellStyle name="Normal 3 3 2 5 3 3 2 5" xfId="18958" xr:uid="{00000000-0005-0000-0000-0000815C0000}"/>
    <cellStyle name="Normal 3 3 2 5 3 3 3" xfId="3026" xr:uid="{00000000-0005-0000-0000-0000825C0000}"/>
    <cellStyle name="Normal 3 3 2 5 3 3 3 2" xfId="7286" xr:uid="{00000000-0005-0000-0000-0000835C0000}"/>
    <cellStyle name="Normal 3 3 2 5 3 3 3 2 2" xfId="15775" xr:uid="{00000000-0005-0000-0000-0000845C0000}"/>
    <cellStyle name="Normal 3 3 2 5 3 3 3 2 2 2" xfId="32741" xr:uid="{00000000-0005-0000-0000-0000855C0000}"/>
    <cellStyle name="Normal 3 3 2 5 3 3 3 2 3" xfId="24259" xr:uid="{00000000-0005-0000-0000-0000865C0000}"/>
    <cellStyle name="Normal 3 3 2 5 3 3 3 3" xfId="11533" xr:uid="{00000000-0005-0000-0000-0000875C0000}"/>
    <cellStyle name="Normal 3 3 2 5 3 3 3 3 2" xfId="28500" xr:uid="{00000000-0005-0000-0000-0000885C0000}"/>
    <cellStyle name="Normal 3 3 2 5 3 3 3 4" xfId="20018" xr:uid="{00000000-0005-0000-0000-0000895C0000}"/>
    <cellStyle name="Normal 3 3 2 5 3 3 4" xfId="5167" xr:uid="{00000000-0005-0000-0000-00008A5C0000}"/>
    <cellStyle name="Normal 3 3 2 5 3 3 4 2" xfId="13657" xr:uid="{00000000-0005-0000-0000-00008B5C0000}"/>
    <cellStyle name="Normal 3 3 2 5 3 3 4 2 2" xfId="30623" xr:uid="{00000000-0005-0000-0000-00008C5C0000}"/>
    <cellStyle name="Normal 3 3 2 5 3 3 4 3" xfId="22141" xr:uid="{00000000-0005-0000-0000-00008D5C0000}"/>
    <cellStyle name="Normal 3 3 2 5 3 3 5" xfId="9415" xr:uid="{00000000-0005-0000-0000-00008E5C0000}"/>
    <cellStyle name="Normal 3 3 2 5 3 3 5 2" xfId="26382" xr:uid="{00000000-0005-0000-0000-00008F5C0000}"/>
    <cellStyle name="Normal 3 3 2 5 3 3 6" xfId="17900" xr:uid="{00000000-0005-0000-0000-0000905C0000}"/>
    <cellStyle name="Normal 3 3 2 5 3 4" xfId="1434" xr:uid="{00000000-0005-0000-0000-0000915C0000}"/>
    <cellStyle name="Normal 3 3 2 5 3 4 2" xfId="3556" xr:uid="{00000000-0005-0000-0000-0000925C0000}"/>
    <cellStyle name="Normal 3 3 2 5 3 4 2 2" xfId="7815" xr:uid="{00000000-0005-0000-0000-0000935C0000}"/>
    <cellStyle name="Normal 3 3 2 5 3 4 2 2 2" xfId="16304" xr:uid="{00000000-0005-0000-0000-0000945C0000}"/>
    <cellStyle name="Normal 3 3 2 5 3 4 2 2 2 2" xfId="33270" xr:uid="{00000000-0005-0000-0000-0000955C0000}"/>
    <cellStyle name="Normal 3 3 2 5 3 4 2 2 3" xfId="24788" xr:uid="{00000000-0005-0000-0000-0000965C0000}"/>
    <cellStyle name="Normal 3 3 2 5 3 4 2 3" xfId="12062" xr:uid="{00000000-0005-0000-0000-0000975C0000}"/>
    <cellStyle name="Normal 3 3 2 5 3 4 2 3 2" xfId="29029" xr:uid="{00000000-0005-0000-0000-0000985C0000}"/>
    <cellStyle name="Normal 3 3 2 5 3 4 2 4" xfId="20547" xr:uid="{00000000-0005-0000-0000-0000995C0000}"/>
    <cellStyle name="Normal 3 3 2 5 3 4 3" xfId="5696" xr:uid="{00000000-0005-0000-0000-00009A5C0000}"/>
    <cellStyle name="Normal 3 3 2 5 3 4 3 2" xfId="14186" xr:uid="{00000000-0005-0000-0000-00009B5C0000}"/>
    <cellStyle name="Normal 3 3 2 5 3 4 3 2 2" xfId="31152" xr:uid="{00000000-0005-0000-0000-00009C5C0000}"/>
    <cellStyle name="Normal 3 3 2 5 3 4 3 3" xfId="22670" xr:uid="{00000000-0005-0000-0000-00009D5C0000}"/>
    <cellStyle name="Normal 3 3 2 5 3 4 4" xfId="9944" xr:uid="{00000000-0005-0000-0000-00009E5C0000}"/>
    <cellStyle name="Normal 3 3 2 5 3 4 4 2" xfId="26911" xr:uid="{00000000-0005-0000-0000-00009F5C0000}"/>
    <cellStyle name="Normal 3 3 2 5 3 4 5" xfId="18429" xr:uid="{00000000-0005-0000-0000-0000A05C0000}"/>
    <cellStyle name="Normal 3 3 2 5 3 5" xfId="2497" xr:uid="{00000000-0005-0000-0000-0000A15C0000}"/>
    <cellStyle name="Normal 3 3 2 5 3 5 2" xfId="6757" xr:uid="{00000000-0005-0000-0000-0000A25C0000}"/>
    <cellStyle name="Normal 3 3 2 5 3 5 2 2" xfId="15246" xr:uid="{00000000-0005-0000-0000-0000A35C0000}"/>
    <cellStyle name="Normal 3 3 2 5 3 5 2 2 2" xfId="32212" xr:uid="{00000000-0005-0000-0000-0000A45C0000}"/>
    <cellStyle name="Normal 3 3 2 5 3 5 2 3" xfId="23730" xr:uid="{00000000-0005-0000-0000-0000A55C0000}"/>
    <cellStyle name="Normal 3 3 2 5 3 5 3" xfId="11004" xr:uid="{00000000-0005-0000-0000-0000A65C0000}"/>
    <cellStyle name="Normal 3 3 2 5 3 5 3 2" xfId="27971" xr:uid="{00000000-0005-0000-0000-0000A75C0000}"/>
    <cellStyle name="Normal 3 3 2 5 3 5 4" xfId="19489" xr:uid="{00000000-0005-0000-0000-0000A85C0000}"/>
    <cellStyle name="Normal 3 3 2 5 3 6" xfId="4638" xr:uid="{00000000-0005-0000-0000-0000A95C0000}"/>
    <cellStyle name="Normal 3 3 2 5 3 6 2" xfId="13128" xr:uid="{00000000-0005-0000-0000-0000AA5C0000}"/>
    <cellStyle name="Normal 3 3 2 5 3 6 2 2" xfId="30094" xr:uid="{00000000-0005-0000-0000-0000AB5C0000}"/>
    <cellStyle name="Normal 3 3 2 5 3 6 3" xfId="21612" xr:uid="{00000000-0005-0000-0000-0000AC5C0000}"/>
    <cellStyle name="Normal 3 3 2 5 3 7" xfId="8886" xr:uid="{00000000-0005-0000-0000-0000AD5C0000}"/>
    <cellStyle name="Normal 3 3 2 5 3 7 2" xfId="25853" xr:uid="{00000000-0005-0000-0000-0000AE5C0000}"/>
    <cellStyle name="Normal 3 3 2 5 3 8" xfId="17371" xr:uid="{00000000-0005-0000-0000-0000AF5C0000}"/>
    <cellStyle name="Normal 3 3 2 5 4" xfId="497" xr:uid="{00000000-0005-0000-0000-0000B05C0000}"/>
    <cellStyle name="Normal 3 3 2 5 4 2" xfId="1037" xr:uid="{00000000-0005-0000-0000-0000B15C0000}"/>
    <cellStyle name="Normal 3 3 2 5 4 2 2" xfId="2098" xr:uid="{00000000-0005-0000-0000-0000B25C0000}"/>
    <cellStyle name="Normal 3 3 2 5 4 2 2 2" xfId="4219" xr:uid="{00000000-0005-0000-0000-0000B35C0000}"/>
    <cellStyle name="Normal 3 3 2 5 4 2 2 2 2" xfId="8478" xr:uid="{00000000-0005-0000-0000-0000B45C0000}"/>
    <cellStyle name="Normal 3 3 2 5 4 2 2 2 2 2" xfId="16967" xr:uid="{00000000-0005-0000-0000-0000B55C0000}"/>
    <cellStyle name="Normal 3 3 2 5 4 2 2 2 2 2 2" xfId="33933" xr:uid="{00000000-0005-0000-0000-0000B65C0000}"/>
    <cellStyle name="Normal 3 3 2 5 4 2 2 2 2 3" xfId="25451" xr:uid="{00000000-0005-0000-0000-0000B75C0000}"/>
    <cellStyle name="Normal 3 3 2 5 4 2 2 2 3" xfId="12725" xr:uid="{00000000-0005-0000-0000-0000B85C0000}"/>
    <cellStyle name="Normal 3 3 2 5 4 2 2 2 3 2" xfId="29692" xr:uid="{00000000-0005-0000-0000-0000B95C0000}"/>
    <cellStyle name="Normal 3 3 2 5 4 2 2 2 4" xfId="21210" xr:uid="{00000000-0005-0000-0000-0000BA5C0000}"/>
    <cellStyle name="Normal 3 3 2 5 4 2 2 3" xfId="6359" xr:uid="{00000000-0005-0000-0000-0000BB5C0000}"/>
    <cellStyle name="Normal 3 3 2 5 4 2 2 3 2" xfId="14849" xr:uid="{00000000-0005-0000-0000-0000BC5C0000}"/>
    <cellStyle name="Normal 3 3 2 5 4 2 2 3 2 2" xfId="31815" xr:uid="{00000000-0005-0000-0000-0000BD5C0000}"/>
    <cellStyle name="Normal 3 3 2 5 4 2 2 3 3" xfId="23333" xr:uid="{00000000-0005-0000-0000-0000BE5C0000}"/>
    <cellStyle name="Normal 3 3 2 5 4 2 2 4" xfId="10607" xr:uid="{00000000-0005-0000-0000-0000BF5C0000}"/>
    <cellStyle name="Normal 3 3 2 5 4 2 2 4 2" xfId="27574" xr:uid="{00000000-0005-0000-0000-0000C05C0000}"/>
    <cellStyle name="Normal 3 3 2 5 4 2 2 5" xfId="19092" xr:uid="{00000000-0005-0000-0000-0000C15C0000}"/>
    <cellStyle name="Normal 3 3 2 5 4 2 3" xfId="3160" xr:uid="{00000000-0005-0000-0000-0000C25C0000}"/>
    <cellStyle name="Normal 3 3 2 5 4 2 3 2" xfId="7420" xr:uid="{00000000-0005-0000-0000-0000C35C0000}"/>
    <cellStyle name="Normal 3 3 2 5 4 2 3 2 2" xfId="15909" xr:uid="{00000000-0005-0000-0000-0000C45C0000}"/>
    <cellStyle name="Normal 3 3 2 5 4 2 3 2 2 2" xfId="32875" xr:uid="{00000000-0005-0000-0000-0000C55C0000}"/>
    <cellStyle name="Normal 3 3 2 5 4 2 3 2 3" xfId="24393" xr:uid="{00000000-0005-0000-0000-0000C65C0000}"/>
    <cellStyle name="Normal 3 3 2 5 4 2 3 3" xfId="11667" xr:uid="{00000000-0005-0000-0000-0000C75C0000}"/>
    <cellStyle name="Normal 3 3 2 5 4 2 3 3 2" xfId="28634" xr:uid="{00000000-0005-0000-0000-0000C85C0000}"/>
    <cellStyle name="Normal 3 3 2 5 4 2 3 4" xfId="20152" xr:uid="{00000000-0005-0000-0000-0000C95C0000}"/>
    <cellStyle name="Normal 3 3 2 5 4 2 4" xfId="5301" xr:uid="{00000000-0005-0000-0000-0000CA5C0000}"/>
    <cellStyle name="Normal 3 3 2 5 4 2 4 2" xfId="13791" xr:uid="{00000000-0005-0000-0000-0000CB5C0000}"/>
    <cellStyle name="Normal 3 3 2 5 4 2 4 2 2" xfId="30757" xr:uid="{00000000-0005-0000-0000-0000CC5C0000}"/>
    <cellStyle name="Normal 3 3 2 5 4 2 4 3" xfId="22275" xr:uid="{00000000-0005-0000-0000-0000CD5C0000}"/>
    <cellStyle name="Normal 3 3 2 5 4 2 5" xfId="9549" xr:uid="{00000000-0005-0000-0000-0000CE5C0000}"/>
    <cellStyle name="Normal 3 3 2 5 4 2 5 2" xfId="26516" xr:uid="{00000000-0005-0000-0000-0000CF5C0000}"/>
    <cellStyle name="Normal 3 3 2 5 4 2 6" xfId="18034" xr:uid="{00000000-0005-0000-0000-0000D05C0000}"/>
    <cellStyle name="Normal 3 3 2 5 4 3" xfId="1568" xr:uid="{00000000-0005-0000-0000-0000D15C0000}"/>
    <cellStyle name="Normal 3 3 2 5 4 3 2" xfId="3690" xr:uid="{00000000-0005-0000-0000-0000D25C0000}"/>
    <cellStyle name="Normal 3 3 2 5 4 3 2 2" xfId="7949" xr:uid="{00000000-0005-0000-0000-0000D35C0000}"/>
    <cellStyle name="Normal 3 3 2 5 4 3 2 2 2" xfId="16438" xr:uid="{00000000-0005-0000-0000-0000D45C0000}"/>
    <cellStyle name="Normal 3 3 2 5 4 3 2 2 2 2" xfId="33404" xr:uid="{00000000-0005-0000-0000-0000D55C0000}"/>
    <cellStyle name="Normal 3 3 2 5 4 3 2 2 3" xfId="24922" xr:uid="{00000000-0005-0000-0000-0000D65C0000}"/>
    <cellStyle name="Normal 3 3 2 5 4 3 2 3" xfId="12196" xr:uid="{00000000-0005-0000-0000-0000D75C0000}"/>
    <cellStyle name="Normal 3 3 2 5 4 3 2 3 2" xfId="29163" xr:uid="{00000000-0005-0000-0000-0000D85C0000}"/>
    <cellStyle name="Normal 3 3 2 5 4 3 2 4" xfId="20681" xr:uid="{00000000-0005-0000-0000-0000D95C0000}"/>
    <cellStyle name="Normal 3 3 2 5 4 3 3" xfId="5830" xr:uid="{00000000-0005-0000-0000-0000DA5C0000}"/>
    <cellStyle name="Normal 3 3 2 5 4 3 3 2" xfId="14320" xr:uid="{00000000-0005-0000-0000-0000DB5C0000}"/>
    <cellStyle name="Normal 3 3 2 5 4 3 3 2 2" xfId="31286" xr:uid="{00000000-0005-0000-0000-0000DC5C0000}"/>
    <cellStyle name="Normal 3 3 2 5 4 3 3 3" xfId="22804" xr:uid="{00000000-0005-0000-0000-0000DD5C0000}"/>
    <cellStyle name="Normal 3 3 2 5 4 3 4" xfId="10078" xr:uid="{00000000-0005-0000-0000-0000DE5C0000}"/>
    <cellStyle name="Normal 3 3 2 5 4 3 4 2" xfId="27045" xr:uid="{00000000-0005-0000-0000-0000DF5C0000}"/>
    <cellStyle name="Normal 3 3 2 5 4 3 5" xfId="18563" xr:uid="{00000000-0005-0000-0000-0000E05C0000}"/>
    <cellStyle name="Normal 3 3 2 5 4 4" xfId="2631" xr:uid="{00000000-0005-0000-0000-0000E15C0000}"/>
    <cellStyle name="Normal 3 3 2 5 4 4 2" xfId="6891" xr:uid="{00000000-0005-0000-0000-0000E25C0000}"/>
    <cellStyle name="Normal 3 3 2 5 4 4 2 2" xfId="15380" xr:uid="{00000000-0005-0000-0000-0000E35C0000}"/>
    <cellStyle name="Normal 3 3 2 5 4 4 2 2 2" xfId="32346" xr:uid="{00000000-0005-0000-0000-0000E45C0000}"/>
    <cellStyle name="Normal 3 3 2 5 4 4 2 3" xfId="23864" xr:uid="{00000000-0005-0000-0000-0000E55C0000}"/>
    <cellStyle name="Normal 3 3 2 5 4 4 3" xfId="11138" xr:uid="{00000000-0005-0000-0000-0000E65C0000}"/>
    <cellStyle name="Normal 3 3 2 5 4 4 3 2" xfId="28105" xr:uid="{00000000-0005-0000-0000-0000E75C0000}"/>
    <cellStyle name="Normal 3 3 2 5 4 4 4" xfId="19623" xr:uid="{00000000-0005-0000-0000-0000E85C0000}"/>
    <cellStyle name="Normal 3 3 2 5 4 5" xfId="4772" xr:uid="{00000000-0005-0000-0000-0000E95C0000}"/>
    <cellStyle name="Normal 3 3 2 5 4 5 2" xfId="13262" xr:uid="{00000000-0005-0000-0000-0000EA5C0000}"/>
    <cellStyle name="Normal 3 3 2 5 4 5 2 2" xfId="30228" xr:uid="{00000000-0005-0000-0000-0000EB5C0000}"/>
    <cellStyle name="Normal 3 3 2 5 4 5 3" xfId="21746" xr:uid="{00000000-0005-0000-0000-0000EC5C0000}"/>
    <cellStyle name="Normal 3 3 2 5 4 6" xfId="9020" xr:uid="{00000000-0005-0000-0000-0000ED5C0000}"/>
    <cellStyle name="Normal 3 3 2 5 4 6 2" xfId="25987" xr:uid="{00000000-0005-0000-0000-0000EE5C0000}"/>
    <cellStyle name="Normal 3 3 2 5 4 7" xfId="17505" xr:uid="{00000000-0005-0000-0000-0000EF5C0000}"/>
    <cellStyle name="Normal 3 3 2 5 5" xfId="767" xr:uid="{00000000-0005-0000-0000-0000F05C0000}"/>
    <cellStyle name="Normal 3 3 2 5 5 2" xfId="1833" xr:uid="{00000000-0005-0000-0000-0000F15C0000}"/>
    <cellStyle name="Normal 3 3 2 5 5 2 2" xfId="3954" xr:uid="{00000000-0005-0000-0000-0000F25C0000}"/>
    <cellStyle name="Normal 3 3 2 5 5 2 2 2" xfId="8213" xr:uid="{00000000-0005-0000-0000-0000F35C0000}"/>
    <cellStyle name="Normal 3 3 2 5 5 2 2 2 2" xfId="16702" xr:uid="{00000000-0005-0000-0000-0000F45C0000}"/>
    <cellStyle name="Normal 3 3 2 5 5 2 2 2 2 2" xfId="33668" xr:uid="{00000000-0005-0000-0000-0000F55C0000}"/>
    <cellStyle name="Normal 3 3 2 5 5 2 2 2 3" xfId="25186" xr:uid="{00000000-0005-0000-0000-0000F65C0000}"/>
    <cellStyle name="Normal 3 3 2 5 5 2 2 3" xfId="12460" xr:uid="{00000000-0005-0000-0000-0000F75C0000}"/>
    <cellStyle name="Normal 3 3 2 5 5 2 2 3 2" xfId="29427" xr:uid="{00000000-0005-0000-0000-0000F85C0000}"/>
    <cellStyle name="Normal 3 3 2 5 5 2 2 4" xfId="20945" xr:uid="{00000000-0005-0000-0000-0000F95C0000}"/>
    <cellStyle name="Normal 3 3 2 5 5 2 3" xfId="6094" xr:uid="{00000000-0005-0000-0000-0000FA5C0000}"/>
    <cellStyle name="Normal 3 3 2 5 5 2 3 2" xfId="14584" xr:uid="{00000000-0005-0000-0000-0000FB5C0000}"/>
    <cellStyle name="Normal 3 3 2 5 5 2 3 2 2" xfId="31550" xr:uid="{00000000-0005-0000-0000-0000FC5C0000}"/>
    <cellStyle name="Normal 3 3 2 5 5 2 3 3" xfId="23068" xr:uid="{00000000-0005-0000-0000-0000FD5C0000}"/>
    <cellStyle name="Normal 3 3 2 5 5 2 4" xfId="10342" xr:uid="{00000000-0005-0000-0000-0000FE5C0000}"/>
    <cellStyle name="Normal 3 3 2 5 5 2 4 2" xfId="27309" xr:uid="{00000000-0005-0000-0000-0000FF5C0000}"/>
    <cellStyle name="Normal 3 3 2 5 5 2 5" xfId="18827" xr:uid="{00000000-0005-0000-0000-0000005D0000}"/>
    <cellStyle name="Normal 3 3 2 5 5 3" xfId="2895" xr:uid="{00000000-0005-0000-0000-0000015D0000}"/>
    <cellStyle name="Normal 3 3 2 5 5 3 2" xfId="7155" xr:uid="{00000000-0005-0000-0000-0000025D0000}"/>
    <cellStyle name="Normal 3 3 2 5 5 3 2 2" xfId="15644" xr:uid="{00000000-0005-0000-0000-0000035D0000}"/>
    <cellStyle name="Normal 3 3 2 5 5 3 2 2 2" xfId="32610" xr:uid="{00000000-0005-0000-0000-0000045D0000}"/>
    <cellStyle name="Normal 3 3 2 5 5 3 2 3" xfId="24128" xr:uid="{00000000-0005-0000-0000-0000055D0000}"/>
    <cellStyle name="Normal 3 3 2 5 5 3 3" xfId="11402" xr:uid="{00000000-0005-0000-0000-0000065D0000}"/>
    <cellStyle name="Normal 3 3 2 5 5 3 3 2" xfId="28369" xr:uid="{00000000-0005-0000-0000-0000075D0000}"/>
    <cellStyle name="Normal 3 3 2 5 5 3 4" xfId="19887" xr:uid="{00000000-0005-0000-0000-0000085D0000}"/>
    <cellStyle name="Normal 3 3 2 5 5 4" xfId="5036" xr:uid="{00000000-0005-0000-0000-0000095D0000}"/>
    <cellStyle name="Normal 3 3 2 5 5 4 2" xfId="13526" xr:uid="{00000000-0005-0000-0000-00000A5D0000}"/>
    <cellStyle name="Normal 3 3 2 5 5 4 2 2" xfId="30492" xr:uid="{00000000-0005-0000-0000-00000B5D0000}"/>
    <cellStyle name="Normal 3 3 2 5 5 4 3" xfId="22010" xr:uid="{00000000-0005-0000-0000-00000C5D0000}"/>
    <cellStyle name="Normal 3 3 2 5 5 5" xfId="9284" xr:uid="{00000000-0005-0000-0000-00000D5D0000}"/>
    <cellStyle name="Normal 3 3 2 5 5 5 2" xfId="26251" xr:uid="{00000000-0005-0000-0000-00000E5D0000}"/>
    <cellStyle name="Normal 3 3 2 5 5 6" xfId="17769" xr:uid="{00000000-0005-0000-0000-00000F5D0000}"/>
    <cellStyle name="Normal 3 3 2 5 6" xfId="1303" xr:uid="{00000000-0005-0000-0000-0000105D0000}"/>
    <cellStyle name="Normal 3 3 2 5 6 2" xfId="3425" xr:uid="{00000000-0005-0000-0000-0000115D0000}"/>
    <cellStyle name="Normal 3 3 2 5 6 2 2" xfId="7684" xr:uid="{00000000-0005-0000-0000-0000125D0000}"/>
    <cellStyle name="Normal 3 3 2 5 6 2 2 2" xfId="16173" xr:uid="{00000000-0005-0000-0000-0000135D0000}"/>
    <cellStyle name="Normal 3 3 2 5 6 2 2 2 2" xfId="33139" xr:uid="{00000000-0005-0000-0000-0000145D0000}"/>
    <cellStyle name="Normal 3 3 2 5 6 2 2 3" xfId="24657" xr:uid="{00000000-0005-0000-0000-0000155D0000}"/>
    <cellStyle name="Normal 3 3 2 5 6 2 3" xfId="11931" xr:uid="{00000000-0005-0000-0000-0000165D0000}"/>
    <cellStyle name="Normal 3 3 2 5 6 2 3 2" xfId="28898" xr:uid="{00000000-0005-0000-0000-0000175D0000}"/>
    <cellStyle name="Normal 3 3 2 5 6 2 4" xfId="20416" xr:uid="{00000000-0005-0000-0000-0000185D0000}"/>
    <cellStyle name="Normal 3 3 2 5 6 3" xfId="5565" xr:uid="{00000000-0005-0000-0000-0000195D0000}"/>
    <cellStyle name="Normal 3 3 2 5 6 3 2" xfId="14055" xr:uid="{00000000-0005-0000-0000-00001A5D0000}"/>
    <cellStyle name="Normal 3 3 2 5 6 3 2 2" xfId="31021" xr:uid="{00000000-0005-0000-0000-00001B5D0000}"/>
    <cellStyle name="Normal 3 3 2 5 6 3 3" xfId="22539" xr:uid="{00000000-0005-0000-0000-00001C5D0000}"/>
    <cellStyle name="Normal 3 3 2 5 6 4" xfId="9813" xr:uid="{00000000-0005-0000-0000-00001D5D0000}"/>
    <cellStyle name="Normal 3 3 2 5 6 4 2" xfId="26780" xr:uid="{00000000-0005-0000-0000-00001E5D0000}"/>
    <cellStyle name="Normal 3 3 2 5 6 5" xfId="18298" xr:uid="{00000000-0005-0000-0000-00001F5D0000}"/>
    <cellStyle name="Normal 3 3 2 5 7" xfId="2366" xr:uid="{00000000-0005-0000-0000-0000205D0000}"/>
    <cellStyle name="Normal 3 3 2 5 7 2" xfId="6626" xr:uid="{00000000-0005-0000-0000-0000215D0000}"/>
    <cellStyle name="Normal 3 3 2 5 7 2 2" xfId="15115" xr:uid="{00000000-0005-0000-0000-0000225D0000}"/>
    <cellStyle name="Normal 3 3 2 5 7 2 2 2" xfId="32081" xr:uid="{00000000-0005-0000-0000-0000235D0000}"/>
    <cellStyle name="Normal 3 3 2 5 7 2 3" xfId="23599" xr:uid="{00000000-0005-0000-0000-0000245D0000}"/>
    <cellStyle name="Normal 3 3 2 5 7 3" xfId="10873" xr:uid="{00000000-0005-0000-0000-0000255D0000}"/>
    <cellStyle name="Normal 3 3 2 5 7 3 2" xfId="27840" xr:uid="{00000000-0005-0000-0000-0000265D0000}"/>
    <cellStyle name="Normal 3 3 2 5 7 4" xfId="19358" xr:uid="{00000000-0005-0000-0000-0000275D0000}"/>
    <cellStyle name="Normal 3 3 2 5 8" xfId="4507" xr:uid="{00000000-0005-0000-0000-0000285D0000}"/>
    <cellStyle name="Normal 3 3 2 5 8 2" xfId="12997" xr:uid="{00000000-0005-0000-0000-0000295D0000}"/>
    <cellStyle name="Normal 3 3 2 5 8 2 2" xfId="29963" xr:uid="{00000000-0005-0000-0000-00002A5D0000}"/>
    <cellStyle name="Normal 3 3 2 5 8 3" xfId="21481" xr:uid="{00000000-0005-0000-0000-00002B5D0000}"/>
    <cellStyle name="Normal 3 3 2 5 9" xfId="8755" xr:uid="{00000000-0005-0000-0000-00002C5D0000}"/>
    <cellStyle name="Normal 3 3 2 5 9 2" xfId="25722" xr:uid="{00000000-0005-0000-0000-00002D5D0000}"/>
    <cellStyle name="Normal 3 3 2 6" xfId="241" xr:uid="{00000000-0005-0000-0000-00002E5D0000}"/>
    <cellStyle name="Normal 3 3 2 6 2" xfId="376" xr:uid="{00000000-0005-0000-0000-00002F5D0000}"/>
    <cellStyle name="Normal 3 3 2 6 2 2" xfId="664" xr:uid="{00000000-0005-0000-0000-0000305D0000}"/>
    <cellStyle name="Normal 3 3 2 6 2 2 2" xfId="1200" xr:uid="{00000000-0005-0000-0000-0000315D0000}"/>
    <cellStyle name="Normal 3 3 2 6 2 2 2 2" xfId="2261" xr:uid="{00000000-0005-0000-0000-0000325D0000}"/>
    <cellStyle name="Normal 3 3 2 6 2 2 2 2 2" xfId="4382" xr:uid="{00000000-0005-0000-0000-0000335D0000}"/>
    <cellStyle name="Normal 3 3 2 6 2 2 2 2 2 2" xfId="8641" xr:uid="{00000000-0005-0000-0000-0000345D0000}"/>
    <cellStyle name="Normal 3 3 2 6 2 2 2 2 2 2 2" xfId="17130" xr:uid="{00000000-0005-0000-0000-0000355D0000}"/>
    <cellStyle name="Normal 3 3 2 6 2 2 2 2 2 2 2 2" xfId="34096" xr:uid="{00000000-0005-0000-0000-0000365D0000}"/>
    <cellStyle name="Normal 3 3 2 6 2 2 2 2 2 2 3" xfId="25614" xr:uid="{00000000-0005-0000-0000-0000375D0000}"/>
    <cellStyle name="Normal 3 3 2 6 2 2 2 2 2 3" xfId="12888" xr:uid="{00000000-0005-0000-0000-0000385D0000}"/>
    <cellStyle name="Normal 3 3 2 6 2 2 2 2 2 3 2" xfId="29855" xr:uid="{00000000-0005-0000-0000-0000395D0000}"/>
    <cellStyle name="Normal 3 3 2 6 2 2 2 2 2 4" xfId="21373" xr:uid="{00000000-0005-0000-0000-00003A5D0000}"/>
    <cellStyle name="Normal 3 3 2 6 2 2 2 2 3" xfId="6522" xr:uid="{00000000-0005-0000-0000-00003B5D0000}"/>
    <cellStyle name="Normal 3 3 2 6 2 2 2 2 3 2" xfId="15012" xr:uid="{00000000-0005-0000-0000-00003C5D0000}"/>
    <cellStyle name="Normal 3 3 2 6 2 2 2 2 3 2 2" xfId="31978" xr:uid="{00000000-0005-0000-0000-00003D5D0000}"/>
    <cellStyle name="Normal 3 3 2 6 2 2 2 2 3 3" xfId="23496" xr:uid="{00000000-0005-0000-0000-00003E5D0000}"/>
    <cellStyle name="Normal 3 3 2 6 2 2 2 2 4" xfId="10770" xr:uid="{00000000-0005-0000-0000-00003F5D0000}"/>
    <cellStyle name="Normal 3 3 2 6 2 2 2 2 4 2" xfId="27737" xr:uid="{00000000-0005-0000-0000-0000405D0000}"/>
    <cellStyle name="Normal 3 3 2 6 2 2 2 2 5" xfId="19255" xr:uid="{00000000-0005-0000-0000-0000415D0000}"/>
    <cellStyle name="Normal 3 3 2 6 2 2 2 3" xfId="3323" xr:uid="{00000000-0005-0000-0000-0000425D0000}"/>
    <cellStyle name="Normal 3 3 2 6 2 2 2 3 2" xfId="7583" xr:uid="{00000000-0005-0000-0000-0000435D0000}"/>
    <cellStyle name="Normal 3 3 2 6 2 2 2 3 2 2" xfId="16072" xr:uid="{00000000-0005-0000-0000-0000445D0000}"/>
    <cellStyle name="Normal 3 3 2 6 2 2 2 3 2 2 2" xfId="33038" xr:uid="{00000000-0005-0000-0000-0000455D0000}"/>
    <cellStyle name="Normal 3 3 2 6 2 2 2 3 2 3" xfId="24556" xr:uid="{00000000-0005-0000-0000-0000465D0000}"/>
    <cellStyle name="Normal 3 3 2 6 2 2 2 3 3" xfId="11830" xr:uid="{00000000-0005-0000-0000-0000475D0000}"/>
    <cellStyle name="Normal 3 3 2 6 2 2 2 3 3 2" xfId="28797" xr:uid="{00000000-0005-0000-0000-0000485D0000}"/>
    <cellStyle name="Normal 3 3 2 6 2 2 2 3 4" xfId="20315" xr:uid="{00000000-0005-0000-0000-0000495D0000}"/>
    <cellStyle name="Normal 3 3 2 6 2 2 2 4" xfId="5464" xr:uid="{00000000-0005-0000-0000-00004A5D0000}"/>
    <cellStyle name="Normal 3 3 2 6 2 2 2 4 2" xfId="13954" xr:uid="{00000000-0005-0000-0000-00004B5D0000}"/>
    <cellStyle name="Normal 3 3 2 6 2 2 2 4 2 2" xfId="30920" xr:uid="{00000000-0005-0000-0000-00004C5D0000}"/>
    <cellStyle name="Normal 3 3 2 6 2 2 2 4 3" xfId="22438" xr:uid="{00000000-0005-0000-0000-00004D5D0000}"/>
    <cellStyle name="Normal 3 3 2 6 2 2 2 5" xfId="9712" xr:uid="{00000000-0005-0000-0000-00004E5D0000}"/>
    <cellStyle name="Normal 3 3 2 6 2 2 2 5 2" xfId="26679" xr:uid="{00000000-0005-0000-0000-00004F5D0000}"/>
    <cellStyle name="Normal 3 3 2 6 2 2 2 6" xfId="18197" xr:uid="{00000000-0005-0000-0000-0000505D0000}"/>
    <cellStyle name="Normal 3 3 2 6 2 2 3" xfId="1731" xr:uid="{00000000-0005-0000-0000-0000515D0000}"/>
    <cellStyle name="Normal 3 3 2 6 2 2 3 2" xfId="3853" xr:uid="{00000000-0005-0000-0000-0000525D0000}"/>
    <cellStyle name="Normal 3 3 2 6 2 2 3 2 2" xfId="8112" xr:uid="{00000000-0005-0000-0000-0000535D0000}"/>
    <cellStyle name="Normal 3 3 2 6 2 2 3 2 2 2" xfId="16601" xr:uid="{00000000-0005-0000-0000-0000545D0000}"/>
    <cellStyle name="Normal 3 3 2 6 2 2 3 2 2 2 2" xfId="33567" xr:uid="{00000000-0005-0000-0000-0000555D0000}"/>
    <cellStyle name="Normal 3 3 2 6 2 2 3 2 2 3" xfId="25085" xr:uid="{00000000-0005-0000-0000-0000565D0000}"/>
    <cellStyle name="Normal 3 3 2 6 2 2 3 2 3" xfId="12359" xr:uid="{00000000-0005-0000-0000-0000575D0000}"/>
    <cellStyle name="Normal 3 3 2 6 2 2 3 2 3 2" xfId="29326" xr:uid="{00000000-0005-0000-0000-0000585D0000}"/>
    <cellStyle name="Normal 3 3 2 6 2 2 3 2 4" xfId="20844" xr:uid="{00000000-0005-0000-0000-0000595D0000}"/>
    <cellStyle name="Normal 3 3 2 6 2 2 3 3" xfId="5993" xr:uid="{00000000-0005-0000-0000-00005A5D0000}"/>
    <cellStyle name="Normal 3 3 2 6 2 2 3 3 2" xfId="14483" xr:uid="{00000000-0005-0000-0000-00005B5D0000}"/>
    <cellStyle name="Normal 3 3 2 6 2 2 3 3 2 2" xfId="31449" xr:uid="{00000000-0005-0000-0000-00005C5D0000}"/>
    <cellStyle name="Normal 3 3 2 6 2 2 3 3 3" xfId="22967" xr:uid="{00000000-0005-0000-0000-00005D5D0000}"/>
    <cellStyle name="Normal 3 3 2 6 2 2 3 4" xfId="10241" xr:uid="{00000000-0005-0000-0000-00005E5D0000}"/>
    <cellStyle name="Normal 3 3 2 6 2 2 3 4 2" xfId="27208" xr:uid="{00000000-0005-0000-0000-00005F5D0000}"/>
    <cellStyle name="Normal 3 3 2 6 2 2 3 5" xfId="18726" xr:uid="{00000000-0005-0000-0000-0000605D0000}"/>
    <cellStyle name="Normal 3 3 2 6 2 2 4" xfId="2794" xr:uid="{00000000-0005-0000-0000-0000615D0000}"/>
    <cellStyle name="Normal 3 3 2 6 2 2 4 2" xfId="7054" xr:uid="{00000000-0005-0000-0000-0000625D0000}"/>
    <cellStyle name="Normal 3 3 2 6 2 2 4 2 2" xfId="15543" xr:uid="{00000000-0005-0000-0000-0000635D0000}"/>
    <cellStyle name="Normal 3 3 2 6 2 2 4 2 2 2" xfId="32509" xr:uid="{00000000-0005-0000-0000-0000645D0000}"/>
    <cellStyle name="Normal 3 3 2 6 2 2 4 2 3" xfId="24027" xr:uid="{00000000-0005-0000-0000-0000655D0000}"/>
    <cellStyle name="Normal 3 3 2 6 2 2 4 3" xfId="11301" xr:uid="{00000000-0005-0000-0000-0000665D0000}"/>
    <cellStyle name="Normal 3 3 2 6 2 2 4 3 2" xfId="28268" xr:uid="{00000000-0005-0000-0000-0000675D0000}"/>
    <cellStyle name="Normal 3 3 2 6 2 2 4 4" xfId="19786" xr:uid="{00000000-0005-0000-0000-0000685D0000}"/>
    <cellStyle name="Normal 3 3 2 6 2 2 5" xfId="4935" xr:uid="{00000000-0005-0000-0000-0000695D0000}"/>
    <cellStyle name="Normal 3 3 2 6 2 2 5 2" xfId="13425" xr:uid="{00000000-0005-0000-0000-00006A5D0000}"/>
    <cellStyle name="Normal 3 3 2 6 2 2 5 2 2" xfId="30391" xr:uid="{00000000-0005-0000-0000-00006B5D0000}"/>
    <cellStyle name="Normal 3 3 2 6 2 2 5 3" xfId="21909" xr:uid="{00000000-0005-0000-0000-00006C5D0000}"/>
    <cellStyle name="Normal 3 3 2 6 2 2 6" xfId="9183" xr:uid="{00000000-0005-0000-0000-00006D5D0000}"/>
    <cellStyle name="Normal 3 3 2 6 2 2 6 2" xfId="26150" xr:uid="{00000000-0005-0000-0000-00006E5D0000}"/>
    <cellStyle name="Normal 3 3 2 6 2 2 7" xfId="17668" xr:uid="{00000000-0005-0000-0000-00006F5D0000}"/>
    <cellStyle name="Normal 3 3 2 6 2 3" xfId="930" xr:uid="{00000000-0005-0000-0000-0000705D0000}"/>
    <cellStyle name="Normal 3 3 2 6 2 3 2" xfId="1996" xr:uid="{00000000-0005-0000-0000-0000715D0000}"/>
    <cellStyle name="Normal 3 3 2 6 2 3 2 2" xfId="4117" xr:uid="{00000000-0005-0000-0000-0000725D0000}"/>
    <cellStyle name="Normal 3 3 2 6 2 3 2 2 2" xfId="8376" xr:uid="{00000000-0005-0000-0000-0000735D0000}"/>
    <cellStyle name="Normal 3 3 2 6 2 3 2 2 2 2" xfId="16865" xr:uid="{00000000-0005-0000-0000-0000745D0000}"/>
    <cellStyle name="Normal 3 3 2 6 2 3 2 2 2 2 2" xfId="33831" xr:uid="{00000000-0005-0000-0000-0000755D0000}"/>
    <cellStyle name="Normal 3 3 2 6 2 3 2 2 2 3" xfId="25349" xr:uid="{00000000-0005-0000-0000-0000765D0000}"/>
    <cellStyle name="Normal 3 3 2 6 2 3 2 2 3" xfId="12623" xr:uid="{00000000-0005-0000-0000-0000775D0000}"/>
    <cellStyle name="Normal 3 3 2 6 2 3 2 2 3 2" xfId="29590" xr:uid="{00000000-0005-0000-0000-0000785D0000}"/>
    <cellStyle name="Normal 3 3 2 6 2 3 2 2 4" xfId="21108" xr:uid="{00000000-0005-0000-0000-0000795D0000}"/>
    <cellStyle name="Normal 3 3 2 6 2 3 2 3" xfId="6257" xr:uid="{00000000-0005-0000-0000-00007A5D0000}"/>
    <cellStyle name="Normal 3 3 2 6 2 3 2 3 2" xfId="14747" xr:uid="{00000000-0005-0000-0000-00007B5D0000}"/>
    <cellStyle name="Normal 3 3 2 6 2 3 2 3 2 2" xfId="31713" xr:uid="{00000000-0005-0000-0000-00007C5D0000}"/>
    <cellStyle name="Normal 3 3 2 6 2 3 2 3 3" xfId="23231" xr:uid="{00000000-0005-0000-0000-00007D5D0000}"/>
    <cellStyle name="Normal 3 3 2 6 2 3 2 4" xfId="10505" xr:uid="{00000000-0005-0000-0000-00007E5D0000}"/>
    <cellStyle name="Normal 3 3 2 6 2 3 2 4 2" xfId="27472" xr:uid="{00000000-0005-0000-0000-00007F5D0000}"/>
    <cellStyle name="Normal 3 3 2 6 2 3 2 5" xfId="18990" xr:uid="{00000000-0005-0000-0000-0000805D0000}"/>
    <cellStyle name="Normal 3 3 2 6 2 3 3" xfId="3058" xr:uid="{00000000-0005-0000-0000-0000815D0000}"/>
    <cellStyle name="Normal 3 3 2 6 2 3 3 2" xfId="7318" xr:uid="{00000000-0005-0000-0000-0000825D0000}"/>
    <cellStyle name="Normal 3 3 2 6 2 3 3 2 2" xfId="15807" xr:uid="{00000000-0005-0000-0000-0000835D0000}"/>
    <cellStyle name="Normal 3 3 2 6 2 3 3 2 2 2" xfId="32773" xr:uid="{00000000-0005-0000-0000-0000845D0000}"/>
    <cellStyle name="Normal 3 3 2 6 2 3 3 2 3" xfId="24291" xr:uid="{00000000-0005-0000-0000-0000855D0000}"/>
    <cellStyle name="Normal 3 3 2 6 2 3 3 3" xfId="11565" xr:uid="{00000000-0005-0000-0000-0000865D0000}"/>
    <cellStyle name="Normal 3 3 2 6 2 3 3 3 2" xfId="28532" xr:uid="{00000000-0005-0000-0000-0000875D0000}"/>
    <cellStyle name="Normal 3 3 2 6 2 3 3 4" xfId="20050" xr:uid="{00000000-0005-0000-0000-0000885D0000}"/>
    <cellStyle name="Normal 3 3 2 6 2 3 4" xfId="5199" xr:uid="{00000000-0005-0000-0000-0000895D0000}"/>
    <cellStyle name="Normal 3 3 2 6 2 3 4 2" xfId="13689" xr:uid="{00000000-0005-0000-0000-00008A5D0000}"/>
    <cellStyle name="Normal 3 3 2 6 2 3 4 2 2" xfId="30655" xr:uid="{00000000-0005-0000-0000-00008B5D0000}"/>
    <cellStyle name="Normal 3 3 2 6 2 3 4 3" xfId="22173" xr:uid="{00000000-0005-0000-0000-00008C5D0000}"/>
    <cellStyle name="Normal 3 3 2 6 2 3 5" xfId="9447" xr:uid="{00000000-0005-0000-0000-00008D5D0000}"/>
    <cellStyle name="Normal 3 3 2 6 2 3 5 2" xfId="26414" xr:uid="{00000000-0005-0000-0000-00008E5D0000}"/>
    <cellStyle name="Normal 3 3 2 6 2 3 6" xfId="17932" xr:uid="{00000000-0005-0000-0000-00008F5D0000}"/>
    <cellStyle name="Normal 3 3 2 6 2 4" xfId="1466" xr:uid="{00000000-0005-0000-0000-0000905D0000}"/>
    <cellStyle name="Normal 3 3 2 6 2 4 2" xfId="3588" xr:uid="{00000000-0005-0000-0000-0000915D0000}"/>
    <cellStyle name="Normal 3 3 2 6 2 4 2 2" xfId="7847" xr:uid="{00000000-0005-0000-0000-0000925D0000}"/>
    <cellStyle name="Normal 3 3 2 6 2 4 2 2 2" xfId="16336" xr:uid="{00000000-0005-0000-0000-0000935D0000}"/>
    <cellStyle name="Normal 3 3 2 6 2 4 2 2 2 2" xfId="33302" xr:uid="{00000000-0005-0000-0000-0000945D0000}"/>
    <cellStyle name="Normal 3 3 2 6 2 4 2 2 3" xfId="24820" xr:uid="{00000000-0005-0000-0000-0000955D0000}"/>
    <cellStyle name="Normal 3 3 2 6 2 4 2 3" xfId="12094" xr:uid="{00000000-0005-0000-0000-0000965D0000}"/>
    <cellStyle name="Normal 3 3 2 6 2 4 2 3 2" xfId="29061" xr:uid="{00000000-0005-0000-0000-0000975D0000}"/>
    <cellStyle name="Normal 3 3 2 6 2 4 2 4" xfId="20579" xr:uid="{00000000-0005-0000-0000-0000985D0000}"/>
    <cellStyle name="Normal 3 3 2 6 2 4 3" xfId="5728" xr:uid="{00000000-0005-0000-0000-0000995D0000}"/>
    <cellStyle name="Normal 3 3 2 6 2 4 3 2" xfId="14218" xr:uid="{00000000-0005-0000-0000-00009A5D0000}"/>
    <cellStyle name="Normal 3 3 2 6 2 4 3 2 2" xfId="31184" xr:uid="{00000000-0005-0000-0000-00009B5D0000}"/>
    <cellStyle name="Normal 3 3 2 6 2 4 3 3" xfId="22702" xr:uid="{00000000-0005-0000-0000-00009C5D0000}"/>
    <cellStyle name="Normal 3 3 2 6 2 4 4" xfId="9976" xr:uid="{00000000-0005-0000-0000-00009D5D0000}"/>
    <cellStyle name="Normal 3 3 2 6 2 4 4 2" xfId="26943" xr:uid="{00000000-0005-0000-0000-00009E5D0000}"/>
    <cellStyle name="Normal 3 3 2 6 2 4 5" xfId="18461" xr:uid="{00000000-0005-0000-0000-00009F5D0000}"/>
    <cellStyle name="Normal 3 3 2 6 2 5" xfId="2529" xr:uid="{00000000-0005-0000-0000-0000A05D0000}"/>
    <cellStyle name="Normal 3 3 2 6 2 5 2" xfId="6789" xr:uid="{00000000-0005-0000-0000-0000A15D0000}"/>
    <cellStyle name="Normal 3 3 2 6 2 5 2 2" xfId="15278" xr:uid="{00000000-0005-0000-0000-0000A25D0000}"/>
    <cellStyle name="Normal 3 3 2 6 2 5 2 2 2" xfId="32244" xr:uid="{00000000-0005-0000-0000-0000A35D0000}"/>
    <cellStyle name="Normal 3 3 2 6 2 5 2 3" xfId="23762" xr:uid="{00000000-0005-0000-0000-0000A45D0000}"/>
    <cellStyle name="Normal 3 3 2 6 2 5 3" xfId="11036" xr:uid="{00000000-0005-0000-0000-0000A55D0000}"/>
    <cellStyle name="Normal 3 3 2 6 2 5 3 2" xfId="28003" xr:uid="{00000000-0005-0000-0000-0000A65D0000}"/>
    <cellStyle name="Normal 3 3 2 6 2 5 4" xfId="19521" xr:uid="{00000000-0005-0000-0000-0000A75D0000}"/>
    <cellStyle name="Normal 3 3 2 6 2 6" xfId="4670" xr:uid="{00000000-0005-0000-0000-0000A85D0000}"/>
    <cellStyle name="Normal 3 3 2 6 2 6 2" xfId="13160" xr:uid="{00000000-0005-0000-0000-0000A95D0000}"/>
    <cellStyle name="Normal 3 3 2 6 2 6 2 2" xfId="30126" xr:uid="{00000000-0005-0000-0000-0000AA5D0000}"/>
    <cellStyle name="Normal 3 3 2 6 2 6 3" xfId="21644" xr:uid="{00000000-0005-0000-0000-0000AB5D0000}"/>
    <cellStyle name="Normal 3 3 2 6 2 7" xfId="8918" xr:uid="{00000000-0005-0000-0000-0000AC5D0000}"/>
    <cellStyle name="Normal 3 3 2 6 2 7 2" xfId="25885" xr:uid="{00000000-0005-0000-0000-0000AD5D0000}"/>
    <cellStyle name="Normal 3 3 2 6 2 8" xfId="17403" xr:uid="{00000000-0005-0000-0000-0000AE5D0000}"/>
    <cellStyle name="Normal 3 3 2 6 3" xfId="530" xr:uid="{00000000-0005-0000-0000-0000AF5D0000}"/>
    <cellStyle name="Normal 3 3 2 6 3 2" xfId="1069" xr:uid="{00000000-0005-0000-0000-0000B05D0000}"/>
    <cellStyle name="Normal 3 3 2 6 3 2 2" xfId="2130" xr:uid="{00000000-0005-0000-0000-0000B15D0000}"/>
    <cellStyle name="Normal 3 3 2 6 3 2 2 2" xfId="4251" xr:uid="{00000000-0005-0000-0000-0000B25D0000}"/>
    <cellStyle name="Normal 3 3 2 6 3 2 2 2 2" xfId="8510" xr:uid="{00000000-0005-0000-0000-0000B35D0000}"/>
    <cellStyle name="Normal 3 3 2 6 3 2 2 2 2 2" xfId="16999" xr:uid="{00000000-0005-0000-0000-0000B45D0000}"/>
    <cellStyle name="Normal 3 3 2 6 3 2 2 2 2 2 2" xfId="33965" xr:uid="{00000000-0005-0000-0000-0000B55D0000}"/>
    <cellStyle name="Normal 3 3 2 6 3 2 2 2 2 3" xfId="25483" xr:uid="{00000000-0005-0000-0000-0000B65D0000}"/>
    <cellStyle name="Normal 3 3 2 6 3 2 2 2 3" xfId="12757" xr:uid="{00000000-0005-0000-0000-0000B75D0000}"/>
    <cellStyle name="Normal 3 3 2 6 3 2 2 2 3 2" xfId="29724" xr:uid="{00000000-0005-0000-0000-0000B85D0000}"/>
    <cellStyle name="Normal 3 3 2 6 3 2 2 2 4" xfId="21242" xr:uid="{00000000-0005-0000-0000-0000B95D0000}"/>
    <cellStyle name="Normal 3 3 2 6 3 2 2 3" xfId="6391" xr:uid="{00000000-0005-0000-0000-0000BA5D0000}"/>
    <cellStyle name="Normal 3 3 2 6 3 2 2 3 2" xfId="14881" xr:uid="{00000000-0005-0000-0000-0000BB5D0000}"/>
    <cellStyle name="Normal 3 3 2 6 3 2 2 3 2 2" xfId="31847" xr:uid="{00000000-0005-0000-0000-0000BC5D0000}"/>
    <cellStyle name="Normal 3 3 2 6 3 2 2 3 3" xfId="23365" xr:uid="{00000000-0005-0000-0000-0000BD5D0000}"/>
    <cellStyle name="Normal 3 3 2 6 3 2 2 4" xfId="10639" xr:uid="{00000000-0005-0000-0000-0000BE5D0000}"/>
    <cellStyle name="Normal 3 3 2 6 3 2 2 4 2" xfId="27606" xr:uid="{00000000-0005-0000-0000-0000BF5D0000}"/>
    <cellStyle name="Normal 3 3 2 6 3 2 2 5" xfId="19124" xr:uid="{00000000-0005-0000-0000-0000C05D0000}"/>
    <cellStyle name="Normal 3 3 2 6 3 2 3" xfId="3192" xr:uid="{00000000-0005-0000-0000-0000C15D0000}"/>
    <cellStyle name="Normal 3 3 2 6 3 2 3 2" xfId="7452" xr:uid="{00000000-0005-0000-0000-0000C25D0000}"/>
    <cellStyle name="Normal 3 3 2 6 3 2 3 2 2" xfId="15941" xr:uid="{00000000-0005-0000-0000-0000C35D0000}"/>
    <cellStyle name="Normal 3 3 2 6 3 2 3 2 2 2" xfId="32907" xr:uid="{00000000-0005-0000-0000-0000C45D0000}"/>
    <cellStyle name="Normal 3 3 2 6 3 2 3 2 3" xfId="24425" xr:uid="{00000000-0005-0000-0000-0000C55D0000}"/>
    <cellStyle name="Normal 3 3 2 6 3 2 3 3" xfId="11699" xr:uid="{00000000-0005-0000-0000-0000C65D0000}"/>
    <cellStyle name="Normal 3 3 2 6 3 2 3 3 2" xfId="28666" xr:uid="{00000000-0005-0000-0000-0000C75D0000}"/>
    <cellStyle name="Normal 3 3 2 6 3 2 3 4" xfId="20184" xr:uid="{00000000-0005-0000-0000-0000C85D0000}"/>
    <cellStyle name="Normal 3 3 2 6 3 2 4" xfId="5333" xr:uid="{00000000-0005-0000-0000-0000C95D0000}"/>
    <cellStyle name="Normal 3 3 2 6 3 2 4 2" xfId="13823" xr:uid="{00000000-0005-0000-0000-0000CA5D0000}"/>
    <cellStyle name="Normal 3 3 2 6 3 2 4 2 2" xfId="30789" xr:uid="{00000000-0005-0000-0000-0000CB5D0000}"/>
    <cellStyle name="Normal 3 3 2 6 3 2 4 3" xfId="22307" xr:uid="{00000000-0005-0000-0000-0000CC5D0000}"/>
    <cellStyle name="Normal 3 3 2 6 3 2 5" xfId="9581" xr:uid="{00000000-0005-0000-0000-0000CD5D0000}"/>
    <cellStyle name="Normal 3 3 2 6 3 2 5 2" xfId="26548" xr:uid="{00000000-0005-0000-0000-0000CE5D0000}"/>
    <cellStyle name="Normal 3 3 2 6 3 2 6" xfId="18066" xr:uid="{00000000-0005-0000-0000-0000CF5D0000}"/>
    <cellStyle name="Normal 3 3 2 6 3 3" xfId="1600" xr:uid="{00000000-0005-0000-0000-0000D05D0000}"/>
    <cellStyle name="Normal 3 3 2 6 3 3 2" xfId="3722" xr:uid="{00000000-0005-0000-0000-0000D15D0000}"/>
    <cellStyle name="Normal 3 3 2 6 3 3 2 2" xfId="7981" xr:uid="{00000000-0005-0000-0000-0000D25D0000}"/>
    <cellStyle name="Normal 3 3 2 6 3 3 2 2 2" xfId="16470" xr:uid="{00000000-0005-0000-0000-0000D35D0000}"/>
    <cellStyle name="Normal 3 3 2 6 3 3 2 2 2 2" xfId="33436" xr:uid="{00000000-0005-0000-0000-0000D45D0000}"/>
    <cellStyle name="Normal 3 3 2 6 3 3 2 2 3" xfId="24954" xr:uid="{00000000-0005-0000-0000-0000D55D0000}"/>
    <cellStyle name="Normal 3 3 2 6 3 3 2 3" xfId="12228" xr:uid="{00000000-0005-0000-0000-0000D65D0000}"/>
    <cellStyle name="Normal 3 3 2 6 3 3 2 3 2" xfId="29195" xr:uid="{00000000-0005-0000-0000-0000D75D0000}"/>
    <cellStyle name="Normal 3 3 2 6 3 3 2 4" xfId="20713" xr:uid="{00000000-0005-0000-0000-0000D85D0000}"/>
    <cellStyle name="Normal 3 3 2 6 3 3 3" xfId="5862" xr:uid="{00000000-0005-0000-0000-0000D95D0000}"/>
    <cellStyle name="Normal 3 3 2 6 3 3 3 2" xfId="14352" xr:uid="{00000000-0005-0000-0000-0000DA5D0000}"/>
    <cellStyle name="Normal 3 3 2 6 3 3 3 2 2" xfId="31318" xr:uid="{00000000-0005-0000-0000-0000DB5D0000}"/>
    <cellStyle name="Normal 3 3 2 6 3 3 3 3" xfId="22836" xr:uid="{00000000-0005-0000-0000-0000DC5D0000}"/>
    <cellStyle name="Normal 3 3 2 6 3 3 4" xfId="10110" xr:uid="{00000000-0005-0000-0000-0000DD5D0000}"/>
    <cellStyle name="Normal 3 3 2 6 3 3 4 2" xfId="27077" xr:uid="{00000000-0005-0000-0000-0000DE5D0000}"/>
    <cellStyle name="Normal 3 3 2 6 3 3 5" xfId="18595" xr:uid="{00000000-0005-0000-0000-0000DF5D0000}"/>
    <cellStyle name="Normal 3 3 2 6 3 4" xfId="2663" xr:uid="{00000000-0005-0000-0000-0000E05D0000}"/>
    <cellStyle name="Normal 3 3 2 6 3 4 2" xfId="6923" xr:uid="{00000000-0005-0000-0000-0000E15D0000}"/>
    <cellStyle name="Normal 3 3 2 6 3 4 2 2" xfId="15412" xr:uid="{00000000-0005-0000-0000-0000E25D0000}"/>
    <cellStyle name="Normal 3 3 2 6 3 4 2 2 2" xfId="32378" xr:uid="{00000000-0005-0000-0000-0000E35D0000}"/>
    <cellStyle name="Normal 3 3 2 6 3 4 2 3" xfId="23896" xr:uid="{00000000-0005-0000-0000-0000E45D0000}"/>
    <cellStyle name="Normal 3 3 2 6 3 4 3" xfId="11170" xr:uid="{00000000-0005-0000-0000-0000E55D0000}"/>
    <cellStyle name="Normal 3 3 2 6 3 4 3 2" xfId="28137" xr:uid="{00000000-0005-0000-0000-0000E65D0000}"/>
    <cellStyle name="Normal 3 3 2 6 3 4 4" xfId="19655" xr:uid="{00000000-0005-0000-0000-0000E75D0000}"/>
    <cellStyle name="Normal 3 3 2 6 3 5" xfId="4804" xr:uid="{00000000-0005-0000-0000-0000E85D0000}"/>
    <cellStyle name="Normal 3 3 2 6 3 5 2" xfId="13294" xr:uid="{00000000-0005-0000-0000-0000E95D0000}"/>
    <cellStyle name="Normal 3 3 2 6 3 5 2 2" xfId="30260" xr:uid="{00000000-0005-0000-0000-0000EA5D0000}"/>
    <cellStyle name="Normal 3 3 2 6 3 5 3" xfId="21778" xr:uid="{00000000-0005-0000-0000-0000EB5D0000}"/>
    <cellStyle name="Normal 3 3 2 6 3 6" xfId="9052" xr:uid="{00000000-0005-0000-0000-0000EC5D0000}"/>
    <cellStyle name="Normal 3 3 2 6 3 6 2" xfId="26019" xr:uid="{00000000-0005-0000-0000-0000ED5D0000}"/>
    <cellStyle name="Normal 3 3 2 6 3 7" xfId="17537" xr:uid="{00000000-0005-0000-0000-0000EE5D0000}"/>
    <cellStyle name="Normal 3 3 2 6 4" xfId="799" xr:uid="{00000000-0005-0000-0000-0000EF5D0000}"/>
    <cellStyle name="Normal 3 3 2 6 4 2" xfId="1865" xr:uid="{00000000-0005-0000-0000-0000F05D0000}"/>
    <cellStyle name="Normal 3 3 2 6 4 2 2" xfId="3986" xr:uid="{00000000-0005-0000-0000-0000F15D0000}"/>
    <cellStyle name="Normal 3 3 2 6 4 2 2 2" xfId="8245" xr:uid="{00000000-0005-0000-0000-0000F25D0000}"/>
    <cellStyle name="Normal 3 3 2 6 4 2 2 2 2" xfId="16734" xr:uid="{00000000-0005-0000-0000-0000F35D0000}"/>
    <cellStyle name="Normal 3 3 2 6 4 2 2 2 2 2" xfId="33700" xr:uid="{00000000-0005-0000-0000-0000F45D0000}"/>
    <cellStyle name="Normal 3 3 2 6 4 2 2 2 3" xfId="25218" xr:uid="{00000000-0005-0000-0000-0000F55D0000}"/>
    <cellStyle name="Normal 3 3 2 6 4 2 2 3" xfId="12492" xr:uid="{00000000-0005-0000-0000-0000F65D0000}"/>
    <cellStyle name="Normal 3 3 2 6 4 2 2 3 2" xfId="29459" xr:uid="{00000000-0005-0000-0000-0000F75D0000}"/>
    <cellStyle name="Normal 3 3 2 6 4 2 2 4" xfId="20977" xr:uid="{00000000-0005-0000-0000-0000F85D0000}"/>
    <cellStyle name="Normal 3 3 2 6 4 2 3" xfId="6126" xr:uid="{00000000-0005-0000-0000-0000F95D0000}"/>
    <cellStyle name="Normal 3 3 2 6 4 2 3 2" xfId="14616" xr:uid="{00000000-0005-0000-0000-0000FA5D0000}"/>
    <cellStyle name="Normal 3 3 2 6 4 2 3 2 2" xfId="31582" xr:uid="{00000000-0005-0000-0000-0000FB5D0000}"/>
    <cellStyle name="Normal 3 3 2 6 4 2 3 3" xfId="23100" xr:uid="{00000000-0005-0000-0000-0000FC5D0000}"/>
    <cellStyle name="Normal 3 3 2 6 4 2 4" xfId="10374" xr:uid="{00000000-0005-0000-0000-0000FD5D0000}"/>
    <cellStyle name="Normal 3 3 2 6 4 2 4 2" xfId="27341" xr:uid="{00000000-0005-0000-0000-0000FE5D0000}"/>
    <cellStyle name="Normal 3 3 2 6 4 2 5" xfId="18859" xr:uid="{00000000-0005-0000-0000-0000FF5D0000}"/>
    <cellStyle name="Normal 3 3 2 6 4 3" xfId="2927" xr:uid="{00000000-0005-0000-0000-0000005E0000}"/>
    <cellStyle name="Normal 3 3 2 6 4 3 2" xfId="7187" xr:uid="{00000000-0005-0000-0000-0000015E0000}"/>
    <cellStyle name="Normal 3 3 2 6 4 3 2 2" xfId="15676" xr:uid="{00000000-0005-0000-0000-0000025E0000}"/>
    <cellStyle name="Normal 3 3 2 6 4 3 2 2 2" xfId="32642" xr:uid="{00000000-0005-0000-0000-0000035E0000}"/>
    <cellStyle name="Normal 3 3 2 6 4 3 2 3" xfId="24160" xr:uid="{00000000-0005-0000-0000-0000045E0000}"/>
    <cellStyle name="Normal 3 3 2 6 4 3 3" xfId="11434" xr:uid="{00000000-0005-0000-0000-0000055E0000}"/>
    <cellStyle name="Normal 3 3 2 6 4 3 3 2" xfId="28401" xr:uid="{00000000-0005-0000-0000-0000065E0000}"/>
    <cellStyle name="Normal 3 3 2 6 4 3 4" xfId="19919" xr:uid="{00000000-0005-0000-0000-0000075E0000}"/>
    <cellStyle name="Normal 3 3 2 6 4 4" xfId="5068" xr:uid="{00000000-0005-0000-0000-0000085E0000}"/>
    <cellStyle name="Normal 3 3 2 6 4 4 2" xfId="13558" xr:uid="{00000000-0005-0000-0000-0000095E0000}"/>
    <cellStyle name="Normal 3 3 2 6 4 4 2 2" xfId="30524" xr:uid="{00000000-0005-0000-0000-00000A5E0000}"/>
    <cellStyle name="Normal 3 3 2 6 4 4 3" xfId="22042" xr:uid="{00000000-0005-0000-0000-00000B5E0000}"/>
    <cellStyle name="Normal 3 3 2 6 4 5" xfId="9316" xr:uid="{00000000-0005-0000-0000-00000C5E0000}"/>
    <cellStyle name="Normal 3 3 2 6 4 5 2" xfId="26283" xr:uid="{00000000-0005-0000-0000-00000D5E0000}"/>
    <cellStyle name="Normal 3 3 2 6 4 6" xfId="17801" xr:uid="{00000000-0005-0000-0000-00000E5E0000}"/>
    <cellStyle name="Normal 3 3 2 6 5" xfId="1335" xr:uid="{00000000-0005-0000-0000-00000F5E0000}"/>
    <cellStyle name="Normal 3 3 2 6 5 2" xfId="3457" xr:uid="{00000000-0005-0000-0000-0000105E0000}"/>
    <cellStyle name="Normal 3 3 2 6 5 2 2" xfId="7716" xr:uid="{00000000-0005-0000-0000-0000115E0000}"/>
    <cellStyle name="Normal 3 3 2 6 5 2 2 2" xfId="16205" xr:uid="{00000000-0005-0000-0000-0000125E0000}"/>
    <cellStyle name="Normal 3 3 2 6 5 2 2 2 2" xfId="33171" xr:uid="{00000000-0005-0000-0000-0000135E0000}"/>
    <cellStyle name="Normal 3 3 2 6 5 2 2 3" xfId="24689" xr:uid="{00000000-0005-0000-0000-0000145E0000}"/>
    <cellStyle name="Normal 3 3 2 6 5 2 3" xfId="11963" xr:uid="{00000000-0005-0000-0000-0000155E0000}"/>
    <cellStyle name="Normal 3 3 2 6 5 2 3 2" xfId="28930" xr:uid="{00000000-0005-0000-0000-0000165E0000}"/>
    <cellStyle name="Normal 3 3 2 6 5 2 4" xfId="20448" xr:uid="{00000000-0005-0000-0000-0000175E0000}"/>
    <cellStyle name="Normal 3 3 2 6 5 3" xfId="5597" xr:uid="{00000000-0005-0000-0000-0000185E0000}"/>
    <cellStyle name="Normal 3 3 2 6 5 3 2" xfId="14087" xr:uid="{00000000-0005-0000-0000-0000195E0000}"/>
    <cellStyle name="Normal 3 3 2 6 5 3 2 2" xfId="31053" xr:uid="{00000000-0005-0000-0000-00001A5E0000}"/>
    <cellStyle name="Normal 3 3 2 6 5 3 3" xfId="22571" xr:uid="{00000000-0005-0000-0000-00001B5E0000}"/>
    <cellStyle name="Normal 3 3 2 6 5 4" xfId="9845" xr:uid="{00000000-0005-0000-0000-00001C5E0000}"/>
    <cellStyle name="Normal 3 3 2 6 5 4 2" xfId="26812" xr:uid="{00000000-0005-0000-0000-00001D5E0000}"/>
    <cellStyle name="Normal 3 3 2 6 5 5" xfId="18330" xr:uid="{00000000-0005-0000-0000-00001E5E0000}"/>
    <cellStyle name="Normal 3 3 2 6 6" xfId="2398" xr:uid="{00000000-0005-0000-0000-00001F5E0000}"/>
    <cellStyle name="Normal 3 3 2 6 6 2" xfId="6658" xr:uid="{00000000-0005-0000-0000-0000205E0000}"/>
    <cellStyle name="Normal 3 3 2 6 6 2 2" xfId="15147" xr:uid="{00000000-0005-0000-0000-0000215E0000}"/>
    <cellStyle name="Normal 3 3 2 6 6 2 2 2" xfId="32113" xr:uid="{00000000-0005-0000-0000-0000225E0000}"/>
    <cellStyle name="Normal 3 3 2 6 6 2 3" xfId="23631" xr:uid="{00000000-0005-0000-0000-0000235E0000}"/>
    <cellStyle name="Normal 3 3 2 6 6 3" xfId="10905" xr:uid="{00000000-0005-0000-0000-0000245E0000}"/>
    <cellStyle name="Normal 3 3 2 6 6 3 2" xfId="27872" xr:uid="{00000000-0005-0000-0000-0000255E0000}"/>
    <cellStyle name="Normal 3 3 2 6 6 4" xfId="19390" xr:uid="{00000000-0005-0000-0000-0000265E0000}"/>
    <cellStyle name="Normal 3 3 2 6 7" xfId="4539" xr:uid="{00000000-0005-0000-0000-0000275E0000}"/>
    <cellStyle name="Normal 3 3 2 6 7 2" xfId="13029" xr:uid="{00000000-0005-0000-0000-0000285E0000}"/>
    <cellStyle name="Normal 3 3 2 6 7 2 2" xfId="29995" xr:uid="{00000000-0005-0000-0000-0000295E0000}"/>
    <cellStyle name="Normal 3 3 2 6 7 3" xfId="21513" xr:uid="{00000000-0005-0000-0000-00002A5E0000}"/>
    <cellStyle name="Normal 3 3 2 6 8" xfId="8787" xr:uid="{00000000-0005-0000-0000-00002B5E0000}"/>
    <cellStyle name="Normal 3 3 2 6 8 2" xfId="25754" xr:uid="{00000000-0005-0000-0000-00002C5E0000}"/>
    <cellStyle name="Normal 3 3 2 6 9" xfId="17272" xr:uid="{00000000-0005-0000-0000-00002D5E0000}"/>
    <cellStyle name="Normal 3 3 2 7" xfId="309" xr:uid="{00000000-0005-0000-0000-00002E5E0000}"/>
    <cellStyle name="Normal 3 3 2 7 2" xfId="598" xr:uid="{00000000-0005-0000-0000-00002F5E0000}"/>
    <cellStyle name="Normal 3 3 2 7 2 2" xfId="1135" xr:uid="{00000000-0005-0000-0000-0000305E0000}"/>
    <cellStyle name="Normal 3 3 2 7 2 2 2" xfId="2196" xr:uid="{00000000-0005-0000-0000-0000315E0000}"/>
    <cellStyle name="Normal 3 3 2 7 2 2 2 2" xfId="4317" xr:uid="{00000000-0005-0000-0000-0000325E0000}"/>
    <cellStyle name="Normal 3 3 2 7 2 2 2 2 2" xfId="8576" xr:uid="{00000000-0005-0000-0000-0000335E0000}"/>
    <cellStyle name="Normal 3 3 2 7 2 2 2 2 2 2" xfId="17065" xr:uid="{00000000-0005-0000-0000-0000345E0000}"/>
    <cellStyle name="Normal 3 3 2 7 2 2 2 2 2 2 2" xfId="34031" xr:uid="{00000000-0005-0000-0000-0000355E0000}"/>
    <cellStyle name="Normal 3 3 2 7 2 2 2 2 2 3" xfId="25549" xr:uid="{00000000-0005-0000-0000-0000365E0000}"/>
    <cellStyle name="Normal 3 3 2 7 2 2 2 2 3" xfId="12823" xr:uid="{00000000-0005-0000-0000-0000375E0000}"/>
    <cellStyle name="Normal 3 3 2 7 2 2 2 2 3 2" xfId="29790" xr:uid="{00000000-0005-0000-0000-0000385E0000}"/>
    <cellStyle name="Normal 3 3 2 7 2 2 2 2 4" xfId="21308" xr:uid="{00000000-0005-0000-0000-0000395E0000}"/>
    <cellStyle name="Normal 3 3 2 7 2 2 2 3" xfId="6457" xr:uid="{00000000-0005-0000-0000-00003A5E0000}"/>
    <cellStyle name="Normal 3 3 2 7 2 2 2 3 2" xfId="14947" xr:uid="{00000000-0005-0000-0000-00003B5E0000}"/>
    <cellStyle name="Normal 3 3 2 7 2 2 2 3 2 2" xfId="31913" xr:uid="{00000000-0005-0000-0000-00003C5E0000}"/>
    <cellStyle name="Normal 3 3 2 7 2 2 2 3 3" xfId="23431" xr:uid="{00000000-0005-0000-0000-00003D5E0000}"/>
    <cellStyle name="Normal 3 3 2 7 2 2 2 4" xfId="10705" xr:uid="{00000000-0005-0000-0000-00003E5E0000}"/>
    <cellStyle name="Normal 3 3 2 7 2 2 2 4 2" xfId="27672" xr:uid="{00000000-0005-0000-0000-00003F5E0000}"/>
    <cellStyle name="Normal 3 3 2 7 2 2 2 5" xfId="19190" xr:uid="{00000000-0005-0000-0000-0000405E0000}"/>
    <cellStyle name="Normal 3 3 2 7 2 2 3" xfId="3258" xr:uid="{00000000-0005-0000-0000-0000415E0000}"/>
    <cellStyle name="Normal 3 3 2 7 2 2 3 2" xfId="7518" xr:uid="{00000000-0005-0000-0000-0000425E0000}"/>
    <cellStyle name="Normal 3 3 2 7 2 2 3 2 2" xfId="16007" xr:uid="{00000000-0005-0000-0000-0000435E0000}"/>
    <cellStyle name="Normal 3 3 2 7 2 2 3 2 2 2" xfId="32973" xr:uid="{00000000-0005-0000-0000-0000445E0000}"/>
    <cellStyle name="Normal 3 3 2 7 2 2 3 2 3" xfId="24491" xr:uid="{00000000-0005-0000-0000-0000455E0000}"/>
    <cellStyle name="Normal 3 3 2 7 2 2 3 3" xfId="11765" xr:uid="{00000000-0005-0000-0000-0000465E0000}"/>
    <cellStyle name="Normal 3 3 2 7 2 2 3 3 2" xfId="28732" xr:uid="{00000000-0005-0000-0000-0000475E0000}"/>
    <cellStyle name="Normal 3 3 2 7 2 2 3 4" xfId="20250" xr:uid="{00000000-0005-0000-0000-0000485E0000}"/>
    <cellStyle name="Normal 3 3 2 7 2 2 4" xfId="5399" xr:uid="{00000000-0005-0000-0000-0000495E0000}"/>
    <cellStyle name="Normal 3 3 2 7 2 2 4 2" xfId="13889" xr:uid="{00000000-0005-0000-0000-00004A5E0000}"/>
    <cellStyle name="Normal 3 3 2 7 2 2 4 2 2" xfId="30855" xr:uid="{00000000-0005-0000-0000-00004B5E0000}"/>
    <cellStyle name="Normal 3 3 2 7 2 2 4 3" xfId="22373" xr:uid="{00000000-0005-0000-0000-00004C5E0000}"/>
    <cellStyle name="Normal 3 3 2 7 2 2 5" xfId="9647" xr:uid="{00000000-0005-0000-0000-00004D5E0000}"/>
    <cellStyle name="Normal 3 3 2 7 2 2 5 2" xfId="26614" xr:uid="{00000000-0005-0000-0000-00004E5E0000}"/>
    <cellStyle name="Normal 3 3 2 7 2 2 6" xfId="18132" xr:uid="{00000000-0005-0000-0000-00004F5E0000}"/>
    <cellStyle name="Normal 3 3 2 7 2 3" xfId="1666" xr:uid="{00000000-0005-0000-0000-0000505E0000}"/>
    <cellStyle name="Normal 3 3 2 7 2 3 2" xfId="3788" xr:uid="{00000000-0005-0000-0000-0000515E0000}"/>
    <cellStyle name="Normal 3 3 2 7 2 3 2 2" xfId="8047" xr:uid="{00000000-0005-0000-0000-0000525E0000}"/>
    <cellStyle name="Normal 3 3 2 7 2 3 2 2 2" xfId="16536" xr:uid="{00000000-0005-0000-0000-0000535E0000}"/>
    <cellStyle name="Normal 3 3 2 7 2 3 2 2 2 2" xfId="33502" xr:uid="{00000000-0005-0000-0000-0000545E0000}"/>
    <cellStyle name="Normal 3 3 2 7 2 3 2 2 3" xfId="25020" xr:uid="{00000000-0005-0000-0000-0000555E0000}"/>
    <cellStyle name="Normal 3 3 2 7 2 3 2 3" xfId="12294" xr:uid="{00000000-0005-0000-0000-0000565E0000}"/>
    <cellStyle name="Normal 3 3 2 7 2 3 2 3 2" xfId="29261" xr:uid="{00000000-0005-0000-0000-0000575E0000}"/>
    <cellStyle name="Normal 3 3 2 7 2 3 2 4" xfId="20779" xr:uid="{00000000-0005-0000-0000-0000585E0000}"/>
    <cellStyle name="Normal 3 3 2 7 2 3 3" xfId="5928" xr:uid="{00000000-0005-0000-0000-0000595E0000}"/>
    <cellStyle name="Normal 3 3 2 7 2 3 3 2" xfId="14418" xr:uid="{00000000-0005-0000-0000-00005A5E0000}"/>
    <cellStyle name="Normal 3 3 2 7 2 3 3 2 2" xfId="31384" xr:uid="{00000000-0005-0000-0000-00005B5E0000}"/>
    <cellStyle name="Normal 3 3 2 7 2 3 3 3" xfId="22902" xr:uid="{00000000-0005-0000-0000-00005C5E0000}"/>
    <cellStyle name="Normal 3 3 2 7 2 3 4" xfId="10176" xr:uid="{00000000-0005-0000-0000-00005D5E0000}"/>
    <cellStyle name="Normal 3 3 2 7 2 3 4 2" xfId="27143" xr:uid="{00000000-0005-0000-0000-00005E5E0000}"/>
    <cellStyle name="Normal 3 3 2 7 2 3 5" xfId="18661" xr:uid="{00000000-0005-0000-0000-00005F5E0000}"/>
    <cellStyle name="Normal 3 3 2 7 2 4" xfId="2729" xr:uid="{00000000-0005-0000-0000-0000605E0000}"/>
    <cellStyle name="Normal 3 3 2 7 2 4 2" xfId="6989" xr:uid="{00000000-0005-0000-0000-0000615E0000}"/>
    <cellStyle name="Normal 3 3 2 7 2 4 2 2" xfId="15478" xr:uid="{00000000-0005-0000-0000-0000625E0000}"/>
    <cellStyle name="Normal 3 3 2 7 2 4 2 2 2" xfId="32444" xr:uid="{00000000-0005-0000-0000-0000635E0000}"/>
    <cellStyle name="Normal 3 3 2 7 2 4 2 3" xfId="23962" xr:uid="{00000000-0005-0000-0000-0000645E0000}"/>
    <cellStyle name="Normal 3 3 2 7 2 4 3" xfId="11236" xr:uid="{00000000-0005-0000-0000-0000655E0000}"/>
    <cellStyle name="Normal 3 3 2 7 2 4 3 2" xfId="28203" xr:uid="{00000000-0005-0000-0000-0000665E0000}"/>
    <cellStyle name="Normal 3 3 2 7 2 4 4" xfId="19721" xr:uid="{00000000-0005-0000-0000-0000675E0000}"/>
    <cellStyle name="Normal 3 3 2 7 2 5" xfId="4870" xr:uid="{00000000-0005-0000-0000-0000685E0000}"/>
    <cellStyle name="Normal 3 3 2 7 2 5 2" xfId="13360" xr:uid="{00000000-0005-0000-0000-0000695E0000}"/>
    <cellStyle name="Normal 3 3 2 7 2 5 2 2" xfId="30326" xr:uid="{00000000-0005-0000-0000-00006A5E0000}"/>
    <cellStyle name="Normal 3 3 2 7 2 5 3" xfId="21844" xr:uid="{00000000-0005-0000-0000-00006B5E0000}"/>
    <cellStyle name="Normal 3 3 2 7 2 6" xfId="9118" xr:uid="{00000000-0005-0000-0000-00006C5E0000}"/>
    <cellStyle name="Normal 3 3 2 7 2 6 2" xfId="26085" xr:uid="{00000000-0005-0000-0000-00006D5E0000}"/>
    <cellStyle name="Normal 3 3 2 7 2 7" xfId="17603" xr:uid="{00000000-0005-0000-0000-00006E5E0000}"/>
    <cellStyle name="Normal 3 3 2 7 3" xfId="865" xr:uid="{00000000-0005-0000-0000-00006F5E0000}"/>
    <cellStyle name="Normal 3 3 2 7 3 2" xfId="1931" xr:uid="{00000000-0005-0000-0000-0000705E0000}"/>
    <cellStyle name="Normal 3 3 2 7 3 2 2" xfId="4052" xr:uid="{00000000-0005-0000-0000-0000715E0000}"/>
    <cellStyle name="Normal 3 3 2 7 3 2 2 2" xfId="8311" xr:uid="{00000000-0005-0000-0000-0000725E0000}"/>
    <cellStyle name="Normal 3 3 2 7 3 2 2 2 2" xfId="16800" xr:uid="{00000000-0005-0000-0000-0000735E0000}"/>
    <cellStyle name="Normal 3 3 2 7 3 2 2 2 2 2" xfId="33766" xr:uid="{00000000-0005-0000-0000-0000745E0000}"/>
    <cellStyle name="Normal 3 3 2 7 3 2 2 2 3" xfId="25284" xr:uid="{00000000-0005-0000-0000-0000755E0000}"/>
    <cellStyle name="Normal 3 3 2 7 3 2 2 3" xfId="12558" xr:uid="{00000000-0005-0000-0000-0000765E0000}"/>
    <cellStyle name="Normal 3 3 2 7 3 2 2 3 2" xfId="29525" xr:uid="{00000000-0005-0000-0000-0000775E0000}"/>
    <cellStyle name="Normal 3 3 2 7 3 2 2 4" xfId="21043" xr:uid="{00000000-0005-0000-0000-0000785E0000}"/>
    <cellStyle name="Normal 3 3 2 7 3 2 3" xfId="6192" xr:uid="{00000000-0005-0000-0000-0000795E0000}"/>
    <cellStyle name="Normal 3 3 2 7 3 2 3 2" xfId="14682" xr:uid="{00000000-0005-0000-0000-00007A5E0000}"/>
    <cellStyle name="Normal 3 3 2 7 3 2 3 2 2" xfId="31648" xr:uid="{00000000-0005-0000-0000-00007B5E0000}"/>
    <cellStyle name="Normal 3 3 2 7 3 2 3 3" xfId="23166" xr:uid="{00000000-0005-0000-0000-00007C5E0000}"/>
    <cellStyle name="Normal 3 3 2 7 3 2 4" xfId="10440" xr:uid="{00000000-0005-0000-0000-00007D5E0000}"/>
    <cellStyle name="Normal 3 3 2 7 3 2 4 2" xfId="27407" xr:uid="{00000000-0005-0000-0000-00007E5E0000}"/>
    <cellStyle name="Normal 3 3 2 7 3 2 5" xfId="18925" xr:uid="{00000000-0005-0000-0000-00007F5E0000}"/>
    <cellStyle name="Normal 3 3 2 7 3 3" xfId="2993" xr:uid="{00000000-0005-0000-0000-0000805E0000}"/>
    <cellStyle name="Normal 3 3 2 7 3 3 2" xfId="7253" xr:uid="{00000000-0005-0000-0000-0000815E0000}"/>
    <cellStyle name="Normal 3 3 2 7 3 3 2 2" xfId="15742" xr:uid="{00000000-0005-0000-0000-0000825E0000}"/>
    <cellStyle name="Normal 3 3 2 7 3 3 2 2 2" xfId="32708" xr:uid="{00000000-0005-0000-0000-0000835E0000}"/>
    <cellStyle name="Normal 3 3 2 7 3 3 2 3" xfId="24226" xr:uid="{00000000-0005-0000-0000-0000845E0000}"/>
    <cellStyle name="Normal 3 3 2 7 3 3 3" xfId="11500" xr:uid="{00000000-0005-0000-0000-0000855E0000}"/>
    <cellStyle name="Normal 3 3 2 7 3 3 3 2" xfId="28467" xr:uid="{00000000-0005-0000-0000-0000865E0000}"/>
    <cellStyle name="Normal 3 3 2 7 3 3 4" xfId="19985" xr:uid="{00000000-0005-0000-0000-0000875E0000}"/>
    <cellStyle name="Normal 3 3 2 7 3 4" xfId="5134" xr:uid="{00000000-0005-0000-0000-0000885E0000}"/>
    <cellStyle name="Normal 3 3 2 7 3 4 2" xfId="13624" xr:uid="{00000000-0005-0000-0000-0000895E0000}"/>
    <cellStyle name="Normal 3 3 2 7 3 4 2 2" xfId="30590" xr:uid="{00000000-0005-0000-0000-00008A5E0000}"/>
    <cellStyle name="Normal 3 3 2 7 3 4 3" xfId="22108" xr:uid="{00000000-0005-0000-0000-00008B5E0000}"/>
    <cellStyle name="Normal 3 3 2 7 3 5" xfId="9382" xr:uid="{00000000-0005-0000-0000-00008C5E0000}"/>
    <cellStyle name="Normal 3 3 2 7 3 5 2" xfId="26349" xr:uid="{00000000-0005-0000-0000-00008D5E0000}"/>
    <cellStyle name="Normal 3 3 2 7 3 6" xfId="17867" xr:uid="{00000000-0005-0000-0000-00008E5E0000}"/>
    <cellStyle name="Normal 3 3 2 7 4" xfId="1401" xr:uid="{00000000-0005-0000-0000-00008F5E0000}"/>
    <cellStyle name="Normal 3 3 2 7 4 2" xfId="3523" xr:uid="{00000000-0005-0000-0000-0000905E0000}"/>
    <cellStyle name="Normal 3 3 2 7 4 2 2" xfId="7782" xr:uid="{00000000-0005-0000-0000-0000915E0000}"/>
    <cellStyle name="Normal 3 3 2 7 4 2 2 2" xfId="16271" xr:uid="{00000000-0005-0000-0000-0000925E0000}"/>
    <cellStyle name="Normal 3 3 2 7 4 2 2 2 2" xfId="33237" xr:uid="{00000000-0005-0000-0000-0000935E0000}"/>
    <cellStyle name="Normal 3 3 2 7 4 2 2 3" xfId="24755" xr:uid="{00000000-0005-0000-0000-0000945E0000}"/>
    <cellStyle name="Normal 3 3 2 7 4 2 3" xfId="12029" xr:uid="{00000000-0005-0000-0000-0000955E0000}"/>
    <cellStyle name="Normal 3 3 2 7 4 2 3 2" xfId="28996" xr:uid="{00000000-0005-0000-0000-0000965E0000}"/>
    <cellStyle name="Normal 3 3 2 7 4 2 4" xfId="20514" xr:uid="{00000000-0005-0000-0000-0000975E0000}"/>
    <cellStyle name="Normal 3 3 2 7 4 3" xfId="5663" xr:uid="{00000000-0005-0000-0000-0000985E0000}"/>
    <cellStyle name="Normal 3 3 2 7 4 3 2" xfId="14153" xr:uid="{00000000-0005-0000-0000-0000995E0000}"/>
    <cellStyle name="Normal 3 3 2 7 4 3 2 2" xfId="31119" xr:uid="{00000000-0005-0000-0000-00009A5E0000}"/>
    <cellStyle name="Normal 3 3 2 7 4 3 3" xfId="22637" xr:uid="{00000000-0005-0000-0000-00009B5E0000}"/>
    <cellStyle name="Normal 3 3 2 7 4 4" xfId="9911" xr:uid="{00000000-0005-0000-0000-00009C5E0000}"/>
    <cellStyle name="Normal 3 3 2 7 4 4 2" xfId="26878" xr:uid="{00000000-0005-0000-0000-00009D5E0000}"/>
    <cellStyle name="Normal 3 3 2 7 4 5" xfId="18396" xr:uid="{00000000-0005-0000-0000-00009E5E0000}"/>
    <cellStyle name="Normal 3 3 2 7 5" xfId="2464" xr:uid="{00000000-0005-0000-0000-00009F5E0000}"/>
    <cellStyle name="Normal 3 3 2 7 5 2" xfId="6724" xr:uid="{00000000-0005-0000-0000-0000A05E0000}"/>
    <cellStyle name="Normal 3 3 2 7 5 2 2" xfId="15213" xr:uid="{00000000-0005-0000-0000-0000A15E0000}"/>
    <cellStyle name="Normal 3 3 2 7 5 2 2 2" xfId="32179" xr:uid="{00000000-0005-0000-0000-0000A25E0000}"/>
    <cellStyle name="Normal 3 3 2 7 5 2 3" xfId="23697" xr:uid="{00000000-0005-0000-0000-0000A35E0000}"/>
    <cellStyle name="Normal 3 3 2 7 5 3" xfId="10971" xr:uid="{00000000-0005-0000-0000-0000A45E0000}"/>
    <cellStyle name="Normal 3 3 2 7 5 3 2" xfId="27938" xr:uid="{00000000-0005-0000-0000-0000A55E0000}"/>
    <cellStyle name="Normal 3 3 2 7 5 4" xfId="19456" xr:uid="{00000000-0005-0000-0000-0000A65E0000}"/>
    <cellStyle name="Normal 3 3 2 7 6" xfId="4605" xr:uid="{00000000-0005-0000-0000-0000A75E0000}"/>
    <cellStyle name="Normal 3 3 2 7 6 2" xfId="13095" xr:uid="{00000000-0005-0000-0000-0000A85E0000}"/>
    <cellStyle name="Normal 3 3 2 7 6 2 2" xfId="30061" xr:uid="{00000000-0005-0000-0000-0000A95E0000}"/>
    <cellStyle name="Normal 3 3 2 7 6 3" xfId="21579" xr:uid="{00000000-0005-0000-0000-0000AA5E0000}"/>
    <cellStyle name="Normal 3 3 2 7 7" xfId="8853" xr:uid="{00000000-0005-0000-0000-0000AB5E0000}"/>
    <cellStyle name="Normal 3 3 2 7 7 2" xfId="25820" xr:uid="{00000000-0005-0000-0000-0000AC5E0000}"/>
    <cellStyle name="Normal 3 3 2 7 8" xfId="17338" xr:uid="{00000000-0005-0000-0000-0000AD5E0000}"/>
    <cellStyle name="Normal 3 3 2 8" xfId="462" xr:uid="{00000000-0005-0000-0000-0000AE5E0000}"/>
    <cellStyle name="Normal 3 3 2 8 2" xfId="1004" xr:uid="{00000000-0005-0000-0000-0000AF5E0000}"/>
    <cellStyle name="Normal 3 3 2 8 2 2" xfId="2065" xr:uid="{00000000-0005-0000-0000-0000B05E0000}"/>
    <cellStyle name="Normal 3 3 2 8 2 2 2" xfId="4186" xr:uid="{00000000-0005-0000-0000-0000B15E0000}"/>
    <cellStyle name="Normal 3 3 2 8 2 2 2 2" xfId="8445" xr:uid="{00000000-0005-0000-0000-0000B25E0000}"/>
    <cellStyle name="Normal 3 3 2 8 2 2 2 2 2" xfId="16934" xr:uid="{00000000-0005-0000-0000-0000B35E0000}"/>
    <cellStyle name="Normal 3 3 2 8 2 2 2 2 2 2" xfId="33900" xr:uid="{00000000-0005-0000-0000-0000B45E0000}"/>
    <cellStyle name="Normal 3 3 2 8 2 2 2 2 3" xfId="25418" xr:uid="{00000000-0005-0000-0000-0000B55E0000}"/>
    <cellStyle name="Normal 3 3 2 8 2 2 2 3" xfId="12692" xr:uid="{00000000-0005-0000-0000-0000B65E0000}"/>
    <cellStyle name="Normal 3 3 2 8 2 2 2 3 2" xfId="29659" xr:uid="{00000000-0005-0000-0000-0000B75E0000}"/>
    <cellStyle name="Normal 3 3 2 8 2 2 2 4" xfId="21177" xr:uid="{00000000-0005-0000-0000-0000B85E0000}"/>
    <cellStyle name="Normal 3 3 2 8 2 2 3" xfId="6326" xr:uid="{00000000-0005-0000-0000-0000B95E0000}"/>
    <cellStyle name="Normal 3 3 2 8 2 2 3 2" xfId="14816" xr:uid="{00000000-0005-0000-0000-0000BA5E0000}"/>
    <cellStyle name="Normal 3 3 2 8 2 2 3 2 2" xfId="31782" xr:uid="{00000000-0005-0000-0000-0000BB5E0000}"/>
    <cellStyle name="Normal 3 3 2 8 2 2 3 3" xfId="23300" xr:uid="{00000000-0005-0000-0000-0000BC5E0000}"/>
    <cellStyle name="Normal 3 3 2 8 2 2 4" xfId="10574" xr:uid="{00000000-0005-0000-0000-0000BD5E0000}"/>
    <cellStyle name="Normal 3 3 2 8 2 2 4 2" xfId="27541" xr:uid="{00000000-0005-0000-0000-0000BE5E0000}"/>
    <cellStyle name="Normal 3 3 2 8 2 2 5" xfId="19059" xr:uid="{00000000-0005-0000-0000-0000BF5E0000}"/>
    <cellStyle name="Normal 3 3 2 8 2 3" xfId="3127" xr:uid="{00000000-0005-0000-0000-0000C05E0000}"/>
    <cellStyle name="Normal 3 3 2 8 2 3 2" xfId="7387" xr:uid="{00000000-0005-0000-0000-0000C15E0000}"/>
    <cellStyle name="Normal 3 3 2 8 2 3 2 2" xfId="15876" xr:uid="{00000000-0005-0000-0000-0000C25E0000}"/>
    <cellStyle name="Normal 3 3 2 8 2 3 2 2 2" xfId="32842" xr:uid="{00000000-0005-0000-0000-0000C35E0000}"/>
    <cellStyle name="Normal 3 3 2 8 2 3 2 3" xfId="24360" xr:uid="{00000000-0005-0000-0000-0000C45E0000}"/>
    <cellStyle name="Normal 3 3 2 8 2 3 3" xfId="11634" xr:uid="{00000000-0005-0000-0000-0000C55E0000}"/>
    <cellStyle name="Normal 3 3 2 8 2 3 3 2" xfId="28601" xr:uid="{00000000-0005-0000-0000-0000C65E0000}"/>
    <cellStyle name="Normal 3 3 2 8 2 3 4" xfId="20119" xr:uid="{00000000-0005-0000-0000-0000C75E0000}"/>
    <cellStyle name="Normal 3 3 2 8 2 4" xfId="5268" xr:uid="{00000000-0005-0000-0000-0000C85E0000}"/>
    <cellStyle name="Normal 3 3 2 8 2 4 2" xfId="13758" xr:uid="{00000000-0005-0000-0000-0000C95E0000}"/>
    <cellStyle name="Normal 3 3 2 8 2 4 2 2" xfId="30724" xr:uid="{00000000-0005-0000-0000-0000CA5E0000}"/>
    <cellStyle name="Normal 3 3 2 8 2 4 3" xfId="22242" xr:uid="{00000000-0005-0000-0000-0000CB5E0000}"/>
    <cellStyle name="Normal 3 3 2 8 2 5" xfId="9516" xr:uid="{00000000-0005-0000-0000-0000CC5E0000}"/>
    <cellStyle name="Normal 3 3 2 8 2 5 2" xfId="26483" xr:uid="{00000000-0005-0000-0000-0000CD5E0000}"/>
    <cellStyle name="Normal 3 3 2 8 2 6" xfId="18001" xr:uid="{00000000-0005-0000-0000-0000CE5E0000}"/>
    <cellStyle name="Normal 3 3 2 8 3" xfId="1535" xr:uid="{00000000-0005-0000-0000-0000CF5E0000}"/>
    <cellStyle name="Normal 3 3 2 8 3 2" xfId="3657" xr:uid="{00000000-0005-0000-0000-0000D05E0000}"/>
    <cellStyle name="Normal 3 3 2 8 3 2 2" xfId="7916" xr:uid="{00000000-0005-0000-0000-0000D15E0000}"/>
    <cellStyle name="Normal 3 3 2 8 3 2 2 2" xfId="16405" xr:uid="{00000000-0005-0000-0000-0000D25E0000}"/>
    <cellStyle name="Normal 3 3 2 8 3 2 2 2 2" xfId="33371" xr:uid="{00000000-0005-0000-0000-0000D35E0000}"/>
    <cellStyle name="Normal 3 3 2 8 3 2 2 3" xfId="24889" xr:uid="{00000000-0005-0000-0000-0000D45E0000}"/>
    <cellStyle name="Normal 3 3 2 8 3 2 3" xfId="12163" xr:uid="{00000000-0005-0000-0000-0000D55E0000}"/>
    <cellStyle name="Normal 3 3 2 8 3 2 3 2" xfId="29130" xr:uid="{00000000-0005-0000-0000-0000D65E0000}"/>
    <cellStyle name="Normal 3 3 2 8 3 2 4" xfId="20648" xr:uid="{00000000-0005-0000-0000-0000D75E0000}"/>
    <cellStyle name="Normal 3 3 2 8 3 3" xfId="5797" xr:uid="{00000000-0005-0000-0000-0000D85E0000}"/>
    <cellStyle name="Normal 3 3 2 8 3 3 2" xfId="14287" xr:uid="{00000000-0005-0000-0000-0000D95E0000}"/>
    <cellStyle name="Normal 3 3 2 8 3 3 2 2" xfId="31253" xr:uid="{00000000-0005-0000-0000-0000DA5E0000}"/>
    <cellStyle name="Normal 3 3 2 8 3 3 3" xfId="22771" xr:uid="{00000000-0005-0000-0000-0000DB5E0000}"/>
    <cellStyle name="Normal 3 3 2 8 3 4" xfId="10045" xr:uid="{00000000-0005-0000-0000-0000DC5E0000}"/>
    <cellStyle name="Normal 3 3 2 8 3 4 2" xfId="27012" xr:uid="{00000000-0005-0000-0000-0000DD5E0000}"/>
    <cellStyle name="Normal 3 3 2 8 3 5" xfId="18530" xr:uid="{00000000-0005-0000-0000-0000DE5E0000}"/>
    <cellStyle name="Normal 3 3 2 8 4" xfId="2598" xr:uid="{00000000-0005-0000-0000-0000DF5E0000}"/>
    <cellStyle name="Normal 3 3 2 8 4 2" xfId="6858" xr:uid="{00000000-0005-0000-0000-0000E05E0000}"/>
    <cellStyle name="Normal 3 3 2 8 4 2 2" xfId="15347" xr:uid="{00000000-0005-0000-0000-0000E15E0000}"/>
    <cellStyle name="Normal 3 3 2 8 4 2 2 2" xfId="32313" xr:uid="{00000000-0005-0000-0000-0000E25E0000}"/>
    <cellStyle name="Normal 3 3 2 8 4 2 3" xfId="23831" xr:uid="{00000000-0005-0000-0000-0000E35E0000}"/>
    <cellStyle name="Normal 3 3 2 8 4 3" xfId="11105" xr:uid="{00000000-0005-0000-0000-0000E45E0000}"/>
    <cellStyle name="Normal 3 3 2 8 4 3 2" xfId="28072" xr:uid="{00000000-0005-0000-0000-0000E55E0000}"/>
    <cellStyle name="Normal 3 3 2 8 4 4" xfId="19590" xr:uid="{00000000-0005-0000-0000-0000E65E0000}"/>
    <cellStyle name="Normal 3 3 2 8 5" xfId="4739" xr:uid="{00000000-0005-0000-0000-0000E75E0000}"/>
    <cellStyle name="Normal 3 3 2 8 5 2" xfId="13229" xr:uid="{00000000-0005-0000-0000-0000E85E0000}"/>
    <cellStyle name="Normal 3 3 2 8 5 2 2" xfId="30195" xr:uid="{00000000-0005-0000-0000-0000E95E0000}"/>
    <cellStyle name="Normal 3 3 2 8 5 3" xfId="21713" xr:uid="{00000000-0005-0000-0000-0000EA5E0000}"/>
    <cellStyle name="Normal 3 3 2 8 6" xfId="8987" xr:uid="{00000000-0005-0000-0000-0000EB5E0000}"/>
    <cellStyle name="Normal 3 3 2 8 6 2" xfId="25954" xr:uid="{00000000-0005-0000-0000-0000EC5E0000}"/>
    <cellStyle name="Normal 3 3 2 8 7" xfId="17472" xr:uid="{00000000-0005-0000-0000-0000ED5E0000}"/>
    <cellStyle name="Normal 3 3 2 9" xfId="733" xr:uid="{00000000-0005-0000-0000-0000EE5E0000}"/>
    <cellStyle name="Normal 3 3 2 9 2" xfId="1800" xr:uid="{00000000-0005-0000-0000-0000EF5E0000}"/>
    <cellStyle name="Normal 3 3 2 9 2 2" xfId="3921" xr:uid="{00000000-0005-0000-0000-0000F05E0000}"/>
    <cellStyle name="Normal 3 3 2 9 2 2 2" xfId="8180" xr:uid="{00000000-0005-0000-0000-0000F15E0000}"/>
    <cellStyle name="Normal 3 3 2 9 2 2 2 2" xfId="16669" xr:uid="{00000000-0005-0000-0000-0000F25E0000}"/>
    <cellStyle name="Normal 3 3 2 9 2 2 2 2 2" xfId="33635" xr:uid="{00000000-0005-0000-0000-0000F35E0000}"/>
    <cellStyle name="Normal 3 3 2 9 2 2 2 3" xfId="25153" xr:uid="{00000000-0005-0000-0000-0000F45E0000}"/>
    <cellStyle name="Normal 3 3 2 9 2 2 3" xfId="12427" xr:uid="{00000000-0005-0000-0000-0000F55E0000}"/>
    <cellStyle name="Normal 3 3 2 9 2 2 3 2" xfId="29394" xr:uid="{00000000-0005-0000-0000-0000F65E0000}"/>
    <cellStyle name="Normal 3 3 2 9 2 2 4" xfId="20912" xr:uid="{00000000-0005-0000-0000-0000F75E0000}"/>
    <cellStyle name="Normal 3 3 2 9 2 3" xfId="6061" xr:uid="{00000000-0005-0000-0000-0000F85E0000}"/>
    <cellStyle name="Normal 3 3 2 9 2 3 2" xfId="14551" xr:uid="{00000000-0005-0000-0000-0000F95E0000}"/>
    <cellStyle name="Normal 3 3 2 9 2 3 2 2" xfId="31517" xr:uid="{00000000-0005-0000-0000-0000FA5E0000}"/>
    <cellStyle name="Normal 3 3 2 9 2 3 3" xfId="23035" xr:uid="{00000000-0005-0000-0000-0000FB5E0000}"/>
    <cellStyle name="Normal 3 3 2 9 2 4" xfId="10309" xr:uid="{00000000-0005-0000-0000-0000FC5E0000}"/>
    <cellStyle name="Normal 3 3 2 9 2 4 2" xfId="27276" xr:uid="{00000000-0005-0000-0000-0000FD5E0000}"/>
    <cellStyle name="Normal 3 3 2 9 2 5" xfId="18794" xr:uid="{00000000-0005-0000-0000-0000FE5E0000}"/>
    <cellStyle name="Normal 3 3 2 9 3" xfId="2862" xr:uid="{00000000-0005-0000-0000-0000FF5E0000}"/>
    <cellStyle name="Normal 3 3 2 9 3 2" xfId="7122" xr:uid="{00000000-0005-0000-0000-0000005F0000}"/>
    <cellStyle name="Normal 3 3 2 9 3 2 2" xfId="15611" xr:uid="{00000000-0005-0000-0000-0000015F0000}"/>
    <cellStyle name="Normal 3 3 2 9 3 2 2 2" xfId="32577" xr:uid="{00000000-0005-0000-0000-0000025F0000}"/>
    <cellStyle name="Normal 3 3 2 9 3 2 3" xfId="24095" xr:uid="{00000000-0005-0000-0000-0000035F0000}"/>
    <cellStyle name="Normal 3 3 2 9 3 3" xfId="11369" xr:uid="{00000000-0005-0000-0000-0000045F0000}"/>
    <cellStyle name="Normal 3 3 2 9 3 3 2" xfId="28336" xr:uid="{00000000-0005-0000-0000-0000055F0000}"/>
    <cellStyle name="Normal 3 3 2 9 3 4" xfId="19854" xr:uid="{00000000-0005-0000-0000-0000065F0000}"/>
    <cellStyle name="Normal 3 3 2 9 4" xfId="5003" xr:uid="{00000000-0005-0000-0000-0000075F0000}"/>
    <cellStyle name="Normal 3 3 2 9 4 2" xfId="13493" xr:uid="{00000000-0005-0000-0000-0000085F0000}"/>
    <cellStyle name="Normal 3 3 2 9 4 2 2" xfId="30459" xr:uid="{00000000-0005-0000-0000-0000095F0000}"/>
    <cellStyle name="Normal 3 3 2 9 4 3" xfId="21977" xr:uid="{00000000-0005-0000-0000-00000A5F0000}"/>
    <cellStyle name="Normal 3 3 2 9 5" xfId="9251" xr:uid="{00000000-0005-0000-0000-00000B5F0000}"/>
    <cellStyle name="Normal 3 3 2 9 5 2" xfId="26218" xr:uid="{00000000-0005-0000-0000-00000C5F0000}"/>
    <cellStyle name="Normal 3 3 2 9 6" xfId="17736" xr:uid="{00000000-0005-0000-0000-00000D5F0000}"/>
    <cellStyle name="Normal 3 3 3" xfId="65" xr:uid="{00000000-0005-0000-0000-00000E5F0000}"/>
    <cellStyle name="Normal 3 3 3 10" xfId="8730" xr:uid="{00000000-0005-0000-0000-00000F5F0000}"/>
    <cellStyle name="Normal 3 3 3 10 2" xfId="25698" xr:uid="{00000000-0005-0000-0000-0000105F0000}"/>
    <cellStyle name="Normal 3 3 3 11" xfId="17215" xr:uid="{00000000-0005-0000-0000-0000115F0000}"/>
    <cellStyle name="Normal 3 3 3 2" xfId="187" xr:uid="{00000000-0005-0000-0000-0000125F0000}"/>
    <cellStyle name="Normal 3 3 3 2 10" xfId="17249" xr:uid="{00000000-0005-0000-0000-0000135F0000}"/>
    <cellStyle name="Normal 3 3 3 2 2" xfId="284" xr:uid="{00000000-0005-0000-0000-0000145F0000}"/>
    <cellStyle name="Normal 3 3 3 2 2 2" xfId="418" xr:uid="{00000000-0005-0000-0000-0000155F0000}"/>
    <cellStyle name="Normal 3 3 3 2 2 2 2" xfId="706" xr:uid="{00000000-0005-0000-0000-0000165F0000}"/>
    <cellStyle name="Normal 3 3 3 2 2 2 2 2" xfId="1242" xr:uid="{00000000-0005-0000-0000-0000175F0000}"/>
    <cellStyle name="Normal 3 3 3 2 2 2 2 2 2" xfId="2303" xr:uid="{00000000-0005-0000-0000-0000185F0000}"/>
    <cellStyle name="Normal 3 3 3 2 2 2 2 2 2 2" xfId="4424" xr:uid="{00000000-0005-0000-0000-0000195F0000}"/>
    <cellStyle name="Normal 3 3 3 2 2 2 2 2 2 2 2" xfId="8683" xr:uid="{00000000-0005-0000-0000-00001A5F0000}"/>
    <cellStyle name="Normal 3 3 3 2 2 2 2 2 2 2 2 2" xfId="17172" xr:uid="{00000000-0005-0000-0000-00001B5F0000}"/>
    <cellStyle name="Normal 3 3 3 2 2 2 2 2 2 2 2 2 2" xfId="34138" xr:uid="{00000000-0005-0000-0000-00001C5F0000}"/>
    <cellStyle name="Normal 3 3 3 2 2 2 2 2 2 2 2 3" xfId="25656" xr:uid="{00000000-0005-0000-0000-00001D5F0000}"/>
    <cellStyle name="Normal 3 3 3 2 2 2 2 2 2 2 3" xfId="12930" xr:uid="{00000000-0005-0000-0000-00001E5F0000}"/>
    <cellStyle name="Normal 3 3 3 2 2 2 2 2 2 2 3 2" xfId="29897" xr:uid="{00000000-0005-0000-0000-00001F5F0000}"/>
    <cellStyle name="Normal 3 3 3 2 2 2 2 2 2 2 4" xfId="21415" xr:uid="{00000000-0005-0000-0000-0000205F0000}"/>
    <cellStyle name="Normal 3 3 3 2 2 2 2 2 2 3" xfId="6564" xr:uid="{00000000-0005-0000-0000-0000215F0000}"/>
    <cellStyle name="Normal 3 3 3 2 2 2 2 2 2 3 2" xfId="15054" xr:uid="{00000000-0005-0000-0000-0000225F0000}"/>
    <cellStyle name="Normal 3 3 3 2 2 2 2 2 2 3 2 2" xfId="32020" xr:uid="{00000000-0005-0000-0000-0000235F0000}"/>
    <cellStyle name="Normal 3 3 3 2 2 2 2 2 2 3 3" xfId="23538" xr:uid="{00000000-0005-0000-0000-0000245F0000}"/>
    <cellStyle name="Normal 3 3 3 2 2 2 2 2 2 4" xfId="10812" xr:uid="{00000000-0005-0000-0000-0000255F0000}"/>
    <cellStyle name="Normal 3 3 3 2 2 2 2 2 2 4 2" xfId="27779" xr:uid="{00000000-0005-0000-0000-0000265F0000}"/>
    <cellStyle name="Normal 3 3 3 2 2 2 2 2 2 5" xfId="19297" xr:uid="{00000000-0005-0000-0000-0000275F0000}"/>
    <cellStyle name="Normal 3 3 3 2 2 2 2 2 3" xfId="3365" xr:uid="{00000000-0005-0000-0000-0000285F0000}"/>
    <cellStyle name="Normal 3 3 3 2 2 2 2 2 3 2" xfId="7625" xr:uid="{00000000-0005-0000-0000-0000295F0000}"/>
    <cellStyle name="Normal 3 3 3 2 2 2 2 2 3 2 2" xfId="16114" xr:uid="{00000000-0005-0000-0000-00002A5F0000}"/>
    <cellStyle name="Normal 3 3 3 2 2 2 2 2 3 2 2 2" xfId="33080" xr:uid="{00000000-0005-0000-0000-00002B5F0000}"/>
    <cellStyle name="Normal 3 3 3 2 2 2 2 2 3 2 3" xfId="24598" xr:uid="{00000000-0005-0000-0000-00002C5F0000}"/>
    <cellStyle name="Normal 3 3 3 2 2 2 2 2 3 3" xfId="11872" xr:uid="{00000000-0005-0000-0000-00002D5F0000}"/>
    <cellStyle name="Normal 3 3 3 2 2 2 2 2 3 3 2" xfId="28839" xr:uid="{00000000-0005-0000-0000-00002E5F0000}"/>
    <cellStyle name="Normal 3 3 3 2 2 2 2 2 3 4" xfId="20357" xr:uid="{00000000-0005-0000-0000-00002F5F0000}"/>
    <cellStyle name="Normal 3 3 3 2 2 2 2 2 4" xfId="5506" xr:uid="{00000000-0005-0000-0000-0000305F0000}"/>
    <cellStyle name="Normal 3 3 3 2 2 2 2 2 4 2" xfId="13996" xr:uid="{00000000-0005-0000-0000-0000315F0000}"/>
    <cellStyle name="Normal 3 3 3 2 2 2 2 2 4 2 2" xfId="30962" xr:uid="{00000000-0005-0000-0000-0000325F0000}"/>
    <cellStyle name="Normal 3 3 3 2 2 2 2 2 4 3" xfId="22480" xr:uid="{00000000-0005-0000-0000-0000335F0000}"/>
    <cellStyle name="Normal 3 3 3 2 2 2 2 2 5" xfId="9754" xr:uid="{00000000-0005-0000-0000-0000345F0000}"/>
    <cellStyle name="Normal 3 3 3 2 2 2 2 2 5 2" xfId="26721" xr:uid="{00000000-0005-0000-0000-0000355F0000}"/>
    <cellStyle name="Normal 3 3 3 2 2 2 2 2 6" xfId="18239" xr:uid="{00000000-0005-0000-0000-0000365F0000}"/>
    <cellStyle name="Normal 3 3 3 2 2 2 2 3" xfId="1773" xr:uid="{00000000-0005-0000-0000-0000375F0000}"/>
    <cellStyle name="Normal 3 3 3 2 2 2 2 3 2" xfId="3895" xr:uid="{00000000-0005-0000-0000-0000385F0000}"/>
    <cellStyle name="Normal 3 3 3 2 2 2 2 3 2 2" xfId="8154" xr:uid="{00000000-0005-0000-0000-0000395F0000}"/>
    <cellStyle name="Normal 3 3 3 2 2 2 2 3 2 2 2" xfId="16643" xr:uid="{00000000-0005-0000-0000-00003A5F0000}"/>
    <cellStyle name="Normal 3 3 3 2 2 2 2 3 2 2 2 2" xfId="33609" xr:uid="{00000000-0005-0000-0000-00003B5F0000}"/>
    <cellStyle name="Normal 3 3 3 2 2 2 2 3 2 2 3" xfId="25127" xr:uid="{00000000-0005-0000-0000-00003C5F0000}"/>
    <cellStyle name="Normal 3 3 3 2 2 2 2 3 2 3" xfId="12401" xr:uid="{00000000-0005-0000-0000-00003D5F0000}"/>
    <cellStyle name="Normal 3 3 3 2 2 2 2 3 2 3 2" xfId="29368" xr:uid="{00000000-0005-0000-0000-00003E5F0000}"/>
    <cellStyle name="Normal 3 3 3 2 2 2 2 3 2 4" xfId="20886" xr:uid="{00000000-0005-0000-0000-00003F5F0000}"/>
    <cellStyle name="Normal 3 3 3 2 2 2 2 3 3" xfId="6035" xr:uid="{00000000-0005-0000-0000-0000405F0000}"/>
    <cellStyle name="Normal 3 3 3 2 2 2 2 3 3 2" xfId="14525" xr:uid="{00000000-0005-0000-0000-0000415F0000}"/>
    <cellStyle name="Normal 3 3 3 2 2 2 2 3 3 2 2" xfId="31491" xr:uid="{00000000-0005-0000-0000-0000425F0000}"/>
    <cellStyle name="Normal 3 3 3 2 2 2 2 3 3 3" xfId="23009" xr:uid="{00000000-0005-0000-0000-0000435F0000}"/>
    <cellStyle name="Normal 3 3 3 2 2 2 2 3 4" xfId="10283" xr:uid="{00000000-0005-0000-0000-0000445F0000}"/>
    <cellStyle name="Normal 3 3 3 2 2 2 2 3 4 2" xfId="27250" xr:uid="{00000000-0005-0000-0000-0000455F0000}"/>
    <cellStyle name="Normal 3 3 3 2 2 2 2 3 5" xfId="18768" xr:uid="{00000000-0005-0000-0000-0000465F0000}"/>
    <cellStyle name="Normal 3 3 3 2 2 2 2 4" xfId="2836" xr:uid="{00000000-0005-0000-0000-0000475F0000}"/>
    <cellStyle name="Normal 3 3 3 2 2 2 2 4 2" xfId="7096" xr:uid="{00000000-0005-0000-0000-0000485F0000}"/>
    <cellStyle name="Normal 3 3 3 2 2 2 2 4 2 2" xfId="15585" xr:uid="{00000000-0005-0000-0000-0000495F0000}"/>
    <cellStyle name="Normal 3 3 3 2 2 2 2 4 2 2 2" xfId="32551" xr:uid="{00000000-0005-0000-0000-00004A5F0000}"/>
    <cellStyle name="Normal 3 3 3 2 2 2 2 4 2 3" xfId="24069" xr:uid="{00000000-0005-0000-0000-00004B5F0000}"/>
    <cellStyle name="Normal 3 3 3 2 2 2 2 4 3" xfId="11343" xr:uid="{00000000-0005-0000-0000-00004C5F0000}"/>
    <cellStyle name="Normal 3 3 3 2 2 2 2 4 3 2" xfId="28310" xr:uid="{00000000-0005-0000-0000-00004D5F0000}"/>
    <cellStyle name="Normal 3 3 3 2 2 2 2 4 4" xfId="19828" xr:uid="{00000000-0005-0000-0000-00004E5F0000}"/>
    <cellStyle name="Normal 3 3 3 2 2 2 2 5" xfId="4977" xr:uid="{00000000-0005-0000-0000-00004F5F0000}"/>
    <cellStyle name="Normal 3 3 3 2 2 2 2 5 2" xfId="13467" xr:uid="{00000000-0005-0000-0000-0000505F0000}"/>
    <cellStyle name="Normal 3 3 3 2 2 2 2 5 2 2" xfId="30433" xr:uid="{00000000-0005-0000-0000-0000515F0000}"/>
    <cellStyle name="Normal 3 3 3 2 2 2 2 5 3" xfId="21951" xr:uid="{00000000-0005-0000-0000-0000525F0000}"/>
    <cellStyle name="Normal 3 3 3 2 2 2 2 6" xfId="9225" xr:uid="{00000000-0005-0000-0000-0000535F0000}"/>
    <cellStyle name="Normal 3 3 3 2 2 2 2 6 2" xfId="26192" xr:uid="{00000000-0005-0000-0000-0000545F0000}"/>
    <cellStyle name="Normal 3 3 3 2 2 2 2 7" xfId="17710" xr:uid="{00000000-0005-0000-0000-0000555F0000}"/>
    <cellStyle name="Normal 3 3 3 2 2 2 3" xfId="972" xr:uid="{00000000-0005-0000-0000-0000565F0000}"/>
    <cellStyle name="Normal 3 3 3 2 2 2 3 2" xfId="2038" xr:uid="{00000000-0005-0000-0000-0000575F0000}"/>
    <cellStyle name="Normal 3 3 3 2 2 2 3 2 2" xfId="4159" xr:uid="{00000000-0005-0000-0000-0000585F0000}"/>
    <cellStyle name="Normal 3 3 3 2 2 2 3 2 2 2" xfId="8418" xr:uid="{00000000-0005-0000-0000-0000595F0000}"/>
    <cellStyle name="Normal 3 3 3 2 2 2 3 2 2 2 2" xfId="16907" xr:uid="{00000000-0005-0000-0000-00005A5F0000}"/>
    <cellStyle name="Normal 3 3 3 2 2 2 3 2 2 2 2 2" xfId="33873" xr:uid="{00000000-0005-0000-0000-00005B5F0000}"/>
    <cellStyle name="Normal 3 3 3 2 2 2 3 2 2 2 3" xfId="25391" xr:uid="{00000000-0005-0000-0000-00005C5F0000}"/>
    <cellStyle name="Normal 3 3 3 2 2 2 3 2 2 3" xfId="12665" xr:uid="{00000000-0005-0000-0000-00005D5F0000}"/>
    <cellStyle name="Normal 3 3 3 2 2 2 3 2 2 3 2" xfId="29632" xr:uid="{00000000-0005-0000-0000-00005E5F0000}"/>
    <cellStyle name="Normal 3 3 3 2 2 2 3 2 2 4" xfId="21150" xr:uid="{00000000-0005-0000-0000-00005F5F0000}"/>
    <cellStyle name="Normal 3 3 3 2 2 2 3 2 3" xfId="6299" xr:uid="{00000000-0005-0000-0000-0000605F0000}"/>
    <cellStyle name="Normal 3 3 3 2 2 2 3 2 3 2" xfId="14789" xr:uid="{00000000-0005-0000-0000-0000615F0000}"/>
    <cellStyle name="Normal 3 3 3 2 2 2 3 2 3 2 2" xfId="31755" xr:uid="{00000000-0005-0000-0000-0000625F0000}"/>
    <cellStyle name="Normal 3 3 3 2 2 2 3 2 3 3" xfId="23273" xr:uid="{00000000-0005-0000-0000-0000635F0000}"/>
    <cellStyle name="Normal 3 3 3 2 2 2 3 2 4" xfId="10547" xr:uid="{00000000-0005-0000-0000-0000645F0000}"/>
    <cellStyle name="Normal 3 3 3 2 2 2 3 2 4 2" xfId="27514" xr:uid="{00000000-0005-0000-0000-0000655F0000}"/>
    <cellStyle name="Normal 3 3 3 2 2 2 3 2 5" xfId="19032" xr:uid="{00000000-0005-0000-0000-0000665F0000}"/>
    <cellStyle name="Normal 3 3 3 2 2 2 3 3" xfId="3100" xr:uid="{00000000-0005-0000-0000-0000675F0000}"/>
    <cellStyle name="Normal 3 3 3 2 2 2 3 3 2" xfId="7360" xr:uid="{00000000-0005-0000-0000-0000685F0000}"/>
    <cellStyle name="Normal 3 3 3 2 2 2 3 3 2 2" xfId="15849" xr:uid="{00000000-0005-0000-0000-0000695F0000}"/>
    <cellStyle name="Normal 3 3 3 2 2 2 3 3 2 2 2" xfId="32815" xr:uid="{00000000-0005-0000-0000-00006A5F0000}"/>
    <cellStyle name="Normal 3 3 3 2 2 2 3 3 2 3" xfId="24333" xr:uid="{00000000-0005-0000-0000-00006B5F0000}"/>
    <cellStyle name="Normal 3 3 3 2 2 2 3 3 3" xfId="11607" xr:uid="{00000000-0005-0000-0000-00006C5F0000}"/>
    <cellStyle name="Normal 3 3 3 2 2 2 3 3 3 2" xfId="28574" xr:uid="{00000000-0005-0000-0000-00006D5F0000}"/>
    <cellStyle name="Normal 3 3 3 2 2 2 3 3 4" xfId="20092" xr:uid="{00000000-0005-0000-0000-00006E5F0000}"/>
    <cellStyle name="Normal 3 3 3 2 2 2 3 4" xfId="5241" xr:uid="{00000000-0005-0000-0000-00006F5F0000}"/>
    <cellStyle name="Normal 3 3 3 2 2 2 3 4 2" xfId="13731" xr:uid="{00000000-0005-0000-0000-0000705F0000}"/>
    <cellStyle name="Normal 3 3 3 2 2 2 3 4 2 2" xfId="30697" xr:uid="{00000000-0005-0000-0000-0000715F0000}"/>
    <cellStyle name="Normal 3 3 3 2 2 2 3 4 3" xfId="22215" xr:uid="{00000000-0005-0000-0000-0000725F0000}"/>
    <cellStyle name="Normal 3 3 3 2 2 2 3 5" xfId="9489" xr:uid="{00000000-0005-0000-0000-0000735F0000}"/>
    <cellStyle name="Normal 3 3 3 2 2 2 3 5 2" xfId="26456" xr:uid="{00000000-0005-0000-0000-0000745F0000}"/>
    <cellStyle name="Normal 3 3 3 2 2 2 3 6" xfId="17974" xr:uid="{00000000-0005-0000-0000-0000755F0000}"/>
    <cellStyle name="Normal 3 3 3 2 2 2 4" xfId="1508" xr:uid="{00000000-0005-0000-0000-0000765F0000}"/>
    <cellStyle name="Normal 3 3 3 2 2 2 4 2" xfId="3630" xr:uid="{00000000-0005-0000-0000-0000775F0000}"/>
    <cellStyle name="Normal 3 3 3 2 2 2 4 2 2" xfId="7889" xr:uid="{00000000-0005-0000-0000-0000785F0000}"/>
    <cellStyle name="Normal 3 3 3 2 2 2 4 2 2 2" xfId="16378" xr:uid="{00000000-0005-0000-0000-0000795F0000}"/>
    <cellStyle name="Normal 3 3 3 2 2 2 4 2 2 2 2" xfId="33344" xr:uid="{00000000-0005-0000-0000-00007A5F0000}"/>
    <cellStyle name="Normal 3 3 3 2 2 2 4 2 2 3" xfId="24862" xr:uid="{00000000-0005-0000-0000-00007B5F0000}"/>
    <cellStyle name="Normal 3 3 3 2 2 2 4 2 3" xfId="12136" xr:uid="{00000000-0005-0000-0000-00007C5F0000}"/>
    <cellStyle name="Normal 3 3 3 2 2 2 4 2 3 2" xfId="29103" xr:uid="{00000000-0005-0000-0000-00007D5F0000}"/>
    <cellStyle name="Normal 3 3 3 2 2 2 4 2 4" xfId="20621" xr:uid="{00000000-0005-0000-0000-00007E5F0000}"/>
    <cellStyle name="Normal 3 3 3 2 2 2 4 3" xfId="5770" xr:uid="{00000000-0005-0000-0000-00007F5F0000}"/>
    <cellStyle name="Normal 3 3 3 2 2 2 4 3 2" xfId="14260" xr:uid="{00000000-0005-0000-0000-0000805F0000}"/>
    <cellStyle name="Normal 3 3 3 2 2 2 4 3 2 2" xfId="31226" xr:uid="{00000000-0005-0000-0000-0000815F0000}"/>
    <cellStyle name="Normal 3 3 3 2 2 2 4 3 3" xfId="22744" xr:uid="{00000000-0005-0000-0000-0000825F0000}"/>
    <cellStyle name="Normal 3 3 3 2 2 2 4 4" xfId="10018" xr:uid="{00000000-0005-0000-0000-0000835F0000}"/>
    <cellStyle name="Normal 3 3 3 2 2 2 4 4 2" xfId="26985" xr:uid="{00000000-0005-0000-0000-0000845F0000}"/>
    <cellStyle name="Normal 3 3 3 2 2 2 4 5" xfId="18503" xr:uid="{00000000-0005-0000-0000-0000855F0000}"/>
    <cellStyle name="Normal 3 3 3 2 2 2 5" xfId="2571" xr:uid="{00000000-0005-0000-0000-0000865F0000}"/>
    <cellStyle name="Normal 3 3 3 2 2 2 5 2" xfId="6831" xr:uid="{00000000-0005-0000-0000-0000875F0000}"/>
    <cellStyle name="Normal 3 3 3 2 2 2 5 2 2" xfId="15320" xr:uid="{00000000-0005-0000-0000-0000885F0000}"/>
    <cellStyle name="Normal 3 3 3 2 2 2 5 2 2 2" xfId="32286" xr:uid="{00000000-0005-0000-0000-0000895F0000}"/>
    <cellStyle name="Normal 3 3 3 2 2 2 5 2 3" xfId="23804" xr:uid="{00000000-0005-0000-0000-00008A5F0000}"/>
    <cellStyle name="Normal 3 3 3 2 2 2 5 3" xfId="11078" xr:uid="{00000000-0005-0000-0000-00008B5F0000}"/>
    <cellStyle name="Normal 3 3 3 2 2 2 5 3 2" xfId="28045" xr:uid="{00000000-0005-0000-0000-00008C5F0000}"/>
    <cellStyle name="Normal 3 3 3 2 2 2 5 4" xfId="19563" xr:uid="{00000000-0005-0000-0000-00008D5F0000}"/>
    <cellStyle name="Normal 3 3 3 2 2 2 6" xfId="4712" xr:uid="{00000000-0005-0000-0000-00008E5F0000}"/>
    <cellStyle name="Normal 3 3 3 2 2 2 6 2" xfId="13202" xr:uid="{00000000-0005-0000-0000-00008F5F0000}"/>
    <cellStyle name="Normal 3 3 3 2 2 2 6 2 2" xfId="30168" xr:uid="{00000000-0005-0000-0000-0000905F0000}"/>
    <cellStyle name="Normal 3 3 3 2 2 2 6 3" xfId="21686" xr:uid="{00000000-0005-0000-0000-0000915F0000}"/>
    <cellStyle name="Normal 3 3 3 2 2 2 7" xfId="8960" xr:uid="{00000000-0005-0000-0000-0000925F0000}"/>
    <cellStyle name="Normal 3 3 3 2 2 2 7 2" xfId="25927" xr:uid="{00000000-0005-0000-0000-0000935F0000}"/>
    <cellStyle name="Normal 3 3 3 2 2 2 8" xfId="17445" xr:uid="{00000000-0005-0000-0000-0000945F0000}"/>
    <cellStyle name="Normal 3 3 3 2 2 3" xfId="573" xr:uid="{00000000-0005-0000-0000-0000955F0000}"/>
    <cellStyle name="Normal 3 3 3 2 2 3 2" xfId="1111" xr:uid="{00000000-0005-0000-0000-0000965F0000}"/>
    <cellStyle name="Normal 3 3 3 2 2 3 2 2" xfId="2172" xr:uid="{00000000-0005-0000-0000-0000975F0000}"/>
    <cellStyle name="Normal 3 3 3 2 2 3 2 2 2" xfId="4293" xr:uid="{00000000-0005-0000-0000-0000985F0000}"/>
    <cellStyle name="Normal 3 3 3 2 2 3 2 2 2 2" xfId="8552" xr:uid="{00000000-0005-0000-0000-0000995F0000}"/>
    <cellStyle name="Normal 3 3 3 2 2 3 2 2 2 2 2" xfId="17041" xr:uid="{00000000-0005-0000-0000-00009A5F0000}"/>
    <cellStyle name="Normal 3 3 3 2 2 3 2 2 2 2 2 2" xfId="34007" xr:uid="{00000000-0005-0000-0000-00009B5F0000}"/>
    <cellStyle name="Normal 3 3 3 2 2 3 2 2 2 2 3" xfId="25525" xr:uid="{00000000-0005-0000-0000-00009C5F0000}"/>
    <cellStyle name="Normal 3 3 3 2 2 3 2 2 2 3" xfId="12799" xr:uid="{00000000-0005-0000-0000-00009D5F0000}"/>
    <cellStyle name="Normal 3 3 3 2 2 3 2 2 2 3 2" xfId="29766" xr:uid="{00000000-0005-0000-0000-00009E5F0000}"/>
    <cellStyle name="Normal 3 3 3 2 2 3 2 2 2 4" xfId="21284" xr:uid="{00000000-0005-0000-0000-00009F5F0000}"/>
    <cellStyle name="Normal 3 3 3 2 2 3 2 2 3" xfId="6433" xr:uid="{00000000-0005-0000-0000-0000A05F0000}"/>
    <cellStyle name="Normal 3 3 3 2 2 3 2 2 3 2" xfId="14923" xr:uid="{00000000-0005-0000-0000-0000A15F0000}"/>
    <cellStyle name="Normal 3 3 3 2 2 3 2 2 3 2 2" xfId="31889" xr:uid="{00000000-0005-0000-0000-0000A25F0000}"/>
    <cellStyle name="Normal 3 3 3 2 2 3 2 2 3 3" xfId="23407" xr:uid="{00000000-0005-0000-0000-0000A35F0000}"/>
    <cellStyle name="Normal 3 3 3 2 2 3 2 2 4" xfId="10681" xr:uid="{00000000-0005-0000-0000-0000A45F0000}"/>
    <cellStyle name="Normal 3 3 3 2 2 3 2 2 4 2" xfId="27648" xr:uid="{00000000-0005-0000-0000-0000A55F0000}"/>
    <cellStyle name="Normal 3 3 3 2 2 3 2 2 5" xfId="19166" xr:uid="{00000000-0005-0000-0000-0000A65F0000}"/>
    <cellStyle name="Normal 3 3 3 2 2 3 2 3" xfId="3234" xr:uid="{00000000-0005-0000-0000-0000A75F0000}"/>
    <cellStyle name="Normal 3 3 3 2 2 3 2 3 2" xfId="7494" xr:uid="{00000000-0005-0000-0000-0000A85F0000}"/>
    <cellStyle name="Normal 3 3 3 2 2 3 2 3 2 2" xfId="15983" xr:uid="{00000000-0005-0000-0000-0000A95F0000}"/>
    <cellStyle name="Normal 3 3 3 2 2 3 2 3 2 2 2" xfId="32949" xr:uid="{00000000-0005-0000-0000-0000AA5F0000}"/>
    <cellStyle name="Normal 3 3 3 2 2 3 2 3 2 3" xfId="24467" xr:uid="{00000000-0005-0000-0000-0000AB5F0000}"/>
    <cellStyle name="Normal 3 3 3 2 2 3 2 3 3" xfId="11741" xr:uid="{00000000-0005-0000-0000-0000AC5F0000}"/>
    <cellStyle name="Normal 3 3 3 2 2 3 2 3 3 2" xfId="28708" xr:uid="{00000000-0005-0000-0000-0000AD5F0000}"/>
    <cellStyle name="Normal 3 3 3 2 2 3 2 3 4" xfId="20226" xr:uid="{00000000-0005-0000-0000-0000AE5F0000}"/>
    <cellStyle name="Normal 3 3 3 2 2 3 2 4" xfId="5375" xr:uid="{00000000-0005-0000-0000-0000AF5F0000}"/>
    <cellStyle name="Normal 3 3 3 2 2 3 2 4 2" xfId="13865" xr:uid="{00000000-0005-0000-0000-0000B05F0000}"/>
    <cellStyle name="Normal 3 3 3 2 2 3 2 4 2 2" xfId="30831" xr:uid="{00000000-0005-0000-0000-0000B15F0000}"/>
    <cellStyle name="Normal 3 3 3 2 2 3 2 4 3" xfId="22349" xr:uid="{00000000-0005-0000-0000-0000B25F0000}"/>
    <cellStyle name="Normal 3 3 3 2 2 3 2 5" xfId="9623" xr:uid="{00000000-0005-0000-0000-0000B35F0000}"/>
    <cellStyle name="Normal 3 3 3 2 2 3 2 5 2" xfId="26590" xr:uid="{00000000-0005-0000-0000-0000B45F0000}"/>
    <cellStyle name="Normal 3 3 3 2 2 3 2 6" xfId="18108" xr:uid="{00000000-0005-0000-0000-0000B55F0000}"/>
    <cellStyle name="Normal 3 3 3 2 2 3 3" xfId="1642" xr:uid="{00000000-0005-0000-0000-0000B65F0000}"/>
    <cellStyle name="Normal 3 3 3 2 2 3 3 2" xfId="3764" xr:uid="{00000000-0005-0000-0000-0000B75F0000}"/>
    <cellStyle name="Normal 3 3 3 2 2 3 3 2 2" xfId="8023" xr:uid="{00000000-0005-0000-0000-0000B85F0000}"/>
    <cellStyle name="Normal 3 3 3 2 2 3 3 2 2 2" xfId="16512" xr:uid="{00000000-0005-0000-0000-0000B95F0000}"/>
    <cellStyle name="Normal 3 3 3 2 2 3 3 2 2 2 2" xfId="33478" xr:uid="{00000000-0005-0000-0000-0000BA5F0000}"/>
    <cellStyle name="Normal 3 3 3 2 2 3 3 2 2 3" xfId="24996" xr:uid="{00000000-0005-0000-0000-0000BB5F0000}"/>
    <cellStyle name="Normal 3 3 3 2 2 3 3 2 3" xfId="12270" xr:uid="{00000000-0005-0000-0000-0000BC5F0000}"/>
    <cellStyle name="Normal 3 3 3 2 2 3 3 2 3 2" xfId="29237" xr:uid="{00000000-0005-0000-0000-0000BD5F0000}"/>
    <cellStyle name="Normal 3 3 3 2 2 3 3 2 4" xfId="20755" xr:uid="{00000000-0005-0000-0000-0000BE5F0000}"/>
    <cellStyle name="Normal 3 3 3 2 2 3 3 3" xfId="5904" xr:uid="{00000000-0005-0000-0000-0000BF5F0000}"/>
    <cellStyle name="Normal 3 3 3 2 2 3 3 3 2" xfId="14394" xr:uid="{00000000-0005-0000-0000-0000C05F0000}"/>
    <cellStyle name="Normal 3 3 3 2 2 3 3 3 2 2" xfId="31360" xr:uid="{00000000-0005-0000-0000-0000C15F0000}"/>
    <cellStyle name="Normal 3 3 3 2 2 3 3 3 3" xfId="22878" xr:uid="{00000000-0005-0000-0000-0000C25F0000}"/>
    <cellStyle name="Normal 3 3 3 2 2 3 3 4" xfId="10152" xr:uid="{00000000-0005-0000-0000-0000C35F0000}"/>
    <cellStyle name="Normal 3 3 3 2 2 3 3 4 2" xfId="27119" xr:uid="{00000000-0005-0000-0000-0000C45F0000}"/>
    <cellStyle name="Normal 3 3 3 2 2 3 3 5" xfId="18637" xr:uid="{00000000-0005-0000-0000-0000C55F0000}"/>
    <cellStyle name="Normal 3 3 3 2 2 3 4" xfId="2705" xr:uid="{00000000-0005-0000-0000-0000C65F0000}"/>
    <cellStyle name="Normal 3 3 3 2 2 3 4 2" xfId="6965" xr:uid="{00000000-0005-0000-0000-0000C75F0000}"/>
    <cellStyle name="Normal 3 3 3 2 2 3 4 2 2" xfId="15454" xr:uid="{00000000-0005-0000-0000-0000C85F0000}"/>
    <cellStyle name="Normal 3 3 3 2 2 3 4 2 2 2" xfId="32420" xr:uid="{00000000-0005-0000-0000-0000C95F0000}"/>
    <cellStyle name="Normal 3 3 3 2 2 3 4 2 3" xfId="23938" xr:uid="{00000000-0005-0000-0000-0000CA5F0000}"/>
    <cellStyle name="Normal 3 3 3 2 2 3 4 3" xfId="11212" xr:uid="{00000000-0005-0000-0000-0000CB5F0000}"/>
    <cellStyle name="Normal 3 3 3 2 2 3 4 3 2" xfId="28179" xr:uid="{00000000-0005-0000-0000-0000CC5F0000}"/>
    <cellStyle name="Normal 3 3 3 2 2 3 4 4" xfId="19697" xr:uid="{00000000-0005-0000-0000-0000CD5F0000}"/>
    <cellStyle name="Normal 3 3 3 2 2 3 5" xfId="4846" xr:uid="{00000000-0005-0000-0000-0000CE5F0000}"/>
    <cellStyle name="Normal 3 3 3 2 2 3 5 2" xfId="13336" xr:uid="{00000000-0005-0000-0000-0000CF5F0000}"/>
    <cellStyle name="Normal 3 3 3 2 2 3 5 2 2" xfId="30302" xr:uid="{00000000-0005-0000-0000-0000D05F0000}"/>
    <cellStyle name="Normal 3 3 3 2 2 3 5 3" xfId="21820" xr:uid="{00000000-0005-0000-0000-0000D15F0000}"/>
    <cellStyle name="Normal 3 3 3 2 2 3 6" xfId="9094" xr:uid="{00000000-0005-0000-0000-0000D25F0000}"/>
    <cellStyle name="Normal 3 3 3 2 2 3 6 2" xfId="26061" xr:uid="{00000000-0005-0000-0000-0000D35F0000}"/>
    <cellStyle name="Normal 3 3 3 2 2 3 7" xfId="17579" xr:uid="{00000000-0005-0000-0000-0000D45F0000}"/>
    <cellStyle name="Normal 3 3 3 2 2 4" xfId="841" xr:uid="{00000000-0005-0000-0000-0000D55F0000}"/>
    <cellStyle name="Normal 3 3 3 2 2 4 2" xfId="1907" xr:uid="{00000000-0005-0000-0000-0000D65F0000}"/>
    <cellStyle name="Normal 3 3 3 2 2 4 2 2" xfId="4028" xr:uid="{00000000-0005-0000-0000-0000D75F0000}"/>
    <cellStyle name="Normal 3 3 3 2 2 4 2 2 2" xfId="8287" xr:uid="{00000000-0005-0000-0000-0000D85F0000}"/>
    <cellStyle name="Normal 3 3 3 2 2 4 2 2 2 2" xfId="16776" xr:uid="{00000000-0005-0000-0000-0000D95F0000}"/>
    <cellStyle name="Normal 3 3 3 2 2 4 2 2 2 2 2" xfId="33742" xr:uid="{00000000-0005-0000-0000-0000DA5F0000}"/>
    <cellStyle name="Normal 3 3 3 2 2 4 2 2 2 3" xfId="25260" xr:uid="{00000000-0005-0000-0000-0000DB5F0000}"/>
    <cellStyle name="Normal 3 3 3 2 2 4 2 2 3" xfId="12534" xr:uid="{00000000-0005-0000-0000-0000DC5F0000}"/>
    <cellStyle name="Normal 3 3 3 2 2 4 2 2 3 2" xfId="29501" xr:uid="{00000000-0005-0000-0000-0000DD5F0000}"/>
    <cellStyle name="Normal 3 3 3 2 2 4 2 2 4" xfId="21019" xr:uid="{00000000-0005-0000-0000-0000DE5F0000}"/>
    <cellStyle name="Normal 3 3 3 2 2 4 2 3" xfId="6168" xr:uid="{00000000-0005-0000-0000-0000DF5F0000}"/>
    <cellStyle name="Normal 3 3 3 2 2 4 2 3 2" xfId="14658" xr:uid="{00000000-0005-0000-0000-0000E05F0000}"/>
    <cellStyle name="Normal 3 3 3 2 2 4 2 3 2 2" xfId="31624" xr:uid="{00000000-0005-0000-0000-0000E15F0000}"/>
    <cellStyle name="Normal 3 3 3 2 2 4 2 3 3" xfId="23142" xr:uid="{00000000-0005-0000-0000-0000E25F0000}"/>
    <cellStyle name="Normal 3 3 3 2 2 4 2 4" xfId="10416" xr:uid="{00000000-0005-0000-0000-0000E35F0000}"/>
    <cellStyle name="Normal 3 3 3 2 2 4 2 4 2" xfId="27383" xr:uid="{00000000-0005-0000-0000-0000E45F0000}"/>
    <cellStyle name="Normal 3 3 3 2 2 4 2 5" xfId="18901" xr:uid="{00000000-0005-0000-0000-0000E55F0000}"/>
    <cellStyle name="Normal 3 3 3 2 2 4 3" xfId="2969" xr:uid="{00000000-0005-0000-0000-0000E65F0000}"/>
    <cellStyle name="Normal 3 3 3 2 2 4 3 2" xfId="7229" xr:uid="{00000000-0005-0000-0000-0000E75F0000}"/>
    <cellStyle name="Normal 3 3 3 2 2 4 3 2 2" xfId="15718" xr:uid="{00000000-0005-0000-0000-0000E85F0000}"/>
    <cellStyle name="Normal 3 3 3 2 2 4 3 2 2 2" xfId="32684" xr:uid="{00000000-0005-0000-0000-0000E95F0000}"/>
    <cellStyle name="Normal 3 3 3 2 2 4 3 2 3" xfId="24202" xr:uid="{00000000-0005-0000-0000-0000EA5F0000}"/>
    <cellStyle name="Normal 3 3 3 2 2 4 3 3" xfId="11476" xr:uid="{00000000-0005-0000-0000-0000EB5F0000}"/>
    <cellStyle name="Normal 3 3 3 2 2 4 3 3 2" xfId="28443" xr:uid="{00000000-0005-0000-0000-0000EC5F0000}"/>
    <cellStyle name="Normal 3 3 3 2 2 4 3 4" xfId="19961" xr:uid="{00000000-0005-0000-0000-0000ED5F0000}"/>
    <cellStyle name="Normal 3 3 3 2 2 4 4" xfId="5110" xr:uid="{00000000-0005-0000-0000-0000EE5F0000}"/>
    <cellStyle name="Normal 3 3 3 2 2 4 4 2" xfId="13600" xr:uid="{00000000-0005-0000-0000-0000EF5F0000}"/>
    <cellStyle name="Normal 3 3 3 2 2 4 4 2 2" xfId="30566" xr:uid="{00000000-0005-0000-0000-0000F05F0000}"/>
    <cellStyle name="Normal 3 3 3 2 2 4 4 3" xfId="22084" xr:uid="{00000000-0005-0000-0000-0000F15F0000}"/>
    <cellStyle name="Normal 3 3 3 2 2 4 5" xfId="9358" xr:uid="{00000000-0005-0000-0000-0000F25F0000}"/>
    <cellStyle name="Normal 3 3 3 2 2 4 5 2" xfId="26325" xr:uid="{00000000-0005-0000-0000-0000F35F0000}"/>
    <cellStyle name="Normal 3 3 3 2 2 4 6" xfId="17843" xr:uid="{00000000-0005-0000-0000-0000F45F0000}"/>
    <cellStyle name="Normal 3 3 3 2 2 5" xfId="1377" xr:uid="{00000000-0005-0000-0000-0000F55F0000}"/>
    <cellStyle name="Normal 3 3 3 2 2 5 2" xfId="3499" xr:uid="{00000000-0005-0000-0000-0000F65F0000}"/>
    <cellStyle name="Normal 3 3 3 2 2 5 2 2" xfId="7758" xr:uid="{00000000-0005-0000-0000-0000F75F0000}"/>
    <cellStyle name="Normal 3 3 3 2 2 5 2 2 2" xfId="16247" xr:uid="{00000000-0005-0000-0000-0000F85F0000}"/>
    <cellStyle name="Normal 3 3 3 2 2 5 2 2 2 2" xfId="33213" xr:uid="{00000000-0005-0000-0000-0000F95F0000}"/>
    <cellStyle name="Normal 3 3 3 2 2 5 2 2 3" xfId="24731" xr:uid="{00000000-0005-0000-0000-0000FA5F0000}"/>
    <cellStyle name="Normal 3 3 3 2 2 5 2 3" xfId="12005" xr:uid="{00000000-0005-0000-0000-0000FB5F0000}"/>
    <cellStyle name="Normal 3 3 3 2 2 5 2 3 2" xfId="28972" xr:uid="{00000000-0005-0000-0000-0000FC5F0000}"/>
    <cellStyle name="Normal 3 3 3 2 2 5 2 4" xfId="20490" xr:uid="{00000000-0005-0000-0000-0000FD5F0000}"/>
    <cellStyle name="Normal 3 3 3 2 2 5 3" xfId="5639" xr:uid="{00000000-0005-0000-0000-0000FE5F0000}"/>
    <cellStyle name="Normal 3 3 3 2 2 5 3 2" xfId="14129" xr:uid="{00000000-0005-0000-0000-0000FF5F0000}"/>
    <cellStyle name="Normal 3 3 3 2 2 5 3 2 2" xfId="31095" xr:uid="{00000000-0005-0000-0000-000000600000}"/>
    <cellStyle name="Normal 3 3 3 2 2 5 3 3" xfId="22613" xr:uid="{00000000-0005-0000-0000-000001600000}"/>
    <cellStyle name="Normal 3 3 3 2 2 5 4" xfId="9887" xr:uid="{00000000-0005-0000-0000-000002600000}"/>
    <cellStyle name="Normal 3 3 3 2 2 5 4 2" xfId="26854" xr:uid="{00000000-0005-0000-0000-000003600000}"/>
    <cellStyle name="Normal 3 3 3 2 2 5 5" xfId="18372" xr:uid="{00000000-0005-0000-0000-000004600000}"/>
    <cellStyle name="Normal 3 3 3 2 2 6" xfId="2440" xr:uid="{00000000-0005-0000-0000-000005600000}"/>
    <cellStyle name="Normal 3 3 3 2 2 6 2" xfId="6700" xr:uid="{00000000-0005-0000-0000-000006600000}"/>
    <cellStyle name="Normal 3 3 3 2 2 6 2 2" xfId="15189" xr:uid="{00000000-0005-0000-0000-000007600000}"/>
    <cellStyle name="Normal 3 3 3 2 2 6 2 2 2" xfId="32155" xr:uid="{00000000-0005-0000-0000-000008600000}"/>
    <cellStyle name="Normal 3 3 3 2 2 6 2 3" xfId="23673" xr:uid="{00000000-0005-0000-0000-000009600000}"/>
    <cellStyle name="Normal 3 3 3 2 2 6 3" xfId="10947" xr:uid="{00000000-0005-0000-0000-00000A600000}"/>
    <cellStyle name="Normal 3 3 3 2 2 6 3 2" xfId="27914" xr:uid="{00000000-0005-0000-0000-00000B600000}"/>
    <cellStyle name="Normal 3 3 3 2 2 6 4" xfId="19432" xr:uid="{00000000-0005-0000-0000-00000C600000}"/>
    <cellStyle name="Normal 3 3 3 2 2 7" xfId="4581" xr:uid="{00000000-0005-0000-0000-00000D600000}"/>
    <cellStyle name="Normal 3 3 3 2 2 7 2" xfId="13071" xr:uid="{00000000-0005-0000-0000-00000E600000}"/>
    <cellStyle name="Normal 3 3 3 2 2 7 2 2" xfId="30037" xr:uid="{00000000-0005-0000-0000-00000F600000}"/>
    <cellStyle name="Normal 3 3 3 2 2 7 3" xfId="21555" xr:uid="{00000000-0005-0000-0000-000010600000}"/>
    <cellStyle name="Normal 3 3 3 2 2 8" xfId="8829" xr:uid="{00000000-0005-0000-0000-000011600000}"/>
    <cellStyle name="Normal 3 3 3 2 2 8 2" xfId="25796" xr:uid="{00000000-0005-0000-0000-000012600000}"/>
    <cellStyle name="Normal 3 3 3 2 2 9" xfId="17314" xr:uid="{00000000-0005-0000-0000-000013600000}"/>
    <cellStyle name="Normal 3 3 3 2 3" xfId="352" xr:uid="{00000000-0005-0000-0000-000014600000}"/>
    <cellStyle name="Normal 3 3 3 2 3 2" xfId="641" xr:uid="{00000000-0005-0000-0000-000015600000}"/>
    <cellStyle name="Normal 3 3 3 2 3 2 2" xfId="1177" xr:uid="{00000000-0005-0000-0000-000016600000}"/>
    <cellStyle name="Normal 3 3 3 2 3 2 2 2" xfId="2238" xr:uid="{00000000-0005-0000-0000-000017600000}"/>
    <cellStyle name="Normal 3 3 3 2 3 2 2 2 2" xfId="4359" xr:uid="{00000000-0005-0000-0000-000018600000}"/>
    <cellStyle name="Normal 3 3 3 2 3 2 2 2 2 2" xfId="8618" xr:uid="{00000000-0005-0000-0000-000019600000}"/>
    <cellStyle name="Normal 3 3 3 2 3 2 2 2 2 2 2" xfId="17107" xr:uid="{00000000-0005-0000-0000-00001A600000}"/>
    <cellStyle name="Normal 3 3 3 2 3 2 2 2 2 2 2 2" xfId="34073" xr:uid="{00000000-0005-0000-0000-00001B600000}"/>
    <cellStyle name="Normal 3 3 3 2 3 2 2 2 2 2 3" xfId="25591" xr:uid="{00000000-0005-0000-0000-00001C600000}"/>
    <cellStyle name="Normal 3 3 3 2 3 2 2 2 2 3" xfId="12865" xr:uid="{00000000-0005-0000-0000-00001D600000}"/>
    <cellStyle name="Normal 3 3 3 2 3 2 2 2 2 3 2" xfId="29832" xr:uid="{00000000-0005-0000-0000-00001E600000}"/>
    <cellStyle name="Normal 3 3 3 2 3 2 2 2 2 4" xfId="21350" xr:uid="{00000000-0005-0000-0000-00001F600000}"/>
    <cellStyle name="Normal 3 3 3 2 3 2 2 2 3" xfId="6499" xr:uid="{00000000-0005-0000-0000-000020600000}"/>
    <cellStyle name="Normal 3 3 3 2 3 2 2 2 3 2" xfId="14989" xr:uid="{00000000-0005-0000-0000-000021600000}"/>
    <cellStyle name="Normal 3 3 3 2 3 2 2 2 3 2 2" xfId="31955" xr:uid="{00000000-0005-0000-0000-000022600000}"/>
    <cellStyle name="Normal 3 3 3 2 3 2 2 2 3 3" xfId="23473" xr:uid="{00000000-0005-0000-0000-000023600000}"/>
    <cellStyle name="Normal 3 3 3 2 3 2 2 2 4" xfId="10747" xr:uid="{00000000-0005-0000-0000-000024600000}"/>
    <cellStyle name="Normal 3 3 3 2 3 2 2 2 4 2" xfId="27714" xr:uid="{00000000-0005-0000-0000-000025600000}"/>
    <cellStyle name="Normal 3 3 3 2 3 2 2 2 5" xfId="19232" xr:uid="{00000000-0005-0000-0000-000026600000}"/>
    <cellStyle name="Normal 3 3 3 2 3 2 2 3" xfId="3300" xr:uid="{00000000-0005-0000-0000-000027600000}"/>
    <cellStyle name="Normal 3 3 3 2 3 2 2 3 2" xfId="7560" xr:uid="{00000000-0005-0000-0000-000028600000}"/>
    <cellStyle name="Normal 3 3 3 2 3 2 2 3 2 2" xfId="16049" xr:uid="{00000000-0005-0000-0000-000029600000}"/>
    <cellStyle name="Normal 3 3 3 2 3 2 2 3 2 2 2" xfId="33015" xr:uid="{00000000-0005-0000-0000-00002A600000}"/>
    <cellStyle name="Normal 3 3 3 2 3 2 2 3 2 3" xfId="24533" xr:uid="{00000000-0005-0000-0000-00002B600000}"/>
    <cellStyle name="Normal 3 3 3 2 3 2 2 3 3" xfId="11807" xr:uid="{00000000-0005-0000-0000-00002C600000}"/>
    <cellStyle name="Normal 3 3 3 2 3 2 2 3 3 2" xfId="28774" xr:uid="{00000000-0005-0000-0000-00002D600000}"/>
    <cellStyle name="Normal 3 3 3 2 3 2 2 3 4" xfId="20292" xr:uid="{00000000-0005-0000-0000-00002E600000}"/>
    <cellStyle name="Normal 3 3 3 2 3 2 2 4" xfId="5441" xr:uid="{00000000-0005-0000-0000-00002F600000}"/>
    <cellStyle name="Normal 3 3 3 2 3 2 2 4 2" xfId="13931" xr:uid="{00000000-0005-0000-0000-000030600000}"/>
    <cellStyle name="Normal 3 3 3 2 3 2 2 4 2 2" xfId="30897" xr:uid="{00000000-0005-0000-0000-000031600000}"/>
    <cellStyle name="Normal 3 3 3 2 3 2 2 4 3" xfId="22415" xr:uid="{00000000-0005-0000-0000-000032600000}"/>
    <cellStyle name="Normal 3 3 3 2 3 2 2 5" xfId="9689" xr:uid="{00000000-0005-0000-0000-000033600000}"/>
    <cellStyle name="Normal 3 3 3 2 3 2 2 5 2" xfId="26656" xr:uid="{00000000-0005-0000-0000-000034600000}"/>
    <cellStyle name="Normal 3 3 3 2 3 2 2 6" xfId="18174" xr:uid="{00000000-0005-0000-0000-000035600000}"/>
    <cellStyle name="Normal 3 3 3 2 3 2 3" xfId="1708" xr:uid="{00000000-0005-0000-0000-000036600000}"/>
    <cellStyle name="Normal 3 3 3 2 3 2 3 2" xfId="3830" xr:uid="{00000000-0005-0000-0000-000037600000}"/>
    <cellStyle name="Normal 3 3 3 2 3 2 3 2 2" xfId="8089" xr:uid="{00000000-0005-0000-0000-000038600000}"/>
    <cellStyle name="Normal 3 3 3 2 3 2 3 2 2 2" xfId="16578" xr:uid="{00000000-0005-0000-0000-000039600000}"/>
    <cellStyle name="Normal 3 3 3 2 3 2 3 2 2 2 2" xfId="33544" xr:uid="{00000000-0005-0000-0000-00003A600000}"/>
    <cellStyle name="Normal 3 3 3 2 3 2 3 2 2 3" xfId="25062" xr:uid="{00000000-0005-0000-0000-00003B600000}"/>
    <cellStyle name="Normal 3 3 3 2 3 2 3 2 3" xfId="12336" xr:uid="{00000000-0005-0000-0000-00003C600000}"/>
    <cellStyle name="Normal 3 3 3 2 3 2 3 2 3 2" xfId="29303" xr:uid="{00000000-0005-0000-0000-00003D600000}"/>
    <cellStyle name="Normal 3 3 3 2 3 2 3 2 4" xfId="20821" xr:uid="{00000000-0005-0000-0000-00003E600000}"/>
    <cellStyle name="Normal 3 3 3 2 3 2 3 3" xfId="5970" xr:uid="{00000000-0005-0000-0000-00003F600000}"/>
    <cellStyle name="Normal 3 3 3 2 3 2 3 3 2" xfId="14460" xr:uid="{00000000-0005-0000-0000-000040600000}"/>
    <cellStyle name="Normal 3 3 3 2 3 2 3 3 2 2" xfId="31426" xr:uid="{00000000-0005-0000-0000-000041600000}"/>
    <cellStyle name="Normal 3 3 3 2 3 2 3 3 3" xfId="22944" xr:uid="{00000000-0005-0000-0000-000042600000}"/>
    <cellStyle name="Normal 3 3 3 2 3 2 3 4" xfId="10218" xr:uid="{00000000-0005-0000-0000-000043600000}"/>
    <cellStyle name="Normal 3 3 3 2 3 2 3 4 2" xfId="27185" xr:uid="{00000000-0005-0000-0000-000044600000}"/>
    <cellStyle name="Normal 3 3 3 2 3 2 3 5" xfId="18703" xr:uid="{00000000-0005-0000-0000-000045600000}"/>
    <cellStyle name="Normal 3 3 3 2 3 2 4" xfId="2771" xr:uid="{00000000-0005-0000-0000-000046600000}"/>
    <cellStyle name="Normal 3 3 3 2 3 2 4 2" xfId="7031" xr:uid="{00000000-0005-0000-0000-000047600000}"/>
    <cellStyle name="Normal 3 3 3 2 3 2 4 2 2" xfId="15520" xr:uid="{00000000-0005-0000-0000-000048600000}"/>
    <cellStyle name="Normal 3 3 3 2 3 2 4 2 2 2" xfId="32486" xr:uid="{00000000-0005-0000-0000-000049600000}"/>
    <cellStyle name="Normal 3 3 3 2 3 2 4 2 3" xfId="24004" xr:uid="{00000000-0005-0000-0000-00004A600000}"/>
    <cellStyle name="Normal 3 3 3 2 3 2 4 3" xfId="11278" xr:uid="{00000000-0005-0000-0000-00004B600000}"/>
    <cellStyle name="Normal 3 3 3 2 3 2 4 3 2" xfId="28245" xr:uid="{00000000-0005-0000-0000-00004C600000}"/>
    <cellStyle name="Normal 3 3 3 2 3 2 4 4" xfId="19763" xr:uid="{00000000-0005-0000-0000-00004D600000}"/>
    <cellStyle name="Normal 3 3 3 2 3 2 5" xfId="4912" xr:uid="{00000000-0005-0000-0000-00004E600000}"/>
    <cellStyle name="Normal 3 3 3 2 3 2 5 2" xfId="13402" xr:uid="{00000000-0005-0000-0000-00004F600000}"/>
    <cellStyle name="Normal 3 3 3 2 3 2 5 2 2" xfId="30368" xr:uid="{00000000-0005-0000-0000-000050600000}"/>
    <cellStyle name="Normal 3 3 3 2 3 2 5 3" xfId="21886" xr:uid="{00000000-0005-0000-0000-000051600000}"/>
    <cellStyle name="Normal 3 3 3 2 3 2 6" xfId="9160" xr:uid="{00000000-0005-0000-0000-000052600000}"/>
    <cellStyle name="Normal 3 3 3 2 3 2 6 2" xfId="26127" xr:uid="{00000000-0005-0000-0000-000053600000}"/>
    <cellStyle name="Normal 3 3 3 2 3 2 7" xfId="17645" xr:uid="{00000000-0005-0000-0000-000054600000}"/>
    <cellStyle name="Normal 3 3 3 2 3 3" xfId="907" xr:uid="{00000000-0005-0000-0000-000055600000}"/>
    <cellStyle name="Normal 3 3 3 2 3 3 2" xfId="1973" xr:uid="{00000000-0005-0000-0000-000056600000}"/>
    <cellStyle name="Normal 3 3 3 2 3 3 2 2" xfId="4094" xr:uid="{00000000-0005-0000-0000-000057600000}"/>
    <cellStyle name="Normal 3 3 3 2 3 3 2 2 2" xfId="8353" xr:uid="{00000000-0005-0000-0000-000058600000}"/>
    <cellStyle name="Normal 3 3 3 2 3 3 2 2 2 2" xfId="16842" xr:uid="{00000000-0005-0000-0000-000059600000}"/>
    <cellStyle name="Normal 3 3 3 2 3 3 2 2 2 2 2" xfId="33808" xr:uid="{00000000-0005-0000-0000-00005A600000}"/>
    <cellStyle name="Normal 3 3 3 2 3 3 2 2 2 3" xfId="25326" xr:uid="{00000000-0005-0000-0000-00005B600000}"/>
    <cellStyle name="Normal 3 3 3 2 3 3 2 2 3" xfId="12600" xr:uid="{00000000-0005-0000-0000-00005C600000}"/>
    <cellStyle name="Normal 3 3 3 2 3 3 2 2 3 2" xfId="29567" xr:uid="{00000000-0005-0000-0000-00005D600000}"/>
    <cellStyle name="Normal 3 3 3 2 3 3 2 2 4" xfId="21085" xr:uid="{00000000-0005-0000-0000-00005E600000}"/>
    <cellStyle name="Normal 3 3 3 2 3 3 2 3" xfId="6234" xr:uid="{00000000-0005-0000-0000-00005F600000}"/>
    <cellStyle name="Normal 3 3 3 2 3 3 2 3 2" xfId="14724" xr:uid="{00000000-0005-0000-0000-000060600000}"/>
    <cellStyle name="Normal 3 3 3 2 3 3 2 3 2 2" xfId="31690" xr:uid="{00000000-0005-0000-0000-000061600000}"/>
    <cellStyle name="Normal 3 3 3 2 3 3 2 3 3" xfId="23208" xr:uid="{00000000-0005-0000-0000-000062600000}"/>
    <cellStyle name="Normal 3 3 3 2 3 3 2 4" xfId="10482" xr:uid="{00000000-0005-0000-0000-000063600000}"/>
    <cellStyle name="Normal 3 3 3 2 3 3 2 4 2" xfId="27449" xr:uid="{00000000-0005-0000-0000-000064600000}"/>
    <cellStyle name="Normal 3 3 3 2 3 3 2 5" xfId="18967" xr:uid="{00000000-0005-0000-0000-000065600000}"/>
    <cellStyle name="Normal 3 3 3 2 3 3 3" xfId="3035" xr:uid="{00000000-0005-0000-0000-000066600000}"/>
    <cellStyle name="Normal 3 3 3 2 3 3 3 2" xfId="7295" xr:uid="{00000000-0005-0000-0000-000067600000}"/>
    <cellStyle name="Normal 3 3 3 2 3 3 3 2 2" xfId="15784" xr:uid="{00000000-0005-0000-0000-000068600000}"/>
    <cellStyle name="Normal 3 3 3 2 3 3 3 2 2 2" xfId="32750" xr:uid="{00000000-0005-0000-0000-000069600000}"/>
    <cellStyle name="Normal 3 3 3 2 3 3 3 2 3" xfId="24268" xr:uid="{00000000-0005-0000-0000-00006A600000}"/>
    <cellStyle name="Normal 3 3 3 2 3 3 3 3" xfId="11542" xr:uid="{00000000-0005-0000-0000-00006B600000}"/>
    <cellStyle name="Normal 3 3 3 2 3 3 3 3 2" xfId="28509" xr:uid="{00000000-0005-0000-0000-00006C600000}"/>
    <cellStyle name="Normal 3 3 3 2 3 3 3 4" xfId="20027" xr:uid="{00000000-0005-0000-0000-00006D600000}"/>
    <cellStyle name="Normal 3 3 3 2 3 3 4" xfId="5176" xr:uid="{00000000-0005-0000-0000-00006E600000}"/>
    <cellStyle name="Normal 3 3 3 2 3 3 4 2" xfId="13666" xr:uid="{00000000-0005-0000-0000-00006F600000}"/>
    <cellStyle name="Normal 3 3 3 2 3 3 4 2 2" xfId="30632" xr:uid="{00000000-0005-0000-0000-000070600000}"/>
    <cellStyle name="Normal 3 3 3 2 3 3 4 3" xfId="22150" xr:uid="{00000000-0005-0000-0000-000071600000}"/>
    <cellStyle name="Normal 3 3 3 2 3 3 5" xfId="9424" xr:uid="{00000000-0005-0000-0000-000072600000}"/>
    <cellStyle name="Normal 3 3 3 2 3 3 5 2" xfId="26391" xr:uid="{00000000-0005-0000-0000-000073600000}"/>
    <cellStyle name="Normal 3 3 3 2 3 3 6" xfId="17909" xr:uid="{00000000-0005-0000-0000-000074600000}"/>
    <cellStyle name="Normal 3 3 3 2 3 4" xfId="1443" xr:uid="{00000000-0005-0000-0000-000075600000}"/>
    <cellStyle name="Normal 3 3 3 2 3 4 2" xfId="3565" xr:uid="{00000000-0005-0000-0000-000076600000}"/>
    <cellStyle name="Normal 3 3 3 2 3 4 2 2" xfId="7824" xr:uid="{00000000-0005-0000-0000-000077600000}"/>
    <cellStyle name="Normal 3 3 3 2 3 4 2 2 2" xfId="16313" xr:uid="{00000000-0005-0000-0000-000078600000}"/>
    <cellStyle name="Normal 3 3 3 2 3 4 2 2 2 2" xfId="33279" xr:uid="{00000000-0005-0000-0000-000079600000}"/>
    <cellStyle name="Normal 3 3 3 2 3 4 2 2 3" xfId="24797" xr:uid="{00000000-0005-0000-0000-00007A600000}"/>
    <cellStyle name="Normal 3 3 3 2 3 4 2 3" xfId="12071" xr:uid="{00000000-0005-0000-0000-00007B600000}"/>
    <cellStyle name="Normal 3 3 3 2 3 4 2 3 2" xfId="29038" xr:uid="{00000000-0005-0000-0000-00007C600000}"/>
    <cellStyle name="Normal 3 3 3 2 3 4 2 4" xfId="20556" xr:uid="{00000000-0005-0000-0000-00007D600000}"/>
    <cellStyle name="Normal 3 3 3 2 3 4 3" xfId="5705" xr:uid="{00000000-0005-0000-0000-00007E600000}"/>
    <cellStyle name="Normal 3 3 3 2 3 4 3 2" xfId="14195" xr:uid="{00000000-0005-0000-0000-00007F600000}"/>
    <cellStyle name="Normal 3 3 3 2 3 4 3 2 2" xfId="31161" xr:uid="{00000000-0005-0000-0000-000080600000}"/>
    <cellStyle name="Normal 3 3 3 2 3 4 3 3" xfId="22679" xr:uid="{00000000-0005-0000-0000-000081600000}"/>
    <cellStyle name="Normal 3 3 3 2 3 4 4" xfId="9953" xr:uid="{00000000-0005-0000-0000-000082600000}"/>
    <cellStyle name="Normal 3 3 3 2 3 4 4 2" xfId="26920" xr:uid="{00000000-0005-0000-0000-000083600000}"/>
    <cellStyle name="Normal 3 3 3 2 3 4 5" xfId="18438" xr:uid="{00000000-0005-0000-0000-000084600000}"/>
    <cellStyle name="Normal 3 3 3 2 3 5" xfId="2506" xr:uid="{00000000-0005-0000-0000-000085600000}"/>
    <cellStyle name="Normal 3 3 3 2 3 5 2" xfId="6766" xr:uid="{00000000-0005-0000-0000-000086600000}"/>
    <cellStyle name="Normal 3 3 3 2 3 5 2 2" xfId="15255" xr:uid="{00000000-0005-0000-0000-000087600000}"/>
    <cellStyle name="Normal 3 3 3 2 3 5 2 2 2" xfId="32221" xr:uid="{00000000-0005-0000-0000-000088600000}"/>
    <cellStyle name="Normal 3 3 3 2 3 5 2 3" xfId="23739" xr:uid="{00000000-0005-0000-0000-000089600000}"/>
    <cellStyle name="Normal 3 3 3 2 3 5 3" xfId="11013" xr:uid="{00000000-0005-0000-0000-00008A600000}"/>
    <cellStyle name="Normal 3 3 3 2 3 5 3 2" xfId="27980" xr:uid="{00000000-0005-0000-0000-00008B600000}"/>
    <cellStyle name="Normal 3 3 3 2 3 5 4" xfId="19498" xr:uid="{00000000-0005-0000-0000-00008C600000}"/>
    <cellStyle name="Normal 3 3 3 2 3 6" xfId="4647" xr:uid="{00000000-0005-0000-0000-00008D600000}"/>
    <cellStyle name="Normal 3 3 3 2 3 6 2" xfId="13137" xr:uid="{00000000-0005-0000-0000-00008E600000}"/>
    <cellStyle name="Normal 3 3 3 2 3 6 2 2" xfId="30103" xr:uid="{00000000-0005-0000-0000-00008F600000}"/>
    <cellStyle name="Normal 3 3 3 2 3 6 3" xfId="21621" xr:uid="{00000000-0005-0000-0000-000090600000}"/>
    <cellStyle name="Normal 3 3 3 2 3 7" xfId="8895" xr:uid="{00000000-0005-0000-0000-000091600000}"/>
    <cellStyle name="Normal 3 3 3 2 3 7 2" xfId="25862" xr:uid="{00000000-0005-0000-0000-000092600000}"/>
    <cellStyle name="Normal 3 3 3 2 3 8" xfId="17380" xr:uid="{00000000-0005-0000-0000-000093600000}"/>
    <cellStyle name="Normal 3 3 3 2 4" xfId="506" xr:uid="{00000000-0005-0000-0000-000094600000}"/>
    <cellStyle name="Normal 3 3 3 2 4 2" xfId="1046" xr:uid="{00000000-0005-0000-0000-000095600000}"/>
    <cellStyle name="Normal 3 3 3 2 4 2 2" xfId="2107" xr:uid="{00000000-0005-0000-0000-000096600000}"/>
    <cellStyle name="Normal 3 3 3 2 4 2 2 2" xfId="4228" xr:uid="{00000000-0005-0000-0000-000097600000}"/>
    <cellStyle name="Normal 3 3 3 2 4 2 2 2 2" xfId="8487" xr:uid="{00000000-0005-0000-0000-000098600000}"/>
    <cellStyle name="Normal 3 3 3 2 4 2 2 2 2 2" xfId="16976" xr:uid="{00000000-0005-0000-0000-000099600000}"/>
    <cellStyle name="Normal 3 3 3 2 4 2 2 2 2 2 2" xfId="33942" xr:uid="{00000000-0005-0000-0000-00009A600000}"/>
    <cellStyle name="Normal 3 3 3 2 4 2 2 2 2 3" xfId="25460" xr:uid="{00000000-0005-0000-0000-00009B600000}"/>
    <cellStyle name="Normal 3 3 3 2 4 2 2 2 3" xfId="12734" xr:uid="{00000000-0005-0000-0000-00009C600000}"/>
    <cellStyle name="Normal 3 3 3 2 4 2 2 2 3 2" xfId="29701" xr:uid="{00000000-0005-0000-0000-00009D600000}"/>
    <cellStyle name="Normal 3 3 3 2 4 2 2 2 4" xfId="21219" xr:uid="{00000000-0005-0000-0000-00009E600000}"/>
    <cellStyle name="Normal 3 3 3 2 4 2 2 3" xfId="6368" xr:uid="{00000000-0005-0000-0000-00009F600000}"/>
    <cellStyle name="Normal 3 3 3 2 4 2 2 3 2" xfId="14858" xr:uid="{00000000-0005-0000-0000-0000A0600000}"/>
    <cellStyle name="Normal 3 3 3 2 4 2 2 3 2 2" xfId="31824" xr:uid="{00000000-0005-0000-0000-0000A1600000}"/>
    <cellStyle name="Normal 3 3 3 2 4 2 2 3 3" xfId="23342" xr:uid="{00000000-0005-0000-0000-0000A2600000}"/>
    <cellStyle name="Normal 3 3 3 2 4 2 2 4" xfId="10616" xr:uid="{00000000-0005-0000-0000-0000A3600000}"/>
    <cellStyle name="Normal 3 3 3 2 4 2 2 4 2" xfId="27583" xr:uid="{00000000-0005-0000-0000-0000A4600000}"/>
    <cellStyle name="Normal 3 3 3 2 4 2 2 5" xfId="19101" xr:uid="{00000000-0005-0000-0000-0000A5600000}"/>
    <cellStyle name="Normal 3 3 3 2 4 2 3" xfId="3169" xr:uid="{00000000-0005-0000-0000-0000A6600000}"/>
    <cellStyle name="Normal 3 3 3 2 4 2 3 2" xfId="7429" xr:uid="{00000000-0005-0000-0000-0000A7600000}"/>
    <cellStyle name="Normal 3 3 3 2 4 2 3 2 2" xfId="15918" xr:uid="{00000000-0005-0000-0000-0000A8600000}"/>
    <cellStyle name="Normal 3 3 3 2 4 2 3 2 2 2" xfId="32884" xr:uid="{00000000-0005-0000-0000-0000A9600000}"/>
    <cellStyle name="Normal 3 3 3 2 4 2 3 2 3" xfId="24402" xr:uid="{00000000-0005-0000-0000-0000AA600000}"/>
    <cellStyle name="Normal 3 3 3 2 4 2 3 3" xfId="11676" xr:uid="{00000000-0005-0000-0000-0000AB600000}"/>
    <cellStyle name="Normal 3 3 3 2 4 2 3 3 2" xfId="28643" xr:uid="{00000000-0005-0000-0000-0000AC600000}"/>
    <cellStyle name="Normal 3 3 3 2 4 2 3 4" xfId="20161" xr:uid="{00000000-0005-0000-0000-0000AD600000}"/>
    <cellStyle name="Normal 3 3 3 2 4 2 4" xfId="5310" xr:uid="{00000000-0005-0000-0000-0000AE600000}"/>
    <cellStyle name="Normal 3 3 3 2 4 2 4 2" xfId="13800" xr:uid="{00000000-0005-0000-0000-0000AF600000}"/>
    <cellStyle name="Normal 3 3 3 2 4 2 4 2 2" xfId="30766" xr:uid="{00000000-0005-0000-0000-0000B0600000}"/>
    <cellStyle name="Normal 3 3 3 2 4 2 4 3" xfId="22284" xr:uid="{00000000-0005-0000-0000-0000B1600000}"/>
    <cellStyle name="Normal 3 3 3 2 4 2 5" xfId="9558" xr:uid="{00000000-0005-0000-0000-0000B2600000}"/>
    <cellStyle name="Normal 3 3 3 2 4 2 5 2" xfId="26525" xr:uid="{00000000-0005-0000-0000-0000B3600000}"/>
    <cellStyle name="Normal 3 3 3 2 4 2 6" xfId="18043" xr:uid="{00000000-0005-0000-0000-0000B4600000}"/>
    <cellStyle name="Normal 3 3 3 2 4 3" xfId="1577" xr:uid="{00000000-0005-0000-0000-0000B5600000}"/>
    <cellStyle name="Normal 3 3 3 2 4 3 2" xfId="3699" xr:uid="{00000000-0005-0000-0000-0000B6600000}"/>
    <cellStyle name="Normal 3 3 3 2 4 3 2 2" xfId="7958" xr:uid="{00000000-0005-0000-0000-0000B7600000}"/>
    <cellStyle name="Normal 3 3 3 2 4 3 2 2 2" xfId="16447" xr:uid="{00000000-0005-0000-0000-0000B8600000}"/>
    <cellStyle name="Normal 3 3 3 2 4 3 2 2 2 2" xfId="33413" xr:uid="{00000000-0005-0000-0000-0000B9600000}"/>
    <cellStyle name="Normal 3 3 3 2 4 3 2 2 3" xfId="24931" xr:uid="{00000000-0005-0000-0000-0000BA600000}"/>
    <cellStyle name="Normal 3 3 3 2 4 3 2 3" xfId="12205" xr:uid="{00000000-0005-0000-0000-0000BB600000}"/>
    <cellStyle name="Normal 3 3 3 2 4 3 2 3 2" xfId="29172" xr:uid="{00000000-0005-0000-0000-0000BC600000}"/>
    <cellStyle name="Normal 3 3 3 2 4 3 2 4" xfId="20690" xr:uid="{00000000-0005-0000-0000-0000BD600000}"/>
    <cellStyle name="Normal 3 3 3 2 4 3 3" xfId="5839" xr:uid="{00000000-0005-0000-0000-0000BE600000}"/>
    <cellStyle name="Normal 3 3 3 2 4 3 3 2" xfId="14329" xr:uid="{00000000-0005-0000-0000-0000BF600000}"/>
    <cellStyle name="Normal 3 3 3 2 4 3 3 2 2" xfId="31295" xr:uid="{00000000-0005-0000-0000-0000C0600000}"/>
    <cellStyle name="Normal 3 3 3 2 4 3 3 3" xfId="22813" xr:uid="{00000000-0005-0000-0000-0000C1600000}"/>
    <cellStyle name="Normal 3 3 3 2 4 3 4" xfId="10087" xr:uid="{00000000-0005-0000-0000-0000C2600000}"/>
    <cellStyle name="Normal 3 3 3 2 4 3 4 2" xfId="27054" xr:uid="{00000000-0005-0000-0000-0000C3600000}"/>
    <cellStyle name="Normal 3 3 3 2 4 3 5" xfId="18572" xr:uid="{00000000-0005-0000-0000-0000C4600000}"/>
    <cellStyle name="Normal 3 3 3 2 4 4" xfId="2640" xr:uid="{00000000-0005-0000-0000-0000C5600000}"/>
    <cellStyle name="Normal 3 3 3 2 4 4 2" xfId="6900" xr:uid="{00000000-0005-0000-0000-0000C6600000}"/>
    <cellStyle name="Normal 3 3 3 2 4 4 2 2" xfId="15389" xr:uid="{00000000-0005-0000-0000-0000C7600000}"/>
    <cellStyle name="Normal 3 3 3 2 4 4 2 2 2" xfId="32355" xr:uid="{00000000-0005-0000-0000-0000C8600000}"/>
    <cellStyle name="Normal 3 3 3 2 4 4 2 3" xfId="23873" xr:uid="{00000000-0005-0000-0000-0000C9600000}"/>
    <cellStyle name="Normal 3 3 3 2 4 4 3" xfId="11147" xr:uid="{00000000-0005-0000-0000-0000CA600000}"/>
    <cellStyle name="Normal 3 3 3 2 4 4 3 2" xfId="28114" xr:uid="{00000000-0005-0000-0000-0000CB600000}"/>
    <cellStyle name="Normal 3 3 3 2 4 4 4" xfId="19632" xr:uid="{00000000-0005-0000-0000-0000CC600000}"/>
    <cellStyle name="Normal 3 3 3 2 4 5" xfId="4781" xr:uid="{00000000-0005-0000-0000-0000CD600000}"/>
    <cellStyle name="Normal 3 3 3 2 4 5 2" xfId="13271" xr:uid="{00000000-0005-0000-0000-0000CE600000}"/>
    <cellStyle name="Normal 3 3 3 2 4 5 2 2" xfId="30237" xr:uid="{00000000-0005-0000-0000-0000CF600000}"/>
    <cellStyle name="Normal 3 3 3 2 4 5 3" xfId="21755" xr:uid="{00000000-0005-0000-0000-0000D0600000}"/>
    <cellStyle name="Normal 3 3 3 2 4 6" xfId="9029" xr:uid="{00000000-0005-0000-0000-0000D1600000}"/>
    <cellStyle name="Normal 3 3 3 2 4 6 2" xfId="25996" xr:uid="{00000000-0005-0000-0000-0000D2600000}"/>
    <cellStyle name="Normal 3 3 3 2 4 7" xfId="17514" xr:uid="{00000000-0005-0000-0000-0000D3600000}"/>
    <cellStyle name="Normal 3 3 3 2 5" xfId="776" xr:uid="{00000000-0005-0000-0000-0000D4600000}"/>
    <cellStyle name="Normal 3 3 3 2 5 2" xfId="1842" xr:uid="{00000000-0005-0000-0000-0000D5600000}"/>
    <cellStyle name="Normal 3 3 3 2 5 2 2" xfId="3963" xr:uid="{00000000-0005-0000-0000-0000D6600000}"/>
    <cellStyle name="Normal 3 3 3 2 5 2 2 2" xfId="8222" xr:uid="{00000000-0005-0000-0000-0000D7600000}"/>
    <cellStyle name="Normal 3 3 3 2 5 2 2 2 2" xfId="16711" xr:uid="{00000000-0005-0000-0000-0000D8600000}"/>
    <cellStyle name="Normal 3 3 3 2 5 2 2 2 2 2" xfId="33677" xr:uid="{00000000-0005-0000-0000-0000D9600000}"/>
    <cellStyle name="Normal 3 3 3 2 5 2 2 2 3" xfId="25195" xr:uid="{00000000-0005-0000-0000-0000DA600000}"/>
    <cellStyle name="Normal 3 3 3 2 5 2 2 3" xfId="12469" xr:uid="{00000000-0005-0000-0000-0000DB600000}"/>
    <cellStyle name="Normal 3 3 3 2 5 2 2 3 2" xfId="29436" xr:uid="{00000000-0005-0000-0000-0000DC600000}"/>
    <cellStyle name="Normal 3 3 3 2 5 2 2 4" xfId="20954" xr:uid="{00000000-0005-0000-0000-0000DD600000}"/>
    <cellStyle name="Normal 3 3 3 2 5 2 3" xfId="6103" xr:uid="{00000000-0005-0000-0000-0000DE600000}"/>
    <cellStyle name="Normal 3 3 3 2 5 2 3 2" xfId="14593" xr:uid="{00000000-0005-0000-0000-0000DF600000}"/>
    <cellStyle name="Normal 3 3 3 2 5 2 3 2 2" xfId="31559" xr:uid="{00000000-0005-0000-0000-0000E0600000}"/>
    <cellStyle name="Normal 3 3 3 2 5 2 3 3" xfId="23077" xr:uid="{00000000-0005-0000-0000-0000E1600000}"/>
    <cellStyle name="Normal 3 3 3 2 5 2 4" xfId="10351" xr:uid="{00000000-0005-0000-0000-0000E2600000}"/>
    <cellStyle name="Normal 3 3 3 2 5 2 4 2" xfId="27318" xr:uid="{00000000-0005-0000-0000-0000E3600000}"/>
    <cellStyle name="Normal 3 3 3 2 5 2 5" xfId="18836" xr:uid="{00000000-0005-0000-0000-0000E4600000}"/>
    <cellStyle name="Normal 3 3 3 2 5 3" xfId="2904" xr:uid="{00000000-0005-0000-0000-0000E5600000}"/>
    <cellStyle name="Normal 3 3 3 2 5 3 2" xfId="7164" xr:uid="{00000000-0005-0000-0000-0000E6600000}"/>
    <cellStyle name="Normal 3 3 3 2 5 3 2 2" xfId="15653" xr:uid="{00000000-0005-0000-0000-0000E7600000}"/>
    <cellStyle name="Normal 3 3 3 2 5 3 2 2 2" xfId="32619" xr:uid="{00000000-0005-0000-0000-0000E8600000}"/>
    <cellStyle name="Normal 3 3 3 2 5 3 2 3" xfId="24137" xr:uid="{00000000-0005-0000-0000-0000E9600000}"/>
    <cellStyle name="Normal 3 3 3 2 5 3 3" xfId="11411" xr:uid="{00000000-0005-0000-0000-0000EA600000}"/>
    <cellStyle name="Normal 3 3 3 2 5 3 3 2" xfId="28378" xr:uid="{00000000-0005-0000-0000-0000EB600000}"/>
    <cellStyle name="Normal 3 3 3 2 5 3 4" xfId="19896" xr:uid="{00000000-0005-0000-0000-0000EC600000}"/>
    <cellStyle name="Normal 3 3 3 2 5 4" xfId="5045" xr:uid="{00000000-0005-0000-0000-0000ED600000}"/>
    <cellStyle name="Normal 3 3 3 2 5 4 2" xfId="13535" xr:uid="{00000000-0005-0000-0000-0000EE600000}"/>
    <cellStyle name="Normal 3 3 3 2 5 4 2 2" xfId="30501" xr:uid="{00000000-0005-0000-0000-0000EF600000}"/>
    <cellStyle name="Normal 3 3 3 2 5 4 3" xfId="22019" xr:uid="{00000000-0005-0000-0000-0000F0600000}"/>
    <cellStyle name="Normal 3 3 3 2 5 5" xfId="9293" xr:uid="{00000000-0005-0000-0000-0000F1600000}"/>
    <cellStyle name="Normal 3 3 3 2 5 5 2" xfId="26260" xr:uid="{00000000-0005-0000-0000-0000F2600000}"/>
    <cellStyle name="Normal 3 3 3 2 5 6" xfId="17778" xr:uid="{00000000-0005-0000-0000-0000F3600000}"/>
    <cellStyle name="Normal 3 3 3 2 6" xfId="1312" xr:uid="{00000000-0005-0000-0000-0000F4600000}"/>
    <cellStyle name="Normal 3 3 3 2 6 2" xfId="3434" xr:uid="{00000000-0005-0000-0000-0000F5600000}"/>
    <cellStyle name="Normal 3 3 3 2 6 2 2" xfId="7693" xr:uid="{00000000-0005-0000-0000-0000F6600000}"/>
    <cellStyle name="Normal 3 3 3 2 6 2 2 2" xfId="16182" xr:uid="{00000000-0005-0000-0000-0000F7600000}"/>
    <cellStyle name="Normal 3 3 3 2 6 2 2 2 2" xfId="33148" xr:uid="{00000000-0005-0000-0000-0000F8600000}"/>
    <cellStyle name="Normal 3 3 3 2 6 2 2 3" xfId="24666" xr:uid="{00000000-0005-0000-0000-0000F9600000}"/>
    <cellStyle name="Normal 3 3 3 2 6 2 3" xfId="11940" xr:uid="{00000000-0005-0000-0000-0000FA600000}"/>
    <cellStyle name="Normal 3 3 3 2 6 2 3 2" xfId="28907" xr:uid="{00000000-0005-0000-0000-0000FB600000}"/>
    <cellStyle name="Normal 3 3 3 2 6 2 4" xfId="20425" xr:uid="{00000000-0005-0000-0000-0000FC600000}"/>
    <cellStyle name="Normal 3 3 3 2 6 3" xfId="5574" xr:uid="{00000000-0005-0000-0000-0000FD600000}"/>
    <cellStyle name="Normal 3 3 3 2 6 3 2" xfId="14064" xr:uid="{00000000-0005-0000-0000-0000FE600000}"/>
    <cellStyle name="Normal 3 3 3 2 6 3 2 2" xfId="31030" xr:uid="{00000000-0005-0000-0000-0000FF600000}"/>
    <cellStyle name="Normal 3 3 3 2 6 3 3" xfId="22548" xr:uid="{00000000-0005-0000-0000-000000610000}"/>
    <cellStyle name="Normal 3 3 3 2 6 4" xfId="9822" xr:uid="{00000000-0005-0000-0000-000001610000}"/>
    <cellStyle name="Normal 3 3 3 2 6 4 2" xfId="26789" xr:uid="{00000000-0005-0000-0000-000002610000}"/>
    <cellStyle name="Normal 3 3 3 2 6 5" xfId="18307" xr:uid="{00000000-0005-0000-0000-000003610000}"/>
    <cellStyle name="Normal 3 3 3 2 7" xfId="2375" xr:uid="{00000000-0005-0000-0000-000004610000}"/>
    <cellStyle name="Normal 3 3 3 2 7 2" xfId="6635" xr:uid="{00000000-0005-0000-0000-000005610000}"/>
    <cellStyle name="Normal 3 3 3 2 7 2 2" xfId="15124" xr:uid="{00000000-0005-0000-0000-000006610000}"/>
    <cellStyle name="Normal 3 3 3 2 7 2 2 2" xfId="32090" xr:uid="{00000000-0005-0000-0000-000007610000}"/>
    <cellStyle name="Normal 3 3 3 2 7 2 3" xfId="23608" xr:uid="{00000000-0005-0000-0000-000008610000}"/>
    <cellStyle name="Normal 3 3 3 2 7 3" xfId="10882" xr:uid="{00000000-0005-0000-0000-000009610000}"/>
    <cellStyle name="Normal 3 3 3 2 7 3 2" xfId="27849" xr:uid="{00000000-0005-0000-0000-00000A610000}"/>
    <cellStyle name="Normal 3 3 3 2 7 4" xfId="19367" xr:uid="{00000000-0005-0000-0000-00000B610000}"/>
    <cellStyle name="Normal 3 3 3 2 8" xfId="4516" xr:uid="{00000000-0005-0000-0000-00000C610000}"/>
    <cellStyle name="Normal 3 3 3 2 8 2" xfId="13006" xr:uid="{00000000-0005-0000-0000-00000D610000}"/>
    <cellStyle name="Normal 3 3 3 2 8 2 2" xfId="29972" xr:uid="{00000000-0005-0000-0000-00000E610000}"/>
    <cellStyle name="Normal 3 3 3 2 8 3" xfId="21490" xr:uid="{00000000-0005-0000-0000-00000F610000}"/>
    <cellStyle name="Normal 3 3 3 2 9" xfId="8764" xr:uid="{00000000-0005-0000-0000-000010610000}"/>
    <cellStyle name="Normal 3 3 3 2 9 2" xfId="25731" xr:uid="{00000000-0005-0000-0000-000011610000}"/>
    <cellStyle name="Normal 3 3 3 3" xfId="250" xr:uid="{00000000-0005-0000-0000-000012610000}"/>
    <cellStyle name="Normal 3 3 3 3 2" xfId="385" xr:uid="{00000000-0005-0000-0000-000013610000}"/>
    <cellStyle name="Normal 3 3 3 3 2 2" xfId="673" xr:uid="{00000000-0005-0000-0000-000014610000}"/>
    <cellStyle name="Normal 3 3 3 3 2 2 2" xfId="1209" xr:uid="{00000000-0005-0000-0000-000015610000}"/>
    <cellStyle name="Normal 3 3 3 3 2 2 2 2" xfId="2270" xr:uid="{00000000-0005-0000-0000-000016610000}"/>
    <cellStyle name="Normal 3 3 3 3 2 2 2 2 2" xfId="4391" xr:uid="{00000000-0005-0000-0000-000017610000}"/>
    <cellStyle name="Normal 3 3 3 3 2 2 2 2 2 2" xfId="8650" xr:uid="{00000000-0005-0000-0000-000018610000}"/>
    <cellStyle name="Normal 3 3 3 3 2 2 2 2 2 2 2" xfId="17139" xr:uid="{00000000-0005-0000-0000-000019610000}"/>
    <cellStyle name="Normal 3 3 3 3 2 2 2 2 2 2 2 2" xfId="34105" xr:uid="{00000000-0005-0000-0000-00001A610000}"/>
    <cellStyle name="Normal 3 3 3 3 2 2 2 2 2 2 3" xfId="25623" xr:uid="{00000000-0005-0000-0000-00001B610000}"/>
    <cellStyle name="Normal 3 3 3 3 2 2 2 2 2 3" xfId="12897" xr:uid="{00000000-0005-0000-0000-00001C610000}"/>
    <cellStyle name="Normal 3 3 3 3 2 2 2 2 2 3 2" xfId="29864" xr:uid="{00000000-0005-0000-0000-00001D610000}"/>
    <cellStyle name="Normal 3 3 3 3 2 2 2 2 2 4" xfId="21382" xr:uid="{00000000-0005-0000-0000-00001E610000}"/>
    <cellStyle name="Normal 3 3 3 3 2 2 2 2 3" xfId="6531" xr:uid="{00000000-0005-0000-0000-00001F610000}"/>
    <cellStyle name="Normal 3 3 3 3 2 2 2 2 3 2" xfId="15021" xr:uid="{00000000-0005-0000-0000-000020610000}"/>
    <cellStyle name="Normal 3 3 3 3 2 2 2 2 3 2 2" xfId="31987" xr:uid="{00000000-0005-0000-0000-000021610000}"/>
    <cellStyle name="Normal 3 3 3 3 2 2 2 2 3 3" xfId="23505" xr:uid="{00000000-0005-0000-0000-000022610000}"/>
    <cellStyle name="Normal 3 3 3 3 2 2 2 2 4" xfId="10779" xr:uid="{00000000-0005-0000-0000-000023610000}"/>
    <cellStyle name="Normal 3 3 3 3 2 2 2 2 4 2" xfId="27746" xr:uid="{00000000-0005-0000-0000-000024610000}"/>
    <cellStyle name="Normal 3 3 3 3 2 2 2 2 5" xfId="19264" xr:uid="{00000000-0005-0000-0000-000025610000}"/>
    <cellStyle name="Normal 3 3 3 3 2 2 2 3" xfId="3332" xr:uid="{00000000-0005-0000-0000-000026610000}"/>
    <cellStyle name="Normal 3 3 3 3 2 2 2 3 2" xfId="7592" xr:uid="{00000000-0005-0000-0000-000027610000}"/>
    <cellStyle name="Normal 3 3 3 3 2 2 2 3 2 2" xfId="16081" xr:uid="{00000000-0005-0000-0000-000028610000}"/>
    <cellStyle name="Normal 3 3 3 3 2 2 2 3 2 2 2" xfId="33047" xr:uid="{00000000-0005-0000-0000-000029610000}"/>
    <cellStyle name="Normal 3 3 3 3 2 2 2 3 2 3" xfId="24565" xr:uid="{00000000-0005-0000-0000-00002A610000}"/>
    <cellStyle name="Normal 3 3 3 3 2 2 2 3 3" xfId="11839" xr:uid="{00000000-0005-0000-0000-00002B610000}"/>
    <cellStyle name="Normal 3 3 3 3 2 2 2 3 3 2" xfId="28806" xr:uid="{00000000-0005-0000-0000-00002C610000}"/>
    <cellStyle name="Normal 3 3 3 3 2 2 2 3 4" xfId="20324" xr:uid="{00000000-0005-0000-0000-00002D610000}"/>
    <cellStyle name="Normal 3 3 3 3 2 2 2 4" xfId="5473" xr:uid="{00000000-0005-0000-0000-00002E610000}"/>
    <cellStyle name="Normal 3 3 3 3 2 2 2 4 2" xfId="13963" xr:uid="{00000000-0005-0000-0000-00002F610000}"/>
    <cellStyle name="Normal 3 3 3 3 2 2 2 4 2 2" xfId="30929" xr:uid="{00000000-0005-0000-0000-000030610000}"/>
    <cellStyle name="Normal 3 3 3 3 2 2 2 4 3" xfId="22447" xr:uid="{00000000-0005-0000-0000-000031610000}"/>
    <cellStyle name="Normal 3 3 3 3 2 2 2 5" xfId="9721" xr:uid="{00000000-0005-0000-0000-000032610000}"/>
    <cellStyle name="Normal 3 3 3 3 2 2 2 5 2" xfId="26688" xr:uid="{00000000-0005-0000-0000-000033610000}"/>
    <cellStyle name="Normal 3 3 3 3 2 2 2 6" xfId="18206" xr:uid="{00000000-0005-0000-0000-000034610000}"/>
    <cellStyle name="Normal 3 3 3 3 2 2 3" xfId="1740" xr:uid="{00000000-0005-0000-0000-000035610000}"/>
    <cellStyle name="Normal 3 3 3 3 2 2 3 2" xfId="3862" xr:uid="{00000000-0005-0000-0000-000036610000}"/>
    <cellStyle name="Normal 3 3 3 3 2 2 3 2 2" xfId="8121" xr:uid="{00000000-0005-0000-0000-000037610000}"/>
    <cellStyle name="Normal 3 3 3 3 2 2 3 2 2 2" xfId="16610" xr:uid="{00000000-0005-0000-0000-000038610000}"/>
    <cellStyle name="Normal 3 3 3 3 2 2 3 2 2 2 2" xfId="33576" xr:uid="{00000000-0005-0000-0000-000039610000}"/>
    <cellStyle name="Normal 3 3 3 3 2 2 3 2 2 3" xfId="25094" xr:uid="{00000000-0005-0000-0000-00003A610000}"/>
    <cellStyle name="Normal 3 3 3 3 2 2 3 2 3" xfId="12368" xr:uid="{00000000-0005-0000-0000-00003B610000}"/>
    <cellStyle name="Normal 3 3 3 3 2 2 3 2 3 2" xfId="29335" xr:uid="{00000000-0005-0000-0000-00003C610000}"/>
    <cellStyle name="Normal 3 3 3 3 2 2 3 2 4" xfId="20853" xr:uid="{00000000-0005-0000-0000-00003D610000}"/>
    <cellStyle name="Normal 3 3 3 3 2 2 3 3" xfId="6002" xr:uid="{00000000-0005-0000-0000-00003E610000}"/>
    <cellStyle name="Normal 3 3 3 3 2 2 3 3 2" xfId="14492" xr:uid="{00000000-0005-0000-0000-00003F610000}"/>
    <cellStyle name="Normal 3 3 3 3 2 2 3 3 2 2" xfId="31458" xr:uid="{00000000-0005-0000-0000-000040610000}"/>
    <cellStyle name="Normal 3 3 3 3 2 2 3 3 3" xfId="22976" xr:uid="{00000000-0005-0000-0000-000041610000}"/>
    <cellStyle name="Normal 3 3 3 3 2 2 3 4" xfId="10250" xr:uid="{00000000-0005-0000-0000-000042610000}"/>
    <cellStyle name="Normal 3 3 3 3 2 2 3 4 2" xfId="27217" xr:uid="{00000000-0005-0000-0000-000043610000}"/>
    <cellStyle name="Normal 3 3 3 3 2 2 3 5" xfId="18735" xr:uid="{00000000-0005-0000-0000-000044610000}"/>
    <cellStyle name="Normal 3 3 3 3 2 2 4" xfId="2803" xr:uid="{00000000-0005-0000-0000-000045610000}"/>
    <cellStyle name="Normal 3 3 3 3 2 2 4 2" xfId="7063" xr:uid="{00000000-0005-0000-0000-000046610000}"/>
    <cellStyle name="Normal 3 3 3 3 2 2 4 2 2" xfId="15552" xr:uid="{00000000-0005-0000-0000-000047610000}"/>
    <cellStyle name="Normal 3 3 3 3 2 2 4 2 2 2" xfId="32518" xr:uid="{00000000-0005-0000-0000-000048610000}"/>
    <cellStyle name="Normal 3 3 3 3 2 2 4 2 3" xfId="24036" xr:uid="{00000000-0005-0000-0000-000049610000}"/>
    <cellStyle name="Normal 3 3 3 3 2 2 4 3" xfId="11310" xr:uid="{00000000-0005-0000-0000-00004A610000}"/>
    <cellStyle name="Normal 3 3 3 3 2 2 4 3 2" xfId="28277" xr:uid="{00000000-0005-0000-0000-00004B610000}"/>
    <cellStyle name="Normal 3 3 3 3 2 2 4 4" xfId="19795" xr:uid="{00000000-0005-0000-0000-00004C610000}"/>
    <cellStyle name="Normal 3 3 3 3 2 2 5" xfId="4944" xr:uid="{00000000-0005-0000-0000-00004D610000}"/>
    <cellStyle name="Normal 3 3 3 3 2 2 5 2" xfId="13434" xr:uid="{00000000-0005-0000-0000-00004E610000}"/>
    <cellStyle name="Normal 3 3 3 3 2 2 5 2 2" xfId="30400" xr:uid="{00000000-0005-0000-0000-00004F610000}"/>
    <cellStyle name="Normal 3 3 3 3 2 2 5 3" xfId="21918" xr:uid="{00000000-0005-0000-0000-000050610000}"/>
    <cellStyle name="Normal 3 3 3 3 2 2 6" xfId="9192" xr:uid="{00000000-0005-0000-0000-000051610000}"/>
    <cellStyle name="Normal 3 3 3 3 2 2 6 2" xfId="26159" xr:uid="{00000000-0005-0000-0000-000052610000}"/>
    <cellStyle name="Normal 3 3 3 3 2 2 7" xfId="17677" xr:uid="{00000000-0005-0000-0000-000053610000}"/>
    <cellStyle name="Normal 3 3 3 3 2 3" xfId="939" xr:uid="{00000000-0005-0000-0000-000054610000}"/>
    <cellStyle name="Normal 3 3 3 3 2 3 2" xfId="2005" xr:uid="{00000000-0005-0000-0000-000055610000}"/>
    <cellStyle name="Normal 3 3 3 3 2 3 2 2" xfId="4126" xr:uid="{00000000-0005-0000-0000-000056610000}"/>
    <cellStyle name="Normal 3 3 3 3 2 3 2 2 2" xfId="8385" xr:uid="{00000000-0005-0000-0000-000057610000}"/>
    <cellStyle name="Normal 3 3 3 3 2 3 2 2 2 2" xfId="16874" xr:uid="{00000000-0005-0000-0000-000058610000}"/>
    <cellStyle name="Normal 3 3 3 3 2 3 2 2 2 2 2" xfId="33840" xr:uid="{00000000-0005-0000-0000-000059610000}"/>
    <cellStyle name="Normal 3 3 3 3 2 3 2 2 2 3" xfId="25358" xr:uid="{00000000-0005-0000-0000-00005A610000}"/>
    <cellStyle name="Normal 3 3 3 3 2 3 2 2 3" xfId="12632" xr:uid="{00000000-0005-0000-0000-00005B610000}"/>
    <cellStyle name="Normal 3 3 3 3 2 3 2 2 3 2" xfId="29599" xr:uid="{00000000-0005-0000-0000-00005C610000}"/>
    <cellStyle name="Normal 3 3 3 3 2 3 2 2 4" xfId="21117" xr:uid="{00000000-0005-0000-0000-00005D610000}"/>
    <cellStyle name="Normal 3 3 3 3 2 3 2 3" xfId="6266" xr:uid="{00000000-0005-0000-0000-00005E610000}"/>
    <cellStyle name="Normal 3 3 3 3 2 3 2 3 2" xfId="14756" xr:uid="{00000000-0005-0000-0000-00005F610000}"/>
    <cellStyle name="Normal 3 3 3 3 2 3 2 3 2 2" xfId="31722" xr:uid="{00000000-0005-0000-0000-000060610000}"/>
    <cellStyle name="Normal 3 3 3 3 2 3 2 3 3" xfId="23240" xr:uid="{00000000-0005-0000-0000-000061610000}"/>
    <cellStyle name="Normal 3 3 3 3 2 3 2 4" xfId="10514" xr:uid="{00000000-0005-0000-0000-000062610000}"/>
    <cellStyle name="Normal 3 3 3 3 2 3 2 4 2" xfId="27481" xr:uid="{00000000-0005-0000-0000-000063610000}"/>
    <cellStyle name="Normal 3 3 3 3 2 3 2 5" xfId="18999" xr:uid="{00000000-0005-0000-0000-000064610000}"/>
    <cellStyle name="Normal 3 3 3 3 2 3 3" xfId="3067" xr:uid="{00000000-0005-0000-0000-000065610000}"/>
    <cellStyle name="Normal 3 3 3 3 2 3 3 2" xfId="7327" xr:uid="{00000000-0005-0000-0000-000066610000}"/>
    <cellStyle name="Normal 3 3 3 3 2 3 3 2 2" xfId="15816" xr:uid="{00000000-0005-0000-0000-000067610000}"/>
    <cellStyle name="Normal 3 3 3 3 2 3 3 2 2 2" xfId="32782" xr:uid="{00000000-0005-0000-0000-000068610000}"/>
    <cellStyle name="Normal 3 3 3 3 2 3 3 2 3" xfId="24300" xr:uid="{00000000-0005-0000-0000-000069610000}"/>
    <cellStyle name="Normal 3 3 3 3 2 3 3 3" xfId="11574" xr:uid="{00000000-0005-0000-0000-00006A610000}"/>
    <cellStyle name="Normal 3 3 3 3 2 3 3 3 2" xfId="28541" xr:uid="{00000000-0005-0000-0000-00006B610000}"/>
    <cellStyle name="Normal 3 3 3 3 2 3 3 4" xfId="20059" xr:uid="{00000000-0005-0000-0000-00006C610000}"/>
    <cellStyle name="Normal 3 3 3 3 2 3 4" xfId="5208" xr:uid="{00000000-0005-0000-0000-00006D610000}"/>
    <cellStyle name="Normal 3 3 3 3 2 3 4 2" xfId="13698" xr:uid="{00000000-0005-0000-0000-00006E610000}"/>
    <cellStyle name="Normal 3 3 3 3 2 3 4 2 2" xfId="30664" xr:uid="{00000000-0005-0000-0000-00006F610000}"/>
    <cellStyle name="Normal 3 3 3 3 2 3 4 3" xfId="22182" xr:uid="{00000000-0005-0000-0000-000070610000}"/>
    <cellStyle name="Normal 3 3 3 3 2 3 5" xfId="9456" xr:uid="{00000000-0005-0000-0000-000071610000}"/>
    <cellStyle name="Normal 3 3 3 3 2 3 5 2" xfId="26423" xr:uid="{00000000-0005-0000-0000-000072610000}"/>
    <cellStyle name="Normal 3 3 3 3 2 3 6" xfId="17941" xr:uid="{00000000-0005-0000-0000-000073610000}"/>
    <cellStyle name="Normal 3 3 3 3 2 4" xfId="1475" xr:uid="{00000000-0005-0000-0000-000074610000}"/>
    <cellStyle name="Normal 3 3 3 3 2 4 2" xfId="3597" xr:uid="{00000000-0005-0000-0000-000075610000}"/>
    <cellStyle name="Normal 3 3 3 3 2 4 2 2" xfId="7856" xr:uid="{00000000-0005-0000-0000-000076610000}"/>
    <cellStyle name="Normal 3 3 3 3 2 4 2 2 2" xfId="16345" xr:uid="{00000000-0005-0000-0000-000077610000}"/>
    <cellStyle name="Normal 3 3 3 3 2 4 2 2 2 2" xfId="33311" xr:uid="{00000000-0005-0000-0000-000078610000}"/>
    <cellStyle name="Normal 3 3 3 3 2 4 2 2 3" xfId="24829" xr:uid="{00000000-0005-0000-0000-000079610000}"/>
    <cellStyle name="Normal 3 3 3 3 2 4 2 3" xfId="12103" xr:uid="{00000000-0005-0000-0000-00007A610000}"/>
    <cellStyle name="Normal 3 3 3 3 2 4 2 3 2" xfId="29070" xr:uid="{00000000-0005-0000-0000-00007B610000}"/>
    <cellStyle name="Normal 3 3 3 3 2 4 2 4" xfId="20588" xr:uid="{00000000-0005-0000-0000-00007C610000}"/>
    <cellStyle name="Normal 3 3 3 3 2 4 3" xfId="5737" xr:uid="{00000000-0005-0000-0000-00007D610000}"/>
    <cellStyle name="Normal 3 3 3 3 2 4 3 2" xfId="14227" xr:uid="{00000000-0005-0000-0000-00007E610000}"/>
    <cellStyle name="Normal 3 3 3 3 2 4 3 2 2" xfId="31193" xr:uid="{00000000-0005-0000-0000-00007F610000}"/>
    <cellStyle name="Normal 3 3 3 3 2 4 3 3" xfId="22711" xr:uid="{00000000-0005-0000-0000-000080610000}"/>
    <cellStyle name="Normal 3 3 3 3 2 4 4" xfId="9985" xr:uid="{00000000-0005-0000-0000-000081610000}"/>
    <cellStyle name="Normal 3 3 3 3 2 4 4 2" xfId="26952" xr:uid="{00000000-0005-0000-0000-000082610000}"/>
    <cellStyle name="Normal 3 3 3 3 2 4 5" xfId="18470" xr:uid="{00000000-0005-0000-0000-000083610000}"/>
    <cellStyle name="Normal 3 3 3 3 2 5" xfId="2538" xr:uid="{00000000-0005-0000-0000-000084610000}"/>
    <cellStyle name="Normal 3 3 3 3 2 5 2" xfId="6798" xr:uid="{00000000-0005-0000-0000-000085610000}"/>
    <cellStyle name="Normal 3 3 3 3 2 5 2 2" xfId="15287" xr:uid="{00000000-0005-0000-0000-000086610000}"/>
    <cellStyle name="Normal 3 3 3 3 2 5 2 2 2" xfId="32253" xr:uid="{00000000-0005-0000-0000-000087610000}"/>
    <cellStyle name="Normal 3 3 3 3 2 5 2 3" xfId="23771" xr:uid="{00000000-0005-0000-0000-000088610000}"/>
    <cellStyle name="Normal 3 3 3 3 2 5 3" xfId="11045" xr:uid="{00000000-0005-0000-0000-000089610000}"/>
    <cellStyle name="Normal 3 3 3 3 2 5 3 2" xfId="28012" xr:uid="{00000000-0005-0000-0000-00008A610000}"/>
    <cellStyle name="Normal 3 3 3 3 2 5 4" xfId="19530" xr:uid="{00000000-0005-0000-0000-00008B610000}"/>
    <cellStyle name="Normal 3 3 3 3 2 6" xfId="4679" xr:uid="{00000000-0005-0000-0000-00008C610000}"/>
    <cellStyle name="Normal 3 3 3 3 2 6 2" xfId="13169" xr:uid="{00000000-0005-0000-0000-00008D610000}"/>
    <cellStyle name="Normal 3 3 3 3 2 6 2 2" xfId="30135" xr:uid="{00000000-0005-0000-0000-00008E610000}"/>
    <cellStyle name="Normal 3 3 3 3 2 6 3" xfId="21653" xr:uid="{00000000-0005-0000-0000-00008F610000}"/>
    <cellStyle name="Normal 3 3 3 3 2 7" xfId="8927" xr:uid="{00000000-0005-0000-0000-000090610000}"/>
    <cellStyle name="Normal 3 3 3 3 2 7 2" xfId="25894" xr:uid="{00000000-0005-0000-0000-000091610000}"/>
    <cellStyle name="Normal 3 3 3 3 2 8" xfId="17412" xr:uid="{00000000-0005-0000-0000-000092610000}"/>
    <cellStyle name="Normal 3 3 3 3 3" xfId="539" xr:uid="{00000000-0005-0000-0000-000093610000}"/>
    <cellStyle name="Normal 3 3 3 3 3 2" xfId="1078" xr:uid="{00000000-0005-0000-0000-000094610000}"/>
    <cellStyle name="Normal 3 3 3 3 3 2 2" xfId="2139" xr:uid="{00000000-0005-0000-0000-000095610000}"/>
    <cellStyle name="Normal 3 3 3 3 3 2 2 2" xfId="4260" xr:uid="{00000000-0005-0000-0000-000096610000}"/>
    <cellStyle name="Normal 3 3 3 3 3 2 2 2 2" xfId="8519" xr:uid="{00000000-0005-0000-0000-000097610000}"/>
    <cellStyle name="Normal 3 3 3 3 3 2 2 2 2 2" xfId="17008" xr:uid="{00000000-0005-0000-0000-000098610000}"/>
    <cellStyle name="Normal 3 3 3 3 3 2 2 2 2 2 2" xfId="33974" xr:uid="{00000000-0005-0000-0000-000099610000}"/>
    <cellStyle name="Normal 3 3 3 3 3 2 2 2 2 3" xfId="25492" xr:uid="{00000000-0005-0000-0000-00009A610000}"/>
    <cellStyle name="Normal 3 3 3 3 3 2 2 2 3" xfId="12766" xr:uid="{00000000-0005-0000-0000-00009B610000}"/>
    <cellStyle name="Normal 3 3 3 3 3 2 2 2 3 2" xfId="29733" xr:uid="{00000000-0005-0000-0000-00009C610000}"/>
    <cellStyle name="Normal 3 3 3 3 3 2 2 2 4" xfId="21251" xr:uid="{00000000-0005-0000-0000-00009D610000}"/>
    <cellStyle name="Normal 3 3 3 3 3 2 2 3" xfId="6400" xr:uid="{00000000-0005-0000-0000-00009E610000}"/>
    <cellStyle name="Normal 3 3 3 3 3 2 2 3 2" xfId="14890" xr:uid="{00000000-0005-0000-0000-00009F610000}"/>
    <cellStyle name="Normal 3 3 3 3 3 2 2 3 2 2" xfId="31856" xr:uid="{00000000-0005-0000-0000-0000A0610000}"/>
    <cellStyle name="Normal 3 3 3 3 3 2 2 3 3" xfId="23374" xr:uid="{00000000-0005-0000-0000-0000A1610000}"/>
    <cellStyle name="Normal 3 3 3 3 3 2 2 4" xfId="10648" xr:uid="{00000000-0005-0000-0000-0000A2610000}"/>
    <cellStyle name="Normal 3 3 3 3 3 2 2 4 2" xfId="27615" xr:uid="{00000000-0005-0000-0000-0000A3610000}"/>
    <cellStyle name="Normal 3 3 3 3 3 2 2 5" xfId="19133" xr:uid="{00000000-0005-0000-0000-0000A4610000}"/>
    <cellStyle name="Normal 3 3 3 3 3 2 3" xfId="3201" xr:uid="{00000000-0005-0000-0000-0000A5610000}"/>
    <cellStyle name="Normal 3 3 3 3 3 2 3 2" xfId="7461" xr:uid="{00000000-0005-0000-0000-0000A6610000}"/>
    <cellStyle name="Normal 3 3 3 3 3 2 3 2 2" xfId="15950" xr:uid="{00000000-0005-0000-0000-0000A7610000}"/>
    <cellStyle name="Normal 3 3 3 3 3 2 3 2 2 2" xfId="32916" xr:uid="{00000000-0005-0000-0000-0000A8610000}"/>
    <cellStyle name="Normal 3 3 3 3 3 2 3 2 3" xfId="24434" xr:uid="{00000000-0005-0000-0000-0000A9610000}"/>
    <cellStyle name="Normal 3 3 3 3 3 2 3 3" xfId="11708" xr:uid="{00000000-0005-0000-0000-0000AA610000}"/>
    <cellStyle name="Normal 3 3 3 3 3 2 3 3 2" xfId="28675" xr:uid="{00000000-0005-0000-0000-0000AB610000}"/>
    <cellStyle name="Normal 3 3 3 3 3 2 3 4" xfId="20193" xr:uid="{00000000-0005-0000-0000-0000AC610000}"/>
    <cellStyle name="Normal 3 3 3 3 3 2 4" xfId="5342" xr:uid="{00000000-0005-0000-0000-0000AD610000}"/>
    <cellStyle name="Normal 3 3 3 3 3 2 4 2" xfId="13832" xr:uid="{00000000-0005-0000-0000-0000AE610000}"/>
    <cellStyle name="Normal 3 3 3 3 3 2 4 2 2" xfId="30798" xr:uid="{00000000-0005-0000-0000-0000AF610000}"/>
    <cellStyle name="Normal 3 3 3 3 3 2 4 3" xfId="22316" xr:uid="{00000000-0005-0000-0000-0000B0610000}"/>
    <cellStyle name="Normal 3 3 3 3 3 2 5" xfId="9590" xr:uid="{00000000-0005-0000-0000-0000B1610000}"/>
    <cellStyle name="Normal 3 3 3 3 3 2 5 2" xfId="26557" xr:uid="{00000000-0005-0000-0000-0000B2610000}"/>
    <cellStyle name="Normal 3 3 3 3 3 2 6" xfId="18075" xr:uid="{00000000-0005-0000-0000-0000B3610000}"/>
    <cellStyle name="Normal 3 3 3 3 3 3" xfId="1609" xr:uid="{00000000-0005-0000-0000-0000B4610000}"/>
    <cellStyle name="Normal 3 3 3 3 3 3 2" xfId="3731" xr:uid="{00000000-0005-0000-0000-0000B5610000}"/>
    <cellStyle name="Normal 3 3 3 3 3 3 2 2" xfId="7990" xr:uid="{00000000-0005-0000-0000-0000B6610000}"/>
    <cellStyle name="Normal 3 3 3 3 3 3 2 2 2" xfId="16479" xr:uid="{00000000-0005-0000-0000-0000B7610000}"/>
    <cellStyle name="Normal 3 3 3 3 3 3 2 2 2 2" xfId="33445" xr:uid="{00000000-0005-0000-0000-0000B8610000}"/>
    <cellStyle name="Normal 3 3 3 3 3 3 2 2 3" xfId="24963" xr:uid="{00000000-0005-0000-0000-0000B9610000}"/>
    <cellStyle name="Normal 3 3 3 3 3 3 2 3" xfId="12237" xr:uid="{00000000-0005-0000-0000-0000BA610000}"/>
    <cellStyle name="Normal 3 3 3 3 3 3 2 3 2" xfId="29204" xr:uid="{00000000-0005-0000-0000-0000BB610000}"/>
    <cellStyle name="Normal 3 3 3 3 3 3 2 4" xfId="20722" xr:uid="{00000000-0005-0000-0000-0000BC610000}"/>
    <cellStyle name="Normal 3 3 3 3 3 3 3" xfId="5871" xr:uid="{00000000-0005-0000-0000-0000BD610000}"/>
    <cellStyle name="Normal 3 3 3 3 3 3 3 2" xfId="14361" xr:uid="{00000000-0005-0000-0000-0000BE610000}"/>
    <cellStyle name="Normal 3 3 3 3 3 3 3 2 2" xfId="31327" xr:uid="{00000000-0005-0000-0000-0000BF610000}"/>
    <cellStyle name="Normal 3 3 3 3 3 3 3 3" xfId="22845" xr:uid="{00000000-0005-0000-0000-0000C0610000}"/>
    <cellStyle name="Normal 3 3 3 3 3 3 4" xfId="10119" xr:uid="{00000000-0005-0000-0000-0000C1610000}"/>
    <cellStyle name="Normal 3 3 3 3 3 3 4 2" xfId="27086" xr:uid="{00000000-0005-0000-0000-0000C2610000}"/>
    <cellStyle name="Normal 3 3 3 3 3 3 5" xfId="18604" xr:uid="{00000000-0005-0000-0000-0000C3610000}"/>
    <cellStyle name="Normal 3 3 3 3 3 4" xfId="2672" xr:uid="{00000000-0005-0000-0000-0000C4610000}"/>
    <cellStyle name="Normal 3 3 3 3 3 4 2" xfId="6932" xr:uid="{00000000-0005-0000-0000-0000C5610000}"/>
    <cellStyle name="Normal 3 3 3 3 3 4 2 2" xfId="15421" xr:uid="{00000000-0005-0000-0000-0000C6610000}"/>
    <cellStyle name="Normal 3 3 3 3 3 4 2 2 2" xfId="32387" xr:uid="{00000000-0005-0000-0000-0000C7610000}"/>
    <cellStyle name="Normal 3 3 3 3 3 4 2 3" xfId="23905" xr:uid="{00000000-0005-0000-0000-0000C8610000}"/>
    <cellStyle name="Normal 3 3 3 3 3 4 3" xfId="11179" xr:uid="{00000000-0005-0000-0000-0000C9610000}"/>
    <cellStyle name="Normal 3 3 3 3 3 4 3 2" xfId="28146" xr:uid="{00000000-0005-0000-0000-0000CA610000}"/>
    <cellStyle name="Normal 3 3 3 3 3 4 4" xfId="19664" xr:uid="{00000000-0005-0000-0000-0000CB610000}"/>
    <cellStyle name="Normal 3 3 3 3 3 5" xfId="4813" xr:uid="{00000000-0005-0000-0000-0000CC610000}"/>
    <cellStyle name="Normal 3 3 3 3 3 5 2" xfId="13303" xr:uid="{00000000-0005-0000-0000-0000CD610000}"/>
    <cellStyle name="Normal 3 3 3 3 3 5 2 2" xfId="30269" xr:uid="{00000000-0005-0000-0000-0000CE610000}"/>
    <cellStyle name="Normal 3 3 3 3 3 5 3" xfId="21787" xr:uid="{00000000-0005-0000-0000-0000CF610000}"/>
    <cellStyle name="Normal 3 3 3 3 3 6" xfId="9061" xr:uid="{00000000-0005-0000-0000-0000D0610000}"/>
    <cellStyle name="Normal 3 3 3 3 3 6 2" xfId="26028" xr:uid="{00000000-0005-0000-0000-0000D1610000}"/>
    <cellStyle name="Normal 3 3 3 3 3 7" xfId="17546" xr:uid="{00000000-0005-0000-0000-0000D2610000}"/>
    <cellStyle name="Normal 3 3 3 3 4" xfId="808" xr:uid="{00000000-0005-0000-0000-0000D3610000}"/>
    <cellStyle name="Normal 3 3 3 3 4 2" xfId="1874" xr:uid="{00000000-0005-0000-0000-0000D4610000}"/>
    <cellStyle name="Normal 3 3 3 3 4 2 2" xfId="3995" xr:uid="{00000000-0005-0000-0000-0000D5610000}"/>
    <cellStyle name="Normal 3 3 3 3 4 2 2 2" xfId="8254" xr:uid="{00000000-0005-0000-0000-0000D6610000}"/>
    <cellStyle name="Normal 3 3 3 3 4 2 2 2 2" xfId="16743" xr:uid="{00000000-0005-0000-0000-0000D7610000}"/>
    <cellStyle name="Normal 3 3 3 3 4 2 2 2 2 2" xfId="33709" xr:uid="{00000000-0005-0000-0000-0000D8610000}"/>
    <cellStyle name="Normal 3 3 3 3 4 2 2 2 3" xfId="25227" xr:uid="{00000000-0005-0000-0000-0000D9610000}"/>
    <cellStyle name="Normal 3 3 3 3 4 2 2 3" xfId="12501" xr:uid="{00000000-0005-0000-0000-0000DA610000}"/>
    <cellStyle name="Normal 3 3 3 3 4 2 2 3 2" xfId="29468" xr:uid="{00000000-0005-0000-0000-0000DB610000}"/>
    <cellStyle name="Normal 3 3 3 3 4 2 2 4" xfId="20986" xr:uid="{00000000-0005-0000-0000-0000DC610000}"/>
    <cellStyle name="Normal 3 3 3 3 4 2 3" xfId="6135" xr:uid="{00000000-0005-0000-0000-0000DD610000}"/>
    <cellStyle name="Normal 3 3 3 3 4 2 3 2" xfId="14625" xr:uid="{00000000-0005-0000-0000-0000DE610000}"/>
    <cellStyle name="Normal 3 3 3 3 4 2 3 2 2" xfId="31591" xr:uid="{00000000-0005-0000-0000-0000DF610000}"/>
    <cellStyle name="Normal 3 3 3 3 4 2 3 3" xfId="23109" xr:uid="{00000000-0005-0000-0000-0000E0610000}"/>
    <cellStyle name="Normal 3 3 3 3 4 2 4" xfId="10383" xr:uid="{00000000-0005-0000-0000-0000E1610000}"/>
    <cellStyle name="Normal 3 3 3 3 4 2 4 2" xfId="27350" xr:uid="{00000000-0005-0000-0000-0000E2610000}"/>
    <cellStyle name="Normal 3 3 3 3 4 2 5" xfId="18868" xr:uid="{00000000-0005-0000-0000-0000E3610000}"/>
    <cellStyle name="Normal 3 3 3 3 4 3" xfId="2936" xr:uid="{00000000-0005-0000-0000-0000E4610000}"/>
    <cellStyle name="Normal 3 3 3 3 4 3 2" xfId="7196" xr:uid="{00000000-0005-0000-0000-0000E5610000}"/>
    <cellStyle name="Normal 3 3 3 3 4 3 2 2" xfId="15685" xr:uid="{00000000-0005-0000-0000-0000E6610000}"/>
    <cellStyle name="Normal 3 3 3 3 4 3 2 2 2" xfId="32651" xr:uid="{00000000-0005-0000-0000-0000E7610000}"/>
    <cellStyle name="Normal 3 3 3 3 4 3 2 3" xfId="24169" xr:uid="{00000000-0005-0000-0000-0000E8610000}"/>
    <cellStyle name="Normal 3 3 3 3 4 3 3" xfId="11443" xr:uid="{00000000-0005-0000-0000-0000E9610000}"/>
    <cellStyle name="Normal 3 3 3 3 4 3 3 2" xfId="28410" xr:uid="{00000000-0005-0000-0000-0000EA610000}"/>
    <cellStyle name="Normal 3 3 3 3 4 3 4" xfId="19928" xr:uid="{00000000-0005-0000-0000-0000EB610000}"/>
    <cellStyle name="Normal 3 3 3 3 4 4" xfId="5077" xr:uid="{00000000-0005-0000-0000-0000EC610000}"/>
    <cellStyle name="Normal 3 3 3 3 4 4 2" xfId="13567" xr:uid="{00000000-0005-0000-0000-0000ED610000}"/>
    <cellStyle name="Normal 3 3 3 3 4 4 2 2" xfId="30533" xr:uid="{00000000-0005-0000-0000-0000EE610000}"/>
    <cellStyle name="Normal 3 3 3 3 4 4 3" xfId="22051" xr:uid="{00000000-0005-0000-0000-0000EF610000}"/>
    <cellStyle name="Normal 3 3 3 3 4 5" xfId="9325" xr:uid="{00000000-0005-0000-0000-0000F0610000}"/>
    <cellStyle name="Normal 3 3 3 3 4 5 2" xfId="26292" xr:uid="{00000000-0005-0000-0000-0000F1610000}"/>
    <cellStyle name="Normal 3 3 3 3 4 6" xfId="17810" xr:uid="{00000000-0005-0000-0000-0000F2610000}"/>
    <cellStyle name="Normal 3 3 3 3 5" xfId="1344" xr:uid="{00000000-0005-0000-0000-0000F3610000}"/>
    <cellStyle name="Normal 3 3 3 3 5 2" xfId="3466" xr:uid="{00000000-0005-0000-0000-0000F4610000}"/>
    <cellStyle name="Normal 3 3 3 3 5 2 2" xfId="7725" xr:uid="{00000000-0005-0000-0000-0000F5610000}"/>
    <cellStyle name="Normal 3 3 3 3 5 2 2 2" xfId="16214" xr:uid="{00000000-0005-0000-0000-0000F6610000}"/>
    <cellStyle name="Normal 3 3 3 3 5 2 2 2 2" xfId="33180" xr:uid="{00000000-0005-0000-0000-0000F7610000}"/>
    <cellStyle name="Normal 3 3 3 3 5 2 2 3" xfId="24698" xr:uid="{00000000-0005-0000-0000-0000F8610000}"/>
    <cellStyle name="Normal 3 3 3 3 5 2 3" xfId="11972" xr:uid="{00000000-0005-0000-0000-0000F9610000}"/>
    <cellStyle name="Normal 3 3 3 3 5 2 3 2" xfId="28939" xr:uid="{00000000-0005-0000-0000-0000FA610000}"/>
    <cellStyle name="Normal 3 3 3 3 5 2 4" xfId="20457" xr:uid="{00000000-0005-0000-0000-0000FB610000}"/>
    <cellStyle name="Normal 3 3 3 3 5 3" xfId="5606" xr:uid="{00000000-0005-0000-0000-0000FC610000}"/>
    <cellStyle name="Normal 3 3 3 3 5 3 2" xfId="14096" xr:uid="{00000000-0005-0000-0000-0000FD610000}"/>
    <cellStyle name="Normal 3 3 3 3 5 3 2 2" xfId="31062" xr:uid="{00000000-0005-0000-0000-0000FE610000}"/>
    <cellStyle name="Normal 3 3 3 3 5 3 3" xfId="22580" xr:uid="{00000000-0005-0000-0000-0000FF610000}"/>
    <cellStyle name="Normal 3 3 3 3 5 4" xfId="9854" xr:uid="{00000000-0005-0000-0000-000000620000}"/>
    <cellStyle name="Normal 3 3 3 3 5 4 2" xfId="26821" xr:uid="{00000000-0005-0000-0000-000001620000}"/>
    <cellStyle name="Normal 3 3 3 3 5 5" xfId="18339" xr:uid="{00000000-0005-0000-0000-000002620000}"/>
    <cellStyle name="Normal 3 3 3 3 6" xfId="2407" xr:uid="{00000000-0005-0000-0000-000003620000}"/>
    <cellStyle name="Normal 3 3 3 3 6 2" xfId="6667" xr:uid="{00000000-0005-0000-0000-000004620000}"/>
    <cellStyle name="Normal 3 3 3 3 6 2 2" xfId="15156" xr:uid="{00000000-0005-0000-0000-000005620000}"/>
    <cellStyle name="Normal 3 3 3 3 6 2 2 2" xfId="32122" xr:uid="{00000000-0005-0000-0000-000006620000}"/>
    <cellStyle name="Normal 3 3 3 3 6 2 3" xfId="23640" xr:uid="{00000000-0005-0000-0000-000007620000}"/>
    <cellStyle name="Normal 3 3 3 3 6 3" xfId="10914" xr:uid="{00000000-0005-0000-0000-000008620000}"/>
    <cellStyle name="Normal 3 3 3 3 6 3 2" xfId="27881" xr:uid="{00000000-0005-0000-0000-000009620000}"/>
    <cellStyle name="Normal 3 3 3 3 6 4" xfId="19399" xr:uid="{00000000-0005-0000-0000-00000A620000}"/>
    <cellStyle name="Normal 3 3 3 3 7" xfId="4548" xr:uid="{00000000-0005-0000-0000-00000B620000}"/>
    <cellStyle name="Normal 3 3 3 3 7 2" xfId="13038" xr:uid="{00000000-0005-0000-0000-00000C620000}"/>
    <cellStyle name="Normal 3 3 3 3 7 2 2" xfId="30004" xr:uid="{00000000-0005-0000-0000-00000D620000}"/>
    <cellStyle name="Normal 3 3 3 3 7 3" xfId="21522" xr:uid="{00000000-0005-0000-0000-00000E620000}"/>
    <cellStyle name="Normal 3 3 3 3 8" xfId="8796" xr:uid="{00000000-0005-0000-0000-00000F620000}"/>
    <cellStyle name="Normal 3 3 3 3 8 2" xfId="25763" xr:uid="{00000000-0005-0000-0000-000010620000}"/>
    <cellStyle name="Normal 3 3 3 3 9" xfId="17281" xr:uid="{00000000-0005-0000-0000-000011620000}"/>
    <cellStyle name="Normal 3 3 3 4" xfId="318" xr:uid="{00000000-0005-0000-0000-000012620000}"/>
    <cellStyle name="Normal 3 3 3 4 2" xfId="607" xr:uid="{00000000-0005-0000-0000-000013620000}"/>
    <cellStyle name="Normal 3 3 3 4 2 2" xfId="1144" xr:uid="{00000000-0005-0000-0000-000014620000}"/>
    <cellStyle name="Normal 3 3 3 4 2 2 2" xfId="2205" xr:uid="{00000000-0005-0000-0000-000015620000}"/>
    <cellStyle name="Normal 3 3 3 4 2 2 2 2" xfId="4326" xr:uid="{00000000-0005-0000-0000-000016620000}"/>
    <cellStyle name="Normal 3 3 3 4 2 2 2 2 2" xfId="8585" xr:uid="{00000000-0005-0000-0000-000017620000}"/>
    <cellStyle name="Normal 3 3 3 4 2 2 2 2 2 2" xfId="17074" xr:uid="{00000000-0005-0000-0000-000018620000}"/>
    <cellStyle name="Normal 3 3 3 4 2 2 2 2 2 2 2" xfId="34040" xr:uid="{00000000-0005-0000-0000-000019620000}"/>
    <cellStyle name="Normal 3 3 3 4 2 2 2 2 2 3" xfId="25558" xr:uid="{00000000-0005-0000-0000-00001A620000}"/>
    <cellStyle name="Normal 3 3 3 4 2 2 2 2 3" xfId="12832" xr:uid="{00000000-0005-0000-0000-00001B620000}"/>
    <cellStyle name="Normal 3 3 3 4 2 2 2 2 3 2" xfId="29799" xr:uid="{00000000-0005-0000-0000-00001C620000}"/>
    <cellStyle name="Normal 3 3 3 4 2 2 2 2 4" xfId="21317" xr:uid="{00000000-0005-0000-0000-00001D620000}"/>
    <cellStyle name="Normal 3 3 3 4 2 2 2 3" xfId="6466" xr:uid="{00000000-0005-0000-0000-00001E620000}"/>
    <cellStyle name="Normal 3 3 3 4 2 2 2 3 2" xfId="14956" xr:uid="{00000000-0005-0000-0000-00001F620000}"/>
    <cellStyle name="Normal 3 3 3 4 2 2 2 3 2 2" xfId="31922" xr:uid="{00000000-0005-0000-0000-000020620000}"/>
    <cellStyle name="Normal 3 3 3 4 2 2 2 3 3" xfId="23440" xr:uid="{00000000-0005-0000-0000-000021620000}"/>
    <cellStyle name="Normal 3 3 3 4 2 2 2 4" xfId="10714" xr:uid="{00000000-0005-0000-0000-000022620000}"/>
    <cellStyle name="Normal 3 3 3 4 2 2 2 4 2" xfId="27681" xr:uid="{00000000-0005-0000-0000-000023620000}"/>
    <cellStyle name="Normal 3 3 3 4 2 2 2 5" xfId="19199" xr:uid="{00000000-0005-0000-0000-000024620000}"/>
    <cellStyle name="Normal 3 3 3 4 2 2 3" xfId="3267" xr:uid="{00000000-0005-0000-0000-000025620000}"/>
    <cellStyle name="Normal 3 3 3 4 2 2 3 2" xfId="7527" xr:uid="{00000000-0005-0000-0000-000026620000}"/>
    <cellStyle name="Normal 3 3 3 4 2 2 3 2 2" xfId="16016" xr:uid="{00000000-0005-0000-0000-000027620000}"/>
    <cellStyle name="Normal 3 3 3 4 2 2 3 2 2 2" xfId="32982" xr:uid="{00000000-0005-0000-0000-000028620000}"/>
    <cellStyle name="Normal 3 3 3 4 2 2 3 2 3" xfId="24500" xr:uid="{00000000-0005-0000-0000-000029620000}"/>
    <cellStyle name="Normal 3 3 3 4 2 2 3 3" xfId="11774" xr:uid="{00000000-0005-0000-0000-00002A620000}"/>
    <cellStyle name="Normal 3 3 3 4 2 2 3 3 2" xfId="28741" xr:uid="{00000000-0005-0000-0000-00002B620000}"/>
    <cellStyle name="Normal 3 3 3 4 2 2 3 4" xfId="20259" xr:uid="{00000000-0005-0000-0000-00002C620000}"/>
    <cellStyle name="Normal 3 3 3 4 2 2 4" xfId="5408" xr:uid="{00000000-0005-0000-0000-00002D620000}"/>
    <cellStyle name="Normal 3 3 3 4 2 2 4 2" xfId="13898" xr:uid="{00000000-0005-0000-0000-00002E620000}"/>
    <cellStyle name="Normal 3 3 3 4 2 2 4 2 2" xfId="30864" xr:uid="{00000000-0005-0000-0000-00002F620000}"/>
    <cellStyle name="Normal 3 3 3 4 2 2 4 3" xfId="22382" xr:uid="{00000000-0005-0000-0000-000030620000}"/>
    <cellStyle name="Normal 3 3 3 4 2 2 5" xfId="9656" xr:uid="{00000000-0005-0000-0000-000031620000}"/>
    <cellStyle name="Normal 3 3 3 4 2 2 5 2" xfId="26623" xr:uid="{00000000-0005-0000-0000-000032620000}"/>
    <cellStyle name="Normal 3 3 3 4 2 2 6" xfId="18141" xr:uid="{00000000-0005-0000-0000-000033620000}"/>
    <cellStyle name="Normal 3 3 3 4 2 3" xfId="1675" xr:uid="{00000000-0005-0000-0000-000034620000}"/>
    <cellStyle name="Normal 3 3 3 4 2 3 2" xfId="3797" xr:uid="{00000000-0005-0000-0000-000035620000}"/>
    <cellStyle name="Normal 3 3 3 4 2 3 2 2" xfId="8056" xr:uid="{00000000-0005-0000-0000-000036620000}"/>
    <cellStyle name="Normal 3 3 3 4 2 3 2 2 2" xfId="16545" xr:uid="{00000000-0005-0000-0000-000037620000}"/>
    <cellStyle name="Normal 3 3 3 4 2 3 2 2 2 2" xfId="33511" xr:uid="{00000000-0005-0000-0000-000038620000}"/>
    <cellStyle name="Normal 3 3 3 4 2 3 2 2 3" xfId="25029" xr:uid="{00000000-0005-0000-0000-000039620000}"/>
    <cellStyle name="Normal 3 3 3 4 2 3 2 3" xfId="12303" xr:uid="{00000000-0005-0000-0000-00003A620000}"/>
    <cellStyle name="Normal 3 3 3 4 2 3 2 3 2" xfId="29270" xr:uid="{00000000-0005-0000-0000-00003B620000}"/>
    <cellStyle name="Normal 3 3 3 4 2 3 2 4" xfId="20788" xr:uid="{00000000-0005-0000-0000-00003C620000}"/>
    <cellStyle name="Normal 3 3 3 4 2 3 3" xfId="5937" xr:uid="{00000000-0005-0000-0000-00003D620000}"/>
    <cellStyle name="Normal 3 3 3 4 2 3 3 2" xfId="14427" xr:uid="{00000000-0005-0000-0000-00003E620000}"/>
    <cellStyle name="Normal 3 3 3 4 2 3 3 2 2" xfId="31393" xr:uid="{00000000-0005-0000-0000-00003F620000}"/>
    <cellStyle name="Normal 3 3 3 4 2 3 3 3" xfId="22911" xr:uid="{00000000-0005-0000-0000-000040620000}"/>
    <cellStyle name="Normal 3 3 3 4 2 3 4" xfId="10185" xr:uid="{00000000-0005-0000-0000-000041620000}"/>
    <cellStyle name="Normal 3 3 3 4 2 3 4 2" xfId="27152" xr:uid="{00000000-0005-0000-0000-000042620000}"/>
    <cellStyle name="Normal 3 3 3 4 2 3 5" xfId="18670" xr:uid="{00000000-0005-0000-0000-000043620000}"/>
    <cellStyle name="Normal 3 3 3 4 2 4" xfId="2738" xr:uid="{00000000-0005-0000-0000-000044620000}"/>
    <cellStyle name="Normal 3 3 3 4 2 4 2" xfId="6998" xr:uid="{00000000-0005-0000-0000-000045620000}"/>
    <cellStyle name="Normal 3 3 3 4 2 4 2 2" xfId="15487" xr:uid="{00000000-0005-0000-0000-000046620000}"/>
    <cellStyle name="Normal 3 3 3 4 2 4 2 2 2" xfId="32453" xr:uid="{00000000-0005-0000-0000-000047620000}"/>
    <cellStyle name="Normal 3 3 3 4 2 4 2 3" xfId="23971" xr:uid="{00000000-0005-0000-0000-000048620000}"/>
    <cellStyle name="Normal 3 3 3 4 2 4 3" xfId="11245" xr:uid="{00000000-0005-0000-0000-000049620000}"/>
    <cellStyle name="Normal 3 3 3 4 2 4 3 2" xfId="28212" xr:uid="{00000000-0005-0000-0000-00004A620000}"/>
    <cellStyle name="Normal 3 3 3 4 2 4 4" xfId="19730" xr:uid="{00000000-0005-0000-0000-00004B620000}"/>
    <cellStyle name="Normal 3 3 3 4 2 5" xfId="4879" xr:uid="{00000000-0005-0000-0000-00004C620000}"/>
    <cellStyle name="Normal 3 3 3 4 2 5 2" xfId="13369" xr:uid="{00000000-0005-0000-0000-00004D620000}"/>
    <cellStyle name="Normal 3 3 3 4 2 5 2 2" xfId="30335" xr:uid="{00000000-0005-0000-0000-00004E620000}"/>
    <cellStyle name="Normal 3 3 3 4 2 5 3" xfId="21853" xr:uid="{00000000-0005-0000-0000-00004F620000}"/>
    <cellStyle name="Normal 3 3 3 4 2 6" xfId="9127" xr:uid="{00000000-0005-0000-0000-000050620000}"/>
    <cellStyle name="Normal 3 3 3 4 2 6 2" xfId="26094" xr:uid="{00000000-0005-0000-0000-000051620000}"/>
    <cellStyle name="Normal 3 3 3 4 2 7" xfId="17612" xr:uid="{00000000-0005-0000-0000-000052620000}"/>
    <cellStyle name="Normal 3 3 3 4 3" xfId="874" xr:uid="{00000000-0005-0000-0000-000053620000}"/>
    <cellStyle name="Normal 3 3 3 4 3 2" xfId="1940" xr:uid="{00000000-0005-0000-0000-000054620000}"/>
    <cellStyle name="Normal 3 3 3 4 3 2 2" xfId="4061" xr:uid="{00000000-0005-0000-0000-000055620000}"/>
    <cellStyle name="Normal 3 3 3 4 3 2 2 2" xfId="8320" xr:uid="{00000000-0005-0000-0000-000056620000}"/>
    <cellStyle name="Normal 3 3 3 4 3 2 2 2 2" xfId="16809" xr:uid="{00000000-0005-0000-0000-000057620000}"/>
    <cellStyle name="Normal 3 3 3 4 3 2 2 2 2 2" xfId="33775" xr:uid="{00000000-0005-0000-0000-000058620000}"/>
    <cellStyle name="Normal 3 3 3 4 3 2 2 2 3" xfId="25293" xr:uid="{00000000-0005-0000-0000-000059620000}"/>
    <cellStyle name="Normal 3 3 3 4 3 2 2 3" xfId="12567" xr:uid="{00000000-0005-0000-0000-00005A620000}"/>
    <cellStyle name="Normal 3 3 3 4 3 2 2 3 2" xfId="29534" xr:uid="{00000000-0005-0000-0000-00005B620000}"/>
    <cellStyle name="Normal 3 3 3 4 3 2 2 4" xfId="21052" xr:uid="{00000000-0005-0000-0000-00005C620000}"/>
    <cellStyle name="Normal 3 3 3 4 3 2 3" xfId="6201" xr:uid="{00000000-0005-0000-0000-00005D620000}"/>
    <cellStyle name="Normal 3 3 3 4 3 2 3 2" xfId="14691" xr:uid="{00000000-0005-0000-0000-00005E620000}"/>
    <cellStyle name="Normal 3 3 3 4 3 2 3 2 2" xfId="31657" xr:uid="{00000000-0005-0000-0000-00005F620000}"/>
    <cellStyle name="Normal 3 3 3 4 3 2 3 3" xfId="23175" xr:uid="{00000000-0005-0000-0000-000060620000}"/>
    <cellStyle name="Normal 3 3 3 4 3 2 4" xfId="10449" xr:uid="{00000000-0005-0000-0000-000061620000}"/>
    <cellStyle name="Normal 3 3 3 4 3 2 4 2" xfId="27416" xr:uid="{00000000-0005-0000-0000-000062620000}"/>
    <cellStyle name="Normal 3 3 3 4 3 2 5" xfId="18934" xr:uid="{00000000-0005-0000-0000-000063620000}"/>
    <cellStyle name="Normal 3 3 3 4 3 3" xfId="3002" xr:uid="{00000000-0005-0000-0000-000064620000}"/>
    <cellStyle name="Normal 3 3 3 4 3 3 2" xfId="7262" xr:uid="{00000000-0005-0000-0000-000065620000}"/>
    <cellStyle name="Normal 3 3 3 4 3 3 2 2" xfId="15751" xr:uid="{00000000-0005-0000-0000-000066620000}"/>
    <cellStyle name="Normal 3 3 3 4 3 3 2 2 2" xfId="32717" xr:uid="{00000000-0005-0000-0000-000067620000}"/>
    <cellStyle name="Normal 3 3 3 4 3 3 2 3" xfId="24235" xr:uid="{00000000-0005-0000-0000-000068620000}"/>
    <cellStyle name="Normal 3 3 3 4 3 3 3" xfId="11509" xr:uid="{00000000-0005-0000-0000-000069620000}"/>
    <cellStyle name="Normal 3 3 3 4 3 3 3 2" xfId="28476" xr:uid="{00000000-0005-0000-0000-00006A620000}"/>
    <cellStyle name="Normal 3 3 3 4 3 3 4" xfId="19994" xr:uid="{00000000-0005-0000-0000-00006B620000}"/>
    <cellStyle name="Normal 3 3 3 4 3 4" xfId="5143" xr:uid="{00000000-0005-0000-0000-00006C620000}"/>
    <cellStyle name="Normal 3 3 3 4 3 4 2" xfId="13633" xr:uid="{00000000-0005-0000-0000-00006D620000}"/>
    <cellStyle name="Normal 3 3 3 4 3 4 2 2" xfId="30599" xr:uid="{00000000-0005-0000-0000-00006E620000}"/>
    <cellStyle name="Normal 3 3 3 4 3 4 3" xfId="22117" xr:uid="{00000000-0005-0000-0000-00006F620000}"/>
    <cellStyle name="Normal 3 3 3 4 3 5" xfId="9391" xr:uid="{00000000-0005-0000-0000-000070620000}"/>
    <cellStyle name="Normal 3 3 3 4 3 5 2" xfId="26358" xr:uid="{00000000-0005-0000-0000-000071620000}"/>
    <cellStyle name="Normal 3 3 3 4 3 6" xfId="17876" xr:uid="{00000000-0005-0000-0000-000072620000}"/>
    <cellStyle name="Normal 3 3 3 4 4" xfId="1410" xr:uid="{00000000-0005-0000-0000-000073620000}"/>
    <cellStyle name="Normal 3 3 3 4 4 2" xfId="3532" xr:uid="{00000000-0005-0000-0000-000074620000}"/>
    <cellStyle name="Normal 3 3 3 4 4 2 2" xfId="7791" xr:uid="{00000000-0005-0000-0000-000075620000}"/>
    <cellStyle name="Normal 3 3 3 4 4 2 2 2" xfId="16280" xr:uid="{00000000-0005-0000-0000-000076620000}"/>
    <cellStyle name="Normal 3 3 3 4 4 2 2 2 2" xfId="33246" xr:uid="{00000000-0005-0000-0000-000077620000}"/>
    <cellStyle name="Normal 3 3 3 4 4 2 2 3" xfId="24764" xr:uid="{00000000-0005-0000-0000-000078620000}"/>
    <cellStyle name="Normal 3 3 3 4 4 2 3" xfId="12038" xr:uid="{00000000-0005-0000-0000-000079620000}"/>
    <cellStyle name="Normal 3 3 3 4 4 2 3 2" xfId="29005" xr:uid="{00000000-0005-0000-0000-00007A620000}"/>
    <cellStyle name="Normal 3 3 3 4 4 2 4" xfId="20523" xr:uid="{00000000-0005-0000-0000-00007B620000}"/>
    <cellStyle name="Normal 3 3 3 4 4 3" xfId="5672" xr:uid="{00000000-0005-0000-0000-00007C620000}"/>
    <cellStyle name="Normal 3 3 3 4 4 3 2" xfId="14162" xr:uid="{00000000-0005-0000-0000-00007D620000}"/>
    <cellStyle name="Normal 3 3 3 4 4 3 2 2" xfId="31128" xr:uid="{00000000-0005-0000-0000-00007E620000}"/>
    <cellStyle name="Normal 3 3 3 4 4 3 3" xfId="22646" xr:uid="{00000000-0005-0000-0000-00007F620000}"/>
    <cellStyle name="Normal 3 3 3 4 4 4" xfId="9920" xr:uid="{00000000-0005-0000-0000-000080620000}"/>
    <cellStyle name="Normal 3 3 3 4 4 4 2" xfId="26887" xr:uid="{00000000-0005-0000-0000-000081620000}"/>
    <cellStyle name="Normal 3 3 3 4 4 5" xfId="18405" xr:uid="{00000000-0005-0000-0000-000082620000}"/>
    <cellStyle name="Normal 3 3 3 4 5" xfId="2473" xr:uid="{00000000-0005-0000-0000-000083620000}"/>
    <cellStyle name="Normal 3 3 3 4 5 2" xfId="6733" xr:uid="{00000000-0005-0000-0000-000084620000}"/>
    <cellStyle name="Normal 3 3 3 4 5 2 2" xfId="15222" xr:uid="{00000000-0005-0000-0000-000085620000}"/>
    <cellStyle name="Normal 3 3 3 4 5 2 2 2" xfId="32188" xr:uid="{00000000-0005-0000-0000-000086620000}"/>
    <cellStyle name="Normal 3 3 3 4 5 2 3" xfId="23706" xr:uid="{00000000-0005-0000-0000-000087620000}"/>
    <cellStyle name="Normal 3 3 3 4 5 3" xfId="10980" xr:uid="{00000000-0005-0000-0000-000088620000}"/>
    <cellStyle name="Normal 3 3 3 4 5 3 2" xfId="27947" xr:uid="{00000000-0005-0000-0000-000089620000}"/>
    <cellStyle name="Normal 3 3 3 4 5 4" xfId="19465" xr:uid="{00000000-0005-0000-0000-00008A620000}"/>
    <cellStyle name="Normal 3 3 3 4 6" xfId="4614" xr:uid="{00000000-0005-0000-0000-00008B620000}"/>
    <cellStyle name="Normal 3 3 3 4 6 2" xfId="13104" xr:uid="{00000000-0005-0000-0000-00008C620000}"/>
    <cellStyle name="Normal 3 3 3 4 6 2 2" xfId="30070" xr:uid="{00000000-0005-0000-0000-00008D620000}"/>
    <cellStyle name="Normal 3 3 3 4 6 3" xfId="21588" xr:uid="{00000000-0005-0000-0000-00008E620000}"/>
    <cellStyle name="Normal 3 3 3 4 7" xfId="8862" xr:uid="{00000000-0005-0000-0000-00008F620000}"/>
    <cellStyle name="Normal 3 3 3 4 7 2" xfId="25829" xr:uid="{00000000-0005-0000-0000-000090620000}"/>
    <cellStyle name="Normal 3 3 3 4 8" xfId="17347" xr:uid="{00000000-0005-0000-0000-000091620000}"/>
    <cellStyle name="Normal 3 3 3 5" xfId="472" xr:uid="{00000000-0005-0000-0000-000092620000}"/>
    <cellStyle name="Normal 3 3 3 5 2" xfId="1013" xr:uid="{00000000-0005-0000-0000-000093620000}"/>
    <cellStyle name="Normal 3 3 3 5 2 2" xfId="2074" xr:uid="{00000000-0005-0000-0000-000094620000}"/>
    <cellStyle name="Normal 3 3 3 5 2 2 2" xfId="4195" xr:uid="{00000000-0005-0000-0000-000095620000}"/>
    <cellStyle name="Normal 3 3 3 5 2 2 2 2" xfId="8454" xr:uid="{00000000-0005-0000-0000-000096620000}"/>
    <cellStyle name="Normal 3 3 3 5 2 2 2 2 2" xfId="16943" xr:uid="{00000000-0005-0000-0000-000097620000}"/>
    <cellStyle name="Normal 3 3 3 5 2 2 2 2 2 2" xfId="33909" xr:uid="{00000000-0005-0000-0000-000098620000}"/>
    <cellStyle name="Normal 3 3 3 5 2 2 2 2 3" xfId="25427" xr:uid="{00000000-0005-0000-0000-000099620000}"/>
    <cellStyle name="Normal 3 3 3 5 2 2 2 3" xfId="12701" xr:uid="{00000000-0005-0000-0000-00009A620000}"/>
    <cellStyle name="Normal 3 3 3 5 2 2 2 3 2" xfId="29668" xr:uid="{00000000-0005-0000-0000-00009B620000}"/>
    <cellStyle name="Normal 3 3 3 5 2 2 2 4" xfId="21186" xr:uid="{00000000-0005-0000-0000-00009C620000}"/>
    <cellStyle name="Normal 3 3 3 5 2 2 3" xfId="6335" xr:uid="{00000000-0005-0000-0000-00009D620000}"/>
    <cellStyle name="Normal 3 3 3 5 2 2 3 2" xfId="14825" xr:uid="{00000000-0005-0000-0000-00009E620000}"/>
    <cellStyle name="Normal 3 3 3 5 2 2 3 2 2" xfId="31791" xr:uid="{00000000-0005-0000-0000-00009F620000}"/>
    <cellStyle name="Normal 3 3 3 5 2 2 3 3" xfId="23309" xr:uid="{00000000-0005-0000-0000-0000A0620000}"/>
    <cellStyle name="Normal 3 3 3 5 2 2 4" xfId="10583" xr:uid="{00000000-0005-0000-0000-0000A1620000}"/>
    <cellStyle name="Normal 3 3 3 5 2 2 4 2" xfId="27550" xr:uid="{00000000-0005-0000-0000-0000A2620000}"/>
    <cellStyle name="Normal 3 3 3 5 2 2 5" xfId="19068" xr:uid="{00000000-0005-0000-0000-0000A3620000}"/>
    <cellStyle name="Normal 3 3 3 5 2 3" xfId="3136" xr:uid="{00000000-0005-0000-0000-0000A4620000}"/>
    <cellStyle name="Normal 3 3 3 5 2 3 2" xfId="7396" xr:uid="{00000000-0005-0000-0000-0000A5620000}"/>
    <cellStyle name="Normal 3 3 3 5 2 3 2 2" xfId="15885" xr:uid="{00000000-0005-0000-0000-0000A6620000}"/>
    <cellStyle name="Normal 3 3 3 5 2 3 2 2 2" xfId="32851" xr:uid="{00000000-0005-0000-0000-0000A7620000}"/>
    <cellStyle name="Normal 3 3 3 5 2 3 2 3" xfId="24369" xr:uid="{00000000-0005-0000-0000-0000A8620000}"/>
    <cellStyle name="Normal 3 3 3 5 2 3 3" xfId="11643" xr:uid="{00000000-0005-0000-0000-0000A9620000}"/>
    <cellStyle name="Normal 3 3 3 5 2 3 3 2" xfId="28610" xr:uid="{00000000-0005-0000-0000-0000AA620000}"/>
    <cellStyle name="Normal 3 3 3 5 2 3 4" xfId="20128" xr:uid="{00000000-0005-0000-0000-0000AB620000}"/>
    <cellStyle name="Normal 3 3 3 5 2 4" xfId="5277" xr:uid="{00000000-0005-0000-0000-0000AC620000}"/>
    <cellStyle name="Normal 3 3 3 5 2 4 2" xfId="13767" xr:uid="{00000000-0005-0000-0000-0000AD620000}"/>
    <cellStyle name="Normal 3 3 3 5 2 4 2 2" xfId="30733" xr:uid="{00000000-0005-0000-0000-0000AE620000}"/>
    <cellStyle name="Normal 3 3 3 5 2 4 3" xfId="22251" xr:uid="{00000000-0005-0000-0000-0000AF620000}"/>
    <cellStyle name="Normal 3 3 3 5 2 5" xfId="9525" xr:uid="{00000000-0005-0000-0000-0000B0620000}"/>
    <cellStyle name="Normal 3 3 3 5 2 5 2" xfId="26492" xr:uid="{00000000-0005-0000-0000-0000B1620000}"/>
    <cellStyle name="Normal 3 3 3 5 2 6" xfId="18010" xr:uid="{00000000-0005-0000-0000-0000B2620000}"/>
    <cellStyle name="Normal 3 3 3 5 3" xfId="1544" xr:uid="{00000000-0005-0000-0000-0000B3620000}"/>
    <cellStyle name="Normal 3 3 3 5 3 2" xfId="3666" xr:uid="{00000000-0005-0000-0000-0000B4620000}"/>
    <cellStyle name="Normal 3 3 3 5 3 2 2" xfId="7925" xr:uid="{00000000-0005-0000-0000-0000B5620000}"/>
    <cellStyle name="Normal 3 3 3 5 3 2 2 2" xfId="16414" xr:uid="{00000000-0005-0000-0000-0000B6620000}"/>
    <cellStyle name="Normal 3 3 3 5 3 2 2 2 2" xfId="33380" xr:uid="{00000000-0005-0000-0000-0000B7620000}"/>
    <cellStyle name="Normal 3 3 3 5 3 2 2 3" xfId="24898" xr:uid="{00000000-0005-0000-0000-0000B8620000}"/>
    <cellStyle name="Normal 3 3 3 5 3 2 3" xfId="12172" xr:uid="{00000000-0005-0000-0000-0000B9620000}"/>
    <cellStyle name="Normal 3 3 3 5 3 2 3 2" xfId="29139" xr:uid="{00000000-0005-0000-0000-0000BA620000}"/>
    <cellStyle name="Normal 3 3 3 5 3 2 4" xfId="20657" xr:uid="{00000000-0005-0000-0000-0000BB620000}"/>
    <cellStyle name="Normal 3 3 3 5 3 3" xfId="5806" xr:uid="{00000000-0005-0000-0000-0000BC620000}"/>
    <cellStyle name="Normal 3 3 3 5 3 3 2" xfId="14296" xr:uid="{00000000-0005-0000-0000-0000BD620000}"/>
    <cellStyle name="Normal 3 3 3 5 3 3 2 2" xfId="31262" xr:uid="{00000000-0005-0000-0000-0000BE620000}"/>
    <cellStyle name="Normal 3 3 3 5 3 3 3" xfId="22780" xr:uid="{00000000-0005-0000-0000-0000BF620000}"/>
    <cellStyle name="Normal 3 3 3 5 3 4" xfId="10054" xr:uid="{00000000-0005-0000-0000-0000C0620000}"/>
    <cellStyle name="Normal 3 3 3 5 3 4 2" xfId="27021" xr:uid="{00000000-0005-0000-0000-0000C1620000}"/>
    <cellStyle name="Normal 3 3 3 5 3 5" xfId="18539" xr:uid="{00000000-0005-0000-0000-0000C2620000}"/>
    <cellStyle name="Normal 3 3 3 5 4" xfId="2607" xr:uid="{00000000-0005-0000-0000-0000C3620000}"/>
    <cellStyle name="Normal 3 3 3 5 4 2" xfId="6867" xr:uid="{00000000-0005-0000-0000-0000C4620000}"/>
    <cellStyle name="Normal 3 3 3 5 4 2 2" xfId="15356" xr:uid="{00000000-0005-0000-0000-0000C5620000}"/>
    <cellStyle name="Normal 3 3 3 5 4 2 2 2" xfId="32322" xr:uid="{00000000-0005-0000-0000-0000C6620000}"/>
    <cellStyle name="Normal 3 3 3 5 4 2 3" xfId="23840" xr:uid="{00000000-0005-0000-0000-0000C7620000}"/>
    <cellStyle name="Normal 3 3 3 5 4 3" xfId="11114" xr:uid="{00000000-0005-0000-0000-0000C8620000}"/>
    <cellStyle name="Normal 3 3 3 5 4 3 2" xfId="28081" xr:uid="{00000000-0005-0000-0000-0000C9620000}"/>
    <cellStyle name="Normal 3 3 3 5 4 4" xfId="19599" xr:uid="{00000000-0005-0000-0000-0000CA620000}"/>
    <cellStyle name="Normal 3 3 3 5 5" xfId="4748" xr:uid="{00000000-0005-0000-0000-0000CB620000}"/>
    <cellStyle name="Normal 3 3 3 5 5 2" xfId="13238" xr:uid="{00000000-0005-0000-0000-0000CC620000}"/>
    <cellStyle name="Normal 3 3 3 5 5 2 2" xfId="30204" xr:uid="{00000000-0005-0000-0000-0000CD620000}"/>
    <cellStyle name="Normal 3 3 3 5 5 3" xfId="21722" xr:uid="{00000000-0005-0000-0000-0000CE620000}"/>
    <cellStyle name="Normal 3 3 3 5 6" xfId="8996" xr:uid="{00000000-0005-0000-0000-0000CF620000}"/>
    <cellStyle name="Normal 3 3 3 5 6 2" xfId="25963" xr:uid="{00000000-0005-0000-0000-0000D0620000}"/>
    <cellStyle name="Normal 3 3 3 5 7" xfId="17481" xr:uid="{00000000-0005-0000-0000-0000D1620000}"/>
    <cellStyle name="Normal 3 3 3 6" xfId="742" xr:uid="{00000000-0005-0000-0000-0000D2620000}"/>
    <cellStyle name="Normal 3 3 3 6 2" xfId="1809" xr:uid="{00000000-0005-0000-0000-0000D3620000}"/>
    <cellStyle name="Normal 3 3 3 6 2 2" xfId="3930" xr:uid="{00000000-0005-0000-0000-0000D4620000}"/>
    <cellStyle name="Normal 3 3 3 6 2 2 2" xfId="8189" xr:uid="{00000000-0005-0000-0000-0000D5620000}"/>
    <cellStyle name="Normal 3 3 3 6 2 2 2 2" xfId="16678" xr:uid="{00000000-0005-0000-0000-0000D6620000}"/>
    <cellStyle name="Normal 3 3 3 6 2 2 2 2 2" xfId="33644" xr:uid="{00000000-0005-0000-0000-0000D7620000}"/>
    <cellStyle name="Normal 3 3 3 6 2 2 2 3" xfId="25162" xr:uid="{00000000-0005-0000-0000-0000D8620000}"/>
    <cellStyle name="Normal 3 3 3 6 2 2 3" xfId="12436" xr:uid="{00000000-0005-0000-0000-0000D9620000}"/>
    <cellStyle name="Normal 3 3 3 6 2 2 3 2" xfId="29403" xr:uid="{00000000-0005-0000-0000-0000DA620000}"/>
    <cellStyle name="Normal 3 3 3 6 2 2 4" xfId="20921" xr:uid="{00000000-0005-0000-0000-0000DB620000}"/>
    <cellStyle name="Normal 3 3 3 6 2 3" xfId="6070" xr:uid="{00000000-0005-0000-0000-0000DC620000}"/>
    <cellStyle name="Normal 3 3 3 6 2 3 2" xfId="14560" xr:uid="{00000000-0005-0000-0000-0000DD620000}"/>
    <cellStyle name="Normal 3 3 3 6 2 3 2 2" xfId="31526" xr:uid="{00000000-0005-0000-0000-0000DE620000}"/>
    <cellStyle name="Normal 3 3 3 6 2 3 3" xfId="23044" xr:uid="{00000000-0005-0000-0000-0000DF620000}"/>
    <cellStyle name="Normal 3 3 3 6 2 4" xfId="10318" xr:uid="{00000000-0005-0000-0000-0000E0620000}"/>
    <cellStyle name="Normal 3 3 3 6 2 4 2" xfId="27285" xr:uid="{00000000-0005-0000-0000-0000E1620000}"/>
    <cellStyle name="Normal 3 3 3 6 2 5" xfId="18803" xr:uid="{00000000-0005-0000-0000-0000E2620000}"/>
    <cellStyle name="Normal 3 3 3 6 3" xfId="2871" xr:uid="{00000000-0005-0000-0000-0000E3620000}"/>
    <cellStyle name="Normal 3 3 3 6 3 2" xfId="7131" xr:uid="{00000000-0005-0000-0000-0000E4620000}"/>
    <cellStyle name="Normal 3 3 3 6 3 2 2" xfId="15620" xr:uid="{00000000-0005-0000-0000-0000E5620000}"/>
    <cellStyle name="Normal 3 3 3 6 3 2 2 2" xfId="32586" xr:uid="{00000000-0005-0000-0000-0000E6620000}"/>
    <cellStyle name="Normal 3 3 3 6 3 2 3" xfId="24104" xr:uid="{00000000-0005-0000-0000-0000E7620000}"/>
    <cellStyle name="Normal 3 3 3 6 3 3" xfId="11378" xr:uid="{00000000-0005-0000-0000-0000E8620000}"/>
    <cellStyle name="Normal 3 3 3 6 3 3 2" xfId="28345" xr:uid="{00000000-0005-0000-0000-0000E9620000}"/>
    <cellStyle name="Normal 3 3 3 6 3 4" xfId="19863" xr:uid="{00000000-0005-0000-0000-0000EA620000}"/>
    <cellStyle name="Normal 3 3 3 6 4" xfId="5012" xr:uid="{00000000-0005-0000-0000-0000EB620000}"/>
    <cellStyle name="Normal 3 3 3 6 4 2" xfId="13502" xr:uid="{00000000-0005-0000-0000-0000EC620000}"/>
    <cellStyle name="Normal 3 3 3 6 4 2 2" xfId="30468" xr:uid="{00000000-0005-0000-0000-0000ED620000}"/>
    <cellStyle name="Normal 3 3 3 6 4 3" xfId="21986" xr:uid="{00000000-0005-0000-0000-0000EE620000}"/>
    <cellStyle name="Normal 3 3 3 6 5" xfId="9260" xr:uid="{00000000-0005-0000-0000-0000EF620000}"/>
    <cellStyle name="Normal 3 3 3 6 5 2" xfId="26227" xr:uid="{00000000-0005-0000-0000-0000F0620000}"/>
    <cellStyle name="Normal 3 3 3 6 6" xfId="17745" xr:uid="{00000000-0005-0000-0000-0000F1620000}"/>
    <cellStyle name="Normal 3 3 3 7" xfId="1278" xr:uid="{00000000-0005-0000-0000-0000F2620000}"/>
    <cellStyle name="Normal 3 3 3 7 2" xfId="3401" xr:uid="{00000000-0005-0000-0000-0000F3620000}"/>
    <cellStyle name="Normal 3 3 3 7 2 2" xfId="7660" xr:uid="{00000000-0005-0000-0000-0000F4620000}"/>
    <cellStyle name="Normal 3 3 3 7 2 2 2" xfId="16149" xr:uid="{00000000-0005-0000-0000-0000F5620000}"/>
    <cellStyle name="Normal 3 3 3 7 2 2 2 2" xfId="33115" xr:uid="{00000000-0005-0000-0000-0000F6620000}"/>
    <cellStyle name="Normal 3 3 3 7 2 2 3" xfId="24633" xr:uid="{00000000-0005-0000-0000-0000F7620000}"/>
    <cellStyle name="Normal 3 3 3 7 2 3" xfId="11907" xr:uid="{00000000-0005-0000-0000-0000F8620000}"/>
    <cellStyle name="Normal 3 3 3 7 2 3 2" xfId="28874" xr:uid="{00000000-0005-0000-0000-0000F9620000}"/>
    <cellStyle name="Normal 3 3 3 7 2 4" xfId="20392" xr:uid="{00000000-0005-0000-0000-0000FA620000}"/>
    <cellStyle name="Normal 3 3 3 7 3" xfId="5541" xr:uid="{00000000-0005-0000-0000-0000FB620000}"/>
    <cellStyle name="Normal 3 3 3 7 3 2" xfId="14031" xr:uid="{00000000-0005-0000-0000-0000FC620000}"/>
    <cellStyle name="Normal 3 3 3 7 3 2 2" xfId="30997" xr:uid="{00000000-0005-0000-0000-0000FD620000}"/>
    <cellStyle name="Normal 3 3 3 7 3 3" xfId="22515" xr:uid="{00000000-0005-0000-0000-0000FE620000}"/>
    <cellStyle name="Normal 3 3 3 7 4" xfId="9789" xr:uid="{00000000-0005-0000-0000-0000FF620000}"/>
    <cellStyle name="Normal 3 3 3 7 4 2" xfId="26756" xr:uid="{00000000-0005-0000-0000-000000630000}"/>
    <cellStyle name="Normal 3 3 3 7 5" xfId="18274" xr:uid="{00000000-0005-0000-0000-000001630000}"/>
    <cellStyle name="Normal 3 3 3 8" xfId="2341" xr:uid="{00000000-0005-0000-0000-000002630000}"/>
    <cellStyle name="Normal 3 3 3 8 2" xfId="6602" xr:uid="{00000000-0005-0000-0000-000003630000}"/>
    <cellStyle name="Normal 3 3 3 8 2 2" xfId="15091" xr:uid="{00000000-0005-0000-0000-000004630000}"/>
    <cellStyle name="Normal 3 3 3 8 2 2 2" xfId="32057" xr:uid="{00000000-0005-0000-0000-000005630000}"/>
    <cellStyle name="Normal 3 3 3 8 2 3" xfId="23575" xr:uid="{00000000-0005-0000-0000-000006630000}"/>
    <cellStyle name="Normal 3 3 3 8 3" xfId="10849" xr:uid="{00000000-0005-0000-0000-000007630000}"/>
    <cellStyle name="Normal 3 3 3 8 3 2" xfId="27816" xr:uid="{00000000-0005-0000-0000-000008630000}"/>
    <cellStyle name="Normal 3 3 3 8 4" xfId="19334" xr:uid="{00000000-0005-0000-0000-000009630000}"/>
    <cellStyle name="Normal 3 3 3 9" xfId="4482" xr:uid="{00000000-0005-0000-0000-00000A630000}"/>
    <cellStyle name="Normal 3 3 3 9 2" xfId="12973" xr:uid="{00000000-0005-0000-0000-00000B630000}"/>
    <cellStyle name="Normal 3 3 3 9 2 2" xfId="29939" xr:uid="{00000000-0005-0000-0000-00000C630000}"/>
    <cellStyle name="Normal 3 3 3 9 3" xfId="21457" xr:uid="{00000000-0005-0000-0000-00000D630000}"/>
    <cellStyle name="Normal 3 3 4" xfId="71" xr:uid="{00000000-0005-0000-0000-00000E630000}"/>
    <cellStyle name="Normal 3 3 4 10" xfId="2344" xr:uid="{00000000-0005-0000-0000-00000F630000}"/>
    <cellStyle name="Normal 3 3 4 10 2" xfId="6605" xr:uid="{00000000-0005-0000-0000-000010630000}"/>
    <cellStyle name="Normal 3 3 4 10 2 2" xfId="15094" xr:uid="{00000000-0005-0000-0000-000011630000}"/>
    <cellStyle name="Normal 3 3 4 10 2 2 2" xfId="32060" xr:uid="{00000000-0005-0000-0000-000012630000}"/>
    <cellStyle name="Normal 3 3 4 10 2 3" xfId="23578" xr:uid="{00000000-0005-0000-0000-000013630000}"/>
    <cellStyle name="Normal 3 3 4 10 3" xfId="10852" xr:uid="{00000000-0005-0000-0000-000014630000}"/>
    <cellStyle name="Normal 3 3 4 10 3 2" xfId="27819" xr:uid="{00000000-0005-0000-0000-000015630000}"/>
    <cellStyle name="Normal 3 3 4 10 4" xfId="19337" xr:uid="{00000000-0005-0000-0000-000016630000}"/>
    <cellStyle name="Normal 3 3 4 11" xfId="4485" xr:uid="{00000000-0005-0000-0000-000017630000}"/>
    <cellStyle name="Normal 3 3 4 11 2" xfId="12976" xr:uid="{00000000-0005-0000-0000-000018630000}"/>
    <cellStyle name="Normal 3 3 4 11 2 2" xfId="29942" xr:uid="{00000000-0005-0000-0000-000019630000}"/>
    <cellStyle name="Normal 3 3 4 11 3" xfId="21460" xr:uid="{00000000-0005-0000-0000-00001A630000}"/>
    <cellStyle name="Normal 3 3 4 12" xfId="8733" xr:uid="{00000000-0005-0000-0000-00001B630000}"/>
    <cellStyle name="Normal 3 3 4 12 2" xfId="25701" xr:uid="{00000000-0005-0000-0000-00001C630000}"/>
    <cellStyle name="Normal 3 3 4 13" xfId="17218" xr:uid="{00000000-0005-0000-0000-00001D630000}"/>
    <cellStyle name="Normal 3 3 4 2" xfId="115" xr:uid="{00000000-0005-0000-0000-00001E630000}"/>
    <cellStyle name="Normal 3 3 4 2 2" xfId="211" xr:uid="{00000000-0005-0000-0000-00001F630000}"/>
    <cellStyle name="Normal 3 3 4 3" xfId="154" xr:uid="{00000000-0005-0000-0000-000020630000}"/>
    <cellStyle name="Normal 3 3 4 3 2" xfId="232" xr:uid="{00000000-0005-0000-0000-000021630000}"/>
    <cellStyle name="Normal 3 3 4 4" xfId="191" xr:uid="{00000000-0005-0000-0000-000022630000}"/>
    <cellStyle name="Normal 3 3 4 4 10" xfId="17252" xr:uid="{00000000-0005-0000-0000-000023630000}"/>
    <cellStyle name="Normal 3 3 4 4 2" xfId="287" xr:uid="{00000000-0005-0000-0000-000024630000}"/>
    <cellStyle name="Normal 3 3 4 4 2 2" xfId="421" xr:uid="{00000000-0005-0000-0000-000025630000}"/>
    <cellStyle name="Normal 3 3 4 4 2 2 2" xfId="709" xr:uid="{00000000-0005-0000-0000-000026630000}"/>
    <cellStyle name="Normal 3 3 4 4 2 2 2 2" xfId="1245" xr:uid="{00000000-0005-0000-0000-000027630000}"/>
    <cellStyle name="Normal 3 3 4 4 2 2 2 2 2" xfId="2306" xr:uid="{00000000-0005-0000-0000-000028630000}"/>
    <cellStyle name="Normal 3 3 4 4 2 2 2 2 2 2" xfId="4427" xr:uid="{00000000-0005-0000-0000-000029630000}"/>
    <cellStyle name="Normal 3 3 4 4 2 2 2 2 2 2 2" xfId="8686" xr:uid="{00000000-0005-0000-0000-00002A630000}"/>
    <cellStyle name="Normal 3 3 4 4 2 2 2 2 2 2 2 2" xfId="17175" xr:uid="{00000000-0005-0000-0000-00002B630000}"/>
    <cellStyle name="Normal 3 3 4 4 2 2 2 2 2 2 2 2 2" xfId="34141" xr:uid="{00000000-0005-0000-0000-00002C630000}"/>
    <cellStyle name="Normal 3 3 4 4 2 2 2 2 2 2 2 3" xfId="25659" xr:uid="{00000000-0005-0000-0000-00002D630000}"/>
    <cellStyle name="Normal 3 3 4 4 2 2 2 2 2 2 3" xfId="12933" xr:uid="{00000000-0005-0000-0000-00002E630000}"/>
    <cellStyle name="Normal 3 3 4 4 2 2 2 2 2 2 3 2" xfId="29900" xr:uid="{00000000-0005-0000-0000-00002F630000}"/>
    <cellStyle name="Normal 3 3 4 4 2 2 2 2 2 2 4" xfId="21418" xr:uid="{00000000-0005-0000-0000-000030630000}"/>
    <cellStyle name="Normal 3 3 4 4 2 2 2 2 2 3" xfId="6567" xr:uid="{00000000-0005-0000-0000-000031630000}"/>
    <cellStyle name="Normal 3 3 4 4 2 2 2 2 2 3 2" xfId="15057" xr:uid="{00000000-0005-0000-0000-000032630000}"/>
    <cellStyle name="Normal 3 3 4 4 2 2 2 2 2 3 2 2" xfId="32023" xr:uid="{00000000-0005-0000-0000-000033630000}"/>
    <cellStyle name="Normal 3 3 4 4 2 2 2 2 2 3 3" xfId="23541" xr:uid="{00000000-0005-0000-0000-000034630000}"/>
    <cellStyle name="Normal 3 3 4 4 2 2 2 2 2 4" xfId="10815" xr:uid="{00000000-0005-0000-0000-000035630000}"/>
    <cellStyle name="Normal 3 3 4 4 2 2 2 2 2 4 2" xfId="27782" xr:uid="{00000000-0005-0000-0000-000036630000}"/>
    <cellStyle name="Normal 3 3 4 4 2 2 2 2 2 5" xfId="19300" xr:uid="{00000000-0005-0000-0000-000037630000}"/>
    <cellStyle name="Normal 3 3 4 4 2 2 2 2 3" xfId="3368" xr:uid="{00000000-0005-0000-0000-000038630000}"/>
    <cellStyle name="Normal 3 3 4 4 2 2 2 2 3 2" xfId="7628" xr:uid="{00000000-0005-0000-0000-000039630000}"/>
    <cellStyle name="Normal 3 3 4 4 2 2 2 2 3 2 2" xfId="16117" xr:uid="{00000000-0005-0000-0000-00003A630000}"/>
    <cellStyle name="Normal 3 3 4 4 2 2 2 2 3 2 2 2" xfId="33083" xr:uid="{00000000-0005-0000-0000-00003B630000}"/>
    <cellStyle name="Normal 3 3 4 4 2 2 2 2 3 2 3" xfId="24601" xr:uid="{00000000-0005-0000-0000-00003C630000}"/>
    <cellStyle name="Normal 3 3 4 4 2 2 2 2 3 3" xfId="11875" xr:uid="{00000000-0005-0000-0000-00003D630000}"/>
    <cellStyle name="Normal 3 3 4 4 2 2 2 2 3 3 2" xfId="28842" xr:uid="{00000000-0005-0000-0000-00003E630000}"/>
    <cellStyle name="Normal 3 3 4 4 2 2 2 2 3 4" xfId="20360" xr:uid="{00000000-0005-0000-0000-00003F630000}"/>
    <cellStyle name="Normal 3 3 4 4 2 2 2 2 4" xfId="5509" xr:uid="{00000000-0005-0000-0000-000040630000}"/>
    <cellStyle name="Normal 3 3 4 4 2 2 2 2 4 2" xfId="13999" xr:uid="{00000000-0005-0000-0000-000041630000}"/>
    <cellStyle name="Normal 3 3 4 4 2 2 2 2 4 2 2" xfId="30965" xr:uid="{00000000-0005-0000-0000-000042630000}"/>
    <cellStyle name="Normal 3 3 4 4 2 2 2 2 4 3" xfId="22483" xr:uid="{00000000-0005-0000-0000-000043630000}"/>
    <cellStyle name="Normal 3 3 4 4 2 2 2 2 5" xfId="9757" xr:uid="{00000000-0005-0000-0000-000044630000}"/>
    <cellStyle name="Normal 3 3 4 4 2 2 2 2 5 2" xfId="26724" xr:uid="{00000000-0005-0000-0000-000045630000}"/>
    <cellStyle name="Normal 3 3 4 4 2 2 2 2 6" xfId="18242" xr:uid="{00000000-0005-0000-0000-000046630000}"/>
    <cellStyle name="Normal 3 3 4 4 2 2 2 3" xfId="1776" xr:uid="{00000000-0005-0000-0000-000047630000}"/>
    <cellStyle name="Normal 3 3 4 4 2 2 2 3 2" xfId="3898" xr:uid="{00000000-0005-0000-0000-000048630000}"/>
    <cellStyle name="Normal 3 3 4 4 2 2 2 3 2 2" xfId="8157" xr:uid="{00000000-0005-0000-0000-000049630000}"/>
    <cellStyle name="Normal 3 3 4 4 2 2 2 3 2 2 2" xfId="16646" xr:uid="{00000000-0005-0000-0000-00004A630000}"/>
    <cellStyle name="Normal 3 3 4 4 2 2 2 3 2 2 2 2" xfId="33612" xr:uid="{00000000-0005-0000-0000-00004B630000}"/>
    <cellStyle name="Normal 3 3 4 4 2 2 2 3 2 2 3" xfId="25130" xr:uid="{00000000-0005-0000-0000-00004C630000}"/>
    <cellStyle name="Normal 3 3 4 4 2 2 2 3 2 3" xfId="12404" xr:uid="{00000000-0005-0000-0000-00004D630000}"/>
    <cellStyle name="Normal 3 3 4 4 2 2 2 3 2 3 2" xfId="29371" xr:uid="{00000000-0005-0000-0000-00004E630000}"/>
    <cellStyle name="Normal 3 3 4 4 2 2 2 3 2 4" xfId="20889" xr:uid="{00000000-0005-0000-0000-00004F630000}"/>
    <cellStyle name="Normal 3 3 4 4 2 2 2 3 3" xfId="6038" xr:uid="{00000000-0005-0000-0000-000050630000}"/>
    <cellStyle name="Normal 3 3 4 4 2 2 2 3 3 2" xfId="14528" xr:uid="{00000000-0005-0000-0000-000051630000}"/>
    <cellStyle name="Normal 3 3 4 4 2 2 2 3 3 2 2" xfId="31494" xr:uid="{00000000-0005-0000-0000-000052630000}"/>
    <cellStyle name="Normal 3 3 4 4 2 2 2 3 3 3" xfId="23012" xr:uid="{00000000-0005-0000-0000-000053630000}"/>
    <cellStyle name="Normal 3 3 4 4 2 2 2 3 4" xfId="10286" xr:uid="{00000000-0005-0000-0000-000054630000}"/>
    <cellStyle name="Normal 3 3 4 4 2 2 2 3 4 2" xfId="27253" xr:uid="{00000000-0005-0000-0000-000055630000}"/>
    <cellStyle name="Normal 3 3 4 4 2 2 2 3 5" xfId="18771" xr:uid="{00000000-0005-0000-0000-000056630000}"/>
    <cellStyle name="Normal 3 3 4 4 2 2 2 4" xfId="2839" xr:uid="{00000000-0005-0000-0000-000057630000}"/>
    <cellStyle name="Normal 3 3 4 4 2 2 2 4 2" xfId="7099" xr:uid="{00000000-0005-0000-0000-000058630000}"/>
    <cellStyle name="Normal 3 3 4 4 2 2 2 4 2 2" xfId="15588" xr:uid="{00000000-0005-0000-0000-000059630000}"/>
    <cellStyle name="Normal 3 3 4 4 2 2 2 4 2 2 2" xfId="32554" xr:uid="{00000000-0005-0000-0000-00005A630000}"/>
    <cellStyle name="Normal 3 3 4 4 2 2 2 4 2 3" xfId="24072" xr:uid="{00000000-0005-0000-0000-00005B630000}"/>
    <cellStyle name="Normal 3 3 4 4 2 2 2 4 3" xfId="11346" xr:uid="{00000000-0005-0000-0000-00005C630000}"/>
    <cellStyle name="Normal 3 3 4 4 2 2 2 4 3 2" xfId="28313" xr:uid="{00000000-0005-0000-0000-00005D630000}"/>
    <cellStyle name="Normal 3 3 4 4 2 2 2 4 4" xfId="19831" xr:uid="{00000000-0005-0000-0000-00005E630000}"/>
    <cellStyle name="Normal 3 3 4 4 2 2 2 5" xfId="4980" xr:uid="{00000000-0005-0000-0000-00005F630000}"/>
    <cellStyle name="Normal 3 3 4 4 2 2 2 5 2" xfId="13470" xr:uid="{00000000-0005-0000-0000-000060630000}"/>
    <cellStyle name="Normal 3 3 4 4 2 2 2 5 2 2" xfId="30436" xr:uid="{00000000-0005-0000-0000-000061630000}"/>
    <cellStyle name="Normal 3 3 4 4 2 2 2 5 3" xfId="21954" xr:uid="{00000000-0005-0000-0000-000062630000}"/>
    <cellStyle name="Normal 3 3 4 4 2 2 2 6" xfId="9228" xr:uid="{00000000-0005-0000-0000-000063630000}"/>
    <cellStyle name="Normal 3 3 4 4 2 2 2 6 2" xfId="26195" xr:uid="{00000000-0005-0000-0000-000064630000}"/>
    <cellStyle name="Normal 3 3 4 4 2 2 2 7" xfId="17713" xr:uid="{00000000-0005-0000-0000-000065630000}"/>
    <cellStyle name="Normal 3 3 4 4 2 2 3" xfId="975" xr:uid="{00000000-0005-0000-0000-000066630000}"/>
    <cellStyle name="Normal 3 3 4 4 2 2 3 2" xfId="2041" xr:uid="{00000000-0005-0000-0000-000067630000}"/>
    <cellStyle name="Normal 3 3 4 4 2 2 3 2 2" xfId="4162" xr:uid="{00000000-0005-0000-0000-000068630000}"/>
    <cellStyle name="Normal 3 3 4 4 2 2 3 2 2 2" xfId="8421" xr:uid="{00000000-0005-0000-0000-000069630000}"/>
    <cellStyle name="Normal 3 3 4 4 2 2 3 2 2 2 2" xfId="16910" xr:uid="{00000000-0005-0000-0000-00006A630000}"/>
    <cellStyle name="Normal 3 3 4 4 2 2 3 2 2 2 2 2" xfId="33876" xr:uid="{00000000-0005-0000-0000-00006B630000}"/>
    <cellStyle name="Normal 3 3 4 4 2 2 3 2 2 2 3" xfId="25394" xr:uid="{00000000-0005-0000-0000-00006C630000}"/>
    <cellStyle name="Normal 3 3 4 4 2 2 3 2 2 3" xfId="12668" xr:uid="{00000000-0005-0000-0000-00006D630000}"/>
    <cellStyle name="Normal 3 3 4 4 2 2 3 2 2 3 2" xfId="29635" xr:uid="{00000000-0005-0000-0000-00006E630000}"/>
    <cellStyle name="Normal 3 3 4 4 2 2 3 2 2 4" xfId="21153" xr:uid="{00000000-0005-0000-0000-00006F630000}"/>
    <cellStyle name="Normal 3 3 4 4 2 2 3 2 3" xfId="6302" xr:uid="{00000000-0005-0000-0000-000070630000}"/>
    <cellStyle name="Normal 3 3 4 4 2 2 3 2 3 2" xfId="14792" xr:uid="{00000000-0005-0000-0000-000071630000}"/>
    <cellStyle name="Normal 3 3 4 4 2 2 3 2 3 2 2" xfId="31758" xr:uid="{00000000-0005-0000-0000-000072630000}"/>
    <cellStyle name="Normal 3 3 4 4 2 2 3 2 3 3" xfId="23276" xr:uid="{00000000-0005-0000-0000-000073630000}"/>
    <cellStyle name="Normal 3 3 4 4 2 2 3 2 4" xfId="10550" xr:uid="{00000000-0005-0000-0000-000074630000}"/>
    <cellStyle name="Normal 3 3 4 4 2 2 3 2 4 2" xfId="27517" xr:uid="{00000000-0005-0000-0000-000075630000}"/>
    <cellStyle name="Normal 3 3 4 4 2 2 3 2 5" xfId="19035" xr:uid="{00000000-0005-0000-0000-000076630000}"/>
    <cellStyle name="Normal 3 3 4 4 2 2 3 3" xfId="3103" xr:uid="{00000000-0005-0000-0000-000077630000}"/>
    <cellStyle name="Normal 3 3 4 4 2 2 3 3 2" xfId="7363" xr:uid="{00000000-0005-0000-0000-000078630000}"/>
    <cellStyle name="Normal 3 3 4 4 2 2 3 3 2 2" xfId="15852" xr:uid="{00000000-0005-0000-0000-000079630000}"/>
    <cellStyle name="Normal 3 3 4 4 2 2 3 3 2 2 2" xfId="32818" xr:uid="{00000000-0005-0000-0000-00007A630000}"/>
    <cellStyle name="Normal 3 3 4 4 2 2 3 3 2 3" xfId="24336" xr:uid="{00000000-0005-0000-0000-00007B630000}"/>
    <cellStyle name="Normal 3 3 4 4 2 2 3 3 3" xfId="11610" xr:uid="{00000000-0005-0000-0000-00007C630000}"/>
    <cellStyle name="Normal 3 3 4 4 2 2 3 3 3 2" xfId="28577" xr:uid="{00000000-0005-0000-0000-00007D630000}"/>
    <cellStyle name="Normal 3 3 4 4 2 2 3 3 4" xfId="20095" xr:uid="{00000000-0005-0000-0000-00007E630000}"/>
    <cellStyle name="Normal 3 3 4 4 2 2 3 4" xfId="5244" xr:uid="{00000000-0005-0000-0000-00007F630000}"/>
    <cellStyle name="Normal 3 3 4 4 2 2 3 4 2" xfId="13734" xr:uid="{00000000-0005-0000-0000-000080630000}"/>
    <cellStyle name="Normal 3 3 4 4 2 2 3 4 2 2" xfId="30700" xr:uid="{00000000-0005-0000-0000-000081630000}"/>
    <cellStyle name="Normal 3 3 4 4 2 2 3 4 3" xfId="22218" xr:uid="{00000000-0005-0000-0000-000082630000}"/>
    <cellStyle name="Normal 3 3 4 4 2 2 3 5" xfId="9492" xr:uid="{00000000-0005-0000-0000-000083630000}"/>
    <cellStyle name="Normal 3 3 4 4 2 2 3 5 2" xfId="26459" xr:uid="{00000000-0005-0000-0000-000084630000}"/>
    <cellStyle name="Normal 3 3 4 4 2 2 3 6" xfId="17977" xr:uid="{00000000-0005-0000-0000-000085630000}"/>
    <cellStyle name="Normal 3 3 4 4 2 2 4" xfId="1511" xr:uid="{00000000-0005-0000-0000-000086630000}"/>
    <cellStyle name="Normal 3 3 4 4 2 2 4 2" xfId="3633" xr:uid="{00000000-0005-0000-0000-000087630000}"/>
    <cellStyle name="Normal 3 3 4 4 2 2 4 2 2" xfId="7892" xr:uid="{00000000-0005-0000-0000-000088630000}"/>
    <cellStyle name="Normal 3 3 4 4 2 2 4 2 2 2" xfId="16381" xr:uid="{00000000-0005-0000-0000-000089630000}"/>
    <cellStyle name="Normal 3 3 4 4 2 2 4 2 2 2 2" xfId="33347" xr:uid="{00000000-0005-0000-0000-00008A630000}"/>
    <cellStyle name="Normal 3 3 4 4 2 2 4 2 2 3" xfId="24865" xr:uid="{00000000-0005-0000-0000-00008B630000}"/>
    <cellStyle name="Normal 3 3 4 4 2 2 4 2 3" xfId="12139" xr:uid="{00000000-0005-0000-0000-00008C630000}"/>
    <cellStyle name="Normal 3 3 4 4 2 2 4 2 3 2" xfId="29106" xr:uid="{00000000-0005-0000-0000-00008D630000}"/>
    <cellStyle name="Normal 3 3 4 4 2 2 4 2 4" xfId="20624" xr:uid="{00000000-0005-0000-0000-00008E630000}"/>
    <cellStyle name="Normal 3 3 4 4 2 2 4 3" xfId="5773" xr:uid="{00000000-0005-0000-0000-00008F630000}"/>
    <cellStyle name="Normal 3 3 4 4 2 2 4 3 2" xfId="14263" xr:uid="{00000000-0005-0000-0000-000090630000}"/>
    <cellStyle name="Normal 3 3 4 4 2 2 4 3 2 2" xfId="31229" xr:uid="{00000000-0005-0000-0000-000091630000}"/>
    <cellStyle name="Normal 3 3 4 4 2 2 4 3 3" xfId="22747" xr:uid="{00000000-0005-0000-0000-000092630000}"/>
    <cellStyle name="Normal 3 3 4 4 2 2 4 4" xfId="10021" xr:uid="{00000000-0005-0000-0000-000093630000}"/>
    <cellStyle name="Normal 3 3 4 4 2 2 4 4 2" xfId="26988" xr:uid="{00000000-0005-0000-0000-000094630000}"/>
    <cellStyle name="Normal 3 3 4 4 2 2 4 5" xfId="18506" xr:uid="{00000000-0005-0000-0000-000095630000}"/>
    <cellStyle name="Normal 3 3 4 4 2 2 5" xfId="2574" xr:uid="{00000000-0005-0000-0000-000096630000}"/>
    <cellStyle name="Normal 3 3 4 4 2 2 5 2" xfId="6834" xr:uid="{00000000-0005-0000-0000-000097630000}"/>
    <cellStyle name="Normal 3 3 4 4 2 2 5 2 2" xfId="15323" xr:uid="{00000000-0005-0000-0000-000098630000}"/>
    <cellStyle name="Normal 3 3 4 4 2 2 5 2 2 2" xfId="32289" xr:uid="{00000000-0005-0000-0000-000099630000}"/>
    <cellStyle name="Normal 3 3 4 4 2 2 5 2 3" xfId="23807" xr:uid="{00000000-0005-0000-0000-00009A630000}"/>
    <cellStyle name="Normal 3 3 4 4 2 2 5 3" xfId="11081" xr:uid="{00000000-0005-0000-0000-00009B630000}"/>
    <cellStyle name="Normal 3 3 4 4 2 2 5 3 2" xfId="28048" xr:uid="{00000000-0005-0000-0000-00009C630000}"/>
    <cellStyle name="Normal 3 3 4 4 2 2 5 4" xfId="19566" xr:uid="{00000000-0005-0000-0000-00009D630000}"/>
    <cellStyle name="Normal 3 3 4 4 2 2 6" xfId="4715" xr:uid="{00000000-0005-0000-0000-00009E630000}"/>
    <cellStyle name="Normal 3 3 4 4 2 2 6 2" xfId="13205" xr:uid="{00000000-0005-0000-0000-00009F630000}"/>
    <cellStyle name="Normal 3 3 4 4 2 2 6 2 2" xfId="30171" xr:uid="{00000000-0005-0000-0000-0000A0630000}"/>
    <cellStyle name="Normal 3 3 4 4 2 2 6 3" xfId="21689" xr:uid="{00000000-0005-0000-0000-0000A1630000}"/>
    <cellStyle name="Normal 3 3 4 4 2 2 7" xfId="8963" xr:uid="{00000000-0005-0000-0000-0000A2630000}"/>
    <cellStyle name="Normal 3 3 4 4 2 2 7 2" xfId="25930" xr:uid="{00000000-0005-0000-0000-0000A3630000}"/>
    <cellStyle name="Normal 3 3 4 4 2 2 8" xfId="17448" xr:uid="{00000000-0005-0000-0000-0000A4630000}"/>
    <cellStyle name="Normal 3 3 4 4 2 3" xfId="576" xr:uid="{00000000-0005-0000-0000-0000A5630000}"/>
    <cellStyle name="Normal 3 3 4 4 2 3 2" xfId="1114" xr:uid="{00000000-0005-0000-0000-0000A6630000}"/>
    <cellStyle name="Normal 3 3 4 4 2 3 2 2" xfId="2175" xr:uid="{00000000-0005-0000-0000-0000A7630000}"/>
    <cellStyle name="Normal 3 3 4 4 2 3 2 2 2" xfId="4296" xr:uid="{00000000-0005-0000-0000-0000A8630000}"/>
    <cellStyle name="Normal 3 3 4 4 2 3 2 2 2 2" xfId="8555" xr:uid="{00000000-0005-0000-0000-0000A9630000}"/>
    <cellStyle name="Normal 3 3 4 4 2 3 2 2 2 2 2" xfId="17044" xr:uid="{00000000-0005-0000-0000-0000AA630000}"/>
    <cellStyle name="Normal 3 3 4 4 2 3 2 2 2 2 2 2" xfId="34010" xr:uid="{00000000-0005-0000-0000-0000AB630000}"/>
    <cellStyle name="Normal 3 3 4 4 2 3 2 2 2 2 3" xfId="25528" xr:uid="{00000000-0005-0000-0000-0000AC630000}"/>
    <cellStyle name="Normal 3 3 4 4 2 3 2 2 2 3" xfId="12802" xr:uid="{00000000-0005-0000-0000-0000AD630000}"/>
    <cellStyle name="Normal 3 3 4 4 2 3 2 2 2 3 2" xfId="29769" xr:uid="{00000000-0005-0000-0000-0000AE630000}"/>
    <cellStyle name="Normal 3 3 4 4 2 3 2 2 2 4" xfId="21287" xr:uid="{00000000-0005-0000-0000-0000AF630000}"/>
    <cellStyle name="Normal 3 3 4 4 2 3 2 2 3" xfId="6436" xr:uid="{00000000-0005-0000-0000-0000B0630000}"/>
    <cellStyle name="Normal 3 3 4 4 2 3 2 2 3 2" xfId="14926" xr:uid="{00000000-0005-0000-0000-0000B1630000}"/>
    <cellStyle name="Normal 3 3 4 4 2 3 2 2 3 2 2" xfId="31892" xr:uid="{00000000-0005-0000-0000-0000B2630000}"/>
    <cellStyle name="Normal 3 3 4 4 2 3 2 2 3 3" xfId="23410" xr:uid="{00000000-0005-0000-0000-0000B3630000}"/>
    <cellStyle name="Normal 3 3 4 4 2 3 2 2 4" xfId="10684" xr:uid="{00000000-0005-0000-0000-0000B4630000}"/>
    <cellStyle name="Normal 3 3 4 4 2 3 2 2 4 2" xfId="27651" xr:uid="{00000000-0005-0000-0000-0000B5630000}"/>
    <cellStyle name="Normal 3 3 4 4 2 3 2 2 5" xfId="19169" xr:uid="{00000000-0005-0000-0000-0000B6630000}"/>
    <cellStyle name="Normal 3 3 4 4 2 3 2 3" xfId="3237" xr:uid="{00000000-0005-0000-0000-0000B7630000}"/>
    <cellStyle name="Normal 3 3 4 4 2 3 2 3 2" xfId="7497" xr:uid="{00000000-0005-0000-0000-0000B8630000}"/>
    <cellStyle name="Normal 3 3 4 4 2 3 2 3 2 2" xfId="15986" xr:uid="{00000000-0005-0000-0000-0000B9630000}"/>
    <cellStyle name="Normal 3 3 4 4 2 3 2 3 2 2 2" xfId="32952" xr:uid="{00000000-0005-0000-0000-0000BA630000}"/>
    <cellStyle name="Normal 3 3 4 4 2 3 2 3 2 3" xfId="24470" xr:uid="{00000000-0005-0000-0000-0000BB630000}"/>
    <cellStyle name="Normal 3 3 4 4 2 3 2 3 3" xfId="11744" xr:uid="{00000000-0005-0000-0000-0000BC630000}"/>
    <cellStyle name="Normal 3 3 4 4 2 3 2 3 3 2" xfId="28711" xr:uid="{00000000-0005-0000-0000-0000BD630000}"/>
    <cellStyle name="Normal 3 3 4 4 2 3 2 3 4" xfId="20229" xr:uid="{00000000-0005-0000-0000-0000BE630000}"/>
    <cellStyle name="Normal 3 3 4 4 2 3 2 4" xfId="5378" xr:uid="{00000000-0005-0000-0000-0000BF630000}"/>
    <cellStyle name="Normal 3 3 4 4 2 3 2 4 2" xfId="13868" xr:uid="{00000000-0005-0000-0000-0000C0630000}"/>
    <cellStyle name="Normal 3 3 4 4 2 3 2 4 2 2" xfId="30834" xr:uid="{00000000-0005-0000-0000-0000C1630000}"/>
    <cellStyle name="Normal 3 3 4 4 2 3 2 4 3" xfId="22352" xr:uid="{00000000-0005-0000-0000-0000C2630000}"/>
    <cellStyle name="Normal 3 3 4 4 2 3 2 5" xfId="9626" xr:uid="{00000000-0005-0000-0000-0000C3630000}"/>
    <cellStyle name="Normal 3 3 4 4 2 3 2 5 2" xfId="26593" xr:uid="{00000000-0005-0000-0000-0000C4630000}"/>
    <cellStyle name="Normal 3 3 4 4 2 3 2 6" xfId="18111" xr:uid="{00000000-0005-0000-0000-0000C5630000}"/>
    <cellStyle name="Normal 3 3 4 4 2 3 3" xfId="1645" xr:uid="{00000000-0005-0000-0000-0000C6630000}"/>
    <cellStyle name="Normal 3 3 4 4 2 3 3 2" xfId="3767" xr:uid="{00000000-0005-0000-0000-0000C7630000}"/>
    <cellStyle name="Normal 3 3 4 4 2 3 3 2 2" xfId="8026" xr:uid="{00000000-0005-0000-0000-0000C8630000}"/>
    <cellStyle name="Normal 3 3 4 4 2 3 3 2 2 2" xfId="16515" xr:uid="{00000000-0005-0000-0000-0000C9630000}"/>
    <cellStyle name="Normal 3 3 4 4 2 3 3 2 2 2 2" xfId="33481" xr:uid="{00000000-0005-0000-0000-0000CA630000}"/>
    <cellStyle name="Normal 3 3 4 4 2 3 3 2 2 3" xfId="24999" xr:uid="{00000000-0005-0000-0000-0000CB630000}"/>
    <cellStyle name="Normal 3 3 4 4 2 3 3 2 3" xfId="12273" xr:uid="{00000000-0005-0000-0000-0000CC630000}"/>
    <cellStyle name="Normal 3 3 4 4 2 3 3 2 3 2" xfId="29240" xr:uid="{00000000-0005-0000-0000-0000CD630000}"/>
    <cellStyle name="Normal 3 3 4 4 2 3 3 2 4" xfId="20758" xr:uid="{00000000-0005-0000-0000-0000CE630000}"/>
    <cellStyle name="Normal 3 3 4 4 2 3 3 3" xfId="5907" xr:uid="{00000000-0005-0000-0000-0000CF630000}"/>
    <cellStyle name="Normal 3 3 4 4 2 3 3 3 2" xfId="14397" xr:uid="{00000000-0005-0000-0000-0000D0630000}"/>
    <cellStyle name="Normal 3 3 4 4 2 3 3 3 2 2" xfId="31363" xr:uid="{00000000-0005-0000-0000-0000D1630000}"/>
    <cellStyle name="Normal 3 3 4 4 2 3 3 3 3" xfId="22881" xr:uid="{00000000-0005-0000-0000-0000D2630000}"/>
    <cellStyle name="Normal 3 3 4 4 2 3 3 4" xfId="10155" xr:uid="{00000000-0005-0000-0000-0000D3630000}"/>
    <cellStyle name="Normal 3 3 4 4 2 3 3 4 2" xfId="27122" xr:uid="{00000000-0005-0000-0000-0000D4630000}"/>
    <cellStyle name="Normal 3 3 4 4 2 3 3 5" xfId="18640" xr:uid="{00000000-0005-0000-0000-0000D5630000}"/>
    <cellStyle name="Normal 3 3 4 4 2 3 4" xfId="2708" xr:uid="{00000000-0005-0000-0000-0000D6630000}"/>
    <cellStyle name="Normal 3 3 4 4 2 3 4 2" xfId="6968" xr:uid="{00000000-0005-0000-0000-0000D7630000}"/>
    <cellStyle name="Normal 3 3 4 4 2 3 4 2 2" xfId="15457" xr:uid="{00000000-0005-0000-0000-0000D8630000}"/>
    <cellStyle name="Normal 3 3 4 4 2 3 4 2 2 2" xfId="32423" xr:uid="{00000000-0005-0000-0000-0000D9630000}"/>
    <cellStyle name="Normal 3 3 4 4 2 3 4 2 3" xfId="23941" xr:uid="{00000000-0005-0000-0000-0000DA630000}"/>
    <cellStyle name="Normal 3 3 4 4 2 3 4 3" xfId="11215" xr:uid="{00000000-0005-0000-0000-0000DB630000}"/>
    <cellStyle name="Normal 3 3 4 4 2 3 4 3 2" xfId="28182" xr:uid="{00000000-0005-0000-0000-0000DC630000}"/>
    <cellStyle name="Normal 3 3 4 4 2 3 4 4" xfId="19700" xr:uid="{00000000-0005-0000-0000-0000DD630000}"/>
    <cellStyle name="Normal 3 3 4 4 2 3 5" xfId="4849" xr:uid="{00000000-0005-0000-0000-0000DE630000}"/>
    <cellStyle name="Normal 3 3 4 4 2 3 5 2" xfId="13339" xr:uid="{00000000-0005-0000-0000-0000DF630000}"/>
    <cellStyle name="Normal 3 3 4 4 2 3 5 2 2" xfId="30305" xr:uid="{00000000-0005-0000-0000-0000E0630000}"/>
    <cellStyle name="Normal 3 3 4 4 2 3 5 3" xfId="21823" xr:uid="{00000000-0005-0000-0000-0000E1630000}"/>
    <cellStyle name="Normal 3 3 4 4 2 3 6" xfId="9097" xr:uid="{00000000-0005-0000-0000-0000E2630000}"/>
    <cellStyle name="Normal 3 3 4 4 2 3 6 2" xfId="26064" xr:uid="{00000000-0005-0000-0000-0000E3630000}"/>
    <cellStyle name="Normal 3 3 4 4 2 3 7" xfId="17582" xr:uid="{00000000-0005-0000-0000-0000E4630000}"/>
    <cellStyle name="Normal 3 3 4 4 2 4" xfId="844" xr:uid="{00000000-0005-0000-0000-0000E5630000}"/>
    <cellStyle name="Normal 3 3 4 4 2 4 2" xfId="1910" xr:uid="{00000000-0005-0000-0000-0000E6630000}"/>
    <cellStyle name="Normal 3 3 4 4 2 4 2 2" xfId="4031" xr:uid="{00000000-0005-0000-0000-0000E7630000}"/>
    <cellStyle name="Normal 3 3 4 4 2 4 2 2 2" xfId="8290" xr:uid="{00000000-0005-0000-0000-0000E8630000}"/>
    <cellStyle name="Normal 3 3 4 4 2 4 2 2 2 2" xfId="16779" xr:uid="{00000000-0005-0000-0000-0000E9630000}"/>
    <cellStyle name="Normal 3 3 4 4 2 4 2 2 2 2 2" xfId="33745" xr:uid="{00000000-0005-0000-0000-0000EA630000}"/>
    <cellStyle name="Normal 3 3 4 4 2 4 2 2 2 3" xfId="25263" xr:uid="{00000000-0005-0000-0000-0000EB630000}"/>
    <cellStyle name="Normal 3 3 4 4 2 4 2 2 3" xfId="12537" xr:uid="{00000000-0005-0000-0000-0000EC630000}"/>
    <cellStyle name="Normal 3 3 4 4 2 4 2 2 3 2" xfId="29504" xr:uid="{00000000-0005-0000-0000-0000ED630000}"/>
    <cellStyle name="Normal 3 3 4 4 2 4 2 2 4" xfId="21022" xr:uid="{00000000-0005-0000-0000-0000EE630000}"/>
    <cellStyle name="Normal 3 3 4 4 2 4 2 3" xfId="6171" xr:uid="{00000000-0005-0000-0000-0000EF630000}"/>
    <cellStyle name="Normal 3 3 4 4 2 4 2 3 2" xfId="14661" xr:uid="{00000000-0005-0000-0000-0000F0630000}"/>
    <cellStyle name="Normal 3 3 4 4 2 4 2 3 2 2" xfId="31627" xr:uid="{00000000-0005-0000-0000-0000F1630000}"/>
    <cellStyle name="Normal 3 3 4 4 2 4 2 3 3" xfId="23145" xr:uid="{00000000-0005-0000-0000-0000F2630000}"/>
    <cellStyle name="Normal 3 3 4 4 2 4 2 4" xfId="10419" xr:uid="{00000000-0005-0000-0000-0000F3630000}"/>
    <cellStyle name="Normal 3 3 4 4 2 4 2 4 2" xfId="27386" xr:uid="{00000000-0005-0000-0000-0000F4630000}"/>
    <cellStyle name="Normal 3 3 4 4 2 4 2 5" xfId="18904" xr:uid="{00000000-0005-0000-0000-0000F5630000}"/>
    <cellStyle name="Normal 3 3 4 4 2 4 3" xfId="2972" xr:uid="{00000000-0005-0000-0000-0000F6630000}"/>
    <cellStyle name="Normal 3 3 4 4 2 4 3 2" xfId="7232" xr:uid="{00000000-0005-0000-0000-0000F7630000}"/>
    <cellStyle name="Normal 3 3 4 4 2 4 3 2 2" xfId="15721" xr:uid="{00000000-0005-0000-0000-0000F8630000}"/>
    <cellStyle name="Normal 3 3 4 4 2 4 3 2 2 2" xfId="32687" xr:uid="{00000000-0005-0000-0000-0000F9630000}"/>
    <cellStyle name="Normal 3 3 4 4 2 4 3 2 3" xfId="24205" xr:uid="{00000000-0005-0000-0000-0000FA630000}"/>
    <cellStyle name="Normal 3 3 4 4 2 4 3 3" xfId="11479" xr:uid="{00000000-0005-0000-0000-0000FB630000}"/>
    <cellStyle name="Normal 3 3 4 4 2 4 3 3 2" xfId="28446" xr:uid="{00000000-0005-0000-0000-0000FC630000}"/>
    <cellStyle name="Normal 3 3 4 4 2 4 3 4" xfId="19964" xr:uid="{00000000-0005-0000-0000-0000FD630000}"/>
    <cellStyle name="Normal 3 3 4 4 2 4 4" xfId="5113" xr:uid="{00000000-0005-0000-0000-0000FE630000}"/>
    <cellStyle name="Normal 3 3 4 4 2 4 4 2" xfId="13603" xr:uid="{00000000-0005-0000-0000-0000FF630000}"/>
    <cellStyle name="Normal 3 3 4 4 2 4 4 2 2" xfId="30569" xr:uid="{00000000-0005-0000-0000-000000640000}"/>
    <cellStyle name="Normal 3 3 4 4 2 4 4 3" xfId="22087" xr:uid="{00000000-0005-0000-0000-000001640000}"/>
    <cellStyle name="Normal 3 3 4 4 2 4 5" xfId="9361" xr:uid="{00000000-0005-0000-0000-000002640000}"/>
    <cellStyle name="Normal 3 3 4 4 2 4 5 2" xfId="26328" xr:uid="{00000000-0005-0000-0000-000003640000}"/>
    <cellStyle name="Normal 3 3 4 4 2 4 6" xfId="17846" xr:uid="{00000000-0005-0000-0000-000004640000}"/>
    <cellStyle name="Normal 3 3 4 4 2 5" xfId="1380" xr:uid="{00000000-0005-0000-0000-000005640000}"/>
    <cellStyle name="Normal 3 3 4 4 2 5 2" xfId="3502" xr:uid="{00000000-0005-0000-0000-000006640000}"/>
    <cellStyle name="Normal 3 3 4 4 2 5 2 2" xfId="7761" xr:uid="{00000000-0005-0000-0000-000007640000}"/>
    <cellStyle name="Normal 3 3 4 4 2 5 2 2 2" xfId="16250" xr:uid="{00000000-0005-0000-0000-000008640000}"/>
    <cellStyle name="Normal 3 3 4 4 2 5 2 2 2 2" xfId="33216" xr:uid="{00000000-0005-0000-0000-000009640000}"/>
    <cellStyle name="Normal 3 3 4 4 2 5 2 2 3" xfId="24734" xr:uid="{00000000-0005-0000-0000-00000A640000}"/>
    <cellStyle name="Normal 3 3 4 4 2 5 2 3" xfId="12008" xr:uid="{00000000-0005-0000-0000-00000B640000}"/>
    <cellStyle name="Normal 3 3 4 4 2 5 2 3 2" xfId="28975" xr:uid="{00000000-0005-0000-0000-00000C640000}"/>
    <cellStyle name="Normal 3 3 4 4 2 5 2 4" xfId="20493" xr:uid="{00000000-0005-0000-0000-00000D640000}"/>
    <cellStyle name="Normal 3 3 4 4 2 5 3" xfId="5642" xr:uid="{00000000-0005-0000-0000-00000E640000}"/>
    <cellStyle name="Normal 3 3 4 4 2 5 3 2" xfId="14132" xr:uid="{00000000-0005-0000-0000-00000F640000}"/>
    <cellStyle name="Normal 3 3 4 4 2 5 3 2 2" xfId="31098" xr:uid="{00000000-0005-0000-0000-000010640000}"/>
    <cellStyle name="Normal 3 3 4 4 2 5 3 3" xfId="22616" xr:uid="{00000000-0005-0000-0000-000011640000}"/>
    <cellStyle name="Normal 3 3 4 4 2 5 4" xfId="9890" xr:uid="{00000000-0005-0000-0000-000012640000}"/>
    <cellStyle name="Normal 3 3 4 4 2 5 4 2" xfId="26857" xr:uid="{00000000-0005-0000-0000-000013640000}"/>
    <cellStyle name="Normal 3 3 4 4 2 5 5" xfId="18375" xr:uid="{00000000-0005-0000-0000-000014640000}"/>
    <cellStyle name="Normal 3 3 4 4 2 6" xfId="2443" xr:uid="{00000000-0005-0000-0000-000015640000}"/>
    <cellStyle name="Normal 3 3 4 4 2 6 2" xfId="6703" xr:uid="{00000000-0005-0000-0000-000016640000}"/>
    <cellStyle name="Normal 3 3 4 4 2 6 2 2" xfId="15192" xr:uid="{00000000-0005-0000-0000-000017640000}"/>
    <cellStyle name="Normal 3 3 4 4 2 6 2 2 2" xfId="32158" xr:uid="{00000000-0005-0000-0000-000018640000}"/>
    <cellStyle name="Normal 3 3 4 4 2 6 2 3" xfId="23676" xr:uid="{00000000-0005-0000-0000-000019640000}"/>
    <cellStyle name="Normal 3 3 4 4 2 6 3" xfId="10950" xr:uid="{00000000-0005-0000-0000-00001A640000}"/>
    <cellStyle name="Normal 3 3 4 4 2 6 3 2" xfId="27917" xr:uid="{00000000-0005-0000-0000-00001B640000}"/>
    <cellStyle name="Normal 3 3 4 4 2 6 4" xfId="19435" xr:uid="{00000000-0005-0000-0000-00001C640000}"/>
    <cellStyle name="Normal 3 3 4 4 2 7" xfId="4584" xr:uid="{00000000-0005-0000-0000-00001D640000}"/>
    <cellStyle name="Normal 3 3 4 4 2 7 2" xfId="13074" xr:uid="{00000000-0005-0000-0000-00001E640000}"/>
    <cellStyle name="Normal 3 3 4 4 2 7 2 2" xfId="30040" xr:uid="{00000000-0005-0000-0000-00001F640000}"/>
    <cellStyle name="Normal 3 3 4 4 2 7 3" xfId="21558" xr:uid="{00000000-0005-0000-0000-000020640000}"/>
    <cellStyle name="Normal 3 3 4 4 2 8" xfId="8832" xr:uid="{00000000-0005-0000-0000-000021640000}"/>
    <cellStyle name="Normal 3 3 4 4 2 8 2" xfId="25799" xr:uid="{00000000-0005-0000-0000-000022640000}"/>
    <cellStyle name="Normal 3 3 4 4 2 9" xfId="17317" xr:uid="{00000000-0005-0000-0000-000023640000}"/>
    <cellStyle name="Normal 3 3 4 4 3" xfId="355" xr:uid="{00000000-0005-0000-0000-000024640000}"/>
    <cellStyle name="Normal 3 3 4 4 3 2" xfId="644" xr:uid="{00000000-0005-0000-0000-000025640000}"/>
    <cellStyle name="Normal 3 3 4 4 3 2 2" xfId="1180" xr:uid="{00000000-0005-0000-0000-000026640000}"/>
    <cellStyle name="Normal 3 3 4 4 3 2 2 2" xfId="2241" xr:uid="{00000000-0005-0000-0000-000027640000}"/>
    <cellStyle name="Normal 3 3 4 4 3 2 2 2 2" xfId="4362" xr:uid="{00000000-0005-0000-0000-000028640000}"/>
    <cellStyle name="Normal 3 3 4 4 3 2 2 2 2 2" xfId="8621" xr:uid="{00000000-0005-0000-0000-000029640000}"/>
    <cellStyle name="Normal 3 3 4 4 3 2 2 2 2 2 2" xfId="17110" xr:uid="{00000000-0005-0000-0000-00002A640000}"/>
    <cellStyle name="Normal 3 3 4 4 3 2 2 2 2 2 2 2" xfId="34076" xr:uid="{00000000-0005-0000-0000-00002B640000}"/>
    <cellStyle name="Normal 3 3 4 4 3 2 2 2 2 2 3" xfId="25594" xr:uid="{00000000-0005-0000-0000-00002C640000}"/>
    <cellStyle name="Normal 3 3 4 4 3 2 2 2 2 3" xfId="12868" xr:uid="{00000000-0005-0000-0000-00002D640000}"/>
    <cellStyle name="Normal 3 3 4 4 3 2 2 2 2 3 2" xfId="29835" xr:uid="{00000000-0005-0000-0000-00002E640000}"/>
    <cellStyle name="Normal 3 3 4 4 3 2 2 2 2 4" xfId="21353" xr:uid="{00000000-0005-0000-0000-00002F640000}"/>
    <cellStyle name="Normal 3 3 4 4 3 2 2 2 3" xfId="6502" xr:uid="{00000000-0005-0000-0000-000030640000}"/>
    <cellStyle name="Normal 3 3 4 4 3 2 2 2 3 2" xfId="14992" xr:uid="{00000000-0005-0000-0000-000031640000}"/>
    <cellStyle name="Normal 3 3 4 4 3 2 2 2 3 2 2" xfId="31958" xr:uid="{00000000-0005-0000-0000-000032640000}"/>
    <cellStyle name="Normal 3 3 4 4 3 2 2 2 3 3" xfId="23476" xr:uid="{00000000-0005-0000-0000-000033640000}"/>
    <cellStyle name="Normal 3 3 4 4 3 2 2 2 4" xfId="10750" xr:uid="{00000000-0005-0000-0000-000034640000}"/>
    <cellStyle name="Normal 3 3 4 4 3 2 2 2 4 2" xfId="27717" xr:uid="{00000000-0005-0000-0000-000035640000}"/>
    <cellStyle name="Normal 3 3 4 4 3 2 2 2 5" xfId="19235" xr:uid="{00000000-0005-0000-0000-000036640000}"/>
    <cellStyle name="Normal 3 3 4 4 3 2 2 3" xfId="3303" xr:uid="{00000000-0005-0000-0000-000037640000}"/>
    <cellStyle name="Normal 3 3 4 4 3 2 2 3 2" xfId="7563" xr:uid="{00000000-0005-0000-0000-000038640000}"/>
    <cellStyle name="Normal 3 3 4 4 3 2 2 3 2 2" xfId="16052" xr:uid="{00000000-0005-0000-0000-000039640000}"/>
    <cellStyle name="Normal 3 3 4 4 3 2 2 3 2 2 2" xfId="33018" xr:uid="{00000000-0005-0000-0000-00003A640000}"/>
    <cellStyle name="Normal 3 3 4 4 3 2 2 3 2 3" xfId="24536" xr:uid="{00000000-0005-0000-0000-00003B640000}"/>
    <cellStyle name="Normal 3 3 4 4 3 2 2 3 3" xfId="11810" xr:uid="{00000000-0005-0000-0000-00003C640000}"/>
    <cellStyle name="Normal 3 3 4 4 3 2 2 3 3 2" xfId="28777" xr:uid="{00000000-0005-0000-0000-00003D640000}"/>
    <cellStyle name="Normal 3 3 4 4 3 2 2 3 4" xfId="20295" xr:uid="{00000000-0005-0000-0000-00003E640000}"/>
    <cellStyle name="Normal 3 3 4 4 3 2 2 4" xfId="5444" xr:uid="{00000000-0005-0000-0000-00003F640000}"/>
    <cellStyle name="Normal 3 3 4 4 3 2 2 4 2" xfId="13934" xr:uid="{00000000-0005-0000-0000-000040640000}"/>
    <cellStyle name="Normal 3 3 4 4 3 2 2 4 2 2" xfId="30900" xr:uid="{00000000-0005-0000-0000-000041640000}"/>
    <cellStyle name="Normal 3 3 4 4 3 2 2 4 3" xfId="22418" xr:uid="{00000000-0005-0000-0000-000042640000}"/>
    <cellStyle name="Normal 3 3 4 4 3 2 2 5" xfId="9692" xr:uid="{00000000-0005-0000-0000-000043640000}"/>
    <cellStyle name="Normal 3 3 4 4 3 2 2 5 2" xfId="26659" xr:uid="{00000000-0005-0000-0000-000044640000}"/>
    <cellStyle name="Normal 3 3 4 4 3 2 2 6" xfId="18177" xr:uid="{00000000-0005-0000-0000-000045640000}"/>
    <cellStyle name="Normal 3 3 4 4 3 2 3" xfId="1711" xr:uid="{00000000-0005-0000-0000-000046640000}"/>
    <cellStyle name="Normal 3 3 4 4 3 2 3 2" xfId="3833" xr:uid="{00000000-0005-0000-0000-000047640000}"/>
    <cellStyle name="Normal 3 3 4 4 3 2 3 2 2" xfId="8092" xr:uid="{00000000-0005-0000-0000-000048640000}"/>
    <cellStyle name="Normal 3 3 4 4 3 2 3 2 2 2" xfId="16581" xr:uid="{00000000-0005-0000-0000-000049640000}"/>
    <cellStyle name="Normal 3 3 4 4 3 2 3 2 2 2 2" xfId="33547" xr:uid="{00000000-0005-0000-0000-00004A640000}"/>
    <cellStyle name="Normal 3 3 4 4 3 2 3 2 2 3" xfId="25065" xr:uid="{00000000-0005-0000-0000-00004B640000}"/>
    <cellStyle name="Normal 3 3 4 4 3 2 3 2 3" xfId="12339" xr:uid="{00000000-0005-0000-0000-00004C640000}"/>
    <cellStyle name="Normal 3 3 4 4 3 2 3 2 3 2" xfId="29306" xr:uid="{00000000-0005-0000-0000-00004D640000}"/>
    <cellStyle name="Normal 3 3 4 4 3 2 3 2 4" xfId="20824" xr:uid="{00000000-0005-0000-0000-00004E640000}"/>
    <cellStyle name="Normal 3 3 4 4 3 2 3 3" xfId="5973" xr:uid="{00000000-0005-0000-0000-00004F640000}"/>
    <cellStyle name="Normal 3 3 4 4 3 2 3 3 2" xfId="14463" xr:uid="{00000000-0005-0000-0000-000050640000}"/>
    <cellStyle name="Normal 3 3 4 4 3 2 3 3 2 2" xfId="31429" xr:uid="{00000000-0005-0000-0000-000051640000}"/>
    <cellStyle name="Normal 3 3 4 4 3 2 3 3 3" xfId="22947" xr:uid="{00000000-0005-0000-0000-000052640000}"/>
    <cellStyle name="Normal 3 3 4 4 3 2 3 4" xfId="10221" xr:uid="{00000000-0005-0000-0000-000053640000}"/>
    <cellStyle name="Normal 3 3 4 4 3 2 3 4 2" xfId="27188" xr:uid="{00000000-0005-0000-0000-000054640000}"/>
    <cellStyle name="Normal 3 3 4 4 3 2 3 5" xfId="18706" xr:uid="{00000000-0005-0000-0000-000055640000}"/>
    <cellStyle name="Normal 3 3 4 4 3 2 4" xfId="2774" xr:uid="{00000000-0005-0000-0000-000056640000}"/>
    <cellStyle name="Normal 3 3 4 4 3 2 4 2" xfId="7034" xr:uid="{00000000-0005-0000-0000-000057640000}"/>
    <cellStyle name="Normal 3 3 4 4 3 2 4 2 2" xfId="15523" xr:uid="{00000000-0005-0000-0000-000058640000}"/>
    <cellStyle name="Normal 3 3 4 4 3 2 4 2 2 2" xfId="32489" xr:uid="{00000000-0005-0000-0000-000059640000}"/>
    <cellStyle name="Normal 3 3 4 4 3 2 4 2 3" xfId="24007" xr:uid="{00000000-0005-0000-0000-00005A640000}"/>
    <cellStyle name="Normal 3 3 4 4 3 2 4 3" xfId="11281" xr:uid="{00000000-0005-0000-0000-00005B640000}"/>
    <cellStyle name="Normal 3 3 4 4 3 2 4 3 2" xfId="28248" xr:uid="{00000000-0005-0000-0000-00005C640000}"/>
    <cellStyle name="Normal 3 3 4 4 3 2 4 4" xfId="19766" xr:uid="{00000000-0005-0000-0000-00005D640000}"/>
    <cellStyle name="Normal 3 3 4 4 3 2 5" xfId="4915" xr:uid="{00000000-0005-0000-0000-00005E640000}"/>
    <cellStyle name="Normal 3 3 4 4 3 2 5 2" xfId="13405" xr:uid="{00000000-0005-0000-0000-00005F640000}"/>
    <cellStyle name="Normal 3 3 4 4 3 2 5 2 2" xfId="30371" xr:uid="{00000000-0005-0000-0000-000060640000}"/>
    <cellStyle name="Normal 3 3 4 4 3 2 5 3" xfId="21889" xr:uid="{00000000-0005-0000-0000-000061640000}"/>
    <cellStyle name="Normal 3 3 4 4 3 2 6" xfId="9163" xr:uid="{00000000-0005-0000-0000-000062640000}"/>
    <cellStyle name="Normal 3 3 4 4 3 2 6 2" xfId="26130" xr:uid="{00000000-0005-0000-0000-000063640000}"/>
    <cellStyle name="Normal 3 3 4 4 3 2 7" xfId="17648" xr:uid="{00000000-0005-0000-0000-000064640000}"/>
    <cellStyle name="Normal 3 3 4 4 3 3" xfId="910" xr:uid="{00000000-0005-0000-0000-000065640000}"/>
    <cellStyle name="Normal 3 3 4 4 3 3 2" xfId="1976" xr:uid="{00000000-0005-0000-0000-000066640000}"/>
    <cellStyle name="Normal 3 3 4 4 3 3 2 2" xfId="4097" xr:uid="{00000000-0005-0000-0000-000067640000}"/>
    <cellStyle name="Normal 3 3 4 4 3 3 2 2 2" xfId="8356" xr:uid="{00000000-0005-0000-0000-000068640000}"/>
    <cellStyle name="Normal 3 3 4 4 3 3 2 2 2 2" xfId="16845" xr:uid="{00000000-0005-0000-0000-000069640000}"/>
    <cellStyle name="Normal 3 3 4 4 3 3 2 2 2 2 2" xfId="33811" xr:uid="{00000000-0005-0000-0000-00006A640000}"/>
    <cellStyle name="Normal 3 3 4 4 3 3 2 2 2 3" xfId="25329" xr:uid="{00000000-0005-0000-0000-00006B640000}"/>
    <cellStyle name="Normal 3 3 4 4 3 3 2 2 3" xfId="12603" xr:uid="{00000000-0005-0000-0000-00006C640000}"/>
    <cellStyle name="Normal 3 3 4 4 3 3 2 2 3 2" xfId="29570" xr:uid="{00000000-0005-0000-0000-00006D640000}"/>
    <cellStyle name="Normal 3 3 4 4 3 3 2 2 4" xfId="21088" xr:uid="{00000000-0005-0000-0000-00006E640000}"/>
    <cellStyle name="Normal 3 3 4 4 3 3 2 3" xfId="6237" xr:uid="{00000000-0005-0000-0000-00006F640000}"/>
    <cellStyle name="Normal 3 3 4 4 3 3 2 3 2" xfId="14727" xr:uid="{00000000-0005-0000-0000-000070640000}"/>
    <cellStyle name="Normal 3 3 4 4 3 3 2 3 2 2" xfId="31693" xr:uid="{00000000-0005-0000-0000-000071640000}"/>
    <cellStyle name="Normal 3 3 4 4 3 3 2 3 3" xfId="23211" xr:uid="{00000000-0005-0000-0000-000072640000}"/>
    <cellStyle name="Normal 3 3 4 4 3 3 2 4" xfId="10485" xr:uid="{00000000-0005-0000-0000-000073640000}"/>
    <cellStyle name="Normal 3 3 4 4 3 3 2 4 2" xfId="27452" xr:uid="{00000000-0005-0000-0000-000074640000}"/>
    <cellStyle name="Normal 3 3 4 4 3 3 2 5" xfId="18970" xr:uid="{00000000-0005-0000-0000-000075640000}"/>
    <cellStyle name="Normal 3 3 4 4 3 3 3" xfId="3038" xr:uid="{00000000-0005-0000-0000-000076640000}"/>
    <cellStyle name="Normal 3 3 4 4 3 3 3 2" xfId="7298" xr:uid="{00000000-0005-0000-0000-000077640000}"/>
    <cellStyle name="Normal 3 3 4 4 3 3 3 2 2" xfId="15787" xr:uid="{00000000-0005-0000-0000-000078640000}"/>
    <cellStyle name="Normal 3 3 4 4 3 3 3 2 2 2" xfId="32753" xr:uid="{00000000-0005-0000-0000-000079640000}"/>
    <cellStyle name="Normal 3 3 4 4 3 3 3 2 3" xfId="24271" xr:uid="{00000000-0005-0000-0000-00007A640000}"/>
    <cellStyle name="Normal 3 3 4 4 3 3 3 3" xfId="11545" xr:uid="{00000000-0005-0000-0000-00007B640000}"/>
    <cellStyle name="Normal 3 3 4 4 3 3 3 3 2" xfId="28512" xr:uid="{00000000-0005-0000-0000-00007C640000}"/>
    <cellStyle name="Normal 3 3 4 4 3 3 3 4" xfId="20030" xr:uid="{00000000-0005-0000-0000-00007D640000}"/>
    <cellStyle name="Normal 3 3 4 4 3 3 4" xfId="5179" xr:uid="{00000000-0005-0000-0000-00007E640000}"/>
    <cellStyle name="Normal 3 3 4 4 3 3 4 2" xfId="13669" xr:uid="{00000000-0005-0000-0000-00007F640000}"/>
    <cellStyle name="Normal 3 3 4 4 3 3 4 2 2" xfId="30635" xr:uid="{00000000-0005-0000-0000-000080640000}"/>
    <cellStyle name="Normal 3 3 4 4 3 3 4 3" xfId="22153" xr:uid="{00000000-0005-0000-0000-000081640000}"/>
    <cellStyle name="Normal 3 3 4 4 3 3 5" xfId="9427" xr:uid="{00000000-0005-0000-0000-000082640000}"/>
    <cellStyle name="Normal 3 3 4 4 3 3 5 2" xfId="26394" xr:uid="{00000000-0005-0000-0000-000083640000}"/>
    <cellStyle name="Normal 3 3 4 4 3 3 6" xfId="17912" xr:uid="{00000000-0005-0000-0000-000084640000}"/>
    <cellStyle name="Normal 3 3 4 4 3 4" xfId="1446" xr:uid="{00000000-0005-0000-0000-000085640000}"/>
    <cellStyle name="Normal 3 3 4 4 3 4 2" xfId="3568" xr:uid="{00000000-0005-0000-0000-000086640000}"/>
    <cellStyle name="Normal 3 3 4 4 3 4 2 2" xfId="7827" xr:uid="{00000000-0005-0000-0000-000087640000}"/>
    <cellStyle name="Normal 3 3 4 4 3 4 2 2 2" xfId="16316" xr:uid="{00000000-0005-0000-0000-000088640000}"/>
    <cellStyle name="Normal 3 3 4 4 3 4 2 2 2 2" xfId="33282" xr:uid="{00000000-0005-0000-0000-000089640000}"/>
    <cellStyle name="Normal 3 3 4 4 3 4 2 2 3" xfId="24800" xr:uid="{00000000-0005-0000-0000-00008A640000}"/>
    <cellStyle name="Normal 3 3 4 4 3 4 2 3" xfId="12074" xr:uid="{00000000-0005-0000-0000-00008B640000}"/>
    <cellStyle name="Normal 3 3 4 4 3 4 2 3 2" xfId="29041" xr:uid="{00000000-0005-0000-0000-00008C640000}"/>
    <cellStyle name="Normal 3 3 4 4 3 4 2 4" xfId="20559" xr:uid="{00000000-0005-0000-0000-00008D640000}"/>
    <cellStyle name="Normal 3 3 4 4 3 4 3" xfId="5708" xr:uid="{00000000-0005-0000-0000-00008E640000}"/>
    <cellStyle name="Normal 3 3 4 4 3 4 3 2" xfId="14198" xr:uid="{00000000-0005-0000-0000-00008F640000}"/>
    <cellStyle name="Normal 3 3 4 4 3 4 3 2 2" xfId="31164" xr:uid="{00000000-0005-0000-0000-000090640000}"/>
    <cellStyle name="Normal 3 3 4 4 3 4 3 3" xfId="22682" xr:uid="{00000000-0005-0000-0000-000091640000}"/>
    <cellStyle name="Normal 3 3 4 4 3 4 4" xfId="9956" xr:uid="{00000000-0005-0000-0000-000092640000}"/>
    <cellStyle name="Normal 3 3 4 4 3 4 4 2" xfId="26923" xr:uid="{00000000-0005-0000-0000-000093640000}"/>
    <cellStyle name="Normal 3 3 4 4 3 4 5" xfId="18441" xr:uid="{00000000-0005-0000-0000-000094640000}"/>
    <cellStyle name="Normal 3 3 4 4 3 5" xfId="2509" xr:uid="{00000000-0005-0000-0000-000095640000}"/>
    <cellStyle name="Normal 3 3 4 4 3 5 2" xfId="6769" xr:uid="{00000000-0005-0000-0000-000096640000}"/>
    <cellStyle name="Normal 3 3 4 4 3 5 2 2" xfId="15258" xr:uid="{00000000-0005-0000-0000-000097640000}"/>
    <cellStyle name="Normal 3 3 4 4 3 5 2 2 2" xfId="32224" xr:uid="{00000000-0005-0000-0000-000098640000}"/>
    <cellStyle name="Normal 3 3 4 4 3 5 2 3" xfId="23742" xr:uid="{00000000-0005-0000-0000-000099640000}"/>
    <cellStyle name="Normal 3 3 4 4 3 5 3" xfId="11016" xr:uid="{00000000-0005-0000-0000-00009A640000}"/>
    <cellStyle name="Normal 3 3 4 4 3 5 3 2" xfId="27983" xr:uid="{00000000-0005-0000-0000-00009B640000}"/>
    <cellStyle name="Normal 3 3 4 4 3 5 4" xfId="19501" xr:uid="{00000000-0005-0000-0000-00009C640000}"/>
    <cellStyle name="Normal 3 3 4 4 3 6" xfId="4650" xr:uid="{00000000-0005-0000-0000-00009D640000}"/>
    <cellStyle name="Normal 3 3 4 4 3 6 2" xfId="13140" xr:uid="{00000000-0005-0000-0000-00009E640000}"/>
    <cellStyle name="Normal 3 3 4 4 3 6 2 2" xfId="30106" xr:uid="{00000000-0005-0000-0000-00009F640000}"/>
    <cellStyle name="Normal 3 3 4 4 3 6 3" xfId="21624" xr:uid="{00000000-0005-0000-0000-0000A0640000}"/>
    <cellStyle name="Normal 3 3 4 4 3 7" xfId="8898" xr:uid="{00000000-0005-0000-0000-0000A1640000}"/>
    <cellStyle name="Normal 3 3 4 4 3 7 2" xfId="25865" xr:uid="{00000000-0005-0000-0000-0000A2640000}"/>
    <cellStyle name="Normal 3 3 4 4 3 8" xfId="17383" xr:uid="{00000000-0005-0000-0000-0000A3640000}"/>
    <cellStyle name="Normal 3 3 4 4 4" xfId="509" xr:uid="{00000000-0005-0000-0000-0000A4640000}"/>
    <cellStyle name="Normal 3 3 4 4 4 2" xfId="1049" xr:uid="{00000000-0005-0000-0000-0000A5640000}"/>
    <cellStyle name="Normal 3 3 4 4 4 2 2" xfId="2110" xr:uid="{00000000-0005-0000-0000-0000A6640000}"/>
    <cellStyle name="Normal 3 3 4 4 4 2 2 2" xfId="4231" xr:uid="{00000000-0005-0000-0000-0000A7640000}"/>
    <cellStyle name="Normal 3 3 4 4 4 2 2 2 2" xfId="8490" xr:uid="{00000000-0005-0000-0000-0000A8640000}"/>
    <cellStyle name="Normal 3 3 4 4 4 2 2 2 2 2" xfId="16979" xr:uid="{00000000-0005-0000-0000-0000A9640000}"/>
    <cellStyle name="Normal 3 3 4 4 4 2 2 2 2 2 2" xfId="33945" xr:uid="{00000000-0005-0000-0000-0000AA640000}"/>
    <cellStyle name="Normal 3 3 4 4 4 2 2 2 2 3" xfId="25463" xr:uid="{00000000-0005-0000-0000-0000AB640000}"/>
    <cellStyle name="Normal 3 3 4 4 4 2 2 2 3" xfId="12737" xr:uid="{00000000-0005-0000-0000-0000AC640000}"/>
    <cellStyle name="Normal 3 3 4 4 4 2 2 2 3 2" xfId="29704" xr:uid="{00000000-0005-0000-0000-0000AD640000}"/>
    <cellStyle name="Normal 3 3 4 4 4 2 2 2 4" xfId="21222" xr:uid="{00000000-0005-0000-0000-0000AE640000}"/>
    <cellStyle name="Normal 3 3 4 4 4 2 2 3" xfId="6371" xr:uid="{00000000-0005-0000-0000-0000AF640000}"/>
    <cellStyle name="Normal 3 3 4 4 4 2 2 3 2" xfId="14861" xr:uid="{00000000-0005-0000-0000-0000B0640000}"/>
    <cellStyle name="Normal 3 3 4 4 4 2 2 3 2 2" xfId="31827" xr:uid="{00000000-0005-0000-0000-0000B1640000}"/>
    <cellStyle name="Normal 3 3 4 4 4 2 2 3 3" xfId="23345" xr:uid="{00000000-0005-0000-0000-0000B2640000}"/>
    <cellStyle name="Normal 3 3 4 4 4 2 2 4" xfId="10619" xr:uid="{00000000-0005-0000-0000-0000B3640000}"/>
    <cellStyle name="Normal 3 3 4 4 4 2 2 4 2" xfId="27586" xr:uid="{00000000-0005-0000-0000-0000B4640000}"/>
    <cellStyle name="Normal 3 3 4 4 4 2 2 5" xfId="19104" xr:uid="{00000000-0005-0000-0000-0000B5640000}"/>
    <cellStyle name="Normal 3 3 4 4 4 2 3" xfId="3172" xr:uid="{00000000-0005-0000-0000-0000B6640000}"/>
    <cellStyle name="Normal 3 3 4 4 4 2 3 2" xfId="7432" xr:uid="{00000000-0005-0000-0000-0000B7640000}"/>
    <cellStyle name="Normal 3 3 4 4 4 2 3 2 2" xfId="15921" xr:uid="{00000000-0005-0000-0000-0000B8640000}"/>
    <cellStyle name="Normal 3 3 4 4 4 2 3 2 2 2" xfId="32887" xr:uid="{00000000-0005-0000-0000-0000B9640000}"/>
    <cellStyle name="Normal 3 3 4 4 4 2 3 2 3" xfId="24405" xr:uid="{00000000-0005-0000-0000-0000BA640000}"/>
    <cellStyle name="Normal 3 3 4 4 4 2 3 3" xfId="11679" xr:uid="{00000000-0005-0000-0000-0000BB640000}"/>
    <cellStyle name="Normal 3 3 4 4 4 2 3 3 2" xfId="28646" xr:uid="{00000000-0005-0000-0000-0000BC640000}"/>
    <cellStyle name="Normal 3 3 4 4 4 2 3 4" xfId="20164" xr:uid="{00000000-0005-0000-0000-0000BD640000}"/>
    <cellStyle name="Normal 3 3 4 4 4 2 4" xfId="5313" xr:uid="{00000000-0005-0000-0000-0000BE640000}"/>
    <cellStyle name="Normal 3 3 4 4 4 2 4 2" xfId="13803" xr:uid="{00000000-0005-0000-0000-0000BF640000}"/>
    <cellStyle name="Normal 3 3 4 4 4 2 4 2 2" xfId="30769" xr:uid="{00000000-0005-0000-0000-0000C0640000}"/>
    <cellStyle name="Normal 3 3 4 4 4 2 4 3" xfId="22287" xr:uid="{00000000-0005-0000-0000-0000C1640000}"/>
    <cellStyle name="Normal 3 3 4 4 4 2 5" xfId="9561" xr:uid="{00000000-0005-0000-0000-0000C2640000}"/>
    <cellStyle name="Normal 3 3 4 4 4 2 5 2" xfId="26528" xr:uid="{00000000-0005-0000-0000-0000C3640000}"/>
    <cellStyle name="Normal 3 3 4 4 4 2 6" xfId="18046" xr:uid="{00000000-0005-0000-0000-0000C4640000}"/>
    <cellStyle name="Normal 3 3 4 4 4 3" xfId="1580" xr:uid="{00000000-0005-0000-0000-0000C5640000}"/>
    <cellStyle name="Normal 3 3 4 4 4 3 2" xfId="3702" xr:uid="{00000000-0005-0000-0000-0000C6640000}"/>
    <cellStyle name="Normal 3 3 4 4 4 3 2 2" xfId="7961" xr:uid="{00000000-0005-0000-0000-0000C7640000}"/>
    <cellStyle name="Normal 3 3 4 4 4 3 2 2 2" xfId="16450" xr:uid="{00000000-0005-0000-0000-0000C8640000}"/>
    <cellStyle name="Normal 3 3 4 4 4 3 2 2 2 2" xfId="33416" xr:uid="{00000000-0005-0000-0000-0000C9640000}"/>
    <cellStyle name="Normal 3 3 4 4 4 3 2 2 3" xfId="24934" xr:uid="{00000000-0005-0000-0000-0000CA640000}"/>
    <cellStyle name="Normal 3 3 4 4 4 3 2 3" xfId="12208" xr:uid="{00000000-0005-0000-0000-0000CB640000}"/>
    <cellStyle name="Normal 3 3 4 4 4 3 2 3 2" xfId="29175" xr:uid="{00000000-0005-0000-0000-0000CC640000}"/>
    <cellStyle name="Normal 3 3 4 4 4 3 2 4" xfId="20693" xr:uid="{00000000-0005-0000-0000-0000CD640000}"/>
    <cellStyle name="Normal 3 3 4 4 4 3 3" xfId="5842" xr:uid="{00000000-0005-0000-0000-0000CE640000}"/>
    <cellStyle name="Normal 3 3 4 4 4 3 3 2" xfId="14332" xr:uid="{00000000-0005-0000-0000-0000CF640000}"/>
    <cellStyle name="Normal 3 3 4 4 4 3 3 2 2" xfId="31298" xr:uid="{00000000-0005-0000-0000-0000D0640000}"/>
    <cellStyle name="Normal 3 3 4 4 4 3 3 3" xfId="22816" xr:uid="{00000000-0005-0000-0000-0000D1640000}"/>
    <cellStyle name="Normal 3 3 4 4 4 3 4" xfId="10090" xr:uid="{00000000-0005-0000-0000-0000D2640000}"/>
    <cellStyle name="Normal 3 3 4 4 4 3 4 2" xfId="27057" xr:uid="{00000000-0005-0000-0000-0000D3640000}"/>
    <cellStyle name="Normal 3 3 4 4 4 3 5" xfId="18575" xr:uid="{00000000-0005-0000-0000-0000D4640000}"/>
    <cellStyle name="Normal 3 3 4 4 4 4" xfId="2643" xr:uid="{00000000-0005-0000-0000-0000D5640000}"/>
    <cellStyle name="Normal 3 3 4 4 4 4 2" xfId="6903" xr:uid="{00000000-0005-0000-0000-0000D6640000}"/>
    <cellStyle name="Normal 3 3 4 4 4 4 2 2" xfId="15392" xr:uid="{00000000-0005-0000-0000-0000D7640000}"/>
    <cellStyle name="Normal 3 3 4 4 4 4 2 2 2" xfId="32358" xr:uid="{00000000-0005-0000-0000-0000D8640000}"/>
    <cellStyle name="Normal 3 3 4 4 4 4 2 3" xfId="23876" xr:uid="{00000000-0005-0000-0000-0000D9640000}"/>
    <cellStyle name="Normal 3 3 4 4 4 4 3" xfId="11150" xr:uid="{00000000-0005-0000-0000-0000DA640000}"/>
    <cellStyle name="Normal 3 3 4 4 4 4 3 2" xfId="28117" xr:uid="{00000000-0005-0000-0000-0000DB640000}"/>
    <cellStyle name="Normal 3 3 4 4 4 4 4" xfId="19635" xr:uid="{00000000-0005-0000-0000-0000DC640000}"/>
    <cellStyle name="Normal 3 3 4 4 4 5" xfId="4784" xr:uid="{00000000-0005-0000-0000-0000DD640000}"/>
    <cellStyle name="Normal 3 3 4 4 4 5 2" xfId="13274" xr:uid="{00000000-0005-0000-0000-0000DE640000}"/>
    <cellStyle name="Normal 3 3 4 4 4 5 2 2" xfId="30240" xr:uid="{00000000-0005-0000-0000-0000DF640000}"/>
    <cellStyle name="Normal 3 3 4 4 4 5 3" xfId="21758" xr:uid="{00000000-0005-0000-0000-0000E0640000}"/>
    <cellStyle name="Normal 3 3 4 4 4 6" xfId="9032" xr:uid="{00000000-0005-0000-0000-0000E1640000}"/>
    <cellStyle name="Normal 3 3 4 4 4 6 2" xfId="25999" xr:uid="{00000000-0005-0000-0000-0000E2640000}"/>
    <cellStyle name="Normal 3 3 4 4 4 7" xfId="17517" xr:uid="{00000000-0005-0000-0000-0000E3640000}"/>
    <cellStyle name="Normal 3 3 4 4 5" xfId="779" xr:uid="{00000000-0005-0000-0000-0000E4640000}"/>
    <cellStyle name="Normal 3 3 4 4 5 2" xfId="1845" xr:uid="{00000000-0005-0000-0000-0000E5640000}"/>
    <cellStyle name="Normal 3 3 4 4 5 2 2" xfId="3966" xr:uid="{00000000-0005-0000-0000-0000E6640000}"/>
    <cellStyle name="Normal 3 3 4 4 5 2 2 2" xfId="8225" xr:uid="{00000000-0005-0000-0000-0000E7640000}"/>
    <cellStyle name="Normal 3 3 4 4 5 2 2 2 2" xfId="16714" xr:uid="{00000000-0005-0000-0000-0000E8640000}"/>
    <cellStyle name="Normal 3 3 4 4 5 2 2 2 2 2" xfId="33680" xr:uid="{00000000-0005-0000-0000-0000E9640000}"/>
    <cellStyle name="Normal 3 3 4 4 5 2 2 2 3" xfId="25198" xr:uid="{00000000-0005-0000-0000-0000EA640000}"/>
    <cellStyle name="Normal 3 3 4 4 5 2 2 3" xfId="12472" xr:uid="{00000000-0005-0000-0000-0000EB640000}"/>
    <cellStyle name="Normal 3 3 4 4 5 2 2 3 2" xfId="29439" xr:uid="{00000000-0005-0000-0000-0000EC640000}"/>
    <cellStyle name="Normal 3 3 4 4 5 2 2 4" xfId="20957" xr:uid="{00000000-0005-0000-0000-0000ED640000}"/>
    <cellStyle name="Normal 3 3 4 4 5 2 3" xfId="6106" xr:uid="{00000000-0005-0000-0000-0000EE640000}"/>
    <cellStyle name="Normal 3 3 4 4 5 2 3 2" xfId="14596" xr:uid="{00000000-0005-0000-0000-0000EF640000}"/>
    <cellStyle name="Normal 3 3 4 4 5 2 3 2 2" xfId="31562" xr:uid="{00000000-0005-0000-0000-0000F0640000}"/>
    <cellStyle name="Normal 3 3 4 4 5 2 3 3" xfId="23080" xr:uid="{00000000-0005-0000-0000-0000F1640000}"/>
    <cellStyle name="Normal 3 3 4 4 5 2 4" xfId="10354" xr:uid="{00000000-0005-0000-0000-0000F2640000}"/>
    <cellStyle name="Normal 3 3 4 4 5 2 4 2" xfId="27321" xr:uid="{00000000-0005-0000-0000-0000F3640000}"/>
    <cellStyle name="Normal 3 3 4 4 5 2 5" xfId="18839" xr:uid="{00000000-0005-0000-0000-0000F4640000}"/>
    <cellStyle name="Normal 3 3 4 4 5 3" xfId="2907" xr:uid="{00000000-0005-0000-0000-0000F5640000}"/>
    <cellStyle name="Normal 3 3 4 4 5 3 2" xfId="7167" xr:uid="{00000000-0005-0000-0000-0000F6640000}"/>
    <cellStyle name="Normal 3 3 4 4 5 3 2 2" xfId="15656" xr:uid="{00000000-0005-0000-0000-0000F7640000}"/>
    <cellStyle name="Normal 3 3 4 4 5 3 2 2 2" xfId="32622" xr:uid="{00000000-0005-0000-0000-0000F8640000}"/>
    <cellStyle name="Normal 3 3 4 4 5 3 2 3" xfId="24140" xr:uid="{00000000-0005-0000-0000-0000F9640000}"/>
    <cellStyle name="Normal 3 3 4 4 5 3 3" xfId="11414" xr:uid="{00000000-0005-0000-0000-0000FA640000}"/>
    <cellStyle name="Normal 3 3 4 4 5 3 3 2" xfId="28381" xr:uid="{00000000-0005-0000-0000-0000FB640000}"/>
    <cellStyle name="Normal 3 3 4 4 5 3 4" xfId="19899" xr:uid="{00000000-0005-0000-0000-0000FC640000}"/>
    <cellStyle name="Normal 3 3 4 4 5 4" xfId="5048" xr:uid="{00000000-0005-0000-0000-0000FD640000}"/>
    <cellStyle name="Normal 3 3 4 4 5 4 2" xfId="13538" xr:uid="{00000000-0005-0000-0000-0000FE640000}"/>
    <cellStyle name="Normal 3 3 4 4 5 4 2 2" xfId="30504" xr:uid="{00000000-0005-0000-0000-0000FF640000}"/>
    <cellStyle name="Normal 3 3 4 4 5 4 3" xfId="22022" xr:uid="{00000000-0005-0000-0000-000000650000}"/>
    <cellStyle name="Normal 3 3 4 4 5 5" xfId="9296" xr:uid="{00000000-0005-0000-0000-000001650000}"/>
    <cellStyle name="Normal 3 3 4 4 5 5 2" xfId="26263" xr:uid="{00000000-0005-0000-0000-000002650000}"/>
    <cellStyle name="Normal 3 3 4 4 5 6" xfId="17781" xr:uid="{00000000-0005-0000-0000-000003650000}"/>
    <cellStyle name="Normal 3 3 4 4 6" xfId="1315" xr:uid="{00000000-0005-0000-0000-000004650000}"/>
    <cellStyle name="Normal 3 3 4 4 6 2" xfId="3437" xr:uid="{00000000-0005-0000-0000-000005650000}"/>
    <cellStyle name="Normal 3 3 4 4 6 2 2" xfId="7696" xr:uid="{00000000-0005-0000-0000-000006650000}"/>
    <cellStyle name="Normal 3 3 4 4 6 2 2 2" xfId="16185" xr:uid="{00000000-0005-0000-0000-000007650000}"/>
    <cellStyle name="Normal 3 3 4 4 6 2 2 2 2" xfId="33151" xr:uid="{00000000-0005-0000-0000-000008650000}"/>
    <cellStyle name="Normal 3 3 4 4 6 2 2 3" xfId="24669" xr:uid="{00000000-0005-0000-0000-000009650000}"/>
    <cellStyle name="Normal 3 3 4 4 6 2 3" xfId="11943" xr:uid="{00000000-0005-0000-0000-00000A650000}"/>
    <cellStyle name="Normal 3 3 4 4 6 2 3 2" xfId="28910" xr:uid="{00000000-0005-0000-0000-00000B650000}"/>
    <cellStyle name="Normal 3 3 4 4 6 2 4" xfId="20428" xr:uid="{00000000-0005-0000-0000-00000C650000}"/>
    <cellStyle name="Normal 3 3 4 4 6 3" xfId="5577" xr:uid="{00000000-0005-0000-0000-00000D650000}"/>
    <cellStyle name="Normal 3 3 4 4 6 3 2" xfId="14067" xr:uid="{00000000-0005-0000-0000-00000E650000}"/>
    <cellStyle name="Normal 3 3 4 4 6 3 2 2" xfId="31033" xr:uid="{00000000-0005-0000-0000-00000F650000}"/>
    <cellStyle name="Normal 3 3 4 4 6 3 3" xfId="22551" xr:uid="{00000000-0005-0000-0000-000010650000}"/>
    <cellStyle name="Normal 3 3 4 4 6 4" xfId="9825" xr:uid="{00000000-0005-0000-0000-000011650000}"/>
    <cellStyle name="Normal 3 3 4 4 6 4 2" xfId="26792" xr:uid="{00000000-0005-0000-0000-000012650000}"/>
    <cellStyle name="Normal 3 3 4 4 6 5" xfId="18310" xr:uid="{00000000-0005-0000-0000-000013650000}"/>
    <cellStyle name="Normal 3 3 4 4 7" xfId="2378" xr:uid="{00000000-0005-0000-0000-000014650000}"/>
    <cellStyle name="Normal 3 3 4 4 7 2" xfId="6638" xr:uid="{00000000-0005-0000-0000-000015650000}"/>
    <cellStyle name="Normal 3 3 4 4 7 2 2" xfId="15127" xr:uid="{00000000-0005-0000-0000-000016650000}"/>
    <cellStyle name="Normal 3 3 4 4 7 2 2 2" xfId="32093" xr:uid="{00000000-0005-0000-0000-000017650000}"/>
    <cellStyle name="Normal 3 3 4 4 7 2 3" xfId="23611" xr:uid="{00000000-0005-0000-0000-000018650000}"/>
    <cellStyle name="Normal 3 3 4 4 7 3" xfId="10885" xr:uid="{00000000-0005-0000-0000-000019650000}"/>
    <cellStyle name="Normal 3 3 4 4 7 3 2" xfId="27852" xr:uid="{00000000-0005-0000-0000-00001A650000}"/>
    <cellStyle name="Normal 3 3 4 4 7 4" xfId="19370" xr:uid="{00000000-0005-0000-0000-00001B650000}"/>
    <cellStyle name="Normal 3 3 4 4 8" xfId="4519" xr:uid="{00000000-0005-0000-0000-00001C650000}"/>
    <cellStyle name="Normal 3 3 4 4 8 2" xfId="13009" xr:uid="{00000000-0005-0000-0000-00001D650000}"/>
    <cellStyle name="Normal 3 3 4 4 8 2 2" xfId="29975" xr:uid="{00000000-0005-0000-0000-00001E650000}"/>
    <cellStyle name="Normal 3 3 4 4 8 3" xfId="21493" xr:uid="{00000000-0005-0000-0000-00001F650000}"/>
    <cellStyle name="Normal 3 3 4 4 9" xfId="8767" xr:uid="{00000000-0005-0000-0000-000020650000}"/>
    <cellStyle name="Normal 3 3 4 4 9 2" xfId="25734" xr:uid="{00000000-0005-0000-0000-000021650000}"/>
    <cellStyle name="Normal 3 3 4 5" xfId="253" xr:uid="{00000000-0005-0000-0000-000022650000}"/>
    <cellStyle name="Normal 3 3 4 5 2" xfId="388" xr:uid="{00000000-0005-0000-0000-000023650000}"/>
    <cellStyle name="Normal 3 3 4 5 2 2" xfId="676" xr:uid="{00000000-0005-0000-0000-000024650000}"/>
    <cellStyle name="Normal 3 3 4 5 2 2 2" xfId="1212" xr:uid="{00000000-0005-0000-0000-000025650000}"/>
    <cellStyle name="Normal 3 3 4 5 2 2 2 2" xfId="2273" xr:uid="{00000000-0005-0000-0000-000026650000}"/>
    <cellStyle name="Normal 3 3 4 5 2 2 2 2 2" xfId="4394" xr:uid="{00000000-0005-0000-0000-000027650000}"/>
    <cellStyle name="Normal 3 3 4 5 2 2 2 2 2 2" xfId="8653" xr:uid="{00000000-0005-0000-0000-000028650000}"/>
    <cellStyle name="Normal 3 3 4 5 2 2 2 2 2 2 2" xfId="17142" xr:uid="{00000000-0005-0000-0000-000029650000}"/>
    <cellStyle name="Normal 3 3 4 5 2 2 2 2 2 2 2 2" xfId="34108" xr:uid="{00000000-0005-0000-0000-00002A650000}"/>
    <cellStyle name="Normal 3 3 4 5 2 2 2 2 2 2 3" xfId="25626" xr:uid="{00000000-0005-0000-0000-00002B650000}"/>
    <cellStyle name="Normal 3 3 4 5 2 2 2 2 2 3" xfId="12900" xr:uid="{00000000-0005-0000-0000-00002C650000}"/>
    <cellStyle name="Normal 3 3 4 5 2 2 2 2 2 3 2" xfId="29867" xr:uid="{00000000-0005-0000-0000-00002D650000}"/>
    <cellStyle name="Normal 3 3 4 5 2 2 2 2 2 4" xfId="21385" xr:uid="{00000000-0005-0000-0000-00002E650000}"/>
    <cellStyle name="Normal 3 3 4 5 2 2 2 2 3" xfId="6534" xr:uid="{00000000-0005-0000-0000-00002F650000}"/>
    <cellStyle name="Normal 3 3 4 5 2 2 2 2 3 2" xfId="15024" xr:uid="{00000000-0005-0000-0000-000030650000}"/>
    <cellStyle name="Normal 3 3 4 5 2 2 2 2 3 2 2" xfId="31990" xr:uid="{00000000-0005-0000-0000-000031650000}"/>
    <cellStyle name="Normal 3 3 4 5 2 2 2 2 3 3" xfId="23508" xr:uid="{00000000-0005-0000-0000-000032650000}"/>
    <cellStyle name="Normal 3 3 4 5 2 2 2 2 4" xfId="10782" xr:uid="{00000000-0005-0000-0000-000033650000}"/>
    <cellStyle name="Normal 3 3 4 5 2 2 2 2 4 2" xfId="27749" xr:uid="{00000000-0005-0000-0000-000034650000}"/>
    <cellStyle name="Normal 3 3 4 5 2 2 2 2 5" xfId="19267" xr:uid="{00000000-0005-0000-0000-000035650000}"/>
    <cellStyle name="Normal 3 3 4 5 2 2 2 3" xfId="3335" xr:uid="{00000000-0005-0000-0000-000036650000}"/>
    <cellStyle name="Normal 3 3 4 5 2 2 2 3 2" xfId="7595" xr:uid="{00000000-0005-0000-0000-000037650000}"/>
    <cellStyle name="Normal 3 3 4 5 2 2 2 3 2 2" xfId="16084" xr:uid="{00000000-0005-0000-0000-000038650000}"/>
    <cellStyle name="Normal 3 3 4 5 2 2 2 3 2 2 2" xfId="33050" xr:uid="{00000000-0005-0000-0000-000039650000}"/>
    <cellStyle name="Normal 3 3 4 5 2 2 2 3 2 3" xfId="24568" xr:uid="{00000000-0005-0000-0000-00003A650000}"/>
    <cellStyle name="Normal 3 3 4 5 2 2 2 3 3" xfId="11842" xr:uid="{00000000-0005-0000-0000-00003B650000}"/>
    <cellStyle name="Normal 3 3 4 5 2 2 2 3 3 2" xfId="28809" xr:uid="{00000000-0005-0000-0000-00003C650000}"/>
    <cellStyle name="Normal 3 3 4 5 2 2 2 3 4" xfId="20327" xr:uid="{00000000-0005-0000-0000-00003D650000}"/>
    <cellStyle name="Normal 3 3 4 5 2 2 2 4" xfId="5476" xr:uid="{00000000-0005-0000-0000-00003E650000}"/>
    <cellStyle name="Normal 3 3 4 5 2 2 2 4 2" xfId="13966" xr:uid="{00000000-0005-0000-0000-00003F650000}"/>
    <cellStyle name="Normal 3 3 4 5 2 2 2 4 2 2" xfId="30932" xr:uid="{00000000-0005-0000-0000-000040650000}"/>
    <cellStyle name="Normal 3 3 4 5 2 2 2 4 3" xfId="22450" xr:uid="{00000000-0005-0000-0000-000041650000}"/>
    <cellStyle name="Normal 3 3 4 5 2 2 2 5" xfId="9724" xr:uid="{00000000-0005-0000-0000-000042650000}"/>
    <cellStyle name="Normal 3 3 4 5 2 2 2 5 2" xfId="26691" xr:uid="{00000000-0005-0000-0000-000043650000}"/>
    <cellStyle name="Normal 3 3 4 5 2 2 2 6" xfId="18209" xr:uid="{00000000-0005-0000-0000-000044650000}"/>
    <cellStyle name="Normal 3 3 4 5 2 2 3" xfId="1743" xr:uid="{00000000-0005-0000-0000-000045650000}"/>
    <cellStyle name="Normal 3 3 4 5 2 2 3 2" xfId="3865" xr:uid="{00000000-0005-0000-0000-000046650000}"/>
    <cellStyle name="Normal 3 3 4 5 2 2 3 2 2" xfId="8124" xr:uid="{00000000-0005-0000-0000-000047650000}"/>
    <cellStyle name="Normal 3 3 4 5 2 2 3 2 2 2" xfId="16613" xr:uid="{00000000-0005-0000-0000-000048650000}"/>
    <cellStyle name="Normal 3 3 4 5 2 2 3 2 2 2 2" xfId="33579" xr:uid="{00000000-0005-0000-0000-000049650000}"/>
    <cellStyle name="Normal 3 3 4 5 2 2 3 2 2 3" xfId="25097" xr:uid="{00000000-0005-0000-0000-00004A650000}"/>
    <cellStyle name="Normal 3 3 4 5 2 2 3 2 3" xfId="12371" xr:uid="{00000000-0005-0000-0000-00004B650000}"/>
    <cellStyle name="Normal 3 3 4 5 2 2 3 2 3 2" xfId="29338" xr:uid="{00000000-0005-0000-0000-00004C650000}"/>
    <cellStyle name="Normal 3 3 4 5 2 2 3 2 4" xfId="20856" xr:uid="{00000000-0005-0000-0000-00004D650000}"/>
    <cellStyle name="Normal 3 3 4 5 2 2 3 3" xfId="6005" xr:uid="{00000000-0005-0000-0000-00004E650000}"/>
    <cellStyle name="Normal 3 3 4 5 2 2 3 3 2" xfId="14495" xr:uid="{00000000-0005-0000-0000-00004F650000}"/>
    <cellStyle name="Normal 3 3 4 5 2 2 3 3 2 2" xfId="31461" xr:uid="{00000000-0005-0000-0000-000050650000}"/>
    <cellStyle name="Normal 3 3 4 5 2 2 3 3 3" xfId="22979" xr:uid="{00000000-0005-0000-0000-000051650000}"/>
    <cellStyle name="Normal 3 3 4 5 2 2 3 4" xfId="10253" xr:uid="{00000000-0005-0000-0000-000052650000}"/>
    <cellStyle name="Normal 3 3 4 5 2 2 3 4 2" xfId="27220" xr:uid="{00000000-0005-0000-0000-000053650000}"/>
    <cellStyle name="Normal 3 3 4 5 2 2 3 5" xfId="18738" xr:uid="{00000000-0005-0000-0000-000054650000}"/>
    <cellStyle name="Normal 3 3 4 5 2 2 4" xfId="2806" xr:uid="{00000000-0005-0000-0000-000055650000}"/>
    <cellStyle name="Normal 3 3 4 5 2 2 4 2" xfId="7066" xr:uid="{00000000-0005-0000-0000-000056650000}"/>
    <cellStyle name="Normal 3 3 4 5 2 2 4 2 2" xfId="15555" xr:uid="{00000000-0005-0000-0000-000057650000}"/>
    <cellStyle name="Normal 3 3 4 5 2 2 4 2 2 2" xfId="32521" xr:uid="{00000000-0005-0000-0000-000058650000}"/>
    <cellStyle name="Normal 3 3 4 5 2 2 4 2 3" xfId="24039" xr:uid="{00000000-0005-0000-0000-000059650000}"/>
    <cellStyle name="Normal 3 3 4 5 2 2 4 3" xfId="11313" xr:uid="{00000000-0005-0000-0000-00005A650000}"/>
    <cellStyle name="Normal 3 3 4 5 2 2 4 3 2" xfId="28280" xr:uid="{00000000-0005-0000-0000-00005B650000}"/>
    <cellStyle name="Normal 3 3 4 5 2 2 4 4" xfId="19798" xr:uid="{00000000-0005-0000-0000-00005C650000}"/>
    <cellStyle name="Normal 3 3 4 5 2 2 5" xfId="4947" xr:uid="{00000000-0005-0000-0000-00005D650000}"/>
    <cellStyle name="Normal 3 3 4 5 2 2 5 2" xfId="13437" xr:uid="{00000000-0005-0000-0000-00005E650000}"/>
    <cellStyle name="Normal 3 3 4 5 2 2 5 2 2" xfId="30403" xr:uid="{00000000-0005-0000-0000-00005F650000}"/>
    <cellStyle name="Normal 3 3 4 5 2 2 5 3" xfId="21921" xr:uid="{00000000-0005-0000-0000-000060650000}"/>
    <cellStyle name="Normal 3 3 4 5 2 2 6" xfId="9195" xr:uid="{00000000-0005-0000-0000-000061650000}"/>
    <cellStyle name="Normal 3 3 4 5 2 2 6 2" xfId="26162" xr:uid="{00000000-0005-0000-0000-000062650000}"/>
    <cellStyle name="Normal 3 3 4 5 2 2 7" xfId="17680" xr:uid="{00000000-0005-0000-0000-000063650000}"/>
    <cellStyle name="Normal 3 3 4 5 2 3" xfId="942" xr:uid="{00000000-0005-0000-0000-000064650000}"/>
    <cellStyle name="Normal 3 3 4 5 2 3 2" xfId="2008" xr:uid="{00000000-0005-0000-0000-000065650000}"/>
    <cellStyle name="Normal 3 3 4 5 2 3 2 2" xfId="4129" xr:uid="{00000000-0005-0000-0000-000066650000}"/>
    <cellStyle name="Normal 3 3 4 5 2 3 2 2 2" xfId="8388" xr:uid="{00000000-0005-0000-0000-000067650000}"/>
    <cellStyle name="Normal 3 3 4 5 2 3 2 2 2 2" xfId="16877" xr:uid="{00000000-0005-0000-0000-000068650000}"/>
    <cellStyle name="Normal 3 3 4 5 2 3 2 2 2 2 2" xfId="33843" xr:uid="{00000000-0005-0000-0000-000069650000}"/>
    <cellStyle name="Normal 3 3 4 5 2 3 2 2 2 3" xfId="25361" xr:uid="{00000000-0005-0000-0000-00006A650000}"/>
    <cellStyle name="Normal 3 3 4 5 2 3 2 2 3" xfId="12635" xr:uid="{00000000-0005-0000-0000-00006B650000}"/>
    <cellStyle name="Normal 3 3 4 5 2 3 2 2 3 2" xfId="29602" xr:uid="{00000000-0005-0000-0000-00006C650000}"/>
    <cellStyle name="Normal 3 3 4 5 2 3 2 2 4" xfId="21120" xr:uid="{00000000-0005-0000-0000-00006D650000}"/>
    <cellStyle name="Normal 3 3 4 5 2 3 2 3" xfId="6269" xr:uid="{00000000-0005-0000-0000-00006E650000}"/>
    <cellStyle name="Normal 3 3 4 5 2 3 2 3 2" xfId="14759" xr:uid="{00000000-0005-0000-0000-00006F650000}"/>
    <cellStyle name="Normal 3 3 4 5 2 3 2 3 2 2" xfId="31725" xr:uid="{00000000-0005-0000-0000-000070650000}"/>
    <cellStyle name="Normal 3 3 4 5 2 3 2 3 3" xfId="23243" xr:uid="{00000000-0005-0000-0000-000071650000}"/>
    <cellStyle name="Normal 3 3 4 5 2 3 2 4" xfId="10517" xr:uid="{00000000-0005-0000-0000-000072650000}"/>
    <cellStyle name="Normal 3 3 4 5 2 3 2 4 2" xfId="27484" xr:uid="{00000000-0005-0000-0000-000073650000}"/>
    <cellStyle name="Normal 3 3 4 5 2 3 2 5" xfId="19002" xr:uid="{00000000-0005-0000-0000-000074650000}"/>
    <cellStyle name="Normal 3 3 4 5 2 3 3" xfId="3070" xr:uid="{00000000-0005-0000-0000-000075650000}"/>
    <cellStyle name="Normal 3 3 4 5 2 3 3 2" xfId="7330" xr:uid="{00000000-0005-0000-0000-000076650000}"/>
    <cellStyle name="Normal 3 3 4 5 2 3 3 2 2" xfId="15819" xr:uid="{00000000-0005-0000-0000-000077650000}"/>
    <cellStyle name="Normal 3 3 4 5 2 3 3 2 2 2" xfId="32785" xr:uid="{00000000-0005-0000-0000-000078650000}"/>
    <cellStyle name="Normal 3 3 4 5 2 3 3 2 3" xfId="24303" xr:uid="{00000000-0005-0000-0000-000079650000}"/>
    <cellStyle name="Normal 3 3 4 5 2 3 3 3" xfId="11577" xr:uid="{00000000-0005-0000-0000-00007A650000}"/>
    <cellStyle name="Normal 3 3 4 5 2 3 3 3 2" xfId="28544" xr:uid="{00000000-0005-0000-0000-00007B650000}"/>
    <cellStyle name="Normal 3 3 4 5 2 3 3 4" xfId="20062" xr:uid="{00000000-0005-0000-0000-00007C650000}"/>
    <cellStyle name="Normal 3 3 4 5 2 3 4" xfId="5211" xr:uid="{00000000-0005-0000-0000-00007D650000}"/>
    <cellStyle name="Normal 3 3 4 5 2 3 4 2" xfId="13701" xr:uid="{00000000-0005-0000-0000-00007E650000}"/>
    <cellStyle name="Normal 3 3 4 5 2 3 4 2 2" xfId="30667" xr:uid="{00000000-0005-0000-0000-00007F650000}"/>
    <cellStyle name="Normal 3 3 4 5 2 3 4 3" xfId="22185" xr:uid="{00000000-0005-0000-0000-000080650000}"/>
    <cellStyle name="Normal 3 3 4 5 2 3 5" xfId="9459" xr:uid="{00000000-0005-0000-0000-000081650000}"/>
    <cellStyle name="Normal 3 3 4 5 2 3 5 2" xfId="26426" xr:uid="{00000000-0005-0000-0000-000082650000}"/>
    <cellStyle name="Normal 3 3 4 5 2 3 6" xfId="17944" xr:uid="{00000000-0005-0000-0000-000083650000}"/>
    <cellStyle name="Normal 3 3 4 5 2 4" xfId="1478" xr:uid="{00000000-0005-0000-0000-000084650000}"/>
    <cellStyle name="Normal 3 3 4 5 2 4 2" xfId="3600" xr:uid="{00000000-0005-0000-0000-000085650000}"/>
    <cellStyle name="Normal 3 3 4 5 2 4 2 2" xfId="7859" xr:uid="{00000000-0005-0000-0000-000086650000}"/>
    <cellStyle name="Normal 3 3 4 5 2 4 2 2 2" xfId="16348" xr:uid="{00000000-0005-0000-0000-000087650000}"/>
    <cellStyle name="Normal 3 3 4 5 2 4 2 2 2 2" xfId="33314" xr:uid="{00000000-0005-0000-0000-000088650000}"/>
    <cellStyle name="Normal 3 3 4 5 2 4 2 2 3" xfId="24832" xr:uid="{00000000-0005-0000-0000-000089650000}"/>
    <cellStyle name="Normal 3 3 4 5 2 4 2 3" xfId="12106" xr:uid="{00000000-0005-0000-0000-00008A650000}"/>
    <cellStyle name="Normal 3 3 4 5 2 4 2 3 2" xfId="29073" xr:uid="{00000000-0005-0000-0000-00008B650000}"/>
    <cellStyle name="Normal 3 3 4 5 2 4 2 4" xfId="20591" xr:uid="{00000000-0005-0000-0000-00008C650000}"/>
    <cellStyle name="Normal 3 3 4 5 2 4 3" xfId="5740" xr:uid="{00000000-0005-0000-0000-00008D650000}"/>
    <cellStyle name="Normal 3 3 4 5 2 4 3 2" xfId="14230" xr:uid="{00000000-0005-0000-0000-00008E650000}"/>
    <cellStyle name="Normal 3 3 4 5 2 4 3 2 2" xfId="31196" xr:uid="{00000000-0005-0000-0000-00008F650000}"/>
    <cellStyle name="Normal 3 3 4 5 2 4 3 3" xfId="22714" xr:uid="{00000000-0005-0000-0000-000090650000}"/>
    <cellStyle name="Normal 3 3 4 5 2 4 4" xfId="9988" xr:uid="{00000000-0005-0000-0000-000091650000}"/>
    <cellStyle name="Normal 3 3 4 5 2 4 4 2" xfId="26955" xr:uid="{00000000-0005-0000-0000-000092650000}"/>
    <cellStyle name="Normal 3 3 4 5 2 4 5" xfId="18473" xr:uid="{00000000-0005-0000-0000-000093650000}"/>
    <cellStyle name="Normal 3 3 4 5 2 5" xfId="2541" xr:uid="{00000000-0005-0000-0000-000094650000}"/>
    <cellStyle name="Normal 3 3 4 5 2 5 2" xfId="6801" xr:uid="{00000000-0005-0000-0000-000095650000}"/>
    <cellStyle name="Normal 3 3 4 5 2 5 2 2" xfId="15290" xr:uid="{00000000-0005-0000-0000-000096650000}"/>
    <cellStyle name="Normal 3 3 4 5 2 5 2 2 2" xfId="32256" xr:uid="{00000000-0005-0000-0000-000097650000}"/>
    <cellStyle name="Normal 3 3 4 5 2 5 2 3" xfId="23774" xr:uid="{00000000-0005-0000-0000-000098650000}"/>
    <cellStyle name="Normal 3 3 4 5 2 5 3" xfId="11048" xr:uid="{00000000-0005-0000-0000-000099650000}"/>
    <cellStyle name="Normal 3 3 4 5 2 5 3 2" xfId="28015" xr:uid="{00000000-0005-0000-0000-00009A650000}"/>
    <cellStyle name="Normal 3 3 4 5 2 5 4" xfId="19533" xr:uid="{00000000-0005-0000-0000-00009B650000}"/>
    <cellStyle name="Normal 3 3 4 5 2 6" xfId="4682" xr:uid="{00000000-0005-0000-0000-00009C650000}"/>
    <cellStyle name="Normal 3 3 4 5 2 6 2" xfId="13172" xr:uid="{00000000-0005-0000-0000-00009D650000}"/>
    <cellStyle name="Normal 3 3 4 5 2 6 2 2" xfId="30138" xr:uid="{00000000-0005-0000-0000-00009E650000}"/>
    <cellStyle name="Normal 3 3 4 5 2 6 3" xfId="21656" xr:uid="{00000000-0005-0000-0000-00009F650000}"/>
    <cellStyle name="Normal 3 3 4 5 2 7" xfId="8930" xr:uid="{00000000-0005-0000-0000-0000A0650000}"/>
    <cellStyle name="Normal 3 3 4 5 2 7 2" xfId="25897" xr:uid="{00000000-0005-0000-0000-0000A1650000}"/>
    <cellStyle name="Normal 3 3 4 5 2 8" xfId="17415" xr:uid="{00000000-0005-0000-0000-0000A2650000}"/>
    <cellStyle name="Normal 3 3 4 5 3" xfId="542" xr:uid="{00000000-0005-0000-0000-0000A3650000}"/>
    <cellStyle name="Normal 3 3 4 5 3 2" xfId="1081" xr:uid="{00000000-0005-0000-0000-0000A4650000}"/>
    <cellStyle name="Normal 3 3 4 5 3 2 2" xfId="2142" xr:uid="{00000000-0005-0000-0000-0000A5650000}"/>
    <cellStyle name="Normal 3 3 4 5 3 2 2 2" xfId="4263" xr:uid="{00000000-0005-0000-0000-0000A6650000}"/>
    <cellStyle name="Normal 3 3 4 5 3 2 2 2 2" xfId="8522" xr:uid="{00000000-0005-0000-0000-0000A7650000}"/>
    <cellStyle name="Normal 3 3 4 5 3 2 2 2 2 2" xfId="17011" xr:uid="{00000000-0005-0000-0000-0000A8650000}"/>
    <cellStyle name="Normal 3 3 4 5 3 2 2 2 2 2 2" xfId="33977" xr:uid="{00000000-0005-0000-0000-0000A9650000}"/>
    <cellStyle name="Normal 3 3 4 5 3 2 2 2 2 3" xfId="25495" xr:uid="{00000000-0005-0000-0000-0000AA650000}"/>
    <cellStyle name="Normal 3 3 4 5 3 2 2 2 3" xfId="12769" xr:uid="{00000000-0005-0000-0000-0000AB650000}"/>
    <cellStyle name="Normal 3 3 4 5 3 2 2 2 3 2" xfId="29736" xr:uid="{00000000-0005-0000-0000-0000AC650000}"/>
    <cellStyle name="Normal 3 3 4 5 3 2 2 2 4" xfId="21254" xr:uid="{00000000-0005-0000-0000-0000AD650000}"/>
    <cellStyle name="Normal 3 3 4 5 3 2 2 3" xfId="6403" xr:uid="{00000000-0005-0000-0000-0000AE650000}"/>
    <cellStyle name="Normal 3 3 4 5 3 2 2 3 2" xfId="14893" xr:uid="{00000000-0005-0000-0000-0000AF650000}"/>
    <cellStyle name="Normal 3 3 4 5 3 2 2 3 2 2" xfId="31859" xr:uid="{00000000-0005-0000-0000-0000B0650000}"/>
    <cellStyle name="Normal 3 3 4 5 3 2 2 3 3" xfId="23377" xr:uid="{00000000-0005-0000-0000-0000B1650000}"/>
    <cellStyle name="Normal 3 3 4 5 3 2 2 4" xfId="10651" xr:uid="{00000000-0005-0000-0000-0000B2650000}"/>
    <cellStyle name="Normal 3 3 4 5 3 2 2 4 2" xfId="27618" xr:uid="{00000000-0005-0000-0000-0000B3650000}"/>
    <cellStyle name="Normal 3 3 4 5 3 2 2 5" xfId="19136" xr:uid="{00000000-0005-0000-0000-0000B4650000}"/>
    <cellStyle name="Normal 3 3 4 5 3 2 3" xfId="3204" xr:uid="{00000000-0005-0000-0000-0000B5650000}"/>
    <cellStyle name="Normal 3 3 4 5 3 2 3 2" xfId="7464" xr:uid="{00000000-0005-0000-0000-0000B6650000}"/>
    <cellStyle name="Normal 3 3 4 5 3 2 3 2 2" xfId="15953" xr:uid="{00000000-0005-0000-0000-0000B7650000}"/>
    <cellStyle name="Normal 3 3 4 5 3 2 3 2 2 2" xfId="32919" xr:uid="{00000000-0005-0000-0000-0000B8650000}"/>
    <cellStyle name="Normal 3 3 4 5 3 2 3 2 3" xfId="24437" xr:uid="{00000000-0005-0000-0000-0000B9650000}"/>
    <cellStyle name="Normal 3 3 4 5 3 2 3 3" xfId="11711" xr:uid="{00000000-0005-0000-0000-0000BA650000}"/>
    <cellStyle name="Normal 3 3 4 5 3 2 3 3 2" xfId="28678" xr:uid="{00000000-0005-0000-0000-0000BB650000}"/>
    <cellStyle name="Normal 3 3 4 5 3 2 3 4" xfId="20196" xr:uid="{00000000-0005-0000-0000-0000BC650000}"/>
    <cellStyle name="Normal 3 3 4 5 3 2 4" xfId="5345" xr:uid="{00000000-0005-0000-0000-0000BD650000}"/>
    <cellStyle name="Normal 3 3 4 5 3 2 4 2" xfId="13835" xr:uid="{00000000-0005-0000-0000-0000BE650000}"/>
    <cellStyle name="Normal 3 3 4 5 3 2 4 2 2" xfId="30801" xr:uid="{00000000-0005-0000-0000-0000BF650000}"/>
    <cellStyle name="Normal 3 3 4 5 3 2 4 3" xfId="22319" xr:uid="{00000000-0005-0000-0000-0000C0650000}"/>
    <cellStyle name="Normal 3 3 4 5 3 2 5" xfId="9593" xr:uid="{00000000-0005-0000-0000-0000C1650000}"/>
    <cellStyle name="Normal 3 3 4 5 3 2 5 2" xfId="26560" xr:uid="{00000000-0005-0000-0000-0000C2650000}"/>
    <cellStyle name="Normal 3 3 4 5 3 2 6" xfId="18078" xr:uid="{00000000-0005-0000-0000-0000C3650000}"/>
    <cellStyle name="Normal 3 3 4 5 3 3" xfId="1612" xr:uid="{00000000-0005-0000-0000-0000C4650000}"/>
    <cellStyle name="Normal 3 3 4 5 3 3 2" xfId="3734" xr:uid="{00000000-0005-0000-0000-0000C5650000}"/>
    <cellStyle name="Normal 3 3 4 5 3 3 2 2" xfId="7993" xr:uid="{00000000-0005-0000-0000-0000C6650000}"/>
    <cellStyle name="Normal 3 3 4 5 3 3 2 2 2" xfId="16482" xr:uid="{00000000-0005-0000-0000-0000C7650000}"/>
    <cellStyle name="Normal 3 3 4 5 3 3 2 2 2 2" xfId="33448" xr:uid="{00000000-0005-0000-0000-0000C8650000}"/>
    <cellStyle name="Normal 3 3 4 5 3 3 2 2 3" xfId="24966" xr:uid="{00000000-0005-0000-0000-0000C9650000}"/>
    <cellStyle name="Normal 3 3 4 5 3 3 2 3" xfId="12240" xr:uid="{00000000-0005-0000-0000-0000CA650000}"/>
    <cellStyle name="Normal 3 3 4 5 3 3 2 3 2" xfId="29207" xr:uid="{00000000-0005-0000-0000-0000CB650000}"/>
    <cellStyle name="Normal 3 3 4 5 3 3 2 4" xfId="20725" xr:uid="{00000000-0005-0000-0000-0000CC650000}"/>
    <cellStyle name="Normal 3 3 4 5 3 3 3" xfId="5874" xr:uid="{00000000-0005-0000-0000-0000CD650000}"/>
    <cellStyle name="Normal 3 3 4 5 3 3 3 2" xfId="14364" xr:uid="{00000000-0005-0000-0000-0000CE650000}"/>
    <cellStyle name="Normal 3 3 4 5 3 3 3 2 2" xfId="31330" xr:uid="{00000000-0005-0000-0000-0000CF650000}"/>
    <cellStyle name="Normal 3 3 4 5 3 3 3 3" xfId="22848" xr:uid="{00000000-0005-0000-0000-0000D0650000}"/>
    <cellStyle name="Normal 3 3 4 5 3 3 4" xfId="10122" xr:uid="{00000000-0005-0000-0000-0000D1650000}"/>
    <cellStyle name="Normal 3 3 4 5 3 3 4 2" xfId="27089" xr:uid="{00000000-0005-0000-0000-0000D2650000}"/>
    <cellStyle name="Normal 3 3 4 5 3 3 5" xfId="18607" xr:uid="{00000000-0005-0000-0000-0000D3650000}"/>
    <cellStyle name="Normal 3 3 4 5 3 4" xfId="2675" xr:uid="{00000000-0005-0000-0000-0000D4650000}"/>
    <cellStyle name="Normal 3 3 4 5 3 4 2" xfId="6935" xr:uid="{00000000-0005-0000-0000-0000D5650000}"/>
    <cellStyle name="Normal 3 3 4 5 3 4 2 2" xfId="15424" xr:uid="{00000000-0005-0000-0000-0000D6650000}"/>
    <cellStyle name="Normal 3 3 4 5 3 4 2 2 2" xfId="32390" xr:uid="{00000000-0005-0000-0000-0000D7650000}"/>
    <cellStyle name="Normal 3 3 4 5 3 4 2 3" xfId="23908" xr:uid="{00000000-0005-0000-0000-0000D8650000}"/>
    <cellStyle name="Normal 3 3 4 5 3 4 3" xfId="11182" xr:uid="{00000000-0005-0000-0000-0000D9650000}"/>
    <cellStyle name="Normal 3 3 4 5 3 4 3 2" xfId="28149" xr:uid="{00000000-0005-0000-0000-0000DA650000}"/>
    <cellStyle name="Normal 3 3 4 5 3 4 4" xfId="19667" xr:uid="{00000000-0005-0000-0000-0000DB650000}"/>
    <cellStyle name="Normal 3 3 4 5 3 5" xfId="4816" xr:uid="{00000000-0005-0000-0000-0000DC650000}"/>
    <cellStyle name="Normal 3 3 4 5 3 5 2" xfId="13306" xr:uid="{00000000-0005-0000-0000-0000DD650000}"/>
    <cellStyle name="Normal 3 3 4 5 3 5 2 2" xfId="30272" xr:uid="{00000000-0005-0000-0000-0000DE650000}"/>
    <cellStyle name="Normal 3 3 4 5 3 5 3" xfId="21790" xr:uid="{00000000-0005-0000-0000-0000DF650000}"/>
    <cellStyle name="Normal 3 3 4 5 3 6" xfId="9064" xr:uid="{00000000-0005-0000-0000-0000E0650000}"/>
    <cellStyle name="Normal 3 3 4 5 3 6 2" xfId="26031" xr:uid="{00000000-0005-0000-0000-0000E1650000}"/>
    <cellStyle name="Normal 3 3 4 5 3 7" xfId="17549" xr:uid="{00000000-0005-0000-0000-0000E2650000}"/>
    <cellStyle name="Normal 3 3 4 5 4" xfId="811" xr:uid="{00000000-0005-0000-0000-0000E3650000}"/>
    <cellStyle name="Normal 3 3 4 5 4 2" xfId="1877" xr:uid="{00000000-0005-0000-0000-0000E4650000}"/>
    <cellStyle name="Normal 3 3 4 5 4 2 2" xfId="3998" xr:uid="{00000000-0005-0000-0000-0000E5650000}"/>
    <cellStyle name="Normal 3 3 4 5 4 2 2 2" xfId="8257" xr:uid="{00000000-0005-0000-0000-0000E6650000}"/>
    <cellStyle name="Normal 3 3 4 5 4 2 2 2 2" xfId="16746" xr:uid="{00000000-0005-0000-0000-0000E7650000}"/>
    <cellStyle name="Normal 3 3 4 5 4 2 2 2 2 2" xfId="33712" xr:uid="{00000000-0005-0000-0000-0000E8650000}"/>
    <cellStyle name="Normal 3 3 4 5 4 2 2 2 3" xfId="25230" xr:uid="{00000000-0005-0000-0000-0000E9650000}"/>
    <cellStyle name="Normal 3 3 4 5 4 2 2 3" xfId="12504" xr:uid="{00000000-0005-0000-0000-0000EA650000}"/>
    <cellStyle name="Normal 3 3 4 5 4 2 2 3 2" xfId="29471" xr:uid="{00000000-0005-0000-0000-0000EB650000}"/>
    <cellStyle name="Normal 3 3 4 5 4 2 2 4" xfId="20989" xr:uid="{00000000-0005-0000-0000-0000EC650000}"/>
    <cellStyle name="Normal 3 3 4 5 4 2 3" xfId="6138" xr:uid="{00000000-0005-0000-0000-0000ED650000}"/>
    <cellStyle name="Normal 3 3 4 5 4 2 3 2" xfId="14628" xr:uid="{00000000-0005-0000-0000-0000EE650000}"/>
    <cellStyle name="Normal 3 3 4 5 4 2 3 2 2" xfId="31594" xr:uid="{00000000-0005-0000-0000-0000EF650000}"/>
    <cellStyle name="Normal 3 3 4 5 4 2 3 3" xfId="23112" xr:uid="{00000000-0005-0000-0000-0000F0650000}"/>
    <cellStyle name="Normal 3 3 4 5 4 2 4" xfId="10386" xr:uid="{00000000-0005-0000-0000-0000F1650000}"/>
    <cellStyle name="Normal 3 3 4 5 4 2 4 2" xfId="27353" xr:uid="{00000000-0005-0000-0000-0000F2650000}"/>
    <cellStyle name="Normal 3 3 4 5 4 2 5" xfId="18871" xr:uid="{00000000-0005-0000-0000-0000F3650000}"/>
    <cellStyle name="Normal 3 3 4 5 4 3" xfId="2939" xr:uid="{00000000-0005-0000-0000-0000F4650000}"/>
    <cellStyle name="Normal 3 3 4 5 4 3 2" xfId="7199" xr:uid="{00000000-0005-0000-0000-0000F5650000}"/>
    <cellStyle name="Normal 3 3 4 5 4 3 2 2" xfId="15688" xr:uid="{00000000-0005-0000-0000-0000F6650000}"/>
    <cellStyle name="Normal 3 3 4 5 4 3 2 2 2" xfId="32654" xr:uid="{00000000-0005-0000-0000-0000F7650000}"/>
    <cellStyle name="Normal 3 3 4 5 4 3 2 3" xfId="24172" xr:uid="{00000000-0005-0000-0000-0000F8650000}"/>
    <cellStyle name="Normal 3 3 4 5 4 3 3" xfId="11446" xr:uid="{00000000-0005-0000-0000-0000F9650000}"/>
    <cellStyle name="Normal 3 3 4 5 4 3 3 2" xfId="28413" xr:uid="{00000000-0005-0000-0000-0000FA650000}"/>
    <cellStyle name="Normal 3 3 4 5 4 3 4" xfId="19931" xr:uid="{00000000-0005-0000-0000-0000FB650000}"/>
    <cellStyle name="Normal 3 3 4 5 4 4" xfId="5080" xr:uid="{00000000-0005-0000-0000-0000FC650000}"/>
    <cellStyle name="Normal 3 3 4 5 4 4 2" xfId="13570" xr:uid="{00000000-0005-0000-0000-0000FD650000}"/>
    <cellStyle name="Normal 3 3 4 5 4 4 2 2" xfId="30536" xr:uid="{00000000-0005-0000-0000-0000FE650000}"/>
    <cellStyle name="Normal 3 3 4 5 4 4 3" xfId="22054" xr:uid="{00000000-0005-0000-0000-0000FF650000}"/>
    <cellStyle name="Normal 3 3 4 5 4 5" xfId="9328" xr:uid="{00000000-0005-0000-0000-000000660000}"/>
    <cellStyle name="Normal 3 3 4 5 4 5 2" xfId="26295" xr:uid="{00000000-0005-0000-0000-000001660000}"/>
    <cellStyle name="Normal 3 3 4 5 4 6" xfId="17813" xr:uid="{00000000-0005-0000-0000-000002660000}"/>
    <cellStyle name="Normal 3 3 4 5 5" xfId="1347" xr:uid="{00000000-0005-0000-0000-000003660000}"/>
    <cellStyle name="Normal 3 3 4 5 5 2" xfId="3469" xr:uid="{00000000-0005-0000-0000-000004660000}"/>
    <cellStyle name="Normal 3 3 4 5 5 2 2" xfId="7728" xr:uid="{00000000-0005-0000-0000-000005660000}"/>
    <cellStyle name="Normal 3 3 4 5 5 2 2 2" xfId="16217" xr:uid="{00000000-0005-0000-0000-000006660000}"/>
    <cellStyle name="Normal 3 3 4 5 5 2 2 2 2" xfId="33183" xr:uid="{00000000-0005-0000-0000-000007660000}"/>
    <cellStyle name="Normal 3 3 4 5 5 2 2 3" xfId="24701" xr:uid="{00000000-0005-0000-0000-000008660000}"/>
    <cellStyle name="Normal 3 3 4 5 5 2 3" xfId="11975" xr:uid="{00000000-0005-0000-0000-000009660000}"/>
    <cellStyle name="Normal 3 3 4 5 5 2 3 2" xfId="28942" xr:uid="{00000000-0005-0000-0000-00000A660000}"/>
    <cellStyle name="Normal 3 3 4 5 5 2 4" xfId="20460" xr:uid="{00000000-0005-0000-0000-00000B660000}"/>
    <cellStyle name="Normal 3 3 4 5 5 3" xfId="5609" xr:uid="{00000000-0005-0000-0000-00000C660000}"/>
    <cellStyle name="Normal 3 3 4 5 5 3 2" xfId="14099" xr:uid="{00000000-0005-0000-0000-00000D660000}"/>
    <cellStyle name="Normal 3 3 4 5 5 3 2 2" xfId="31065" xr:uid="{00000000-0005-0000-0000-00000E660000}"/>
    <cellStyle name="Normal 3 3 4 5 5 3 3" xfId="22583" xr:uid="{00000000-0005-0000-0000-00000F660000}"/>
    <cellStyle name="Normal 3 3 4 5 5 4" xfId="9857" xr:uid="{00000000-0005-0000-0000-000010660000}"/>
    <cellStyle name="Normal 3 3 4 5 5 4 2" xfId="26824" xr:uid="{00000000-0005-0000-0000-000011660000}"/>
    <cellStyle name="Normal 3 3 4 5 5 5" xfId="18342" xr:uid="{00000000-0005-0000-0000-000012660000}"/>
    <cellStyle name="Normal 3 3 4 5 6" xfId="2410" xr:uid="{00000000-0005-0000-0000-000013660000}"/>
    <cellStyle name="Normal 3 3 4 5 6 2" xfId="6670" xr:uid="{00000000-0005-0000-0000-000014660000}"/>
    <cellStyle name="Normal 3 3 4 5 6 2 2" xfId="15159" xr:uid="{00000000-0005-0000-0000-000015660000}"/>
    <cellStyle name="Normal 3 3 4 5 6 2 2 2" xfId="32125" xr:uid="{00000000-0005-0000-0000-000016660000}"/>
    <cellStyle name="Normal 3 3 4 5 6 2 3" xfId="23643" xr:uid="{00000000-0005-0000-0000-000017660000}"/>
    <cellStyle name="Normal 3 3 4 5 6 3" xfId="10917" xr:uid="{00000000-0005-0000-0000-000018660000}"/>
    <cellStyle name="Normal 3 3 4 5 6 3 2" xfId="27884" xr:uid="{00000000-0005-0000-0000-000019660000}"/>
    <cellStyle name="Normal 3 3 4 5 6 4" xfId="19402" xr:uid="{00000000-0005-0000-0000-00001A660000}"/>
    <cellStyle name="Normal 3 3 4 5 7" xfId="4551" xr:uid="{00000000-0005-0000-0000-00001B660000}"/>
    <cellStyle name="Normal 3 3 4 5 7 2" xfId="13041" xr:uid="{00000000-0005-0000-0000-00001C660000}"/>
    <cellStyle name="Normal 3 3 4 5 7 2 2" xfId="30007" xr:uid="{00000000-0005-0000-0000-00001D660000}"/>
    <cellStyle name="Normal 3 3 4 5 7 3" xfId="21525" xr:uid="{00000000-0005-0000-0000-00001E660000}"/>
    <cellStyle name="Normal 3 3 4 5 8" xfId="8799" xr:uid="{00000000-0005-0000-0000-00001F660000}"/>
    <cellStyle name="Normal 3 3 4 5 8 2" xfId="25766" xr:uid="{00000000-0005-0000-0000-000020660000}"/>
    <cellStyle name="Normal 3 3 4 5 9" xfId="17284" xr:uid="{00000000-0005-0000-0000-000021660000}"/>
    <cellStyle name="Normal 3 3 4 6" xfId="321" xr:uid="{00000000-0005-0000-0000-000022660000}"/>
    <cellStyle name="Normal 3 3 4 6 2" xfId="610" xr:uid="{00000000-0005-0000-0000-000023660000}"/>
    <cellStyle name="Normal 3 3 4 6 2 2" xfId="1147" xr:uid="{00000000-0005-0000-0000-000024660000}"/>
    <cellStyle name="Normal 3 3 4 6 2 2 2" xfId="2208" xr:uid="{00000000-0005-0000-0000-000025660000}"/>
    <cellStyle name="Normal 3 3 4 6 2 2 2 2" xfId="4329" xr:uid="{00000000-0005-0000-0000-000026660000}"/>
    <cellStyle name="Normal 3 3 4 6 2 2 2 2 2" xfId="8588" xr:uid="{00000000-0005-0000-0000-000027660000}"/>
    <cellStyle name="Normal 3 3 4 6 2 2 2 2 2 2" xfId="17077" xr:uid="{00000000-0005-0000-0000-000028660000}"/>
    <cellStyle name="Normal 3 3 4 6 2 2 2 2 2 2 2" xfId="34043" xr:uid="{00000000-0005-0000-0000-000029660000}"/>
    <cellStyle name="Normal 3 3 4 6 2 2 2 2 2 3" xfId="25561" xr:uid="{00000000-0005-0000-0000-00002A660000}"/>
    <cellStyle name="Normal 3 3 4 6 2 2 2 2 3" xfId="12835" xr:uid="{00000000-0005-0000-0000-00002B660000}"/>
    <cellStyle name="Normal 3 3 4 6 2 2 2 2 3 2" xfId="29802" xr:uid="{00000000-0005-0000-0000-00002C660000}"/>
    <cellStyle name="Normal 3 3 4 6 2 2 2 2 4" xfId="21320" xr:uid="{00000000-0005-0000-0000-00002D660000}"/>
    <cellStyle name="Normal 3 3 4 6 2 2 2 3" xfId="6469" xr:uid="{00000000-0005-0000-0000-00002E660000}"/>
    <cellStyle name="Normal 3 3 4 6 2 2 2 3 2" xfId="14959" xr:uid="{00000000-0005-0000-0000-00002F660000}"/>
    <cellStyle name="Normal 3 3 4 6 2 2 2 3 2 2" xfId="31925" xr:uid="{00000000-0005-0000-0000-000030660000}"/>
    <cellStyle name="Normal 3 3 4 6 2 2 2 3 3" xfId="23443" xr:uid="{00000000-0005-0000-0000-000031660000}"/>
    <cellStyle name="Normal 3 3 4 6 2 2 2 4" xfId="10717" xr:uid="{00000000-0005-0000-0000-000032660000}"/>
    <cellStyle name="Normal 3 3 4 6 2 2 2 4 2" xfId="27684" xr:uid="{00000000-0005-0000-0000-000033660000}"/>
    <cellStyle name="Normal 3 3 4 6 2 2 2 5" xfId="19202" xr:uid="{00000000-0005-0000-0000-000034660000}"/>
    <cellStyle name="Normal 3 3 4 6 2 2 3" xfId="3270" xr:uid="{00000000-0005-0000-0000-000035660000}"/>
    <cellStyle name="Normal 3 3 4 6 2 2 3 2" xfId="7530" xr:uid="{00000000-0005-0000-0000-000036660000}"/>
    <cellStyle name="Normal 3 3 4 6 2 2 3 2 2" xfId="16019" xr:uid="{00000000-0005-0000-0000-000037660000}"/>
    <cellStyle name="Normal 3 3 4 6 2 2 3 2 2 2" xfId="32985" xr:uid="{00000000-0005-0000-0000-000038660000}"/>
    <cellStyle name="Normal 3 3 4 6 2 2 3 2 3" xfId="24503" xr:uid="{00000000-0005-0000-0000-000039660000}"/>
    <cellStyle name="Normal 3 3 4 6 2 2 3 3" xfId="11777" xr:uid="{00000000-0005-0000-0000-00003A660000}"/>
    <cellStyle name="Normal 3 3 4 6 2 2 3 3 2" xfId="28744" xr:uid="{00000000-0005-0000-0000-00003B660000}"/>
    <cellStyle name="Normal 3 3 4 6 2 2 3 4" xfId="20262" xr:uid="{00000000-0005-0000-0000-00003C660000}"/>
    <cellStyle name="Normal 3 3 4 6 2 2 4" xfId="5411" xr:uid="{00000000-0005-0000-0000-00003D660000}"/>
    <cellStyle name="Normal 3 3 4 6 2 2 4 2" xfId="13901" xr:uid="{00000000-0005-0000-0000-00003E660000}"/>
    <cellStyle name="Normal 3 3 4 6 2 2 4 2 2" xfId="30867" xr:uid="{00000000-0005-0000-0000-00003F660000}"/>
    <cellStyle name="Normal 3 3 4 6 2 2 4 3" xfId="22385" xr:uid="{00000000-0005-0000-0000-000040660000}"/>
    <cellStyle name="Normal 3 3 4 6 2 2 5" xfId="9659" xr:uid="{00000000-0005-0000-0000-000041660000}"/>
    <cellStyle name="Normal 3 3 4 6 2 2 5 2" xfId="26626" xr:uid="{00000000-0005-0000-0000-000042660000}"/>
    <cellStyle name="Normal 3 3 4 6 2 2 6" xfId="18144" xr:uid="{00000000-0005-0000-0000-000043660000}"/>
    <cellStyle name="Normal 3 3 4 6 2 3" xfId="1678" xr:uid="{00000000-0005-0000-0000-000044660000}"/>
    <cellStyle name="Normal 3 3 4 6 2 3 2" xfId="3800" xr:uid="{00000000-0005-0000-0000-000045660000}"/>
    <cellStyle name="Normal 3 3 4 6 2 3 2 2" xfId="8059" xr:uid="{00000000-0005-0000-0000-000046660000}"/>
    <cellStyle name="Normal 3 3 4 6 2 3 2 2 2" xfId="16548" xr:uid="{00000000-0005-0000-0000-000047660000}"/>
    <cellStyle name="Normal 3 3 4 6 2 3 2 2 2 2" xfId="33514" xr:uid="{00000000-0005-0000-0000-000048660000}"/>
    <cellStyle name="Normal 3 3 4 6 2 3 2 2 3" xfId="25032" xr:uid="{00000000-0005-0000-0000-000049660000}"/>
    <cellStyle name="Normal 3 3 4 6 2 3 2 3" xfId="12306" xr:uid="{00000000-0005-0000-0000-00004A660000}"/>
    <cellStyle name="Normal 3 3 4 6 2 3 2 3 2" xfId="29273" xr:uid="{00000000-0005-0000-0000-00004B660000}"/>
    <cellStyle name="Normal 3 3 4 6 2 3 2 4" xfId="20791" xr:uid="{00000000-0005-0000-0000-00004C660000}"/>
    <cellStyle name="Normal 3 3 4 6 2 3 3" xfId="5940" xr:uid="{00000000-0005-0000-0000-00004D660000}"/>
    <cellStyle name="Normal 3 3 4 6 2 3 3 2" xfId="14430" xr:uid="{00000000-0005-0000-0000-00004E660000}"/>
    <cellStyle name="Normal 3 3 4 6 2 3 3 2 2" xfId="31396" xr:uid="{00000000-0005-0000-0000-00004F660000}"/>
    <cellStyle name="Normal 3 3 4 6 2 3 3 3" xfId="22914" xr:uid="{00000000-0005-0000-0000-000050660000}"/>
    <cellStyle name="Normal 3 3 4 6 2 3 4" xfId="10188" xr:uid="{00000000-0005-0000-0000-000051660000}"/>
    <cellStyle name="Normal 3 3 4 6 2 3 4 2" xfId="27155" xr:uid="{00000000-0005-0000-0000-000052660000}"/>
    <cellStyle name="Normal 3 3 4 6 2 3 5" xfId="18673" xr:uid="{00000000-0005-0000-0000-000053660000}"/>
    <cellStyle name="Normal 3 3 4 6 2 4" xfId="2741" xr:uid="{00000000-0005-0000-0000-000054660000}"/>
    <cellStyle name="Normal 3 3 4 6 2 4 2" xfId="7001" xr:uid="{00000000-0005-0000-0000-000055660000}"/>
    <cellStyle name="Normal 3 3 4 6 2 4 2 2" xfId="15490" xr:uid="{00000000-0005-0000-0000-000056660000}"/>
    <cellStyle name="Normal 3 3 4 6 2 4 2 2 2" xfId="32456" xr:uid="{00000000-0005-0000-0000-000057660000}"/>
    <cellStyle name="Normal 3 3 4 6 2 4 2 3" xfId="23974" xr:uid="{00000000-0005-0000-0000-000058660000}"/>
    <cellStyle name="Normal 3 3 4 6 2 4 3" xfId="11248" xr:uid="{00000000-0005-0000-0000-000059660000}"/>
    <cellStyle name="Normal 3 3 4 6 2 4 3 2" xfId="28215" xr:uid="{00000000-0005-0000-0000-00005A660000}"/>
    <cellStyle name="Normal 3 3 4 6 2 4 4" xfId="19733" xr:uid="{00000000-0005-0000-0000-00005B660000}"/>
    <cellStyle name="Normal 3 3 4 6 2 5" xfId="4882" xr:uid="{00000000-0005-0000-0000-00005C660000}"/>
    <cellStyle name="Normal 3 3 4 6 2 5 2" xfId="13372" xr:uid="{00000000-0005-0000-0000-00005D660000}"/>
    <cellStyle name="Normal 3 3 4 6 2 5 2 2" xfId="30338" xr:uid="{00000000-0005-0000-0000-00005E660000}"/>
    <cellStyle name="Normal 3 3 4 6 2 5 3" xfId="21856" xr:uid="{00000000-0005-0000-0000-00005F660000}"/>
    <cellStyle name="Normal 3 3 4 6 2 6" xfId="9130" xr:uid="{00000000-0005-0000-0000-000060660000}"/>
    <cellStyle name="Normal 3 3 4 6 2 6 2" xfId="26097" xr:uid="{00000000-0005-0000-0000-000061660000}"/>
    <cellStyle name="Normal 3 3 4 6 2 7" xfId="17615" xr:uid="{00000000-0005-0000-0000-000062660000}"/>
    <cellStyle name="Normal 3 3 4 6 3" xfId="877" xr:uid="{00000000-0005-0000-0000-000063660000}"/>
    <cellStyle name="Normal 3 3 4 6 3 2" xfId="1943" xr:uid="{00000000-0005-0000-0000-000064660000}"/>
    <cellStyle name="Normal 3 3 4 6 3 2 2" xfId="4064" xr:uid="{00000000-0005-0000-0000-000065660000}"/>
    <cellStyle name="Normal 3 3 4 6 3 2 2 2" xfId="8323" xr:uid="{00000000-0005-0000-0000-000066660000}"/>
    <cellStyle name="Normal 3 3 4 6 3 2 2 2 2" xfId="16812" xr:uid="{00000000-0005-0000-0000-000067660000}"/>
    <cellStyle name="Normal 3 3 4 6 3 2 2 2 2 2" xfId="33778" xr:uid="{00000000-0005-0000-0000-000068660000}"/>
    <cellStyle name="Normal 3 3 4 6 3 2 2 2 3" xfId="25296" xr:uid="{00000000-0005-0000-0000-000069660000}"/>
    <cellStyle name="Normal 3 3 4 6 3 2 2 3" xfId="12570" xr:uid="{00000000-0005-0000-0000-00006A660000}"/>
    <cellStyle name="Normal 3 3 4 6 3 2 2 3 2" xfId="29537" xr:uid="{00000000-0005-0000-0000-00006B660000}"/>
    <cellStyle name="Normal 3 3 4 6 3 2 2 4" xfId="21055" xr:uid="{00000000-0005-0000-0000-00006C660000}"/>
    <cellStyle name="Normal 3 3 4 6 3 2 3" xfId="6204" xr:uid="{00000000-0005-0000-0000-00006D660000}"/>
    <cellStyle name="Normal 3 3 4 6 3 2 3 2" xfId="14694" xr:uid="{00000000-0005-0000-0000-00006E660000}"/>
    <cellStyle name="Normal 3 3 4 6 3 2 3 2 2" xfId="31660" xr:uid="{00000000-0005-0000-0000-00006F660000}"/>
    <cellStyle name="Normal 3 3 4 6 3 2 3 3" xfId="23178" xr:uid="{00000000-0005-0000-0000-000070660000}"/>
    <cellStyle name="Normal 3 3 4 6 3 2 4" xfId="10452" xr:uid="{00000000-0005-0000-0000-000071660000}"/>
    <cellStyle name="Normal 3 3 4 6 3 2 4 2" xfId="27419" xr:uid="{00000000-0005-0000-0000-000072660000}"/>
    <cellStyle name="Normal 3 3 4 6 3 2 5" xfId="18937" xr:uid="{00000000-0005-0000-0000-000073660000}"/>
    <cellStyle name="Normal 3 3 4 6 3 3" xfId="3005" xr:uid="{00000000-0005-0000-0000-000074660000}"/>
    <cellStyle name="Normal 3 3 4 6 3 3 2" xfId="7265" xr:uid="{00000000-0005-0000-0000-000075660000}"/>
    <cellStyle name="Normal 3 3 4 6 3 3 2 2" xfId="15754" xr:uid="{00000000-0005-0000-0000-000076660000}"/>
    <cellStyle name="Normal 3 3 4 6 3 3 2 2 2" xfId="32720" xr:uid="{00000000-0005-0000-0000-000077660000}"/>
    <cellStyle name="Normal 3 3 4 6 3 3 2 3" xfId="24238" xr:uid="{00000000-0005-0000-0000-000078660000}"/>
    <cellStyle name="Normal 3 3 4 6 3 3 3" xfId="11512" xr:uid="{00000000-0005-0000-0000-000079660000}"/>
    <cellStyle name="Normal 3 3 4 6 3 3 3 2" xfId="28479" xr:uid="{00000000-0005-0000-0000-00007A660000}"/>
    <cellStyle name="Normal 3 3 4 6 3 3 4" xfId="19997" xr:uid="{00000000-0005-0000-0000-00007B660000}"/>
    <cellStyle name="Normal 3 3 4 6 3 4" xfId="5146" xr:uid="{00000000-0005-0000-0000-00007C660000}"/>
    <cellStyle name="Normal 3 3 4 6 3 4 2" xfId="13636" xr:uid="{00000000-0005-0000-0000-00007D660000}"/>
    <cellStyle name="Normal 3 3 4 6 3 4 2 2" xfId="30602" xr:uid="{00000000-0005-0000-0000-00007E660000}"/>
    <cellStyle name="Normal 3 3 4 6 3 4 3" xfId="22120" xr:uid="{00000000-0005-0000-0000-00007F660000}"/>
    <cellStyle name="Normal 3 3 4 6 3 5" xfId="9394" xr:uid="{00000000-0005-0000-0000-000080660000}"/>
    <cellStyle name="Normal 3 3 4 6 3 5 2" xfId="26361" xr:uid="{00000000-0005-0000-0000-000081660000}"/>
    <cellStyle name="Normal 3 3 4 6 3 6" xfId="17879" xr:uid="{00000000-0005-0000-0000-000082660000}"/>
    <cellStyle name="Normal 3 3 4 6 4" xfId="1413" xr:uid="{00000000-0005-0000-0000-000083660000}"/>
    <cellStyle name="Normal 3 3 4 6 4 2" xfId="3535" xr:uid="{00000000-0005-0000-0000-000084660000}"/>
    <cellStyle name="Normal 3 3 4 6 4 2 2" xfId="7794" xr:uid="{00000000-0005-0000-0000-000085660000}"/>
    <cellStyle name="Normal 3 3 4 6 4 2 2 2" xfId="16283" xr:uid="{00000000-0005-0000-0000-000086660000}"/>
    <cellStyle name="Normal 3 3 4 6 4 2 2 2 2" xfId="33249" xr:uid="{00000000-0005-0000-0000-000087660000}"/>
    <cellStyle name="Normal 3 3 4 6 4 2 2 3" xfId="24767" xr:uid="{00000000-0005-0000-0000-000088660000}"/>
    <cellStyle name="Normal 3 3 4 6 4 2 3" xfId="12041" xr:uid="{00000000-0005-0000-0000-000089660000}"/>
    <cellStyle name="Normal 3 3 4 6 4 2 3 2" xfId="29008" xr:uid="{00000000-0005-0000-0000-00008A660000}"/>
    <cellStyle name="Normal 3 3 4 6 4 2 4" xfId="20526" xr:uid="{00000000-0005-0000-0000-00008B660000}"/>
    <cellStyle name="Normal 3 3 4 6 4 3" xfId="5675" xr:uid="{00000000-0005-0000-0000-00008C660000}"/>
    <cellStyle name="Normal 3 3 4 6 4 3 2" xfId="14165" xr:uid="{00000000-0005-0000-0000-00008D660000}"/>
    <cellStyle name="Normal 3 3 4 6 4 3 2 2" xfId="31131" xr:uid="{00000000-0005-0000-0000-00008E660000}"/>
    <cellStyle name="Normal 3 3 4 6 4 3 3" xfId="22649" xr:uid="{00000000-0005-0000-0000-00008F660000}"/>
    <cellStyle name="Normal 3 3 4 6 4 4" xfId="9923" xr:uid="{00000000-0005-0000-0000-000090660000}"/>
    <cellStyle name="Normal 3 3 4 6 4 4 2" xfId="26890" xr:uid="{00000000-0005-0000-0000-000091660000}"/>
    <cellStyle name="Normal 3 3 4 6 4 5" xfId="18408" xr:uid="{00000000-0005-0000-0000-000092660000}"/>
    <cellStyle name="Normal 3 3 4 6 5" xfId="2476" xr:uid="{00000000-0005-0000-0000-000093660000}"/>
    <cellStyle name="Normal 3 3 4 6 5 2" xfId="6736" xr:uid="{00000000-0005-0000-0000-000094660000}"/>
    <cellStyle name="Normal 3 3 4 6 5 2 2" xfId="15225" xr:uid="{00000000-0005-0000-0000-000095660000}"/>
    <cellStyle name="Normal 3 3 4 6 5 2 2 2" xfId="32191" xr:uid="{00000000-0005-0000-0000-000096660000}"/>
    <cellStyle name="Normal 3 3 4 6 5 2 3" xfId="23709" xr:uid="{00000000-0005-0000-0000-000097660000}"/>
    <cellStyle name="Normal 3 3 4 6 5 3" xfId="10983" xr:uid="{00000000-0005-0000-0000-000098660000}"/>
    <cellStyle name="Normal 3 3 4 6 5 3 2" xfId="27950" xr:uid="{00000000-0005-0000-0000-000099660000}"/>
    <cellStyle name="Normal 3 3 4 6 5 4" xfId="19468" xr:uid="{00000000-0005-0000-0000-00009A660000}"/>
    <cellStyle name="Normal 3 3 4 6 6" xfId="4617" xr:uid="{00000000-0005-0000-0000-00009B660000}"/>
    <cellStyle name="Normal 3 3 4 6 6 2" xfId="13107" xr:uid="{00000000-0005-0000-0000-00009C660000}"/>
    <cellStyle name="Normal 3 3 4 6 6 2 2" xfId="30073" xr:uid="{00000000-0005-0000-0000-00009D660000}"/>
    <cellStyle name="Normal 3 3 4 6 6 3" xfId="21591" xr:uid="{00000000-0005-0000-0000-00009E660000}"/>
    <cellStyle name="Normal 3 3 4 6 7" xfId="8865" xr:uid="{00000000-0005-0000-0000-00009F660000}"/>
    <cellStyle name="Normal 3 3 4 6 7 2" xfId="25832" xr:uid="{00000000-0005-0000-0000-0000A0660000}"/>
    <cellStyle name="Normal 3 3 4 6 8" xfId="17350" xr:uid="{00000000-0005-0000-0000-0000A1660000}"/>
    <cellStyle name="Normal 3 3 4 7" xfId="475" xr:uid="{00000000-0005-0000-0000-0000A2660000}"/>
    <cellStyle name="Normal 3 3 4 7 2" xfId="1016" xr:uid="{00000000-0005-0000-0000-0000A3660000}"/>
    <cellStyle name="Normal 3 3 4 7 2 2" xfId="2077" xr:uid="{00000000-0005-0000-0000-0000A4660000}"/>
    <cellStyle name="Normal 3 3 4 7 2 2 2" xfId="4198" xr:uid="{00000000-0005-0000-0000-0000A5660000}"/>
    <cellStyle name="Normal 3 3 4 7 2 2 2 2" xfId="8457" xr:uid="{00000000-0005-0000-0000-0000A6660000}"/>
    <cellStyle name="Normal 3 3 4 7 2 2 2 2 2" xfId="16946" xr:uid="{00000000-0005-0000-0000-0000A7660000}"/>
    <cellStyle name="Normal 3 3 4 7 2 2 2 2 2 2" xfId="33912" xr:uid="{00000000-0005-0000-0000-0000A8660000}"/>
    <cellStyle name="Normal 3 3 4 7 2 2 2 2 3" xfId="25430" xr:uid="{00000000-0005-0000-0000-0000A9660000}"/>
    <cellStyle name="Normal 3 3 4 7 2 2 2 3" xfId="12704" xr:uid="{00000000-0005-0000-0000-0000AA660000}"/>
    <cellStyle name="Normal 3 3 4 7 2 2 2 3 2" xfId="29671" xr:uid="{00000000-0005-0000-0000-0000AB660000}"/>
    <cellStyle name="Normal 3 3 4 7 2 2 2 4" xfId="21189" xr:uid="{00000000-0005-0000-0000-0000AC660000}"/>
    <cellStyle name="Normal 3 3 4 7 2 2 3" xfId="6338" xr:uid="{00000000-0005-0000-0000-0000AD660000}"/>
    <cellStyle name="Normal 3 3 4 7 2 2 3 2" xfId="14828" xr:uid="{00000000-0005-0000-0000-0000AE660000}"/>
    <cellStyle name="Normal 3 3 4 7 2 2 3 2 2" xfId="31794" xr:uid="{00000000-0005-0000-0000-0000AF660000}"/>
    <cellStyle name="Normal 3 3 4 7 2 2 3 3" xfId="23312" xr:uid="{00000000-0005-0000-0000-0000B0660000}"/>
    <cellStyle name="Normal 3 3 4 7 2 2 4" xfId="10586" xr:uid="{00000000-0005-0000-0000-0000B1660000}"/>
    <cellStyle name="Normal 3 3 4 7 2 2 4 2" xfId="27553" xr:uid="{00000000-0005-0000-0000-0000B2660000}"/>
    <cellStyle name="Normal 3 3 4 7 2 2 5" xfId="19071" xr:uid="{00000000-0005-0000-0000-0000B3660000}"/>
    <cellStyle name="Normal 3 3 4 7 2 3" xfId="3139" xr:uid="{00000000-0005-0000-0000-0000B4660000}"/>
    <cellStyle name="Normal 3 3 4 7 2 3 2" xfId="7399" xr:uid="{00000000-0005-0000-0000-0000B5660000}"/>
    <cellStyle name="Normal 3 3 4 7 2 3 2 2" xfId="15888" xr:uid="{00000000-0005-0000-0000-0000B6660000}"/>
    <cellStyle name="Normal 3 3 4 7 2 3 2 2 2" xfId="32854" xr:uid="{00000000-0005-0000-0000-0000B7660000}"/>
    <cellStyle name="Normal 3 3 4 7 2 3 2 3" xfId="24372" xr:uid="{00000000-0005-0000-0000-0000B8660000}"/>
    <cellStyle name="Normal 3 3 4 7 2 3 3" xfId="11646" xr:uid="{00000000-0005-0000-0000-0000B9660000}"/>
    <cellStyle name="Normal 3 3 4 7 2 3 3 2" xfId="28613" xr:uid="{00000000-0005-0000-0000-0000BA660000}"/>
    <cellStyle name="Normal 3 3 4 7 2 3 4" xfId="20131" xr:uid="{00000000-0005-0000-0000-0000BB660000}"/>
    <cellStyle name="Normal 3 3 4 7 2 4" xfId="5280" xr:uid="{00000000-0005-0000-0000-0000BC660000}"/>
    <cellStyle name="Normal 3 3 4 7 2 4 2" xfId="13770" xr:uid="{00000000-0005-0000-0000-0000BD660000}"/>
    <cellStyle name="Normal 3 3 4 7 2 4 2 2" xfId="30736" xr:uid="{00000000-0005-0000-0000-0000BE660000}"/>
    <cellStyle name="Normal 3 3 4 7 2 4 3" xfId="22254" xr:uid="{00000000-0005-0000-0000-0000BF660000}"/>
    <cellStyle name="Normal 3 3 4 7 2 5" xfId="9528" xr:uid="{00000000-0005-0000-0000-0000C0660000}"/>
    <cellStyle name="Normal 3 3 4 7 2 5 2" xfId="26495" xr:uid="{00000000-0005-0000-0000-0000C1660000}"/>
    <cellStyle name="Normal 3 3 4 7 2 6" xfId="18013" xr:uid="{00000000-0005-0000-0000-0000C2660000}"/>
    <cellStyle name="Normal 3 3 4 7 3" xfId="1547" xr:uid="{00000000-0005-0000-0000-0000C3660000}"/>
    <cellStyle name="Normal 3 3 4 7 3 2" xfId="3669" xr:uid="{00000000-0005-0000-0000-0000C4660000}"/>
    <cellStyle name="Normal 3 3 4 7 3 2 2" xfId="7928" xr:uid="{00000000-0005-0000-0000-0000C5660000}"/>
    <cellStyle name="Normal 3 3 4 7 3 2 2 2" xfId="16417" xr:uid="{00000000-0005-0000-0000-0000C6660000}"/>
    <cellStyle name="Normal 3 3 4 7 3 2 2 2 2" xfId="33383" xr:uid="{00000000-0005-0000-0000-0000C7660000}"/>
    <cellStyle name="Normal 3 3 4 7 3 2 2 3" xfId="24901" xr:uid="{00000000-0005-0000-0000-0000C8660000}"/>
    <cellStyle name="Normal 3 3 4 7 3 2 3" xfId="12175" xr:uid="{00000000-0005-0000-0000-0000C9660000}"/>
    <cellStyle name="Normal 3 3 4 7 3 2 3 2" xfId="29142" xr:uid="{00000000-0005-0000-0000-0000CA660000}"/>
    <cellStyle name="Normal 3 3 4 7 3 2 4" xfId="20660" xr:uid="{00000000-0005-0000-0000-0000CB660000}"/>
    <cellStyle name="Normal 3 3 4 7 3 3" xfId="5809" xr:uid="{00000000-0005-0000-0000-0000CC660000}"/>
    <cellStyle name="Normal 3 3 4 7 3 3 2" xfId="14299" xr:uid="{00000000-0005-0000-0000-0000CD660000}"/>
    <cellStyle name="Normal 3 3 4 7 3 3 2 2" xfId="31265" xr:uid="{00000000-0005-0000-0000-0000CE660000}"/>
    <cellStyle name="Normal 3 3 4 7 3 3 3" xfId="22783" xr:uid="{00000000-0005-0000-0000-0000CF660000}"/>
    <cellStyle name="Normal 3 3 4 7 3 4" xfId="10057" xr:uid="{00000000-0005-0000-0000-0000D0660000}"/>
    <cellStyle name="Normal 3 3 4 7 3 4 2" xfId="27024" xr:uid="{00000000-0005-0000-0000-0000D1660000}"/>
    <cellStyle name="Normal 3 3 4 7 3 5" xfId="18542" xr:uid="{00000000-0005-0000-0000-0000D2660000}"/>
    <cellStyle name="Normal 3 3 4 7 4" xfId="2610" xr:uid="{00000000-0005-0000-0000-0000D3660000}"/>
    <cellStyle name="Normal 3 3 4 7 4 2" xfId="6870" xr:uid="{00000000-0005-0000-0000-0000D4660000}"/>
    <cellStyle name="Normal 3 3 4 7 4 2 2" xfId="15359" xr:uid="{00000000-0005-0000-0000-0000D5660000}"/>
    <cellStyle name="Normal 3 3 4 7 4 2 2 2" xfId="32325" xr:uid="{00000000-0005-0000-0000-0000D6660000}"/>
    <cellStyle name="Normal 3 3 4 7 4 2 3" xfId="23843" xr:uid="{00000000-0005-0000-0000-0000D7660000}"/>
    <cellStyle name="Normal 3 3 4 7 4 3" xfId="11117" xr:uid="{00000000-0005-0000-0000-0000D8660000}"/>
    <cellStyle name="Normal 3 3 4 7 4 3 2" xfId="28084" xr:uid="{00000000-0005-0000-0000-0000D9660000}"/>
    <cellStyle name="Normal 3 3 4 7 4 4" xfId="19602" xr:uid="{00000000-0005-0000-0000-0000DA660000}"/>
    <cellStyle name="Normal 3 3 4 7 5" xfId="4751" xr:uid="{00000000-0005-0000-0000-0000DB660000}"/>
    <cellStyle name="Normal 3 3 4 7 5 2" xfId="13241" xr:uid="{00000000-0005-0000-0000-0000DC660000}"/>
    <cellStyle name="Normal 3 3 4 7 5 2 2" xfId="30207" xr:uid="{00000000-0005-0000-0000-0000DD660000}"/>
    <cellStyle name="Normal 3 3 4 7 5 3" xfId="21725" xr:uid="{00000000-0005-0000-0000-0000DE660000}"/>
    <cellStyle name="Normal 3 3 4 7 6" xfId="8999" xr:uid="{00000000-0005-0000-0000-0000DF660000}"/>
    <cellStyle name="Normal 3 3 4 7 6 2" xfId="25966" xr:uid="{00000000-0005-0000-0000-0000E0660000}"/>
    <cellStyle name="Normal 3 3 4 7 7" xfId="17484" xr:uid="{00000000-0005-0000-0000-0000E1660000}"/>
    <cellStyle name="Normal 3 3 4 8" xfId="745" xr:uid="{00000000-0005-0000-0000-0000E2660000}"/>
    <cellStyle name="Normal 3 3 4 8 2" xfId="1812" xr:uid="{00000000-0005-0000-0000-0000E3660000}"/>
    <cellStyle name="Normal 3 3 4 8 2 2" xfId="3933" xr:uid="{00000000-0005-0000-0000-0000E4660000}"/>
    <cellStyle name="Normal 3 3 4 8 2 2 2" xfId="8192" xr:uid="{00000000-0005-0000-0000-0000E5660000}"/>
    <cellStyle name="Normal 3 3 4 8 2 2 2 2" xfId="16681" xr:uid="{00000000-0005-0000-0000-0000E6660000}"/>
    <cellStyle name="Normal 3 3 4 8 2 2 2 2 2" xfId="33647" xr:uid="{00000000-0005-0000-0000-0000E7660000}"/>
    <cellStyle name="Normal 3 3 4 8 2 2 2 3" xfId="25165" xr:uid="{00000000-0005-0000-0000-0000E8660000}"/>
    <cellStyle name="Normal 3 3 4 8 2 2 3" xfId="12439" xr:uid="{00000000-0005-0000-0000-0000E9660000}"/>
    <cellStyle name="Normal 3 3 4 8 2 2 3 2" xfId="29406" xr:uid="{00000000-0005-0000-0000-0000EA660000}"/>
    <cellStyle name="Normal 3 3 4 8 2 2 4" xfId="20924" xr:uid="{00000000-0005-0000-0000-0000EB660000}"/>
    <cellStyle name="Normal 3 3 4 8 2 3" xfId="6073" xr:uid="{00000000-0005-0000-0000-0000EC660000}"/>
    <cellStyle name="Normal 3 3 4 8 2 3 2" xfId="14563" xr:uid="{00000000-0005-0000-0000-0000ED660000}"/>
    <cellStyle name="Normal 3 3 4 8 2 3 2 2" xfId="31529" xr:uid="{00000000-0005-0000-0000-0000EE660000}"/>
    <cellStyle name="Normal 3 3 4 8 2 3 3" xfId="23047" xr:uid="{00000000-0005-0000-0000-0000EF660000}"/>
    <cellStyle name="Normal 3 3 4 8 2 4" xfId="10321" xr:uid="{00000000-0005-0000-0000-0000F0660000}"/>
    <cellStyle name="Normal 3 3 4 8 2 4 2" xfId="27288" xr:uid="{00000000-0005-0000-0000-0000F1660000}"/>
    <cellStyle name="Normal 3 3 4 8 2 5" xfId="18806" xr:uid="{00000000-0005-0000-0000-0000F2660000}"/>
    <cellStyle name="Normal 3 3 4 8 3" xfId="2874" xr:uid="{00000000-0005-0000-0000-0000F3660000}"/>
    <cellStyle name="Normal 3 3 4 8 3 2" xfId="7134" xr:uid="{00000000-0005-0000-0000-0000F4660000}"/>
    <cellStyle name="Normal 3 3 4 8 3 2 2" xfId="15623" xr:uid="{00000000-0005-0000-0000-0000F5660000}"/>
    <cellStyle name="Normal 3 3 4 8 3 2 2 2" xfId="32589" xr:uid="{00000000-0005-0000-0000-0000F6660000}"/>
    <cellStyle name="Normal 3 3 4 8 3 2 3" xfId="24107" xr:uid="{00000000-0005-0000-0000-0000F7660000}"/>
    <cellStyle name="Normal 3 3 4 8 3 3" xfId="11381" xr:uid="{00000000-0005-0000-0000-0000F8660000}"/>
    <cellStyle name="Normal 3 3 4 8 3 3 2" xfId="28348" xr:uid="{00000000-0005-0000-0000-0000F9660000}"/>
    <cellStyle name="Normal 3 3 4 8 3 4" xfId="19866" xr:uid="{00000000-0005-0000-0000-0000FA660000}"/>
    <cellStyle name="Normal 3 3 4 8 4" xfId="5015" xr:uid="{00000000-0005-0000-0000-0000FB660000}"/>
    <cellStyle name="Normal 3 3 4 8 4 2" xfId="13505" xr:uid="{00000000-0005-0000-0000-0000FC660000}"/>
    <cellStyle name="Normal 3 3 4 8 4 2 2" xfId="30471" xr:uid="{00000000-0005-0000-0000-0000FD660000}"/>
    <cellStyle name="Normal 3 3 4 8 4 3" xfId="21989" xr:uid="{00000000-0005-0000-0000-0000FE660000}"/>
    <cellStyle name="Normal 3 3 4 8 5" xfId="9263" xr:uid="{00000000-0005-0000-0000-0000FF660000}"/>
    <cellStyle name="Normal 3 3 4 8 5 2" xfId="26230" xr:uid="{00000000-0005-0000-0000-000000670000}"/>
    <cellStyle name="Normal 3 3 4 8 6" xfId="17748" xr:uid="{00000000-0005-0000-0000-000001670000}"/>
    <cellStyle name="Normal 3 3 4 9" xfId="1281" xr:uid="{00000000-0005-0000-0000-000002670000}"/>
    <cellStyle name="Normal 3 3 4 9 2" xfId="3404" xr:uid="{00000000-0005-0000-0000-000003670000}"/>
    <cellStyle name="Normal 3 3 4 9 2 2" xfId="7663" xr:uid="{00000000-0005-0000-0000-000004670000}"/>
    <cellStyle name="Normal 3 3 4 9 2 2 2" xfId="16152" xr:uid="{00000000-0005-0000-0000-000005670000}"/>
    <cellStyle name="Normal 3 3 4 9 2 2 2 2" xfId="33118" xr:uid="{00000000-0005-0000-0000-000006670000}"/>
    <cellStyle name="Normal 3 3 4 9 2 2 3" xfId="24636" xr:uid="{00000000-0005-0000-0000-000007670000}"/>
    <cellStyle name="Normal 3 3 4 9 2 3" xfId="11910" xr:uid="{00000000-0005-0000-0000-000008670000}"/>
    <cellStyle name="Normal 3 3 4 9 2 3 2" xfId="28877" xr:uid="{00000000-0005-0000-0000-000009670000}"/>
    <cellStyle name="Normal 3 3 4 9 2 4" xfId="20395" xr:uid="{00000000-0005-0000-0000-00000A670000}"/>
    <cellStyle name="Normal 3 3 4 9 3" xfId="5544" xr:uid="{00000000-0005-0000-0000-00000B670000}"/>
    <cellStyle name="Normal 3 3 4 9 3 2" xfId="14034" xr:uid="{00000000-0005-0000-0000-00000C670000}"/>
    <cellStyle name="Normal 3 3 4 9 3 2 2" xfId="31000" xr:uid="{00000000-0005-0000-0000-00000D670000}"/>
    <cellStyle name="Normal 3 3 4 9 3 3" xfId="22518" xr:uid="{00000000-0005-0000-0000-00000E670000}"/>
    <cellStyle name="Normal 3 3 4 9 4" xfId="9792" xr:uid="{00000000-0005-0000-0000-00000F670000}"/>
    <cellStyle name="Normal 3 3 4 9 4 2" xfId="26759" xr:uid="{00000000-0005-0000-0000-000010670000}"/>
    <cellStyle name="Normal 3 3 4 9 5" xfId="18277" xr:uid="{00000000-0005-0000-0000-000011670000}"/>
    <cellStyle name="Normal 3 3 5" xfId="69" xr:uid="{00000000-0005-0000-0000-000012670000}"/>
    <cellStyle name="Normal 3 3 5 10" xfId="8732" xr:uid="{00000000-0005-0000-0000-000013670000}"/>
    <cellStyle name="Normal 3 3 5 10 2" xfId="25700" xr:uid="{00000000-0005-0000-0000-000014670000}"/>
    <cellStyle name="Normal 3 3 5 11" xfId="17217" xr:uid="{00000000-0005-0000-0000-000015670000}"/>
    <cellStyle name="Normal 3 3 5 2" xfId="190" xr:uid="{00000000-0005-0000-0000-000016670000}"/>
    <cellStyle name="Normal 3 3 5 2 10" xfId="17251" xr:uid="{00000000-0005-0000-0000-000017670000}"/>
    <cellStyle name="Normal 3 3 5 2 2" xfId="286" xr:uid="{00000000-0005-0000-0000-000018670000}"/>
    <cellStyle name="Normal 3 3 5 2 2 2" xfId="420" xr:uid="{00000000-0005-0000-0000-000019670000}"/>
    <cellStyle name="Normal 3 3 5 2 2 2 2" xfId="708" xr:uid="{00000000-0005-0000-0000-00001A670000}"/>
    <cellStyle name="Normal 3 3 5 2 2 2 2 2" xfId="1244" xr:uid="{00000000-0005-0000-0000-00001B670000}"/>
    <cellStyle name="Normal 3 3 5 2 2 2 2 2 2" xfId="2305" xr:uid="{00000000-0005-0000-0000-00001C670000}"/>
    <cellStyle name="Normal 3 3 5 2 2 2 2 2 2 2" xfId="4426" xr:uid="{00000000-0005-0000-0000-00001D670000}"/>
    <cellStyle name="Normal 3 3 5 2 2 2 2 2 2 2 2" xfId="8685" xr:uid="{00000000-0005-0000-0000-00001E670000}"/>
    <cellStyle name="Normal 3 3 5 2 2 2 2 2 2 2 2 2" xfId="17174" xr:uid="{00000000-0005-0000-0000-00001F670000}"/>
    <cellStyle name="Normal 3 3 5 2 2 2 2 2 2 2 2 2 2" xfId="34140" xr:uid="{00000000-0005-0000-0000-000020670000}"/>
    <cellStyle name="Normal 3 3 5 2 2 2 2 2 2 2 2 3" xfId="25658" xr:uid="{00000000-0005-0000-0000-000021670000}"/>
    <cellStyle name="Normal 3 3 5 2 2 2 2 2 2 2 3" xfId="12932" xr:uid="{00000000-0005-0000-0000-000022670000}"/>
    <cellStyle name="Normal 3 3 5 2 2 2 2 2 2 2 3 2" xfId="29899" xr:uid="{00000000-0005-0000-0000-000023670000}"/>
    <cellStyle name="Normal 3 3 5 2 2 2 2 2 2 2 4" xfId="21417" xr:uid="{00000000-0005-0000-0000-000024670000}"/>
    <cellStyle name="Normal 3 3 5 2 2 2 2 2 2 3" xfId="6566" xr:uid="{00000000-0005-0000-0000-000025670000}"/>
    <cellStyle name="Normal 3 3 5 2 2 2 2 2 2 3 2" xfId="15056" xr:uid="{00000000-0005-0000-0000-000026670000}"/>
    <cellStyle name="Normal 3 3 5 2 2 2 2 2 2 3 2 2" xfId="32022" xr:uid="{00000000-0005-0000-0000-000027670000}"/>
    <cellStyle name="Normal 3 3 5 2 2 2 2 2 2 3 3" xfId="23540" xr:uid="{00000000-0005-0000-0000-000028670000}"/>
    <cellStyle name="Normal 3 3 5 2 2 2 2 2 2 4" xfId="10814" xr:uid="{00000000-0005-0000-0000-000029670000}"/>
    <cellStyle name="Normal 3 3 5 2 2 2 2 2 2 4 2" xfId="27781" xr:uid="{00000000-0005-0000-0000-00002A670000}"/>
    <cellStyle name="Normal 3 3 5 2 2 2 2 2 2 5" xfId="19299" xr:uid="{00000000-0005-0000-0000-00002B670000}"/>
    <cellStyle name="Normal 3 3 5 2 2 2 2 2 3" xfId="3367" xr:uid="{00000000-0005-0000-0000-00002C670000}"/>
    <cellStyle name="Normal 3 3 5 2 2 2 2 2 3 2" xfId="7627" xr:uid="{00000000-0005-0000-0000-00002D670000}"/>
    <cellStyle name="Normal 3 3 5 2 2 2 2 2 3 2 2" xfId="16116" xr:uid="{00000000-0005-0000-0000-00002E670000}"/>
    <cellStyle name="Normal 3 3 5 2 2 2 2 2 3 2 2 2" xfId="33082" xr:uid="{00000000-0005-0000-0000-00002F670000}"/>
    <cellStyle name="Normal 3 3 5 2 2 2 2 2 3 2 3" xfId="24600" xr:uid="{00000000-0005-0000-0000-000030670000}"/>
    <cellStyle name="Normal 3 3 5 2 2 2 2 2 3 3" xfId="11874" xr:uid="{00000000-0005-0000-0000-000031670000}"/>
    <cellStyle name="Normal 3 3 5 2 2 2 2 2 3 3 2" xfId="28841" xr:uid="{00000000-0005-0000-0000-000032670000}"/>
    <cellStyle name="Normal 3 3 5 2 2 2 2 2 3 4" xfId="20359" xr:uid="{00000000-0005-0000-0000-000033670000}"/>
    <cellStyle name="Normal 3 3 5 2 2 2 2 2 4" xfId="5508" xr:uid="{00000000-0005-0000-0000-000034670000}"/>
    <cellStyle name="Normal 3 3 5 2 2 2 2 2 4 2" xfId="13998" xr:uid="{00000000-0005-0000-0000-000035670000}"/>
    <cellStyle name="Normal 3 3 5 2 2 2 2 2 4 2 2" xfId="30964" xr:uid="{00000000-0005-0000-0000-000036670000}"/>
    <cellStyle name="Normal 3 3 5 2 2 2 2 2 4 3" xfId="22482" xr:uid="{00000000-0005-0000-0000-000037670000}"/>
    <cellStyle name="Normal 3 3 5 2 2 2 2 2 5" xfId="9756" xr:uid="{00000000-0005-0000-0000-000038670000}"/>
    <cellStyle name="Normal 3 3 5 2 2 2 2 2 5 2" xfId="26723" xr:uid="{00000000-0005-0000-0000-000039670000}"/>
    <cellStyle name="Normal 3 3 5 2 2 2 2 2 6" xfId="18241" xr:uid="{00000000-0005-0000-0000-00003A670000}"/>
    <cellStyle name="Normal 3 3 5 2 2 2 2 3" xfId="1775" xr:uid="{00000000-0005-0000-0000-00003B670000}"/>
    <cellStyle name="Normal 3 3 5 2 2 2 2 3 2" xfId="3897" xr:uid="{00000000-0005-0000-0000-00003C670000}"/>
    <cellStyle name="Normal 3 3 5 2 2 2 2 3 2 2" xfId="8156" xr:uid="{00000000-0005-0000-0000-00003D670000}"/>
    <cellStyle name="Normal 3 3 5 2 2 2 2 3 2 2 2" xfId="16645" xr:uid="{00000000-0005-0000-0000-00003E670000}"/>
    <cellStyle name="Normal 3 3 5 2 2 2 2 3 2 2 2 2" xfId="33611" xr:uid="{00000000-0005-0000-0000-00003F670000}"/>
    <cellStyle name="Normal 3 3 5 2 2 2 2 3 2 2 3" xfId="25129" xr:uid="{00000000-0005-0000-0000-000040670000}"/>
    <cellStyle name="Normal 3 3 5 2 2 2 2 3 2 3" xfId="12403" xr:uid="{00000000-0005-0000-0000-000041670000}"/>
    <cellStyle name="Normal 3 3 5 2 2 2 2 3 2 3 2" xfId="29370" xr:uid="{00000000-0005-0000-0000-000042670000}"/>
    <cellStyle name="Normal 3 3 5 2 2 2 2 3 2 4" xfId="20888" xr:uid="{00000000-0005-0000-0000-000043670000}"/>
    <cellStyle name="Normal 3 3 5 2 2 2 2 3 3" xfId="6037" xr:uid="{00000000-0005-0000-0000-000044670000}"/>
    <cellStyle name="Normal 3 3 5 2 2 2 2 3 3 2" xfId="14527" xr:uid="{00000000-0005-0000-0000-000045670000}"/>
    <cellStyle name="Normal 3 3 5 2 2 2 2 3 3 2 2" xfId="31493" xr:uid="{00000000-0005-0000-0000-000046670000}"/>
    <cellStyle name="Normal 3 3 5 2 2 2 2 3 3 3" xfId="23011" xr:uid="{00000000-0005-0000-0000-000047670000}"/>
    <cellStyle name="Normal 3 3 5 2 2 2 2 3 4" xfId="10285" xr:uid="{00000000-0005-0000-0000-000048670000}"/>
    <cellStyle name="Normal 3 3 5 2 2 2 2 3 4 2" xfId="27252" xr:uid="{00000000-0005-0000-0000-000049670000}"/>
    <cellStyle name="Normal 3 3 5 2 2 2 2 3 5" xfId="18770" xr:uid="{00000000-0005-0000-0000-00004A670000}"/>
    <cellStyle name="Normal 3 3 5 2 2 2 2 4" xfId="2838" xr:uid="{00000000-0005-0000-0000-00004B670000}"/>
    <cellStyle name="Normal 3 3 5 2 2 2 2 4 2" xfId="7098" xr:uid="{00000000-0005-0000-0000-00004C670000}"/>
    <cellStyle name="Normal 3 3 5 2 2 2 2 4 2 2" xfId="15587" xr:uid="{00000000-0005-0000-0000-00004D670000}"/>
    <cellStyle name="Normal 3 3 5 2 2 2 2 4 2 2 2" xfId="32553" xr:uid="{00000000-0005-0000-0000-00004E670000}"/>
    <cellStyle name="Normal 3 3 5 2 2 2 2 4 2 3" xfId="24071" xr:uid="{00000000-0005-0000-0000-00004F670000}"/>
    <cellStyle name="Normal 3 3 5 2 2 2 2 4 3" xfId="11345" xr:uid="{00000000-0005-0000-0000-000050670000}"/>
    <cellStyle name="Normal 3 3 5 2 2 2 2 4 3 2" xfId="28312" xr:uid="{00000000-0005-0000-0000-000051670000}"/>
    <cellStyle name="Normal 3 3 5 2 2 2 2 4 4" xfId="19830" xr:uid="{00000000-0005-0000-0000-000052670000}"/>
    <cellStyle name="Normal 3 3 5 2 2 2 2 5" xfId="4979" xr:uid="{00000000-0005-0000-0000-000053670000}"/>
    <cellStyle name="Normal 3 3 5 2 2 2 2 5 2" xfId="13469" xr:uid="{00000000-0005-0000-0000-000054670000}"/>
    <cellStyle name="Normal 3 3 5 2 2 2 2 5 2 2" xfId="30435" xr:uid="{00000000-0005-0000-0000-000055670000}"/>
    <cellStyle name="Normal 3 3 5 2 2 2 2 5 3" xfId="21953" xr:uid="{00000000-0005-0000-0000-000056670000}"/>
    <cellStyle name="Normal 3 3 5 2 2 2 2 6" xfId="9227" xr:uid="{00000000-0005-0000-0000-000057670000}"/>
    <cellStyle name="Normal 3 3 5 2 2 2 2 6 2" xfId="26194" xr:uid="{00000000-0005-0000-0000-000058670000}"/>
    <cellStyle name="Normal 3 3 5 2 2 2 2 7" xfId="17712" xr:uid="{00000000-0005-0000-0000-000059670000}"/>
    <cellStyle name="Normal 3 3 5 2 2 2 3" xfId="974" xr:uid="{00000000-0005-0000-0000-00005A670000}"/>
    <cellStyle name="Normal 3 3 5 2 2 2 3 2" xfId="2040" xr:uid="{00000000-0005-0000-0000-00005B670000}"/>
    <cellStyle name="Normal 3 3 5 2 2 2 3 2 2" xfId="4161" xr:uid="{00000000-0005-0000-0000-00005C670000}"/>
    <cellStyle name="Normal 3 3 5 2 2 2 3 2 2 2" xfId="8420" xr:uid="{00000000-0005-0000-0000-00005D670000}"/>
    <cellStyle name="Normal 3 3 5 2 2 2 3 2 2 2 2" xfId="16909" xr:uid="{00000000-0005-0000-0000-00005E670000}"/>
    <cellStyle name="Normal 3 3 5 2 2 2 3 2 2 2 2 2" xfId="33875" xr:uid="{00000000-0005-0000-0000-00005F670000}"/>
    <cellStyle name="Normal 3 3 5 2 2 2 3 2 2 2 3" xfId="25393" xr:uid="{00000000-0005-0000-0000-000060670000}"/>
    <cellStyle name="Normal 3 3 5 2 2 2 3 2 2 3" xfId="12667" xr:uid="{00000000-0005-0000-0000-000061670000}"/>
    <cellStyle name="Normal 3 3 5 2 2 2 3 2 2 3 2" xfId="29634" xr:uid="{00000000-0005-0000-0000-000062670000}"/>
    <cellStyle name="Normal 3 3 5 2 2 2 3 2 2 4" xfId="21152" xr:uid="{00000000-0005-0000-0000-000063670000}"/>
    <cellStyle name="Normal 3 3 5 2 2 2 3 2 3" xfId="6301" xr:uid="{00000000-0005-0000-0000-000064670000}"/>
    <cellStyle name="Normal 3 3 5 2 2 2 3 2 3 2" xfId="14791" xr:uid="{00000000-0005-0000-0000-000065670000}"/>
    <cellStyle name="Normal 3 3 5 2 2 2 3 2 3 2 2" xfId="31757" xr:uid="{00000000-0005-0000-0000-000066670000}"/>
    <cellStyle name="Normal 3 3 5 2 2 2 3 2 3 3" xfId="23275" xr:uid="{00000000-0005-0000-0000-000067670000}"/>
    <cellStyle name="Normal 3 3 5 2 2 2 3 2 4" xfId="10549" xr:uid="{00000000-0005-0000-0000-000068670000}"/>
    <cellStyle name="Normal 3 3 5 2 2 2 3 2 4 2" xfId="27516" xr:uid="{00000000-0005-0000-0000-000069670000}"/>
    <cellStyle name="Normal 3 3 5 2 2 2 3 2 5" xfId="19034" xr:uid="{00000000-0005-0000-0000-00006A670000}"/>
    <cellStyle name="Normal 3 3 5 2 2 2 3 3" xfId="3102" xr:uid="{00000000-0005-0000-0000-00006B670000}"/>
    <cellStyle name="Normal 3 3 5 2 2 2 3 3 2" xfId="7362" xr:uid="{00000000-0005-0000-0000-00006C670000}"/>
    <cellStyle name="Normal 3 3 5 2 2 2 3 3 2 2" xfId="15851" xr:uid="{00000000-0005-0000-0000-00006D670000}"/>
    <cellStyle name="Normal 3 3 5 2 2 2 3 3 2 2 2" xfId="32817" xr:uid="{00000000-0005-0000-0000-00006E670000}"/>
    <cellStyle name="Normal 3 3 5 2 2 2 3 3 2 3" xfId="24335" xr:uid="{00000000-0005-0000-0000-00006F670000}"/>
    <cellStyle name="Normal 3 3 5 2 2 2 3 3 3" xfId="11609" xr:uid="{00000000-0005-0000-0000-000070670000}"/>
    <cellStyle name="Normal 3 3 5 2 2 2 3 3 3 2" xfId="28576" xr:uid="{00000000-0005-0000-0000-000071670000}"/>
    <cellStyle name="Normal 3 3 5 2 2 2 3 3 4" xfId="20094" xr:uid="{00000000-0005-0000-0000-000072670000}"/>
    <cellStyle name="Normal 3 3 5 2 2 2 3 4" xfId="5243" xr:uid="{00000000-0005-0000-0000-000073670000}"/>
    <cellStyle name="Normal 3 3 5 2 2 2 3 4 2" xfId="13733" xr:uid="{00000000-0005-0000-0000-000074670000}"/>
    <cellStyle name="Normal 3 3 5 2 2 2 3 4 2 2" xfId="30699" xr:uid="{00000000-0005-0000-0000-000075670000}"/>
    <cellStyle name="Normal 3 3 5 2 2 2 3 4 3" xfId="22217" xr:uid="{00000000-0005-0000-0000-000076670000}"/>
    <cellStyle name="Normal 3 3 5 2 2 2 3 5" xfId="9491" xr:uid="{00000000-0005-0000-0000-000077670000}"/>
    <cellStyle name="Normal 3 3 5 2 2 2 3 5 2" xfId="26458" xr:uid="{00000000-0005-0000-0000-000078670000}"/>
    <cellStyle name="Normal 3 3 5 2 2 2 3 6" xfId="17976" xr:uid="{00000000-0005-0000-0000-000079670000}"/>
    <cellStyle name="Normal 3 3 5 2 2 2 4" xfId="1510" xr:uid="{00000000-0005-0000-0000-00007A670000}"/>
    <cellStyle name="Normal 3 3 5 2 2 2 4 2" xfId="3632" xr:uid="{00000000-0005-0000-0000-00007B670000}"/>
    <cellStyle name="Normal 3 3 5 2 2 2 4 2 2" xfId="7891" xr:uid="{00000000-0005-0000-0000-00007C670000}"/>
    <cellStyle name="Normal 3 3 5 2 2 2 4 2 2 2" xfId="16380" xr:uid="{00000000-0005-0000-0000-00007D670000}"/>
    <cellStyle name="Normal 3 3 5 2 2 2 4 2 2 2 2" xfId="33346" xr:uid="{00000000-0005-0000-0000-00007E670000}"/>
    <cellStyle name="Normal 3 3 5 2 2 2 4 2 2 3" xfId="24864" xr:uid="{00000000-0005-0000-0000-00007F670000}"/>
    <cellStyle name="Normal 3 3 5 2 2 2 4 2 3" xfId="12138" xr:uid="{00000000-0005-0000-0000-000080670000}"/>
    <cellStyle name="Normal 3 3 5 2 2 2 4 2 3 2" xfId="29105" xr:uid="{00000000-0005-0000-0000-000081670000}"/>
    <cellStyle name="Normal 3 3 5 2 2 2 4 2 4" xfId="20623" xr:uid="{00000000-0005-0000-0000-000082670000}"/>
    <cellStyle name="Normal 3 3 5 2 2 2 4 3" xfId="5772" xr:uid="{00000000-0005-0000-0000-000083670000}"/>
    <cellStyle name="Normal 3 3 5 2 2 2 4 3 2" xfId="14262" xr:uid="{00000000-0005-0000-0000-000084670000}"/>
    <cellStyle name="Normal 3 3 5 2 2 2 4 3 2 2" xfId="31228" xr:uid="{00000000-0005-0000-0000-000085670000}"/>
    <cellStyle name="Normal 3 3 5 2 2 2 4 3 3" xfId="22746" xr:uid="{00000000-0005-0000-0000-000086670000}"/>
    <cellStyle name="Normal 3 3 5 2 2 2 4 4" xfId="10020" xr:uid="{00000000-0005-0000-0000-000087670000}"/>
    <cellStyle name="Normal 3 3 5 2 2 2 4 4 2" xfId="26987" xr:uid="{00000000-0005-0000-0000-000088670000}"/>
    <cellStyle name="Normal 3 3 5 2 2 2 4 5" xfId="18505" xr:uid="{00000000-0005-0000-0000-000089670000}"/>
    <cellStyle name="Normal 3 3 5 2 2 2 5" xfId="2573" xr:uid="{00000000-0005-0000-0000-00008A670000}"/>
    <cellStyle name="Normal 3 3 5 2 2 2 5 2" xfId="6833" xr:uid="{00000000-0005-0000-0000-00008B670000}"/>
    <cellStyle name="Normal 3 3 5 2 2 2 5 2 2" xfId="15322" xr:uid="{00000000-0005-0000-0000-00008C670000}"/>
    <cellStyle name="Normal 3 3 5 2 2 2 5 2 2 2" xfId="32288" xr:uid="{00000000-0005-0000-0000-00008D670000}"/>
    <cellStyle name="Normal 3 3 5 2 2 2 5 2 3" xfId="23806" xr:uid="{00000000-0005-0000-0000-00008E670000}"/>
    <cellStyle name="Normal 3 3 5 2 2 2 5 3" xfId="11080" xr:uid="{00000000-0005-0000-0000-00008F670000}"/>
    <cellStyle name="Normal 3 3 5 2 2 2 5 3 2" xfId="28047" xr:uid="{00000000-0005-0000-0000-000090670000}"/>
    <cellStyle name="Normal 3 3 5 2 2 2 5 4" xfId="19565" xr:uid="{00000000-0005-0000-0000-000091670000}"/>
    <cellStyle name="Normal 3 3 5 2 2 2 6" xfId="4714" xr:uid="{00000000-0005-0000-0000-000092670000}"/>
    <cellStyle name="Normal 3 3 5 2 2 2 6 2" xfId="13204" xr:uid="{00000000-0005-0000-0000-000093670000}"/>
    <cellStyle name="Normal 3 3 5 2 2 2 6 2 2" xfId="30170" xr:uid="{00000000-0005-0000-0000-000094670000}"/>
    <cellStyle name="Normal 3 3 5 2 2 2 6 3" xfId="21688" xr:uid="{00000000-0005-0000-0000-000095670000}"/>
    <cellStyle name="Normal 3 3 5 2 2 2 7" xfId="8962" xr:uid="{00000000-0005-0000-0000-000096670000}"/>
    <cellStyle name="Normal 3 3 5 2 2 2 7 2" xfId="25929" xr:uid="{00000000-0005-0000-0000-000097670000}"/>
    <cellStyle name="Normal 3 3 5 2 2 2 8" xfId="17447" xr:uid="{00000000-0005-0000-0000-000098670000}"/>
    <cellStyle name="Normal 3 3 5 2 2 3" xfId="575" xr:uid="{00000000-0005-0000-0000-000099670000}"/>
    <cellStyle name="Normal 3 3 5 2 2 3 2" xfId="1113" xr:uid="{00000000-0005-0000-0000-00009A670000}"/>
    <cellStyle name="Normal 3 3 5 2 2 3 2 2" xfId="2174" xr:uid="{00000000-0005-0000-0000-00009B670000}"/>
    <cellStyle name="Normal 3 3 5 2 2 3 2 2 2" xfId="4295" xr:uid="{00000000-0005-0000-0000-00009C670000}"/>
    <cellStyle name="Normal 3 3 5 2 2 3 2 2 2 2" xfId="8554" xr:uid="{00000000-0005-0000-0000-00009D670000}"/>
    <cellStyle name="Normal 3 3 5 2 2 3 2 2 2 2 2" xfId="17043" xr:uid="{00000000-0005-0000-0000-00009E670000}"/>
    <cellStyle name="Normal 3 3 5 2 2 3 2 2 2 2 2 2" xfId="34009" xr:uid="{00000000-0005-0000-0000-00009F670000}"/>
    <cellStyle name="Normal 3 3 5 2 2 3 2 2 2 2 3" xfId="25527" xr:uid="{00000000-0005-0000-0000-0000A0670000}"/>
    <cellStyle name="Normal 3 3 5 2 2 3 2 2 2 3" xfId="12801" xr:uid="{00000000-0005-0000-0000-0000A1670000}"/>
    <cellStyle name="Normal 3 3 5 2 2 3 2 2 2 3 2" xfId="29768" xr:uid="{00000000-0005-0000-0000-0000A2670000}"/>
    <cellStyle name="Normal 3 3 5 2 2 3 2 2 2 4" xfId="21286" xr:uid="{00000000-0005-0000-0000-0000A3670000}"/>
    <cellStyle name="Normal 3 3 5 2 2 3 2 2 3" xfId="6435" xr:uid="{00000000-0005-0000-0000-0000A4670000}"/>
    <cellStyle name="Normal 3 3 5 2 2 3 2 2 3 2" xfId="14925" xr:uid="{00000000-0005-0000-0000-0000A5670000}"/>
    <cellStyle name="Normal 3 3 5 2 2 3 2 2 3 2 2" xfId="31891" xr:uid="{00000000-0005-0000-0000-0000A6670000}"/>
    <cellStyle name="Normal 3 3 5 2 2 3 2 2 3 3" xfId="23409" xr:uid="{00000000-0005-0000-0000-0000A7670000}"/>
    <cellStyle name="Normal 3 3 5 2 2 3 2 2 4" xfId="10683" xr:uid="{00000000-0005-0000-0000-0000A8670000}"/>
    <cellStyle name="Normal 3 3 5 2 2 3 2 2 4 2" xfId="27650" xr:uid="{00000000-0005-0000-0000-0000A9670000}"/>
    <cellStyle name="Normal 3 3 5 2 2 3 2 2 5" xfId="19168" xr:uid="{00000000-0005-0000-0000-0000AA670000}"/>
    <cellStyle name="Normal 3 3 5 2 2 3 2 3" xfId="3236" xr:uid="{00000000-0005-0000-0000-0000AB670000}"/>
    <cellStyle name="Normal 3 3 5 2 2 3 2 3 2" xfId="7496" xr:uid="{00000000-0005-0000-0000-0000AC670000}"/>
    <cellStyle name="Normal 3 3 5 2 2 3 2 3 2 2" xfId="15985" xr:uid="{00000000-0005-0000-0000-0000AD670000}"/>
    <cellStyle name="Normal 3 3 5 2 2 3 2 3 2 2 2" xfId="32951" xr:uid="{00000000-0005-0000-0000-0000AE670000}"/>
    <cellStyle name="Normal 3 3 5 2 2 3 2 3 2 3" xfId="24469" xr:uid="{00000000-0005-0000-0000-0000AF670000}"/>
    <cellStyle name="Normal 3 3 5 2 2 3 2 3 3" xfId="11743" xr:uid="{00000000-0005-0000-0000-0000B0670000}"/>
    <cellStyle name="Normal 3 3 5 2 2 3 2 3 3 2" xfId="28710" xr:uid="{00000000-0005-0000-0000-0000B1670000}"/>
    <cellStyle name="Normal 3 3 5 2 2 3 2 3 4" xfId="20228" xr:uid="{00000000-0005-0000-0000-0000B2670000}"/>
    <cellStyle name="Normal 3 3 5 2 2 3 2 4" xfId="5377" xr:uid="{00000000-0005-0000-0000-0000B3670000}"/>
    <cellStyle name="Normal 3 3 5 2 2 3 2 4 2" xfId="13867" xr:uid="{00000000-0005-0000-0000-0000B4670000}"/>
    <cellStyle name="Normal 3 3 5 2 2 3 2 4 2 2" xfId="30833" xr:uid="{00000000-0005-0000-0000-0000B5670000}"/>
    <cellStyle name="Normal 3 3 5 2 2 3 2 4 3" xfId="22351" xr:uid="{00000000-0005-0000-0000-0000B6670000}"/>
    <cellStyle name="Normal 3 3 5 2 2 3 2 5" xfId="9625" xr:uid="{00000000-0005-0000-0000-0000B7670000}"/>
    <cellStyle name="Normal 3 3 5 2 2 3 2 5 2" xfId="26592" xr:uid="{00000000-0005-0000-0000-0000B8670000}"/>
    <cellStyle name="Normal 3 3 5 2 2 3 2 6" xfId="18110" xr:uid="{00000000-0005-0000-0000-0000B9670000}"/>
    <cellStyle name="Normal 3 3 5 2 2 3 3" xfId="1644" xr:uid="{00000000-0005-0000-0000-0000BA670000}"/>
    <cellStyle name="Normal 3 3 5 2 2 3 3 2" xfId="3766" xr:uid="{00000000-0005-0000-0000-0000BB670000}"/>
    <cellStyle name="Normal 3 3 5 2 2 3 3 2 2" xfId="8025" xr:uid="{00000000-0005-0000-0000-0000BC670000}"/>
    <cellStyle name="Normal 3 3 5 2 2 3 3 2 2 2" xfId="16514" xr:uid="{00000000-0005-0000-0000-0000BD670000}"/>
    <cellStyle name="Normal 3 3 5 2 2 3 3 2 2 2 2" xfId="33480" xr:uid="{00000000-0005-0000-0000-0000BE670000}"/>
    <cellStyle name="Normal 3 3 5 2 2 3 3 2 2 3" xfId="24998" xr:uid="{00000000-0005-0000-0000-0000BF670000}"/>
    <cellStyle name="Normal 3 3 5 2 2 3 3 2 3" xfId="12272" xr:uid="{00000000-0005-0000-0000-0000C0670000}"/>
    <cellStyle name="Normal 3 3 5 2 2 3 3 2 3 2" xfId="29239" xr:uid="{00000000-0005-0000-0000-0000C1670000}"/>
    <cellStyle name="Normal 3 3 5 2 2 3 3 2 4" xfId="20757" xr:uid="{00000000-0005-0000-0000-0000C2670000}"/>
    <cellStyle name="Normal 3 3 5 2 2 3 3 3" xfId="5906" xr:uid="{00000000-0005-0000-0000-0000C3670000}"/>
    <cellStyle name="Normal 3 3 5 2 2 3 3 3 2" xfId="14396" xr:uid="{00000000-0005-0000-0000-0000C4670000}"/>
    <cellStyle name="Normal 3 3 5 2 2 3 3 3 2 2" xfId="31362" xr:uid="{00000000-0005-0000-0000-0000C5670000}"/>
    <cellStyle name="Normal 3 3 5 2 2 3 3 3 3" xfId="22880" xr:uid="{00000000-0005-0000-0000-0000C6670000}"/>
    <cellStyle name="Normal 3 3 5 2 2 3 3 4" xfId="10154" xr:uid="{00000000-0005-0000-0000-0000C7670000}"/>
    <cellStyle name="Normal 3 3 5 2 2 3 3 4 2" xfId="27121" xr:uid="{00000000-0005-0000-0000-0000C8670000}"/>
    <cellStyle name="Normal 3 3 5 2 2 3 3 5" xfId="18639" xr:uid="{00000000-0005-0000-0000-0000C9670000}"/>
    <cellStyle name="Normal 3 3 5 2 2 3 4" xfId="2707" xr:uid="{00000000-0005-0000-0000-0000CA670000}"/>
    <cellStyle name="Normal 3 3 5 2 2 3 4 2" xfId="6967" xr:uid="{00000000-0005-0000-0000-0000CB670000}"/>
    <cellStyle name="Normal 3 3 5 2 2 3 4 2 2" xfId="15456" xr:uid="{00000000-0005-0000-0000-0000CC670000}"/>
    <cellStyle name="Normal 3 3 5 2 2 3 4 2 2 2" xfId="32422" xr:uid="{00000000-0005-0000-0000-0000CD670000}"/>
    <cellStyle name="Normal 3 3 5 2 2 3 4 2 3" xfId="23940" xr:uid="{00000000-0005-0000-0000-0000CE670000}"/>
    <cellStyle name="Normal 3 3 5 2 2 3 4 3" xfId="11214" xr:uid="{00000000-0005-0000-0000-0000CF670000}"/>
    <cellStyle name="Normal 3 3 5 2 2 3 4 3 2" xfId="28181" xr:uid="{00000000-0005-0000-0000-0000D0670000}"/>
    <cellStyle name="Normal 3 3 5 2 2 3 4 4" xfId="19699" xr:uid="{00000000-0005-0000-0000-0000D1670000}"/>
    <cellStyle name="Normal 3 3 5 2 2 3 5" xfId="4848" xr:uid="{00000000-0005-0000-0000-0000D2670000}"/>
    <cellStyle name="Normal 3 3 5 2 2 3 5 2" xfId="13338" xr:uid="{00000000-0005-0000-0000-0000D3670000}"/>
    <cellStyle name="Normal 3 3 5 2 2 3 5 2 2" xfId="30304" xr:uid="{00000000-0005-0000-0000-0000D4670000}"/>
    <cellStyle name="Normal 3 3 5 2 2 3 5 3" xfId="21822" xr:uid="{00000000-0005-0000-0000-0000D5670000}"/>
    <cellStyle name="Normal 3 3 5 2 2 3 6" xfId="9096" xr:uid="{00000000-0005-0000-0000-0000D6670000}"/>
    <cellStyle name="Normal 3 3 5 2 2 3 6 2" xfId="26063" xr:uid="{00000000-0005-0000-0000-0000D7670000}"/>
    <cellStyle name="Normal 3 3 5 2 2 3 7" xfId="17581" xr:uid="{00000000-0005-0000-0000-0000D8670000}"/>
    <cellStyle name="Normal 3 3 5 2 2 4" xfId="843" xr:uid="{00000000-0005-0000-0000-0000D9670000}"/>
    <cellStyle name="Normal 3 3 5 2 2 4 2" xfId="1909" xr:uid="{00000000-0005-0000-0000-0000DA670000}"/>
    <cellStyle name="Normal 3 3 5 2 2 4 2 2" xfId="4030" xr:uid="{00000000-0005-0000-0000-0000DB670000}"/>
    <cellStyle name="Normal 3 3 5 2 2 4 2 2 2" xfId="8289" xr:uid="{00000000-0005-0000-0000-0000DC670000}"/>
    <cellStyle name="Normal 3 3 5 2 2 4 2 2 2 2" xfId="16778" xr:uid="{00000000-0005-0000-0000-0000DD670000}"/>
    <cellStyle name="Normal 3 3 5 2 2 4 2 2 2 2 2" xfId="33744" xr:uid="{00000000-0005-0000-0000-0000DE670000}"/>
    <cellStyle name="Normal 3 3 5 2 2 4 2 2 2 3" xfId="25262" xr:uid="{00000000-0005-0000-0000-0000DF670000}"/>
    <cellStyle name="Normal 3 3 5 2 2 4 2 2 3" xfId="12536" xr:uid="{00000000-0005-0000-0000-0000E0670000}"/>
    <cellStyle name="Normal 3 3 5 2 2 4 2 2 3 2" xfId="29503" xr:uid="{00000000-0005-0000-0000-0000E1670000}"/>
    <cellStyle name="Normal 3 3 5 2 2 4 2 2 4" xfId="21021" xr:uid="{00000000-0005-0000-0000-0000E2670000}"/>
    <cellStyle name="Normal 3 3 5 2 2 4 2 3" xfId="6170" xr:uid="{00000000-0005-0000-0000-0000E3670000}"/>
    <cellStyle name="Normal 3 3 5 2 2 4 2 3 2" xfId="14660" xr:uid="{00000000-0005-0000-0000-0000E4670000}"/>
    <cellStyle name="Normal 3 3 5 2 2 4 2 3 2 2" xfId="31626" xr:uid="{00000000-0005-0000-0000-0000E5670000}"/>
    <cellStyle name="Normal 3 3 5 2 2 4 2 3 3" xfId="23144" xr:uid="{00000000-0005-0000-0000-0000E6670000}"/>
    <cellStyle name="Normal 3 3 5 2 2 4 2 4" xfId="10418" xr:uid="{00000000-0005-0000-0000-0000E7670000}"/>
    <cellStyle name="Normal 3 3 5 2 2 4 2 4 2" xfId="27385" xr:uid="{00000000-0005-0000-0000-0000E8670000}"/>
    <cellStyle name="Normal 3 3 5 2 2 4 2 5" xfId="18903" xr:uid="{00000000-0005-0000-0000-0000E9670000}"/>
    <cellStyle name="Normal 3 3 5 2 2 4 3" xfId="2971" xr:uid="{00000000-0005-0000-0000-0000EA670000}"/>
    <cellStyle name="Normal 3 3 5 2 2 4 3 2" xfId="7231" xr:uid="{00000000-0005-0000-0000-0000EB670000}"/>
    <cellStyle name="Normal 3 3 5 2 2 4 3 2 2" xfId="15720" xr:uid="{00000000-0005-0000-0000-0000EC670000}"/>
    <cellStyle name="Normal 3 3 5 2 2 4 3 2 2 2" xfId="32686" xr:uid="{00000000-0005-0000-0000-0000ED670000}"/>
    <cellStyle name="Normal 3 3 5 2 2 4 3 2 3" xfId="24204" xr:uid="{00000000-0005-0000-0000-0000EE670000}"/>
    <cellStyle name="Normal 3 3 5 2 2 4 3 3" xfId="11478" xr:uid="{00000000-0005-0000-0000-0000EF670000}"/>
    <cellStyle name="Normal 3 3 5 2 2 4 3 3 2" xfId="28445" xr:uid="{00000000-0005-0000-0000-0000F0670000}"/>
    <cellStyle name="Normal 3 3 5 2 2 4 3 4" xfId="19963" xr:uid="{00000000-0005-0000-0000-0000F1670000}"/>
    <cellStyle name="Normal 3 3 5 2 2 4 4" xfId="5112" xr:uid="{00000000-0005-0000-0000-0000F2670000}"/>
    <cellStyle name="Normal 3 3 5 2 2 4 4 2" xfId="13602" xr:uid="{00000000-0005-0000-0000-0000F3670000}"/>
    <cellStyle name="Normal 3 3 5 2 2 4 4 2 2" xfId="30568" xr:uid="{00000000-0005-0000-0000-0000F4670000}"/>
    <cellStyle name="Normal 3 3 5 2 2 4 4 3" xfId="22086" xr:uid="{00000000-0005-0000-0000-0000F5670000}"/>
    <cellStyle name="Normal 3 3 5 2 2 4 5" xfId="9360" xr:uid="{00000000-0005-0000-0000-0000F6670000}"/>
    <cellStyle name="Normal 3 3 5 2 2 4 5 2" xfId="26327" xr:uid="{00000000-0005-0000-0000-0000F7670000}"/>
    <cellStyle name="Normal 3 3 5 2 2 4 6" xfId="17845" xr:uid="{00000000-0005-0000-0000-0000F8670000}"/>
    <cellStyle name="Normal 3 3 5 2 2 5" xfId="1379" xr:uid="{00000000-0005-0000-0000-0000F9670000}"/>
    <cellStyle name="Normal 3 3 5 2 2 5 2" xfId="3501" xr:uid="{00000000-0005-0000-0000-0000FA670000}"/>
    <cellStyle name="Normal 3 3 5 2 2 5 2 2" xfId="7760" xr:uid="{00000000-0005-0000-0000-0000FB670000}"/>
    <cellStyle name="Normal 3 3 5 2 2 5 2 2 2" xfId="16249" xr:uid="{00000000-0005-0000-0000-0000FC670000}"/>
    <cellStyle name="Normal 3 3 5 2 2 5 2 2 2 2" xfId="33215" xr:uid="{00000000-0005-0000-0000-0000FD670000}"/>
    <cellStyle name="Normal 3 3 5 2 2 5 2 2 3" xfId="24733" xr:uid="{00000000-0005-0000-0000-0000FE670000}"/>
    <cellStyle name="Normal 3 3 5 2 2 5 2 3" xfId="12007" xr:uid="{00000000-0005-0000-0000-0000FF670000}"/>
    <cellStyle name="Normal 3 3 5 2 2 5 2 3 2" xfId="28974" xr:uid="{00000000-0005-0000-0000-000000680000}"/>
    <cellStyle name="Normal 3 3 5 2 2 5 2 4" xfId="20492" xr:uid="{00000000-0005-0000-0000-000001680000}"/>
    <cellStyle name="Normal 3 3 5 2 2 5 3" xfId="5641" xr:uid="{00000000-0005-0000-0000-000002680000}"/>
    <cellStyle name="Normal 3 3 5 2 2 5 3 2" xfId="14131" xr:uid="{00000000-0005-0000-0000-000003680000}"/>
    <cellStyle name="Normal 3 3 5 2 2 5 3 2 2" xfId="31097" xr:uid="{00000000-0005-0000-0000-000004680000}"/>
    <cellStyle name="Normal 3 3 5 2 2 5 3 3" xfId="22615" xr:uid="{00000000-0005-0000-0000-000005680000}"/>
    <cellStyle name="Normal 3 3 5 2 2 5 4" xfId="9889" xr:uid="{00000000-0005-0000-0000-000006680000}"/>
    <cellStyle name="Normal 3 3 5 2 2 5 4 2" xfId="26856" xr:uid="{00000000-0005-0000-0000-000007680000}"/>
    <cellStyle name="Normal 3 3 5 2 2 5 5" xfId="18374" xr:uid="{00000000-0005-0000-0000-000008680000}"/>
    <cellStyle name="Normal 3 3 5 2 2 6" xfId="2442" xr:uid="{00000000-0005-0000-0000-000009680000}"/>
    <cellStyle name="Normal 3 3 5 2 2 6 2" xfId="6702" xr:uid="{00000000-0005-0000-0000-00000A680000}"/>
    <cellStyle name="Normal 3 3 5 2 2 6 2 2" xfId="15191" xr:uid="{00000000-0005-0000-0000-00000B680000}"/>
    <cellStyle name="Normal 3 3 5 2 2 6 2 2 2" xfId="32157" xr:uid="{00000000-0005-0000-0000-00000C680000}"/>
    <cellStyle name="Normal 3 3 5 2 2 6 2 3" xfId="23675" xr:uid="{00000000-0005-0000-0000-00000D680000}"/>
    <cellStyle name="Normal 3 3 5 2 2 6 3" xfId="10949" xr:uid="{00000000-0005-0000-0000-00000E680000}"/>
    <cellStyle name="Normal 3 3 5 2 2 6 3 2" xfId="27916" xr:uid="{00000000-0005-0000-0000-00000F680000}"/>
    <cellStyle name="Normal 3 3 5 2 2 6 4" xfId="19434" xr:uid="{00000000-0005-0000-0000-000010680000}"/>
    <cellStyle name="Normal 3 3 5 2 2 7" xfId="4583" xr:uid="{00000000-0005-0000-0000-000011680000}"/>
    <cellStyle name="Normal 3 3 5 2 2 7 2" xfId="13073" xr:uid="{00000000-0005-0000-0000-000012680000}"/>
    <cellStyle name="Normal 3 3 5 2 2 7 2 2" xfId="30039" xr:uid="{00000000-0005-0000-0000-000013680000}"/>
    <cellStyle name="Normal 3 3 5 2 2 7 3" xfId="21557" xr:uid="{00000000-0005-0000-0000-000014680000}"/>
    <cellStyle name="Normal 3 3 5 2 2 8" xfId="8831" xr:uid="{00000000-0005-0000-0000-000015680000}"/>
    <cellStyle name="Normal 3 3 5 2 2 8 2" xfId="25798" xr:uid="{00000000-0005-0000-0000-000016680000}"/>
    <cellStyle name="Normal 3 3 5 2 2 9" xfId="17316" xr:uid="{00000000-0005-0000-0000-000017680000}"/>
    <cellStyle name="Normal 3 3 5 2 3" xfId="354" xr:uid="{00000000-0005-0000-0000-000018680000}"/>
    <cellStyle name="Normal 3 3 5 2 3 2" xfId="643" xr:uid="{00000000-0005-0000-0000-000019680000}"/>
    <cellStyle name="Normal 3 3 5 2 3 2 2" xfId="1179" xr:uid="{00000000-0005-0000-0000-00001A680000}"/>
    <cellStyle name="Normal 3 3 5 2 3 2 2 2" xfId="2240" xr:uid="{00000000-0005-0000-0000-00001B680000}"/>
    <cellStyle name="Normal 3 3 5 2 3 2 2 2 2" xfId="4361" xr:uid="{00000000-0005-0000-0000-00001C680000}"/>
    <cellStyle name="Normal 3 3 5 2 3 2 2 2 2 2" xfId="8620" xr:uid="{00000000-0005-0000-0000-00001D680000}"/>
    <cellStyle name="Normal 3 3 5 2 3 2 2 2 2 2 2" xfId="17109" xr:uid="{00000000-0005-0000-0000-00001E680000}"/>
    <cellStyle name="Normal 3 3 5 2 3 2 2 2 2 2 2 2" xfId="34075" xr:uid="{00000000-0005-0000-0000-00001F680000}"/>
    <cellStyle name="Normal 3 3 5 2 3 2 2 2 2 2 3" xfId="25593" xr:uid="{00000000-0005-0000-0000-000020680000}"/>
    <cellStyle name="Normal 3 3 5 2 3 2 2 2 2 3" xfId="12867" xr:uid="{00000000-0005-0000-0000-000021680000}"/>
    <cellStyle name="Normal 3 3 5 2 3 2 2 2 2 3 2" xfId="29834" xr:uid="{00000000-0005-0000-0000-000022680000}"/>
    <cellStyle name="Normal 3 3 5 2 3 2 2 2 2 4" xfId="21352" xr:uid="{00000000-0005-0000-0000-000023680000}"/>
    <cellStyle name="Normal 3 3 5 2 3 2 2 2 3" xfId="6501" xr:uid="{00000000-0005-0000-0000-000024680000}"/>
    <cellStyle name="Normal 3 3 5 2 3 2 2 2 3 2" xfId="14991" xr:uid="{00000000-0005-0000-0000-000025680000}"/>
    <cellStyle name="Normal 3 3 5 2 3 2 2 2 3 2 2" xfId="31957" xr:uid="{00000000-0005-0000-0000-000026680000}"/>
    <cellStyle name="Normal 3 3 5 2 3 2 2 2 3 3" xfId="23475" xr:uid="{00000000-0005-0000-0000-000027680000}"/>
    <cellStyle name="Normal 3 3 5 2 3 2 2 2 4" xfId="10749" xr:uid="{00000000-0005-0000-0000-000028680000}"/>
    <cellStyle name="Normal 3 3 5 2 3 2 2 2 4 2" xfId="27716" xr:uid="{00000000-0005-0000-0000-000029680000}"/>
    <cellStyle name="Normal 3 3 5 2 3 2 2 2 5" xfId="19234" xr:uid="{00000000-0005-0000-0000-00002A680000}"/>
    <cellStyle name="Normal 3 3 5 2 3 2 2 3" xfId="3302" xr:uid="{00000000-0005-0000-0000-00002B680000}"/>
    <cellStyle name="Normal 3 3 5 2 3 2 2 3 2" xfId="7562" xr:uid="{00000000-0005-0000-0000-00002C680000}"/>
    <cellStyle name="Normal 3 3 5 2 3 2 2 3 2 2" xfId="16051" xr:uid="{00000000-0005-0000-0000-00002D680000}"/>
    <cellStyle name="Normal 3 3 5 2 3 2 2 3 2 2 2" xfId="33017" xr:uid="{00000000-0005-0000-0000-00002E680000}"/>
    <cellStyle name="Normal 3 3 5 2 3 2 2 3 2 3" xfId="24535" xr:uid="{00000000-0005-0000-0000-00002F680000}"/>
    <cellStyle name="Normal 3 3 5 2 3 2 2 3 3" xfId="11809" xr:uid="{00000000-0005-0000-0000-000030680000}"/>
    <cellStyle name="Normal 3 3 5 2 3 2 2 3 3 2" xfId="28776" xr:uid="{00000000-0005-0000-0000-000031680000}"/>
    <cellStyle name="Normal 3 3 5 2 3 2 2 3 4" xfId="20294" xr:uid="{00000000-0005-0000-0000-000032680000}"/>
    <cellStyle name="Normal 3 3 5 2 3 2 2 4" xfId="5443" xr:uid="{00000000-0005-0000-0000-000033680000}"/>
    <cellStyle name="Normal 3 3 5 2 3 2 2 4 2" xfId="13933" xr:uid="{00000000-0005-0000-0000-000034680000}"/>
    <cellStyle name="Normal 3 3 5 2 3 2 2 4 2 2" xfId="30899" xr:uid="{00000000-0005-0000-0000-000035680000}"/>
    <cellStyle name="Normal 3 3 5 2 3 2 2 4 3" xfId="22417" xr:uid="{00000000-0005-0000-0000-000036680000}"/>
    <cellStyle name="Normal 3 3 5 2 3 2 2 5" xfId="9691" xr:uid="{00000000-0005-0000-0000-000037680000}"/>
    <cellStyle name="Normal 3 3 5 2 3 2 2 5 2" xfId="26658" xr:uid="{00000000-0005-0000-0000-000038680000}"/>
    <cellStyle name="Normal 3 3 5 2 3 2 2 6" xfId="18176" xr:uid="{00000000-0005-0000-0000-000039680000}"/>
    <cellStyle name="Normal 3 3 5 2 3 2 3" xfId="1710" xr:uid="{00000000-0005-0000-0000-00003A680000}"/>
    <cellStyle name="Normal 3 3 5 2 3 2 3 2" xfId="3832" xr:uid="{00000000-0005-0000-0000-00003B680000}"/>
    <cellStyle name="Normal 3 3 5 2 3 2 3 2 2" xfId="8091" xr:uid="{00000000-0005-0000-0000-00003C680000}"/>
    <cellStyle name="Normal 3 3 5 2 3 2 3 2 2 2" xfId="16580" xr:uid="{00000000-0005-0000-0000-00003D680000}"/>
    <cellStyle name="Normal 3 3 5 2 3 2 3 2 2 2 2" xfId="33546" xr:uid="{00000000-0005-0000-0000-00003E680000}"/>
    <cellStyle name="Normal 3 3 5 2 3 2 3 2 2 3" xfId="25064" xr:uid="{00000000-0005-0000-0000-00003F680000}"/>
    <cellStyle name="Normal 3 3 5 2 3 2 3 2 3" xfId="12338" xr:uid="{00000000-0005-0000-0000-000040680000}"/>
    <cellStyle name="Normal 3 3 5 2 3 2 3 2 3 2" xfId="29305" xr:uid="{00000000-0005-0000-0000-000041680000}"/>
    <cellStyle name="Normal 3 3 5 2 3 2 3 2 4" xfId="20823" xr:uid="{00000000-0005-0000-0000-000042680000}"/>
    <cellStyle name="Normal 3 3 5 2 3 2 3 3" xfId="5972" xr:uid="{00000000-0005-0000-0000-000043680000}"/>
    <cellStyle name="Normal 3 3 5 2 3 2 3 3 2" xfId="14462" xr:uid="{00000000-0005-0000-0000-000044680000}"/>
    <cellStyle name="Normal 3 3 5 2 3 2 3 3 2 2" xfId="31428" xr:uid="{00000000-0005-0000-0000-000045680000}"/>
    <cellStyle name="Normal 3 3 5 2 3 2 3 3 3" xfId="22946" xr:uid="{00000000-0005-0000-0000-000046680000}"/>
    <cellStyle name="Normal 3 3 5 2 3 2 3 4" xfId="10220" xr:uid="{00000000-0005-0000-0000-000047680000}"/>
    <cellStyle name="Normal 3 3 5 2 3 2 3 4 2" xfId="27187" xr:uid="{00000000-0005-0000-0000-000048680000}"/>
    <cellStyle name="Normal 3 3 5 2 3 2 3 5" xfId="18705" xr:uid="{00000000-0005-0000-0000-000049680000}"/>
    <cellStyle name="Normal 3 3 5 2 3 2 4" xfId="2773" xr:uid="{00000000-0005-0000-0000-00004A680000}"/>
    <cellStyle name="Normal 3 3 5 2 3 2 4 2" xfId="7033" xr:uid="{00000000-0005-0000-0000-00004B680000}"/>
    <cellStyle name="Normal 3 3 5 2 3 2 4 2 2" xfId="15522" xr:uid="{00000000-0005-0000-0000-00004C680000}"/>
    <cellStyle name="Normal 3 3 5 2 3 2 4 2 2 2" xfId="32488" xr:uid="{00000000-0005-0000-0000-00004D680000}"/>
    <cellStyle name="Normal 3 3 5 2 3 2 4 2 3" xfId="24006" xr:uid="{00000000-0005-0000-0000-00004E680000}"/>
    <cellStyle name="Normal 3 3 5 2 3 2 4 3" xfId="11280" xr:uid="{00000000-0005-0000-0000-00004F680000}"/>
    <cellStyle name="Normal 3 3 5 2 3 2 4 3 2" xfId="28247" xr:uid="{00000000-0005-0000-0000-000050680000}"/>
    <cellStyle name="Normal 3 3 5 2 3 2 4 4" xfId="19765" xr:uid="{00000000-0005-0000-0000-000051680000}"/>
    <cellStyle name="Normal 3 3 5 2 3 2 5" xfId="4914" xr:uid="{00000000-0005-0000-0000-000052680000}"/>
    <cellStyle name="Normal 3 3 5 2 3 2 5 2" xfId="13404" xr:uid="{00000000-0005-0000-0000-000053680000}"/>
    <cellStyle name="Normal 3 3 5 2 3 2 5 2 2" xfId="30370" xr:uid="{00000000-0005-0000-0000-000054680000}"/>
    <cellStyle name="Normal 3 3 5 2 3 2 5 3" xfId="21888" xr:uid="{00000000-0005-0000-0000-000055680000}"/>
    <cellStyle name="Normal 3 3 5 2 3 2 6" xfId="9162" xr:uid="{00000000-0005-0000-0000-000056680000}"/>
    <cellStyle name="Normal 3 3 5 2 3 2 6 2" xfId="26129" xr:uid="{00000000-0005-0000-0000-000057680000}"/>
    <cellStyle name="Normal 3 3 5 2 3 2 7" xfId="17647" xr:uid="{00000000-0005-0000-0000-000058680000}"/>
    <cellStyle name="Normal 3 3 5 2 3 3" xfId="909" xr:uid="{00000000-0005-0000-0000-000059680000}"/>
    <cellStyle name="Normal 3 3 5 2 3 3 2" xfId="1975" xr:uid="{00000000-0005-0000-0000-00005A680000}"/>
    <cellStyle name="Normal 3 3 5 2 3 3 2 2" xfId="4096" xr:uid="{00000000-0005-0000-0000-00005B680000}"/>
    <cellStyle name="Normal 3 3 5 2 3 3 2 2 2" xfId="8355" xr:uid="{00000000-0005-0000-0000-00005C680000}"/>
    <cellStyle name="Normal 3 3 5 2 3 3 2 2 2 2" xfId="16844" xr:uid="{00000000-0005-0000-0000-00005D680000}"/>
    <cellStyle name="Normal 3 3 5 2 3 3 2 2 2 2 2" xfId="33810" xr:uid="{00000000-0005-0000-0000-00005E680000}"/>
    <cellStyle name="Normal 3 3 5 2 3 3 2 2 2 3" xfId="25328" xr:uid="{00000000-0005-0000-0000-00005F680000}"/>
    <cellStyle name="Normal 3 3 5 2 3 3 2 2 3" xfId="12602" xr:uid="{00000000-0005-0000-0000-000060680000}"/>
    <cellStyle name="Normal 3 3 5 2 3 3 2 2 3 2" xfId="29569" xr:uid="{00000000-0005-0000-0000-000061680000}"/>
    <cellStyle name="Normal 3 3 5 2 3 3 2 2 4" xfId="21087" xr:uid="{00000000-0005-0000-0000-000062680000}"/>
    <cellStyle name="Normal 3 3 5 2 3 3 2 3" xfId="6236" xr:uid="{00000000-0005-0000-0000-000063680000}"/>
    <cellStyle name="Normal 3 3 5 2 3 3 2 3 2" xfId="14726" xr:uid="{00000000-0005-0000-0000-000064680000}"/>
    <cellStyle name="Normal 3 3 5 2 3 3 2 3 2 2" xfId="31692" xr:uid="{00000000-0005-0000-0000-000065680000}"/>
    <cellStyle name="Normal 3 3 5 2 3 3 2 3 3" xfId="23210" xr:uid="{00000000-0005-0000-0000-000066680000}"/>
    <cellStyle name="Normal 3 3 5 2 3 3 2 4" xfId="10484" xr:uid="{00000000-0005-0000-0000-000067680000}"/>
    <cellStyle name="Normal 3 3 5 2 3 3 2 4 2" xfId="27451" xr:uid="{00000000-0005-0000-0000-000068680000}"/>
    <cellStyle name="Normal 3 3 5 2 3 3 2 5" xfId="18969" xr:uid="{00000000-0005-0000-0000-000069680000}"/>
    <cellStyle name="Normal 3 3 5 2 3 3 3" xfId="3037" xr:uid="{00000000-0005-0000-0000-00006A680000}"/>
    <cellStyle name="Normal 3 3 5 2 3 3 3 2" xfId="7297" xr:uid="{00000000-0005-0000-0000-00006B680000}"/>
    <cellStyle name="Normal 3 3 5 2 3 3 3 2 2" xfId="15786" xr:uid="{00000000-0005-0000-0000-00006C680000}"/>
    <cellStyle name="Normal 3 3 5 2 3 3 3 2 2 2" xfId="32752" xr:uid="{00000000-0005-0000-0000-00006D680000}"/>
    <cellStyle name="Normal 3 3 5 2 3 3 3 2 3" xfId="24270" xr:uid="{00000000-0005-0000-0000-00006E680000}"/>
    <cellStyle name="Normal 3 3 5 2 3 3 3 3" xfId="11544" xr:uid="{00000000-0005-0000-0000-00006F680000}"/>
    <cellStyle name="Normal 3 3 5 2 3 3 3 3 2" xfId="28511" xr:uid="{00000000-0005-0000-0000-000070680000}"/>
    <cellStyle name="Normal 3 3 5 2 3 3 3 4" xfId="20029" xr:uid="{00000000-0005-0000-0000-000071680000}"/>
    <cellStyle name="Normal 3 3 5 2 3 3 4" xfId="5178" xr:uid="{00000000-0005-0000-0000-000072680000}"/>
    <cellStyle name="Normal 3 3 5 2 3 3 4 2" xfId="13668" xr:uid="{00000000-0005-0000-0000-000073680000}"/>
    <cellStyle name="Normal 3 3 5 2 3 3 4 2 2" xfId="30634" xr:uid="{00000000-0005-0000-0000-000074680000}"/>
    <cellStyle name="Normal 3 3 5 2 3 3 4 3" xfId="22152" xr:uid="{00000000-0005-0000-0000-000075680000}"/>
    <cellStyle name="Normal 3 3 5 2 3 3 5" xfId="9426" xr:uid="{00000000-0005-0000-0000-000076680000}"/>
    <cellStyle name="Normal 3 3 5 2 3 3 5 2" xfId="26393" xr:uid="{00000000-0005-0000-0000-000077680000}"/>
    <cellStyle name="Normal 3 3 5 2 3 3 6" xfId="17911" xr:uid="{00000000-0005-0000-0000-000078680000}"/>
    <cellStyle name="Normal 3 3 5 2 3 4" xfId="1445" xr:uid="{00000000-0005-0000-0000-000079680000}"/>
    <cellStyle name="Normal 3 3 5 2 3 4 2" xfId="3567" xr:uid="{00000000-0005-0000-0000-00007A680000}"/>
    <cellStyle name="Normal 3 3 5 2 3 4 2 2" xfId="7826" xr:uid="{00000000-0005-0000-0000-00007B680000}"/>
    <cellStyle name="Normal 3 3 5 2 3 4 2 2 2" xfId="16315" xr:uid="{00000000-0005-0000-0000-00007C680000}"/>
    <cellStyle name="Normal 3 3 5 2 3 4 2 2 2 2" xfId="33281" xr:uid="{00000000-0005-0000-0000-00007D680000}"/>
    <cellStyle name="Normal 3 3 5 2 3 4 2 2 3" xfId="24799" xr:uid="{00000000-0005-0000-0000-00007E680000}"/>
    <cellStyle name="Normal 3 3 5 2 3 4 2 3" xfId="12073" xr:uid="{00000000-0005-0000-0000-00007F680000}"/>
    <cellStyle name="Normal 3 3 5 2 3 4 2 3 2" xfId="29040" xr:uid="{00000000-0005-0000-0000-000080680000}"/>
    <cellStyle name="Normal 3 3 5 2 3 4 2 4" xfId="20558" xr:uid="{00000000-0005-0000-0000-000081680000}"/>
    <cellStyle name="Normal 3 3 5 2 3 4 3" xfId="5707" xr:uid="{00000000-0005-0000-0000-000082680000}"/>
    <cellStyle name="Normal 3 3 5 2 3 4 3 2" xfId="14197" xr:uid="{00000000-0005-0000-0000-000083680000}"/>
    <cellStyle name="Normal 3 3 5 2 3 4 3 2 2" xfId="31163" xr:uid="{00000000-0005-0000-0000-000084680000}"/>
    <cellStyle name="Normal 3 3 5 2 3 4 3 3" xfId="22681" xr:uid="{00000000-0005-0000-0000-000085680000}"/>
    <cellStyle name="Normal 3 3 5 2 3 4 4" xfId="9955" xr:uid="{00000000-0005-0000-0000-000086680000}"/>
    <cellStyle name="Normal 3 3 5 2 3 4 4 2" xfId="26922" xr:uid="{00000000-0005-0000-0000-000087680000}"/>
    <cellStyle name="Normal 3 3 5 2 3 4 5" xfId="18440" xr:uid="{00000000-0005-0000-0000-000088680000}"/>
    <cellStyle name="Normal 3 3 5 2 3 5" xfId="2508" xr:uid="{00000000-0005-0000-0000-000089680000}"/>
    <cellStyle name="Normal 3 3 5 2 3 5 2" xfId="6768" xr:uid="{00000000-0005-0000-0000-00008A680000}"/>
    <cellStyle name="Normal 3 3 5 2 3 5 2 2" xfId="15257" xr:uid="{00000000-0005-0000-0000-00008B680000}"/>
    <cellStyle name="Normal 3 3 5 2 3 5 2 2 2" xfId="32223" xr:uid="{00000000-0005-0000-0000-00008C680000}"/>
    <cellStyle name="Normal 3 3 5 2 3 5 2 3" xfId="23741" xr:uid="{00000000-0005-0000-0000-00008D680000}"/>
    <cellStyle name="Normal 3 3 5 2 3 5 3" xfId="11015" xr:uid="{00000000-0005-0000-0000-00008E680000}"/>
    <cellStyle name="Normal 3 3 5 2 3 5 3 2" xfId="27982" xr:uid="{00000000-0005-0000-0000-00008F680000}"/>
    <cellStyle name="Normal 3 3 5 2 3 5 4" xfId="19500" xr:uid="{00000000-0005-0000-0000-000090680000}"/>
    <cellStyle name="Normal 3 3 5 2 3 6" xfId="4649" xr:uid="{00000000-0005-0000-0000-000091680000}"/>
    <cellStyle name="Normal 3 3 5 2 3 6 2" xfId="13139" xr:uid="{00000000-0005-0000-0000-000092680000}"/>
    <cellStyle name="Normal 3 3 5 2 3 6 2 2" xfId="30105" xr:uid="{00000000-0005-0000-0000-000093680000}"/>
    <cellStyle name="Normal 3 3 5 2 3 6 3" xfId="21623" xr:uid="{00000000-0005-0000-0000-000094680000}"/>
    <cellStyle name="Normal 3 3 5 2 3 7" xfId="8897" xr:uid="{00000000-0005-0000-0000-000095680000}"/>
    <cellStyle name="Normal 3 3 5 2 3 7 2" xfId="25864" xr:uid="{00000000-0005-0000-0000-000096680000}"/>
    <cellStyle name="Normal 3 3 5 2 3 8" xfId="17382" xr:uid="{00000000-0005-0000-0000-000097680000}"/>
    <cellStyle name="Normal 3 3 5 2 4" xfId="508" xr:uid="{00000000-0005-0000-0000-000098680000}"/>
    <cellStyle name="Normal 3 3 5 2 4 2" xfId="1048" xr:uid="{00000000-0005-0000-0000-000099680000}"/>
    <cellStyle name="Normal 3 3 5 2 4 2 2" xfId="2109" xr:uid="{00000000-0005-0000-0000-00009A680000}"/>
    <cellStyle name="Normal 3 3 5 2 4 2 2 2" xfId="4230" xr:uid="{00000000-0005-0000-0000-00009B680000}"/>
    <cellStyle name="Normal 3 3 5 2 4 2 2 2 2" xfId="8489" xr:uid="{00000000-0005-0000-0000-00009C680000}"/>
    <cellStyle name="Normal 3 3 5 2 4 2 2 2 2 2" xfId="16978" xr:uid="{00000000-0005-0000-0000-00009D680000}"/>
    <cellStyle name="Normal 3 3 5 2 4 2 2 2 2 2 2" xfId="33944" xr:uid="{00000000-0005-0000-0000-00009E680000}"/>
    <cellStyle name="Normal 3 3 5 2 4 2 2 2 2 3" xfId="25462" xr:uid="{00000000-0005-0000-0000-00009F680000}"/>
    <cellStyle name="Normal 3 3 5 2 4 2 2 2 3" xfId="12736" xr:uid="{00000000-0005-0000-0000-0000A0680000}"/>
    <cellStyle name="Normal 3 3 5 2 4 2 2 2 3 2" xfId="29703" xr:uid="{00000000-0005-0000-0000-0000A1680000}"/>
    <cellStyle name="Normal 3 3 5 2 4 2 2 2 4" xfId="21221" xr:uid="{00000000-0005-0000-0000-0000A2680000}"/>
    <cellStyle name="Normal 3 3 5 2 4 2 2 3" xfId="6370" xr:uid="{00000000-0005-0000-0000-0000A3680000}"/>
    <cellStyle name="Normal 3 3 5 2 4 2 2 3 2" xfId="14860" xr:uid="{00000000-0005-0000-0000-0000A4680000}"/>
    <cellStyle name="Normal 3 3 5 2 4 2 2 3 2 2" xfId="31826" xr:uid="{00000000-0005-0000-0000-0000A5680000}"/>
    <cellStyle name="Normal 3 3 5 2 4 2 2 3 3" xfId="23344" xr:uid="{00000000-0005-0000-0000-0000A6680000}"/>
    <cellStyle name="Normal 3 3 5 2 4 2 2 4" xfId="10618" xr:uid="{00000000-0005-0000-0000-0000A7680000}"/>
    <cellStyle name="Normal 3 3 5 2 4 2 2 4 2" xfId="27585" xr:uid="{00000000-0005-0000-0000-0000A8680000}"/>
    <cellStyle name="Normal 3 3 5 2 4 2 2 5" xfId="19103" xr:uid="{00000000-0005-0000-0000-0000A9680000}"/>
    <cellStyle name="Normal 3 3 5 2 4 2 3" xfId="3171" xr:uid="{00000000-0005-0000-0000-0000AA680000}"/>
    <cellStyle name="Normal 3 3 5 2 4 2 3 2" xfId="7431" xr:uid="{00000000-0005-0000-0000-0000AB680000}"/>
    <cellStyle name="Normal 3 3 5 2 4 2 3 2 2" xfId="15920" xr:uid="{00000000-0005-0000-0000-0000AC680000}"/>
    <cellStyle name="Normal 3 3 5 2 4 2 3 2 2 2" xfId="32886" xr:uid="{00000000-0005-0000-0000-0000AD680000}"/>
    <cellStyle name="Normal 3 3 5 2 4 2 3 2 3" xfId="24404" xr:uid="{00000000-0005-0000-0000-0000AE680000}"/>
    <cellStyle name="Normal 3 3 5 2 4 2 3 3" xfId="11678" xr:uid="{00000000-0005-0000-0000-0000AF680000}"/>
    <cellStyle name="Normal 3 3 5 2 4 2 3 3 2" xfId="28645" xr:uid="{00000000-0005-0000-0000-0000B0680000}"/>
    <cellStyle name="Normal 3 3 5 2 4 2 3 4" xfId="20163" xr:uid="{00000000-0005-0000-0000-0000B1680000}"/>
    <cellStyle name="Normal 3 3 5 2 4 2 4" xfId="5312" xr:uid="{00000000-0005-0000-0000-0000B2680000}"/>
    <cellStyle name="Normal 3 3 5 2 4 2 4 2" xfId="13802" xr:uid="{00000000-0005-0000-0000-0000B3680000}"/>
    <cellStyle name="Normal 3 3 5 2 4 2 4 2 2" xfId="30768" xr:uid="{00000000-0005-0000-0000-0000B4680000}"/>
    <cellStyle name="Normal 3 3 5 2 4 2 4 3" xfId="22286" xr:uid="{00000000-0005-0000-0000-0000B5680000}"/>
    <cellStyle name="Normal 3 3 5 2 4 2 5" xfId="9560" xr:uid="{00000000-0005-0000-0000-0000B6680000}"/>
    <cellStyle name="Normal 3 3 5 2 4 2 5 2" xfId="26527" xr:uid="{00000000-0005-0000-0000-0000B7680000}"/>
    <cellStyle name="Normal 3 3 5 2 4 2 6" xfId="18045" xr:uid="{00000000-0005-0000-0000-0000B8680000}"/>
    <cellStyle name="Normal 3 3 5 2 4 3" xfId="1579" xr:uid="{00000000-0005-0000-0000-0000B9680000}"/>
    <cellStyle name="Normal 3 3 5 2 4 3 2" xfId="3701" xr:uid="{00000000-0005-0000-0000-0000BA680000}"/>
    <cellStyle name="Normal 3 3 5 2 4 3 2 2" xfId="7960" xr:uid="{00000000-0005-0000-0000-0000BB680000}"/>
    <cellStyle name="Normal 3 3 5 2 4 3 2 2 2" xfId="16449" xr:uid="{00000000-0005-0000-0000-0000BC680000}"/>
    <cellStyle name="Normal 3 3 5 2 4 3 2 2 2 2" xfId="33415" xr:uid="{00000000-0005-0000-0000-0000BD680000}"/>
    <cellStyle name="Normal 3 3 5 2 4 3 2 2 3" xfId="24933" xr:uid="{00000000-0005-0000-0000-0000BE680000}"/>
    <cellStyle name="Normal 3 3 5 2 4 3 2 3" xfId="12207" xr:uid="{00000000-0005-0000-0000-0000BF680000}"/>
    <cellStyle name="Normal 3 3 5 2 4 3 2 3 2" xfId="29174" xr:uid="{00000000-0005-0000-0000-0000C0680000}"/>
    <cellStyle name="Normal 3 3 5 2 4 3 2 4" xfId="20692" xr:uid="{00000000-0005-0000-0000-0000C1680000}"/>
    <cellStyle name="Normal 3 3 5 2 4 3 3" xfId="5841" xr:uid="{00000000-0005-0000-0000-0000C2680000}"/>
    <cellStyle name="Normal 3 3 5 2 4 3 3 2" xfId="14331" xr:uid="{00000000-0005-0000-0000-0000C3680000}"/>
    <cellStyle name="Normal 3 3 5 2 4 3 3 2 2" xfId="31297" xr:uid="{00000000-0005-0000-0000-0000C4680000}"/>
    <cellStyle name="Normal 3 3 5 2 4 3 3 3" xfId="22815" xr:uid="{00000000-0005-0000-0000-0000C5680000}"/>
    <cellStyle name="Normal 3 3 5 2 4 3 4" xfId="10089" xr:uid="{00000000-0005-0000-0000-0000C6680000}"/>
    <cellStyle name="Normal 3 3 5 2 4 3 4 2" xfId="27056" xr:uid="{00000000-0005-0000-0000-0000C7680000}"/>
    <cellStyle name="Normal 3 3 5 2 4 3 5" xfId="18574" xr:uid="{00000000-0005-0000-0000-0000C8680000}"/>
    <cellStyle name="Normal 3 3 5 2 4 4" xfId="2642" xr:uid="{00000000-0005-0000-0000-0000C9680000}"/>
    <cellStyle name="Normal 3 3 5 2 4 4 2" xfId="6902" xr:uid="{00000000-0005-0000-0000-0000CA680000}"/>
    <cellStyle name="Normal 3 3 5 2 4 4 2 2" xfId="15391" xr:uid="{00000000-0005-0000-0000-0000CB680000}"/>
    <cellStyle name="Normal 3 3 5 2 4 4 2 2 2" xfId="32357" xr:uid="{00000000-0005-0000-0000-0000CC680000}"/>
    <cellStyle name="Normal 3 3 5 2 4 4 2 3" xfId="23875" xr:uid="{00000000-0005-0000-0000-0000CD680000}"/>
    <cellStyle name="Normal 3 3 5 2 4 4 3" xfId="11149" xr:uid="{00000000-0005-0000-0000-0000CE680000}"/>
    <cellStyle name="Normal 3 3 5 2 4 4 3 2" xfId="28116" xr:uid="{00000000-0005-0000-0000-0000CF680000}"/>
    <cellStyle name="Normal 3 3 5 2 4 4 4" xfId="19634" xr:uid="{00000000-0005-0000-0000-0000D0680000}"/>
    <cellStyle name="Normal 3 3 5 2 4 5" xfId="4783" xr:uid="{00000000-0005-0000-0000-0000D1680000}"/>
    <cellStyle name="Normal 3 3 5 2 4 5 2" xfId="13273" xr:uid="{00000000-0005-0000-0000-0000D2680000}"/>
    <cellStyle name="Normal 3 3 5 2 4 5 2 2" xfId="30239" xr:uid="{00000000-0005-0000-0000-0000D3680000}"/>
    <cellStyle name="Normal 3 3 5 2 4 5 3" xfId="21757" xr:uid="{00000000-0005-0000-0000-0000D4680000}"/>
    <cellStyle name="Normal 3 3 5 2 4 6" xfId="9031" xr:uid="{00000000-0005-0000-0000-0000D5680000}"/>
    <cellStyle name="Normal 3 3 5 2 4 6 2" xfId="25998" xr:uid="{00000000-0005-0000-0000-0000D6680000}"/>
    <cellStyle name="Normal 3 3 5 2 4 7" xfId="17516" xr:uid="{00000000-0005-0000-0000-0000D7680000}"/>
    <cellStyle name="Normal 3 3 5 2 5" xfId="778" xr:uid="{00000000-0005-0000-0000-0000D8680000}"/>
    <cellStyle name="Normal 3 3 5 2 5 2" xfId="1844" xr:uid="{00000000-0005-0000-0000-0000D9680000}"/>
    <cellStyle name="Normal 3 3 5 2 5 2 2" xfId="3965" xr:uid="{00000000-0005-0000-0000-0000DA680000}"/>
    <cellStyle name="Normal 3 3 5 2 5 2 2 2" xfId="8224" xr:uid="{00000000-0005-0000-0000-0000DB680000}"/>
    <cellStyle name="Normal 3 3 5 2 5 2 2 2 2" xfId="16713" xr:uid="{00000000-0005-0000-0000-0000DC680000}"/>
    <cellStyle name="Normal 3 3 5 2 5 2 2 2 2 2" xfId="33679" xr:uid="{00000000-0005-0000-0000-0000DD680000}"/>
    <cellStyle name="Normal 3 3 5 2 5 2 2 2 3" xfId="25197" xr:uid="{00000000-0005-0000-0000-0000DE680000}"/>
    <cellStyle name="Normal 3 3 5 2 5 2 2 3" xfId="12471" xr:uid="{00000000-0005-0000-0000-0000DF680000}"/>
    <cellStyle name="Normal 3 3 5 2 5 2 2 3 2" xfId="29438" xr:uid="{00000000-0005-0000-0000-0000E0680000}"/>
    <cellStyle name="Normal 3 3 5 2 5 2 2 4" xfId="20956" xr:uid="{00000000-0005-0000-0000-0000E1680000}"/>
    <cellStyle name="Normal 3 3 5 2 5 2 3" xfId="6105" xr:uid="{00000000-0005-0000-0000-0000E2680000}"/>
    <cellStyle name="Normal 3 3 5 2 5 2 3 2" xfId="14595" xr:uid="{00000000-0005-0000-0000-0000E3680000}"/>
    <cellStyle name="Normal 3 3 5 2 5 2 3 2 2" xfId="31561" xr:uid="{00000000-0005-0000-0000-0000E4680000}"/>
    <cellStyle name="Normal 3 3 5 2 5 2 3 3" xfId="23079" xr:uid="{00000000-0005-0000-0000-0000E5680000}"/>
    <cellStyle name="Normal 3 3 5 2 5 2 4" xfId="10353" xr:uid="{00000000-0005-0000-0000-0000E6680000}"/>
    <cellStyle name="Normal 3 3 5 2 5 2 4 2" xfId="27320" xr:uid="{00000000-0005-0000-0000-0000E7680000}"/>
    <cellStyle name="Normal 3 3 5 2 5 2 5" xfId="18838" xr:uid="{00000000-0005-0000-0000-0000E8680000}"/>
    <cellStyle name="Normal 3 3 5 2 5 3" xfId="2906" xr:uid="{00000000-0005-0000-0000-0000E9680000}"/>
    <cellStyle name="Normal 3 3 5 2 5 3 2" xfId="7166" xr:uid="{00000000-0005-0000-0000-0000EA680000}"/>
    <cellStyle name="Normal 3 3 5 2 5 3 2 2" xfId="15655" xr:uid="{00000000-0005-0000-0000-0000EB680000}"/>
    <cellStyle name="Normal 3 3 5 2 5 3 2 2 2" xfId="32621" xr:uid="{00000000-0005-0000-0000-0000EC680000}"/>
    <cellStyle name="Normal 3 3 5 2 5 3 2 3" xfId="24139" xr:uid="{00000000-0005-0000-0000-0000ED680000}"/>
    <cellStyle name="Normal 3 3 5 2 5 3 3" xfId="11413" xr:uid="{00000000-0005-0000-0000-0000EE680000}"/>
    <cellStyle name="Normal 3 3 5 2 5 3 3 2" xfId="28380" xr:uid="{00000000-0005-0000-0000-0000EF680000}"/>
    <cellStyle name="Normal 3 3 5 2 5 3 4" xfId="19898" xr:uid="{00000000-0005-0000-0000-0000F0680000}"/>
    <cellStyle name="Normal 3 3 5 2 5 4" xfId="5047" xr:uid="{00000000-0005-0000-0000-0000F1680000}"/>
    <cellStyle name="Normal 3 3 5 2 5 4 2" xfId="13537" xr:uid="{00000000-0005-0000-0000-0000F2680000}"/>
    <cellStyle name="Normal 3 3 5 2 5 4 2 2" xfId="30503" xr:uid="{00000000-0005-0000-0000-0000F3680000}"/>
    <cellStyle name="Normal 3 3 5 2 5 4 3" xfId="22021" xr:uid="{00000000-0005-0000-0000-0000F4680000}"/>
    <cellStyle name="Normal 3 3 5 2 5 5" xfId="9295" xr:uid="{00000000-0005-0000-0000-0000F5680000}"/>
    <cellStyle name="Normal 3 3 5 2 5 5 2" xfId="26262" xr:uid="{00000000-0005-0000-0000-0000F6680000}"/>
    <cellStyle name="Normal 3 3 5 2 5 6" xfId="17780" xr:uid="{00000000-0005-0000-0000-0000F7680000}"/>
    <cellStyle name="Normal 3 3 5 2 6" xfId="1314" xr:uid="{00000000-0005-0000-0000-0000F8680000}"/>
    <cellStyle name="Normal 3 3 5 2 6 2" xfId="3436" xr:uid="{00000000-0005-0000-0000-0000F9680000}"/>
    <cellStyle name="Normal 3 3 5 2 6 2 2" xfId="7695" xr:uid="{00000000-0005-0000-0000-0000FA680000}"/>
    <cellStyle name="Normal 3 3 5 2 6 2 2 2" xfId="16184" xr:uid="{00000000-0005-0000-0000-0000FB680000}"/>
    <cellStyle name="Normal 3 3 5 2 6 2 2 2 2" xfId="33150" xr:uid="{00000000-0005-0000-0000-0000FC680000}"/>
    <cellStyle name="Normal 3 3 5 2 6 2 2 3" xfId="24668" xr:uid="{00000000-0005-0000-0000-0000FD680000}"/>
    <cellStyle name="Normal 3 3 5 2 6 2 3" xfId="11942" xr:uid="{00000000-0005-0000-0000-0000FE680000}"/>
    <cellStyle name="Normal 3 3 5 2 6 2 3 2" xfId="28909" xr:uid="{00000000-0005-0000-0000-0000FF680000}"/>
    <cellStyle name="Normal 3 3 5 2 6 2 4" xfId="20427" xr:uid="{00000000-0005-0000-0000-000000690000}"/>
    <cellStyle name="Normal 3 3 5 2 6 3" xfId="5576" xr:uid="{00000000-0005-0000-0000-000001690000}"/>
    <cellStyle name="Normal 3 3 5 2 6 3 2" xfId="14066" xr:uid="{00000000-0005-0000-0000-000002690000}"/>
    <cellStyle name="Normal 3 3 5 2 6 3 2 2" xfId="31032" xr:uid="{00000000-0005-0000-0000-000003690000}"/>
    <cellStyle name="Normal 3 3 5 2 6 3 3" xfId="22550" xr:uid="{00000000-0005-0000-0000-000004690000}"/>
    <cellStyle name="Normal 3 3 5 2 6 4" xfId="9824" xr:uid="{00000000-0005-0000-0000-000005690000}"/>
    <cellStyle name="Normal 3 3 5 2 6 4 2" xfId="26791" xr:uid="{00000000-0005-0000-0000-000006690000}"/>
    <cellStyle name="Normal 3 3 5 2 6 5" xfId="18309" xr:uid="{00000000-0005-0000-0000-000007690000}"/>
    <cellStyle name="Normal 3 3 5 2 7" xfId="2377" xr:uid="{00000000-0005-0000-0000-000008690000}"/>
    <cellStyle name="Normal 3 3 5 2 7 2" xfId="6637" xr:uid="{00000000-0005-0000-0000-000009690000}"/>
    <cellStyle name="Normal 3 3 5 2 7 2 2" xfId="15126" xr:uid="{00000000-0005-0000-0000-00000A690000}"/>
    <cellStyle name="Normal 3 3 5 2 7 2 2 2" xfId="32092" xr:uid="{00000000-0005-0000-0000-00000B690000}"/>
    <cellStyle name="Normal 3 3 5 2 7 2 3" xfId="23610" xr:uid="{00000000-0005-0000-0000-00000C690000}"/>
    <cellStyle name="Normal 3 3 5 2 7 3" xfId="10884" xr:uid="{00000000-0005-0000-0000-00000D690000}"/>
    <cellStyle name="Normal 3 3 5 2 7 3 2" xfId="27851" xr:uid="{00000000-0005-0000-0000-00000E690000}"/>
    <cellStyle name="Normal 3 3 5 2 7 4" xfId="19369" xr:uid="{00000000-0005-0000-0000-00000F690000}"/>
    <cellStyle name="Normal 3 3 5 2 8" xfId="4518" xr:uid="{00000000-0005-0000-0000-000010690000}"/>
    <cellStyle name="Normal 3 3 5 2 8 2" xfId="13008" xr:uid="{00000000-0005-0000-0000-000011690000}"/>
    <cellStyle name="Normal 3 3 5 2 8 2 2" xfId="29974" xr:uid="{00000000-0005-0000-0000-000012690000}"/>
    <cellStyle name="Normal 3 3 5 2 8 3" xfId="21492" xr:uid="{00000000-0005-0000-0000-000013690000}"/>
    <cellStyle name="Normal 3 3 5 2 9" xfId="8766" xr:uid="{00000000-0005-0000-0000-000014690000}"/>
    <cellStyle name="Normal 3 3 5 2 9 2" xfId="25733" xr:uid="{00000000-0005-0000-0000-000015690000}"/>
    <cellStyle name="Normal 3 3 5 3" xfId="252" xr:uid="{00000000-0005-0000-0000-000016690000}"/>
    <cellStyle name="Normal 3 3 5 3 2" xfId="387" xr:uid="{00000000-0005-0000-0000-000017690000}"/>
    <cellStyle name="Normal 3 3 5 3 2 2" xfId="675" xr:uid="{00000000-0005-0000-0000-000018690000}"/>
    <cellStyle name="Normal 3 3 5 3 2 2 2" xfId="1211" xr:uid="{00000000-0005-0000-0000-000019690000}"/>
    <cellStyle name="Normal 3 3 5 3 2 2 2 2" xfId="2272" xr:uid="{00000000-0005-0000-0000-00001A690000}"/>
    <cellStyle name="Normal 3 3 5 3 2 2 2 2 2" xfId="4393" xr:uid="{00000000-0005-0000-0000-00001B690000}"/>
    <cellStyle name="Normal 3 3 5 3 2 2 2 2 2 2" xfId="8652" xr:uid="{00000000-0005-0000-0000-00001C690000}"/>
    <cellStyle name="Normal 3 3 5 3 2 2 2 2 2 2 2" xfId="17141" xr:uid="{00000000-0005-0000-0000-00001D690000}"/>
    <cellStyle name="Normal 3 3 5 3 2 2 2 2 2 2 2 2" xfId="34107" xr:uid="{00000000-0005-0000-0000-00001E690000}"/>
    <cellStyle name="Normal 3 3 5 3 2 2 2 2 2 2 3" xfId="25625" xr:uid="{00000000-0005-0000-0000-00001F690000}"/>
    <cellStyle name="Normal 3 3 5 3 2 2 2 2 2 3" xfId="12899" xr:uid="{00000000-0005-0000-0000-000020690000}"/>
    <cellStyle name="Normal 3 3 5 3 2 2 2 2 2 3 2" xfId="29866" xr:uid="{00000000-0005-0000-0000-000021690000}"/>
    <cellStyle name="Normal 3 3 5 3 2 2 2 2 2 4" xfId="21384" xr:uid="{00000000-0005-0000-0000-000022690000}"/>
    <cellStyle name="Normal 3 3 5 3 2 2 2 2 3" xfId="6533" xr:uid="{00000000-0005-0000-0000-000023690000}"/>
    <cellStyle name="Normal 3 3 5 3 2 2 2 2 3 2" xfId="15023" xr:uid="{00000000-0005-0000-0000-000024690000}"/>
    <cellStyle name="Normal 3 3 5 3 2 2 2 2 3 2 2" xfId="31989" xr:uid="{00000000-0005-0000-0000-000025690000}"/>
    <cellStyle name="Normal 3 3 5 3 2 2 2 2 3 3" xfId="23507" xr:uid="{00000000-0005-0000-0000-000026690000}"/>
    <cellStyle name="Normal 3 3 5 3 2 2 2 2 4" xfId="10781" xr:uid="{00000000-0005-0000-0000-000027690000}"/>
    <cellStyle name="Normal 3 3 5 3 2 2 2 2 4 2" xfId="27748" xr:uid="{00000000-0005-0000-0000-000028690000}"/>
    <cellStyle name="Normal 3 3 5 3 2 2 2 2 5" xfId="19266" xr:uid="{00000000-0005-0000-0000-000029690000}"/>
    <cellStyle name="Normal 3 3 5 3 2 2 2 3" xfId="3334" xr:uid="{00000000-0005-0000-0000-00002A690000}"/>
    <cellStyle name="Normal 3 3 5 3 2 2 2 3 2" xfId="7594" xr:uid="{00000000-0005-0000-0000-00002B690000}"/>
    <cellStyle name="Normal 3 3 5 3 2 2 2 3 2 2" xfId="16083" xr:uid="{00000000-0005-0000-0000-00002C690000}"/>
    <cellStyle name="Normal 3 3 5 3 2 2 2 3 2 2 2" xfId="33049" xr:uid="{00000000-0005-0000-0000-00002D690000}"/>
    <cellStyle name="Normal 3 3 5 3 2 2 2 3 2 3" xfId="24567" xr:uid="{00000000-0005-0000-0000-00002E690000}"/>
    <cellStyle name="Normal 3 3 5 3 2 2 2 3 3" xfId="11841" xr:uid="{00000000-0005-0000-0000-00002F690000}"/>
    <cellStyle name="Normal 3 3 5 3 2 2 2 3 3 2" xfId="28808" xr:uid="{00000000-0005-0000-0000-000030690000}"/>
    <cellStyle name="Normal 3 3 5 3 2 2 2 3 4" xfId="20326" xr:uid="{00000000-0005-0000-0000-000031690000}"/>
    <cellStyle name="Normal 3 3 5 3 2 2 2 4" xfId="5475" xr:uid="{00000000-0005-0000-0000-000032690000}"/>
    <cellStyle name="Normal 3 3 5 3 2 2 2 4 2" xfId="13965" xr:uid="{00000000-0005-0000-0000-000033690000}"/>
    <cellStyle name="Normal 3 3 5 3 2 2 2 4 2 2" xfId="30931" xr:uid="{00000000-0005-0000-0000-000034690000}"/>
    <cellStyle name="Normal 3 3 5 3 2 2 2 4 3" xfId="22449" xr:uid="{00000000-0005-0000-0000-000035690000}"/>
    <cellStyle name="Normal 3 3 5 3 2 2 2 5" xfId="9723" xr:uid="{00000000-0005-0000-0000-000036690000}"/>
    <cellStyle name="Normal 3 3 5 3 2 2 2 5 2" xfId="26690" xr:uid="{00000000-0005-0000-0000-000037690000}"/>
    <cellStyle name="Normal 3 3 5 3 2 2 2 6" xfId="18208" xr:uid="{00000000-0005-0000-0000-000038690000}"/>
    <cellStyle name="Normal 3 3 5 3 2 2 3" xfId="1742" xr:uid="{00000000-0005-0000-0000-000039690000}"/>
    <cellStyle name="Normal 3 3 5 3 2 2 3 2" xfId="3864" xr:uid="{00000000-0005-0000-0000-00003A690000}"/>
    <cellStyle name="Normal 3 3 5 3 2 2 3 2 2" xfId="8123" xr:uid="{00000000-0005-0000-0000-00003B690000}"/>
    <cellStyle name="Normal 3 3 5 3 2 2 3 2 2 2" xfId="16612" xr:uid="{00000000-0005-0000-0000-00003C690000}"/>
    <cellStyle name="Normal 3 3 5 3 2 2 3 2 2 2 2" xfId="33578" xr:uid="{00000000-0005-0000-0000-00003D690000}"/>
    <cellStyle name="Normal 3 3 5 3 2 2 3 2 2 3" xfId="25096" xr:uid="{00000000-0005-0000-0000-00003E690000}"/>
    <cellStyle name="Normal 3 3 5 3 2 2 3 2 3" xfId="12370" xr:uid="{00000000-0005-0000-0000-00003F690000}"/>
    <cellStyle name="Normal 3 3 5 3 2 2 3 2 3 2" xfId="29337" xr:uid="{00000000-0005-0000-0000-000040690000}"/>
    <cellStyle name="Normal 3 3 5 3 2 2 3 2 4" xfId="20855" xr:uid="{00000000-0005-0000-0000-000041690000}"/>
    <cellStyle name="Normal 3 3 5 3 2 2 3 3" xfId="6004" xr:uid="{00000000-0005-0000-0000-000042690000}"/>
    <cellStyle name="Normal 3 3 5 3 2 2 3 3 2" xfId="14494" xr:uid="{00000000-0005-0000-0000-000043690000}"/>
    <cellStyle name="Normal 3 3 5 3 2 2 3 3 2 2" xfId="31460" xr:uid="{00000000-0005-0000-0000-000044690000}"/>
    <cellStyle name="Normal 3 3 5 3 2 2 3 3 3" xfId="22978" xr:uid="{00000000-0005-0000-0000-000045690000}"/>
    <cellStyle name="Normal 3 3 5 3 2 2 3 4" xfId="10252" xr:uid="{00000000-0005-0000-0000-000046690000}"/>
    <cellStyle name="Normal 3 3 5 3 2 2 3 4 2" xfId="27219" xr:uid="{00000000-0005-0000-0000-000047690000}"/>
    <cellStyle name="Normal 3 3 5 3 2 2 3 5" xfId="18737" xr:uid="{00000000-0005-0000-0000-000048690000}"/>
    <cellStyle name="Normal 3 3 5 3 2 2 4" xfId="2805" xr:uid="{00000000-0005-0000-0000-000049690000}"/>
    <cellStyle name="Normal 3 3 5 3 2 2 4 2" xfId="7065" xr:uid="{00000000-0005-0000-0000-00004A690000}"/>
    <cellStyle name="Normal 3 3 5 3 2 2 4 2 2" xfId="15554" xr:uid="{00000000-0005-0000-0000-00004B690000}"/>
    <cellStyle name="Normal 3 3 5 3 2 2 4 2 2 2" xfId="32520" xr:uid="{00000000-0005-0000-0000-00004C690000}"/>
    <cellStyle name="Normal 3 3 5 3 2 2 4 2 3" xfId="24038" xr:uid="{00000000-0005-0000-0000-00004D690000}"/>
    <cellStyle name="Normal 3 3 5 3 2 2 4 3" xfId="11312" xr:uid="{00000000-0005-0000-0000-00004E690000}"/>
    <cellStyle name="Normal 3 3 5 3 2 2 4 3 2" xfId="28279" xr:uid="{00000000-0005-0000-0000-00004F690000}"/>
    <cellStyle name="Normal 3 3 5 3 2 2 4 4" xfId="19797" xr:uid="{00000000-0005-0000-0000-000050690000}"/>
    <cellStyle name="Normal 3 3 5 3 2 2 5" xfId="4946" xr:uid="{00000000-0005-0000-0000-000051690000}"/>
    <cellStyle name="Normal 3 3 5 3 2 2 5 2" xfId="13436" xr:uid="{00000000-0005-0000-0000-000052690000}"/>
    <cellStyle name="Normal 3 3 5 3 2 2 5 2 2" xfId="30402" xr:uid="{00000000-0005-0000-0000-000053690000}"/>
    <cellStyle name="Normal 3 3 5 3 2 2 5 3" xfId="21920" xr:uid="{00000000-0005-0000-0000-000054690000}"/>
    <cellStyle name="Normal 3 3 5 3 2 2 6" xfId="9194" xr:uid="{00000000-0005-0000-0000-000055690000}"/>
    <cellStyle name="Normal 3 3 5 3 2 2 6 2" xfId="26161" xr:uid="{00000000-0005-0000-0000-000056690000}"/>
    <cellStyle name="Normal 3 3 5 3 2 2 7" xfId="17679" xr:uid="{00000000-0005-0000-0000-000057690000}"/>
    <cellStyle name="Normal 3 3 5 3 2 3" xfId="941" xr:uid="{00000000-0005-0000-0000-000058690000}"/>
    <cellStyle name="Normal 3 3 5 3 2 3 2" xfId="2007" xr:uid="{00000000-0005-0000-0000-000059690000}"/>
    <cellStyle name="Normal 3 3 5 3 2 3 2 2" xfId="4128" xr:uid="{00000000-0005-0000-0000-00005A690000}"/>
    <cellStyle name="Normal 3 3 5 3 2 3 2 2 2" xfId="8387" xr:uid="{00000000-0005-0000-0000-00005B690000}"/>
    <cellStyle name="Normal 3 3 5 3 2 3 2 2 2 2" xfId="16876" xr:uid="{00000000-0005-0000-0000-00005C690000}"/>
    <cellStyle name="Normal 3 3 5 3 2 3 2 2 2 2 2" xfId="33842" xr:uid="{00000000-0005-0000-0000-00005D690000}"/>
    <cellStyle name="Normal 3 3 5 3 2 3 2 2 2 3" xfId="25360" xr:uid="{00000000-0005-0000-0000-00005E690000}"/>
    <cellStyle name="Normal 3 3 5 3 2 3 2 2 3" xfId="12634" xr:uid="{00000000-0005-0000-0000-00005F690000}"/>
    <cellStyle name="Normal 3 3 5 3 2 3 2 2 3 2" xfId="29601" xr:uid="{00000000-0005-0000-0000-000060690000}"/>
    <cellStyle name="Normal 3 3 5 3 2 3 2 2 4" xfId="21119" xr:uid="{00000000-0005-0000-0000-000061690000}"/>
    <cellStyle name="Normal 3 3 5 3 2 3 2 3" xfId="6268" xr:uid="{00000000-0005-0000-0000-000062690000}"/>
    <cellStyle name="Normal 3 3 5 3 2 3 2 3 2" xfId="14758" xr:uid="{00000000-0005-0000-0000-000063690000}"/>
    <cellStyle name="Normal 3 3 5 3 2 3 2 3 2 2" xfId="31724" xr:uid="{00000000-0005-0000-0000-000064690000}"/>
    <cellStyle name="Normal 3 3 5 3 2 3 2 3 3" xfId="23242" xr:uid="{00000000-0005-0000-0000-000065690000}"/>
    <cellStyle name="Normal 3 3 5 3 2 3 2 4" xfId="10516" xr:uid="{00000000-0005-0000-0000-000066690000}"/>
    <cellStyle name="Normal 3 3 5 3 2 3 2 4 2" xfId="27483" xr:uid="{00000000-0005-0000-0000-000067690000}"/>
    <cellStyle name="Normal 3 3 5 3 2 3 2 5" xfId="19001" xr:uid="{00000000-0005-0000-0000-000068690000}"/>
    <cellStyle name="Normal 3 3 5 3 2 3 3" xfId="3069" xr:uid="{00000000-0005-0000-0000-000069690000}"/>
    <cellStyle name="Normal 3 3 5 3 2 3 3 2" xfId="7329" xr:uid="{00000000-0005-0000-0000-00006A690000}"/>
    <cellStyle name="Normal 3 3 5 3 2 3 3 2 2" xfId="15818" xr:uid="{00000000-0005-0000-0000-00006B690000}"/>
    <cellStyle name="Normal 3 3 5 3 2 3 3 2 2 2" xfId="32784" xr:uid="{00000000-0005-0000-0000-00006C690000}"/>
    <cellStyle name="Normal 3 3 5 3 2 3 3 2 3" xfId="24302" xr:uid="{00000000-0005-0000-0000-00006D690000}"/>
    <cellStyle name="Normal 3 3 5 3 2 3 3 3" xfId="11576" xr:uid="{00000000-0005-0000-0000-00006E690000}"/>
    <cellStyle name="Normal 3 3 5 3 2 3 3 3 2" xfId="28543" xr:uid="{00000000-0005-0000-0000-00006F690000}"/>
    <cellStyle name="Normal 3 3 5 3 2 3 3 4" xfId="20061" xr:uid="{00000000-0005-0000-0000-000070690000}"/>
    <cellStyle name="Normal 3 3 5 3 2 3 4" xfId="5210" xr:uid="{00000000-0005-0000-0000-000071690000}"/>
    <cellStyle name="Normal 3 3 5 3 2 3 4 2" xfId="13700" xr:uid="{00000000-0005-0000-0000-000072690000}"/>
    <cellStyle name="Normal 3 3 5 3 2 3 4 2 2" xfId="30666" xr:uid="{00000000-0005-0000-0000-000073690000}"/>
    <cellStyle name="Normal 3 3 5 3 2 3 4 3" xfId="22184" xr:uid="{00000000-0005-0000-0000-000074690000}"/>
    <cellStyle name="Normal 3 3 5 3 2 3 5" xfId="9458" xr:uid="{00000000-0005-0000-0000-000075690000}"/>
    <cellStyle name="Normal 3 3 5 3 2 3 5 2" xfId="26425" xr:uid="{00000000-0005-0000-0000-000076690000}"/>
    <cellStyle name="Normal 3 3 5 3 2 3 6" xfId="17943" xr:uid="{00000000-0005-0000-0000-000077690000}"/>
    <cellStyle name="Normal 3 3 5 3 2 4" xfId="1477" xr:uid="{00000000-0005-0000-0000-000078690000}"/>
    <cellStyle name="Normal 3 3 5 3 2 4 2" xfId="3599" xr:uid="{00000000-0005-0000-0000-000079690000}"/>
    <cellStyle name="Normal 3 3 5 3 2 4 2 2" xfId="7858" xr:uid="{00000000-0005-0000-0000-00007A690000}"/>
    <cellStyle name="Normal 3 3 5 3 2 4 2 2 2" xfId="16347" xr:uid="{00000000-0005-0000-0000-00007B690000}"/>
    <cellStyle name="Normal 3 3 5 3 2 4 2 2 2 2" xfId="33313" xr:uid="{00000000-0005-0000-0000-00007C690000}"/>
    <cellStyle name="Normal 3 3 5 3 2 4 2 2 3" xfId="24831" xr:uid="{00000000-0005-0000-0000-00007D690000}"/>
    <cellStyle name="Normal 3 3 5 3 2 4 2 3" xfId="12105" xr:uid="{00000000-0005-0000-0000-00007E690000}"/>
    <cellStyle name="Normal 3 3 5 3 2 4 2 3 2" xfId="29072" xr:uid="{00000000-0005-0000-0000-00007F690000}"/>
    <cellStyle name="Normal 3 3 5 3 2 4 2 4" xfId="20590" xr:uid="{00000000-0005-0000-0000-000080690000}"/>
    <cellStyle name="Normal 3 3 5 3 2 4 3" xfId="5739" xr:uid="{00000000-0005-0000-0000-000081690000}"/>
    <cellStyle name="Normal 3 3 5 3 2 4 3 2" xfId="14229" xr:uid="{00000000-0005-0000-0000-000082690000}"/>
    <cellStyle name="Normal 3 3 5 3 2 4 3 2 2" xfId="31195" xr:uid="{00000000-0005-0000-0000-000083690000}"/>
    <cellStyle name="Normal 3 3 5 3 2 4 3 3" xfId="22713" xr:uid="{00000000-0005-0000-0000-000084690000}"/>
    <cellStyle name="Normal 3 3 5 3 2 4 4" xfId="9987" xr:uid="{00000000-0005-0000-0000-000085690000}"/>
    <cellStyle name="Normal 3 3 5 3 2 4 4 2" xfId="26954" xr:uid="{00000000-0005-0000-0000-000086690000}"/>
    <cellStyle name="Normal 3 3 5 3 2 4 5" xfId="18472" xr:uid="{00000000-0005-0000-0000-000087690000}"/>
    <cellStyle name="Normal 3 3 5 3 2 5" xfId="2540" xr:uid="{00000000-0005-0000-0000-000088690000}"/>
    <cellStyle name="Normal 3 3 5 3 2 5 2" xfId="6800" xr:uid="{00000000-0005-0000-0000-000089690000}"/>
    <cellStyle name="Normal 3 3 5 3 2 5 2 2" xfId="15289" xr:uid="{00000000-0005-0000-0000-00008A690000}"/>
    <cellStyle name="Normal 3 3 5 3 2 5 2 2 2" xfId="32255" xr:uid="{00000000-0005-0000-0000-00008B690000}"/>
    <cellStyle name="Normal 3 3 5 3 2 5 2 3" xfId="23773" xr:uid="{00000000-0005-0000-0000-00008C690000}"/>
    <cellStyle name="Normal 3 3 5 3 2 5 3" xfId="11047" xr:uid="{00000000-0005-0000-0000-00008D690000}"/>
    <cellStyle name="Normal 3 3 5 3 2 5 3 2" xfId="28014" xr:uid="{00000000-0005-0000-0000-00008E690000}"/>
    <cellStyle name="Normal 3 3 5 3 2 5 4" xfId="19532" xr:uid="{00000000-0005-0000-0000-00008F690000}"/>
    <cellStyle name="Normal 3 3 5 3 2 6" xfId="4681" xr:uid="{00000000-0005-0000-0000-000090690000}"/>
    <cellStyle name="Normal 3 3 5 3 2 6 2" xfId="13171" xr:uid="{00000000-0005-0000-0000-000091690000}"/>
    <cellStyle name="Normal 3 3 5 3 2 6 2 2" xfId="30137" xr:uid="{00000000-0005-0000-0000-000092690000}"/>
    <cellStyle name="Normal 3 3 5 3 2 6 3" xfId="21655" xr:uid="{00000000-0005-0000-0000-000093690000}"/>
    <cellStyle name="Normal 3 3 5 3 2 7" xfId="8929" xr:uid="{00000000-0005-0000-0000-000094690000}"/>
    <cellStyle name="Normal 3 3 5 3 2 7 2" xfId="25896" xr:uid="{00000000-0005-0000-0000-000095690000}"/>
    <cellStyle name="Normal 3 3 5 3 2 8" xfId="17414" xr:uid="{00000000-0005-0000-0000-000096690000}"/>
    <cellStyle name="Normal 3 3 5 3 3" xfId="541" xr:uid="{00000000-0005-0000-0000-000097690000}"/>
    <cellStyle name="Normal 3 3 5 3 3 2" xfId="1080" xr:uid="{00000000-0005-0000-0000-000098690000}"/>
    <cellStyle name="Normal 3 3 5 3 3 2 2" xfId="2141" xr:uid="{00000000-0005-0000-0000-000099690000}"/>
    <cellStyle name="Normal 3 3 5 3 3 2 2 2" xfId="4262" xr:uid="{00000000-0005-0000-0000-00009A690000}"/>
    <cellStyle name="Normal 3 3 5 3 3 2 2 2 2" xfId="8521" xr:uid="{00000000-0005-0000-0000-00009B690000}"/>
    <cellStyle name="Normal 3 3 5 3 3 2 2 2 2 2" xfId="17010" xr:uid="{00000000-0005-0000-0000-00009C690000}"/>
    <cellStyle name="Normal 3 3 5 3 3 2 2 2 2 2 2" xfId="33976" xr:uid="{00000000-0005-0000-0000-00009D690000}"/>
    <cellStyle name="Normal 3 3 5 3 3 2 2 2 2 3" xfId="25494" xr:uid="{00000000-0005-0000-0000-00009E690000}"/>
    <cellStyle name="Normal 3 3 5 3 3 2 2 2 3" xfId="12768" xr:uid="{00000000-0005-0000-0000-00009F690000}"/>
    <cellStyle name="Normal 3 3 5 3 3 2 2 2 3 2" xfId="29735" xr:uid="{00000000-0005-0000-0000-0000A0690000}"/>
    <cellStyle name="Normal 3 3 5 3 3 2 2 2 4" xfId="21253" xr:uid="{00000000-0005-0000-0000-0000A1690000}"/>
    <cellStyle name="Normal 3 3 5 3 3 2 2 3" xfId="6402" xr:uid="{00000000-0005-0000-0000-0000A2690000}"/>
    <cellStyle name="Normal 3 3 5 3 3 2 2 3 2" xfId="14892" xr:uid="{00000000-0005-0000-0000-0000A3690000}"/>
    <cellStyle name="Normal 3 3 5 3 3 2 2 3 2 2" xfId="31858" xr:uid="{00000000-0005-0000-0000-0000A4690000}"/>
    <cellStyle name="Normal 3 3 5 3 3 2 2 3 3" xfId="23376" xr:uid="{00000000-0005-0000-0000-0000A5690000}"/>
    <cellStyle name="Normal 3 3 5 3 3 2 2 4" xfId="10650" xr:uid="{00000000-0005-0000-0000-0000A6690000}"/>
    <cellStyle name="Normal 3 3 5 3 3 2 2 4 2" xfId="27617" xr:uid="{00000000-0005-0000-0000-0000A7690000}"/>
    <cellStyle name="Normal 3 3 5 3 3 2 2 5" xfId="19135" xr:uid="{00000000-0005-0000-0000-0000A8690000}"/>
    <cellStyle name="Normal 3 3 5 3 3 2 3" xfId="3203" xr:uid="{00000000-0005-0000-0000-0000A9690000}"/>
    <cellStyle name="Normal 3 3 5 3 3 2 3 2" xfId="7463" xr:uid="{00000000-0005-0000-0000-0000AA690000}"/>
    <cellStyle name="Normal 3 3 5 3 3 2 3 2 2" xfId="15952" xr:uid="{00000000-0005-0000-0000-0000AB690000}"/>
    <cellStyle name="Normal 3 3 5 3 3 2 3 2 2 2" xfId="32918" xr:uid="{00000000-0005-0000-0000-0000AC690000}"/>
    <cellStyle name="Normal 3 3 5 3 3 2 3 2 3" xfId="24436" xr:uid="{00000000-0005-0000-0000-0000AD690000}"/>
    <cellStyle name="Normal 3 3 5 3 3 2 3 3" xfId="11710" xr:uid="{00000000-0005-0000-0000-0000AE690000}"/>
    <cellStyle name="Normal 3 3 5 3 3 2 3 3 2" xfId="28677" xr:uid="{00000000-0005-0000-0000-0000AF690000}"/>
    <cellStyle name="Normal 3 3 5 3 3 2 3 4" xfId="20195" xr:uid="{00000000-0005-0000-0000-0000B0690000}"/>
    <cellStyle name="Normal 3 3 5 3 3 2 4" xfId="5344" xr:uid="{00000000-0005-0000-0000-0000B1690000}"/>
    <cellStyle name="Normal 3 3 5 3 3 2 4 2" xfId="13834" xr:uid="{00000000-0005-0000-0000-0000B2690000}"/>
    <cellStyle name="Normal 3 3 5 3 3 2 4 2 2" xfId="30800" xr:uid="{00000000-0005-0000-0000-0000B3690000}"/>
    <cellStyle name="Normal 3 3 5 3 3 2 4 3" xfId="22318" xr:uid="{00000000-0005-0000-0000-0000B4690000}"/>
    <cellStyle name="Normal 3 3 5 3 3 2 5" xfId="9592" xr:uid="{00000000-0005-0000-0000-0000B5690000}"/>
    <cellStyle name="Normal 3 3 5 3 3 2 5 2" xfId="26559" xr:uid="{00000000-0005-0000-0000-0000B6690000}"/>
    <cellStyle name="Normal 3 3 5 3 3 2 6" xfId="18077" xr:uid="{00000000-0005-0000-0000-0000B7690000}"/>
    <cellStyle name="Normal 3 3 5 3 3 3" xfId="1611" xr:uid="{00000000-0005-0000-0000-0000B8690000}"/>
    <cellStyle name="Normal 3 3 5 3 3 3 2" xfId="3733" xr:uid="{00000000-0005-0000-0000-0000B9690000}"/>
    <cellStyle name="Normal 3 3 5 3 3 3 2 2" xfId="7992" xr:uid="{00000000-0005-0000-0000-0000BA690000}"/>
    <cellStyle name="Normal 3 3 5 3 3 3 2 2 2" xfId="16481" xr:uid="{00000000-0005-0000-0000-0000BB690000}"/>
    <cellStyle name="Normal 3 3 5 3 3 3 2 2 2 2" xfId="33447" xr:uid="{00000000-0005-0000-0000-0000BC690000}"/>
    <cellStyle name="Normal 3 3 5 3 3 3 2 2 3" xfId="24965" xr:uid="{00000000-0005-0000-0000-0000BD690000}"/>
    <cellStyle name="Normal 3 3 5 3 3 3 2 3" xfId="12239" xr:uid="{00000000-0005-0000-0000-0000BE690000}"/>
    <cellStyle name="Normal 3 3 5 3 3 3 2 3 2" xfId="29206" xr:uid="{00000000-0005-0000-0000-0000BF690000}"/>
    <cellStyle name="Normal 3 3 5 3 3 3 2 4" xfId="20724" xr:uid="{00000000-0005-0000-0000-0000C0690000}"/>
    <cellStyle name="Normal 3 3 5 3 3 3 3" xfId="5873" xr:uid="{00000000-0005-0000-0000-0000C1690000}"/>
    <cellStyle name="Normal 3 3 5 3 3 3 3 2" xfId="14363" xr:uid="{00000000-0005-0000-0000-0000C2690000}"/>
    <cellStyle name="Normal 3 3 5 3 3 3 3 2 2" xfId="31329" xr:uid="{00000000-0005-0000-0000-0000C3690000}"/>
    <cellStyle name="Normal 3 3 5 3 3 3 3 3" xfId="22847" xr:uid="{00000000-0005-0000-0000-0000C4690000}"/>
    <cellStyle name="Normal 3 3 5 3 3 3 4" xfId="10121" xr:uid="{00000000-0005-0000-0000-0000C5690000}"/>
    <cellStyle name="Normal 3 3 5 3 3 3 4 2" xfId="27088" xr:uid="{00000000-0005-0000-0000-0000C6690000}"/>
    <cellStyle name="Normal 3 3 5 3 3 3 5" xfId="18606" xr:uid="{00000000-0005-0000-0000-0000C7690000}"/>
    <cellStyle name="Normal 3 3 5 3 3 4" xfId="2674" xr:uid="{00000000-0005-0000-0000-0000C8690000}"/>
    <cellStyle name="Normal 3 3 5 3 3 4 2" xfId="6934" xr:uid="{00000000-0005-0000-0000-0000C9690000}"/>
    <cellStyle name="Normal 3 3 5 3 3 4 2 2" xfId="15423" xr:uid="{00000000-0005-0000-0000-0000CA690000}"/>
    <cellStyle name="Normal 3 3 5 3 3 4 2 2 2" xfId="32389" xr:uid="{00000000-0005-0000-0000-0000CB690000}"/>
    <cellStyle name="Normal 3 3 5 3 3 4 2 3" xfId="23907" xr:uid="{00000000-0005-0000-0000-0000CC690000}"/>
    <cellStyle name="Normal 3 3 5 3 3 4 3" xfId="11181" xr:uid="{00000000-0005-0000-0000-0000CD690000}"/>
    <cellStyle name="Normal 3 3 5 3 3 4 3 2" xfId="28148" xr:uid="{00000000-0005-0000-0000-0000CE690000}"/>
    <cellStyle name="Normal 3 3 5 3 3 4 4" xfId="19666" xr:uid="{00000000-0005-0000-0000-0000CF690000}"/>
    <cellStyle name="Normal 3 3 5 3 3 5" xfId="4815" xr:uid="{00000000-0005-0000-0000-0000D0690000}"/>
    <cellStyle name="Normal 3 3 5 3 3 5 2" xfId="13305" xr:uid="{00000000-0005-0000-0000-0000D1690000}"/>
    <cellStyle name="Normal 3 3 5 3 3 5 2 2" xfId="30271" xr:uid="{00000000-0005-0000-0000-0000D2690000}"/>
    <cellStyle name="Normal 3 3 5 3 3 5 3" xfId="21789" xr:uid="{00000000-0005-0000-0000-0000D3690000}"/>
    <cellStyle name="Normal 3 3 5 3 3 6" xfId="9063" xr:uid="{00000000-0005-0000-0000-0000D4690000}"/>
    <cellStyle name="Normal 3 3 5 3 3 6 2" xfId="26030" xr:uid="{00000000-0005-0000-0000-0000D5690000}"/>
    <cellStyle name="Normal 3 3 5 3 3 7" xfId="17548" xr:uid="{00000000-0005-0000-0000-0000D6690000}"/>
    <cellStyle name="Normal 3 3 5 3 4" xfId="810" xr:uid="{00000000-0005-0000-0000-0000D7690000}"/>
    <cellStyle name="Normal 3 3 5 3 4 2" xfId="1876" xr:uid="{00000000-0005-0000-0000-0000D8690000}"/>
    <cellStyle name="Normal 3 3 5 3 4 2 2" xfId="3997" xr:uid="{00000000-0005-0000-0000-0000D9690000}"/>
    <cellStyle name="Normal 3 3 5 3 4 2 2 2" xfId="8256" xr:uid="{00000000-0005-0000-0000-0000DA690000}"/>
    <cellStyle name="Normal 3 3 5 3 4 2 2 2 2" xfId="16745" xr:uid="{00000000-0005-0000-0000-0000DB690000}"/>
    <cellStyle name="Normal 3 3 5 3 4 2 2 2 2 2" xfId="33711" xr:uid="{00000000-0005-0000-0000-0000DC690000}"/>
    <cellStyle name="Normal 3 3 5 3 4 2 2 2 3" xfId="25229" xr:uid="{00000000-0005-0000-0000-0000DD690000}"/>
    <cellStyle name="Normal 3 3 5 3 4 2 2 3" xfId="12503" xr:uid="{00000000-0005-0000-0000-0000DE690000}"/>
    <cellStyle name="Normal 3 3 5 3 4 2 2 3 2" xfId="29470" xr:uid="{00000000-0005-0000-0000-0000DF690000}"/>
    <cellStyle name="Normal 3 3 5 3 4 2 2 4" xfId="20988" xr:uid="{00000000-0005-0000-0000-0000E0690000}"/>
    <cellStyle name="Normal 3 3 5 3 4 2 3" xfId="6137" xr:uid="{00000000-0005-0000-0000-0000E1690000}"/>
    <cellStyle name="Normal 3 3 5 3 4 2 3 2" xfId="14627" xr:uid="{00000000-0005-0000-0000-0000E2690000}"/>
    <cellStyle name="Normal 3 3 5 3 4 2 3 2 2" xfId="31593" xr:uid="{00000000-0005-0000-0000-0000E3690000}"/>
    <cellStyle name="Normal 3 3 5 3 4 2 3 3" xfId="23111" xr:uid="{00000000-0005-0000-0000-0000E4690000}"/>
    <cellStyle name="Normal 3 3 5 3 4 2 4" xfId="10385" xr:uid="{00000000-0005-0000-0000-0000E5690000}"/>
    <cellStyle name="Normal 3 3 5 3 4 2 4 2" xfId="27352" xr:uid="{00000000-0005-0000-0000-0000E6690000}"/>
    <cellStyle name="Normal 3 3 5 3 4 2 5" xfId="18870" xr:uid="{00000000-0005-0000-0000-0000E7690000}"/>
    <cellStyle name="Normal 3 3 5 3 4 3" xfId="2938" xr:uid="{00000000-0005-0000-0000-0000E8690000}"/>
    <cellStyle name="Normal 3 3 5 3 4 3 2" xfId="7198" xr:uid="{00000000-0005-0000-0000-0000E9690000}"/>
    <cellStyle name="Normal 3 3 5 3 4 3 2 2" xfId="15687" xr:uid="{00000000-0005-0000-0000-0000EA690000}"/>
    <cellStyle name="Normal 3 3 5 3 4 3 2 2 2" xfId="32653" xr:uid="{00000000-0005-0000-0000-0000EB690000}"/>
    <cellStyle name="Normal 3 3 5 3 4 3 2 3" xfId="24171" xr:uid="{00000000-0005-0000-0000-0000EC690000}"/>
    <cellStyle name="Normal 3 3 5 3 4 3 3" xfId="11445" xr:uid="{00000000-0005-0000-0000-0000ED690000}"/>
    <cellStyle name="Normal 3 3 5 3 4 3 3 2" xfId="28412" xr:uid="{00000000-0005-0000-0000-0000EE690000}"/>
    <cellStyle name="Normal 3 3 5 3 4 3 4" xfId="19930" xr:uid="{00000000-0005-0000-0000-0000EF690000}"/>
    <cellStyle name="Normal 3 3 5 3 4 4" xfId="5079" xr:uid="{00000000-0005-0000-0000-0000F0690000}"/>
    <cellStyle name="Normal 3 3 5 3 4 4 2" xfId="13569" xr:uid="{00000000-0005-0000-0000-0000F1690000}"/>
    <cellStyle name="Normal 3 3 5 3 4 4 2 2" xfId="30535" xr:uid="{00000000-0005-0000-0000-0000F2690000}"/>
    <cellStyle name="Normal 3 3 5 3 4 4 3" xfId="22053" xr:uid="{00000000-0005-0000-0000-0000F3690000}"/>
    <cellStyle name="Normal 3 3 5 3 4 5" xfId="9327" xr:uid="{00000000-0005-0000-0000-0000F4690000}"/>
    <cellStyle name="Normal 3 3 5 3 4 5 2" xfId="26294" xr:uid="{00000000-0005-0000-0000-0000F5690000}"/>
    <cellStyle name="Normal 3 3 5 3 4 6" xfId="17812" xr:uid="{00000000-0005-0000-0000-0000F6690000}"/>
    <cellStyle name="Normal 3 3 5 3 5" xfId="1346" xr:uid="{00000000-0005-0000-0000-0000F7690000}"/>
    <cellStyle name="Normal 3 3 5 3 5 2" xfId="3468" xr:uid="{00000000-0005-0000-0000-0000F8690000}"/>
    <cellStyle name="Normal 3 3 5 3 5 2 2" xfId="7727" xr:uid="{00000000-0005-0000-0000-0000F9690000}"/>
    <cellStyle name="Normal 3 3 5 3 5 2 2 2" xfId="16216" xr:uid="{00000000-0005-0000-0000-0000FA690000}"/>
    <cellStyle name="Normal 3 3 5 3 5 2 2 2 2" xfId="33182" xr:uid="{00000000-0005-0000-0000-0000FB690000}"/>
    <cellStyle name="Normal 3 3 5 3 5 2 2 3" xfId="24700" xr:uid="{00000000-0005-0000-0000-0000FC690000}"/>
    <cellStyle name="Normal 3 3 5 3 5 2 3" xfId="11974" xr:uid="{00000000-0005-0000-0000-0000FD690000}"/>
    <cellStyle name="Normal 3 3 5 3 5 2 3 2" xfId="28941" xr:uid="{00000000-0005-0000-0000-0000FE690000}"/>
    <cellStyle name="Normal 3 3 5 3 5 2 4" xfId="20459" xr:uid="{00000000-0005-0000-0000-0000FF690000}"/>
    <cellStyle name="Normal 3 3 5 3 5 3" xfId="5608" xr:uid="{00000000-0005-0000-0000-0000006A0000}"/>
    <cellStyle name="Normal 3 3 5 3 5 3 2" xfId="14098" xr:uid="{00000000-0005-0000-0000-0000016A0000}"/>
    <cellStyle name="Normal 3 3 5 3 5 3 2 2" xfId="31064" xr:uid="{00000000-0005-0000-0000-0000026A0000}"/>
    <cellStyle name="Normal 3 3 5 3 5 3 3" xfId="22582" xr:uid="{00000000-0005-0000-0000-0000036A0000}"/>
    <cellStyle name="Normal 3 3 5 3 5 4" xfId="9856" xr:uid="{00000000-0005-0000-0000-0000046A0000}"/>
    <cellStyle name="Normal 3 3 5 3 5 4 2" xfId="26823" xr:uid="{00000000-0005-0000-0000-0000056A0000}"/>
    <cellStyle name="Normal 3 3 5 3 5 5" xfId="18341" xr:uid="{00000000-0005-0000-0000-0000066A0000}"/>
    <cellStyle name="Normal 3 3 5 3 6" xfId="2409" xr:uid="{00000000-0005-0000-0000-0000076A0000}"/>
    <cellStyle name="Normal 3 3 5 3 6 2" xfId="6669" xr:uid="{00000000-0005-0000-0000-0000086A0000}"/>
    <cellStyle name="Normal 3 3 5 3 6 2 2" xfId="15158" xr:uid="{00000000-0005-0000-0000-0000096A0000}"/>
    <cellStyle name="Normal 3 3 5 3 6 2 2 2" xfId="32124" xr:uid="{00000000-0005-0000-0000-00000A6A0000}"/>
    <cellStyle name="Normal 3 3 5 3 6 2 3" xfId="23642" xr:uid="{00000000-0005-0000-0000-00000B6A0000}"/>
    <cellStyle name="Normal 3 3 5 3 6 3" xfId="10916" xr:uid="{00000000-0005-0000-0000-00000C6A0000}"/>
    <cellStyle name="Normal 3 3 5 3 6 3 2" xfId="27883" xr:uid="{00000000-0005-0000-0000-00000D6A0000}"/>
    <cellStyle name="Normal 3 3 5 3 6 4" xfId="19401" xr:uid="{00000000-0005-0000-0000-00000E6A0000}"/>
    <cellStyle name="Normal 3 3 5 3 7" xfId="4550" xr:uid="{00000000-0005-0000-0000-00000F6A0000}"/>
    <cellStyle name="Normal 3 3 5 3 7 2" xfId="13040" xr:uid="{00000000-0005-0000-0000-0000106A0000}"/>
    <cellStyle name="Normal 3 3 5 3 7 2 2" xfId="30006" xr:uid="{00000000-0005-0000-0000-0000116A0000}"/>
    <cellStyle name="Normal 3 3 5 3 7 3" xfId="21524" xr:uid="{00000000-0005-0000-0000-0000126A0000}"/>
    <cellStyle name="Normal 3 3 5 3 8" xfId="8798" xr:uid="{00000000-0005-0000-0000-0000136A0000}"/>
    <cellStyle name="Normal 3 3 5 3 8 2" xfId="25765" xr:uid="{00000000-0005-0000-0000-0000146A0000}"/>
    <cellStyle name="Normal 3 3 5 3 9" xfId="17283" xr:uid="{00000000-0005-0000-0000-0000156A0000}"/>
    <cellStyle name="Normal 3 3 5 4" xfId="320" xr:uid="{00000000-0005-0000-0000-0000166A0000}"/>
    <cellStyle name="Normal 3 3 5 4 2" xfId="609" xr:uid="{00000000-0005-0000-0000-0000176A0000}"/>
    <cellStyle name="Normal 3 3 5 4 2 2" xfId="1146" xr:uid="{00000000-0005-0000-0000-0000186A0000}"/>
    <cellStyle name="Normal 3 3 5 4 2 2 2" xfId="2207" xr:uid="{00000000-0005-0000-0000-0000196A0000}"/>
    <cellStyle name="Normal 3 3 5 4 2 2 2 2" xfId="4328" xr:uid="{00000000-0005-0000-0000-00001A6A0000}"/>
    <cellStyle name="Normal 3 3 5 4 2 2 2 2 2" xfId="8587" xr:uid="{00000000-0005-0000-0000-00001B6A0000}"/>
    <cellStyle name="Normal 3 3 5 4 2 2 2 2 2 2" xfId="17076" xr:uid="{00000000-0005-0000-0000-00001C6A0000}"/>
    <cellStyle name="Normal 3 3 5 4 2 2 2 2 2 2 2" xfId="34042" xr:uid="{00000000-0005-0000-0000-00001D6A0000}"/>
    <cellStyle name="Normal 3 3 5 4 2 2 2 2 2 3" xfId="25560" xr:uid="{00000000-0005-0000-0000-00001E6A0000}"/>
    <cellStyle name="Normal 3 3 5 4 2 2 2 2 3" xfId="12834" xr:uid="{00000000-0005-0000-0000-00001F6A0000}"/>
    <cellStyle name="Normal 3 3 5 4 2 2 2 2 3 2" xfId="29801" xr:uid="{00000000-0005-0000-0000-0000206A0000}"/>
    <cellStyle name="Normal 3 3 5 4 2 2 2 2 4" xfId="21319" xr:uid="{00000000-0005-0000-0000-0000216A0000}"/>
    <cellStyle name="Normal 3 3 5 4 2 2 2 3" xfId="6468" xr:uid="{00000000-0005-0000-0000-0000226A0000}"/>
    <cellStyle name="Normal 3 3 5 4 2 2 2 3 2" xfId="14958" xr:uid="{00000000-0005-0000-0000-0000236A0000}"/>
    <cellStyle name="Normal 3 3 5 4 2 2 2 3 2 2" xfId="31924" xr:uid="{00000000-0005-0000-0000-0000246A0000}"/>
    <cellStyle name="Normal 3 3 5 4 2 2 2 3 3" xfId="23442" xr:uid="{00000000-0005-0000-0000-0000256A0000}"/>
    <cellStyle name="Normal 3 3 5 4 2 2 2 4" xfId="10716" xr:uid="{00000000-0005-0000-0000-0000266A0000}"/>
    <cellStyle name="Normal 3 3 5 4 2 2 2 4 2" xfId="27683" xr:uid="{00000000-0005-0000-0000-0000276A0000}"/>
    <cellStyle name="Normal 3 3 5 4 2 2 2 5" xfId="19201" xr:uid="{00000000-0005-0000-0000-0000286A0000}"/>
    <cellStyle name="Normal 3 3 5 4 2 2 3" xfId="3269" xr:uid="{00000000-0005-0000-0000-0000296A0000}"/>
    <cellStyle name="Normal 3 3 5 4 2 2 3 2" xfId="7529" xr:uid="{00000000-0005-0000-0000-00002A6A0000}"/>
    <cellStyle name="Normal 3 3 5 4 2 2 3 2 2" xfId="16018" xr:uid="{00000000-0005-0000-0000-00002B6A0000}"/>
    <cellStyle name="Normal 3 3 5 4 2 2 3 2 2 2" xfId="32984" xr:uid="{00000000-0005-0000-0000-00002C6A0000}"/>
    <cellStyle name="Normal 3 3 5 4 2 2 3 2 3" xfId="24502" xr:uid="{00000000-0005-0000-0000-00002D6A0000}"/>
    <cellStyle name="Normal 3 3 5 4 2 2 3 3" xfId="11776" xr:uid="{00000000-0005-0000-0000-00002E6A0000}"/>
    <cellStyle name="Normal 3 3 5 4 2 2 3 3 2" xfId="28743" xr:uid="{00000000-0005-0000-0000-00002F6A0000}"/>
    <cellStyle name="Normal 3 3 5 4 2 2 3 4" xfId="20261" xr:uid="{00000000-0005-0000-0000-0000306A0000}"/>
    <cellStyle name="Normal 3 3 5 4 2 2 4" xfId="5410" xr:uid="{00000000-0005-0000-0000-0000316A0000}"/>
    <cellStyle name="Normal 3 3 5 4 2 2 4 2" xfId="13900" xr:uid="{00000000-0005-0000-0000-0000326A0000}"/>
    <cellStyle name="Normal 3 3 5 4 2 2 4 2 2" xfId="30866" xr:uid="{00000000-0005-0000-0000-0000336A0000}"/>
    <cellStyle name="Normal 3 3 5 4 2 2 4 3" xfId="22384" xr:uid="{00000000-0005-0000-0000-0000346A0000}"/>
    <cellStyle name="Normal 3 3 5 4 2 2 5" xfId="9658" xr:uid="{00000000-0005-0000-0000-0000356A0000}"/>
    <cellStyle name="Normal 3 3 5 4 2 2 5 2" xfId="26625" xr:uid="{00000000-0005-0000-0000-0000366A0000}"/>
    <cellStyle name="Normal 3 3 5 4 2 2 6" xfId="18143" xr:uid="{00000000-0005-0000-0000-0000376A0000}"/>
    <cellStyle name="Normal 3 3 5 4 2 3" xfId="1677" xr:uid="{00000000-0005-0000-0000-0000386A0000}"/>
    <cellStyle name="Normal 3 3 5 4 2 3 2" xfId="3799" xr:uid="{00000000-0005-0000-0000-0000396A0000}"/>
    <cellStyle name="Normal 3 3 5 4 2 3 2 2" xfId="8058" xr:uid="{00000000-0005-0000-0000-00003A6A0000}"/>
    <cellStyle name="Normal 3 3 5 4 2 3 2 2 2" xfId="16547" xr:uid="{00000000-0005-0000-0000-00003B6A0000}"/>
    <cellStyle name="Normal 3 3 5 4 2 3 2 2 2 2" xfId="33513" xr:uid="{00000000-0005-0000-0000-00003C6A0000}"/>
    <cellStyle name="Normal 3 3 5 4 2 3 2 2 3" xfId="25031" xr:uid="{00000000-0005-0000-0000-00003D6A0000}"/>
    <cellStyle name="Normal 3 3 5 4 2 3 2 3" xfId="12305" xr:uid="{00000000-0005-0000-0000-00003E6A0000}"/>
    <cellStyle name="Normal 3 3 5 4 2 3 2 3 2" xfId="29272" xr:uid="{00000000-0005-0000-0000-00003F6A0000}"/>
    <cellStyle name="Normal 3 3 5 4 2 3 2 4" xfId="20790" xr:uid="{00000000-0005-0000-0000-0000406A0000}"/>
    <cellStyle name="Normal 3 3 5 4 2 3 3" xfId="5939" xr:uid="{00000000-0005-0000-0000-0000416A0000}"/>
    <cellStyle name="Normal 3 3 5 4 2 3 3 2" xfId="14429" xr:uid="{00000000-0005-0000-0000-0000426A0000}"/>
    <cellStyle name="Normal 3 3 5 4 2 3 3 2 2" xfId="31395" xr:uid="{00000000-0005-0000-0000-0000436A0000}"/>
    <cellStyle name="Normal 3 3 5 4 2 3 3 3" xfId="22913" xr:uid="{00000000-0005-0000-0000-0000446A0000}"/>
    <cellStyle name="Normal 3 3 5 4 2 3 4" xfId="10187" xr:uid="{00000000-0005-0000-0000-0000456A0000}"/>
    <cellStyle name="Normal 3 3 5 4 2 3 4 2" xfId="27154" xr:uid="{00000000-0005-0000-0000-0000466A0000}"/>
    <cellStyle name="Normal 3 3 5 4 2 3 5" xfId="18672" xr:uid="{00000000-0005-0000-0000-0000476A0000}"/>
    <cellStyle name="Normal 3 3 5 4 2 4" xfId="2740" xr:uid="{00000000-0005-0000-0000-0000486A0000}"/>
    <cellStyle name="Normal 3 3 5 4 2 4 2" xfId="7000" xr:uid="{00000000-0005-0000-0000-0000496A0000}"/>
    <cellStyle name="Normal 3 3 5 4 2 4 2 2" xfId="15489" xr:uid="{00000000-0005-0000-0000-00004A6A0000}"/>
    <cellStyle name="Normal 3 3 5 4 2 4 2 2 2" xfId="32455" xr:uid="{00000000-0005-0000-0000-00004B6A0000}"/>
    <cellStyle name="Normal 3 3 5 4 2 4 2 3" xfId="23973" xr:uid="{00000000-0005-0000-0000-00004C6A0000}"/>
    <cellStyle name="Normal 3 3 5 4 2 4 3" xfId="11247" xr:uid="{00000000-0005-0000-0000-00004D6A0000}"/>
    <cellStyle name="Normal 3 3 5 4 2 4 3 2" xfId="28214" xr:uid="{00000000-0005-0000-0000-00004E6A0000}"/>
    <cellStyle name="Normal 3 3 5 4 2 4 4" xfId="19732" xr:uid="{00000000-0005-0000-0000-00004F6A0000}"/>
    <cellStyle name="Normal 3 3 5 4 2 5" xfId="4881" xr:uid="{00000000-0005-0000-0000-0000506A0000}"/>
    <cellStyle name="Normal 3 3 5 4 2 5 2" xfId="13371" xr:uid="{00000000-0005-0000-0000-0000516A0000}"/>
    <cellStyle name="Normal 3 3 5 4 2 5 2 2" xfId="30337" xr:uid="{00000000-0005-0000-0000-0000526A0000}"/>
    <cellStyle name="Normal 3 3 5 4 2 5 3" xfId="21855" xr:uid="{00000000-0005-0000-0000-0000536A0000}"/>
    <cellStyle name="Normal 3 3 5 4 2 6" xfId="9129" xr:uid="{00000000-0005-0000-0000-0000546A0000}"/>
    <cellStyle name="Normal 3 3 5 4 2 6 2" xfId="26096" xr:uid="{00000000-0005-0000-0000-0000556A0000}"/>
    <cellStyle name="Normal 3 3 5 4 2 7" xfId="17614" xr:uid="{00000000-0005-0000-0000-0000566A0000}"/>
    <cellStyle name="Normal 3 3 5 4 3" xfId="876" xr:uid="{00000000-0005-0000-0000-0000576A0000}"/>
    <cellStyle name="Normal 3 3 5 4 3 2" xfId="1942" xr:uid="{00000000-0005-0000-0000-0000586A0000}"/>
    <cellStyle name="Normal 3 3 5 4 3 2 2" xfId="4063" xr:uid="{00000000-0005-0000-0000-0000596A0000}"/>
    <cellStyle name="Normal 3 3 5 4 3 2 2 2" xfId="8322" xr:uid="{00000000-0005-0000-0000-00005A6A0000}"/>
    <cellStyle name="Normal 3 3 5 4 3 2 2 2 2" xfId="16811" xr:uid="{00000000-0005-0000-0000-00005B6A0000}"/>
    <cellStyle name="Normal 3 3 5 4 3 2 2 2 2 2" xfId="33777" xr:uid="{00000000-0005-0000-0000-00005C6A0000}"/>
    <cellStyle name="Normal 3 3 5 4 3 2 2 2 3" xfId="25295" xr:uid="{00000000-0005-0000-0000-00005D6A0000}"/>
    <cellStyle name="Normal 3 3 5 4 3 2 2 3" xfId="12569" xr:uid="{00000000-0005-0000-0000-00005E6A0000}"/>
    <cellStyle name="Normal 3 3 5 4 3 2 2 3 2" xfId="29536" xr:uid="{00000000-0005-0000-0000-00005F6A0000}"/>
    <cellStyle name="Normal 3 3 5 4 3 2 2 4" xfId="21054" xr:uid="{00000000-0005-0000-0000-0000606A0000}"/>
    <cellStyle name="Normal 3 3 5 4 3 2 3" xfId="6203" xr:uid="{00000000-0005-0000-0000-0000616A0000}"/>
    <cellStyle name="Normal 3 3 5 4 3 2 3 2" xfId="14693" xr:uid="{00000000-0005-0000-0000-0000626A0000}"/>
    <cellStyle name="Normal 3 3 5 4 3 2 3 2 2" xfId="31659" xr:uid="{00000000-0005-0000-0000-0000636A0000}"/>
    <cellStyle name="Normal 3 3 5 4 3 2 3 3" xfId="23177" xr:uid="{00000000-0005-0000-0000-0000646A0000}"/>
    <cellStyle name="Normal 3 3 5 4 3 2 4" xfId="10451" xr:uid="{00000000-0005-0000-0000-0000656A0000}"/>
    <cellStyle name="Normal 3 3 5 4 3 2 4 2" xfId="27418" xr:uid="{00000000-0005-0000-0000-0000666A0000}"/>
    <cellStyle name="Normal 3 3 5 4 3 2 5" xfId="18936" xr:uid="{00000000-0005-0000-0000-0000676A0000}"/>
    <cellStyle name="Normal 3 3 5 4 3 3" xfId="3004" xr:uid="{00000000-0005-0000-0000-0000686A0000}"/>
    <cellStyle name="Normal 3 3 5 4 3 3 2" xfId="7264" xr:uid="{00000000-0005-0000-0000-0000696A0000}"/>
    <cellStyle name="Normal 3 3 5 4 3 3 2 2" xfId="15753" xr:uid="{00000000-0005-0000-0000-00006A6A0000}"/>
    <cellStyle name="Normal 3 3 5 4 3 3 2 2 2" xfId="32719" xr:uid="{00000000-0005-0000-0000-00006B6A0000}"/>
    <cellStyle name="Normal 3 3 5 4 3 3 2 3" xfId="24237" xr:uid="{00000000-0005-0000-0000-00006C6A0000}"/>
    <cellStyle name="Normal 3 3 5 4 3 3 3" xfId="11511" xr:uid="{00000000-0005-0000-0000-00006D6A0000}"/>
    <cellStyle name="Normal 3 3 5 4 3 3 3 2" xfId="28478" xr:uid="{00000000-0005-0000-0000-00006E6A0000}"/>
    <cellStyle name="Normal 3 3 5 4 3 3 4" xfId="19996" xr:uid="{00000000-0005-0000-0000-00006F6A0000}"/>
    <cellStyle name="Normal 3 3 5 4 3 4" xfId="5145" xr:uid="{00000000-0005-0000-0000-0000706A0000}"/>
    <cellStyle name="Normal 3 3 5 4 3 4 2" xfId="13635" xr:uid="{00000000-0005-0000-0000-0000716A0000}"/>
    <cellStyle name="Normal 3 3 5 4 3 4 2 2" xfId="30601" xr:uid="{00000000-0005-0000-0000-0000726A0000}"/>
    <cellStyle name="Normal 3 3 5 4 3 4 3" xfId="22119" xr:uid="{00000000-0005-0000-0000-0000736A0000}"/>
    <cellStyle name="Normal 3 3 5 4 3 5" xfId="9393" xr:uid="{00000000-0005-0000-0000-0000746A0000}"/>
    <cellStyle name="Normal 3 3 5 4 3 5 2" xfId="26360" xr:uid="{00000000-0005-0000-0000-0000756A0000}"/>
    <cellStyle name="Normal 3 3 5 4 3 6" xfId="17878" xr:uid="{00000000-0005-0000-0000-0000766A0000}"/>
    <cellStyle name="Normal 3 3 5 4 4" xfId="1412" xr:uid="{00000000-0005-0000-0000-0000776A0000}"/>
    <cellStyle name="Normal 3 3 5 4 4 2" xfId="3534" xr:uid="{00000000-0005-0000-0000-0000786A0000}"/>
    <cellStyle name="Normal 3 3 5 4 4 2 2" xfId="7793" xr:uid="{00000000-0005-0000-0000-0000796A0000}"/>
    <cellStyle name="Normal 3 3 5 4 4 2 2 2" xfId="16282" xr:uid="{00000000-0005-0000-0000-00007A6A0000}"/>
    <cellStyle name="Normal 3 3 5 4 4 2 2 2 2" xfId="33248" xr:uid="{00000000-0005-0000-0000-00007B6A0000}"/>
    <cellStyle name="Normal 3 3 5 4 4 2 2 3" xfId="24766" xr:uid="{00000000-0005-0000-0000-00007C6A0000}"/>
    <cellStyle name="Normal 3 3 5 4 4 2 3" xfId="12040" xr:uid="{00000000-0005-0000-0000-00007D6A0000}"/>
    <cellStyle name="Normal 3 3 5 4 4 2 3 2" xfId="29007" xr:uid="{00000000-0005-0000-0000-00007E6A0000}"/>
    <cellStyle name="Normal 3 3 5 4 4 2 4" xfId="20525" xr:uid="{00000000-0005-0000-0000-00007F6A0000}"/>
    <cellStyle name="Normal 3 3 5 4 4 3" xfId="5674" xr:uid="{00000000-0005-0000-0000-0000806A0000}"/>
    <cellStyle name="Normal 3 3 5 4 4 3 2" xfId="14164" xr:uid="{00000000-0005-0000-0000-0000816A0000}"/>
    <cellStyle name="Normal 3 3 5 4 4 3 2 2" xfId="31130" xr:uid="{00000000-0005-0000-0000-0000826A0000}"/>
    <cellStyle name="Normal 3 3 5 4 4 3 3" xfId="22648" xr:uid="{00000000-0005-0000-0000-0000836A0000}"/>
    <cellStyle name="Normal 3 3 5 4 4 4" xfId="9922" xr:uid="{00000000-0005-0000-0000-0000846A0000}"/>
    <cellStyle name="Normal 3 3 5 4 4 4 2" xfId="26889" xr:uid="{00000000-0005-0000-0000-0000856A0000}"/>
    <cellStyle name="Normal 3 3 5 4 4 5" xfId="18407" xr:uid="{00000000-0005-0000-0000-0000866A0000}"/>
    <cellStyle name="Normal 3 3 5 4 5" xfId="2475" xr:uid="{00000000-0005-0000-0000-0000876A0000}"/>
    <cellStyle name="Normal 3 3 5 4 5 2" xfId="6735" xr:uid="{00000000-0005-0000-0000-0000886A0000}"/>
    <cellStyle name="Normal 3 3 5 4 5 2 2" xfId="15224" xr:uid="{00000000-0005-0000-0000-0000896A0000}"/>
    <cellStyle name="Normal 3 3 5 4 5 2 2 2" xfId="32190" xr:uid="{00000000-0005-0000-0000-00008A6A0000}"/>
    <cellStyle name="Normal 3 3 5 4 5 2 3" xfId="23708" xr:uid="{00000000-0005-0000-0000-00008B6A0000}"/>
    <cellStyle name="Normal 3 3 5 4 5 3" xfId="10982" xr:uid="{00000000-0005-0000-0000-00008C6A0000}"/>
    <cellStyle name="Normal 3 3 5 4 5 3 2" xfId="27949" xr:uid="{00000000-0005-0000-0000-00008D6A0000}"/>
    <cellStyle name="Normal 3 3 5 4 5 4" xfId="19467" xr:uid="{00000000-0005-0000-0000-00008E6A0000}"/>
    <cellStyle name="Normal 3 3 5 4 6" xfId="4616" xr:uid="{00000000-0005-0000-0000-00008F6A0000}"/>
    <cellStyle name="Normal 3 3 5 4 6 2" xfId="13106" xr:uid="{00000000-0005-0000-0000-0000906A0000}"/>
    <cellStyle name="Normal 3 3 5 4 6 2 2" xfId="30072" xr:uid="{00000000-0005-0000-0000-0000916A0000}"/>
    <cellStyle name="Normal 3 3 5 4 6 3" xfId="21590" xr:uid="{00000000-0005-0000-0000-0000926A0000}"/>
    <cellStyle name="Normal 3 3 5 4 7" xfId="8864" xr:uid="{00000000-0005-0000-0000-0000936A0000}"/>
    <cellStyle name="Normal 3 3 5 4 7 2" xfId="25831" xr:uid="{00000000-0005-0000-0000-0000946A0000}"/>
    <cellStyle name="Normal 3 3 5 4 8" xfId="17349" xr:uid="{00000000-0005-0000-0000-0000956A0000}"/>
    <cellStyle name="Normal 3 3 5 5" xfId="474" xr:uid="{00000000-0005-0000-0000-0000966A0000}"/>
    <cellStyle name="Normal 3 3 5 5 2" xfId="1015" xr:uid="{00000000-0005-0000-0000-0000976A0000}"/>
    <cellStyle name="Normal 3 3 5 5 2 2" xfId="2076" xr:uid="{00000000-0005-0000-0000-0000986A0000}"/>
    <cellStyle name="Normal 3 3 5 5 2 2 2" xfId="4197" xr:uid="{00000000-0005-0000-0000-0000996A0000}"/>
    <cellStyle name="Normal 3 3 5 5 2 2 2 2" xfId="8456" xr:uid="{00000000-0005-0000-0000-00009A6A0000}"/>
    <cellStyle name="Normal 3 3 5 5 2 2 2 2 2" xfId="16945" xr:uid="{00000000-0005-0000-0000-00009B6A0000}"/>
    <cellStyle name="Normal 3 3 5 5 2 2 2 2 2 2" xfId="33911" xr:uid="{00000000-0005-0000-0000-00009C6A0000}"/>
    <cellStyle name="Normal 3 3 5 5 2 2 2 2 3" xfId="25429" xr:uid="{00000000-0005-0000-0000-00009D6A0000}"/>
    <cellStyle name="Normal 3 3 5 5 2 2 2 3" xfId="12703" xr:uid="{00000000-0005-0000-0000-00009E6A0000}"/>
    <cellStyle name="Normal 3 3 5 5 2 2 2 3 2" xfId="29670" xr:uid="{00000000-0005-0000-0000-00009F6A0000}"/>
    <cellStyle name="Normal 3 3 5 5 2 2 2 4" xfId="21188" xr:uid="{00000000-0005-0000-0000-0000A06A0000}"/>
    <cellStyle name="Normal 3 3 5 5 2 2 3" xfId="6337" xr:uid="{00000000-0005-0000-0000-0000A16A0000}"/>
    <cellStyle name="Normal 3 3 5 5 2 2 3 2" xfId="14827" xr:uid="{00000000-0005-0000-0000-0000A26A0000}"/>
    <cellStyle name="Normal 3 3 5 5 2 2 3 2 2" xfId="31793" xr:uid="{00000000-0005-0000-0000-0000A36A0000}"/>
    <cellStyle name="Normal 3 3 5 5 2 2 3 3" xfId="23311" xr:uid="{00000000-0005-0000-0000-0000A46A0000}"/>
    <cellStyle name="Normal 3 3 5 5 2 2 4" xfId="10585" xr:uid="{00000000-0005-0000-0000-0000A56A0000}"/>
    <cellStyle name="Normal 3 3 5 5 2 2 4 2" xfId="27552" xr:uid="{00000000-0005-0000-0000-0000A66A0000}"/>
    <cellStyle name="Normal 3 3 5 5 2 2 5" xfId="19070" xr:uid="{00000000-0005-0000-0000-0000A76A0000}"/>
    <cellStyle name="Normal 3 3 5 5 2 3" xfId="3138" xr:uid="{00000000-0005-0000-0000-0000A86A0000}"/>
    <cellStyle name="Normal 3 3 5 5 2 3 2" xfId="7398" xr:uid="{00000000-0005-0000-0000-0000A96A0000}"/>
    <cellStyle name="Normal 3 3 5 5 2 3 2 2" xfId="15887" xr:uid="{00000000-0005-0000-0000-0000AA6A0000}"/>
    <cellStyle name="Normal 3 3 5 5 2 3 2 2 2" xfId="32853" xr:uid="{00000000-0005-0000-0000-0000AB6A0000}"/>
    <cellStyle name="Normal 3 3 5 5 2 3 2 3" xfId="24371" xr:uid="{00000000-0005-0000-0000-0000AC6A0000}"/>
    <cellStyle name="Normal 3 3 5 5 2 3 3" xfId="11645" xr:uid="{00000000-0005-0000-0000-0000AD6A0000}"/>
    <cellStyle name="Normal 3 3 5 5 2 3 3 2" xfId="28612" xr:uid="{00000000-0005-0000-0000-0000AE6A0000}"/>
    <cellStyle name="Normal 3 3 5 5 2 3 4" xfId="20130" xr:uid="{00000000-0005-0000-0000-0000AF6A0000}"/>
    <cellStyle name="Normal 3 3 5 5 2 4" xfId="5279" xr:uid="{00000000-0005-0000-0000-0000B06A0000}"/>
    <cellStyle name="Normal 3 3 5 5 2 4 2" xfId="13769" xr:uid="{00000000-0005-0000-0000-0000B16A0000}"/>
    <cellStyle name="Normal 3 3 5 5 2 4 2 2" xfId="30735" xr:uid="{00000000-0005-0000-0000-0000B26A0000}"/>
    <cellStyle name="Normal 3 3 5 5 2 4 3" xfId="22253" xr:uid="{00000000-0005-0000-0000-0000B36A0000}"/>
    <cellStyle name="Normal 3 3 5 5 2 5" xfId="9527" xr:uid="{00000000-0005-0000-0000-0000B46A0000}"/>
    <cellStyle name="Normal 3 3 5 5 2 5 2" xfId="26494" xr:uid="{00000000-0005-0000-0000-0000B56A0000}"/>
    <cellStyle name="Normal 3 3 5 5 2 6" xfId="18012" xr:uid="{00000000-0005-0000-0000-0000B66A0000}"/>
    <cellStyle name="Normal 3 3 5 5 3" xfId="1546" xr:uid="{00000000-0005-0000-0000-0000B76A0000}"/>
    <cellStyle name="Normal 3 3 5 5 3 2" xfId="3668" xr:uid="{00000000-0005-0000-0000-0000B86A0000}"/>
    <cellStyle name="Normal 3 3 5 5 3 2 2" xfId="7927" xr:uid="{00000000-0005-0000-0000-0000B96A0000}"/>
    <cellStyle name="Normal 3 3 5 5 3 2 2 2" xfId="16416" xr:uid="{00000000-0005-0000-0000-0000BA6A0000}"/>
    <cellStyle name="Normal 3 3 5 5 3 2 2 2 2" xfId="33382" xr:uid="{00000000-0005-0000-0000-0000BB6A0000}"/>
    <cellStyle name="Normal 3 3 5 5 3 2 2 3" xfId="24900" xr:uid="{00000000-0005-0000-0000-0000BC6A0000}"/>
    <cellStyle name="Normal 3 3 5 5 3 2 3" xfId="12174" xr:uid="{00000000-0005-0000-0000-0000BD6A0000}"/>
    <cellStyle name="Normal 3 3 5 5 3 2 3 2" xfId="29141" xr:uid="{00000000-0005-0000-0000-0000BE6A0000}"/>
    <cellStyle name="Normal 3 3 5 5 3 2 4" xfId="20659" xr:uid="{00000000-0005-0000-0000-0000BF6A0000}"/>
    <cellStyle name="Normal 3 3 5 5 3 3" xfId="5808" xr:uid="{00000000-0005-0000-0000-0000C06A0000}"/>
    <cellStyle name="Normal 3 3 5 5 3 3 2" xfId="14298" xr:uid="{00000000-0005-0000-0000-0000C16A0000}"/>
    <cellStyle name="Normal 3 3 5 5 3 3 2 2" xfId="31264" xr:uid="{00000000-0005-0000-0000-0000C26A0000}"/>
    <cellStyle name="Normal 3 3 5 5 3 3 3" xfId="22782" xr:uid="{00000000-0005-0000-0000-0000C36A0000}"/>
    <cellStyle name="Normal 3 3 5 5 3 4" xfId="10056" xr:uid="{00000000-0005-0000-0000-0000C46A0000}"/>
    <cellStyle name="Normal 3 3 5 5 3 4 2" xfId="27023" xr:uid="{00000000-0005-0000-0000-0000C56A0000}"/>
    <cellStyle name="Normal 3 3 5 5 3 5" xfId="18541" xr:uid="{00000000-0005-0000-0000-0000C66A0000}"/>
    <cellStyle name="Normal 3 3 5 5 4" xfId="2609" xr:uid="{00000000-0005-0000-0000-0000C76A0000}"/>
    <cellStyle name="Normal 3 3 5 5 4 2" xfId="6869" xr:uid="{00000000-0005-0000-0000-0000C86A0000}"/>
    <cellStyle name="Normal 3 3 5 5 4 2 2" xfId="15358" xr:uid="{00000000-0005-0000-0000-0000C96A0000}"/>
    <cellStyle name="Normal 3 3 5 5 4 2 2 2" xfId="32324" xr:uid="{00000000-0005-0000-0000-0000CA6A0000}"/>
    <cellStyle name="Normal 3 3 5 5 4 2 3" xfId="23842" xr:uid="{00000000-0005-0000-0000-0000CB6A0000}"/>
    <cellStyle name="Normal 3 3 5 5 4 3" xfId="11116" xr:uid="{00000000-0005-0000-0000-0000CC6A0000}"/>
    <cellStyle name="Normal 3 3 5 5 4 3 2" xfId="28083" xr:uid="{00000000-0005-0000-0000-0000CD6A0000}"/>
    <cellStyle name="Normal 3 3 5 5 4 4" xfId="19601" xr:uid="{00000000-0005-0000-0000-0000CE6A0000}"/>
    <cellStyle name="Normal 3 3 5 5 5" xfId="4750" xr:uid="{00000000-0005-0000-0000-0000CF6A0000}"/>
    <cellStyle name="Normal 3 3 5 5 5 2" xfId="13240" xr:uid="{00000000-0005-0000-0000-0000D06A0000}"/>
    <cellStyle name="Normal 3 3 5 5 5 2 2" xfId="30206" xr:uid="{00000000-0005-0000-0000-0000D16A0000}"/>
    <cellStyle name="Normal 3 3 5 5 5 3" xfId="21724" xr:uid="{00000000-0005-0000-0000-0000D26A0000}"/>
    <cellStyle name="Normal 3 3 5 5 6" xfId="8998" xr:uid="{00000000-0005-0000-0000-0000D36A0000}"/>
    <cellStyle name="Normal 3 3 5 5 6 2" xfId="25965" xr:uid="{00000000-0005-0000-0000-0000D46A0000}"/>
    <cellStyle name="Normal 3 3 5 5 7" xfId="17483" xr:uid="{00000000-0005-0000-0000-0000D56A0000}"/>
    <cellStyle name="Normal 3 3 5 6" xfId="744" xr:uid="{00000000-0005-0000-0000-0000D66A0000}"/>
    <cellStyle name="Normal 3 3 5 6 2" xfId="1811" xr:uid="{00000000-0005-0000-0000-0000D76A0000}"/>
    <cellStyle name="Normal 3 3 5 6 2 2" xfId="3932" xr:uid="{00000000-0005-0000-0000-0000D86A0000}"/>
    <cellStyle name="Normal 3 3 5 6 2 2 2" xfId="8191" xr:uid="{00000000-0005-0000-0000-0000D96A0000}"/>
    <cellStyle name="Normal 3 3 5 6 2 2 2 2" xfId="16680" xr:uid="{00000000-0005-0000-0000-0000DA6A0000}"/>
    <cellStyle name="Normal 3 3 5 6 2 2 2 2 2" xfId="33646" xr:uid="{00000000-0005-0000-0000-0000DB6A0000}"/>
    <cellStyle name="Normal 3 3 5 6 2 2 2 3" xfId="25164" xr:uid="{00000000-0005-0000-0000-0000DC6A0000}"/>
    <cellStyle name="Normal 3 3 5 6 2 2 3" xfId="12438" xr:uid="{00000000-0005-0000-0000-0000DD6A0000}"/>
    <cellStyle name="Normal 3 3 5 6 2 2 3 2" xfId="29405" xr:uid="{00000000-0005-0000-0000-0000DE6A0000}"/>
    <cellStyle name="Normal 3 3 5 6 2 2 4" xfId="20923" xr:uid="{00000000-0005-0000-0000-0000DF6A0000}"/>
    <cellStyle name="Normal 3 3 5 6 2 3" xfId="6072" xr:uid="{00000000-0005-0000-0000-0000E06A0000}"/>
    <cellStyle name="Normal 3 3 5 6 2 3 2" xfId="14562" xr:uid="{00000000-0005-0000-0000-0000E16A0000}"/>
    <cellStyle name="Normal 3 3 5 6 2 3 2 2" xfId="31528" xr:uid="{00000000-0005-0000-0000-0000E26A0000}"/>
    <cellStyle name="Normal 3 3 5 6 2 3 3" xfId="23046" xr:uid="{00000000-0005-0000-0000-0000E36A0000}"/>
    <cellStyle name="Normal 3 3 5 6 2 4" xfId="10320" xr:uid="{00000000-0005-0000-0000-0000E46A0000}"/>
    <cellStyle name="Normal 3 3 5 6 2 4 2" xfId="27287" xr:uid="{00000000-0005-0000-0000-0000E56A0000}"/>
    <cellStyle name="Normal 3 3 5 6 2 5" xfId="18805" xr:uid="{00000000-0005-0000-0000-0000E66A0000}"/>
    <cellStyle name="Normal 3 3 5 6 3" xfId="2873" xr:uid="{00000000-0005-0000-0000-0000E76A0000}"/>
    <cellStyle name="Normal 3 3 5 6 3 2" xfId="7133" xr:uid="{00000000-0005-0000-0000-0000E86A0000}"/>
    <cellStyle name="Normal 3 3 5 6 3 2 2" xfId="15622" xr:uid="{00000000-0005-0000-0000-0000E96A0000}"/>
    <cellStyle name="Normal 3 3 5 6 3 2 2 2" xfId="32588" xr:uid="{00000000-0005-0000-0000-0000EA6A0000}"/>
    <cellStyle name="Normal 3 3 5 6 3 2 3" xfId="24106" xr:uid="{00000000-0005-0000-0000-0000EB6A0000}"/>
    <cellStyle name="Normal 3 3 5 6 3 3" xfId="11380" xr:uid="{00000000-0005-0000-0000-0000EC6A0000}"/>
    <cellStyle name="Normal 3 3 5 6 3 3 2" xfId="28347" xr:uid="{00000000-0005-0000-0000-0000ED6A0000}"/>
    <cellStyle name="Normal 3 3 5 6 3 4" xfId="19865" xr:uid="{00000000-0005-0000-0000-0000EE6A0000}"/>
    <cellStyle name="Normal 3 3 5 6 4" xfId="5014" xr:uid="{00000000-0005-0000-0000-0000EF6A0000}"/>
    <cellStyle name="Normal 3 3 5 6 4 2" xfId="13504" xr:uid="{00000000-0005-0000-0000-0000F06A0000}"/>
    <cellStyle name="Normal 3 3 5 6 4 2 2" xfId="30470" xr:uid="{00000000-0005-0000-0000-0000F16A0000}"/>
    <cellStyle name="Normal 3 3 5 6 4 3" xfId="21988" xr:uid="{00000000-0005-0000-0000-0000F26A0000}"/>
    <cellStyle name="Normal 3 3 5 6 5" xfId="9262" xr:uid="{00000000-0005-0000-0000-0000F36A0000}"/>
    <cellStyle name="Normal 3 3 5 6 5 2" xfId="26229" xr:uid="{00000000-0005-0000-0000-0000F46A0000}"/>
    <cellStyle name="Normal 3 3 5 6 6" xfId="17747" xr:uid="{00000000-0005-0000-0000-0000F56A0000}"/>
    <cellStyle name="Normal 3 3 5 7" xfId="1280" xr:uid="{00000000-0005-0000-0000-0000F66A0000}"/>
    <cellStyle name="Normal 3 3 5 7 2" xfId="3403" xr:uid="{00000000-0005-0000-0000-0000F76A0000}"/>
    <cellStyle name="Normal 3 3 5 7 2 2" xfId="7662" xr:uid="{00000000-0005-0000-0000-0000F86A0000}"/>
    <cellStyle name="Normal 3 3 5 7 2 2 2" xfId="16151" xr:uid="{00000000-0005-0000-0000-0000F96A0000}"/>
    <cellStyle name="Normal 3 3 5 7 2 2 2 2" xfId="33117" xr:uid="{00000000-0005-0000-0000-0000FA6A0000}"/>
    <cellStyle name="Normal 3 3 5 7 2 2 3" xfId="24635" xr:uid="{00000000-0005-0000-0000-0000FB6A0000}"/>
    <cellStyle name="Normal 3 3 5 7 2 3" xfId="11909" xr:uid="{00000000-0005-0000-0000-0000FC6A0000}"/>
    <cellStyle name="Normal 3 3 5 7 2 3 2" xfId="28876" xr:uid="{00000000-0005-0000-0000-0000FD6A0000}"/>
    <cellStyle name="Normal 3 3 5 7 2 4" xfId="20394" xr:uid="{00000000-0005-0000-0000-0000FE6A0000}"/>
    <cellStyle name="Normal 3 3 5 7 3" xfId="5543" xr:uid="{00000000-0005-0000-0000-0000FF6A0000}"/>
    <cellStyle name="Normal 3 3 5 7 3 2" xfId="14033" xr:uid="{00000000-0005-0000-0000-0000006B0000}"/>
    <cellStyle name="Normal 3 3 5 7 3 2 2" xfId="30999" xr:uid="{00000000-0005-0000-0000-0000016B0000}"/>
    <cellStyle name="Normal 3 3 5 7 3 3" xfId="22517" xr:uid="{00000000-0005-0000-0000-0000026B0000}"/>
    <cellStyle name="Normal 3 3 5 7 4" xfId="9791" xr:uid="{00000000-0005-0000-0000-0000036B0000}"/>
    <cellStyle name="Normal 3 3 5 7 4 2" xfId="26758" xr:uid="{00000000-0005-0000-0000-0000046B0000}"/>
    <cellStyle name="Normal 3 3 5 7 5" xfId="18276" xr:uid="{00000000-0005-0000-0000-0000056B0000}"/>
    <cellStyle name="Normal 3 3 5 8" xfId="2343" xr:uid="{00000000-0005-0000-0000-0000066B0000}"/>
    <cellStyle name="Normal 3 3 5 8 2" xfId="6604" xr:uid="{00000000-0005-0000-0000-0000076B0000}"/>
    <cellStyle name="Normal 3 3 5 8 2 2" xfId="15093" xr:uid="{00000000-0005-0000-0000-0000086B0000}"/>
    <cellStyle name="Normal 3 3 5 8 2 2 2" xfId="32059" xr:uid="{00000000-0005-0000-0000-0000096B0000}"/>
    <cellStyle name="Normal 3 3 5 8 2 3" xfId="23577" xr:uid="{00000000-0005-0000-0000-00000A6B0000}"/>
    <cellStyle name="Normal 3 3 5 8 3" xfId="10851" xr:uid="{00000000-0005-0000-0000-00000B6B0000}"/>
    <cellStyle name="Normal 3 3 5 8 3 2" xfId="27818" xr:uid="{00000000-0005-0000-0000-00000C6B0000}"/>
    <cellStyle name="Normal 3 3 5 8 4" xfId="19336" xr:uid="{00000000-0005-0000-0000-00000D6B0000}"/>
    <cellStyle name="Normal 3 3 5 9" xfId="4484" xr:uid="{00000000-0005-0000-0000-00000E6B0000}"/>
    <cellStyle name="Normal 3 3 5 9 2" xfId="12975" xr:uid="{00000000-0005-0000-0000-00000F6B0000}"/>
    <cellStyle name="Normal 3 3 5 9 2 2" xfId="29941" xr:uid="{00000000-0005-0000-0000-0000106B0000}"/>
    <cellStyle name="Normal 3 3 5 9 3" xfId="21459" xr:uid="{00000000-0005-0000-0000-0000116B0000}"/>
    <cellStyle name="Normal 3 3 6" xfId="166" xr:uid="{00000000-0005-0000-0000-0000126B0000}"/>
    <cellStyle name="Normal 3 3 7" xfId="34217" xr:uid="{10D545C5-B75B-4839-94A4-E4396EF5208E}"/>
    <cellStyle name="Normal 3 4" xfId="26" xr:uid="{00000000-0005-0000-0000-0000136B0000}"/>
    <cellStyle name="Normal 3 4 10" xfId="8722" xr:uid="{00000000-0005-0000-0000-0000146B0000}"/>
    <cellStyle name="Normal 3 4 10 2" xfId="25690" xr:uid="{00000000-0005-0000-0000-0000156B0000}"/>
    <cellStyle name="Normal 3 4 11" xfId="17207" xr:uid="{00000000-0005-0000-0000-0000166B0000}"/>
    <cellStyle name="Normal 3 4 12" xfId="34223" xr:uid="{227EF684-3C51-4178-A06E-83CAB1817346}"/>
    <cellStyle name="Normal 3 4 2" xfId="171" xr:uid="{00000000-0005-0000-0000-0000176B0000}"/>
    <cellStyle name="Normal 3 4 2 10" xfId="17241" xr:uid="{00000000-0005-0000-0000-0000186B0000}"/>
    <cellStyle name="Normal 3 4 2 2" xfId="276" xr:uid="{00000000-0005-0000-0000-0000196B0000}"/>
    <cellStyle name="Normal 3 4 2 2 2" xfId="410" xr:uid="{00000000-0005-0000-0000-00001A6B0000}"/>
    <cellStyle name="Normal 3 4 2 2 2 2" xfId="698" xr:uid="{00000000-0005-0000-0000-00001B6B0000}"/>
    <cellStyle name="Normal 3 4 2 2 2 2 2" xfId="1234" xr:uid="{00000000-0005-0000-0000-00001C6B0000}"/>
    <cellStyle name="Normal 3 4 2 2 2 2 2 2" xfId="2295" xr:uid="{00000000-0005-0000-0000-00001D6B0000}"/>
    <cellStyle name="Normal 3 4 2 2 2 2 2 2 2" xfId="4416" xr:uid="{00000000-0005-0000-0000-00001E6B0000}"/>
    <cellStyle name="Normal 3 4 2 2 2 2 2 2 2 2" xfId="8675" xr:uid="{00000000-0005-0000-0000-00001F6B0000}"/>
    <cellStyle name="Normal 3 4 2 2 2 2 2 2 2 2 2" xfId="17164" xr:uid="{00000000-0005-0000-0000-0000206B0000}"/>
    <cellStyle name="Normal 3 4 2 2 2 2 2 2 2 2 2 2" xfId="34130" xr:uid="{00000000-0005-0000-0000-0000216B0000}"/>
    <cellStyle name="Normal 3 4 2 2 2 2 2 2 2 2 3" xfId="25648" xr:uid="{00000000-0005-0000-0000-0000226B0000}"/>
    <cellStyle name="Normal 3 4 2 2 2 2 2 2 2 3" xfId="12922" xr:uid="{00000000-0005-0000-0000-0000236B0000}"/>
    <cellStyle name="Normal 3 4 2 2 2 2 2 2 2 3 2" xfId="29889" xr:uid="{00000000-0005-0000-0000-0000246B0000}"/>
    <cellStyle name="Normal 3 4 2 2 2 2 2 2 2 4" xfId="21407" xr:uid="{00000000-0005-0000-0000-0000256B0000}"/>
    <cellStyle name="Normal 3 4 2 2 2 2 2 2 3" xfId="6556" xr:uid="{00000000-0005-0000-0000-0000266B0000}"/>
    <cellStyle name="Normal 3 4 2 2 2 2 2 2 3 2" xfId="15046" xr:uid="{00000000-0005-0000-0000-0000276B0000}"/>
    <cellStyle name="Normal 3 4 2 2 2 2 2 2 3 2 2" xfId="32012" xr:uid="{00000000-0005-0000-0000-0000286B0000}"/>
    <cellStyle name="Normal 3 4 2 2 2 2 2 2 3 3" xfId="23530" xr:uid="{00000000-0005-0000-0000-0000296B0000}"/>
    <cellStyle name="Normal 3 4 2 2 2 2 2 2 4" xfId="10804" xr:uid="{00000000-0005-0000-0000-00002A6B0000}"/>
    <cellStyle name="Normal 3 4 2 2 2 2 2 2 4 2" xfId="27771" xr:uid="{00000000-0005-0000-0000-00002B6B0000}"/>
    <cellStyle name="Normal 3 4 2 2 2 2 2 2 5" xfId="19289" xr:uid="{00000000-0005-0000-0000-00002C6B0000}"/>
    <cellStyle name="Normal 3 4 2 2 2 2 2 3" xfId="3357" xr:uid="{00000000-0005-0000-0000-00002D6B0000}"/>
    <cellStyle name="Normal 3 4 2 2 2 2 2 3 2" xfId="7617" xr:uid="{00000000-0005-0000-0000-00002E6B0000}"/>
    <cellStyle name="Normal 3 4 2 2 2 2 2 3 2 2" xfId="16106" xr:uid="{00000000-0005-0000-0000-00002F6B0000}"/>
    <cellStyle name="Normal 3 4 2 2 2 2 2 3 2 2 2" xfId="33072" xr:uid="{00000000-0005-0000-0000-0000306B0000}"/>
    <cellStyle name="Normal 3 4 2 2 2 2 2 3 2 3" xfId="24590" xr:uid="{00000000-0005-0000-0000-0000316B0000}"/>
    <cellStyle name="Normal 3 4 2 2 2 2 2 3 3" xfId="11864" xr:uid="{00000000-0005-0000-0000-0000326B0000}"/>
    <cellStyle name="Normal 3 4 2 2 2 2 2 3 3 2" xfId="28831" xr:uid="{00000000-0005-0000-0000-0000336B0000}"/>
    <cellStyle name="Normal 3 4 2 2 2 2 2 3 4" xfId="20349" xr:uid="{00000000-0005-0000-0000-0000346B0000}"/>
    <cellStyle name="Normal 3 4 2 2 2 2 2 4" xfId="5498" xr:uid="{00000000-0005-0000-0000-0000356B0000}"/>
    <cellStyle name="Normal 3 4 2 2 2 2 2 4 2" xfId="13988" xr:uid="{00000000-0005-0000-0000-0000366B0000}"/>
    <cellStyle name="Normal 3 4 2 2 2 2 2 4 2 2" xfId="30954" xr:uid="{00000000-0005-0000-0000-0000376B0000}"/>
    <cellStyle name="Normal 3 4 2 2 2 2 2 4 3" xfId="22472" xr:uid="{00000000-0005-0000-0000-0000386B0000}"/>
    <cellStyle name="Normal 3 4 2 2 2 2 2 5" xfId="9746" xr:uid="{00000000-0005-0000-0000-0000396B0000}"/>
    <cellStyle name="Normal 3 4 2 2 2 2 2 5 2" xfId="26713" xr:uid="{00000000-0005-0000-0000-00003A6B0000}"/>
    <cellStyle name="Normal 3 4 2 2 2 2 2 6" xfId="18231" xr:uid="{00000000-0005-0000-0000-00003B6B0000}"/>
    <cellStyle name="Normal 3 4 2 2 2 2 3" xfId="1765" xr:uid="{00000000-0005-0000-0000-00003C6B0000}"/>
    <cellStyle name="Normal 3 4 2 2 2 2 3 2" xfId="3887" xr:uid="{00000000-0005-0000-0000-00003D6B0000}"/>
    <cellStyle name="Normal 3 4 2 2 2 2 3 2 2" xfId="8146" xr:uid="{00000000-0005-0000-0000-00003E6B0000}"/>
    <cellStyle name="Normal 3 4 2 2 2 2 3 2 2 2" xfId="16635" xr:uid="{00000000-0005-0000-0000-00003F6B0000}"/>
    <cellStyle name="Normal 3 4 2 2 2 2 3 2 2 2 2" xfId="33601" xr:uid="{00000000-0005-0000-0000-0000406B0000}"/>
    <cellStyle name="Normal 3 4 2 2 2 2 3 2 2 3" xfId="25119" xr:uid="{00000000-0005-0000-0000-0000416B0000}"/>
    <cellStyle name="Normal 3 4 2 2 2 2 3 2 3" xfId="12393" xr:uid="{00000000-0005-0000-0000-0000426B0000}"/>
    <cellStyle name="Normal 3 4 2 2 2 2 3 2 3 2" xfId="29360" xr:uid="{00000000-0005-0000-0000-0000436B0000}"/>
    <cellStyle name="Normal 3 4 2 2 2 2 3 2 4" xfId="20878" xr:uid="{00000000-0005-0000-0000-0000446B0000}"/>
    <cellStyle name="Normal 3 4 2 2 2 2 3 3" xfId="6027" xr:uid="{00000000-0005-0000-0000-0000456B0000}"/>
    <cellStyle name="Normal 3 4 2 2 2 2 3 3 2" xfId="14517" xr:uid="{00000000-0005-0000-0000-0000466B0000}"/>
    <cellStyle name="Normal 3 4 2 2 2 2 3 3 2 2" xfId="31483" xr:uid="{00000000-0005-0000-0000-0000476B0000}"/>
    <cellStyle name="Normal 3 4 2 2 2 2 3 3 3" xfId="23001" xr:uid="{00000000-0005-0000-0000-0000486B0000}"/>
    <cellStyle name="Normal 3 4 2 2 2 2 3 4" xfId="10275" xr:uid="{00000000-0005-0000-0000-0000496B0000}"/>
    <cellStyle name="Normal 3 4 2 2 2 2 3 4 2" xfId="27242" xr:uid="{00000000-0005-0000-0000-00004A6B0000}"/>
    <cellStyle name="Normal 3 4 2 2 2 2 3 5" xfId="18760" xr:uid="{00000000-0005-0000-0000-00004B6B0000}"/>
    <cellStyle name="Normal 3 4 2 2 2 2 4" xfId="2828" xr:uid="{00000000-0005-0000-0000-00004C6B0000}"/>
    <cellStyle name="Normal 3 4 2 2 2 2 4 2" xfId="7088" xr:uid="{00000000-0005-0000-0000-00004D6B0000}"/>
    <cellStyle name="Normal 3 4 2 2 2 2 4 2 2" xfId="15577" xr:uid="{00000000-0005-0000-0000-00004E6B0000}"/>
    <cellStyle name="Normal 3 4 2 2 2 2 4 2 2 2" xfId="32543" xr:uid="{00000000-0005-0000-0000-00004F6B0000}"/>
    <cellStyle name="Normal 3 4 2 2 2 2 4 2 3" xfId="24061" xr:uid="{00000000-0005-0000-0000-0000506B0000}"/>
    <cellStyle name="Normal 3 4 2 2 2 2 4 3" xfId="11335" xr:uid="{00000000-0005-0000-0000-0000516B0000}"/>
    <cellStyle name="Normal 3 4 2 2 2 2 4 3 2" xfId="28302" xr:uid="{00000000-0005-0000-0000-0000526B0000}"/>
    <cellStyle name="Normal 3 4 2 2 2 2 4 4" xfId="19820" xr:uid="{00000000-0005-0000-0000-0000536B0000}"/>
    <cellStyle name="Normal 3 4 2 2 2 2 5" xfId="4969" xr:uid="{00000000-0005-0000-0000-0000546B0000}"/>
    <cellStyle name="Normal 3 4 2 2 2 2 5 2" xfId="13459" xr:uid="{00000000-0005-0000-0000-0000556B0000}"/>
    <cellStyle name="Normal 3 4 2 2 2 2 5 2 2" xfId="30425" xr:uid="{00000000-0005-0000-0000-0000566B0000}"/>
    <cellStyle name="Normal 3 4 2 2 2 2 5 3" xfId="21943" xr:uid="{00000000-0005-0000-0000-0000576B0000}"/>
    <cellStyle name="Normal 3 4 2 2 2 2 6" xfId="9217" xr:uid="{00000000-0005-0000-0000-0000586B0000}"/>
    <cellStyle name="Normal 3 4 2 2 2 2 6 2" xfId="26184" xr:uid="{00000000-0005-0000-0000-0000596B0000}"/>
    <cellStyle name="Normal 3 4 2 2 2 2 7" xfId="17702" xr:uid="{00000000-0005-0000-0000-00005A6B0000}"/>
    <cellStyle name="Normal 3 4 2 2 2 3" xfId="964" xr:uid="{00000000-0005-0000-0000-00005B6B0000}"/>
    <cellStyle name="Normal 3 4 2 2 2 3 2" xfId="2030" xr:uid="{00000000-0005-0000-0000-00005C6B0000}"/>
    <cellStyle name="Normal 3 4 2 2 2 3 2 2" xfId="4151" xr:uid="{00000000-0005-0000-0000-00005D6B0000}"/>
    <cellStyle name="Normal 3 4 2 2 2 3 2 2 2" xfId="8410" xr:uid="{00000000-0005-0000-0000-00005E6B0000}"/>
    <cellStyle name="Normal 3 4 2 2 2 3 2 2 2 2" xfId="16899" xr:uid="{00000000-0005-0000-0000-00005F6B0000}"/>
    <cellStyle name="Normal 3 4 2 2 2 3 2 2 2 2 2" xfId="33865" xr:uid="{00000000-0005-0000-0000-0000606B0000}"/>
    <cellStyle name="Normal 3 4 2 2 2 3 2 2 2 3" xfId="25383" xr:uid="{00000000-0005-0000-0000-0000616B0000}"/>
    <cellStyle name="Normal 3 4 2 2 2 3 2 2 3" xfId="12657" xr:uid="{00000000-0005-0000-0000-0000626B0000}"/>
    <cellStyle name="Normal 3 4 2 2 2 3 2 2 3 2" xfId="29624" xr:uid="{00000000-0005-0000-0000-0000636B0000}"/>
    <cellStyle name="Normal 3 4 2 2 2 3 2 2 4" xfId="21142" xr:uid="{00000000-0005-0000-0000-0000646B0000}"/>
    <cellStyle name="Normal 3 4 2 2 2 3 2 3" xfId="6291" xr:uid="{00000000-0005-0000-0000-0000656B0000}"/>
    <cellStyle name="Normal 3 4 2 2 2 3 2 3 2" xfId="14781" xr:uid="{00000000-0005-0000-0000-0000666B0000}"/>
    <cellStyle name="Normal 3 4 2 2 2 3 2 3 2 2" xfId="31747" xr:uid="{00000000-0005-0000-0000-0000676B0000}"/>
    <cellStyle name="Normal 3 4 2 2 2 3 2 3 3" xfId="23265" xr:uid="{00000000-0005-0000-0000-0000686B0000}"/>
    <cellStyle name="Normal 3 4 2 2 2 3 2 4" xfId="10539" xr:uid="{00000000-0005-0000-0000-0000696B0000}"/>
    <cellStyle name="Normal 3 4 2 2 2 3 2 4 2" xfId="27506" xr:uid="{00000000-0005-0000-0000-00006A6B0000}"/>
    <cellStyle name="Normal 3 4 2 2 2 3 2 5" xfId="19024" xr:uid="{00000000-0005-0000-0000-00006B6B0000}"/>
    <cellStyle name="Normal 3 4 2 2 2 3 3" xfId="3092" xr:uid="{00000000-0005-0000-0000-00006C6B0000}"/>
    <cellStyle name="Normal 3 4 2 2 2 3 3 2" xfId="7352" xr:uid="{00000000-0005-0000-0000-00006D6B0000}"/>
    <cellStyle name="Normal 3 4 2 2 2 3 3 2 2" xfId="15841" xr:uid="{00000000-0005-0000-0000-00006E6B0000}"/>
    <cellStyle name="Normal 3 4 2 2 2 3 3 2 2 2" xfId="32807" xr:uid="{00000000-0005-0000-0000-00006F6B0000}"/>
    <cellStyle name="Normal 3 4 2 2 2 3 3 2 3" xfId="24325" xr:uid="{00000000-0005-0000-0000-0000706B0000}"/>
    <cellStyle name="Normal 3 4 2 2 2 3 3 3" xfId="11599" xr:uid="{00000000-0005-0000-0000-0000716B0000}"/>
    <cellStyle name="Normal 3 4 2 2 2 3 3 3 2" xfId="28566" xr:uid="{00000000-0005-0000-0000-0000726B0000}"/>
    <cellStyle name="Normal 3 4 2 2 2 3 3 4" xfId="20084" xr:uid="{00000000-0005-0000-0000-0000736B0000}"/>
    <cellStyle name="Normal 3 4 2 2 2 3 4" xfId="5233" xr:uid="{00000000-0005-0000-0000-0000746B0000}"/>
    <cellStyle name="Normal 3 4 2 2 2 3 4 2" xfId="13723" xr:uid="{00000000-0005-0000-0000-0000756B0000}"/>
    <cellStyle name="Normal 3 4 2 2 2 3 4 2 2" xfId="30689" xr:uid="{00000000-0005-0000-0000-0000766B0000}"/>
    <cellStyle name="Normal 3 4 2 2 2 3 4 3" xfId="22207" xr:uid="{00000000-0005-0000-0000-0000776B0000}"/>
    <cellStyle name="Normal 3 4 2 2 2 3 5" xfId="9481" xr:uid="{00000000-0005-0000-0000-0000786B0000}"/>
    <cellStyle name="Normal 3 4 2 2 2 3 5 2" xfId="26448" xr:uid="{00000000-0005-0000-0000-0000796B0000}"/>
    <cellStyle name="Normal 3 4 2 2 2 3 6" xfId="17966" xr:uid="{00000000-0005-0000-0000-00007A6B0000}"/>
    <cellStyle name="Normal 3 4 2 2 2 4" xfId="1500" xr:uid="{00000000-0005-0000-0000-00007B6B0000}"/>
    <cellStyle name="Normal 3 4 2 2 2 4 2" xfId="3622" xr:uid="{00000000-0005-0000-0000-00007C6B0000}"/>
    <cellStyle name="Normal 3 4 2 2 2 4 2 2" xfId="7881" xr:uid="{00000000-0005-0000-0000-00007D6B0000}"/>
    <cellStyle name="Normal 3 4 2 2 2 4 2 2 2" xfId="16370" xr:uid="{00000000-0005-0000-0000-00007E6B0000}"/>
    <cellStyle name="Normal 3 4 2 2 2 4 2 2 2 2" xfId="33336" xr:uid="{00000000-0005-0000-0000-00007F6B0000}"/>
    <cellStyle name="Normal 3 4 2 2 2 4 2 2 3" xfId="24854" xr:uid="{00000000-0005-0000-0000-0000806B0000}"/>
    <cellStyle name="Normal 3 4 2 2 2 4 2 3" xfId="12128" xr:uid="{00000000-0005-0000-0000-0000816B0000}"/>
    <cellStyle name="Normal 3 4 2 2 2 4 2 3 2" xfId="29095" xr:uid="{00000000-0005-0000-0000-0000826B0000}"/>
    <cellStyle name="Normal 3 4 2 2 2 4 2 4" xfId="20613" xr:uid="{00000000-0005-0000-0000-0000836B0000}"/>
    <cellStyle name="Normal 3 4 2 2 2 4 3" xfId="5762" xr:uid="{00000000-0005-0000-0000-0000846B0000}"/>
    <cellStyle name="Normal 3 4 2 2 2 4 3 2" xfId="14252" xr:uid="{00000000-0005-0000-0000-0000856B0000}"/>
    <cellStyle name="Normal 3 4 2 2 2 4 3 2 2" xfId="31218" xr:uid="{00000000-0005-0000-0000-0000866B0000}"/>
    <cellStyle name="Normal 3 4 2 2 2 4 3 3" xfId="22736" xr:uid="{00000000-0005-0000-0000-0000876B0000}"/>
    <cellStyle name="Normal 3 4 2 2 2 4 4" xfId="10010" xr:uid="{00000000-0005-0000-0000-0000886B0000}"/>
    <cellStyle name="Normal 3 4 2 2 2 4 4 2" xfId="26977" xr:uid="{00000000-0005-0000-0000-0000896B0000}"/>
    <cellStyle name="Normal 3 4 2 2 2 4 5" xfId="18495" xr:uid="{00000000-0005-0000-0000-00008A6B0000}"/>
    <cellStyle name="Normal 3 4 2 2 2 5" xfId="2563" xr:uid="{00000000-0005-0000-0000-00008B6B0000}"/>
    <cellStyle name="Normal 3 4 2 2 2 5 2" xfId="6823" xr:uid="{00000000-0005-0000-0000-00008C6B0000}"/>
    <cellStyle name="Normal 3 4 2 2 2 5 2 2" xfId="15312" xr:uid="{00000000-0005-0000-0000-00008D6B0000}"/>
    <cellStyle name="Normal 3 4 2 2 2 5 2 2 2" xfId="32278" xr:uid="{00000000-0005-0000-0000-00008E6B0000}"/>
    <cellStyle name="Normal 3 4 2 2 2 5 2 3" xfId="23796" xr:uid="{00000000-0005-0000-0000-00008F6B0000}"/>
    <cellStyle name="Normal 3 4 2 2 2 5 3" xfId="11070" xr:uid="{00000000-0005-0000-0000-0000906B0000}"/>
    <cellStyle name="Normal 3 4 2 2 2 5 3 2" xfId="28037" xr:uid="{00000000-0005-0000-0000-0000916B0000}"/>
    <cellStyle name="Normal 3 4 2 2 2 5 4" xfId="19555" xr:uid="{00000000-0005-0000-0000-0000926B0000}"/>
    <cellStyle name="Normal 3 4 2 2 2 6" xfId="4704" xr:uid="{00000000-0005-0000-0000-0000936B0000}"/>
    <cellStyle name="Normal 3 4 2 2 2 6 2" xfId="13194" xr:uid="{00000000-0005-0000-0000-0000946B0000}"/>
    <cellStyle name="Normal 3 4 2 2 2 6 2 2" xfId="30160" xr:uid="{00000000-0005-0000-0000-0000956B0000}"/>
    <cellStyle name="Normal 3 4 2 2 2 6 3" xfId="21678" xr:uid="{00000000-0005-0000-0000-0000966B0000}"/>
    <cellStyle name="Normal 3 4 2 2 2 7" xfId="8952" xr:uid="{00000000-0005-0000-0000-0000976B0000}"/>
    <cellStyle name="Normal 3 4 2 2 2 7 2" xfId="25919" xr:uid="{00000000-0005-0000-0000-0000986B0000}"/>
    <cellStyle name="Normal 3 4 2 2 2 8" xfId="17437" xr:uid="{00000000-0005-0000-0000-0000996B0000}"/>
    <cellStyle name="Normal 3 4 2 2 3" xfId="565" xr:uid="{00000000-0005-0000-0000-00009A6B0000}"/>
    <cellStyle name="Normal 3 4 2 2 3 2" xfId="1103" xr:uid="{00000000-0005-0000-0000-00009B6B0000}"/>
    <cellStyle name="Normal 3 4 2 2 3 2 2" xfId="2164" xr:uid="{00000000-0005-0000-0000-00009C6B0000}"/>
    <cellStyle name="Normal 3 4 2 2 3 2 2 2" xfId="4285" xr:uid="{00000000-0005-0000-0000-00009D6B0000}"/>
    <cellStyle name="Normal 3 4 2 2 3 2 2 2 2" xfId="8544" xr:uid="{00000000-0005-0000-0000-00009E6B0000}"/>
    <cellStyle name="Normal 3 4 2 2 3 2 2 2 2 2" xfId="17033" xr:uid="{00000000-0005-0000-0000-00009F6B0000}"/>
    <cellStyle name="Normal 3 4 2 2 3 2 2 2 2 2 2" xfId="33999" xr:uid="{00000000-0005-0000-0000-0000A06B0000}"/>
    <cellStyle name="Normal 3 4 2 2 3 2 2 2 2 3" xfId="25517" xr:uid="{00000000-0005-0000-0000-0000A16B0000}"/>
    <cellStyle name="Normal 3 4 2 2 3 2 2 2 3" xfId="12791" xr:uid="{00000000-0005-0000-0000-0000A26B0000}"/>
    <cellStyle name="Normal 3 4 2 2 3 2 2 2 3 2" xfId="29758" xr:uid="{00000000-0005-0000-0000-0000A36B0000}"/>
    <cellStyle name="Normal 3 4 2 2 3 2 2 2 4" xfId="21276" xr:uid="{00000000-0005-0000-0000-0000A46B0000}"/>
    <cellStyle name="Normal 3 4 2 2 3 2 2 3" xfId="6425" xr:uid="{00000000-0005-0000-0000-0000A56B0000}"/>
    <cellStyle name="Normal 3 4 2 2 3 2 2 3 2" xfId="14915" xr:uid="{00000000-0005-0000-0000-0000A66B0000}"/>
    <cellStyle name="Normal 3 4 2 2 3 2 2 3 2 2" xfId="31881" xr:uid="{00000000-0005-0000-0000-0000A76B0000}"/>
    <cellStyle name="Normal 3 4 2 2 3 2 2 3 3" xfId="23399" xr:uid="{00000000-0005-0000-0000-0000A86B0000}"/>
    <cellStyle name="Normal 3 4 2 2 3 2 2 4" xfId="10673" xr:uid="{00000000-0005-0000-0000-0000A96B0000}"/>
    <cellStyle name="Normal 3 4 2 2 3 2 2 4 2" xfId="27640" xr:uid="{00000000-0005-0000-0000-0000AA6B0000}"/>
    <cellStyle name="Normal 3 4 2 2 3 2 2 5" xfId="19158" xr:uid="{00000000-0005-0000-0000-0000AB6B0000}"/>
    <cellStyle name="Normal 3 4 2 2 3 2 3" xfId="3226" xr:uid="{00000000-0005-0000-0000-0000AC6B0000}"/>
    <cellStyle name="Normal 3 4 2 2 3 2 3 2" xfId="7486" xr:uid="{00000000-0005-0000-0000-0000AD6B0000}"/>
    <cellStyle name="Normal 3 4 2 2 3 2 3 2 2" xfId="15975" xr:uid="{00000000-0005-0000-0000-0000AE6B0000}"/>
    <cellStyle name="Normal 3 4 2 2 3 2 3 2 2 2" xfId="32941" xr:uid="{00000000-0005-0000-0000-0000AF6B0000}"/>
    <cellStyle name="Normal 3 4 2 2 3 2 3 2 3" xfId="24459" xr:uid="{00000000-0005-0000-0000-0000B06B0000}"/>
    <cellStyle name="Normal 3 4 2 2 3 2 3 3" xfId="11733" xr:uid="{00000000-0005-0000-0000-0000B16B0000}"/>
    <cellStyle name="Normal 3 4 2 2 3 2 3 3 2" xfId="28700" xr:uid="{00000000-0005-0000-0000-0000B26B0000}"/>
    <cellStyle name="Normal 3 4 2 2 3 2 3 4" xfId="20218" xr:uid="{00000000-0005-0000-0000-0000B36B0000}"/>
    <cellStyle name="Normal 3 4 2 2 3 2 4" xfId="5367" xr:uid="{00000000-0005-0000-0000-0000B46B0000}"/>
    <cellStyle name="Normal 3 4 2 2 3 2 4 2" xfId="13857" xr:uid="{00000000-0005-0000-0000-0000B56B0000}"/>
    <cellStyle name="Normal 3 4 2 2 3 2 4 2 2" xfId="30823" xr:uid="{00000000-0005-0000-0000-0000B66B0000}"/>
    <cellStyle name="Normal 3 4 2 2 3 2 4 3" xfId="22341" xr:uid="{00000000-0005-0000-0000-0000B76B0000}"/>
    <cellStyle name="Normal 3 4 2 2 3 2 5" xfId="9615" xr:uid="{00000000-0005-0000-0000-0000B86B0000}"/>
    <cellStyle name="Normal 3 4 2 2 3 2 5 2" xfId="26582" xr:uid="{00000000-0005-0000-0000-0000B96B0000}"/>
    <cellStyle name="Normal 3 4 2 2 3 2 6" xfId="18100" xr:uid="{00000000-0005-0000-0000-0000BA6B0000}"/>
    <cellStyle name="Normal 3 4 2 2 3 3" xfId="1634" xr:uid="{00000000-0005-0000-0000-0000BB6B0000}"/>
    <cellStyle name="Normal 3 4 2 2 3 3 2" xfId="3756" xr:uid="{00000000-0005-0000-0000-0000BC6B0000}"/>
    <cellStyle name="Normal 3 4 2 2 3 3 2 2" xfId="8015" xr:uid="{00000000-0005-0000-0000-0000BD6B0000}"/>
    <cellStyle name="Normal 3 4 2 2 3 3 2 2 2" xfId="16504" xr:uid="{00000000-0005-0000-0000-0000BE6B0000}"/>
    <cellStyle name="Normal 3 4 2 2 3 3 2 2 2 2" xfId="33470" xr:uid="{00000000-0005-0000-0000-0000BF6B0000}"/>
    <cellStyle name="Normal 3 4 2 2 3 3 2 2 3" xfId="24988" xr:uid="{00000000-0005-0000-0000-0000C06B0000}"/>
    <cellStyle name="Normal 3 4 2 2 3 3 2 3" xfId="12262" xr:uid="{00000000-0005-0000-0000-0000C16B0000}"/>
    <cellStyle name="Normal 3 4 2 2 3 3 2 3 2" xfId="29229" xr:uid="{00000000-0005-0000-0000-0000C26B0000}"/>
    <cellStyle name="Normal 3 4 2 2 3 3 2 4" xfId="20747" xr:uid="{00000000-0005-0000-0000-0000C36B0000}"/>
    <cellStyle name="Normal 3 4 2 2 3 3 3" xfId="5896" xr:uid="{00000000-0005-0000-0000-0000C46B0000}"/>
    <cellStyle name="Normal 3 4 2 2 3 3 3 2" xfId="14386" xr:uid="{00000000-0005-0000-0000-0000C56B0000}"/>
    <cellStyle name="Normal 3 4 2 2 3 3 3 2 2" xfId="31352" xr:uid="{00000000-0005-0000-0000-0000C66B0000}"/>
    <cellStyle name="Normal 3 4 2 2 3 3 3 3" xfId="22870" xr:uid="{00000000-0005-0000-0000-0000C76B0000}"/>
    <cellStyle name="Normal 3 4 2 2 3 3 4" xfId="10144" xr:uid="{00000000-0005-0000-0000-0000C86B0000}"/>
    <cellStyle name="Normal 3 4 2 2 3 3 4 2" xfId="27111" xr:uid="{00000000-0005-0000-0000-0000C96B0000}"/>
    <cellStyle name="Normal 3 4 2 2 3 3 5" xfId="18629" xr:uid="{00000000-0005-0000-0000-0000CA6B0000}"/>
    <cellStyle name="Normal 3 4 2 2 3 4" xfId="2697" xr:uid="{00000000-0005-0000-0000-0000CB6B0000}"/>
    <cellStyle name="Normal 3 4 2 2 3 4 2" xfId="6957" xr:uid="{00000000-0005-0000-0000-0000CC6B0000}"/>
    <cellStyle name="Normal 3 4 2 2 3 4 2 2" xfId="15446" xr:uid="{00000000-0005-0000-0000-0000CD6B0000}"/>
    <cellStyle name="Normal 3 4 2 2 3 4 2 2 2" xfId="32412" xr:uid="{00000000-0005-0000-0000-0000CE6B0000}"/>
    <cellStyle name="Normal 3 4 2 2 3 4 2 3" xfId="23930" xr:uid="{00000000-0005-0000-0000-0000CF6B0000}"/>
    <cellStyle name="Normal 3 4 2 2 3 4 3" xfId="11204" xr:uid="{00000000-0005-0000-0000-0000D06B0000}"/>
    <cellStyle name="Normal 3 4 2 2 3 4 3 2" xfId="28171" xr:uid="{00000000-0005-0000-0000-0000D16B0000}"/>
    <cellStyle name="Normal 3 4 2 2 3 4 4" xfId="19689" xr:uid="{00000000-0005-0000-0000-0000D26B0000}"/>
    <cellStyle name="Normal 3 4 2 2 3 5" xfId="4838" xr:uid="{00000000-0005-0000-0000-0000D36B0000}"/>
    <cellStyle name="Normal 3 4 2 2 3 5 2" xfId="13328" xr:uid="{00000000-0005-0000-0000-0000D46B0000}"/>
    <cellStyle name="Normal 3 4 2 2 3 5 2 2" xfId="30294" xr:uid="{00000000-0005-0000-0000-0000D56B0000}"/>
    <cellStyle name="Normal 3 4 2 2 3 5 3" xfId="21812" xr:uid="{00000000-0005-0000-0000-0000D66B0000}"/>
    <cellStyle name="Normal 3 4 2 2 3 6" xfId="9086" xr:uid="{00000000-0005-0000-0000-0000D76B0000}"/>
    <cellStyle name="Normal 3 4 2 2 3 6 2" xfId="26053" xr:uid="{00000000-0005-0000-0000-0000D86B0000}"/>
    <cellStyle name="Normal 3 4 2 2 3 7" xfId="17571" xr:uid="{00000000-0005-0000-0000-0000D96B0000}"/>
    <cellStyle name="Normal 3 4 2 2 4" xfId="833" xr:uid="{00000000-0005-0000-0000-0000DA6B0000}"/>
    <cellStyle name="Normal 3 4 2 2 4 2" xfId="1899" xr:uid="{00000000-0005-0000-0000-0000DB6B0000}"/>
    <cellStyle name="Normal 3 4 2 2 4 2 2" xfId="4020" xr:uid="{00000000-0005-0000-0000-0000DC6B0000}"/>
    <cellStyle name="Normal 3 4 2 2 4 2 2 2" xfId="8279" xr:uid="{00000000-0005-0000-0000-0000DD6B0000}"/>
    <cellStyle name="Normal 3 4 2 2 4 2 2 2 2" xfId="16768" xr:uid="{00000000-0005-0000-0000-0000DE6B0000}"/>
    <cellStyle name="Normal 3 4 2 2 4 2 2 2 2 2" xfId="33734" xr:uid="{00000000-0005-0000-0000-0000DF6B0000}"/>
    <cellStyle name="Normal 3 4 2 2 4 2 2 2 3" xfId="25252" xr:uid="{00000000-0005-0000-0000-0000E06B0000}"/>
    <cellStyle name="Normal 3 4 2 2 4 2 2 3" xfId="12526" xr:uid="{00000000-0005-0000-0000-0000E16B0000}"/>
    <cellStyle name="Normal 3 4 2 2 4 2 2 3 2" xfId="29493" xr:uid="{00000000-0005-0000-0000-0000E26B0000}"/>
    <cellStyle name="Normal 3 4 2 2 4 2 2 4" xfId="21011" xr:uid="{00000000-0005-0000-0000-0000E36B0000}"/>
    <cellStyle name="Normal 3 4 2 2 4 2 3" xfId="6160" xr:uid="{00000000-0005-0000-0000-0000E46B0000}"/>
    <cellStyle name="Normal 3 4 2 2 4 2 3 2" xfId="14650" xr:uid="{00000000-0005-0000-0000-0000E56B0000}"/>
    <cellStyle name="Normal 3 4 2 2 4 2 3 2 2" xfId="31616" xr:uid="{00000000-0005-0000-0000-0000E66B0000}"/>
    <cellStyle name="Normal 3 4 2 2 4 2 3 3" xfId="23134" xr:uid="{00000000-0005-0000-0000-0000E76B0000}"/>
    <cellStyle name="Normal 3 4 2 2 4 2 4" xfId="10408" xr:uid="{00000000-0005-0000-0000-0000E86B0000}"/>
    <cellStyle name="Normal 3 4 2 2 4 2 4 2" xfId="27375" xr:uid="{00000000-0005-0000-0000-0000E96B0000}"/>
    <cellStyle name="Normal 3 4 2 2 4 2 5" xfId="18893" xr:uid="{00000000-0005-0000-0000-0000EA6B0000}"/>
    <cellStyle name="Normal 3 4 2 2 4 3" xfId="2961" xr:uid="{00000000-0005-0000-0000-0000EB6B0000}"/>
    <cellStyle name="Normal 3 4 2 2 4 3 2" xfId="7221" xr:uid="{00000000-0005-0000-0000-0000EC6B0000}"/>
    <cellStyle name="Normal 3 4 2 2 4 3 2 2" xfId="15710" xr:uid="{00000000-0005-0000-0000-0000ED6B0000}"/>
    <cellStyle name="Normal 3 4 2 2 4 3 2 2 2" xfId="32676" xr:uid="{00000000-0005-0000-0000-0000EE6B0000}"/>
    <cellStyle name="Normal 3 4 2 2 4 3 2 3" xfId="24194" xr:uid="{00000000-0005-0000-0000-0000EF6B0000}"/>
    <cellStyle name="Normal 3 4 2 2 4 3 3" xfId="11468" xr:uid="{00000000-0005-0000-0000-0000F06B0000}"/>
    <cellStyle name="Normal 3 4 2 2 4 3 3 2" xfId="28435" xr:uid="{00000000-0005-0000-0000-0000F16B0000}"/>
    <cellStyle name="Normal 3 4 2 2 4 3 4" xfId="19953" xr:uid="{00000000-0005-0000-0000-0000F26B0000}"/>
    <cellStyle name="Normal 3 4 2 2 4 4" xfId="5102" xr:uid="{00000000-0005-0000-0000-0000F36B0000}"/>
    <cellStyle name="Normal 3 4 2 2 4 4 2" xfId="13592" xr:uid="{00000000-0005-0000-0000-0000F46B0000}"/>
    <cellStyle name="Normal 3 4 2 2 4 4 2 2" xfId="30558" xr:uid="{00000000-0005-0000-0000-0000F56B0000}"/>
    <cellStyle name="Normal 3 4 2 2 4 4 3" xfId="22076" xr:uid="{00000000-0005-0000-0000-0000F66B0000}"/>
    <cellStyle name="Normal 3 4 2 2 4 5" xfId="9350" xr:uid="{00000000-0005-0000-0000-0000F76B0000}"/>
    <cellStyle name="Normal 3 4 2 2 4 5 2" xfId="26317" xr:uid="{00000000-0005-0000-0000-0000F86B0000}"/>
    <cellStyle name="Normal 3 4 2 2 4 6" xfId="17835" xr:uid="{00000000-0005-0000-0000-0000F96B0000}"/>
    <cellStyle name="Normal 3 4 2 2 5" xfId="1369" xr:uid="{00000000-0005-0000-0000-0000FA6B0000}"/>
    <cellStyle name="Normal 3 4 2 2 5 2" xfId="3491" xr:uid="{00000000-0005-0000-0000-0000FB6B0000}"/>
    <cellStyle name="Normal 3 4 2 2 5 2 2" xfId="7750" xr:uid="{00000000-0005-0000-0000-0000FC6B0000}"/>
    <cellStyle name="Normal 3 4 2 2 5 2 2 2" xfId="16239" xr:uid="{00000000-0005-0000-0000-0000FD6B0000}"/>
    <cellStyle name="Normal 3 4 2 2 5 2 2 2 2" xfId="33205" xr:uid="{00000000-0005-0000-0000-0000FE6B0000}"/>
    <cellStyle name="Normal 3 4 2 2 5 2 2 3" xfId="24723" xr:uid="{00000000-0005-0000-0000-0000FF6B0000}"/>
    <cellStyle name="Normal 3 4 2 2 5 2 3" xfId="11997" xr:uid="{00000000-0005-0000-0000-0000006C0000}"/>
    <cellStyle name="Normal 3 4 2 2 5 2 3 2" xfId="28964" xr:uid="{00000000-0005-0000-0000-0000016C0000}"/>
    <cellStyle name="Normal 3 4 2 2 5 2 4" xfId="20482" xr:uid="{00000000-0005-0000-0000-0000026C0000}"/>
    <cellStyle name="Normal 3 4 2 2 5 3" xfId="5631" xr:uid="{00000000-0005-0000-0000-0000036C0000}"/>
    <cellStyle name="Normal 3 4 2 2 5 3 2" xfId="14121" xr:uid="{00000000-0005-0000-0000-0000046C0000}"/>
    <cellStyle name="Normal 3 4 2 2 5 3 2 2" xfId="31087" xr:uid="{00000000-0005-0000-0000-0000056C0000}"/>
    <cellStyle name="Normal 3 4 2 2 5 3 3" xfId="22605" xr:uid="{00000000-0005-0000-0000-0000066C0000}"/>
    <cellStyle name="Normal 3 4 2 2 5 4" xfId="9879" xr:uid="{00000000-0005-0000-0000-0000076C0000}"/>
    <cellStyle name="Normal 3 4 2 2 5 4 2" xfId="26846" xr:uid="{00000000-0005-0000-0000-0000086C0000}"/>
    <cellStyle name="Normal 3 4 2 2 5 5" xfId="18364" xr:uid="{00000000-0005-0000-0000-0000096C0000}"/>
    <cellStyle name="Normal 3 4 2 2 6" xfId="2432" xr:uid="{00000000-0005-0000-0000-00000A6C0000}"/>
    <cellStyle name="Normal 3 4 2 2 6 2" xfId="6692" xr:uid="{00000000-0005-0000-0000-00000B6C0000}"/>
    <cellStyle name="Normal 3 4 2 2 6 2 2" xfId="15181" xr:uid="{00000000-0005-0000-0000-00000C6C0000}"/>
    <cellStyle name="Normal 3 4 2 2 6 2 2 2" xfId="32147" xr:uid="{00000000-0005-0000-0000-00000D6C0000}"/>
    <cellStyle name="Normal 3 4 2 2 6 2 3" xfId="23665" xr:uid="{00000000-0005-0000-0000-00000E6C0000}"/>
    <cellStyle name="Normal 3 4 2 2 6 3" xfId="10939" xr:uid="{00000000-0005-0000-0000-00000F6C0000}"/>
    <cellStyle name="Normal 3 4 2 2 6 3 2" xfId="27906" xr:uid="{00000000-0005-0000-0000-0000106C0000}"/>
    <cellStyle name="Normal 3 4 2 2 6 4" xfId="19424" xr:uid="{00000000-0005-0000-0000-0000116C0000}"/>
    <cellStyle name="Normal 3 4 2 2 7" xfId="4573" xr:uid="{00000000-0005-0000-0000-0000126C0000}"/>
    <cellStyle name="Normal 3 4 2 2 7 2" xfId="13063" xr:uid="{00000000-0005-0000-0000-0000136C0000}"/>
    <cellStyle name="Normal 3 4 2 2 7 2 2" xfId="30029" xr:uid="{00000000-0005-0000-0000-0000146C0000}"/>
    <cellStyle name="Normal 3 4 2 2 7 3" xfId="21547" xr:uid="{00000000-0005-0000-0000-0000156C0000}"/>
    <cellStyle name="Normal 3 4 2 2 8" xfId="8821" xr:uid="{00000000-0005-0000-0000-0000166C0000}"/>
    <cellStyle name="Normal 3 4 2 2 8 2" xfId="25788" xr:uid="{00000000-0005-0000-0000-0000176C0000}"/>
    <cellStyle name="Normal 3 4 2 2 9" xfId="17306" xr:uid="{00000000-0005-0000-0000-0000186C0000}"/>
    <cellStyle name="Normal 3 4 2 3" xfId="344" xr:uid="{00000000-0005-0000-0000-0000196C0000}"/>
    <cellStyle name="Normal 3 4 2 3 2" xfId="633" xr:uid="{00000000-0005-0000-0000-00001A6C0000}"/>
    <cellStyle name="Normal 3 4 2 3 2 2" xfId="1169" xr:uid="{00000000-0005-0000-0000-00001B6C0000}"/>
    <cellStyle name="Normal 3 4 2 3 2 2 2" xfId="2230" xr:uid="{00000000-0005-0000-0000-00001C6C0000}"/>
    <cellStyle name="Normal 3 4 2 3 2 2 2 2" xfId="4351" xr:uid="{00000000-0005-0000-0000-00001D6C0000}"/>
    <cellStyle name="Normal 3 4 2 3 2 2 2 2 2" xfId="8610" xr:uid="{00000000-0005-0000-0000-00001E6C0000}"/>
    <cellStyle name="Normal 3 4 2 3 2 2 2 2 2 2" xfId="17099" xr:uid="{00000000-0005-0000-0000-00001F6C0000}"/>
    <cellStyle name="Normal 3 4 2 3 2 2 2 2 2 2 2" xfId="34065" xr:uid="{00000000-0005-0000-0000-0000206C0000}"/>
    <cellStyle name="Normal 3 4 2 3 2 2 2 2 2 3" xfId="25583" xr:uid="{00000000-0005-0000-0000-0000216C0000}"/>
    <cellStyle name="Normal 3 4 2 3 2 2 2 2 3" xfId="12857" xr:uid="{00000000-0005-0000-0000-0000226C0000}"/>
    <cellStyle name="Normal 3 4 2 3 2 2 2 2 3 2" xfId="29824" xr:uid="{00000000-0005-0000-0000-0000236C0000}"/>
    <cellStyle name="Normal 3 4 2 3 2 2 2 2 4" xfId="21342" xr:uid="{00000000-0005-0000-0000-0000246C0000}"/>
    <cellStyle name="Normal 3 4 2 3 2 2 2 3" xfId="6491" xr:uid="{00000000-0005-0000-0000-0000256C0000}"/>
    <cellStyle name="Normal 3 4 2 3 2 2 2 3 2" xfId="14981" xr:uid="{00000000-0005-0000-0000-0000266C0000}"/>
    <cellStyle name="Normal 3 4 2 3 2 2 2 3 2 2" xfId="31947" xr:uid="{00000000-0005-0000-0000-0000276C0000}"/>
    <cellStyle name="Normal 3 4 2 3 2 2 2 3 3" xfId="23465" xr:uid="{00000000-0005-0000-0000-0000286C0000}"/>
    <cellStyle name="Normal 3 4 2 3 2 2 2 4" xfId="10739" xr:uid="{00000000-0005-0000-0000-0000296C0000}"/>
    <cellStyle name="Normal 3 4 2 3 2 2 2 4 2" xfId="27706" xr:uid="{00000000-0005-0000-0000-00002A6C0000}"/>
    <cellStyle name="Normal 3 4 2 3 2 2 2 5" xfId="19224" xr:uid="{00000000-0005-0000-0000-00002B6C0000}"/>
    <cellStyle name="Normal 3 4 2 3 2 2 3" xfId="3292" xr:uid="{00000000-0005-0000-0000-00002C6C0000}"/>
    <cellStyle name="Normal 3 4 2 3 2 2 3 2" xfId="7552" xr:uid="{00000000-0005-0000-0000-00002D6C0000}"/>
    <cellStyle name="Normal 3 4 2 3 2 2 3 2 2" xfId="16041" xr:uid="{00000000-0005-0000-0000-00002E6C0000}"/>
    <cellStyle name="Normal 3 4 2 3 2 2 3 2 2 2" xfId="33007" xr:uid="{00000000-0005-0000-0000-00002F6C0000}"/>
    <cellStyle name="Normal 3 4 2 3 2 2 3 2 3" xfId="24525" xr:uid="{00000000-0005-0000-0000-0000306C0000}"/>
    <cellStyle name="Normal 3 4 2 3 2 2 3 3" xfId="11799" xr:uid="{00000000-0005-0000-0000-0000316C0000}"/>
    <cellStyle name="Normal 3 4 2 3 2 2 3 3 2" xfId="28766" xr:uid="{00000000-0005-0000-0000-0000326C0000}"/>
    <cellStyle name="Normal 3 4 2 3 2 2 3 4" xfId="20284" xr:uid="{00000000-0005-0000-0000-0000336C0000}"/>
    <cellStyle name="Normal 3 4 2 3 2 2 4" xfId="5433" xr:uid="{00000000-0005-0000-0000-0000346C0000}"/>
    <cellStyle name="Normal 3 4 2 3 2 2 4 2" xfId="13923" xr:uid="{00000000-0005-0000-0000-0000356C0000}"/>
    <cellStyle name="Normal 3 4 2 3 2 2 4 2 2" xfId="30889" xr:uid="{00000000-0005-0000-0000-0000366C0000}"/>
    <cellStyle name="Normal 3 4 2 3 2 2 4 3" xfId="22407" xr:uid="{00000000-0005-0000-0000-0000376C0000}"/>
    <cellStyle name="Normal 3 4 2 3 2 2 5" xfId="9681" xr:uid="{00000000-0005-0000-0000-0000386C0000}"/>
    <cellStyle name="Normal 3 4 2 3 2 2 5 2" xfId="26648" xr:uid="{00000000-0005-0000-0000-0000396C0000}"/>
    <cellStyle name="Normal 3 4 2 3 2 2 6" xfId="18166" xr:uid="{00000000-0005-0000-0000-00003A6C0000}"/>
    <cellStyle name="Normal 3 4 2 3 2 3" xfId="1700" xr:uid="{00000000-0005-0000-0000-00003B6C0000}"/>
    <cellStyle name="Normal 3 4 2 3 2 3 2" xfId="3822" xr:uid="{00000000-0005-0000-0000-00003C6C0000}"/>
    <cellStyle name="Normal 3 4 2 3 2 3 2 2" xfId="8081" xr:uid="{00000000-0005-0000-0000-00003D6C0000}"/>
    <cellStyle name="Normal 3 4 2 3 2 3 2 2 2" xfId="16570" xr:uid="{00000000-0005-0000-0000-00003E6C0000}"/>
    <cellStyle name="Normal 3 4 2 3 2 3 2 2 2 2" xfId="33536" xr:uid="{00000000-0005-0000-0000-00003F6C0000}"/>
    <cellStyle name="Normal 3 4 2 3 2 3 2 2 3" xfId="25054" xr:uid="{00000000-0005-0000-0000-0000406C0000}"/>
    <cellStyle name="Normal 3 4 2 3 2 3 2 3" xfId="12328" xr:uid="{00000000-0005-0000-0000-0000416C0000}"/>
    <cellStyle name="Normal 3 4 2 3 2 3 2 3 2" xfId="29295" xr:uid="{00000000-0005-0000-0000-0000426C0000}"/>
    <cellStyle name="Normal 3 4 2 3 2 3 2 4" xfId="20813" xr:uid="{00000000-0005-0000-0000-0000436C0000}"/>
    <cellStyle name="Normal 3 4 2 3 2 3 3" xfId="5962" xr:uid="{00000000-0005-0000-0000-0000446C0000}"/>
    <cellStyle name="Normal 3 4 2 3 2 3 3 2" xfId="14452" xr:uid="{00000000-0005-0000-0000-0000456C0000}"/>
    <cellStyle name="Normal 3 4 2 3 2 3 3 2 2" xfId="31418" xr:uid="{00000000-0005-0000-0000-0000466C0000}"/>
    <cellStyle name="Normal 3 4 2 3 2 3 3 3" xfId="22936" xr:uid="{00000000-0005-0000-0000-0000476C0000}"/>
    <cellStyle name="Normal 3 4 2 3 2 3 4" xfId="10210" xr:uid="{00000000-0005-0000-0000-0000486C0000}"/>
    <cellStyle name="Normal 3 4 2 3 2 3 4 2" xfId="27177" xr:uid="{00000000-0005-0000-0000-0000496C0000}"/>
    <cellStyle name="Normal 3 4 2 3 2 3 5" xfId="18695" xr:uid="{00000000-0005-0000-0000-00004A6C0000}"/>
    <cellStyle name="Normal 3 4 2 3 2 4" xfId="2763" xr:uid="{00000000-0005-0000-0000-00004B6C0000}"/>
    <cellStyle name="Normal 3 4 2 3 2 4 2" xfId="7023" xr:uid="{00000000-0005-0000-0000-00004C6C0000}"/>
    <cellStyle name="Normal 3 4 2 3 2 4 2 2" xfId="15512" xr:uid="{00000000-0005-0000-0000-00004D6C0000}"/>
    <cellStyle name="Normal 3 4 2 3 2 4 2 2 2" xfId="32478" xr:uid="{00000000-0005-0000-0000-00004E6C0000}"/>
    <cellStyle name="Normal 3 4 2 3 2 4 2 3" xfId="23996" xr:uid="{00000000-0005-0000-0000-00004F6C0000}"/>
    <cellStyle name="Normal 3 4 2 3 2 4 3" xfId="11270" xr:uid="{00000000-0005-0000-0000-0000506C0000}"/>
    <cellStyle name="Normal 3 4 2 3 2 4 3 2" xfId="28237" xr:uid="{00000000-0005-0000-0000-0000516C0000}"/>
    <cellStyle name="Normal 3 4 2 3 2 4 4" xfId="19755" xr:uid="{00000000-0005-0000-0000-0000526C0000}"/>
    <cellStyle name="Normal 3 4 2 3 2 5" xfId="4904" xr:uid="{00000000-0005-0000-0000-0000536C0000}"/>
    <cellStyle name="Normal 3 4 2 3 2 5 2" xfId="13394" xr:uid="{00000000-0005-0000-0000-0000546C0000}"/>
    <cellStyle name="Normal 3 4 2 3 2 5 2 2" xfId="30360" xr:uid="{00000000-0005-0000-0000-0000556C0000}"/>
    <cellStyle name="Normal 3 4 2 3 2 5 3" xfId="21878" xr:uid="{00000000-0005-0000-0000-0000566C0000}"/>
    <cellStyle name="Normal 3 4 2 3 2 6" xfId="9152" xr:uid="{00000000-0005-0000-0000-0000576C0000}"/>
    <cellStyle name="Normal 3 4 2 3 2 6 2" xfId="26119" xr:uid="{00000000-0005-0000-0000-0000586C0000}"/>
    <cellStyle name="Normal 3 4 2 3 2 7" xfId="17637" xr:uid="{00000000-0005-0000-0000-0000596C0000}"/>
    <cellStyle name="Normal 3 4 2 3 3" xfId="899" xr:uid="{00000000-0005-0000-0000-00005A6C0000}"/>
    <cellStyle name="Normal 3 4 2 3 3 2" xfId="1965" xr:uid="{00000000-0005-0000-0000-00005B6C0000}"/>
    <cellStyle name="Normal 3 4 2 3 3 2 2" xfId="4086" xr:uid="{00000000-0005-0000-0000-00005C6C0000}"/>
    <cellStyle name="Normal 3 4 2 3 3 2 2 2" xfId="8345" xr:uid="{00000000-0005-0000-0000-00005D6C0000}"/>
    <cellStyle name="Normal 3 4 2 3 3 2 2 2 2" xfId="16834" xr:uid="{00000000-0005-0000-0000-00005E6C0000}"/>
    <cellStyle name="Normal 3 4 2 3 3 2 2 2 2 2" xfId="33800" xr:uid="{00000000-0005-0000-0000-00005F6C0000}"/>
    <cellStyle name="Normal 3 4 2 3 3 2 2 2 3" xfId="25318" xr:uid="{00000000-0005-0000-0000-0000606C0000}"/>
    <cellStyle name="Normal 3 4 2 3 3 2 2 3" xfId="12592" xr:uid="{00000000-0005-0000-0000-0000616C0000}"/>
    <cellStyle name="Normal 3 4 2 3 3 2 2 3 2" xfId="29559" xr:uid="{00000000-0005-0000-0000-0000626C0000}"/>
    <cellStyle name="Normal 3 4 2 3 3 2 2 4" xfId="21077" xr:uid="{00000000-0005-0000-0000-0000636C0000}"/>
    <cellStyle name="Normal 3 4 2 3 3 2 3" xfId="6226" xr:uid="{00000000-0005-0000-0000-0000646C0000}"/>
    <cellStyle name="Normal 3 4 2 3 3 2 3 2" xfId="14716" xr:uid="{00000000-0005-0000-0000-0000656C0000}"/>
    <cellStyle name="Normal 3 4 2 3 3 2 3 2 2" xfId="31682" xr:uid="{00000000-0005-0000-0000-0000666C0000}"/>
    <cellStyle name="Normal 3 4 2 3 3 2 3 3" xfId="23200" xr:uid="{00000000-0005-0000-0000-0000676C0000}"/>
    <cellStyle name="Normal 3 4 2 3 3 2 4" xfId="10474" xr:uid="{00000000-0005-0000-0000-0000686C0000}"/>
    <cellStyle name="Normal 3 4 2 3 3 2 4 2" xfId="27441" xr:uid="{00000000-0005-0000-0000-0000696C0000}"/>
    <cellStyle name="Normal 3 4 2 3 3 2 5" xfId="18959" xr:uid="{00000000-0005-0000-0000-00006A6C0000}"/>
    <cellStyle name="Normal 3 4 2 3 3 3" xfId="3027" xr:uid="{00000000-0005-0000-0000-00006B6C0000}"/>
    <cellStyle name="Normal 3 4 2 3 3 3 2" xfId="7287" xr:uid="{00000000-0005-0000-0000-00006C6C0000}"/>
    <cellStyle name="Normal 3 4 2 3 3 3 2 2" xfId="15776" xr:uid="{00000000-0005-0000-0000-00006D6C0000}"/>
    <cellStyle name="Normal 3 4 2 3 3 3 2 2 2" xfId="32742" xr:uid="{00000000-0005-0000-0000-00006E6C0000}"/>
    <cellStyle name="Normal 3 4 2 3 3 3 2 3" xfId="24260" xr:uid="{00000000-0005-0000-0000-00006F6C0000}"/>
    <cellStyle name="Normal 3 4 2 3 3 3 3" xfId="11534" xr:uid="{00000000-0005-0000-0000-0000706C0000}"/>
    <cellStyle name="Normal 3 4 2 3 3 3 3 2" xfId="28501" xr:uid="{00000000-0005-0000-0000-0000716C0000}"/>
    <cellStyle name="Normal 3 4 2 3 3 3 4" xfId="20019" xr:uid="{00000000-0005-0000-0000-0000726C0000}"/>
    <cellStyle name="Normal 3 4 2 3 3 4" xfId="5168" xr:uid="{00000000-0005-0000-0000-0000736C0000}"/>
    <cellStyle name="Normal 3 4 2 3 3 4 2" xfId="13658" xr:uid="{00000000-0005-0000-0000-0000746C0000}"/>
    <cellStyle name="Normal 3 4 2 3 3 4 2 2" xfId="30624" xr:uid="{00000000-0005-0000-0000-0000756C0000}"/>
    <cellStyle name="Normal 3 4 2 3 3 4 3" xfId="22142" xr:uid="{00000000-0005-0000-0000-0000766C0000}"/>
    <cellStyle name="Normal 3 4 2 3 3 5" xfId="9416" xr:uid="{00000000-0005-0000-0000-0000776C0000}"/>
    <cellStyle name="Normal 3 4 2 3 3 5 2" xfId="26383" xr:uid="{00000000-0005-0000-0000-0000786C0000}"/>
    <cellStyle name="Normal 3 4 2 3 3 6" xfId="17901" xr:uid="{00000000-0005-0000-0000-0000796C0000}"/>
    <cellStyle name="Normal 3 4 2 3 4" xfId="1435" xr:uid="{00000000-0005-0000-0000-00007A6C0000}"/>
    <cellStyle name="Normal 3 4 2 3 4 2" xfId="3557" xr:uid="{00000000-0005-0000-0000-00007B6C0000}"/>
    <cellStyle name="Normal 3 4 2 3 4 2 2" xfId="7816" xr:uid="{00000000-0005-0000-0000-00007C6C0000}"/>
    <cellStyle name="Normal 3 4 2 3 4 2 2 2" xfId="16305" xr:uid="{00000000-0005-0000-0000-00007D6C0000}"/>
    <cellStyle name="Normal 3 4 2 3 4 2 2 2 2" xfId="33271" xr:uid="{00000000-0005-0000-0000-00007E6C0000}"/>
    <cellStyle name="Normal 3 4 2 3 4 2 2 3" xfId="24789" xr:uid="{00000000-0005-0000-0000-00007F6C0000}"/>
    <cellStyle name="Normal 3 4 2 3 4 2 3" xfId="12063" xr:uid="{00000000-0005-0000-0000-0000806C0000}"/>
    <cellStyle name="Normal 3 4 2 3 4 2 3 2" xfId="29030" xr:uid="{00000000-0005-0000-0000-0000816C0000}"/>
    <cellStyle name="Normal 3 4 2 3 4 2 4" xfId="20548" xr:uid="{00000000-0005-0000-0000-0000826C0000}"/>
    <cellStyle name="Normal 3 4 2 3 4 3" xfId="5697" xr:uid="{00000000-0005-0000-0000-0000836C0000}"/>
    <cellStyle name="Normal 3 4 2 3 4 3 2" xfId="14187" xr:uid="{00000000-0005-0000-0000-0000846C0000}"/>
    <cellStyle name="Normal 3 4 2 3 4 3 2 2" xfId="31153" xr:uid="{00000000-0005-0000-0000-0000856C0000}"/>
    <cellStyle name="Normal 3 4 2 3 4 3 3" xfId="22671" xr:uid="{00000000-0005-0000-0000-0000866C0000}"/>
    <cellStyle name="Normal 3 4 2 3 4 4" xfId="9945" xr:uid="{00000000-0005-0000-0000-0000876C0000}"/>
    <cellStyle name="Normal 3 4 2 3 4 4 2" xfId="26912" xr:uid="{00000000-0005-0000-0000-0000886C0000}"/>
    <cellStyle name="Normal 3 4 2 3 4 5" xfId="18430" xr:uid="{00000000-0005-0000-0000-0000896C0000}"/>
    <cellStyle name="Normal 3 4 2 3 5" xfId="2498" xr:uid="{00000000-0005-0000-0000-00008A6C0000}"/>
    <cellStyle name="Normal 3 4 2 3 5 2" xfId="6758" xr:uid="{00000000-0005-0000-0000-00008B6C0000}"/>
    <cellStyle name="Normal 3 4 2 3 5 2 2" xfId="15247" xr:uid="{00000000-0005-0000-0000-00008C6C0000}"/>
    <cellStyle name="Normal 3 4 2 3 5 2 2 2" xfId="32213" xr:uid="{00000000-0005-0000-0000-00008D6C0000}"/>
    <cellStyle name="Normal 3 4 2 3 5 2 3" xfId="23731" xr:uid="{00000000-0005-0000-0000-00008E6C0000}"/>
    <cellStyle name="Normal 3 4 2 3 5 3" xfId="11005" xr:uid="{00000000-0005-0000-0000-00008F6C0000}"/>
    <cellStyle name="Normal 3 4 2 3 5 3 2" xfId="27972" xr:uid="{00000000-0005-0000-0000-0000906C0000}"/>
    <cellStyle name="Normal 3 4 2 3 5 4" xfId="19490" xr:uid="{00000000-0005-0000-0000-0000916C0000}"/>
    <cellStyle name="Normal 3 4 2 3 6" xfId="4639" xr:uid="{00000000-0005-0000-0000-0000926C0000}"/>
    <cellStyle name="Normal 3 4 2 3 6 2" xfId="13129" xr:uid="{00000000-0005-0000-0000-0000936C0000}"/>
    <cellStyle name="Normal 3 4 2 3 6 2 2" xfId="30095" xr:uid="{00000000-0005-0000-0000-0000946C0000}"/>
    <cellStyle name="Normal 3 4 2 3 6 3" xfId="21613" xr:uid="{00000000-0005-0000-0000-0000956C0000}"/>
    <cellStyle name="Normal 3 4 2 3 7" xfId="8887" xr:uid="{00000000-0005-0000-0000-0000966C0000}"/>
    <cellStyle name="Normal 3 4 2 3 7 2" xfId="25854" xr:uid="{00000000-0005-0000-0000-0000976C0000}"/>
    <cellStyle name="Normal 3 4 2 3 8" xfId="17372" xr:uid="{00000000-0005-0000-0000-0000986C0000}"/>
    <cellStyle name="Normal 3 4 2 4" xfId="498" xr:uid="{00000000-0005-0000-0000-0000996C0000}"/>
    <cellStyle name="Normal 3 4 2 4 2" xfId="1038" xr:uid="{00000000-0005-0000-0000-00009A6C0000}"/>
    <cellStyle name="Normal 3 4 2 4 2 2" xfId="2099" xr:uid="{00000000-0005-0000-0000-00009B6C0000}"/>
    <cellStyle name="Normal 3 4 2 4 2 2 2" xfId="4220" xr:uid="{00000000-0005-0000-0000-00009C6C0000}"/>
    <cellStyle name="Normal 3 4 2 4 2 2 2 2" xfId="8479" xr:uid="{00000000-0005-0000-0000-00009D6C0000}"/>
    <cellStyle name="Normal 3 4 2 4 2 2 2 2 2" xfId="16968" xr:uid="{00000000-0005-0000-0000-00009E6C0000}"/>
    <cellStyle name="Normal 3 4 2 4 2 2 2 2 2 2" xfId="33934" xr:uid="{00000000-0005-0000-0000-00009F6C0000}"/>
    <cellStyle name="Normal 3 4 2 4 2 2 2 2 3" xfId="25452" xr:uid="{00000000-0005-0000-0000-0000A06C0000}"/>
    <cellStyle name="Normal 3 4 2 4 2 2 2 3" xfId="12726" xr:uid="{00000000-0005-0000-0000-0000A16C0000}"/>
    <cellStyle name="Normal 3 4 2 4 2 2 2 3 2" xfId="29693" xr:uid="{00000000-0005-0000-0000-0000A26C0000}"/>
    <cellStyle name="Normal 3 4 2 4 2 2 2 4" xfId="21211" xr:uid="{00000000-0005-0000-0000-0000A36C0000}"/>
    <cellStyle name="Normal 3 4 2 4 2 2 3" xfId="6360" xr:uid="{00000000-0005-0000-0000-0000A46C0000}"/>
    <cellStyle name="Normal 3 4 2 4 2 2 3 2" xfId="14850" xr:uid="{00000000-0005-0000-0000-0000A56C0000}"/>
    <cellStyle name="Normal 3 4 2 4 2 2 3 2 2" xfId="31816" xr:uid="{00000000-0005-0000-0000-0000A66C0000}"/>
    <cellStyle name="Normal 3 4 2 4 2 2 3 3" xfId="23334" xr:uid="{00000000-0005-0000-0000-0000A76C0000}"/>
    <cellStyle name="Normal 3 4 2 4 2 2 4" xfId="10608" xr:uid="{00000000-0005-0000-0000-0000A86C0000}"/>
    <cellStyle name="Normal 3 4 2 4 2 2 4 2" xfId="27575" xr:uid="{00000000-0005-0000-0000-0000A96C0000}"/>
    <cellStyle name="Normal 3 4 2 4 2 2 5" xfId="19093" xr:uid="{00000000-0005-0000-0000-0000AA6C0000}"/>
    <cellStyle name="Normal 3 4 2 4 2 3" xfId="3161" xr:uid="{00000000-0005-0000-0000-0000AB6C0000}"/>
    <cellStyle name="Normal 3 4 2 4 2 3 2" xfId="7421" xr:uid="{00000000-0005-0000-0000-0000AC6C0000}"/>
    <cellStyle name="Normal 3 4 2 4 2 3 2 2" xfId="15910" xr:uid="{00000000-0005-0000-0000-0000AD6C0000}"/>
    <cellStyle name="Normal 3 4 2 4 2 3 2 2 2" xfId="32876" xr:uid="{00000000-0005-0000-0000-0000AE6C0000}"/>
    <cellStyle name="Normal 3 4 2 4 2 3 2 3" xfId="24394" xr:uid="{00000000-0005-0000-0000-0000AF6C0000}"/>
    <cellStyle name="Normal 3 4 2 4 2 3 3" xfId="11668" xr:uid="{00000000-0005-0000-0000-0000B06C0000}"/>
    <cellStyle name="Normal 3 4 2 4 2 3 3 2" xfId="28635" xr:uid="{00000000-0005-0000-0000-0000B16C0000}"/>
    <cellStyle name="Normal 3 4 2 4 2 3 4" xfId="20153" xr:uid="{00000000-0005-0000-0000-0000B26C0000}"/>
    <cellStyle name="Normal 3 4 2 4 2 4" xfId="5302" xr:uid="{00000000-0005-0000-0000-0000B36C0000}"/>
    <cellStyle name="Normal 3 4 2 4 2 4 2" xfId="13792" xr:uid="{00000000-0005-0000-0000-0000B46C0000}"/>
    <cellStyle name="Normal 3 4 2 4 2 4 2 2" xfId="30758" xr:uid="{00000000-0005-0000-0000-0000B56C0000}"/>
    <cellStyle name="Normal 3 4 2 4 2 4 3" xfId="22276" xr:uid="{00000000-0005-0000-0000-0000B66C0000}"/>
    <cellStyle name="Normal 3 4 2 4 2 5" xfId="9550" xr:uid="{00000000-0005-0000-0000-0000B76C0000}"/>
    <cellStyle name="Normal 3 4 2 4 2 5 2" xfId="26517" xr:uid="{00000000-0005-0000-0000-0000B86C0000}"/>
    <cellStyle name="Normal 3 4 2 4 2 6" xfId="18035" xr:uid="{00000000-0005-0000-0000-0000B96C0000}"/>
    <cellStyle name="Normal 3 4 2 4 3" xfId="1569" xr:uid="{00000000-0005-0000-0000-0000BA6C0000}"/>
    <cellStyle name="Normal 3 4 2 4 3 2" xfId="3691" xr:uid="{00000000-0005-0000-0000-0000BB6C0000}"/>
    <cellStyle name="Normal 3 4 2 4 3 2 2" xfId="7950" xr:uid="{00000000-0005-0000-0000-0000BC6C0000}"/>
    <cellStyle name="Normal 3 4 2 4 3 2 2 2" xfId="16439" xr:uid="{00000000-0005-0000-0000-0000BD6C0000}"/>
    <cellStyle name="Normal 3 4 2 4 3 2 2 2 2" xfId="33405" xr:uid="{00000000-0005-0000-0000-0000BE6C0000}"/>
    <cellStyle name="Normal 3 4 2 4 3 2 2 3" xfId="24923" xr:uid="{00000000-0005-0000-0000-0000BF6C0000}"/>
    <cellStyle name="Normal 3 4 2 4 3 2 3" xfId="12197" xr:uid="{00000000-0005-0000-0000-0000C06C0000}"/>
    <cellStyle name="Normal 3 4 2 4 3 2 3 2" xfId="29164" xr:uid="{00000000-0005-0000-0000-0000C16C0000}"/>
    <cellStyle name="Normal 3 4 2 4 3 2 4" xfId="20682" xr:uid="{00000000-0005-0000-0000-0000C26C0000}"/>
    <cellStyle name="Normal 3 4 2 4 3 3" xfId="5831" xr:uid="{00000000-0005-0000-0000-0000C36C0000}"/>
    <cellStyle name="Normal 3 4 2 4 3 3 2" xfId="14321" xr:uid="{00000000-0005-0000-0000-0000C46C0000}"/>
    <cellStyle name="Normal 3 4 2 4 3 3 2 2" xfId="31287" xr:uid="{00000000-0005-0000-0000-0000C56C0000}"/>
    <cellStyle name="Normal 3 4 2 4 3 3 3" xfId="22805" xr:uid="{00000000-0005-0000-0000-0000C66C0000}"/>
    <cellStyle name="Normal 3 4 2 4 3 4" xfId="10079" xr:uid="{00000000-0005-0000-0000-0000C76C0000}"/>
    <cellStyle name="Normal 3 4 2 4 3 4 2" xfId="27046" xr:uid="{00000000-0005-0000-0000-0000C86C0000}"/>
    <cellStyle name="Normal 3 4 2 4 3 5" xfId="18564" xr:uid="{00000000-0005-0000-0000-0000C96C0000}"/>
    <cellStyle name="Normal 3 4 2 4 4" xfId="2632" xr:uid="{00000000-0005-0000-0000-0000CA6C0000}"/>
    <cellStyle name="Normal 3 4 2 4 4 2" xfId="6892" xr:uid="{00000000-0005-0000-0000-0000CB6C0000}"/>
    <cellStyle name="Normal 3 4 2 4 4 2 2" xfId="15381" xr:uid="{00000000-0005-0000-0000-0000CC6C0000}"/>
    <cellStyle name="Normal 3 4 2 4 4 2 2 2" xfId="32347" xr:uid="{00000000-0005-0000-0000-0000CD6C0000}"/>
    <cellStyle name="Normal 3 4 2 4 4 2 3" xfId="23865" xr:uid="{00000000-0005-0000-0000-0000CE6C0000}"/>
    <cellStyle name="Normal 3 4 2 4 4 3" xfId="11139" xr:uid="{00000000-0005-0000-0000-0000CF6C0000}"/>
    <cellStyle name="Normal 3 4 2 4 4 3 2" xfId="28106" xr:uid="{00000000-0005-0000-0000-0000D06C0000}"/>
    <cellStyle name="Normal 3 4 2 4 4 4" xfId="19624" xr:uid="{00000000-0005-0000-0000-0000D16C0000}"/>
    <cellStyle name="Normal 3 4 2 4 5" xfId="4773" xr:uid="{00000000-0005-0000-0000-0000D26C0000}"/>
    <cellStyle name="Normal 3 4 2 4 5 2" xfId="13263" xr:uid="{00000000-0005-0000-0000-0000D36C0000}"/>
    <cellStyle name="Normal 3 4 2 4 5 2 2" xfId="30229" xr:uid="{00000000-0005-0000-0000-0000D46C0000}"/>
    <cellStyle name="Normal 3 4 2 4 5 3" xfId="21747" xr:uid="{00000000-0005-0000-0000-0000D56C0000}"/>
    <cellStyle name="Normal 3 4 2 4 6" xfId="9021" xr:uid="{00000000-0005-0000-0000-0000D66C0000}"/>
    <cellStyle name="Normal 3 4 2 4 6 2" xfId="25988" xr:uid="{00000000-0005-0000-0000-0000D76C0000}"/>
    <cellStyle name="Normal 3 4 2 4 7" xfId="17506" xr:uid="{00000000-0005-0000-0000-0000D86C0000}"/>
    <cellStyle name="Normal 3 4 2 5" xfId="768" xr:uid="{00000000-0005-0000-0000-0000D96C0000}"/>
    <cellStyle name="Normal 3 4 2 5 2" xfId="1834" xr:uid="{00000000-0005-0000-0000-0000DA6C0000}"/>
    <cellStyle name="Normal 3 4 2 5 2 2" xfId="3955" xr:uid="{00000000-0005-0000-0000-0000DB6C0000}"/>
    <cellStyle name="Normal 3 4 2 5 2 2 2" xfId="8214" xr:uid="{00000000-0005-0000-0000-0000DC6C0000}"/>
    <cellStyle name="Normal 3 4 2 5 2 2 2 2" xfId="16703" xr:uid="{00000000-0005-0000-0000-0000DD6C0000}"/>
    <cellStyle name="Normal 3 4 2 5 2 2 2 2 2" xfId="33669" xr:uid="{00000000-0005-0000-0000-0000DE6C0000}"/>
    <cellStyle name="Normal 3 4 2 5 2 2 2 3" xfId="25187" xr:uid="{00000000-0005-0000-0000-0000DF6C0000}"/>
    <cellStyle name="Normal 3 4 2 5 2 2 3" xfId="12461" xr:uid="{00000000-0005-0000-0000-0000E06C0000}"/>
    <cellStyle name="Normal 3 4 2 5 2 2 3 2" xfId="29428" xr:uid="{00000000-0005-0000-0000-0000E16C0000}"/>
    <cellStyle name="Normal 3 4 2 5 2 2 4" xfId="20946" xr:uid="{00000000-0005-0000-0000-0000E26C0000}"/>
    <cellStyle name="Normal 3 4 2 5 2 3" xfId="6095" xr:uid="{00000000-0005-0000-0000-0000E36C0000}"/>
    <cellStyle name="Normal 3 4 2 5 2 3 2" xfId="14585" xr:uid="{00000000-0005-0000-0000-0000E46C0000}"/>
    <cellStyle name="Normal 3 4 2 5 2 3 2 2" xfId="31551" xr:uid="{00000000-0005-0000-0000-0000E56C0000}"/>
    <cellStyle name="Normal 3 4 2 5 2 3 3" xfId="23069" xr:uid="{00000000-0005-0000-0000-0000E66C0000}"/>
    <cellStyle name="Normal 3 4 2 5 2 4" xfId="10343" xr:uid="{00000000-0005-0000-0000-0000E76C0000}"/>
    <cellStyle name="Normal 3 4 2 5 2 4 2" xfId="27310" xr:uid="{00000000-0005-0000-0000-0000E86C0000}"/>
    <cellStyle name="Normal 3 4 2 5 2 5" xfId="18828" xr:uid="{00000000-0005-0000-0000-0000E96C0000}"/>
    <cellStyle name="Normal 3 4 2 5 3" xfId="2896" xr:uid="{00000000-0005-0000-0000-0000EA6C0000}"/>
    <cellStyle name="Normal 3 4 2 5 3 2" xfId="7156" xr:uid="{00000000-0005-0000-0000-0000EB6C0000}"/>
    <cellStyle name="Normal 3 4 2 5 3 2 2" xfId="15645" xr:uid="{00000000-0005-0000-0000-0000EC6C0000}"/>
    <cellStyle name="Normal 3 4 2 5 3 2 2 2" xfId="32611" xr:uid="{00000000-0005-0000-0000-0000ED6C0000}"/>
    <cellStyle name="Normal 3 4 2 5 3 2 3" xfId="24129" xr:uid="{00000000-0005-0000-0000-0000EE6C0000}"/>
    <cellStyle name="Normal 3 4 2 5 3 3" xfId="11403" xr:uid="{00000000-0005-0000-0000-0000EF6C0000}"/>
    <cellStyle name="Normal 3 4 2 5 3 3 2" xfId="28370" xr:uid="{00000000-0005-0000-0000-0000F06C0000}"/>
    <cellStyle name="Normal 3 4 2 5 3 4" xfId="19888" xr:uid="{00000000-0005-0000-0000-0000F16C0000}"/>
    <cellStyle name="Normal 3 4 2 5 4" xfId="5037" xr:uid="{00000000-0005-0000-0000-0000F26C0000}"/>
    <cellStyle name="Normal 3 4 2 5 4 2" xfId="13527" xr:uid="{00000000-0005-0000-0000-0000F36C0000}"/>
    <cellStyle name="Normal 3 4 2 5 4 2 2" xfId="30493" xr:uid="{00000000-0005-0000-0000-0000F46C0000}"/>
    <cellStyle name="Normal 3 4 2 5 4 3" xfId="22011" xr:uid="{00000000-0005-0000-0000-0000F56C0000}"/>
    <cellStyle name="Normal 3 4 2 5 5" xfId="9285" xr:uid="{00000000-0005-0000-0000-0000F66C0000}"/>
    <cellStyle name="Normal 3 4 2 5 5 2" xfId="26252" xr:uid="{00000000-0005-0000-0000-0000F76C0000}"/>
    <cellStyle name="Normal 3 4 2 5 6" xfId="17770" xr:uid="{00000000-0005-0000-0000-0000F86C0000}"/>
    <cellStyle name="Normal 3 4 2 6" xfId="1304" xr:uid="{00000000-0005-0000-0000-0000F96C0000}"/>
    <cellStyle name="Normal 3 4 2 6 2" xfId="3426" xr:uid="{00000000-0005-0000-0000-0000FA6C0000}"/>
    <cellStyle name="Normal 3 4 2 6 2 2" xfId="7685" xr:uid="{00000000-0005-0000-0000-0000FB6C0000}"/>
    <cellStyle name="Normal 3 4 2 6 2 2 2" xfId="16174" xr:uid="{00000000-0005-0000-0000-0000FC6C0000}"/>
    <cellStyle name="Normal 3 4 2 6 2 2 2 2" xfId="33140" xr:uid="{00000000-0005-0000-0000-0000FD6C0000}"/>
    <cellStyle name="Normal 3 4 2 6 2 2 3" xfId="24658" xr:uid="{00000000-0005-0000-0000-0000FE6C0000}"/>
    <cellStyle name="Normal 3 4 2 6 2 3" xfId="11932" xr:uid="{00000000-0005-0000-0000-0000FF6C0000}"/>
    <cellStyle name="Normal 3 4 2 6 2 3 2" xfId="28899" xr:uid="{00000000-0005-0000-0000-0000006D0000}"/>
    <cellStyle name="Normal 3 4 2 6 2 4" xfId="20417" xr:uid="{00000000-0005-0000-0000-0000016D0000}"/>
    <cellStyle name="Normal 3 4 2 6 3" xfId="5566" xr:uid="{00000000-0005-0000-0000-0000026D0000}"/>
    <cellStyle name="Normal 3 4 2 6 3 2" xfId="14056" xr:uid="{00000000-0005-0000-0000-0000036D0000}"/>
    <cellStyle name="Normal 3 4 2 6 3 2 2" xfId="31022" xr:uid="{00000000-0005-0000-0000-0000046D0000}"/>
    <cellStyle name="Normal 3 4 2 6 3 3" xfId="22540" xr:uid="{00000000-0005-0000-0000-0000056D0000}"/>
    <cellStyle name="Normal 3 4 2 6 4" xfId="9814" xr:uid="{00000000-0005-0000-0000-0000066D0000}"/>
    <cellStyle name="Normal 3 4 2 6 4 2" xfId="26781" xr:uid="{00000000-0005-0000-0000-0000076D0000}"/>
    <cellStyle name="Normal 3 4 2 6 5" xfId="18299" xr:uid="{00000000-0005-0000-0000-0000086D0000}"/>
    <cellStyle name="Normal 3 4 2 7" xfId="2367" xr:uid="{00000000-0005-0000-0000-0000096D0000}"/>
    <cellStyle name="Normal 3 4 2 7 2" xfId="6627" xr:uid="{00000000-0005-0000-0000-00000A6D0000}"/>
    <cellStyle name="Normal 3 4 2 7 2 2" xfId="15116" xr:uid="{00000000-0005-0000-0000-00000B6D0000}"/>
    <cellStyle name="Normal 3 4 2 7 2 2 2" xfId="32082" xr:uid="{00000000-0005-0000-0000-00000C6D0000}"/>
    <cellStyle name="Normal 3 4 2 7 2 3" xfId="23600" xr:uid="{00000000-0005-0000-0000-00000D6D0000}"/>
    <cellStyle name="Normal 3 4 2 7 3" xfId="10874" xr:uid="{00000000-0005-0000-0000-00000E6D0000}"/>
    <cellStyle name="Normal 3 4 2 7 3 2" xfId="27841" xr:uid="{00000000-0005-0000-0000-00000F6D0000}"/>
    <cellStyle name="Normal 3 4 2 7 4" xfId="19359" xr:uid="{00000000-0005-0000-0000-0000106D0000}"/>
    <cellStyle name="Normal 3 4 2 8" xfId="4508" xr:uid="{00000000-0005-0000-0000-0000116D0000}"/>
    <cellStyle name="Normal 3 4 2 8 2" xfId="12998" xr:uid="{00000000-0005-0000-0000-0000126D0000}"/>
    <cellStyle name="Normal 3 4 2 8 2 2" xfId="29964" xr:uid="{00000000-0005-0000-0000-0000136D0000}"/>
    <cellStyle name="Normal 3 4 2 8 3" xfId="21482" xr:uid="{00000000-0005-0000-0000-0000146D0000}"/>
    <cellStyle name="Normal 3 4 2 9" xfId="8756" xr:uid="{00000000-0005-0000-0000-0000156D0000}"/>
    <cellStyle name="Normal 3 4 2 9 2" xfId="25723" xr:uid="{00000000-0005-0000-0000-0000166D0000}"/>
    <cellStyle name="Normal 3 4 3" xfId="242" xr:uid="{00000000-0005-0000-0000-0000176D0000}"/>
    <cellStyle name="Normal 3 4 3 2" xfId="377" xr:uid="{00000000-0005-0000-0000-0000186D0000}"/>
    <cellStyle name="Normal 3 4 3 2 2" xfId="665" xr:uid="{00000000-0005-0000-0000-0000196D0000}"/>
    <cellStyle name="Normal 3 4 3 2 2 2" xfId="1201" xr:uid="{00000000-0005-0000-0000-00001A6D0000}"/>
    <cellStyle name="Normal 3 4 3 2 2 2 2" xfId="2262" xr:uid="{00000000-0005-0000-0000-00001B6D0000}"/>
    <cellStyle name="Normal 3 4 3 2 2 2 2 2" xfId="4383" xr:uid="{00000000-0005-0000-0000-00001C6D0000}"/>
    <cellStyle name="Normal 3 4 3 2 2 2 2 2 2" xfId="8642" xr:uid="{00000000-0005-0000-0000-00001D6D0000}"/>
    <cellStyle name="Normal 3 4 3 2 2 2 2 2 2 2" xfId="17131" xr:uid="{00000000-0005-0000-0000-00001E6D0000}"/>
    <cellStyle name="Normal 3 4 3 2 2 2 2 2 2 2 2" xfId="34097" xr:uid="{00000000-0005-0000-0000-00001F6D0000}"/>
    <cellStyle name="Normal 3 4 3 2 2 2 2 2 2 3" xfId="25615" xr:uid="{00000000-0005-0000-0000-0000206D0000}"/>
    <cellStyle name="Normal 3 4 3 2 2 2 2 2 3" xfId="12889" xr:uid="{00000000-0005-0000-0000-0000216D0000}"/>
    <cellStyle name="Normal 3 4 3 2 2 2 2 2 3 2" xfId="29856" xr:uid="{00000000-0005-0000-0000-0000226D0000}"/>
    <cellStyle name="Normal 3 4 3 2 2 2 2 2 4" xfId="21374" xr:uid="{00000000-0005-0000-0000-0000236D0000}"/>
    <cellStyle name="Normal 3 4 3 2 2 2 2 3" xfId="6523" xr:uid="{00000000-0005-0000-0000-0000246D0000}"/>
    <cellStyle name="Normal 3 4 3 2 2 2 2 3 2" xfId="15013" xr:uid="{00000000-0005-0000-0000-0000256D0000}"/>
    <cellStyle name="Normal 3 4 3 2 2 2 2 3 2 2" xfId="31979" xr:uid="{00000000-0005-0000-0000-0000266D0000}"/>
    <cellStyle name="Normal 3 4 3 2 2 2 2 3 3" xfId="23497" xr:uid="{00000000-0005-0000-0000-0000276D0000}"/>
    <cellStyle name="Normal 3 4 3 2 2 2 2 4" xfId="10771" xr:uid="{00000000-0005-0000-0000-0000286D0000}"/>
    <cellStyle name="Normal 3 4 3 2 2 2 2 4 2" xfId="27738" xr:uid="{00000000-0005-0000-0000-0000296D0000}"/>
    <cellStyle name="Normal 3 4 3 2 2 2 2 5" xfId="19256" xr:uid="{00000000-0005-0000-0000-00002A6D0000}"/>
    <cellStyle name="Normal 3 4 3 2 2 2 3" xfId="3324" xr:uid="{00000000-0005-0000-0000-00002B6D0000}"/>
    <cellStyle name="Normal 3 4 3 2 2 2 3 2" xfId="7584" xr:uid="{00000000-0005-0000-0000-00002C6D0000}"/>
    <cellStyle name="Normal 3 4 3 2 2 2 3 2 2" xfId="16073" xr:uid="{00000000-0005-0000-0000-00002D6D0000}"/>
    <cellStyle name="Normal 3 4 3 2 2 2 3 2 2 2" xfId="33039" xr:uid="{00000000-0005-0000-0000-00002E6D0000}"/>
    <cellStyle name="Normal 3 4 3 2 2 2 3 2 3" xfId="24557" xr:uid="{00000000-0005-0000-0000-00002F6D0000}"/>
    <cellStyle name="Normal 3 4 3 2 2 2 3 3" xfId="11831" xr:uid="{00000000-0005-0000-0000-0000306D0000}"/>
    <cellStyle name="Normal 3 4 3 2 2 2 3 3 2" xfId="28798" xr:uid="{00000000-0005-0000-0000-0000316D0000}"/>
    <cellStyle name="Normal 3 4 3 2 2 2 3 4" xfId="20316" xr:uid="{00000000-0005-0000-0000-0000326D0000}"/>
    <cellStyle name="Normal 3 4 3 2 2 2 4" xfId="5465" xr:uid="{00000000-0005-0000-0000-0000336D0000}"/>
    <cellStyle name="Normal 3 4 3 2 2 2 4 2" xfId="13955" xr:uid="{00000000-0005-0000-0000-0000346D0000}"/>
    <cellStyle name="Normal 3 4 3 2 2 2 4 2 2" xfId="30921" xr:uid="{00000000-0005-0000-0000-0000356D0000}"/>
    <cellStyle name="Normal 3 4 3 2 2 2 4 3" xfId="22439" xr:uid="{00000000-0005-0000-0000-0000366D0000}"/>
    <cellStyle name="Normal 3 4 3 2 2 2 5" xfId="9713" xr:uid="{00000000-0005-0000-0000-0000376D0000}"/>
    <cellStyle name="Normal 3 4 3 2 2 2 5 2" xfId="26680" xr:uid="{00000000-0005-0000-0000-0000386D0000}"/>
    <cellStyle name="Normal 3 4 3 2 2 2 6" xfId="18198" xr:uid="{00000000-0005-0000-0000-0000396D0000}"/>
    <cellStyle name="Normal 3 4 3 2 2 3" xfId="1732" xr:uid="{00000000-0005-0000-0000-00003A6D0000}"/>
    <cellStyle name="Normal 3 4 3 2 2 3 2" xfId="3854" xr:uid="{00000000-0005-0000-0000-00003B6D0000}"/>
    <cellStyle name="Normal 3 4 3 2 2 3 2 2" xfId="8113" xr:uid="{00000000-0005-0000-0000-00003C6D0000}"/>
    <cellStyle name="Normal 3 4 3 2 2 3 2 2 2" xfId="16602" xr:uid="{00000000-0005-0000-0000-00003D6D0000}"/>
    <cellStyle name="Normal 3 4 3 2 2 3 2 2 2 2" xfId="33568" xr:uid="{00000000-0005-0000-0000-00003E6D0000}"/>
    <cellStyle name="Normal 3 4 3 2 2 3 2 2 3" xfId="25086" xr:uid="{00000000-0005-0000-0000-00003F6D0000}"/>
    <cellStyle name="Normal 3 4 3 2 2 3 2 3" xfId="12360" xr:uid="{00000000-0005-0000-0000-0000406D0000}"/>
    <cellStyle name="Normal 3 4 3 2 2 3 2 3 2" xfId="29327" xr:uid="{00000000-0005-0000-0000-0000416D0000}"/>
    <cellStyle name="Normal 3 4 3 2 2 3 2 4" xfId="20845" xr:uid="{00000000-0005-0000-0000-0000426D0000}"/>
    <cellStyle name="Normal 3 4 3 2 2 3 3" xfId="5994" xr:uid="{00000000-0005-0000-0000-0000436D0000}"/>
    <cellStyle name="Normal 3 4 3 2 2 3 3 2" xfId="14484" xr:uid="{00000000-0005-0000-0000-0000446D0000}"/>
    <cellStyle name="Normal 3 4 3 2 2 3 3 2 2" xfId="31450" xr:uid="{00000000-0005-0000-0000-0000456D0000}"/>
    <cellStyle name="Normal 3 4 3 2 2 3 3 3" xfId="22968" xr:uid="{00000000-0005-0000-0000-0000466D0000}"/>
    <cellStyle name="Normal 3 4 3 2 2 3 4" xfId="10242" xr:uid="{00000000-0005-0000-0000-0000476D0000}"/>
    <cellStyle name="Normal 3 4 3 2 2 3 4 2" xfId="27209" xr:uid="{00000000-0005-0000-0000-0000486D0000}"/>
    <cellStyle name="Normal 3 4 3 2 2 3 5" xfId="18727" xr:uid="{00000000-0005-0000-0000-0000496D0000}"/>
    <cellStyle name="Normal 3 4 3 2 2 4" xfId="2795" xr:uid="{00000000-0005-0000-0000-00004A6D0000}"/>
    <cellStyle name="Normal 3 4 3 2 2 4 2" xfId="7055" xr:uid="{00000000-0005-0000-0000-00004B6D0000}"/>
    <cellStyle name="Normal 3 4 3 2 2 4 2 2" xfId="15544" xr:uid="{00000000-0005-0000-0000-00004C6D0000}"/>
    <cellStyle name="Normal 3 4 3 2 2 4 2 2 2" xfId="32510" xr:uid="{00000000-0005-0000-0000-00004D6D0000}"/>
    <cellStyle name="Normal 3 4 3 2 2 4 2 3" xfId="24028" xr:uid="{00000000-0005-0000-0000-00004E6D0000}"/>
    <cellStyle name="Normal 3 4 3 2 2 4 3" xfId="11302" xr:uid="{00000000-0005-0000-0000-00004F6D0000}"/>
    <cellStyle name="Normal 3 4 3 2 2 4 3 2" xfId="28269" xr:uid="{00000000-0005-0000-0000-0000506D0000}"/>
    <cellStyle name="Normal 3 4 3 2 2 4 4" xfId="19787" xr:uid="{00000000-0005-0000-0000-0000516D0000}"/>
    <cellStyle name="Normal 3 4 3 2 2 5" xfId="4936" xr:uid="{00000000-0005-0000-0000-0000526D0000}"/>
    <cellStyle name="Normal 3 4 3 2 2 5 2" xfId="13426" xr:uid="{00000000-0005-0000-0000-0000536D0000}"/>
    <cellStyle name="Normal 3 4 3 2 2 5 2 2" xfId="30392" xr:uid="{00000000-0005-0000-0000-0000546D0000}"/>
    <cellStyle name="Normal 3 4 3 2 2 5 3" xfId="21910" xr:uid="{00000000-0005-0000-0000-0000556D0000}"/>
    <cellStyle name="Normal 3 4 3 2 2 6" xfId="9184" xr:uid="{00000000-0005-0000-0000-0000566D0000}"/>
    <cellStyle name="Normal 3 4 3 2 2 6 2" xfId="26151" xr:uid="{00000000-0005-0000-0000-0000576D0000}"/>
    <cellStyle name="Normal 3 4 3 2 2 7" xfId="17669" xr:uid="{00000000-0005-0000-0000-0000586D0000}"/>
    <cellStyle name="Normal 3 4 3 2 3" xfId="931" xr:uid="{00000000-0005-0000-0000-0000596D0000}"/>
    <cellStyle name="Normal 3 4 3 2 3 2" xfId="1997" xr:uid="{00000000-0005-0000-0000-00005A6D0000}"/>
    <cellStyle name="Normal 3 4 3 2 3 2 2" xfId="4118" xr:uid="{00000000-0005-0000-0000-00005B6D0000}"/>
    <cellStyle name="Normal 3 4 3 2 3 2 2 2" xfId="8377" xr:uid="{00000000-0005-0000-0000-00005C6D0000}"/>
    <cellStyle name="Normal 3 4 3 2 3 2 2 2 2" xfId="16866" xr:uid="{00000000-0005-0000-0000-00005D6D0000}"/>
    <cellStyle name="Normal 3 4 3 2 3 2 2 2 2 2" xfId="33832" xr:uid="{00000000-0005-0000-0000-00005E6D0000}"/>
    <cellStyle name="Normal 3 4 3 2 3 2 2 2 3" xfId="25350" xr:uid="{00000000-0005-0000-0000-00005F6D0000}"/>
    <cellStyle name="Normal 3 4 3 2 3 2 2 3" xfId="12624" xr:uid="{00000000-0005-0000-0000-0000606D0000}"/>
    <cellStyle name="Normal 3 4 3 2 3 2 2 3 2" xfId="29591" xr:uid="{00000000-0005-0000-0000-0000616D0000}"/>
    <cellStyle name="Normal 3 4 3 2 3 2 2 4" xfId="21109" xr:uid="{00000000-0005-0000-0000-0000626D0000}"/>
    <cellStyle name="Normal 3 4 3 2 3 2 3" xfId="6258" xr:uid="{00000000-0005-0000-0000-0000636D0000}"/>
    <cellStyle name="Normal 3 4 3 2 3 2 3 2" xfId="14748" xr:uid="{00000000-0005-0000-0000-0000646D0000}"/>
    <cellStyle name="Normal 3 4 3 2 3 2 3 2 2" xfId="31714" xr:uid="{00000000-0005-0000-0000-0000656D0000}"/>
    <cellStyle name="Normal 3 4 3 2 3 2 3 3" xfId="23232" xr:uid="{00000000-0005-0000-0000-0000666D0000}"/>
    <cellStyle name="Normal 3 4 3 2 3 2 4" xfId="10506" xr:uid="{00000000-0005-0000-0000-0000676D0000}"/>
    <cellStyle name="Normal 3 4 3 2 3 2 4 2" xfId="27473" xr:uid="{00000000-0005-0000-0000-0000686D0000}"/>
    <cellStyle name="Normal 3 4 3 2 3 2 5" xfId="18991" xr:uid="{00000000-0005-0000-0000-0000696D0000}"/>
    <cellStyle name="Normal 3 4 3 2 3 3" xfId="3059" xr:uid="{00000000-0005-0000-0000-00006A6D0000}"/>
    <cellStyle name="Normal 3 4 3 2 3 3 2" xfId="7319" xr:uid="{00000000-0005-0000-0000-00006B6D0000}"/>
    <cellStyle name="Normal 3 4 3 2 3 3 2 2" xfId="15808" xr:uid="{00000000-0005-0000-0000-00006C6D0000}"/>
    <cellStyle name="Normal 3 4 3 2 3 3 2 2 2" xfId="32774" xr:uid="{00000000-0005-0000-0000-00006D6D0000}"/>
    <cellStyle name="Normal 3 4 3 2 3 3 2 3" xfId="24292" xr:uid="{00000000-0005-0000-0000-00006E6D0000}"/>
    <cellStyle name="Normal 3 4 3 2 3 3 3" xfId="11566" xr:uid="{00000000-0005-0000-0000-00006F6D0000}"/>
    <cellStyle name="Normal 3 4 3 2 3 3 3 2" xfId="28533" xr:uid="{00000000-0005-0000-0000-0000706D0000}"/>
    <cellStyle name="Normal 3 4 3 2 3 3 4" xfId="20051" xr:uid="{00000000-0005-0000-0000-0000716D0000}"/>
    <cellStyle name="Normal 3 4 3 2 3 4" xfId="5200" xr:uid="{00000000-0005-0000-0000-0000726D0000}"/>
    <cellStyle name="Normal 3 4 3 2 3 4 2" xfId="13690" xr:uid="{00000000-0005-0000-0000-0000736D0000}"/>
    <cellStyle name="Normal 3 4 3 2 3 4 2 2" xfId="30656" xr:uid="{00000000-0005-0000-0000-0000746D0000}"/>
    <cellStyle name="Normal 3 4 3 2 3 4 3" xfId="22174" xr:uid="{00000000-0005-0000-0000-0000756D0000}"/>
    <cellStyle name="Normal 3 4 3 2 3 5" xfId="9448" xr:uid="{00000000-0005-0000-0000-0000766D0000}"/>
    <cellStyle name="Normal 3 4 3 2 3 5 2" xfId="26415" xr:uid="{00000000-0005-0000-0000-0000776D0000}"/>
    <cellStyle name="Normal 3 4 3 2 3 6" xfId="17933" xr:uid="{00000000-0005-0000-0000-0000786D0000}"/>
    <cellStyle name="Normal 3 4 3 2 4" xfId="1467" xr:uid="{00000000-0005-0000-0000-0000796D0000}"/>
    <cellStyle name="Normal 3 4 3 2 4 2" xfId="3589" xr:uid="{00000000-0005-0000-0000-00007A6D0000}"/>
    <cellStyle name="Normal 3 4 3 2 4 2 2" xfId="7848" xr:uid="{00000000-0005-0000-0000-00007B6D0000}"/>
    <cellStyle name="Normal 3 4 3 2 4 2 2 2" xfId="16337" xr:uid="{00000000-0005-0000-0000-00007C6D0000}"/>
    <cellStyle name="Normal 3 4 3 2 4 2 2 2 2" xfId="33303" xr:uid="{00000000-0005-0000-0000-00007D6D0000}"/>
    <cellStyle name="Normal 3 4 3 2 4 2 2 3" xfId="24821" xr:uid="{00000000-0005-0000-0000-00007E6D0000}"/>
    <cellStyle name="Normal 3 4 3 2 4 2 3" xfId="12095" xr:uid="{00000000-0005-0000-0000-00007F6D0000}"/>
    <cellStyle name="Normal 3 4 3 2 4 2 3 2" xfId="29062" xr:uid="{00000000-0005-0000-0000-0000806D0000}"/>
    <cellStyle name="Normal 3 4 3 2 4 2 4" xfId="20580" xr:uid="{00000000-0005-0000-0000-0000816D0000}"/>
    <cellStyle name="Normal 3 4 3 2 4 3" xfId="5729" xr:uid="{00000000-0005-0000-0000-0000826D0000}"/>
    <cellStyle name="Normal 3 4 3 2 4 3 2" xfId="14219" xr:uid="{00000000-0005-0000-0000-0000836D0000}"/>
    <cellStyle name="Normal 3 4 3 2 4 3 2 2" xfId="31185" xr:uid="{00000000-0005-0000-0000-0000846D0000}"/>
    <cellStyle name="Normal 3 4 3 2 4 3 3" xfId="22703" xr:uid="{00000000-0005-0000-0000-0000856D0000}"/>
    <cellStyle name="Normal 3 4 3 2 4 4" xfId="9977" xr:uid="{00000000-0005-0000-0000-0000866D0000}"/>
    <cellStyle name="Normal 3 4 3 2 4 4 2" xfId="26944" xr:uid="{00000000-0005-0000-0000-0000876D0000}"/>
    <cellStyle name="Normal 3 4 3 2 4 5" xfId="18462" xr:uid="{00000000-0005-0000-0000-0000886D0000}"/>
    <cellStyle name="Normal 3 4 3 2 5" xfId="2530" xr:uid="{00000000-0005-0000-0000-0000896D0000}"/>
    <cellStyle name="Normal 3 4 3 2 5 2" xfId="6790" xr:uid="{00000000-0005-0000-0000-00008A6D0000}"/>
    <cellStyle name="Normal 3 4 3 2 5 2 2" xfId="15279" xr:uid="{00000000-0005-0000-0000-00008B6D0000}"/>
    <cellStyle name="Normal 3 4 3 2 5 2 2 2" xfId="32245" xr:uid="{00000000-0005-0000-0000-00008C6D0000}"/>
    <cellStyle name="Normal 3 4 3 2 5 2 3" xfId="23763" xr:uid="{00000000-0005-0000-0000-00008D6D0000}"/>
    <cellStyle name="Normal 3 4 3 2 5 3" xfId="11037" xr:uid="{00000000-0005-0000-0000-00008E6D0000}"/>
    <cellStyle name="Normal 3 4 3 2 5 3 2" xfId="28004" xr:uid="{00000000-0005-0000-0000-00008F6D0000}"/>
    <cellStyle name="Normal 3 4 3 2 5 4" xfId="19522" xr:uid="{00000000-0005-0000-0000-0000906D0000}"/>
    <cellStyle name="Normal 3 4 3 2 6" xfId="4671" xr:uid="{00000000-0005-0000-0000-0000916D0000}"/>
    <cellStyle name="Normal 3 4 3 2 6 2" xfId="13161" xr:uid="{00000000-0005-0000-0000-0000926D0000}"/>
    <cellStyle name="Normal 3 4 3 2 6 2 2" xfId="30127" xr:uid="{00000000-0005-0000-0000-0000936D0000}"/>
    <cellStyle name="Normal 3 4 3 2 6 3" xfId="21645" xr:uid="{00000000-0005-0000-0000-0000946D0000}"/>
    <cellStyle name="Normal 3 4 3 2 7" xfId="8919" xr:uid="{00000000-0005-0000-0000-0000956D0000}"/>
    <cellStyle name="Normal 3 4 3 2 7 2" xfId="25886" xr:uid="{00000000-0005-0000-0000-0000966D0000}"/>
    <cellStyle name="Normal 3 4 3 2 8" xfId="17404" xr:uid="{00000000-0005-0000-0000-0000976D0000}"/>
    <cellStyle name="Normal 3 4 3 3" xfId="531" xr:uid="{00000000-0005-0000-0000-0000986D0000}"/>
    <cellStyle name="Normal 3 4 3 3 2" xfId="1070" xr:uid="{00000000-0005-0000-0000-0000996D0000}"/>
    <cellStyle name="Normal 3 4 3 3 2 2" xfId="2131" xr:uid="{00000000-0005-0000-0000-00009A6D0000}"/>
    <cellStyle name="Normal 3 4 3 3 2 2 2" xfId="4252" xr:uid="{00000000-0005-0000-0000-00009B6D0000}"/>
    <cellStyle name="Normal 3 4 3 3 2 2 2 2" xfId="8511" xr:uid="{00000000-0005-0000-0000-00009C6D0000}"/>
    <cellStyle name="Normal 3 4 3 3 2 2 2 2 2" xfId="17000" xr:uid="{00000000-0005-0000-0000-00009D6D0000}"/>
    <cellStyle name="Normal 3 4 3 3 2 2 2 2 2 2" xfId="33966" xr:uid="{00000000-0005-0000-0000-00009E6D0000}"/>
    <cellStyle name="Normal 3 4 3 3 2 2 2 2 3" xfId="25484" xr:uid="{00000000-0005-0000-0000-00009F6D0000}"/>
    <cellStyle name="Normal 3 4 3 3 2 2 2 3" xfId="12758" xr:uid="{00000000-0005-0000-0000-0000A06D0000}"/>
    <cellStyle name="Normal 3 4 3 3 2 2 2 3 2" xfId="29725" xr:uid="{00000000-0005-0000-0000-0000A16D0000}"/>
    <cellStyle name="Normal 3 4 3 3 2 2 2 4" xfId="21243" xr:uid="{00000000-0005-0000-0000-0000A26D0000}"/>
    <cellStyle name="Normal 3 4 3 3 2 2 3" xfId="6392" xr:uid="{00000000-0005-0000-0000-0000A36D0000}"/>
    <cellStyle name="Normal 3 4 3 3 2 2 3 2" xfId="14882" xr:uid="{00000000-0005-0000-0000-0000A46D0000}"/>
    <cellStyle name="Normal 3 4 3 3 2 2 3 2 2" xfId="31848" xr:uid="{00000000-0005-0000-0000-0000A56D0000}"/>
    <cellStyle name="Normal 3 4 3 3 2 2 3 3" xfId="23366" xr:uid="{00000000-0005-0000-0000-0000A66D0000}"/>
    <cellStyle name="Normal 3 4 3 3 2 2 4" xfId="10640" xr:uid="{00000000-0005-0000-0000-0000A76D0000}"/>
    <cellStyle name="Normal 3 4 3 3 2 2 4 2" xfId="27607" xr:uid="{00000000-0005-0000-0000-0000A86D0000}"/>
    <cellStyle name="Normal 3 4 3 3 2 2 5" xfId="19125" xr:uid="{00000000-0005-0000-0000-0000A96D0000}"/>
    <cellStyle name="Normal 3 4 3 3 2 3" xfId="3193" xr:uid="{00000000-0005-0000-0000-0000AA6D0000}"/>
    <cellStyle name="Normal 3 4 3 3 2 3 2" xfId="7453" xr:uid="{00000000-0005-0000-0000-0000AB6D0000}"/>
    <cellStyle name="Normal 3 4 3 3 2 3 2 2" xfId="15942" xr:uid="{00000000-0005-0000-0000-0000AC6D0000}"/>
    <cellStyle name="Normal 3 4 3 3 2 3 2 2 2" xfId="32908" xr:uid="{00000000-0005-0000-0000-0000AD6D0000}"/>
    <cellStyle name="Normal 3 4 3 3 2 3 2 3" xfId="24426" xr:uid="{00000000-0005-0000-0000-0000AE6D0000}"/>
    <cellStyle name="Normal 3 4 3 3 2 3 3" xfId="11700" xr:uid="{00000000-0005-0000-0000-0000AF6D0000}"/>
    <cellStyle name="Normal 3 4 3 3 2 3 3 2" xfId="28667" xr:uid="{00000000-0005-0000-0000-0000B06D0000}"/>
    <cellStyle name="Normal 3 4 3 3 2 3 4" xfId="20185" xr:uid="{00000000-0005-0000-0000-0000B16D0000}"/>
    <cellStyle name="Normal 3 4 3 3 2 4" xfId="5334" xr:uid="{00000000-0005-0000-0000-0000B26D0000}"/>
    <cellStyle name="Normal 3 4 3 3 2 4 2" xfId="13824" xr:uid="{00000000-0005-0000-0000-0000B36D0000}"/>
    <cellStyle name="Normal 3 4 3 3 2 4 2 2" xfId="30790" xr:uid="{00000000-0005-0000-0000-0000B46D0000}"/>
    <cellStyle name="Normal 3 4 3 3 2 4 3" xfId="22308" xr:uid="{00000000-0005-0000-0000-0000B56D0000}"/>
    <cellStyle name="Normal 3 4 3 3 2 5" xfId="9582" xr:uid="{00000000-0005-0000-0000-0000B66D0000}"/>
    <cellStyle name="Normal 3 4 3 3 2 5 2" xfId="26549" xr:uid="{00000000-0005-0000-0000-0000B76D0000}"/>
    <cellStyle name="Normal 3 4 3 3 2 6" xfId="18067" xr:uid="{00000000-0005-0000-0000-0000B86D0000}"/>
    <cellStyle name="Normal 3 4 3 3 3" xfId="1601" xr:uid="{00000000-0005-0000-0000-0000B96D0000}"/>
    <cellStyle name="Normal 3 4 3 3 3 2" xfId="3723" xr:uid="{00000000-0005-0000-0000-0000BA6D0000}"/>
    <cellStyle name="Normal 3 4 3 3 3 2 2" xfId="7982" xr:uid="{00000000-0005-0000-0000-0000BB6D0000}"/>
    <cellStyle name="Normal 3 4 3 3 3 2 2 2" xfId="16471" xr:uid="{00000000-0005-0000-0000-0000BC6D0000}"/>
    <cellStyle name="Normal 3 4 3 3 3 2 2 2 2" xfId="33437" xr:uid="{00000000-0005-0000-0000-0000BD6D0000}"/>
    <cellStyle name="Normal 3 4 3 3 3 2 2 3" xfId="24955" xr:uid="{00000000-0005-0000-0000-0000BE6D0000}"/>
    <cellStyle name="Normal 3 4 3 3 3 2 3" xfId="12229" xr:uid="{00000000-0005-0000-0000-0000BF6D0000}"/>
    <cellStyle name="Normal 3 4 3 3 3 2 3 2" xfId="29196" xr:uid="{00000000-0005-0000-0000-0000C06D0000}"/>
    <cellStyle name="Normal 3 4 3 3 3 2 4" xfId="20714" xr:uid="{00000000-0005-0000-0000-0000C16D0000}"/>
    <cellStyle name="Normal 3 4 3 3 3 3" xfId="5863" xr:uid="{00000000-0005-0000-0000-0000C26D0000}"/>
    <cellStyle name="Normal 3 4 3 3 3 3 2" xfId="14353" xr:uid="{00000000-0005-0000-0000-0000C36D0000}"/>
    <cellStyle name="Normal 3 4 3 3 3 3 2 2" xfId="31319" xr:uid="{00000000-0005-0000-0000-0000C46D0000}"/>
    <cellStyle name="Normal 3 4 3 3 3 3 3" xfId="22837" xr:uid="{00000000-0005-0000-0000-0000C56D0000}"/>
    <cellStyle name="Normal 3 4 3 3 3 4" xfId="10111" xr:uid="{00000000-0005-0000-0000-0000C66D0000}"/>
    <cellStyle name="Normal 3 4 3 3 3 4 2" xfId="27078" xr:uid="{00000000-0005-0000-0000-0000C76D0000}"/>
    <cellStyle name="Normal 3 4 3 3 3 5" xfId="18596" xr:uid="{00000000-0005-0000-0000-0000C86D0000}"/>
    <cellStyle name="Normal 3 4 3 3 4" xfId="2664" xr:uid="{00000000-0005-0000-0000-0000C96D0000}"/>
    <cellStyle name="Normal 3 4 3 3 4 2" xfId="6924" xr:uid="{00000000-0005-0000-0000-0000CA6D0000}"/>
    <cellStyle name="Normal 3 4 3 3 4 2 2" xfId="15413" xr:uid="{00000000-0005-0000-0000-0000CB6D0000}"/>
    <cellStyle name="Normal 3 4 3 3 4 2 2 2" xfId="32379" xr:uid="{00000000-0005-0000-0000-0000CC6D0000}"/>
    <cellStyle name="Normal 3 4 3 3 4 2 3" xfId="23897" xr:uid="{00000000-0005-0000-0000-0000CD6D0000}"/>
    <cellStyle name="Normal 3 4 3 3 4 3" xfId="11171" xr:uid="{00000000-0005-0000-0000-0000CE6D0000}"/>
    <cellStyle name="Normal 3 4 3 3 4 3 2" xfId="28138" xr:uid="{00000000-0005-0000-0000-0000CF6D0000}"/>
    <cellStyle name="Normal 3 4 3 3 4 4" xfId="19656" xr:uid="{00000000-0005-0000-0000-0000D06D0000}"/>
    <cellStyle name="Normal 3 4 3 3 5" xfId="4805" xr:uid="{00000000-0005-0000-0000-0000D16D0000}"/>
    <cellStyle name="Normal 3 4 3 3 5 2" xfId="13295" xr:uid="{00000000-0005-0000-0000-0000D26D0000}"/>
    <cellStyle name="Normal 3 4 3 3 5 2 2" xfId="30261" xr:uid="{00000000-0005-0000-0000-0000D36D0000}"/>
    <cellStyle name="Normal 3 4 3 3 5 3" xfId="21779" xr:uid="{00000000-0005-0000-0000-0000D46D0000}"/>
    <cellStyle name="Normal 3 4 3 3 6" xfId="9053" xr:uid="{00000000-0005-0000-0000-0000D56D0000}"/>
    <cellStyle name="Normal 3 4 3 3 6 2" xfId="26020" xr:uid="{00000000-0005-0000-0000-0000D66D0000}"/>
    <cellStyle name="Normal 3 4 3 3 7" xfId="17538" xr:uid="{00000000-0005-0000-0000-0000D76D0000}"/>
    <cellStyle name="Normal 3 4 3 4" xfId="800" xr:uid="{00000000-0005-0000-0000-0000D86D0000}"/>
    <cellStyle name="Normal 3 4 3 4 2" xfId="1866" xr:uid="{00000000-0005-0000-0000-0000D96D0000}"/>
    <cellStyle name="Normal 3 4 3 4 2 2" xfId="3987" xr:uid="{00000000-0005-0000-0000-0000DA6D0000}"/>
    <cellStyle name="Normal 3 4 3 4 2 2 2" xfId="8246" xr:uid="{00000000-0005-0000-0000-0000DB6D0000}"/>
    <cellStyle name="Normal 3 4 3 4 2 2 2 2" xfId="16735" xr:uid="{00000000-0005-0000-0000-0000DC6D0000}"/>
    <cellStyle name="Normal 3 4 3 4 2 2 2 2 2" xfId="33701" xr:uid="{00000000-0005-0000-0000-0000DD6D0000}"/>
    <cellStyle name="Normal 3 4 3 4 2 2 2 3" xfId="25219" xr:uid="{00000000-0005-0000-0000-0000DE6D0000}"/>
    <cellStyle name="Normal 3 4 3 4 2 2 3" xfId="12493" xr:uid="{00000000-0005-0000-0000-0000DF6D0000}"/>
    <cellStyle name="Normal 3 4 3 4 2 2 3 2" xfId="29460" xr:uid="{00000000-0005-0000-0000-0000E06D0000}"/>
    <cellStyle name="Normal 3 4 3 4 2 2 4" xfId="20978" xr:uid="{00000000-0005-0000-0000-0000E16D0000}"/>
    <cellStyle name="Normal 3 4 3 4 2 3" xfId="6127" xr:uid="{00000000-0005-0000-0000-0000E26D0000}"/>
    <cellStyle name="Normal 3 4 3 4 2 3 2" xfId="14617" xr:uid="{00000000-0005-0000-0000-0000E36D0000}"/>
    <cellStyle name="Normal 3 4 3 4 2 3 2 2" xfId="31583" xr:uid="{00000000-0005-0000-0000-0000E46D0000}"/>
    <cellStyle name="Normal 3 4 3 4 2 3 3" xfId="23101" xr:uid="{00000000-0005-0000-0000-0000E56D0000}"/>
    <cellStyle name="Normal 3 4 3 4 2 4" xfId="10375" xr:uid="{00000000-0005-0000-0000-0000E66D0000}"/>
    <cellStyle name="Normal 3 4 3 4 2 4 2" xfId="27342" xr:uid="{00000000-0005-0000-0000-0000E76D0000}"/>
    <cellStyle name="Normal 3 4 3 4 2 5" xfId="18860" xr:uid="{00000000-0005-0000-0000-0000E86D0000}"/>
    <cellStyle name="Normal 3 4 3 4 3" xfId="2928" xr:uid="{00000000-0005-0000-0000-0000E96D0000}"/>
    <cellStyle name="Normal 3 4 3 4 3 2" xfId="7188" xr:uid="{00000000-0005-0000-0000-0000EA6D0000}"/>
    <cellStyle name="Normal 3 4 3 4 3 2 2" xfId="15677" xr:uid="{00000000-0005-0000-0000-0000EB6D0000}"/>
    <cellStyle name="Normal 3 4 3 4 3 2 2 2" xfId="32643" xr:uid="{00000000-0005-0000-0000-0000EC6D0000}"/>
    <cellStyle name="Normal 3 4 3 4 3 2 3" xfId="24161" xr:uid="{00000000-0005-0000-0000-0000ED6D0000}"/>
    <cellStyle name="Normal 3 4 3 4 3 3" xfId="11435" xr:uid="{00000000-0005-0000-0000-0000EE6D0000}"/>
    <cellStyle name="Normal 3 4 3 4 3 3 2" xfId="28402" xr:uid="{00000000-0005-0000-0000-0000EF6D0000}"/>
    <cellStyle name="Normal 3 4 3 4 3 4" xfId="19920" xr:uid="{00000000-0005-0000-0000-0000F06D0000}"/>
    <cellStyle name="Normal 3 4 3 4 4" xfId="5069" xr:uid="{00000000-0005-0000-0000-0000F16D0000}"/>
    <cellStyle name="Normal 3 4 3 4 4 2" xfId="13559" xr:uid="{00000000-0005-0000-0000-0000F26D0000}"/>
    <cellStyle name="Normal 3 4 3 4 4 2 2" xfId="30525" xr:uid="{00000000-0005-0000-0000-0000F36D0000}"/>
    <cellStyle name="Normal 3 4 3 4 4 3" xfId="22043" xr:uid="{00000000-0005-0000-0000-0000F46D0000}"/>
    <cellStyle name="Normal 3 4 3 4 5" xfId="9317" xr:uid="{00000000-0005-0000-0000-0000F56D0000}"/>
    <cellStyle name="Normal 3 4 3 4 5 2" xfId="26284" xr:uid="{00000000-0005-0000-0000-0000F66D0000}"/>
    <cellStyle name="Normal 3 4 3 4 6" xfId="17802" xr:uid="{00000000-0005-0000-0000-0000F76D0000}"/>
    <cellStyle name="Normal 3 4 3 5" xfId="1336" xr:uid="{00000000-0005-0000-0000-0000F86D0000}"/>
    <cellStyle name="Normal 3 4 3 5 2" xfId="3458" xr:uid="{00000000-0005-0000-0000-0000F96D0000}"/>
    <cellStyle name="Normal 3 4 3 5 2 2" xfId="7717" xr:uid="{00000000-0005-0000-0000-0000FA6D0000}"/>
    <cellStyle name="Normal 3 4 3 5 2 2 2" xfId="16206" xr:uid="{00000000-0005-0000-0000-0000FB6D0000}"/>
    <cellStyle name="Normal 3 4 3 5 2 2 2 2" xfId="33172" xr:uid="{00000000-0005-0000-0000-0000FC6D0000}"/>
    <cellStyle name="Normal 3 4 3 5 2 2 3" xfId="24690" xr:uid="{00000000-0005-0000-0000-0000FD6D0000}"/>
    <cellStyle name="Normal 3 4 3 5 2 3" xfId="11964" xr:uid="{00000000-0005-0000-0000-0000FE6D0000}"/>
    <cellStyle name="Normal 3 4 3 5 2 3 2" xfId="28931" xr:uid="{00000000-0005-0000-0000-0000FF6D0000}"/>
    <cellStyle name="Normal 3 4 3 5 2 4" xfId="20449" xr:uid="{00000000-0005-0000-0000-0000006E0000}"/>
    <cellStyle name="Normal 3 4 3 5 3" xfId="5598" xr:uid="{00000000-0005-0000-0000-0000016E0000}"/>
    <cellStyle name="Normal 3 4 3 5 3 2" xfId="14088" xr:uid="{00000000-0005-0000-0000-0000026E0000}"/>
    <cellStyle name="Normal 3 4 3 5 3 2 2" xfId="31054" xr:uid="{00000000-0005-0000-0000-0000036E0000}"/>
    <cellStyle name="Normal 3 4 3 5 3 3" xfId="22572" xr:uid="{00000000-0005-0000-0000-0000046E0000}"/>
    <cellStyle name="Normal 3 4 3 5 4" xfId="9846" xr:uid="{00000000-0005-0000-0000-0000056E0000}"/>
    <cellStyle name="Normal 3 4 3 5 4 2" xfId="26813" xr:uid="{00000000-0005-0000-0000-0000066E0000}"/>
    <cellStyle name="Normal 3 4 3 5 5" xfId="18331" xr:uid="{00000000-0005-0000-0000-0000076E0000}"/>
    <cellStyle name="Normal 3 4 3 6" xfId="2399" xr:uid="{00000000-0005-0000-0000-0000086E0000}"/>
    <cellStyle name="Normal 3 4 3 6 2" xfId="6659" xr:uid="{00000000-0005-0000-0000-0000096E0000}"/>
    <cellStyle name="Normal 3 4 3 6 2 2" xfId="15148" xr:uid="{00000000-0005-0000-0000-00000A6E0000}"/>
    <cellStyle name="Normal 3 4 3 6 2 2 2" xfId="32114" xr:uid="{00000000-0005-0000-0000-00000B6E0000}"/>
    <cellStyle name="Normal 3 4 3 6 2 3" xfId="23632" xr:uid="{00000000-0005-0000-0000-00000C6E0000}"/>
    <cellStyle name="Normal 3 4 3 6 3" xfId="10906" xr:uid="{00000000-0005-0000-0000-00000D6E0000}"/>
    <cellStyle name="Normal 3 4 3 6 3 2" xfId="27873" xr:uid="{00000000-0005-0000-0000-00000E6E0000}"/>
    <cellStyle name="Normal 3 4 3 6 4" xfId="19391" xr:uid="{00000000-0005-0000-0000-00000F6E0000}"/>
    <cellStyle name="Normal 3 4 3 7" xfId="4540" xr:uid="{00000000-0005-0000-0000-0000106E0000}"/>
    <cellStyle name="Normal 3 4 3 7 2" xfId="13030" xr:uid="{00000000-0005-0000-0000-0000116E0000}"/>
    <cellStyle name="Normal 3 4 3 7 2 2" xfId="29996" xr:uid="{00000000-0005-0000-0000-0000126E0000}"/>
    <cellStyle name="Normal 3 4 3 7 3" xfId="21514" xr:uid="{00000000-0005-0000-0000-0000136E0000}"/>
    <cellStyle name="Normal 3 4 3 8" xfId="8788" xr:uid="{00000000-0005-0000-0000-0000146E0000}"/>
    <cellStyle name="Normal 3 4 3 8 2" xfId="25755" xr:uid="{00000000-0005-0000-0000-0000156E0000}"/>
    <cellStyle name="Normal 3 4 3 9" xfId="17273" xr:uid="{00000000-0005-0000-0000-0000166E0000}"/>
    <cellStyle name="Normal 3 4 4" xfId="310" xr:uid="{00000000-0005-0000-0000-0000176E0000}"/>
    <cellStyle name="Normal 3 4 4 2" xfId="599" xr:uid="{00000000-0005-0000-0000-0000186E0000}"/>
    <cellStyle name="Normal 3 4 4 2 2" xfId="1136" xr:uid="{00000000-0005-0000-0000-0000196E0000}"/>
    <cellStyle name="Normal 3 4 4 2 2 2" xfId="2197" xr:uid="{00000000-0005-0000-0000-00001A6E0000}"/>
    <cellStyle name="Normal 3 4 4 2 2 2 2" xfId="4318" xr:uid="{00000000-0005-0000-0000-00001B6E0000}"/>
    <cellStyle name="Normal 3 4 4 2 2 2 2 2" xfId="8577" xr:uid="{00000000-0005-0000-0000-00001C6E0000}"/>
    <cellStyle name="Normal 3 4 4 2 2 2 2 2 2" xfId="17066" xr:uid="{00000000-0005-0000-0000-00001D6E0000}"/>
    <cellStyle name="Normal 3 4 4 2 2 2 2 2 2 2" xfId="34032" xr:uid="{00000000-0005-0000-0000-00001E6E0000}"/>
    <cellStyle name="Normal 3 4 4 2 2 2 2 2 3" xfId="25550" xr:uid="{00000000-0005-0000-0000-00001F6E0000}"/>
    <cellStyle name="Normal 3 4 4 2 2 2 2 3" xfId="12824" xr:uid="{00000000-0005-0000-0000-0000206E0000}"/>
    <cellStyle name="Normal 3 4 4 2 2 2 2 3 2" xfId="29791" xr:uid="{00000000-0005-0000-0000-0000216E0000}"/>
    <cellStyle name="Normal 3 4 4 2 2 2 2 4" xfId="21309" xr:uid="{00000000-0005-0000-0000-0000226E0000}"/>
    <cellStyle name="Normal 3 4 4 2 2 2 3" xfId="6458" xr:uid="{00000000-0005-0000-0000-0000236E0000}"/>
    <cellStyle name="Normal 3 4 4 2 2 2 3 2" xfId="14948" xr:uid="{00000000-0005-0000-0000-0000246E0000}"/>
    <cellStyle name="Normal 3 4 4 2 2 2 3 2 2" xfId="31914" xr:uid="{00000000-0005-0000-0000-0000256E0000}"/>
    <cellStyle name="Normal 3 4 4 2 2 2 3 3" xfId="23432" xr:uid="{00000000-0005-0000-0000-0000266E0000}"/>
    <cellStyle name="Normal 3 4 4 2 2 2 4" xfId="10706" xr:uid="{00000000-0005-0000-0000-0000276E0000}"/>
    <cellStyle name="Normal 3 4 4 2 2 2 4 2" xfId="27673" xr:uid="{00000000-0005-0000-0000-0000286E0000}"/>
    <cellStyle name="Normal 3 4 4 2 2 2 5" xfId="19191" xr:uid="{00000000-0005-0000-0000-0000296E0000}"/>
    <cellStyle name="Normal 3 4 4 2 2 3" xfId="3259" xr:uid="{00000000-0005-0000-0000-00002A6E0000}"/>
    <cellStyle name="Normal 3 4 4 2 2 3 2" xfId="7519" xr:uid="{00000000-0005-0000-0000-00002B6E0000}"/>
    <cellStyle name="Normal 3 4 4 2 2 3 2 2" xfId="16008" xr:uid="{00000000-0005-0000-0000-00002C6E0000}"/>
    <cellStyle name="Normal 3 4 4 2 2 3 2 2 2" xfId="32974" xr:uid="{00000000-0005-0000-0000-00002D6E0000}"/>
    <cellStyle name="Normal 3 4 4 2 2 3 2 3" xfId="24492" xr:uid="{00000000-0005-0000-0000-00002E6E0000}"/>
    <cellStyle name="Normal 3 4 4 2 2 3 3" xfId="11766" xr:uid="{00000000-0005-0000-0000-00002F6E0000}"/>
    <cellStyle name="Normal 3 4 4 2 2 3 3 2" xfId="28733" xr:uid="{00000000-0005-0000-0000-0000306E0000}"/>
    <cellStyle name="Normal 3 4 4 2 2 3 4" xfId="20251" xr:uid="{00000000-0005-0000-0000-0000316E0000}"/>
    <cellStyle name="Normal 3 4 4 2 2 4" xfId="5400" xr:uid="{00000000-0005-0000-0000-0000326E0000}"/>
    <cellStyle name="Normal 3 4 4 2 2 4 2" xfId="13890" xr:uid="{00000000-0005-0000-0000-0000336E0000}"/>
    <cellStyle name="Normal 3 4 4 2 2 4 2 2" xfId="30856" xr:uid="{00000000-0005-0000-0000-0000346E0000}"/>
    <cellStyle name="Normal 3 4 4 2 2 4 3" xfId="22374" xr:uid="{00000000-0005-0000-0000-0000356E0000}"/>
    <cellStyle name="Normal 3 4 4 2 2 5" xfId="9648" xr:uid="{00000000-0005-0000-0000-0000366E0000}"/>
    <cellStyle name="Normal 3 4 4 2 2 5 2" xfId="26615" xr:uid="{00000000-0005-0000-0000-0000376E0000}"/>
    <cellStyle name="Normal 3 4 4 2 2 6" xfId="18133" xr:uid="{00000000-0005-0000-0000-0000386E0000}"/>
    <cellStyle name="Normal 3 4 4 2 3" xfId="1667" xr:uid="{00000000-0005-0000-0000-0000396E0000}"/>
    <cellStyle name="Normal 3 4 4 2 3 2" xfId="3789" xr:uid="{00000000-0005-0000-0000-00003A6E0000}"/>
    <cellStyle name="Normal 3 4 4 2 3 2 2" xfId="8048" xr:uid="{00000000-0005-0000-0000-00003B6E0000}"/>
    <cellStyle name="Normal 3 4 4 2 3 2 2 2" xfId="16537" xr:uid="{00000000-0005-0000-0000-00003C6E0000}"/>
    <cellStyle name="Normal 3 4 4 2 3 2 2 2 2" xfId="33503" xr:uid="{00000000-0005-0000-0000-00003D6E0000}"/>
    <cellStyle name="Normal 3 4 4 2 3 2 2 3" xfId="25021" xr:uid="{00000000-0005-0000-0000-00003E6E0000}"/>
    <cellStyle name="Normal 3 4 4 2 3 2 3" xfId="12295" xr:uid="{00000000-0005-0000-0000-00003F6E0000}"/>
    <cellStyle name="Normal 3 4 4 2 3 2 3 2" xfId="29262" xr:uid="{00000000-0005-0000-0000-0000406E0000}"/>
    <cellStyle name="Normal 3 4 4 2 3 2 4" xfId="20780" xr:uid="{00000000-0005-0000-0000-0000416E0000}"/>
    <cellStyle name="Normal 3 4 4 2 3 3" xfId="5929" xr:uid="{00000000-0005-0000-0000-0000426E0000}"/>
    <cellStyle name="Normal 3 4 4 2 3 3 2" xfId="14419" xr:uid="{00000000-0005-0000-0000-0000436E0000}"/>
    <cellStyle name="Normal 3 4 4 2 3 3 2 2" xfId="31385" xr:uid="{00000000-0005-0000-0000-0000446E0000}"/>
    <cellStyle name="Normal 3 4 4 2 3 3 3" xfId="22903" xr:uid="{00000000-0005-0000-0000-0000456E0000}"/>
    <cellStyle name="Normal 3 4 4 2 3 4" xfId="10177" xr:uid="{00000000-0005-0000-0000-0000466E0000}"/>
    <cellStyle name="Normal 3 4 4 2 3 4 2" xfId="27144" xr:uid="{00000000-0005-0000-0000-0000476E0000}"/>
    <cellStyle name="Normal 3 4 4 2 3 5" xfId="18662" xr:uid="{00000000-0005-0000-0000-0000486E0000}"/>
    <cellStyle name="Normal 3 4 4 2 4" xfId="2730" xr:uid="{00000000-0005-0000-0000-0000496E0000}"/>
    <cellStyle name="Normal 3 4 4 2 4 2" xfId="6990" xr:uid="{00000000-0005-0000-0000-00004A6E0000}"/>
    <cellStyle name="Normal 3 4 4 2 4 2 2" xfId="15479" xr:uid="{00000000-0005-0000-0000-00004B6E0000}"/>
    <cellStyle name="Normal 3 4 4 2 4 2 2 2" xfId="32445" xr:uid="{00000000-0005-0000-0000-00004C6E0000}"/>
    <cellStyle name="Normal 3 4 4 2 4 2 3" xfId="23963" xr:uid="{00000000-0005-0000-0000-00004D6E0000}"/>
    <cellStyle name="Normal 3 4 4 2 4 3" xfId="11237" xr:uid="{00000000-0005-0000-0000-00004E6E0000}"/>
    <cellStyle name="Normal 3 4 4 2 4 3 2" xfId="28204" xr:uid="{00000000-0005-0000-0000-00004F6E0000}"/>
    <cellStyle name="Normal 3 4 4 2 4 4" xfId="19722" xr:uid="{00000000-0005-0000-0000-0000506E0000}"/>
    <cellStyle name="Normal 3 4 4 2 5" xfId="4871" xr:uid="{00000000-0005-0000-0000-0000516E0000}"/>
    <cellStyle name="Normal 3 4 4 2 5 2" xfId="13361" xr:uid="{00000000-0005-0000-0000-0000526E0000}"/>
    <cellStyle name="Normal 3 4 4 2 5 2 2" xfId="30327" xr:uid="{00000000-0005-0000-0000-0000536E0000}"/>
    <cellStyle name="Normal 3 4 4 2 5 3" xfId="21845" xr:uid="{00000000-0005-0000-0000-0000546E0000}"/>
    <cellStyle name="Normal 3 4 4 2 6" xfId="9119" xr:uid="{00000000-0005-0000-0000-0000556E0000}"/>
    <cellStyle name="Normal 3 4 4 2 6 2" xfId="26086" xr:uid="{00000000-0005-0000-0000-0000566E0000}"/>
    <cellStyle name="Normal 3 4 4 2 7" xfId="17604" xr:uid="{00000000-0005-0000-0000-0000576E0000}"/>
    <cellStyle name="Normal 3 4 4 3" xfId="866" xr:uid="{00000000-0005-0000-0000-0000586E0000}"/>
    <cellStyle name="Normal 3 4 4 3 2" xfId="1932" xr:uid="{00000000-0005-0000-0000-0000596E0000}"/>
    <cellStyle name="Normal 3 4 4 3 2 2" xfId="4053" xr:uid="{00000000-0005-0000-0000-00005A6E0000}"/>
    <cellStyle name="Normal 3 4 4 3 2 2 2" xfId="8312" xr:uid="{00000000-0005-0000-0000-00005B6E0000}"/>
    <cellStyle name="Normal 3 4 4 3 2 2 2 2" xfId="16801" xr:uid="{00000000-0005-0000-0000-00005C6E0000}"/>
    <cellStyle name="Normal 3 4 4 3 2 2 2 2 2" xfId="33767" xr:uid="{00000000-0005-0000-0000-00005D6E0000}"/>
    <cellStyle name="Normal 3 4 4 3 2 2 2 3" xfId="25285" xr:uid="{00000000-0005-0000-0000-00005E6E0000}"/>
    <cellStyle name="Normal 3 4 4 3 2 2 3" xfId="12559" xr:uid="{00000000-0005-0000-0000-00005F6E0000}"/>
    <cellStyle name="Normal 3 4 4 3 2 2 3 2" xfId="29526" xr:uid="{00000000-0005-0000-0000-0000606E0000}"/>
    <cellStyle name="Normal 3 4 4 3 2 2 4" xfId="21044" xr:uid="{00000000-0005-0000-0000-0000616E0000}"/>
    <cellStyle name="Normal 3 4 4 3 2 3" xfId="6193" xr:uid="{00000000-0005-0000-0000-0000626E0000}"/>
    <cellStyle name="Normal 3 4 4 3 2 3 2" xfId="14683" xr:uid="{00000000-0005-0000-0000-0000636E0000}"/>
    <cellStyle name="Normal 3 4 4 3 2 3 2 2" xfId="31649" xr:uid="{00000000-0005-0000-0000-0000646E0000}"/>
    <cellStyle name="Normal 3 4 4 3 2 3 3" xfId="23167" xr:uid="{00000000-0005-0000-0000-0000656E0000}"/>
    <cellStyle name="Normal 3 4 4 3 2 4" xfId="10441" xr:uid="{00000000-0005-0000-0000-0000666E0000}"/>
    <cellStyle name="Normal 3 4 4 3 2 4 2" xfId="27408" xr:uid="{00000000-0005-0000-0000-0000676E0000}"/>
    <cellStyle name="Normal 3 4 4 3 2 5" xfId="18926" xr:uid="{00000000-0005-0000-0000-0000686E0000}"/>
    <cellStyle name="Normal 3 4 4 3 3" xfId="2994" xr:uid="{00000000-0005-0000-0000-0000696E0000}"/>
    <cellStyle name="Normal 3 4 4 3 3 2" xfId="7254" xr:uid="{00000000-0005-0000-0000-00006A6E0000}"/>
    <cellStyle name="Normal 3 4 4 3 3 2 2" xfId="15743" xr:uid="{00000000-0005-0000-0000-00006B6E0000}"/>
    <cellStyle name="Normal 3 4 4 3 3 2 2 2" xfId="32709" xr:uid="{00000000-0005-0000-0000-00006C6E0000}"/>
    <cellStyle name="Normal 3 4 4 3 3 2 3" xfId="24227" xr:uid="{00000000-0005-0000-0000-00006D6E0000}"/>
    <cellStyle name="Normal 3 4 4 3 3 3" xfId="11501" xr:uid="{00000000-0005-0000-0000-00006E6E0000}"/>
    <cellStyle name="Normal 3 4 4 3 3 3 2" xfId="28468" xr:uid="{00000000-0005-0000-0000-00006F6E0000}"/>
    <cellStyle name="Normal 3 4 4 3 3 4" xfId="19986" xr:uid="{00000000-0005-0000-0000-0000706E0000}"/>
    <cellStyle name="Normal 3 4 4 3 4" xfId="5135" xr:uid="{00000000-0005-0000-0000-0000716E0000}"/>
    <cellStyle name="Normal 3 4 4 3 4 2" xfId="13625" xr:uid="{00000000-0005-0000-0000-0000726E0000}"/>
    <cellStyle name="Normal 3 4 4 3 4 2 2" xfId="30591" xr:uid="{00000000-0005-0000-0000-0000736E0000}"/>
    <cellStyle name="Normal 3 4 4 3 4 3" xfId="22109" xr:uid="{00000000-0005-0000-0000-0000746E0000}"/>
    <cellStyle name="Normal 3 4 4 3 5" xfId="9383" xr:uid="{00000000-0005-0000-0000-0000756E0000}"/>
    <cellStyle name="Normal 3 4 4 3 5 2" xfId="26350" xr:uid="{00000000-0005-0000-0000-0000766E0000}"/>
    <cellStyle name="Normal 3 4 4 3 6" xfId="17868" xr:uid="{00000000-0005-0000-0000-0000776E0000}"/>
    <cellStyle name="Normal 3 4 4 4" xfId="1402" xr:uid="{00000000-0005-0000-0000-0000786E0000}"/>
    <cellStyle name="Normal 3 4 4 4 2" xfId="3524" xr:uid="{00000000-0005-0000-0000-0000796E0000}"/>
    <cellStyle name="Normal 3 4 4 4 2 2" xfId="7783" xr:uid="{00000000-0005-0000-0000-00007A6E0000}"/>
    <cellStyle name="Normal 3 4 4 4 2 2 2" xfId="16272" xr:uid="{00000000-0005-0000-0000-00007B6E0000}"/>
    <cellStyle name="Normal 3 4 4 4 2 2 2 2" xfId="33238" xr:uid="{00000000-0005-0000-0000-00007C6E0000}"/>
    <cellStyle name="Normal 3 4 4 4 2 2 3" xfId="24756" xr:uid="{00000000-0005-0000-0000-00007D6E0000}"/>
    <cellStyle name="Normal 3 4 4 4 2 3" xfId="12030" xr:uid="{00000000-0005-0000-0000-00007E6E0000}"/>
    <cellStyle name="Normal 3 4 4 4 2 3 2" xfId="28997" xr:uid="{00000000-0005-0000-0000-00007F6E0000}"/>
    <cellStyle name="Normal 3 4 4 4 2 4" xfId="20515" xr:uid="{00000000-0005-0000-0000-0000806E0000}"/>
    <cellStyle name="Normal 3 4 4 4 3" xfId="5664" xr:uid="{00000000-0005-0000-0000-0000816E0000}"/>
    <cellStyle name="Normal 3 4 4 4 3 2" xfId="14154" xr:uid="{00000000-0005-0000-0000-0000826E0000}"/>
    <cellStyle name="Normal 3 4 4 4 3 2 2" xfId="31120" xr:uid="{00000000-0005-0000-0000-0000836E0000}"/>
    <cellStyle name="Normal 3 4 4 4 3 3" xfId="22638" xr:uid="{00000000-0005-0000-0000-0000846E0000}"/>
    <cellStyle name="Normal 3 4 4 4 4" xfId="9912" xr:uid="{00000000-0005-0000-0000-0000856E0000}"/>
    <cellStyle name="Normal 3 4 4 4 4 2" xfId="26879" xr:uid="{00000000-0005-0000-0000-0000866E0000}"/>
    <cellStyle name="Normal 3 4 4 4 5" xfId="18397" xr:uid="{00000000-0005-0000-0000-0000876E0000}"/>
    <cellStyle name="Normal 3 4 4 5" xfId="2465" xr:uid="{00000000-0005-0000-0000-0000886E0000}"/>
    <cellStyle name="Normal 3 4 4 5 2" xfId="6725" xr:uid="{00000000-0005-0000-0000-0000896E0000}"/>
    <cellStyle name="Normal 3 4 4 5 2 2" xfId="15214" xr:uid="{00000000-0005-0000-0000-00008A6E0000}"/>
    <cellStyle name="Normal 3 4 4 5 2 2 2" xfId="32180" xr:uid="{00000000-0005-0000-0000-00008B6E0000}"/>
    <cellStyle name="Normal 3 4 4 5 2 3" xfId="23698" xr:uid="{00000000-0005-0000-0000-00008C6E0000}"/>
    <cellStyle name="Normal 3 4 4 5 3" xfId="10972" xr:uid="{00000000-0005-0000-0000-00008D6E0000}"/>
    <cellStyle name="Normal 3 4 4 5 3 2" xfId="27939" xr:uid="{00000000-0005-0000-0000-00008E6E0000}"/>
    <cellStyle name="Normal 3 4 4 5 4" xfId="19457" xr:uid="{00000000-0005-0000-0000-00008F6E0000}"/>
    <cellStyle name="Normal 3 4 4 6" xfId="4606" xr:uid="{00000000-0005-0000-0000-0000906E0000}"/>
    <cellStyle name="Normal 3 4 4 6 2" xfId="13096" xr:uid="{00000000-0005-0000-0000-0000916E0000}"/>
    <cellStyle name="Normal 3 4 4 6 2 2" xfId="30062" xr:uid="{00000000-0005-0000-0000-0000926E0000}"/>
    <cellStyle name="Normal 3 4 4 6 3" xfId="21580" xr:uid="{00000000-0005-0000-0000-0000936E0000}"/>
    <cellStyle name="Normal 3 4 4 7" xfId="8854" xr:uid="{00000000-0005-0000-0000-0000946E0000}"/>
    <cellStyle name="Normal 3 4 4 7 2" xfId="25821" xr:uid="{00000000-0005-0000-0000-0000956E0000}"/>
    <cellStyle name="Normal 3 4 4 8" xfId="17339" xr:uid="{00000000-0005-0000-0000-0000966E0000}"/>
    <cellStyle name="Normal 3 4 5" xfId="464" xr:uid="{00000000-0005-0000-0000-0000976E0000}"/>
    <cellStyle name="Normal 3 4 5 2" xfId="1005" xr:uid="{00000000-0005-0000-0000-0000986E0000}"/>
    <cellStyle name="Normal 3 4 5 2 2" xfId="2066" xr:uid="{00000000-0005-0000-0000-0000996E0000}"/>
    <cellStyle name="Normal 3 4 5 2 2 2" xfId="4187" xr:uid="{00000000-0005-0000-0000-00009A6E0000}"/>
    <cellStyle name="Normal 3 4 5 2 2 2 2" xfId="8446" xr:uid="{00000000-0005-0000-0000-00009B6E0000}"/>
    <cellStyle name="Normal 3 4 5 2 2 2 2 2" xfId="16935" xr:uid="{00000000-0005-0000-0000-00009C6E0000}"/>
    <cellStyle name="Normal 3 4 5 2 2 2 2 2 2" xfId="33901" xr:uid="{00000000-0005-0000-0000-00009D6E0000}"/>
    <cellStyle name="Normal 3 4 5 2 2 2 2 3" xfId="25419" xr:uid="{00000000-0005-0000-0000-00009E6E0000}"/>
    <cellStyle name="Normal 3 4 5 2 2 2 3" xfId="12693" xr:uid="{00000000-0005-0000-0000-00009F6E0000}"/>
    <cellStyle name="Normal 3 4 5 2 2 2 3 2" xfId="29660" xr:uid="{00000000-0005-0000-0000-0000A06E0000}"/>
    <cellStyle name="Normal 3 4 5 2 2 2 4" xfId="21178" xr:uid="{00000000-0005-0000-0000-0000A16E0000}"/>
    <cellStyle name="Normal 3 4 5 2 2 3" xfId="6327" xr:uid="{00000000-0005-0000-0000-0000A26E0000}"/>
    <cellStyle name="Normal 3 4 5 2 2 3 2" xfId="14817" xr:uid="{00000000-0005-0000-0000-0000A36E0000}"/>
    <cellStyle name="Normal 3 4 5 2 2 3 2 2" xfId="31783" xr:uid="{00000000-0005-0000-0000-0000A46E0000}"/>
    <cellStyle name="Normal 3 4 5 2 2 3 3" xfId="23301" xr:uid="{00000000-0005-0000-0000-0000A56E0000}"/>
    <cellStyle name="Normal 3 4 5 2 2 4" xfId="10575" xr:uid="{00000000-0005-0000-0000-0000A66E0000}"/>
    <cellStyle name="Normal 3 4 5 2 2 4 2" xfId="27542" xr:uid="{00000000-0005-0000-0000-0000A76E0000}"/>
    <cellStyle name="Normal 3 4 5 2 2 5" xfId="19060" xr:uid="{00000000-0005-0000-0000-0000A86E0000}"/>
    <cellStyle name="Normal 3 4 5 2 3" xfId="3128" xr:uid="{00000000-0005-0000-0000-0000A96E0000}"/>
    <cellStyle name="Normal 3 4 5 2 3 2" xfId="7388" xr:uid="{00000000-0005-0000-0000-0000AA6E0000}"/>
    <cellStyle name="Normal 3 4 5 2 3 2 2" xfId="15877" xr:uid="{00000000-0005-0000-0000-0000AB6E0000}"/>
    <cellStyle name="Normal 3 4 5 2 3 2 2 2" xfId="32843" xr:uid="{00000000-0005-0000-0000-0000AC6E0000}"/>
    <cellStyle name="Normal 3 4 5 2 3 2 3" xfId="24361" xr:uid="{00000000-0005-0000-0000-0000AD6E0000}"/>
    <cellStyle name="Normal 3 4 5 2 3 3" xfId="11635" xr:uid="{00000000-0005-0000-0000-0000AE6E0000}"/>
    <cellStyle name="Normal 3 4 5 2 3 3 2" xfId="28602" xr:uid="{00000000-0005-0000-0000-0000AF6E0000}"/>
    <cellStyle name="Normal 3 4 5 2 3 4" xfId="20120" xr:uid="{00000000-0005-0000-0000-0000B06E0000}"/>
    <cellStyle name="Normal 3 4 5 2 4" xfId="5269" xr:uid="{00000000-0005-0000-0000-0000B16E0000}"/>
    <cellStyle name="Normal 3 4 5 2 4 2" xfId="13759" xr:uid="{00000000-0005-0000-0000-0000B26E0000}"/>
    <cellStyle name="Normal 3 4 5 2 4 2 2" xfId="30725" xr:uid="{00000000-0005-0000-0000-0000B36E0000}"/>
    <cellStyle name="Normal 3 4 5 2 4 3" xfId="22243" xr:uid="{00000000-0005-0000-0000-0000B46E0000}"/>
    <cellStyle name="Normal 3 4 5 2 5" xfId="9517" xr:uid="{00000000-0005-0000-0000-0000B56E0000}"/>
    <cellStyle name="Normal 3 4 5 2 5 2" xfId="26484" xr:uid="{00000000-0005-0000-0000-0000B66E0000}"/>
    <cellStyle name="Normal 3 4 5 2 6" xfId="18002" xr:uid="{00000000-0005-0000-0000-0000B76E0000}"/>
    <cellStyle name="Normal 3 4 5 3" xfId="1536" xr:uid="{00000000-0005-0000-0000-0000B86E0000}"/>
    <cellStyle name="Normal 3 4 5 3 2" xfId="3658" xr:uid="{00000000-0005-0000-0000-0000B96E0000}"/>
    <cellStyle name="Normal 3 4 5 3 2 2" xfId="7917" xr:uid="{00000000-0005-0000-0000-0000BA6E0000}"/>
    <cellStyle name="Normal 3 4 5 3 2 2 2" xfId="16406" xr:uid="{00000000-0005-0000-0000-0000BB6E0000}"/>
    <cellStyle name="Normal 3 4 5 3 2 2 2 2" xfId="33372" xr:uid="{00000000-0005-0000-0000-0000BC6E0000}"/>
    <cellStyle name="Normal 3 4 5 3 2 2 3" xfId="24890" xr:uid="{00000000-0005-0000-0000-0000BD6E0000}"/>
    <cellStyle name="Normal 3 4 5 3 2 3" xfId="12164" xr:uid="{00000000-0005-0000-0000-0000BE6E0000}"/>
    <cellStyle name="Normal 3 4 5 3 2 3 2" xfId="29131" xr:uid="{00000000-0005-0000-0000-0000BF6E0000}"/>
    <cellStyle name="Normal 3 4 5 3 2 4" xfId="20649" xr:uid="{00000000-0005-0000-0000-0000C06E0000}"/>
    <cellStyle name="Normal 3 4 5 3 3" xfId="5798" xr:uid="{00000000-0005-0000-0000-0000C16E0000}"/>
    <cellStyle name="Normal 3 4 5 3 3 2" xfId="14288" xr:uid="{00000000-0005-0000-0000-0000C26E0000}"/>
    <cellStyle name="Normal 3 4 5 3 3 2 2" xfId="31254" xr:uid="{00000000-0005-0000-0000-0000C36E0000}"/>
    <cellStyle name="Normal 3 4 5 3 3 3" xfId="22772" xr:uid="{00000000-0005-0000-0000-0000C46E0000}"/>
    <cellStyle name="Normal 3 4 5 3 4" xfId="10046" xr:uid="{00000000-0005-0000-0000-0000C56E0000}"/>
    <cellStyle name="Normal 3 4 5 3 4 2" xfId="27013" xr:uid="{00000000-0005-0000-0000-0000C66E0000}"/>
    <cellStyle name="Normal 3 4 5 3 5" xfId="18531" xr:uid="{00000000-0005-0000-0000-0000C76E0000}"/>
    <cellStyle name="Normal 3 4 5 4" xfId="2599" xr:uid="{00000000-0005-0000-0000-0000C86E0000}"/>
    <cellStyle name="Normal 3 4 5 4 2" xfId="6859" xr:uid="{00000000-0005-0000-0000-0000C96E0000}"/>
    <cellStyle name="Normal 3 4 5 4 2 2" xfId="15348" xr:uid="{00000000-0005-0000-0000-0000CA6E0000}"/>
    <cellStyle name="Normal 3 4 5 4 2 2 2" xfId="32314" xr:uid="{00000000-0005-0000-0000-0000CB6E0000}"/>
    <cellStyle name="Normal 3 4 5 4 2 3" xfId="23832" xr:uid="{00000000-0005-0000-0000-0000CC6E0000}"/>
    <cellStyle name="Normal 3 4 5 4 3" xfId="11106" xr:uid="{00000000-0005-0000-0000-0000CD6E0000}"/>
    <cellStyle name="Normal 3 4 5 4 3 2" xfId="28073" xr:uid="{00000000-0005-0000-0000-0000CE6E0000}"/>
    <cellStyle name="Normal 3 4 5 4 4" xfId="19591" xr:uid="{00000000-0005-0000-0000-0000CF6E0000}"/>
    <cellStyle name="Normal 3 4 5 5" xfId="4740" xr:uid="{00000000-0005-0000-0000-0000D06E0000}"/>
    <cellStyle name="Normal 3 4 5 5 2" xfId="13230" xr:uid="{00000000-0005-0000-0000-0000D16E0000}"/>
    <cellStyle name="Normal 3 4 5 5 2 2" xfId="30196" xr:uid="{00000000-0005-0000-0000-0000D26E0000}"/>
    <cellStyle name="Normal 3 4 5 5 3" xfId="21714" xr:uid="{00000000-0005-0000-0000-0000D36E0000}"/>
    <cellStyle name="Normal 3 4 5 6" xfId="8988" xr:uid="{00000000-0005-0000-0000-0000D46E0000}"/>
    <cellStyle name="Normal 3 4 5 6 2" xfId="25955" xr:uid="{00000000-0005-0000-0000-0000D56E0000}"/>
    <cellStyle name="Normal 3 4 5 7" xfId="17473" xr:uid="{00000000-0005-0000-0000-0000D66E0000}"/>
    <cellStyle name="Normal 3 4 6" xfId="734" xr:uid="{00000000-0005-0000-0000-0000D76E0000}"/>
    <cellStyle name="Normal 3 4 6 2" xfId="1801" xr:uid="{00000000-0005-0000-0000-0000D86E0000}"/>
    <cellStyle name="Normal 3 4 6 2 2" xfId="3922" xr:uid="{00000000-0005-0000-0000-0000D96E0000}"/>
    <cellStyle name="Normal 3 4 6 2 2 2" xfId="8181" xr:uid="{00000000-0005-0000-0000-0000DA6E0000}"/>
    <cellStyle name="Normal 3 4 6 2 2 2 2" xfId="16670" xr:uid="{00000000-0005-0000-0000-0000DB6E0000}"/>
    <cellStyle name="Normal 3 4 6 2 2 2 2 2" xfId="33636" xr:uid="{00000000-0005-0000-0000-0000DC6E0000}"/>
    <cellStyle name="Normal 3 4 6 2 2 2 3" xfId="25154" xr:uid="{00000000-0005-0000-0000-0000DD6E0000}"/>
    <cellStyle name="Normal 3 4 6 2 2 3" xfId="12428" xr:uid="{00000000-0005-0000-0000-0000DE6E0000}"/>
    <cellStyle name="Normal 3 4 6 2 2 3 2" xfId="29395" xr:uid="{00000000-0005-0000-0000-0000DF6E0000}"/>
    <cellStyle name="Normal 3 4 6 2 2 4" xfId="20913" xr:uid="{00000000-0005-0000-0000-0000E06E0000}"/>
    <cellStyle name="Normal 3 4 6 2 3" xfId="6062" xr:uid="{00000000-0005-0000-0000-0000E16E0000}"/>
    <cellStyle name="Normal 3 4 6 2 3 2" xfId="14552" xr:uid="{00000000-0005-0000-0000-0000E26E0000}"/>
    <cellStyle name="Normal 3 4 6 2 3 2 2" xfId="31518" xr:uid="{00000000-0005-0000-0000-0000E36E0000}"/>
    <cellStyle name="Normal 3 4 6 2 3 3" xfId="23036" xr:uid="{00000000-0005-0000-0000-0000E46E0000}"/>
    <cellStyle name="Normal 3 4 6 2 4" xfId="10310" xr:uid="{00000000-0005-0000-0000-0000E56E0000}"/>
    <cellStyle name="Normal 3 4 6 2 4 2" xfId="27277" xr:uid="{00000000-0005-0000-0000-0000E66E0000}"/>
    <cellStyle name="Normal 3 4 6 2 5" xfId="18795" xr:uid="{00000000-0005-0000-0000-0000E76E0000}"/>
    <cellStyle name="Normal 3 4 6 3" xfId="2863" xr:uid="{00000000-0005-0000-0000-0000E86E0000}"/>
    <cellStyle name="Normal 3 4 6 3 2" xfId="7123" xr:uid="{00000000-0005-0000-0000-0000E96E0000}"/>
    <cellStyle name="Normal 3 4 6 3 2 2" xfId="15612" xr:uid="{00000000-0005-0000-0000-0000EA6E0000}"/>
    <cellStyle name="Normal 3 4 6 3 2 2 2" xfId="32578" xr:uid="{00000000-0005-0000-0000-0000EB6E0000}"/>
    <cellStyle name="Normal 3 4 6 3 2 3" xfId="24096" xr:uid="{00000000-0005-0000-0000-0000EC6E0000}"/>
    <cellStyle name="Normal 3 4 6 3 3" xfId="11370" xr:uid="{00000000-0005-0000-0000-0000ED6E0000}"/>
    <cellStyle name="Normal 3 4 6 3 3 2" xfId="28337" xr:uid="{00000000-0005-0000-0000-0000EE6E0000}"/>
    <cellStyle name="Normal 3 4 6 3 4" xfId="19855" xr:uid="{00000000-0005-0000-0000-0000EF6E0000}"/>
    <cellStyle name="Normal 3 4 6 4" xfId="5004" xr:uid="{00000000-0005-0000-0000-0000F06E0000}"/>
    <cellStyle name="Normal 3 4 6 4 2" xfId="13494" xr:uid="{00000000-0005-0000-0000-0000F16E0000}"/>
    <cellStyle name="Normal 3 4 6 4 2 2" xfId="30460" xr:uid="{00000000-0005-0000-0000-0000F26E0000}"/>
    <cellStyle name="Normal 3 4 6 4 3" xfId="21978" xr:uid="{00000000-0005-0000-0000-0000F36E0000}"/>
    <cellStyle name="Normal 3 4 6 5" xfId="9252" xr:uid="{00000000-0005-0000-0000-0000F46E0000}"/>
    <cellStyle name="Normal 3 4 6 5 2" xfId="26219" xr:uid="{00000000-0005-0000-0000-0000F56E0000}"/>
    <cellStyle name="Normal 3 4 6 6" xfId="17737" xr:uid="{00000000-0005-0000-0000-0000F66E0000}"/>
    <cellStyle name="Normal 3 4 7" xfId="1270" xr:uid="{00000000-0005-0000-0000-0000F76E0000}"/>
    <cellStyle name="Normal 3 4 7 2" xfId="3393" xr:uid="{00000000-0005-0000-0000-0000F86E0000}"/>
    <cellStyle name="Normal 3 4 7 2 2" xfId="7652" xr:uid="{00000000-0005-0000-0000-0000F96E0000}"/>
    <cellStyle name="Normal 3 4 7 2 2 2" xfId="16141" xr:uid="{00000000-0005-0000-0000-0000FA6E0000}"/>
    <cellStyle name="Normal 3 4 7 2 2 2 2" xfId="33107" xr:uid="{00000000-0005-0000-0000-0000FB6E0000}"/>
    <cellStyle name="Normal 3 4 7 2 2 3" xfId="24625" xr:uid="{00000000-0005-0000-0000-0000FC6E0000}"/>
    <cellStyle name="Normal 3 4 7 2 3" xfId="11899" xr:uid="{00000000-0005-0000-0000-0000FD6E0000}"/>
    <cellStyle name="Normal 3 4 7 2 3 2" xfId="28866" xr:uid="{00000000-0005-0000-0000-0000FE6E0000}"/>
    <cellStyle name="Normal 3 4 7 2 4" xfId="20384" xr:uid="{00000000-0005-0000-0000-0000FF6E0000}"/>
    <cellStyle name="Normal 3 4 7 3" xfId="5533" xr:uid="{00000000-0005-0000-0000-0000006F0000}"/>
    <cellStyle name="Normal 3 4 7 3 2" xfId="14023" xr:uid="{00000000-0005-0000-0000-0000016F0000}"/>
    <cellStyle name="Normal 3 4 7 3 2 2" xfId="30989" xr:uid="{00000000-0005-0000-0000-0000026F0000}"/>
    <cellStyle name="Normal 3 4 7 3 3" xfId="22507" xr:uid="{00000000-0005-0000-0000-0000036F0000}"/>
    <cellStyle name="Normal 3 4 7 4" xfId="9781" xr:uid="{00000000-0005-0000-0000-0000046F0000}"/>
    <cellStyle name="Normal 3 4 7 4 2" xfId="26748" xr:uid="{00000000-0005-0000-0000-0000056F0000}"/>
    <cellStyle name="Normal 3 4 7 5" xfId="18266" xr:uid="{00000000-0005-0000-0000-0000066F0000}"/>
    <cellStyle name="Normal 3 4 8" xfId="2333" xr:uid="{00000000-0005-0000-0000-0000076F0000}"/>
    <cellStyle name="Normal 3 4 8 2" xfId="6594" xr:uid="{00000000-0005-0000-0000-0000086F0000}"/>
    <cellStyle name="Normal 3 4 8 2 2" xfId="15083" xr:uid="{00000000-0005-0000-0000-0000096F0000}"/>
    <cellStyle name="Normal 3 4 8 2 2 2" xfId="32049" xr:uid="{00000000-0005-0000-0000-00000A6F0000}"/>
    <cellStyle name="Normal 3 4 8 2 3" xfId="23567" xr:uid="{00000000-0005-0000-0000-00000B6F0000}"/>
    <cellStyle name="Normal 3 4 8 3" xfId="10841" xr:uid="{00000000-0005-0000-0000-00000C6F0000}"/>
    <cellStyle name="Normal 3 4 8 3 2" xfId="27808" xr:uid="{00000000-0005-0000-0000-00000D6F0000}"/>
    <cellStyle name="Normal 3 4 8 4" xfId="19326" xr:uid="{00000000-0005-0000-0000-00000E6F0000}"/>
    <cellStyle name="Normal 3 4 9" xfId="4474" xr:uid="{00000000-0005-0000-0000-00000F6F0000}"/>
    <cellStyle name="Normal 3 4 9 2" xfId="12965" xr:uid="{00000000-0005-0000-0000-0000106F0000}"/>
    <cellStyle name="Normal 3 4 9 2 2" xfId="29931" xr:uid="{00000000-0005-0000-0000-0000116F0000}"/>
    <cellStyle name="Normal 3 4 9 3" xfId="21449" xr:uid="{00000000-0005-0000-0000-0000126F0000}"/>
    <cellStyle name="Normal 3 5" xfId="33" xr:uid="{00000000-0005-0000-0000-0000136F0000}"/>
    <cellStyle name="Normal 3 5 10" xfId="8723" xr:uid="{00000000-0005-0000-0000-0000146F0000}"/>
    <cellStyle name="Normal 3 5 10 2" xfId="25691" xr:uid="{00000000-0005-0000-0000-0000156F0000}"/>
    <cellStyle name="Normal 3 5 11" xfId="17208" xr:uid="{00000000-0005-0000-0000-0000166F0000}"/>
    <cellStyle name="Normal 3 5 2" xfId="173" xr:uid="{00000000-0005-0000-0000-0000176F0000}"/>
    <cellStyle name="Normal 3 5 2 10" xfId="17242" xr:uid="{00000000-0005-0000-0000-0000186F0000}"/>
    <cellStyle name="Normal 3 5 2 2" xfId="277" xr:uid="{00000000-0005-0000-0000-0000196F0000}"/>
    <cellStyle name="Normal 3 5 2 2 2" xfId="411" xr:uid="{00000000-0005-0000-0000-00001A6F0000}"/>
    <cellStyle name="Normal 3 5 2 2 2 2" xfId="699" xr:uid="{00000000-0005-0000-0000-00001B6F0000}"/>
    <cellStyle name="Normal 3 5 2 2 2 2 2" xfId="1235" xr:uid="{00000000-0005-0000-0000-00001C6F0000}"/>
    <cellStyle name="Normal 3 5 2 2 2 2 2 2" xfId="2296" xr:uid="{00000000-0005-0000-0000-00001D6F0000}"/>
    <cellStyle name="Normal 3 5 2 2 2 2 2 2 2" xfId="4417" xr:uid="{00000000-0005-0000-0000-00001E6F0000}"/>
    <cellStyle name="Normal 3 5 2 2 2 2 2 2 2 2" xfId="8676" xr:uid="{00000000-0005-0000-0000-00001F6F0000}"/>
    <cellStyle name="Normal 3 5 2 2 2 2 2 2 2 2 2" xfId="17165" xr:uid="{00000000-0005-0000-0000-0000206F0000}"/>
    <cellStyle name="Normal 3 5 2 2 2 2 2 2 2 2 2 2" xfId="34131" xr:uid="{00000000-0005-0000-0000-0000216F0000}"/>
    <cellStyle name="Normal 3 5 2 2 2 2 2 2 2 2 3" xfId="25649" xr:uid="{00000000-0005-0000-0000-0000226F0000}"/>
    <cellStyle name="Normal 3 5 2 2 2 2 2 2 2 3" xfId="12923" xr:uid="{00000000-0005-0000-0000-0000236F0000}"/>
    <cellStyle name="Normal 3 5 2 2 2 2 2 2 2 3 2" xfId="29890" xr:uid="{00000000-0005-0000-0000-0000246F0000}"/>
    <cellStyle name="Normal 3 5 2 2 2 2 2 2 2 4" xfId="21408" xr:uid="{00000000-0005-0000-0000-0000256F0000}"/>
    <cellStyle name="Normal 3 5 2 2 2 2 2 2 3" xfId="6557" xr:uid="{00000000-0005-0000-0000-0000266F0000}"/>
    <cellStyle name="Normal 3 5 2 2 2 2 2 2 3 2" xfId="15047" xr:uid="{00000000-0005-0000-0000-0000276F0000}"/>
    <cellStyle name="Normal 3 5 2 2 2 2 2 2 3 2 2" xfId="32013" xr:uid="{00000000-0005-0000-0000-0000286F0000}"/>
    <cellStyle name="Normal 3 5 2 2 2 2 2 2 3 3" xfId="23531" xr:uid="{00000000-0005-0000-0000-0000296F0000}"/>
    <cellStyle name="Normal 3 5 2 2 2 2 2 2 4" xfId="10805" xr:uid="{00000000-0005-0000-0000-00002A6F0000}"/>
    <cellStyle name="Normal 3 5 2 2 2 2 2 2 4 2" xfId="27772" xr:uid="{00000000-0005-0000-0000-00002B6F0000}"/>
    <cellStyle name="Normal 3 5 2 2 2 2 2 2 5" xfId="19290" xr:uid="{00000000-0005-0000-0000-00002C6F0000}"/>
    <cellStyle name="Normal 3 5 2 2 2 2 2 3" xfId="3358" xr:uid="{00000000-0005-0000-0000-00002D6F0000}"/>
    <cellStyle name="Normal 3 5 2 2 2 2 2 3 2" xfId="7618" xr:uid="{00000000-0005-0000-0000-00002E6F0000}"/>
    <cellStyle name="Normal 3 5 2 2 2 2 2 3 2 2" xfId="16107" xr:uid="{00000000-0005-0000-0000-00002F6F0000}"/>
    <cellStyle name="Normal 3 5 2 2 2 2 2 3 2 2 2" xfId="33073" xr:uid="{00000000-0005-0000-0000-0000306F0000}"/>
    <cellStyle name="Normal 3 5 2 2 2 2 2 3 2 3" xfId="24591" xr:uid="{00000000-0005-0000-0000-0000316F0000}"/>
    <cellStyle name="Normal 3 5 2 2 2 2 2 3 3" xfId="11865" xr:uid="{00000000-0005-0000-0000-0000326F0000}"/>
    <cellStyle name="Normal 3 5 2 2 2 2 2 3 3 2" xfId="28832" xr:uid="{00000000-0005-0000-0000-0000336F0000}"/>
    <cellStyle name="Normal 3 5 2 2 2 2 2 3 4" xfId="20350" xr:uid="{00000000-0005-0000-0000-0000346F0000}"/>
    <cellStyle name="Normal 3 5 2 2 2 2 2 4" xfId="5499" xr:uid="{00000000-0005-0000-0000-0000356F0000}"/>
    <cellStyle name="Normal 3 5 2 2 2 2 2 4 2" xfId="13989" xr:uid="{00000000-0005-0000-0000-0000366F0000}"/>
    <cellStyle name="Normal 3 5 2 2 2 2 2 4 2 2" xfId="30955" xr:uid="{00000000-0005-0000-0000-0000376F0000}"/>
    <cellStyle name="Normal 3 5 2 2 2 2 2 4 3" xfId="22473" xr:uid="{00000000-0005-0000-0000-0000386F0000}"/>
    <cellStyle name="Normal 3 5 2 2 2 2 2 5" xfId="9747" xr:uid="{00000000-0005-0000-0000-0000396F0000}"/>
    <cellStyle name="Normal 3 5 2 2 2 2 2 5 2" xfId="26714" xr:uid="{00000000-0005-0000-0000-00003A6F0000}"/>
    <cellStyle name="Normal 3 5 2 2 2 2 2 6" xfId="18232" xr:uid="{00000000-0005-0000-0000-00003B6F0000}"/>
    <cellStyle name="Normal 3 5 2 2 2 2 3" xfId="1766" xr:uid="{00000000-0005-0000-0000-00003C6F0000}"/>
    <cellStyle name="Normal 3 5 2 2 2 2 3 2" xfId="3888" xr:uid="{00000000-0005-0000-0000-00003D6F0000}"/>
    <cellStyle name="Normal 3 5 2 2 2 2 3 2 2" xfId="8147" xr:uid="{00000000-0005-0000-0000-00003E6F0000}"/>
    <cellStyle name="Normal 3 5 2 2 2 2 3 2 2 2" xfId="16636" xr:uid="{00000000-0005-0000-0000-00003F6F0000}"/>
    <cellStyle name="Normal 3 5 2 2 2 2 3 2 2 2 2" xfId="33602" xr:uid="{00000000-0005-0000-0000-0000406F0000}"/>
    <cellStyle name="Normal 3 5 2 2 2 2 3 2 2 3" xfId="25120" xr:uid="{00000000-0005-0000-0000-0000416F0000}"/>
    <cellStyle name="Normal 3 5 2 2 2 2 3 2 3" xfId="12394" xr:uid="{00000000-0005-0000-0000-0000426F0000}"/>
    <cellStyle name="Normal 3 5 2 2 2 2 3 2 3 2" xfId="29361" xr:uid="{00000000-0005-0000-0000-0000436F0000}"/>
    <cellStyle name="Normal 3 5 2 2 2 2 3 2 4" xfId="20879" xr:uid="{00000000-0005-0000-0000-0000446F0000}"/>
    <cellStyle name="Normal 3 5 2 2 2 2 3 3" xfId="6028" xr:uid="{00000000-0005-0000-0000-0000456F0000}"/>
    <cellStyle name="Normal 3 5 2 2 2 2 3 3 2" xfId="14518" xr:uid="{00000000-0005-0000-0000-0000466F0000}"/>
    <cellStyle name="Normal 3 5 2 2 2 2 3 3 2 2" xfId="31484" xr:uid="{00000000-0005-0000-0000-0000476F0000}"/>
    <cellStyle name="Normal 3 5 2 2 2 2 3 3 3" xfId="23002" xr:uid="{00000000-0005-0000-0000-0000486F0000}"/>
    <cellStyle name="Normal 3 5 2 2 2 2 3 4" xfId="10276" xr:uid="{00000000-0005-0000-0000-0000496F0000}"/>
    <cellStyle name="Normal 3 5 2 2 2 2 3 4 2" xfId="27243" xr:uid="{00000000-0005-0000-0000-00004A6F0000}"/>
    <cellStyle name="Normal 3 5 2 2 2 2 3 5" xfId="18761" xr:uid="{00000000-0005-0000-0000-00004B6F0000}"/>
    <cellStyle name="Normal 3 5 2 2 2 2 4" xfId="2829" xr:uid="{00000000-0005-0000-0000-00004C6F0000}"/>
    <cellStyle name="Normal 3 5 2 2 2 2 4 2" xfId="7089" xr:uid="{00000000-0005-0000-0000-00004D6F0000}"/>
    <cellStyle name="Normal 3 5 2 2 2 2 4 2 2" xfId="15578" xr:uid="{00000000-0005-0000-0000-00004E6F0000}"/>
    <cellStyle name="Normal 3 5 2 2 2 2 4 2 2 2" xfId="32544" xr:uid="{00000000-0005-0000-0000-00004F6F0000}"/>
    <cellStyle name="Normal 3 5 2 2 2 2 4 2 3" xfId="24062" xr:uid="{00000000-0005-0000-0000-0000506F0000}"/>
    <cellStyle name="Normal 3 5 2 2 2 2 4 3" xfId="11336" xr:uid="{00000000-0005-0000-0000-0000516F0000}"/>
    <cellStyle name="Normal 3 5 2 2 2 2 4 3 2" xfId="28303" xr:uid="{00000000-0005-0000-0000-0000526F0000}"/>
    <cellStyle name="Normal 3 5 2 2 2 2 4 4" xfId="19821" xr:uid="{00000000-0005-0000-0000-0000536F0000}"/>
    <cellStyle name="Normal 3 5 2 2 2 2 5" xfId="4970" xr:uid="{00000000-0005-0000-0000-0000546F0000}"/>
    <cellStyle name="Normal 3 5 2 2 2 2 5 2" xfId="13460" xr:uid="{00000000-0005-0000-0000-0000556F0000}"/>
    <cellStyle name="Normal 3 5 2 2 2 2 5 2 2" xfId="30426" xr:uid="{00000000-0005-0000-0000-0000566F0000}"/>
    <cellStyle name="Normal 3 5 2 2 2 2 5 3" xfId="21944" xr:uid="{00000000-0005-0000-0000-0000576F0000}"/>
    <cellStyle name="Normal 3 5 2 2 2 2 6" xfId="9218" xr:uid="{00000000-0005-0000-0000-0000586F0000}"/>
    <cellStyle name="Normal 3 5 2 2 2 2 6 2" xfId="26185" xr:uid="{00000000-0005-0000-0000-0000596F0000}"/>
    <cellStyle name="Normal 3 5 2 2 2 2 7" xfId="17703" xr:uid="{00000000-0005-0000-0000-00005A6F0000}"/>
    <cellStyle name="Normal 3 5 2 2 2 3" xfId="965" xr:uid="{00000000-0005-0000-0000-00005B6F0000}"/>
    <cellStyle name="Normal 3 5 2 2 2 3 2" xfId="2031" xr:uid="{00000000-0005-0000-0000-00005C6F0000}"/>
    <cellStyle name="Normal 3 5 2 2 2 3 2 2" xfId="4152" xr:uid="{00000000-0005-0000-0000-00005D6F0000}"/>
    <cellStyle name="Normal 3 5 2 2 2 3 2 2 2" xfId="8411" xr:uid="{00000000-0005-0000-0000-00005E6F0000}"/>
    <cellStyle name="Normal 3 5 2 2 2 3 2 2 2 2" xfId="16900" xr:uid="{00000000-0005-0000-0000-00005F6F0000}"/>
    <cellStyle name="Normal 3 5 2 2 2 3 2 2 2 2 2" xfId="33866" xr:uid="{00000000-0005-0000-0000-0000606F0000}"/>
    <cellStyle name="Normal 3 5 2 2 2 3 2 2 2 3" xfId="25384" xr:uid="{00000000-0005-0000-0000-0000616F0000}"/>
    <cellStyle name="Normal 3 5 2 2 2 3 2 2 3" xfId="12658" xr:uid="{00000000-0005-0000-0000-0000626F0000}"/>
    <cellStyle name="Normal 3 5 2 2 2 3 2 2 3 2" xfId="29625" xr:uid="{00000000-0005-0000-0000-0000636F0000}"/>
    <cellStyle name="Normal 3 5 2 2 2 3 2 2 4" xfId="21143" xr:uid="{00000000-0005-0000-0000-0000646F0000}"/>
    <cellStyle name="Normal 3 5 2 2 2 3 2 3" xfId="6292" xr:uid="{00000000-0005-0000-0000-0000656F0000}"/>
    <cellStyle name="Normal 3 5 2 2 2 3 2 3 2" xfId="14782" xr:uid="{00000000-0005-0000-0000-0000666F0000}"/>
    <cellStyle name="Normal 3 5 2 2 2 3 2 3 2 2" xfId="31748" xr:uid="{00000000-0005-0000-0000-0000676F0000}"/>
    <cellStyle name="Normal 3 5 2 2 2 3 2 3 3" xfId="23266" xr:uid="{00000000-0005-0000-0000-0000686F0000}"/>
    <cellStyle name="Normal 3 5 2 2 2 3 2 4" xfId="10540" xr:uid="{00000000-0005-0000-0000-0000696F0000}"/>
    <cellStyle name="Normal 3 5 2 2 2 3 2 4 2" xfId="27507" xr:uid="{00000000-0005-0000-0000-00006A6F0000}"/>
    <cellStyle name="Normal 3 5 2 2 2 3 2 5" xfId="19025" xr:uid="{00000000-0005-0000-0000-00006B6F0000}"/>
    <cellStyle name="Normal 3 5 2 2 2 3 3" xfId="3093" xr:uid="{00000000-0005-0000-0000-00006C6F0000}"/>
    <cellStyle name="Normal 3 5 2 2 2 3 3 2" xfId="7353" xr:uid="{00000000-0005-0000-0000-00006D6F0000}"/>
    <cellStyle name="Normal 3 5 2 2 2 3 3 2 2" xfId="15842" xr:uid="{00000000-0005-0000-0000-00006E6F0000}"/>
    <cellStyle name="Normal 3 5 2 2 2 3 3 2 2 2" xfId="32808" xr:uid="{00000000-0005-0000-0000-00006F6F0000}"/>
    <cellStyle name="Normal 3 5 2 2 2 3 3 2 3" xfId="24326" xr:uid="{00000000-0005-0000-0000-0000706F0000}"/>
    <cellStyle name="Normal 3 5 2 2 2 3 3 3" xfId="11600" xr:uid="{00000000-0005-0000-0000-0000716F0000}"/>
    <cellStyle name="Normal 3 5 2 2 2 3 3 3 2" xfId="28567" xr:uid="{00000000-0005-0000-0000-0000726F0000}"/>
    <cellStyle name="Normal 3 5 2 2 2 3 3 4" xfId="20085" xr:uid="{00000000-0005-0000-0000-0000736F0000}"/>
    <cellStyle name="Normal 3 5 2 2 2 3 4" xfId="5234" xr:uid="{00000000-0005-0000-0000-0000746F0000}"/>
    <cellStyle name="Normal 3 5 2 2 2 3 4 2" xfId="13724" xr:uid="{00000000-0005-0000-0000-0000756F0000}"/>
    <cellStyle name="Normal 3 5 2 2 2 3 4 2 2" xfId="30690" xr:uid="{00000000-0005-0000-0000-0000766F0000}"/>
    <cellStyle name="Normal 3 5 2 2 2 3 4 3" xfId="22208" xr:uid="{00000000-0005-0000-0000-0000776F0000}"/>
    <cellStyle name="Normal 3 5 2 2 2 3 5" xfId="9482" xr:uid="{00000000-0005-0000-0000-0000786F0000}"/>
    <cellStyle name="Normal 3 5 2 2 2 3 5 2" xfId="26449" xr:uid="{00000000-0005-0000-0000-0000796F0000}"/>
    <cellStyle name="Normal 3 5 2 2 2 3 6" xfId="17967" xr:uid="{00000000-0005-0000-0000-00007A6F0000}"/>
    <cellStyle name="Normal 3 5 2 2 2 4" xfId="1501" xr:uid="{00000000-0005-0000-0000-00007B6F0000}"/>
    <cellStyle name="Normal 3 5 2 2 2 4 2" xfId="3623" xr:uid="{00000000-0005-0000-0000-00007C6F0000}"/>
    <cellStyle name="Normal 3 5 2 2 2 4 2 2" xfId="7882" xr:uid="{00000000-0005-0000-0000-00007D6F0000}"/>
    <cellStyle name="Normal 3 5 2 2 2 4 2 2 2" xfId="16371" xr:uid="{00000000-0005-0000-0000-00007E6F0000}"/>
    <cellStyle name="Normal 3 5 2 2 2 4 2 2 2 2" xfId="33337" xr:uid="{00000000-0005-0000-0000-00007F6F0000}"/>
    <cellStyle name="Normal 3 5 2 2 2 4 2 2 3" xfId="24855" xr:uid="{00000000-0005-0000-0000-0000806F0000}"/>
    <cellStyle name="Normal 3 5 2 2 2 4 2 3" xfId="12129" xr:uid="{00000000-0005-0000-0000-0000816F0000}"/>
    <cellStyle name="Normal 3 5 2 2 2 4 2 3 2" xfId="29096" xr:uid="{00000000-0005-0000-0000-0000826F0000}"/>
    <cellStyle name="Normal 3 5 2 2 2 4 2 4" xfId="20614" xr:uid="{00000000-0005-0000-0000-0000836F0000}"/>
    <cellStyle name="Normal 3 5 2 2 2 4 3" xfId="5763" xr:uid="{00000000-0005-0000-0000-0000846F0000}"/>
    <cellStyle name="Normal 3 5 2 2 2 4 3 2" xfId="14253" xr:uid="{00000000-0005-0000-0000-0000856F0000}"/>
    <cellStyle name="Normal 3 5 2 2 2 4 3 2 2" xfId="31219" xr:uid="{00000000-0005-0000-0000-0000866F0000}"/>
    <cellStyle name="Normal 3 5 2 2 2 4 3 3" xfId="22737" xr:uid="{00000000-0005-0000-0000-0000876F0000}"/>
    <cellStyle name="Normal 3 5 2 2 2 4 4" xfId="10011" xr:uid="{00000000-0005-0000-0000-0000886F0000}"/>
    <cellStyle name="Normal 3 5 2 2 2 4 4 2" xfId="26978" xr:uid="{00000000-0005-0000-0000-0000896F0000}"/>
    <cellStyle name="Normal 3 5 2 2 2 4 5" xfId="18496" xr:uid="{00000000-0005-0000-0000-00008A6F0000}"/>
    <cellStyle name="Normal 3 5 2 2 2 5" xfId="2564" xr:uid="{00000000-0005-0000-0000-00008B6F0000}"/>
    <cellStyle name="Normal 3 5 2 2 2 5 2" xfId="6824" xr:uid="{00000000-0005-0000-0000-00008C6F0000}"/>
    <cellStyle name="Normal 3 5 2 2 2 5 2 2" xfId="15313" xr:uid="{00000000-0005-0000-0000-00008D6F0000}"/>
    <cellStyle name="Normal 3 5 2 2 2 5 2 2 2" xfId="32279" xr:uid="{00000000-0005-0000-0000-00008E6F0000}"/>
    <cellStyle name="Normal 3 5 2 2 2 5 2 3" xfId="23797" xr:uid="{00000000-0005-0000-0000-00008F6F0000}"/>
    <cellStyle name="Normal 3 5 2 2 2 5 3" xfId="11071" xr:uid="{00000000-0005-0000-0000-0000906F0000}"/>
    <cellStyle name="Normal 3 5 2 2 2 5 3 2" xfId="28038" xr:uid="{00000000-0005-0000-0000-0000916F0000}"/>
    <cellStyle name="Normal 3 5 2 2 2 5 4" xfId="19556" xr:uid="{00000000-0005-0000-0000-0000926F0000}"/>
    <cellStyle name="Normal 3 5 2 2 2 6" xfId="4705" xr:uid="{00000000-0005-0000-0000-0000936F0000}"/>
    <cellStyle name="Normal 3 5 2 2 2 6 2" xfId="13195" xr:uid="{00000000-0005-0000-0000-0000946F0000}"/>
    <cellStyle name="Normal 3 5 2 2 2 6 2 2" xfId="30161" xr:uid="{00000000-0005-0000-0000-0000956F0000}"/>
    <cellStyle name="Normal 3 5 2 2 2 6 3" xfId="21679" xr:uid="{00000000-0005-0000-0000-0000966F0000}"/>
    <cellStyle name="Normal 3 5 2 2 2 7" xfId="8953" xr:uid="{00000000-0005-0000-0000-0000976F0000}"/>
    <cellStyle name="Normal 3 5 2 2 2 7 2" xfId="25920" xr:uid="{00000000-0005-0000-0000-0000986F0000}"/>
    <cellStyle name="Normal 3 5 2 2 2 8" xfId="17438" xr:uid="{00000000-0005-0000-0000-0000996F0000}"/>
    <cellStyle name="Normal 3 5 2 2 3" xfId="566" xr:uid="{00000000-0005-0000-0000-00009A6F0000}"/>
    <cellStyle name="Normal 3 5 2 2 3 2" xfId="1104" xr:uid="{00000000-0005-0000-0000-00009B6F0000}"/>
    <cellStyle name="Normal 3 5 2 2 3 2 2" xfId="2165" xr:uid="{00000000-0005-0000-0000-00009C6F0000}"/>
    <cellStyle name="Normal 3 5 2 2 3 2 2 2" xfId="4286" xr:uid="{00000000-0005-0000-0000-00009D6F0000}"/>
    <cellStyle name="Normal 3 5 2 2 3 2 2 2 2" xfId="8545" xr:uid="{00000000-0005-0000-0000-00009E6F0000}"/>
    <cellStyle name="Normal 3 5 2 2 3 2 2 2 2 2" xfId="17034" xr:uid="{00000000-0005-0000-0000-00009F6F0000}"/>
    <cellStyle name="Normal 3 5 2 2 3 2 2 2 2 2 2" xfId="34000" xr:uid="{00000000-0005-0000-0000-0000A06F0000}"/>
    <cellStyle name="Normal 3 5 2 2 3 2 2 2 2 3" xfId="25518" xr:uid="{00000000-0005-0000-0000-0000A16F0000}"/>
    <cellStyle name="Normal 3 5 2 2 3 2 2 2 3" xfId="12792" xr:uid="{00000000-0005-0000-0000-0000A26F0000}"/>
    <cellStyle name="Normal 3 5 2 2 3 2 2 2 3 2" xfId="29759" xr:uid="{00000000-0005-0000-0000-0000A36F0000}"/>
    <cellStyle name="Normal 3 5 2 2 3 2 2 2 4" xfId="21277" xr:uid="{00000000-0005-0000-0000-0000A46F0000}"/>
    <cellStyle name="Normal 3 5 2 2 3 2 2 3" xfId="6426" xr:uid="{00000000-0005-0000-0000-0000A56F0000}"/>
    <cellStyle name="Normal 3 5 2 2 3 2 2 3 2" xfId="14916" xr:uid="{00000000-0005-0000-0000-0000A66F0000}"/>
    <cellStyle name="Normal 3 5 2 2 3 2 2 3 2 2" xfId="31882" xr:uid="{00000000-0005-0000-0000-0000A76F0000}"/>
    <cellStyle name="Normal 3 5 2 2 3 2 2 3 3" xfId="23400" xr:uid="{00000000-0005-0000-0000-0000A86F0000}"/>
    <cellStyle name="Normal 3 5 2 2 3 2 2 4" xfId="10674" xr:uid="{00000000-0005-0000-0000-0000A96F0000}"/>
    <cellStyle name="Normal 3 5 2 2 3 2 2 4 2" xfId="27641" xr:uid="{00000000-0005-0000-0000-0000AA6F0000}"/>
    <cellStyle name="Normal 3 5 2 2 3 2 2 5" xfId="19159" xr:uid="{00000000-0005-0000-0000-0000AB6F0000}"/>
    <cellStyle name="Normal 3 5 2 2 3 2 3" xfId="3227" xr:uid="{00000000-0005-0000-0000-0000AC6F0000}"/>
    <cellStyle name="Normal 3 5 2 2 3 2 3 2" xfId="7487" xr:uid="{00000000-0005-0000-0000-0000AD6F0000}"/>
    <cellStyle name="Normal 3 5 2 2 3 2 3 2 2" xfId="15976" xr:uid="{00000000-0005-0000-0000-0000AE6F0000}"/>
    <cellStyle name="Normal 3 5 2 2 3 2 3 2 2 2" xfId="32942" xr:uid="{00000000-0005-0000-0000-0000AF6F0000}"/>
    <cellStyle name="Normal 3 5 2 2 3 2 3 2 3" xfId="24460" xr:uid="{00000000-0005-0000-0000-0000B06F0000}"/>
    <cellStyle name="Normal 3 5 2 2 3 2 3 3" xfId="11734" xr:uid="{00000000-0005-0000-0000-0000B16F0000}"/>
    <cellStyle name="Normal 3 5 2 2 3 2 3 3 2" xfId="28701" xr:uid="{00000000-0005-0000-0000-0000B26F0000}"/>
    <cellStyle name="Normal 3 5 2 2 3 2 3 4" xfId="20219" xr:uid="{00000000-0005-0000-0000-0000B36F0000}"/>
    <cellStyle name="Normal 3 5 2 2 3 2 4" xfId="5368" xr:uid="{00000000-0005-0000-0000-0000B46F0000}"/>
    <cellStyle name="Normal 3 5 2 2 3 2 4 2" xfId="13858" xr:uid="{00000000-0005-0000-0000-0000B56F0000}"/>
    <cellStyle name="Normal 3 5 2 2 3 2 4 2 2" xfId="30824" xr:uid="{00000000-0005-0000-0000-0000B66F0000}"/>
    <cellStyle name="Normal 3 5 2 2 3 2 4 3" xfId="22342" xr:uid="{00000000-0005-0000-0000-0000B76F0000}"/>
    <cellStyle name="Normal 3 5 2 2 3 2 5" xfId="9616" xr:uid="{00000000-0005-0000-0000-0000B86F0000}"/>
    <cellStyle name="Normal 3 5 2 2 3 2 5 2" xfId="26583" xr:uid="{00000000-0005-0000-0000-0000B96F0000}"/>
    <cellStyle name="Normal 3 5 2 2 3 2 6" xfId="18101" xr:uid="{00000000-0005-0000-0000-0000BA6F0000}"/>
    <cellStyle name="Normal 3 5 2 2 3 3" xfId="1635" xr:uid="{00000000-0005-0000-0000-0000BB6F0000}"/>
    <cellStyle name="Normal 3 5 2 2 3 3 2" xfId="3757" xr:uid="{00000000-0005-0000-0000-0000BC6F0000}"/>
    <cellStyle name="Normal 3 5 2 2 3 3 2 2" xfId="8016" xr:uid="{00000000-0005-0000-0000-0000BD6F0000}"/>
    <cellStyle name="Normal 3 5 2 2 3 3 2 2 2" xfId="16505" xr:uid="{00000000-0005-0000-0000-0000BE6F0000}"/>
    <cellStyle name="Normal 3 5 2 2 3 3 2 2 2 2" xfId="33471" xr:uid="{00000000-0005-0000-0000-0000BF6F0000}"/>
    <cellStyle name="Normal 3 5 2 2 3 3 2 2 3" xfId="24989" xr:uid="{00000000-0005-0000-0000-0000C06F0000}"/>
    <cellStyle name="Normal 3 5 2 2 3 3 2 3" xfId="12263" xr:uid="{00000000-0005-0000-0000-0000C16F0000}"/>
    <cellStyle name="Normal 3 5 2 2 3 3 2 3 2" xfId="29230" xr:uid="{00000000-0005-0000-0000-0000C26F0000}"/>
    <cellStyle name="Normal 3 5 2 2 3 3 2 4" xfId="20748" xr:uid="{00000000-0005-0000-0000-0000C36F0000}"/>
    <cellStyle name="Normal 3 5 2 2 3 3 3" xfId="5897" xr:uid="{00000000-0005-0000-0000-0000C46F0000}"/>
    <cellStyle name="Normal 3 5 2 2 3 3 3 2" xfId="14387" xr:uid="{00000000-0005-0000-0000-0000C56F0000}"/>
    <cellStyle name="Normal 3 5 2 2 3 3 3 2 2" xfId="31353" xr:uid="{00000000-0005-0000-0000-0000C66F0000}"/>
    <cellStyle name="Normal 3 5 2 2 3 3 3 3" xfId="22871" xr:uid="{00000000-0005-0000-0000-0000C76F0000}"/>
    <cellStyle name="Normal 3 5 2 2 3 3 4" xfId="10145" xr:uid="{00000000-0005-0000-0000-0000C86F0000}"/>
    <cellStyle name="Normal 3 5 2 2 3 3 4 2" xfId="27112" xr:uid="{00000000-0005-0000-0000-0000C96F0000}"/>
    <cellStyle name="Normal 3 5 2 2 3 3 5" xfId="18630" xr:uid="{00000000-0005-0000-0000-0000CA6F0000}"/>
    <cellStyle name="Normal 3 5 2 2 3 4" xfId="2698" xr:uid="{00000000-0005-0000-0000-0000CB6F0000}"/>
    <cellStyle name="Normal 3 5 2 2 3 4 2" xfId="6958" xr:uid="{00000000-0005-0000-0000-0000CC6F0000}"/>
    <cellStyle name="Normal 3 5 2 2 3 4 2 2" xfId="15447" xr:uid="{00000000-0005-0000-0000-0000CD6F0000}"/>
    <cellStyle name="Normal 3 5 2 2 3 4 2 2 2" xfId="32413" xr:uid="{00000000-0005-0000-0000-0000CE6F0000}"/>
    <cellStyle name="Normal 3 5 2 2 3 4 2 3" xfId="23931" xr:uid="{00000000-0005-0000-0000-0000CF6F0000}"/>
    <cellStyle name="Normal 3 5 2 2 3 4 3" xfId="11205" xr:uid="{00000000-0005-0000-0000-0000D06F0000}"/>
    <cellStyle name="Normal 3 5 2 2 3 4 3 2" xfId="28172" xr:uid="{00000000-0005-0000-0000-0000D16F0000}"/>
    <cellStyle name="Normal 3 5 2 2 3 4 4" xfId="19690" xr:uid="{00000000-0005-0000-0000-0000D26F0000}"/>
    <cellStyle name="Normal 3 5 2 2 3 5" xfId="4839" xr:uid="{00000000-0005-0000-0000-0000D36F0000}"/>
    <cellStyle name="Normal 3 5 2 2 3 5 2" xfId="13329" xr:uid="{00000000-0005-0000-0000-0000D46F0000}"/>
    <cellStyle name="Normal 3 5 2 2 3 5 2 2" xfId="30295" xr:uid="{00000000-0005-0000-0000-0000D56F0000}"/>
    <cellStyle name="Normal 3 5 2 2 3 5 3" xfId="21813" xr:uid="{00000000-0005-0000-0000-0000D66F0000}"/>
    <cellStyle name="Normal 3 5 2 2 3 6" xfId="9087" xr:uid="{00000000-0005-0000-0000-0000D76F0000}"/>
    <cellStyle name="Normal 3 5 2 2 3 6 2" xfId="26054" xr:uid="{00000000-0005-0000-0000-0000D86F0000}"/>
    <cellStyle name="Normal 3 5 2 2 3 7" xfId="17572" xr:uid="{00000000-0005-0000-0000-0000D96F0000}"/>
    <cellStyle name="Normal 3 5 2 2 4" xfId="834" xr:uid="{00000000-0005-0000-0000-0000DA6F0000}"/>
    <cellStyle name="Normal 3 5 2 2 4 2" xfId="1900" xr:uid="{00000000-0005-0000-0000-0000DB6F0000}"/>
    <cellStyle name="Normal 3 5 2 2 4 2 2" xfId="4021" xr:uid="{00000000-0005-0000-0000-0000DC6F0000}"/>
    <cellStyle name="Normal 3 5 2 2 4 2 2 2" xfId="8280" xr:uid="{00000000-0005-0000-0000-0000DD6F0000}"/>
    <cellStyle name="Normal 3 5 2 2 4 2 2 2 2" xfId="16769" xr:uid="{00000000-0005-0000-0000-0000DE6F0000}"/>
    <cellStyle name="Normal 3 5 2 2 4 2 2 2 2 2" xfId="33735" xr:uid="{00000000-0005-0000-0000-0000DF6F0000}"/>
    <cellStyle name="Normal 3 5 2 2 4 2 2 2 3" xfId="25253" xr:uid="{00000000-0005-0000-0000-0000E06F0000}"/>
    <cellStyle name="Normal 3 5 2 2 4 2 2 3" xfId="12527" xr:uid="{00000000-0005-0000-0000-0000E16F0000}"/>
    <cellStyle name="Normal 3 5 2 2 4 2 2 3 2" xfId="29494" xr:uid="{00000000-0005-0000-0000-0000E26F0000}"/>
    <cellStyle name="Normal 3 5 2 2 4 2 2 4" xfId="21012" xr:uid="{00000000-0005-0000-0000-0000E36F0000}"/>
    <cellStyle name="Normal 3 5 2 2 4 2 3" xfId="6161" xr:uid="{00000000-0005-0000-0000-0000E46F0000}"/>
    <cellStyle name="Normal 3 5 2 2 4 2 3 2" xfId="14651" xr:uid="{00000000-0005-0000-0000-0000E56F0000}"/>
    <cellStyle name="Normal 3 5 2 2 4 2 3 2 2" xfId="31617" xr:uid="{00000000-0005-0000-0000-0000E66F0000}"/>
    <cellStyle name="Normal 3 5 2 2 4 2 3 3" xfId="23135" xr:uid="{00000000-0005-0000-0000-0000E76F0000}"/>
    <cellStyle name="Normal 3 5 2 2 4 2 4" xfId="10409" xr:uid="{00000000-0005-0000-0000-0000E86F0000}"/>
    <cellStyle name="Normal 3 5 2 2 4 2 4 2" xfId="27376" xr:uid="{00000000-0005-0000-0000-0000E96F0000}"/>
    <cellStyle name="Normal 3 5 2 2 4 2 5" xfId="18894" xr:uid="{00000000-0005-0000-0000-0000EA6F0000}"/>
    <cellStyle name="Normal 3 5 2 2 4 3" xfId="2962" xr:uid="{00000000-0005-0000-0000-0000EB6F0000}"/>
    <cellStyle name="Normal 3 5 2 2 4 3 2" xfId="7222" xr:uid="{00000000-0005-0000-0000-0000EC6F0000}"/>
    <cellStyle name="Normal 3 5 2 2 4 3 2 2" xfId="15711" xr:uid="{00000000-0005-0000-0000-0000ED6F0000}"/>
    <cellStyle name="Normal 3 5 2 2 4 3 2 2 2" xfId="32677" xr:uid="{00000000-0005-0000-0000-0000EE6F0000}"/>
    <cellStyle name="Normal 3 5 2 2 4 3 2 3" xfId="24195" xr:uid="{00000000-0005-0000-0000-0000EF6F0000}"/>
    <cellStyle name="Normal 3 5 2 2 4 3 3" xfId="11469" xr:uid="{00000000-0005-0000-0000-0000F06F0000}"/>
    <cellStyle name="Normal 3 5 2 2 4 3 3 2" xfId="28436" xr:uid="{00000000-0005-0000-0000-0000F16F0000}"/>
    <cellStyle name="Normal 3 5 2 2 4 3 4" xfId="19954" xr:uid="{00000000-0005-0000-0000-0000F26F0000}"/>
    <cellStyle name="Normal 3 5 2 2 4 4" xfId="5103" xr:uid="{00000000-0005-0000-0000-0000F36F0000}"/>
    <cellStyle name="Normal 3 5 2 2 4 4 2" xfId="13593" xr:uid="{00000000-0005-0000-0000-0000F46F0000}"/>
    <cellStyle name="Normal 3 5 2 2 4 4 2 2" xfId="30559" xr:uid="{00000000-0005-0000-0000-0000F56F0000}"/>
    <cellStyle name="Normal 3 5 2 2 4 4 3" xfId="22077" xr:uid="{00000000-0005-0000-0000-0000F66F0000}"/>
    <cellStyle name="Normal 3 5 2 2 4 5" xfId="9351" xr:uid="{00000000-0005-0000-0000-0000F76F0000}"/>
    <cellStyle name="Normal 3 5 2 2 4 5 2" xfId="26318" xr:uid="{00000000-0005-0000-0000-0000F86F0000}"/>
    <cellStyle name="Normal 3 5 2 2 4 6" xfId="17836" xr:uid="{00000000-0005-0000-0000-0000F96F0000}"/>
    <cellStyle name="Normal 3 5 2 2 5" xfId="1370" xr:uid="{00000000-0005-0000-0000-0000FA6F0000}"/>
    <cellStyle name="Normal 3 5 2 2 5 2" xfId="3492" xr:uid="{00000000-0005-0000-0000-0000FB6F0000}"/>
    <cellStyle name="Normal 3 5 2 2 5 2 2" xfId="7751" xr:uid="{00000000-0005-0000-0000-0000FC6F0000}"/>
    <cellStyle name="Normal 3 5 2 2 5 2 2 2" xfId="16240" xr:uid="{00000000-0005-0000-0000-0000FD6F0000}"/>
    <cellStyle name="Normal 3 5 2 2 5 2 2 2 2" xfId="33206" xr:uid="{00000000-0005-0000-0000-0000FE6F0000}"/>
    <cellStyle name="Normal 3 5 2 2 5 2 2 3" xfId="24724" xr:uid="{00000000-0005-0000-0000-0000FF6F0000}"/>
    <cellStyle name="Normal 3 5 2 2 5 2 3" xfId="11998" xr:uid="{00000000-0005-0000-0000-000000700000}"/>
    <cellStyle name="Normal 3 5 2 2 5 2 3 2" xfId="28965" xr:uid="{00000000-0005-0000-0000-000001700000}"/>
    <cellStyle name="Normal 3 5 2 2 5 2 4" xfId="20483" xr:uid="{00000000-0005-0000-0000-000002700000}"/>
    <cellStyle name="Normal 3 5 2 2 5 3" xfId="5632" xr:uid="{00000000-0005-0000-0000-000003700000}"/>
    <cellStyle name="Normal 3 5 2 2 5 3 2" xfId="14122" xr:uid="{00000000-0005-0000-0000-000004700000}"/>
    <cellStyle name="Normal 3 5 2 2 5 3 2 2" xfId="31088" xr:uid="{00000000-0005-0000-0000-000005700000}"/>
    <cellStyle name="Normal 3 5 2 2 5 3 3" xfId="22606" xr:uid="{00000000-0005-0000-0000-000006700000}"/>
    <cellStyle name="Normal 3 5 2 2 5 4" xfId="9880" xr:uid="{00000000-0005-0000-0000-000007700000}"/>
    <cellStyle name="Normal 3 5 2 2 5 4 2" xfId="26847" xr:uid="{00000000-0005-0000-0000-000008700000}"/>
    <cellStyle name="Normal 3 5 2 2 5 5" xfId="18365" xr:uid="{00000000-0005-0000-0000-000009700000}"/>
    <cellStyle name="Normal 3 5 2 2 6" xfId="2433" xr:uid="{00000000-0005-0000-0000-00000A700000}"/>
    <cellStyle name="Normal 3 5 2 2 6 2" xfId="6693" xr:uid="{00000000-0005-0000-0000-00000B700000}"/>
    <cellStyle name="Normal 3 5 2 2 6 2 2" xfId="15182" xr:uid="{00000000-0005-0000-0000-00000C700000}"/>
    <cellStyle name="Normal 3 5 2 2 6 2 2 2" xfId="32148" xr:uid="{00000000-0005-0000-0000-00000D700000}"/>
    <cellStyle name="Normal 3 5 2 2 6 2 3" xfId="23666" xr:uid="{00000000-0005-0000-0000-00000E700000}"/>
    <cellStyle name="Normal 3 5 2 2 6 3" xfId="10940" xr:uid="{00000000-0005-0000-0000-00000F700000}"/>
    <cellStyle name="Normal 3 5 2 2 6 3 2" xfId="27907" xr:uid="{00000000-0005-0000-0000-000010700000}"/>
    <cellStyle name="Normal 3 5 2 2 6 4" xfId="19425" xr:uid="{00000000-0005-0000-0000-000011700000}"/>
    <cellStyle name="Normal 3 5 2 2 7" xfId="4574" xr:uid="{00000000-0005-0000-0000-000012700000}"/>
    <cellStyle name="Normal 3 5 2 2 7 2" xfId="13064" xr:uid="{00000000-0005-0000-0000-000013700000}"/>
    <cellStyle name="Normal 3 5 2 2 7 2 2" xfId="30030" xr:uid="{00000000-0005-0000-0000-000014700000}"/>
    <cellStyle name="Normal 3 5 2 2 7 3" xfId="21548" xr:uid="{00000000-0005-0000-0000-000015700000}"/>
    <cellStyle name="Normal 3 5 2 2 8" xfId="8822" xr:uid="{00000000-0005-0000-0000-000016700000}"/>
    <cellStyle name="Normal 3 5 2 2 8 2" xfId="25789" xr:uid="{00000000-0005-0000-0000-000017700000}"/>
    <cellStyle name="Normal 3 5 2 2 9" xfId="17307" xr:uid="{00000000-0005-0000-0000-000018700000}"/>
    <cellStyle name="Normal 3 5 2 3" xfId="345" xr:uid="{00000000-0005-0000-0000-000019700000}"/>
    <cellStyle name="Normal 3 5 2 3 2" xfId="634" xr:uid="{00000000-0005-0000-0000-00001A700000}"/>
    <cellStyle name="Normal 3 5 2 3 2 2" xfId="1170" xr:uid="{00000000-0005-0000-0000-00001B700000}"/>
    <cellStyle name="Normal 3 5 2 3 2 2 2" xfId="2231" xr:uid="{00000000-0005-0000-0000-00001C700000}"/>
    <cellStyle name="Normal 3 5 2 3 2 2 2 2" xfId="4352" xr:uid="{00000000-0005-0000-0000-00001D700000}"/>
    <cellStyle name="Normal 3 5 2 3 2 2 2 2 2" xfId="8611" xr:uid="{00000000-0005-0000-0000-00001E700000}"/>
    <cellStyle name="Normal 3 5 2 3 2 2 2 2 2 2" xfId="17100" xr:uid="{00000000-0005-0000-0000-00001F700000}"/>
    <cellStyle name="Normal 3 5 2 3 2 2 2 2 2 2 2" xfId="34066" xr:uid="{00000000-0005-0000-0000-000020700000}"/>
    <cellStyle name="Normal 3 5 2 3 2 2 2 2 2 3" xfId="25584" xr:uid="{00000000-0005-0000-0000-000021700000}"/>
    <cellStyle name="Normal 3 5 2 3 2 2 2 2 3" xfId="12858" xr:uid="{00000000-0005-0000-0000-000022700000}"/>
    <cellStyle name="Normal 3 5 2 3 2 2 2 2 3 2" xfId="29825" xr:uid="{00000000-0005-0000-0000-000023700000}"/>
    <cellStyle name="Normal 3 5 2 3 2 2 2 2 4" xfId="21343" xr:uid="{00000000-0005-0000-0000-000024700000}"/>
    <cellStyle name="Normal 3 5 2 3 2 2 2 3" xfId="6492" xr:uid="{00000000-0005-0000-0000-000025700000}"/>
    <cellStyle name="Normal 3 5 2 3 2 2 2 3 2" xfId="14982" xr:uid="{00000000-0005-0000-0000-000026700000}"/>
    <cellStyle name="Normal 3 5 2 3 2 2 2 3 2 2" xfId="31948" xr:uid="{00000000-0005-0000-0000-000027700000}"/>
    <cellStyle name="Normal 3 5 2 3 2 2 2 3 3" xfId="23466" xr:uid="{00000000-0005-0000-0000-000028700000}"/>
    <cellStyle name="Normal 3 5 2 3 2 2 2 4" xfId="10740" xr:uid="{00000000-0005-0000-0000-000029700000}"/>
    <cellStyle name="Normal 3 5 2 3 2 2 2 4 2" xfId="27707" xr:uid="{00000000-0005-0000-0000-00002A700000}"/>
    <cellStyle name="Normal 3 5 2 3 2 2 2 5" xfId="19225" xr:uid="{00000000-0005-0000-0000-00002B700000}"/>
    <cellStyle name="Normal 3 5 2 3 2 2 3" xfId="3293" xr:uid="{00000000-0005-0000-0000-00002C700000}"/>
    <cellStyle name="Normal 3 5 2 3 2 2 3 2" xfId="7553" xr:uid="{00000000-0005-0000-0000-00002D700000}"/>
    <cellStyle name="Normal 3 5 2 3 2 2 3 2 2" xfId="16042" xr:uid="{00000000-0005-0000-0000-00002E700000}"/>
    <cellStyle name="Normal 3 5 2 3 2 2 3 2 2 2" xfId="33008" xr:uid="{00000000-0005-0000-0000-00002F700000}"/>
    <cellStyle name="Normal 3 5 2 3 2 2 3 2 3" xfId="24526" xr:uid="{00000000-0005-0000-0000-000030700000}"/>
    <cellStyle name="Normal 3 5 2 3 2 2 3 3" xfId="11800" xr:uid="{00000000-0005-0000-0000-000031700000}"/>
    <cellStyle name="Normal 3 5 2 3 2 2 3 3 2" xfId="28767" xr:uid="{00000000-0005-0000-0000-000032700000}"/>
    <cellStyle name="Normal 3 5 2 3 2 2 3 4" xfId="20285" xr:uid="{00000000-0005-0000-0000-000033700000}"/>
    <cellStyle name="Normal 3 5 2 3 2 2 4" xfId="5434" xr:uid="{00000000-0005-0000-0000-000034700000}"/>
    <cellStyle name="Normal 3 5 2 3 2 2 4 2" xfId="13924" xr:uid="{00000000-0005-0000-0000-000035700000}"/>
    <cellStyle name="Normal 3 5 2 3 2 2 4 2 2" xfId="30890" xr:uid="{00000000-0005-0000-0000-000036700000}"/>
    <cellStyle name="Normal 3 5 2 3 2 2 4 3" xfId="22408" xr:uid="{00000000-0005-0000-0000-000037700000}"/>
    <cellStyle name="Normal 3 5 2 3 2 2 5" xfId="9682" xr:uid="{00000000-0005-0000-0000-000038700000}"/>
    <cellStyle name="Normal 3 5 2 3 2 2 5 2" xfId="26649" xr:uid="{00000000-0005-0000-0000-000039700000}"/>
    <cellStyle name="Normal 3 5 2 3 2 2 6" xfId="18167" xr:uid="{00000000-0005-0000-0000-00003A700000}"/>
    <cellStyle name="Normal 3 5 2 3 2 3" xfId="1701" xr:uid="{00000000-0005-0000-0000-00003B700000}"/>
    <cellStyle name="Normal 3 5 2 3 2 3 2" xfId="3823" xr:uid="{00000000-0005-0000-0000-00003C700000}"/>
    <cellStyle name="Normal 3 5 2 3 2 3 2 2" xfId="8082" xr:uid="{00000000-0005-0000-0000-00003D700000}"/>
    <cellStyle name="Normal 3 5 2 3 2 3 2 2 2" xfId="16571" xr:uid="{00000000-0005-0000-0000-00003E700000}"/>
    <cellStyle name="Normal 3 5 2 3 2 3 2 2 2 2" xfId="33537" xr:uid="{00000000-0005-0000-0000-00003F700000}"/>
    <cellStyle name="Normal 3 5 2 3 2 3 2 2 3" xfId="25055" xr:uid="{00000000-0005-0000-0000-000040700000}"/>
    <cellStyle name="Normal 3 5 2 3 2 3 2 3" xfId="12329" xr:uid="{00000000-0005-0000-0000-000041700000}"/>
    <cellStyle name="Normal 3 5 2 3 2 3 2 3 2" xfId="29296" xr:uid="{00000000-0005-0000-0000-000042700000}"/>
    <cellStyle name="Normal 3 5 2 3 2 3 2 4" xfId="20814" xr:uid="{00000000-0005-0000-0000-000043700000}"/>
    <cellStyle name="Normal 3 5 2 3 2 3 3" xfId="5963" xr:uid="{00000000-0005-0000-0000-000044700000}"/>
    <cellStyle name="Normal 3 5 2 3 2 3 3 2" xfId="14453" xr:uid="{00000000-0005-0000-0000-000045700000}"/>
    <cellStyle name="Normal 3 5 2 3 2 3 3 2 2" xfId="31419" xr:uid="{00000000-0005-0000-0000-000046700000}"/>
    <cellStyle name="Normal 3 5 2 3 2 3 3 3" xfId="22937" xr:uid="{00000000-0005-0000-0000-000047700000}"/>
    <cellStyle name="Normal 3 5 2 3 2 3 4" xfId="10211" xr:uid="{00000000-0005-0000-0000-000048700000}"/>
    <cellStyle name="Normal 3 5 2 3 2 3 4 2" xfId="27178" xr:uid="{00000000-0005-0000-0000-000049700000}"/>
    <cellStyle name="Normal 3 5 2 3 2 3 5" xfId="18696" xr:uid="{00000000-0005-0000-0000-00004A700000}"/>
    <cellStyle name="Normal 3 5 2 3 2 4" xfId="2764" xr:uid="{00000000-0005-0000-0000-00004B700000}"/>
    <cellStyle name="Normal 3 5 2 3 2 4 2" xfId="7024" xr:uid="{00000000-0005-0000-0000-00004C700000}"/>
    <cellStyle name="Normal 3 5 2 3 2 4 2 2" xfId="15513" xr:uid="{00000000-0005-0000-0000-00004D700000}"/>
    <cellStyle name="Normal 3 5 2 3 2 4 2 2 2" xfId="32479" xr:uid="{00000000-0005-0000-0000-00004E700000}"/>
    <cellStyle name="Normal 3 5 2 3 2 4 2 3" xfId="23997" xr:uid="{00000000-0005-0000-0000-00004F700000}"/>
    <cellStyle name="Normal 3 5 2 3 2 4 3" xfId="11271" xr:uid="{00000000-0005-0000-0000-000050700000}"/>
    <cellStyle name="Normal 3 5 2 3 2 4 3 2" xfId="28238" xr:uid="{00000000-0005-0000-0000-000051700000}"/>
    <cellStyle name="Normal 3 5 2 3 2 4 4" xfId="19756" xr:uid="{00000000-0005-0000-0000-000052700000}"/>
    <cellStyle name="Normal 3 5 2 3 2 5" xfId="4905" xr:uid="{00000000-0005-0000-0000-000053700000}"/>
    <cellStyle name="Normal 3 5 2 3 2 5 2" xfId="13395" xr:uid="{00000000-0005-0000-0000-000054700000}"/>
    <cellStyle name="Normal 3 5 2 3 2 5 2 2" xfId="30361" xr:uid="{00000000-0005-0000-0000-000055700000}"/>
    <cellStyle name="Normal 3 5 2 3 2 5 3" xfId="21879" xr:uid="{00000000-0005-0000-0000-000056700000}"/>
    <cellStyle name="Normal 3 5 2 3 2 6" xfId="9153" xr:uid="{00000000-0005-0000-0000-000057700000}"/>
    <cellStyle name="Normal 3 5 2 3 2 6 2" xfId="26120" xr:uid="{00000000-0005-0000-0000-000058700000}"/>
    <cellStyle name="Normal 3 5 2 3 2 7" xfId="17638" xr:uid="{00000000-0005-0000-0000-000059700000}"/>
    <cellStyle name="Normal 3 5 2 3 3" xfId="900" xr:uid="{00000000-0005-0000-0000-00005A700000}"/>
    <cellStyle name="Normal 3 5 2 3 3 2" xfId="1966" xr:uid="{00000000-0005-0000-0000-00005B700000}"/>
    <cellStyle name="Normal 3 5 2 3 3 2 2" xfId="4087" xr:uid="{00000000-0005-0000-0000-00005C700000}"/>
    <cellStyle name="Normal 3 5 2 3 3 2 2 2" xfId="8346" xr:uid="{00000000-0005-0000-0000-00005D700000}"/>
    <cellStyle name="Normal 3 5 2 3 3 2 2 2 2" xfId="16835" xr:uid="{00000000-0005-0000-0000-00005E700000}"/>
    <cellStyle name="Normal 3 5 2 3 3 2 2 2 2 2" xfId="33801" xr:uid="{00000000-0005-0000-0000-00005F700000}"/>
    <cellStyle name="Normal 3 5 2 3 3 2 2 2 3" xfId="25319" xr:uid="{00000000-0005-0000-0000-000060700000}"/>
    <cellStyle name="Normal 3 5 2 3 3 2 2 3" xfId="12593" xr:uid="{00000000-0005-0000-0000-000061700000}"/>
    <cellStyle name="Normal 3 5 2 3 3 2 2 3 2" xfId="29560" xr:uid="{00000000-0005-0000-0000-000062700000}"/>
    <cellStyle name="Normal 3 5 2 3 3 2 2 4" xfId="21078" xr:uid="{00000000-0005-0000-0000-000063700000}"/>
    <cellStyle name="Normal 3 5 2 3 3 2 3" xfId="6227" xr:uid="{00000000-0005-0000-0000-000064700000}"/>
    <cellStyle name="Normal 3 5 2 3 3 2 3 2" xfId="14717" xr:uid="{00000000-0005-0000-0000-000065700000}"/>
    <cellStyle name="Normal 3 5 2 3 3 2 3 2 2" xfId="31683" xr:uid="{00000000-0005-0000-0000-000066700000}"/>
    <cellStyle name="Normal 3 5 2 3 3 2 3 3" xfId="23201" xr:uid="{00000000-0005-0000-0000-000067700000}"/>
    <cellStyle name="Normal 3 5 2 3 3 2 4" xfId="10475" xr:uid="{00000000-0005-0000-0000-000068700000}"/>
    <cellStyle name="Normal 3 5 2 3 3 2 4 2" xfId="27442" xr:uid="{00000000-0005-0000-0000-000069700000}"/>
    <cellStyle name="Normal 3 5 2 3 3 2 5" xfId="18960" xr:uid="{00000000-0005-0000-0000-00006A700000}"/>
    <cellStyle name="Normal 3 5 2 3 3 3" xfId="3028" xr:uid="{00000000-0005-0000-0000-00006B700000}"/>
    <cellStyle name="Normal 3 5 2 3 3 3 2" xfId="7288" xr:uid="{00000000-0005-0000-0000-00006C700000}"/>
    <cellStyle name="Normal 3 5 2 3 3 3 2 2" xfId="15777" xr:uid="{00000000-0005-0000-0000-00006D700000}"/>
    <cellStyle name="Normal 3 5 2 3 3 3 2 2 2" xfId="32743" xr:uid="{00000000-0005-0000-0000-00006E700000}"/>
    <cellStyle name="Normal 3 5 2 3 3 3 2 3" xfId="24261" xr:uid="{00000000-0005-0000-0000-00006F700000}"/>
    <cellStyle name="Normal 3 5 2 3 3 3 3" xfId="11535" xr:uid="{00000000-0005-0000-0000-000070700000}"/>
    <cellStyle name="Normal 3 5 2 3 3 3 3 2" xfId="28502" xr:uid="{00000000-0005-0000-0000-000071700000}"/>
    <cellStyle name="Normal 3 5 2 3 3 3 4" xfId="20020" xr:uid="{00000000-0005-0000-0000-000072700000}"/>
    <cellStyle name="Normal 3 5 2 3 3 4" xfId="5169" xr:uid="{00000000-0005-0000-0000-000073700000}"/>
    <cellStyle name="Normal 3 5 2 3 3 4 2" xfId="13659" xr:uid="{00000000-0005-0000-0000-000074700000}"/>
    <cellStyle name="Normal 3 5 2 3 3 4 2 2" xfId="30625" xr:uid="{00000000-0005-0000-0000-000075700000}"/>
    <cellStyle name="Normal 3 5 2 3 3 4 3" xfId="22143" xr:uid="{00000000-0005-0000-0000-000076700000}"/>
    <cellStyle name="Normal 3 5 2 3 3 5" xfId="9417" xr:uid="{00000000-0005-0000-0000-000077700000}"/>
    <cellStyle name="Normal 3 5 2 3 3 5 2" xfId="26384" xr:uid="{00000000-0005-0000-0000-000078700000}"/>
    <cellStyle name="Normal 3 5 2 3 3 6" xfId="17902" xr:uid="{00000000-0005-0000-0000-000079700000}"/>
    <cellStyle name="Normal 3 5 2 3 4" xfId="1436" xr:uid="{00000000-0005-0000-0000-00007A700000}"/>
    <cellStyle name="Normal 3 5 2 3 4 2" xfId="3558" xr:uid="{00000000-0005-0000-0000-00007B700000}"/>
    <cellStyle name="Normal 3 5 2 3 4 2 2" xfId="7817" xr:uid="{00000000-0005-0000-0000-00007C700000}"/>
    <cellStyle name="Normal 3 5 2 3 4 2 2 2" xfId="16306" xr:uid="{00000000-0005-0000-0000-00007D700000}"/>
    <cellStyle name="Normal 3 5 2 3 4 2 2 2 2" xfId="33272" xr:uid="{00000000-0005-0000-0000-00007E700000}"/>
    <cellStyle name="Normal 3 5 2 3 4 2 2 3" xfId="24790" xr:uid="{00000000-0005-0000-0000-00007F700000}"/>
    <cellStyle name="Normal 3 5 2 3 4 2 3" xfId="12064" xr:uid="{00000000-0005-0000-0000-000080700000}"/>
    <cellStyle name="Normal 3 5 2 3 4 2 3 2" xfId="29031" xr:uid="{00000000-0005-0000-0000-000081700000}"/>
    <cellStyle name="Normal 3 5 2 3 4 2 4" xfId="20549" xr:uid="{00000000-0005-0000-0000-000082700000}"/>
    <cellStyle name="Normal 3 5 2 3 4 3" xfId="5698" xr:uid="{00000000-0005-0000-0000-000083700000}"/>
    <cellStyle name="Normal 3 5 2 3 4 3 2" xfId="14188" xr:uid="{00000000-0005-0000-0000-000084700000}"/>
    <cellStyle name="Normal 3 5 2 3 4 3 2 2" xfId="31154" xr:uid="{00000000-0005-0000-0000-000085700000}"/>
    <cellStyle name="Normal 3 5 2 3 4 3 3" xfId="22672" xr:uid="{00000000-0005-0000-0000-000086700000}"/>
    <cellStyle name="Normal 3 5 2 3 4 4" xfId="9946" xr:uid="{00000000-0005-0000-0000-000087700000}"/>
    <cellStyle name="Normal 3 5 2 3 4 4 2" xfId="26913" xr:uid="{00000000-0005-0000-0000-000088700000}"/>
    <cellStyle name="Normal 3 5 2 3 4 5" xfId="18431" xr:uid="{00000000-0005-0000-0000-000089700000}"/>
    <cellStyle name="Normal 3 5 2 3 5" xfId="2499" xr:uid="{00000000-0005-0000-0000-00008A700000}"/>
    <cellStyle name="Normal 3 5 2 3 5 2" xfId="6759" xr:uid="{00000000-0005-0000-0000-00008B700000}"/>
    <cellStyle name="Normal 3 5 2 3 5 2 2" xfId="15248" xr:uid="{00000000-0005-0000-0000-00008C700000}"/>
    <cellStyle name="Normal 3 5 2 3 5 2 2 2" xfId="32214" xr:uid="{00000000-0005-0000-0000-00008D700000}"/>
    <cellStyle name="Normal 3 5 2 3 5 2 3" xfId="23732" xr:uid="{00000000-0005-0000-0000-00008E700000}"/>
    <cellStyle name="Normal 3 5 2 3 5 3" xfId="11006" xr:uid="{00000000-0005-0000-0000-00008F700000}"/>
    <cellStyle name="Normal 3 5 2 3 5 3 2" xfId="27973" xr:uid="{00000000-0005-0000-0000-000090700000}"/>
    <cellStyle name="Normal 3 5 2 3 5 4" xfId="19491" xr:uid="{00000000-0005-0000-0000-000091700000}"/>
    <cellStyle name="Normal 3 5 2 3 6" xfId="4640" xr:uid="{00000000-0005-0000-0000-000092700000}"/>
    <cellStyle name="Normal 3 5 2 3 6 2" xfId="13130" xr:uid="{00000000-0005-0000-0000-000093700000}"/>
    <cellStyle name="Normal 3 5 2 3 6 2 2" xfId="30096" xr:uid="{00000000-0005-0000-0000-000094700000}"/>
    <cellStyle name="Normal 3 5 2 3 6 3" xfId="21614" xr:uid="{00000000-0005-0000-0000-000095700000}"/>
    <cellStyle name="Normal 3 5 2 3 7" xfId="8888" xr:uid="{00000000-0005-0000-0000-000096700000}"/>
    <cellStyle name="Normal 3 5 2 3 7 2" xfId="25855" xr:uid="{00000000-0005-0000-0000-000097700000}"/>
    <cellStyle name="Normal 3 5 2 3 8" xfId="17373" xr:uid="{00000000-0005-0000-0000-000098700000}"/>
    <cellStyle name="Normal 3 5 2 4" xfId="499" xr:uid="{00000000-0005-0000-0000-000099700000}"/>
    <cellStyle name="Normal 3 5 2 4 2" xfId="1039" xr:uid="{00000000-0005-0000-0000-00009A700000}"/>
    <cellStyle name="Normal 3 5 2 4 2 2" xfId="2100" xr:uid="{00000000-0005-0000-0000-00009B700000}"/>
    <cellStyle name="Normal 3 5 2 4 2 2 2" xfId="4221" xr:uid="{00000000-0005-0000-0000-00009C700000}"/>
    <cellStyle name="Normal 3 5 2 4 2 2 2 2" xfId="8480" xr:uid="{00000000-0005-0000-0000-00009D700000}"/>
    <cellStyle name="Normal 3 5 2 4 2 2 2 2 2" xfId="16969" xr:uid="{00000000-0005-0000-0000-00009E700000}"/>
    <cellStyle name="Normal 3 5 2 4 2 2 2 2 2 2" xfId="33935" xr:uid="{00000000-0005-0000-0000-00009F700000}"/>
    <cellStyle name="Normal 3 5 2 4 2 2 2 2 3" xfId="25453" xr:uid="{00000000-0005-0000-0000-0000A0700000}"/>
    <cellStyle name="Normal 3 5 2 4 2 2 2 3" xfId="12727" xr:uid="{00000000-0005-0000-0000-0000A1700000}"/>
    <cellStyle name="Normal 3 5 2 4 2 2 2 3 2" xfId="29694" xr:uid="{00000000-0005-0000-0000-0000A2700000}"/>
    <cellStyle name="Normal 3 5 2 4 2 2 2 4" xfId="21212" xr:uid="{00000000-0005-0000-0000-0000A3700000}"/>
    <cellStyle name="Normal 3 5 2 4 2 2 3" xfId="6361" xr:uid="{00000000-0005-0000-0000-0000A4700000}"/>
    <cellStyle name="Normal 3 5 2 4 2 2 3 2" xfId="14851" xr:uid="{00000000-0005-0000-0000-0000A5700000}"/>
    <cellStyle name="Normal 3 5 2 4 2 2 3 2 2" xfId="31817" xr:uid="{00000000-0005-0000-0000-0000A6700000}"/>
    <cellStyle name="Normal 3 5 2 4 2 2 3 3" xfId="23335" xr:uid="{00000000-0005-0000-0000-0000A7700000}"/>
    <cellStyle name="Normal 3 5 2 4 2 2 4" xfId="10609" xr:uid="{00000000-0005-0000-0000-0000A8700000}"/>
    <cellStyle name="Normal 3 5 2 4 2 2 4 2" xfId="27576" xr:uid="{00000000-0005-0000-0000-0000A9700000}"/>
    <cellStyle name="Normal 3 5 2 4 2 2 5" xfId="19094" xr:uid="{00000000-0005-0000-0000-0000AA700000}"/>
    <cellStyle name="Normal 3 5 2 4 2 3" xfId="3162" xr:uid="{00000000-0005-0000-0000-0000AB700000}"/>
    <cellStyle name="Normal 3 5 2 4 2 3 2" xfId="7422" xr:uid="{00000000-0005-0000-0000-0000AC700000}"/>
    <cellStyle name="Normal 3 5 2 4 2 3 2 2" xfId="15911" xr:uid="{00000000-0005-0000-0000-0000AD700000}"/>
    <cellStyle name="Normal 3 5 2 4 2 3 2 2 2" xfId="32877" xr:uid="{00000000-0005-0000-0000-0000AE700000}"/>
    <cellStyle name="Normal 3 5 2 4 2 3 2 3" xfId="24395" xr:uid="{00000000-0005-0000-0000-0000AF700000}"/>
    <cellStyle name="Normal 3 5 2 4 2 3 3" xfId="11669" xr:uid="{00000000-0005-0000-0000-0000B0700000}"/>
    <cellStyle name="Normal 3 5 2 4 2 3 3 2" xfId="28636" xr:uid="{00000000-0005-0000-0000-0000B1700000}"/>
    <cellStyle name="Normal 3 5 2 4 2 3 4" xfId="20154" xr:uid="{00000000-0005-0000-0000-0000B2700000}"/>
    <cellStyle name="Normal 3 5 2 4 2 4" xfId="5303" xr:uid="{00000000-0005-0000-0000-0000B3700000}"/>
    <cellStyle name="Normal 3 5 2 4 2 4 2" xfId="13793" xr:uid="{00000000-0005-0000-0000-0000B4700000}"/>
    <cellStyle name="Normal 3 5 2 4 2 4 2 2" xfId="30759" xr:uid="{00000000-0005-0000-0000-0000B5700000}"/>
    <cellStyle name="Normal 3 5 2 4 2 4 3" xfId="22277" xr:uid="{00000000-0005-0000-0000-0000B6700000}"/>
    <cellStyle name="Normal 3 5 2 4 2 5" xfId="9551" xr:uid="{00000000-0005-0000-0000-0000B7700000}"/>
    <cellStyle name="Normal 3 5 2 4 2 5 2" xfId="26518" xr:uid="{00000000-0005-0000-0000-0000B8700000}"/>
    <cellStyle name="Normal 3 5 2 4 2 6" xfId="18036" xr:uid="{00000000-0005-0000-0000-0000B9700000}"/>
    <cellStyle name="Normal 3 5 2 4 3" xfId="1570" xr:uid="{00000000-0005-0000-0000-0000BA700000}"/>
    <cellStyle name="Normal 3 5 2 4 3 2" xfId="3692" xr:uid="{00000000-0005-0000-0000-0000BB700000}"/>
    <cellStyle name="Normal 3 5 2 4 3 2 2" xfId="7951" xr:uid="{00000000-0005-0000-0000-0000BC700000}"/>
    <cellStyle name="Normal 3 5 2 4 3 2 2 2" xfId="16440" xr:uid="{00000000-0005-0000-0000-0000BD700000}"/>
    <cellStyle name="Normal 3 5 2 4 3 2 2 2 2" xfId="33406" xr:uid="{00000000-0005-0000-0000-0000BE700000}"/>
    <cellStyle name="Normal 3 5 2 4 3 2 2 3" xfId="24924" xr:uid="{00000000-0005-0000-0000-0000BF700000}"/>
    <cellStyle name="Normal 3 5 2 4 3 2 3" xfId="12198" xr:uid="{00000000-0005-0000-0000-0000C0700000}"/>
    <cellStyle name="Normal 3 5 2 4 3 2 3 2" xfId="29165" xr:uid="{00000000-0005-0000-0000-0000C1700000}"/>
    <cellStyle name="Normal 3 5 2 4 3 2 4" xfId="20683" xr:uid="{00000000-0005-0000-0000-0000C2700000}"/>
    <cellStyle name="Normal 3 5 2 4 3 3" xfId="5832" xr:uid="{00000000-0005-0000-0000-0000C3700000}"/>
    <cellStyle name="Normal 3 5 2 4 3 3 2" xfId="14322" xr:uid="{00000000-0005-0000-0000-0000C4700000}"/>
    <cellStyle name="Normal 3 5 2 4 3 3 2 2" xfId="31288" xr:uid="{00000000-0005-0000-0000-0000C5700000}"/>
    <cellStyle name="Normal 3 5 2 4 3 3 3" xfId="22806" xr:uid="{00000000-0005-0000-0000-0000C6700000}"/>
    <cellStyle name="Normal 3 5 2 4 3 4" xfId="10080" xr:uid="{00000000-0005-0000-0000-0000C7700000}"/>
    <cellStyle name="Normal 3 5 2 4 3 4 2" xfId="27047" xr:uid="{00000000-0005-0000-0000-0000C8700000}"/>
    <cellStyle name="Normal 3 5 2 4 3 5" xfId="18565" xr:uid="{00000000-0005-0000-0000-0000C9700000}"/>
    <cellStyle name="Normal 3 5 2 4 4" xfId="2633" xr:uid="{00000000-0005-0000-0000-0000CA700000}"/>
    <cellStyle name="Normal 3 5 2 4 4 2" xfId="6893" xr:uid="{00000000-0005-0000-0000-0000CB700000}"/>
    <cellStyle name="Normal 3 5 2 4 4 2 2" xfId="15382" xr:uid="{00000000-0005-0000-0000-0000CC700000}"/>
    <cellStyle name="Normal 3 5 2 4 4 2 2 2" xfId="32348" xr:uid="{00000000-0005-0000-0000-0000CD700000}"/>
    <cellStyle name="Normal 3 5 2 4 4 2 3" xfId="23866" xr:uid="{00000000-0005-0000-0000-0000CE700000}"/>
    <cellStyle name="Normal 3 5 2 4 4 3" xfId="11140" xr:uid="{00000000-0005-0000-0000-0000CF700000}"/>
    <cellStyle name="Normal 3 5 2 4 4 3 2" xfId="28107" xr:uid="{00000000-0005-0000-0000-0000D0700000}"/>
    <cellStyle name="Normal 3 5 2 4 4 4" xfId="19625" xr:uid="{00000000-0005-0000-0000-0000D1700000}"/>
    <cellStyle name="Normal 3 5 2 4 5" xfId="4774" xr:uid="{00000000-0005-0000-0000-0000D2700000}"/>
    <cellStyle name="Normal 3 5 2 4 5 2" xfId="13264" xr:uid="{00000000-0005-0000-0000-0000D3700000}"/>
    <cellStyle name="Normal 3 5 2 4 5 2 2" xfId="30230" xr:uid="{00000000-0005-0000-0000-0000D4700000}"/>
    <cellStyle name="Normal 3 5 2 4 5 3" xfId="21748" xr:uid="{00000000-0005-0000-0000-0000D5700000}"/>
    <cellStyle name="Normal 3 5 2 4 6" xfId="9022" xr:uid="{00000000-0005-0000-0000-0000D6700000}"/>
    <cellStyle name="Normal 3 5 2 4 6 2" xfId="25989" xr:uid="{00000000-0005-0000-0000-0000D7700000}"/>
    <cellStyle name="Normal 3 5 2 4 7" xfId="17507" xr:uid="{00000000-0005-0000-0000-0000D8700000}"/>
    <cellStyle name="Normal 3 5 2 5" xfId="769" xr:uid="{00000000-0005-0000-0000-0000D9700000}"/>
    <cellStyle name="Normal 3 5 2 5 2" xfId="1835" xr:uid="{00000000-0005-0000-0000-0000DA700000}"/>
    <cellStyle name="Normal 3 5 2 5 2 2" xfId="3956" xr:uid="{00000000-0005-0000-0000-0000DB700000}"/>
    <cellStyle name="Normal 3 5 2 5 2 2 2" xfId="8215" xr:uid="{00000000-0005-0000-0000-0000DC700000}"/>
    <cellStyle name="Normal 3 5 2 5 2 2 2 2" xfId="16704" xr:uid="{00000000-0005-0000-0000-0000DD700000}"/>
    <cellStyle name="Normal 3 5 2 5 2 2 2 2 2" xfId="33670" xr:uid="{00000000-0005-0000-0000-0000DE700000}"/>
    <cellStyle name="Normal 3 5 2 5 2 2 2 3" xfId="25188" xr:uid="{00000000-0005-0000-0000-0000DF700000}"/>
    <cellStyle name="Normal 3 5 2 5 2 2 3" xfId="12462" xr:uid="{00000000-0005-0000-0000-0000E0700000}"/>
    <cellStyle name="Normal 3 5 2 5 2 2 3 2" xfId="29429" xr:uid="{00000000-0005-0000-0000-0000E1700000}"/>
    <cellStyle name="Normal 3 5 2 5 2 2 4" xfId="20947" xr:uid="{00000000-0005-0000-0000-0000E2700000}"/>
    <cellStyle name="Normal 3 5 2 5 2 3" xfId="6096" xr:uid="{00000000-0005-0000-0000-0000E3700000}"/>
    <cellStyle name="Normal 3 5 2 5 2 3 2" xfId="14586" xr:uid="{00000000-0005-0000-0000-0000E4700000}"/>
    <cellStyle name="Normal 3 5 2 5 2 3 2 2" xfId="31552" xr:uid="{00000000-0005-0000-0000-0000E5700000}"/>
    <cellStyle name="Normal 3 5 2 5 2 3 3" xfId="23070" xr:uid="{00000000-0005-0000-0000-0000E6700000}"/>
    <cellStyle name="Normal 3 5 2 5 2 4" xfId="10344" xr:uid="{00000000-0005-0000-0000-0000E7700000}"/>
    <cellStyle name="Normal 3 5 2 5 2 4 2" xfId="27311" xr:uid="{00000000-0005-0000-0000-0000E8700000}"/>
    <cellStyle name="Normal 3 5 2 5 2 5" xfId="18829" xr:uid="{00000000-0005-0000-0000-0000E9700000}"/>
    <cellStyle name="Normal 3 5 2 5 3" xfId="2897" xr:uid="{00000000-0005-0000-0000-0000EA700000}"/>
    <cellStyle name="Normal 3 5 2 5 3 2" xfId="7157" xr:uid="{00000000-0005-0000-0000-0000EB700000}"/>
    <cellStyle name="Normal 3 5 2 5 3 2 2" xfId="15646" xr:uid="{00000000-0005-0000-0000-0000EC700000}"/>
    <cellStyle name="Normal 3 5 2 5 3 2 2 2" xfId="32612" xr:uid="{00000000-0005-0000-0000-0000ED700000}"/>
    <cellStyle name="Normal 3 5 2 5 3 2 3" xfId="24130" xr:uid="{00000000-0005-0000-0000-0000EE700000}"/>
    <cellStyle name="Normal 3 5 2 5 3 3" xfId="11404" xr:uid="{00000000-0005-0000-0000-0000EF700000}"/>
    <cellStyle name="Normal 3 5 2 5 3 3 2" xfId="28371" xr:uid="{00000000-0005-0000-0000-0000F0700000}"/>
    <cellStyle name="Normal 3 5 2 5 3 4" xfId="19889" xr:uid="{00000000-0005-0000-0000-0000F1700000}"/>
    <cellStyle name="Normal 3 5 2 5 4" xfId="5038" xr:uid="{00000000-0005-0000-0000-0000F2700000}"/>
    <cellStyle name="Normal 3 5 2 5 4 2" xfId="13528" xr:uid="{00000000-0005-0000-0000-0000F3700000}"/>
    <cellStyle name="Normal 3 5 2 5 4 2 2" xfId="30494" xr:uid="{00000000-0005-0000-0000-0000F4700000}"/>
    <cellStyle name="Normal 3 5 2 5 4 3" xfId="22012" xr:uid="{00000000-0005-0000-0000-0000F5700000}"/>
    <cellStyle name="Normal 3 5 2 5 5" xfId="9286" xr:uid="{00000000-0005-0000-0000-0000F6700000}"/>
    <cellStyle name="Normal 3 5 2 5 5 2" xfId="26253" xr:uid="{00000000-0005-0000-0000-0000F7700000}"/>
    <cellStyle name="Normal 3 5 2 5 6" xfId="17771" xr:uid="{00000000-0005-0000-0000-0000F8700000}"/>
    <cellStyle name="Normal 3 5 2 6" xfId="1305" xr:uid="{00000000-0005-0000-0000-0000F9700000}"/>
    <cellStyle name="Normal 3 5 2 6 2" xfId="3427" xr:uid="{00000000-0005-0000-0000-0000FA700000}"/>
    <cellStyle name="Normal 3 5 2 6 2 2" xfId="7686" xr:uid="{00000000-0005-0000-0000-0000FB700000}"/>
    <cellStyle name="Normal 3 5 2 6 2 2 2" xfId="16175" xr:uid="{00000000-0005-0000-0000-0000FC700000}"/>
    <cellStyle name="Normal 3 5 2 6 2 2 2 2" xfId="33141" xr:uid="{00000000-0005-0000-0000-0000FD700000}"/>
    <cellStyle name="Normal 3 5 2 6 2 2 3" xfId="24659" xr:uid="{00000000-0005-0000-0000-0000FE700000}"/>
    <cellStyle name="Normal 3 5 2 6 2 3" xfId="11933" xr:uid="{00000000-0005-0000-0000-0000FF700000}"/>
    <cellStyle name="Normal 3 5 2 6 2 3 2" xfId="28900" xr:uid="{00000000-0005-0000-0000-000000710000}"/>
    <cellStyle name="Normal 3 5 2 6 2 4" xfId="20418" xr:uid="{00000000-0005-0000-0000-000001710000}"/>
    <cellStyle name="Normal 3 5 2 6 3" xfId="5567" xr:uid="{00000000-0005-0000-0000-000002710000}"/>
    <cellStyle name="Normal 3 5 2 6 3 2" xfId="14057" xr:uid="{00000000-0005-0000-0000-000003710000}"/>
    <cellStyle name="Normal 3 5 2 6 3 2 2" xfId="31023" xr:uid="{00000000-0005-0000-0000-000004710000}"/>
    <cellStyle name="Normal 3 5 2 6 3 3" xfId="22541" xr:uid="{00000000-0005-0000-0000-000005710000}"/>
    <cellStyle name="Normal 3 5 2 6 4" xfId="9815" xr:uid="{00000000-0005-0000-0000-000006710000}"/>
    <cellStyle name="Normal 3 5 2 6 4 2" xfId="26782" xr:uid="{00000000-0005-0000-0000-000007710000}"/>
    <cellStyle name="Normal 3 5 2 6 5" xfId="18300" xr:uid="{00000000-0005-0000-0000-000008710000}"/>
    <cellStyle name="Normal 3 5 2 7" xfId="2368" xr:uid="{00000000-0005-0000-0000-000009710000}"/>
    <cellStyle name="Normal 3 5 2 7 2" xfId="6628" xr:uid="{00000000-0005-0000-0000-00000A710000}"/>
    <cellStyle name="Normal 3 5 2 7 2 2" xfId="15117" xr:uid="{00000000-0005-0000-0000-00000B710000}"/>
    <cellStyle name="Normal 3 5 2 7 2 2 2" xfId="32083" xr:uid="{00000000-0005-0000-0000-00000C710000}"/>
    <cellStyle name="Normal 3 5 2 7 2 3" xfId="23601" xr:uid="{00000000-0005-0000-0000-00000D710000}"/>
    <cellStyle name="Normal 3 5 2 7 3" xfId="10875" xr:uid="{00000000-0005-0000-0000-00000E710000}"/>
    <cellStyle name="Normal 3 5 2 7 3 2" xfId="27842" xr:uid="{00000000-0005-0000-0000-00000F710000}"/>
    <cellStyle name="Normal 3 5 2 7 4" xfId="19360" xr:uid="{00000000-0005-0000-0000-000010710000}"/>
    <cellStyle name="Normal 3 5 2 8" xfId="4509" xr:uid="{00000000-0005-0000-0000-000011710000}"/>
    <cellStyle name="Normal 3 5 2 8 2" xfId="12999" xr:uid="{00000000-0005-0000-0000-000012710000}"/>
    <cellStyle name="Normal 3 5 2 8 2 2" xfId="29965" xr:uid="{00000000-0005-0000-0000-000013710000}"/>
    <cellStyle name="Normal 3 5 2 8 3" xfId="21483" xr:uid="{00000000-0005-0000-0000-000014710000}"/>
    <cellStyle name="Normal 3 5 2 9" xfId="8757" xr:uid="{00000000-0005-0000-0000-000015710000}"/>
    <cellStyle name="Normal 3 5 2 9 2" xfId="25724" xr:uid="{00000000-0005-0000-0000-000016710000}"/>
    <cellStyle name="Normal 3 5 3" xfId="243" xr:uid="{00000000-0005-0000-0000-000017710000}"/>
    <cellStyle name="Normal 3 5 3 2" xfId="378" xr:uid="{00000000-0005-0000-0000-000018710000}"/>
    <cellStyle name="Normal 3 5 3 2 2" xfId="666" xr:uid="{00000000-0005-0000-0000-000019710000}"/>
    <cellStyle name="Normal 3 5 3 2 2 2" xfId="1202" xr:uid="{00000000-0005-0000-0000-00001A710000}"/>
    <cellStyle name="Normal 3 5 3 2 2 2 2" xfId="2263" xr:uid="{00000000-0005-0000-0000-00001B710000}"/>
    <cellStyle name="Normal 3 5 3 2 2 2 2 2" xfId="4384" xr:uid="{00000000-0005-0000-0000-00001C710000}"/>
    <cellStyle name="Normal 3 5 3 2 2 2 2 2 2" xfId="8643" xr:uid="{00000000-0005-0000-0000-00001D710000}"/>
    <cellStyle name="Normal 3 5 3 2 2 2 2 2 2 2" xfId="17132" xr:uid="{00000000-0005-0000-0000-00001E710000}"/>
    <cellStyle name="Normal 3 5 3 2 2 2 2 2 2 2 2" xfId="34098" xr:uid="{00000000-0005-0000-0000-00001F710000}"/>
    <cellStyle name="Normal 3 5 3 2 2 2 2 2 2 3" xfId="25616" xr:uid="{00000000-0005-0000-0000-000020710000}"/>
    <cellStyle name="Normal 3 5 3 2 2 2 2 2 3" xfId="12890" xr:uid="{00000000-0005-0000-0000-000021710000}"/>
    <cellStyle name="Normal 3 5 3 2 2 2 2 2 3 2" xfId="29857" xr:uid="{00000000-0005-0000-0000-000022710000}"/>
    <cellStyle name="Normal 3 5 3 2 2 2 2 2 4" xfId="21375" xr:uid="{00000000-0005-0000-0000-000023710000}"/>
    <cellStyle name="Normal 3 5 3 2 2 2 2 3" xfId="6524" xr:uid="{00000000-0005-0000-0000-000024710000}"/>
    <cellStyle name="Normal 3 5 3 2 2 2 2 3 2" xfId="15014" xr:uid="{00000000-0005-0000-0000-000025710000}"/>
    <cellStyle name="Normal 3 5 3 2 2 2 2 3 2 2" xfId="31980" xr:uid="{00000000-0005-0000-0000-000026710000}"/>
    <cellStyle name="Normal 3 5 3 2 2 2 2 3 3" xfId="23498" xr:uid="{00000000-0005-0000-0000-000027710000}"/>
    <cellStyle name="Normal 3 5 3 2 2 2 2 4" xfId="10772" xr:uid="{00000000-0005-0000-0000-000028710000}"/>
    <cellStyle name="Normal 3 5 3 2 2 2 2 4 2" xfId="27739" xr:uid="{00000000-0005-0000-0000-000029710000}"/>
    <cellStyle name="Normal 3 5 3 2 2 2 2 5" xfId="19257" xr:uid="{00000000-0005-0000-0000-00002A710000}"/>
    <cellStyle name="Normal 3 5 3 2 2 2 3" xfId="3325" xr:uid="{00000000-0005-0000-0000-00002B710000}"/>
    <cellStyle name="Normal 3 5 3 2 2 2 3 2" xfId="7585" xr:uid="{00000000-0005-0000-0000-00002C710000}"/>
    <cellStyle name="Normal 3 5 3 2 2 2 3 2 2" xfId="16074" xr:uid="{00000000-0005-0000-0000-00002D710000}"/>
    <cellStyle name="Normal 3 5 3 2 2 2 3 2 2 2" xfId="33040" xr:uid="{00000000-0005-0000-0000-00002E710000}"/>
    <cellStyle name="Normal 3 5 3 2 2 2 3 2 3" xfId="24558" xr:uid="{00000000-0005-0000-0000-00002F710000}"/>
    <cellStyle name="Normal 3 5 3 2 2 2 3 3" xfId="11832" xr:uid="{00000000-0005-0000-0000-000030710000}"/>
    <cellStyle name="Normal 3 5 3 2 2 2 3 3 2" xfId="28799" xr:uid="{00000000-0005-0000-0000-000031710000}"/>
    <cellStyle name="Normal 3 5 3 2 2 2 3 4" xfId="20317" xr:uid="{00000000-0005-0000-0000-000032710000}"/>
    <cellStyle name="Normal 3 5 3 2 2 2 4" xfId="5466" xr:uid="{00000000-0005-0000-0000-000033710000}"/>
    <cellStyle name="Normal 3 5 3 2 2 2 4 2" xfId="13956" xr:uid="{00000000-0005-0000-0000-000034710000}"/>
    <cellStyle name="Normal 3 5 3 2 2 2 4 2 2" xfId="30922" xr:uid="{00000000-0005-0000-0000-000035710000}"/>
    <cellStyle name="Normal 3 5 3 2 2 2 4 3" xfId="22440" xr:uid="{00000000-0005-0000-0000-000036710000}"/>
    <cellStyle name="Normal 3 5 3 2 2 2 5" xfId="9714" xr:uid="{00000000-0005-0000-0000-000037710000}"/>
    <cellStyle name="Normal 3 5 3 2 2 2 5 2" xfId="26681" xr:uid="{00000000-0005-0000-0000-000038710000}"/>
    <cellStyle name="Normal 3 5 3 2 2 2 6" xfId="18199" xr:uid="{00000000-0005-0000-0000-000039710000}"/>
    <cellStyle name="Normal 3 5 3 2 2 3" xfId="1733" xr:uid="{00000000-0005-0000-0000-00003A710000}"/>
    <cellStyle name="Normal 3 5 3 2 2 3 2" xfId="3855" xr:uid="{00000000-0005-0000-0000-00003B710000}"/>
    <cellStyle name="Normal 3 5 3 2 2 3 2 2" xfId="8114" xr:uid="{00000000-0005-0000-0000-00003C710000}"/>
    <cellStyle name="Normal 3 5 3 2 2 3 2 2 2" xfId="16603" xr:uid="{00000000-0005-0000-0000-00003D710000}"/>
    <cellStyle name="Normal 3 5 3 2 2 3 2 2 2 2" xfId="33569" xr:uid="{00000000-0005-0000-0000-00003E710000}"/>
    <cellStyle name="Normal 3 5 3 2 2 3 2 2 3" xfId="25087" xr:uid="{00000000-0005-0000-0000-00003F710000}"/>
    <cellStyle name="Normal 3 5 3 2 2 3 2 3" xfId="12361" xr:uid="{00000000-0005-0000-0000-000040710000}"/>
    <cellStyle name="Normal 3 5 3 2 2 3 2 3 2" xfId="29328" xr:uid="{00000000-0005-0000-0000-000041710000}"/>
    <cellStyle name="Normal 3 5 3 2 2 3 2 4" xfId="20846" xr:uid="{00000000-0005-0000-0000-000042710000}"/>
    <cellStyle name="Normal 3 5 3 2 2 3 3" xfId="5995" xr:uid="{00000000-0005-0000-0000-000043710000}"/>
    <cellStyle name="Normal 3 5 3 2 2 3 3 2" xfId="14485" xr:uid="{00000000-0005-0000-0000-000044710000}"/>
    <cellStyle name="Normal 3 5 3 2 2 3 3 2 2" xfId="31451" xr:uid="{00000000-0005-0000-0000-000045710000}"/>
    <cellStyle name="Normal 3 5 3 2 2 3 3 3" xfId="22969" xr:uid="{00000000-0005-0000-0000-000046710000}"/>
    <cellStyle name="Normal 3 5 3 2 2 3 4" xfId="10243" xr:uid="{00000000-0005-0000-0000-000047710000}"/>
    <cellStyle name="Normal 3 5 3 2 2 3 4 2" xfId="27210" xr:uid="{00000000-0005-0000-0000-000048710000}"/>
    <cellStyle name="Normal 3 5 3 2 2 3 5" xfId="18728" xr:uid="{00000000-0005-0000-0000-000049710000}"/>
    <cellStyle name="Normal 3 5 3 2 2 4" xfId="2796" xr:uid="{00000000-0005-0000-0000-00004A710000}"/>
    <cellStyle name="Normal 3 5 3 2 2 4 2" xfId="7056" xr:uid="{00000000-0005-0000-0000-00004B710000}"/>
    <cellStyle name="Normal 3 5 3 2 2 4 2 2" xfId="15545" xr:uid="{00000000-0005-0000-0000-00004C710000}"/>
    <cellStyle name="Normal 3 5 3 2 2 4 2 2 2" xfId="32511" xr:uid="{00000000-0005-0000-0000-00004D710000}"/>
    <cellStyle name="Normal 3 5 3 2 2 4 2 3" xfId="24029" xr:uid="{00000000-0005-0000-0000-00004E710000}"/>
    <cellStyle name="Normal 3 5 3 2 2 4 3" xfId="11303" xr:uid="{00000000-0005-0000-0000-00004F710000}"/>
    <cellStyle name="Normal 3 5 3 2 2 4 3 2" xfId="28270" xr:uid="{00000000-0005-0000-0000-000050710000}"/>
    <cellStyle name="Normal 3 5 3 2 2 4 4" xfId="19788" xr:uid="{00000000-0005-0000-0000-000051710000}"/>
    <cellStyle name="Normal 3 5 3 2 2 5" xfId="4937" xr:uid="{00000000-0005-0000-0000-000052710000}"/>
    <cellStyle name="Normal 3 5 3 2 2 5 2" xfId="13427" xr:uid="{00000000-0005-0000-0000-000053710000}"/>
    <cellStyle name="Normal 3 5 3 2 2 5 2 2" xfId="30393" xr:uid="{00000000-0005-0000-0000-000054710000}"/>
    <cellStyle name="Normal 3 5 3 2 2 5 3" xfId="21911" xr:uid="{00000000-0005-0000-0000-000055710000}"/>
    <cellStyle name="Normal 3 5 3 2 2 6" xfId="9185" xr:uid="{00000000-0005-0000-0000-000056710000}"/>
    <cellStyle name="Normal 3 5 3 2 2 6 2" xfId="26152" xr:uid="{00000000-0005-0000-0000-000057710000}"/>
    <cellStyle name="Normal 3 5 3 2 2 7" xfId="17670" xr:uid="{00000000-0005-0000-0000-000058710000}"/>
    <cellStyle name="Normal 3 5 3 2 3" xfId="932" xr:uid="{00000000-0005-0000-0000-000059710000}"/>
    <cellStyle name="Normal 3 5 3 2 3 2" xfId="1998" xr:uid="{00000000-0005-0000-0000-00005A710000}"/>
    <cellStyle name="Normal 3 5 3 2 3 2 2" xfId="4119" xr:uid="{00000000-0005-0000-0000-00005B710000}"/>
    <cellStyle name="Normal 3 5 3 2 3 2 2 2" xfId="8378" xr:uid="{00000000-0005-0000-0000-00005C710000}"/>
    <cellStyle name="Normal 3 5 3 2 3 2 2 2 2" xfId="16867" xr:uid="{00000000-0005-0000-0000-00005D710000}"/>
    <cellStyle name="Normal 3 5 3 2 3 2 2 2 2 2" xfId="33833" xr:uid="{00000000-0005-0000-0000-00005E710000}"/>
    <cellStyle name="Normal 3 5 3 2 3 2 2 2 3" xfId="25351" xr:uid="{00000000-0005-0000-0000-00005F710000}"/>
    <cellStyle name="Normal 3 5 3 2 3 2 2 3" xfId="12625" xr:uid="{00000000-0005-0000-0000-000060710000}"/>
    <cellStyle name="Normal 3 5 3 2 3 2 2 3 2" xfId="29592" xr:uid="{00000000-0005-0000-0000-000061710000}"/>
    <cellStyle name="Normal 3 5 3 2 3 2 2 4" xfId="21110" xr:uid="{00000000-0005-0000-0000-000062710000}"/>
    <cellStyle name="Normal 3 5 3 2 3 2 3" xfId="6259" xr:uid="{00000000-0005-0000-0000-000063710000}"/>
    <cellStyle name="Normal 3 5 3 2 3 2 3 2" xfId="14749" xr:uid="{00000000-0005-0000-0000-000064710000}"/>
    <cellStyle name="Normal 3 5 3 2 3 2 3 2 2" xfId="31715" xr:uid="{00000000-0005-0000-0000-000065710000}"/>
    <cellStyle name="Normal 3 5 3 2 3 2 3 3" xfId="23233" xr:uid="{00000000-0005-0000-0000-000066710000}"/>
    <cellStyle name="Normal 3 5 3 2 3 2 4" xfId="10507" xr:uid="{00000000-0005-0000-0000-000067710000}"/>
    <cellStyle name="Normal 3 5 3 2 3 2 4 2" xfId="27474" xr:uid="{00000000-0005-0000-0000-000068710000}"/>
    <cellStyle name="Normal 3 5 3 2 3 2 5" xfId="18992" xr:uid="{00000000-0005-0000-0000-000069710000}"/>
    <cellStyle name="Normal 3 5 3 2 3 3" xfId="3060" xr:uid="{00000000-0005-0000-0000-00006A710000}"/>
    <cellStyle name="Normal 3 5 3 2 3 3 2" xfId="7320" xr:uid="{00000000-0005-0000-0000-00006B710000}"/>
    <cellStyle name="Normal 3 5 3 2 3 3 2 2" xfId="15809" xr:uid="{00000000-0005-0000-0000-00006C710000}"/>
    <cellStyle name="Normal 3 5 3 2 3 3 2 2 2" xfId="32775" xr:uid="{00000000-0005-0000-0000-00006D710000}"/>
    <cellStyle name="Normal 3 5 3 2 3 3 2 3" xfId="24293" xr:uid="{00000000-0005-0000-0000-00006E710000}"/>
    <cellStyle name="Normal 3 5 3 2 3 3 3" xfId="11567" xr:uid="{00000000-0005-0000-0000-00006F710000}"/>
    <cellStyle name="Normal 3 5 3 2 3 3 3 2" xfId="28534" xr:uid="{00000000-0005-0000-0000-000070710000}"/>
    <cellStyle name="Normal 3 5 3 2 3 3 4" xfId="20052" xr:uid="{00000000-0005-0000-0000-000071710000}"/>
    <cellStyle name="Normal 3 5 3 2 3 4" xfId="5201" xr:uid="{00000000-0005-0000-0000-000072710000}"/>
    <cellStyle name="Normal 3 5 3 2 3 4 2" xfId="13691" xr:uid="{00000000-0005-0000-0000-000073710000}"/>
    <cellStyle name="Normal 3 5 3 2 3 4 2 2" xfId="30657" xr:uid="{00000000-0005-0000-0000-000074710000}"/>
    <cellStyle name="Normal 3 5 3 2 3 4 3" xfId="22175" xr:uid="{00000000-0005-0000-0000-000075710000}"/>
    <cellStyle name="Normal 3 5 3 2 3 5" xfId="9449" xr:uid="{00000000-0005-0000-0000-000076710000}"/>
    <cellStyle name="Normal 3 5 3 2 3 5 2" xfId="26416" xr:uid="{00000000-0005-0000-0000-000077710000}"/>
    <cellStyle name="Normal 3 5 3 2 3 6" xfId="17934" xr:uid="{00000000-0005-0000-0000-000078710000}"/>
    <cellStyle name="Normal 3 5 3 2 4" xfId="1468" xr:uid="{00000000-0005-0000-0000-000079710000}"/>
    <cellStyle name="Normal 3 5 3 2 4 2" xfId="3590" xr:uid="{00000000-0005-0000-0000-00007A710000}"/>
    <cellStyle name="Normal 3 5 3 2 4 2 2" xfId="7849" xr:uid="{00000000-0005-0000-0000-00007B710000}"/>
    <cellStyle name="Normal 3 5 3 2 4 2 2 2" xfId="16338" xr:uid="{00000000-0005-0000-0000-00007C710000}"/>
    <cellStyle name="Normal 3 5 3 2 4 2 2 2 2" xfId="33304" xr:uid="{00000000-0005-0000-0000-00007D710000}"/>
    <cellStyle name="Normal 3 5 3 2 4 2 2 3" xfId="24822" xr:uid="{00000000-0005-0000-0000-00007E710000}"/>
    <cellStyle name="Normal 3 5 3 2 4 2 3" xfId="12096" xr:uid="{00000000-0005-0000-0000-00007F710000}"/>
    <cellStyle name="Normal 3 5 3 2 4 2 3 2" xfId="29063" xr:uid="{00000000-0005-0000-0000-000080710000}"/>
    <cellStyle name="Normal 3 5 3 2 4 2 4" xfId="20581" xr:uid="{00000000-0005-0000-0000-000081710000}"/>
    <cellStyle name="Normal 3 5 3 2 4 3" xfId="5730" xr:uid="{00000000-0005-0000-0000-000082710000}"/>
    <cellStyle name="Normal 3 5 3 2 4 3 2" xfId="14220" xr:uid="{00000000-0005-0000-0000-000083710000}"/>
    <cellStyle name="Normal 3 5 3 2 4 3 2 2" xfId="31186" xr:uid="{00000000-0005-0000-0000-000084710000}"/>
    <cellStyle name="Normal 3 5 3 2 4 3 3" xfId="22704" xr:uid="{00000000-0005-0000-0000-000085710000}"/>
    <cellStyle name="Normal 3 5 3 2 4 4" xfId="9978" xr:uid="{00000000-0005-0000-0000-000086710000}"/>
    <cellStyle name="Normal 3 5 3 2 4 4 2" xfId="26945" xr:uid="{00000000-0005-0000-0000-000087710000}"/>
    <cellStyle name="Normal 3 5 3 2 4 5" xfId="18463" xr:uid="{00000000-0005-0000-0000-000088710000}"/>
    <cellStyle name="Normal 3 5 3 2 5" xfId="2531" xr:uid="{00000000-0005-0000-0000-000089710000}"/>
    <cellStyle name="Normal 3 5 3 2 5 2" xfId="6791" xr:uid="{00000000-0005-0000-0000-00008A710000}"/>
    <cellStyle name="Normal 3 5 3 2 5 2 2" xfId="15280" xr:uid="{00000000-0005-0000-0000-00008B710000}"/>
    <cellStyle name="Normal 3 5 3 2 5 2 2 2" xfId="32246" xr:uid="{00000000-0005-0000-0000-00008C710000}"/>
    <cellStyle name="Normal 3 5 3 2 5 2 3" xfId="23764" xr:uid="{00000000-0005-0000-0000-00008D710000}"/>
    <cellStyle name="Normal 3 5 3 2 5 3" xfId="11038" xr:uid="{00000000-0005-0000-0000-00008E710000}"/>
    <cellStyle name="Normal 3 5 3 2 5 3 2" xfId="28005" xr:uid="{00000000-0005-0000-0000-00008F710000}"/>
    <cellStyle name="Normal 3 5 3 2 5 4" xfId="19523" xr:uid="{00000000-0005-0000-0000-000090710000}"/>
    <cellStyle name="Normal 3 5 3 2 6" xfId="4672" xr:uid="{00000000-0005-0000-0000-000091710000}"/>
    <cellStyle name="Normal 3 5 3 2 6 2" xfId="13162" xr:uid="{00000000-0005-0000-0000-000092710000}"/>
    <cellStyle name="Normal 3 5 3 2 6 2 2" xfId="30128" xr:uid="{00000000-0005-0000-0000-000093710000}"/>
    <cellStyle name="Normal 3 5 3 2 6 3" xfId="21646" xr:uid="{00000000-0005-0000-0000-000094710000}"/>
    <cellStyle name="Normal 3 5 3 2 7" xfId="8920" xr:uid="{00000000-0005-0000-0000-000095710000}"/>
    <cellStyle name="Normal 3 5 3 2 7 2" xfId="25887" xr:uid="{00000000-0005-0000-0000-000096710000}"/>
    <cellStyle name="Normal 3 5 3 2 8" xfId="17405" xr:uid="{00000000-0005-0000-0000-000097710000}"/>
    <cellStyle name="Normal 3 5 3 3" xfId="532" xr:uid="{00000000-0005-0000-0000-000098710000}"/>
    <cellStyle name="Normal 3 5 3 3 2" xfId="1071" xr:uid="{00000000-0005-0000-0000-000099710000}"/>
    <cellStyle name="Normal 3 5 3 3 2 2" xfId="2132" xr:uid="{00000000-0005-0000-0000-00009A710000}"/>
    <cellStyle name="Normal 3 5 3 3 2 2 2" xfId="4253" xr:uid="{00000000-0005-0000-0000-00009B710000}"/>
    <cellStyle name="Normal 3 5 3 3 2 2 2 2" xfId="8512" xr:uid="{00000000-0005-0000-0000-00009C710000}"/>
    <cellStyle name="Normal 3 5 3 3 2 2 2 2 2" xfId="17001" xr:uid="{00000000-0005-0000-0000-00009D710000}"/>
    <cellStyle name="Normal 3 5 3 3 2 2 2 2 2 2" xfId="33967" xr:uid="{00000000-0005-0000-0000-00009E710000}"/>
    <cellStyle name="Normal 3 5 3 3 2 2 2 2 3" xfId="25485" xr:uid="{00000000-0005-0000-0000-00009F710000}"/>
    <cellStyle name="Normal 3 5 3 3 2 2 2 3" xfId="12759" xr:uid="{00000000-0005-0000-0000-0000A0710000}"/>
    <cellStyle name="Normal 3 5 3 3 2 2 2 3 2" xfId="29726" xr:uid="{00000000-0005-0000-0000-0000A1710000}"/>
    <cellStyle name="Normal 3 5 3 3 2 2 2 4" xfId="21244" xr:uid="{00000000-0005-0000-0000-0000A2710000}"/>
    <cellStyle name="Normal 3 5 3 3 2 2 3" xfId="6393" xr:uid="{00000000-0005-0000-0000-0000A3710000}"/>
    <cellStyle name="Normal 3 5 3 3 2 2 3 2" xfId="14883" xr:uid="{00000000-0005-0000-0000-0000A4710000}"/>
    <cellStyle name="Normal 3 5 3 3 2 2 3 2 2" xfId="31849" xr:uid="{00000000-0005-0000-0000-0000A5710000}"/>
    <cellStyle name="Normal 3 5 3 3 2 2 3 3" xfId="23367" xr:uid="{00000000-0005-0000-0000-0000A6710000}"/>
    <cellStyle name="Normal 3 5 3 3 2 2 4" xfId="10641" xr:uid="{00000000-0005-0000-0000-0000A7710000}"/>
    <cellStyle name="Normal 3 5 3 3 2 2 4 2" xfId="27608" xr:uid="{00000000-0005-0000-0000-0000A8710000}"/>
    <cellStyle name="Normal 3 5 3 3 2 2 5" xfId="19126" xr:uid="{00000000-0005-0000-0000-0000A9710000}"/>
    <cellStyle name="Normal 3 5 3 3 2 3" xfId="3194" xr:uid="{00000000-0005-0000-0000-0000AA710000}"/>
    <cellStyle name="Normal 3 5 3 3 2 3 2" xfId="7454" xr:uid="{00000000-0005-0000-0000-0000AB710000}"/>
    <cellStyle name="Normal 3 5 3 3 2 3 2 2" xfId="15943" xr:uid="{00000000-0005-0000-0000-0000AC710000}"/>
    <cellStyle name="Normal 3 5 3 3 2 3 2 2 2" xfId="32909" xr:uid="{00000000-0005-0000-0000-0000AD710000}"/>
    <cellStyle name="Normal 3 5 3 3 2 3 2 3" xfId="24427" xr:uid="{00000000-0005-0000-0000-0000AE710000}"/>
    <cellStyle name="Normal 3 5 3 3 2 3 3" xfId="11701" xr:uid="{00000000-0005-0000-0000-0000AF710000}"/>
    <cellStyle name="Normal 3 5 3 3 2 3 3 2" xfId="28668" xr:uid="{00000000-0005-0000-0000-0000B0710000}"/>
    <cellStyle name="Normal 3 5 3 3 2 3 4" xfId="20186" xr:uid="{00000000-0005-0000-0000-0000B1710000}"/>
    <cellStyle name="Normal 3 5 3 3 2 4" xfId="5335" xr:uid="{00000000-0005-0000-0000-0000B2710000}"/>
    <cellStyle name="Normal 3 5 3 3 2 4 2" xfId="13825" xr:uid="{00000000-0005-0000-0000-0000B3710000}"/>
    <cellStyle name="Normal 3 5 3 3 2 4 2 2" xfId="30791" xr:uid="{00000000-0005-0000-0000-0000B4710000}"/>
    <cellStyle name="Normal 3 5 3 3 2 4 3" xfId="22309" xr:uid="{00000000-0005-0000-0000-0000B5710000}"/>
    <cellStyle name="Normal 3 5 3 3 2 5" xfId="9583" xr:uid="{00000000-0005-0000-0000-0000B6710000}"/>
    <cellStyle name="Normal 3 5 3 3 2 5 2" xfId="26550" xr:uid="{00000000-0005-0000-0000-0000B7710000}"/>
    <cellStyle name="Normal 3 5 3 3 2 6" xfId="18068" xr:uid="{00000000-0005-0000-0000-0000B8710000}"/>
    <cellStyle name="Normal 3 5 3 3 3" xfId="1602" xr:uid="{00000000-0005-0000-0000-0000B9710000}"/>
    <cellStyle name="Normal 3 5 3 3 3 2" xfId="3724" xr:uid="{00000000-0005-0000-0000-0000BA710000}"/>
    <cellStyle name="Normal 3 5 3 3 3 2 2" xfId="7983" xr:uid="{00000000-0005-0000-0000-0000BB710000}"/>
    <cellStyle name="Normal 3 5 3 3 3 2 2 2" xfId="16472" xr:uid="{00000000-0005-0000-0000-0000BC710000}"/>
    <cellStyle name="Normal 3 5 3 3 3 2 2 2 2" xfId="33438" xr:uid="{00000000-0005-0000-0000-0000BD710000}"/>
    <cellStyle name="Normal 3 5 3 3 3 2 2 3" xfId="24956" xr:uid="{00000000-0005-0000-0000-0000BE710000}"/>
    <cellStyle name="Normal 3 5 3 3 3 2 3" xfId="12230" xr:uid="{00000000-0005-0000-0000-0000BF710000}"/>
    <cellStyle name="Normal 3 5 3 3 3 2 3 2" xfId="29197" xr:uid="{00000000-0005-0000-0000-0000C0710000}"/>
    <cellStyle name="Normal 3 5 3 3 3 2 4" xfId="20715" xr:uid="{00000000-0005-0000-0000-0000C1710000}"/>
    <cellStyle name="Normal 3 5 3 3 3 3" xfId="5864" xr:uid="{00000000-0005-0000-0000-0000C2710000}"/>
    <cellStyle name="Normal 3 5 3 3 3 3 2" xfId="14354" xr:uid="{00000000-0005-0000-0000-0000C3710000}"/>
    <cellStyle name="Normal 3 5 3 3 3 3 2 2" xfId="31320" xr:uid="{00000000-0005-0000-0000-0000C4710000}"/>
    <cellStyle name="Normal 3 5 3 3 3 3 3" xfId="22838" xr:uid="{00000000-0005-0000-0000-0000C5710000}"/>
    <cellStyle name="Normal 3 5 3 3 3 4" xfId="10112" xr:uid="{00000000-0005-0000-0000-0000C6710000}"/>
    <cellStyle name="Normal 3 5 3 3 3 4 2" xfId="27079" xr:uid="{00000000-0005-0000-0000-0000C7710000}"/>
    <cellStyle name="Normal 3 5 3 3 3 5" xfId="18597" xr:uid="{00000000-0005-0000-0000-0000C8710000}"/>
    <cellStyle name="Normal 3 5 3 3 4" xfId="2665" xr:uid="{00000000-0005-0000-0000-0000C9710000}"/>
    <cellStyle name="Normal 3 5 3 3 4 2" xfId="6925" xr:uid="{00000000-0005-0000-0000-0000CA710000}"/>
    <cellStyle name="Normal 3 5 3 3 4 2 2" xfId="15414" xr:uid="{00000000-0005-0000-0000-0000CB710000}"/>
    <cellStyle name="Normal 3 5 3 3 4 2 2 2" xfId="32380" xr:uid="{00000000-0005-0000-0000-0000CC710000}"/>
    <cellStyle name="Normal 3 5 3 3 4 2 3" xfId="23898" xr:uid="{00000000-0005-0000-0000-0000CD710000}"/>
    <cellStyle name="Normal 3 5 3 3 4 3" xfId="11172" xr:uid="{00000000-0005-0000-0000-0000CE710000}"/>
    <cellStyle name="Normal 3 5 3 3 4 3 2" xfId="28139" xr:uid="{00000000-0005-0000-0000-0000CF710000}"/>
    <cellStyle name="Normal 3 5 3 3 4 4" xfId="19657" xr:uid="{00000000-0005-0000-0000-0000D0710000}"/>
    <cellStyle name="Normal 3 5 3 3 5" xfId="4806" xr:uid="{00000000-0005-0000-0000-0000D1710000}"/>
    <cellStyle name="Normal 3 5 3 3 5 2" xfId="13296" xr:uid="{00000000-0005-0000-0000-0000D2710000}"/>
    <cellStyle name="Normal 3 5 3 3 5 2 2" xfId="30262" xr:uid="{00000000-0005-0000-0000-0000D3710000}"/>
    <cellStyle name="Normal 3 5 3 3 5 3" xfId="21780" xr:uid="{00000000-0005-0000-0000-0000D4710000}"/>
    <cellStyle name="Normal 3 5 3 3 6" xfId="9054" xr:uid="{00000000-0005-0000-0000-0000D5710000}"/>
    <cellStyle name="Normal 3 5 3 3 6 2" xfId="26021" xr:uid="{00000000-0005-0000-0000-0000D6710000}"/>
    <cellStyle name="Normal 3 5 3 3 7" xfId="17539" xr:uid="{00000000-0005-0000-0000-0000D7710000}"/>
    <cellStyle name="Normal 3 5 3 4" xfId="801" xr:uid="{00000000-0005-0000-0000-0000D8710000}"/>
    <cellStyle name="Normal 3 5 3 4 2" xfId="1867" xr:uid="{00000000-0005-0000-0000-0000D9710000}"/>
    <cellStyle name="Normal 3 5 3 4 2 2" xfId="3988" xr:uid="{00000000-0005-0000-0000-0000DA710000}"/>
    <cellStyle name="Normal 3 5 3 4 2 2 2" xfId="8247" xr:uid="{00000000-0005-0000-0000-0000DB710000}"/>
    <cellStyle name="Normal 3 5 3 4 2 2 2 2" xfId="16736" xr:uid="{00000000-0005-0000-0000-0000DC710000}"/>
    <cellStyle name="Normal 3 5 3 4 2 2 2 2 2" xfId="33702" xr:uid="{00000000-0005-0000-0000-0000DD710000}"/>
    <cellStyle name="Normal 3 5 3 4 2 2 2 3" xfId="25220" xr:uid="{00000000-0005-0000-0000-0000DE710000}"/>
    <cellStyle name="Normal 3 5 3 4 2 2 3" xfId="12494" xr:uid="{00000000-0005-0000-0000-0000DF710000}"/>
    <cellStyle name="Normal 3 5 3 4 2 2 3 2" xfId="29461" xr:uid="{00000000-0005-0000-0000-0000E0710000}"/>
    <cellStyle name="Normal 3 5 3 4 2 2 4" xfId="20979" xr:uid="{00000000-0005-0000-0000-0000E1710000}"/>
    <cellStyle name="Normal 3 5 3 4 2 3" xfId="6128" xr:uid="{00000000-0005-0000-0000-0000E2710000}"/>
    <cellStyle name="Normal 3 5 3 4 2 3 2" xfId="14618" xr:uid="{00000000-0005-0000-0000-0000E3710000}"/>
    <cellStyle name="Normal 3 5 3 4 2 3 2 2" xfId="31584" xr:uid="{00000000-0005-0000-0000-0000E4710000}"/>
    <cellStyle name="Normal 3 5 3 4 2 3 3" xfId="23102" xr:uid="{00000000-0005-0000-0000-0000E5710000}"/>
    <cellStyle name="Normal 3 5 3 4 2 4" xfId="10376" xr:uid="{00000000-0005-0000-0000-0000E6710000}"/>
    <cellStyle name="Normal 3 5 3 4 2 4 2" xfId="27343" xr:uid="{00000000-0005-0000-0000-0000E7710000}"/>
    <cellStyle name="Normal 3 5 3 4 2 5" xfId="18861" xr:uid="{00000000-0005-0000-0000-0000E8710000}"/>
    <cellStyle name="Normal 3 5 3 4 3" xfId="2929" xr:uid="{00000000-0005-0000-0000-0000E9710000}"/>
    <cellStyle name="Normal 3 5 3 4 3 2" xfId="7189" xr:uid="{00000000-0005-0000-0000-0000EA710000}"/>
    <cellStyle name="Normal 3 5 3 4 3 2 2" xfId="15678" xr:uid="{00000000-0005-0000-0000-0000EB710000}"/>
    <cellStyle name="Normal 3 5 3 4 3 2 2 2" xfId="32644" xr:uid="{00000000-0005-0000-0000-0000EC710000}"/>
    <cellStyle name="Normal 3 5 3 4 3 2 3" xfId="24162" xr:uid="{00000000-0005-0000-0000-0000ED710000}"/>
    <cellStyle name="Normal 3 5 3 4 3 3" xfId="11436" xr:uid="{00000000-0005-0000-0000-0000EE710000}"/>
    <cellStyle name="Normal 3 5 3 4 3 3 2" xfId="28403" xr:uid="{00000000-0005-0000-0000-0000EF710000}"/>
    <cellStyle name="Normal 3 5 3 4 3 4" xfId="19921" xr:uid="{00000000-0005-0000-0000-0000F0710000}"/>
    <cellStyle name="Normal 3 5 3 4 4" xfId="5070" xr:uid="{00000000-0005-0000-0000-0000F1710000}"/>
    <cellStyle name="Normal 3 5 3 4 4 2" xfId="13560" xr:uid="{00000000-0005-0000-0000-0000F2710000}"/>
    <cellStyle name="Normal 3 5 3 4 4 2 2" xfId="30526" xr:uid="{00000000-0005-0000-0000-0000F3710000}"/>
    <cellStyle name="Normal 3 5 3 4 4 3" xfId="22044" xr:uid="{00000000-0005-0000-0000-0000F4710000}"/>
    <cellStyle name="Normal 3 5 3 4 5" xfId="9318" xr:uid="{00000000-0005-0000-0000-0000F5710000}"/>
    <cellStyle name="Normal 3 5 3 4 5 2" xfId="26285" xr:uid="{00000000-0005-0000-0000-0000F6710000}"/>
    <cellStyle name="Normal 3 5 3 4 6" xfId="17803" xr:uid="{00000000-0005-0000-0000-0000F7710000}"/>
    <cellStyle name="Normal 3 5 3 5" xfId="1337" xr:uid="{00000000-0005-0000-0000-0000F8710000}"/>
    <cellStyle name="Normal 3 5 3 5 2" xfId="3459" xr:uid="{00000000-0005-0000-0000-0000F9710000}"/>
    <cellStyle name="Normal 3 5 3 5 2 2" xfId="7718" xr:uid="{00000000-0005-0000-0000-0000FA710000}"/>
    <cellStyle name="Normal 3 5 3 5 2 2 2" xfId="16207" xr:uid="{00000000-0005-0000-0000-0000FB710000}"/>
    <cellStyle name="Normal 3 5 3 5 2 2 2 2" xfId="33173" xr:uid="{00000000-0005-0000-0000-0000FC710000}"/>
    <cellStyle name="Normal 3 5 3 5 2 2 3" xfId="24691" xr:uid="{00000000-0005-0000-0000-0000FD710000}"/>
    <cellStyle name="Normal 3 5 3 5 2 3" xfId="11965" xr:uid="{00000000-0005-0000-0000-0000FE710000}"/>
    <cellStyle name="Normal 3 5 3 5 2 3 2" xfId="28932" xr:uid="{00000000-0005-0000-0000-0000FF710000}"/>
    <cellStyle name="Normal 3 5 3 5 2 4" xfId="20450" xr:uid="{00000000-0005-0000-0000-000000720000}"/>
    <cellStyle name="Normal 3 5 3 5 3" xfId="5599" xr:uid="{00000000-0005-0000-0000-000001720000}"/>
    <cellStyle name="Normal 3 5 3 5 3 2" xfId="14089" xr:uid="{00000000-0005-0000-0000-000002720000}"/>
    <cellStyle name="Normal 3 5 3 5 3 2 2" xfId="31055" xr:uid="{00000000-0005-0000-0000-000003720000}"/>
    <cellStyle name="Normal 3 5 3 5 3 3" xfId="22573" xr:uid="{00000000-0005-0000-0000-000004720000}"/>
    <cellStyle name="Normal 3 5 3 5 4" xfId="9847" xr:uid="{00000000-0005-0000-0000-000005720000}"/>
    <cellStyle name="Normal 3 5 3 5 4 2" xfId="26814" xr:uid="{00000000-0005-0000-0000-000006720000}"/>
    <cellStyle name="Normal 3 5 3 5 5" xfId="18332" xr:uid="{00000000-0005-0000-0000-000007720000}"/>
    <cellStyle name="Normal 3 5 3 6" xfId="2400" xr:uid="{00000000-0005-0000-0000-000008720000}"/>
    <cellStyle name="Normal 3 5 3 6 2" xfId="6660" xr:uid="{00000000-0005-0000-0000-000009720000}"/>
    <cellStyle name="Normal 3 5 3 6 2 2" xfId="15149" xr:uid="{00000000-0005-0000-0000-00000A720000}"/>
    <cellStyle name="Normal 3 5 3 6 2 2 2" xfId="32115" xr:uid="{00000000-0005-0000-0000-00000B720000}"/>
    <cellStyle name="Normal 3 5 3 6 2 3" xfId="23633" xr:uid="{00000000-0005-0000-0000-00000C720000}"/>
    <cellStyle name="Normal 3 5 3 6 3" xfId="10907" xr:uid="{00000000-0005-0000-0000-00000D720000}"/>
    <cellStyle name="Normal 3 5 3 6 3 2" xfId="27874" xr:uid="{00000000-0005-0000-0000-00000E720000}"/>
    <cellStyle name="Normal 3 5 3 6 4" xfId="19392" xr:uid="{00000000-0005-0000-0000-00000F720000}"/>
    <cellStyle name="Normal 3 5 3 7" xfId="4541" xr:uid="{00000000-0005-0000-0000-000010720000}"/>
    <cellStyle name="Normal 3 5 3 7 2" xfId="13031" xr:uid="{00000000-0005-0000-0000-000011720000}"/>
    <cellStyle name="Normal 3 5 3 7 2 2" xfId="29997" xr:uid="{00000000-0005-0000-0000-000012720000}"/>
    <cellStyle name="Normal 3 5 3 7 3" xfId="21515" xr:uid="{00000000-0005-0000-0000-000013720000}"/>
    <cellStyle name="Normal 3 5 3 8" xfId="8789" xr:uid="{00000000-0005-0000-0000-000014720000}"/>
    <cellStyle name="Normal 3 5 3 8 2" xfId="25756" xr:uid="{00000000-0005-0000-0000-000015720000}"/>
    <cellStyle name="Normal 3 5 3 9" xfId="17274" xr:uid="{00000000-0005-0000-0000-000016720000}"/>
    <cellStyle name="Normal 3 5 4" xfId="311" xr:uid="{00000000-0005-0000-0000-000017720000}"/>
    <cellStyle name="Normal 3 5 4 2" xfId="600" xr:uid="{00000000-0005-0000-0000-000018720000}"/>
    <cellStyle name="Normal 3 5 4 2 2" xfId="1137" xr:uid="{00000000-0005-0000-0000-000019720000}"/>
    <cellStyle name="Normal 3 5 4 2 2 2" xfId="2198" xr:uid="{00000000-0005-0000-0000-00001A720000}"/>
    <cellStyle name="Normal 3 5 4 2 2 2 2" xfId="4319" xr:uid="{00000000-0005-0000-0000-00001B720000}"/>
    <cellStyle name="Normal 3 5 4 2 2 2 2 2" xfId="8578" xr:uid="{00000000-0005-0000-0000-00001C720000}"/>
    <cellStyle name="Normal 3 5 4 2 2 2 2 2 2" xfId="17067" xr:uid="{00000000-0005-0000-0000-00001D720000}"/>
    <cellStyle name="Normal 3 5 4 2 2 2 2 2 2 2" xfId="34033" xr:uid="{00000000-0005-0000-0000-00001E720000}"/>
    <cellStyle name="Normal 3 5 4 2 2 2 2 2 3" xfId="25551" xr:uid="{00000000-0005-0000-0000-00001F720000}"/>
    <cellStyle name="Normal 3 5 4 2 2 2 2 3" xfId="12825" xr:uid="{00000000-0005-0000-0000-000020720000}"/>
    <cellStyle name="Normal 3 5 4 2 2 2 2 3 2" xfId="29792" xr:uid="{00000000-0005-0000-0000-000021720000}"/>
    <cellStyle name="Normal 3 5 4 2 2 2 2 4" xfId="21310" xr:uid="{00000000-0005-0000-0000-000022720000}"/>
    <cellStyle name="Normal 3 5 4 2 2 2 3" xfId="6459" xr:uid="{00000000-0005-0000-0000-000023720000}"/>
    <cellStyle name="Normal 3 5 4 2 2 2 3 2" xfId="14949" xr:uid="{00000000-0005-0000-0000-000024720000}"/>
    <cellStyle name="Normal 3 5 4 2 2 2 3 2 2" xfId="31915" xr:uid="{00000000-0005-0000-0000-000025720000}"/>
    <cellStyle name="Normal 3 5 4 2 2 2 3 3" xfId="23433" xr:uid="{00000000-0005-0000-0000-000026720000}"/>
    <cellStyle name="Normal 3 5 4 2 2 2 4" xfId="10707" xr:uid="{00000000-0005-0000-0000-000027720000}"/>
    <cellStyle name="Normal 3 5 4 2 2 2 4 2" xfId="27674" xr:uid="{00000000-0005-0000-0000-000028720000}"/>
    <cellStyle name="Normal 3 5 4 2 2 2 5" xfId="19192" xr:uid="{00000000-0005-0000-0000-000029720000}"/>
    <cellStyle name="Normal 3 5 4 2 2 3" xfId="3260" xr:uid="{00000000-0005-0000-0000-00002A720000}"/>
    <cellStyle name="Normal 3 5 4 2 2 3 2" xfId="7520" xr:uid="{00000000-0005-0000-0000-00002B720000}"/>
    <cellStyle name="Normal 3 5 4 2 2 3 2 2" xfId="16009" xr:uid="{00000000-0005-0000-0000-00002C720000}"/>
    <cellStyle name="Normal 3 5 4 2 2 3 2 2 2" xfId="32975" xr:uid="{00000000-0005-0000-0000-00002D720000}"/>
    <cellStyle name="Normal 3 5 4 2 2 3 2 3" xfId="24493" xr:uid="{00000000-0005-0000-0000-00002E720000}"/>
    <cellStyle name="Normal 3 5 4 2 2 3 3" xfId="11767" xr:uid="{00000000-0005-0000-0000-00002F720000}"/>
    <cellStyle name="Normal 3 5 4 2 2 3 3 2" xfId="28734" xr:uid="{00000000-0005-0000-0000-000030720000}"/>
    <cellStyle name="Normal 3 5 4 2 2 3 4" xfId="20252" xr:uid="{00000000-0005-0000-0000-000031720000}"/>
    <cellStyle name="Normal 3 5 4 2 2 4" xfId="5401" xr:uid="{00000000-0005-0000-0000-000032720000}"/>
    <cellStyle name="Normal 3 5 4 2 2 4 2" xfId="13891" xr:uid="{00000000-0005-0000-0000-000033720000}"/>
    <cellStyle name="Normal 3 5 4 2 2 4 2 2" xfId="30857" xr:uid="{00000000-0005-0000-0000-000034720000}"/>
    <cellStyle name="Normal 3 5 4 2 2 4 3" xfId="22375" xr:uid="{00000000-0005-0000-0000-000035720000}"/>
    <cellStyle name="Normal 3 5 4 2 2 5" xfId="9649" xr:uid="{00000000-0005-0000-0000-000036720000}"/>
    <cellStyle name="Normal 3 5 4 2 2 5 2" xfId="26616" xr:uid="{00000000-0005-0000-0000-000037720000}"/>
    <cellStyle name="Normal 3 5 4 2 2 6" xfId="18134" xr:uid="{00000000-0005-0000-0000-000038720000}"/>
    <cellStyle name="Normal 3 5 4 2 3" xfId="1668" xr:uid="{00000000-0005-0000-0000-000039720000}"/>
    <cellStyle name="Normal 3 5 4 2 3 2" xfId="3790" xr:uid="{00000000-0005-0000-0000-00003A720000}"/>
    <cellStyle name="Normal 3 5 4 2 3 2 2" xfId="8049" xr:uid="{00000000-0005-0000-0000-00003B720000}"/>
    <cellStyle name="Normal 3 5 4 2 3 2 2 2" xfId="16538" xr:uid="{00000000-0005-0000-0000-00003C720000}"/>
    <cellStyle name="Normal 3 5 4 2 3 2 2 2 2" xfId="33504" xr:uid="{00000000-0005-0000-0000-00003D720000}"/>
    <cellStyle name="Normal 3 5 4 2 3 2 2 3" xfId="25022" xr:uid="{00000000-0005-0000-0000-00003E720000}"/>
    <cellStyle name="Normal 3 5 4 2 3 2 3" xfId="12296" xr:uid="{00000000-0005-0000-0000-00003F720000}"/>
    <cellStyle name="Normal 3 5 4 2 3 2 3 2" xfId="29263" xr:uid="{00000000-0005-0000-0000-000040720000}"/>
    <cellStyle name="Normal 3 5 4 2 3 2 4" xfId="20781" xr:uid="{00000000-0005-0000-0000-000041720000}"/>
    <cellStyle name="Normal 3 5 4 2 3 3" xfId="5930" xr:uid="{00000000-0005-0000-0000-000042720000}"/>
    <cellStyle name="Normal 3 5 4 2 3 3 2" xfId="14420" xr:uid="{00000000-0005-0000-0000-000043720000}"/>
    <cellStyle name="Normal 3 5 4 2 3 3 2 2" xfId="31386" xr:uid="{00000000-0005-0000-0000-000044720000}"/>
    <cellStyle name="Normal 3 5 4 2 3 3 3" xfId="22904" xr:uid="{00000000-0005-0000-0000-000045720000}"/>
    <cellStyle name="Normal 3 5 4 2 3 4" xfId="10178" xr:uid="{00000000-0005-0000-0000-000046720000}"/>
    <cellStyle name="Normal 3 5 4 2 3 4 2" xfId="27145" xr:uid="{00000000-0005-0000-0000-000047720000}"/>
    <cellStyle name="Normal 3 5 4 2 3 5" xfId="18663" xr:uid="{00000000-0005-0000-0000-000048720000}"/>
    <cellStyle name="Normal 3 5 4 2 4" xfId="2731" xr:uid="{00000000-0005-0000-0000-000049720000}"/>
    <cellStyle name="Normal 3 5 4 2 4 2" xfId="6991" xr:uid="{00000000-0005-0000-0000-00004A720000}"/>
    <cellStyle name="Normal 3 5 4 2 4 2 2" xfId="15480" xr:uid="{00000000-0005-0000-0000-00004B720000}"/>
    <cellStyle name="Normal 3 5 4 2 4 2 2 2" xfId="32446" xr:uid="{00000000-0005-0000-0000-00004C720000}"/>
    <cellStyle name="Normal 3 5 4 2 4 2 3" xfId="23964" xr:uid="{00000000-0005-0000-0000-00004D720000}"/>
    <cellStyle name="Normal 3 5 4 2 4 3" xfId="11238" xr:uid="{00000000-0005-0000-0000-00004E720000}"/>
    <cellStyle name="Normal 3 5 4 2 4 3 2" xfId="28205" xr:uid="{00000000-0005-0000-0000-00004F720000}"/>
    <cellStyle name="Normal 3 5 4 2 4 4" xfId="19723" xr:uid="{00000000-0005-0000-0000-000050720000}"/>
    <cellStyle name="Normal 3 5 4 2 5" xfId="4872" xr:uid="{00000000-0005-0000-0000-000051720000}"/>
    <cellStyle name="Normal 3 5 4 2 5 2" xfId="13362" xr:uid="{00000000-0005-0000-0000-000052720000}"/>
    <cellStyle name="Normal 3 5 4 2 5 2 2" xfId="30328" xr:uid="{00000000-0005-0000-0000-000053720000}"/>
    <cellStyle name="Normal 3 5 4 2 5 3" xfId="21846" xr:uid="{00000000-0005-0000-0000-000054720000}"/>
    <cellStyle name="Normal 3 5 4 2 6" xfId="9120" xr:uid="{00000000-0005-0000-0000-000055720000}"/>
    <cellStyle name="Normal 3 5 4 2 6 2" xfId="26087" xr:uid="{00000000-0005-0000-0000-000056720000}"/>
    <cellStyle name="Normal 3 5 4 2 7" xfId="17605" xr:uid="{00000000-0005-0000-0000-000057720000}"/>
    <cellStyle name="Normal 3 5 4 3" xfId="867" xr:uid="{00000000-0005-0000-0000-000058720000}"/>
    <cellStyle name="Normal 3 5 4 3 2" xfId="1933" xr:uid="{00000000-0005-0000-0000-000059720000}"/>
    <cellStyle name="Normal 3 5 4 3 2 2" xfId="4054" xr:uid="{00000000-0005-0000-0000-00005A720000}"/>
    <cellStyle name="Normal 3 5 4 3 2 2 2" xfId="8313" xr:uid="{00000000-0005-0000-0000-00005B720000}"/>
    <cellStyle name="Normal 3 5 4 3 2 2 2 2" xfId="16802" xr:uid="{00000000-0005-0000-0000-00005C720000}"/>
    <cellStyle name="Normal 3 5 4 3 2 2 2 2 2" xfId="33768" xr:uid="{00000000-0005-0000-0000-00005D720000}"/>
    <cellStyle name="Normal 3 5 4 3 2 2 2 3" xfId="25286" xr:uid="{00000000-0005-0000-0000-00005E720000}"/>
    <cellStyle name="Normal 3 5 4 3 2 2 3" xfId="12560" xr:uid="{00000000-0005-0000-0000-00005F720000}"/>
    <cellStyle name="Normal 3 5 4 3 2 2 3 2" xfId="29527" xr:uid="{00000000-0005-0000-0000-000060720000}"/>
    <cellStyle name="Normal 3 5 4 3 2 2 4" xfId="21045" xr:uid="{00000000-0005-0000-0000-000061720000}"/>
    <cellStyle name="Normal 3 5 4 3 2 3" xfId="6194" xr:uid="{00000000-0005-0000-0000-000062720000}"/>
    <cellStyle name="Normal 3 5 4 3 2 3 2" xfId="14684" xr:uid="{00000000-0005-0000-0000-000063720000}"/>
    <cellStyle name="Normal 3 5 4 3 2 3 2 2" xfId="31650" xr:uid="{00000000-0005-0000-0000-000064720000}"/>
    <cellStyle name="Normal 3 5 4 3 2 3 3" xfId="23168" xr:uid="{00000000-0005-0000-0000-000065720000}"/>
    <cellStyle name="Normal 3 5 4 3 2 4" xfId="10442" xr:uid="{00000000-0005-0000-0000-000066720000}"/>
    <cellStyle name="Normal 3 5 4 3 2 4 2" xfId="27409" xr:uid="{00000000-0005-0000-0000-000067720000}"/>
    <cellStyle name="Normal 3 5 4 3 2 5" xfId="18927" xr:uid="{00000000-0005-0000-0000-000068720000}"/>
    <cellStyle name="Normal 3 5 4 3 3" xfId="2995" xr:uid="{00000000-0005-0000-0000-000069720000}"/>
    <cellStyle name="Normal 3 5 4 3 3 2" xfId="7255" xr:uid="{00000000-0005-0000-0000-00006A720000}"/>
    <cellStyle name="Normal 3 5 4 3 3 2 2" xfId="15744" xr:uid="{00000000-0005-0000-0000-00006B720000}"/>
    <cellStyle name="Normal 3 5 4 3 3 2 2 2" xfId="32710" xr:uid="{00000000-0005-0000-0000-00006C720000}"/>
    <cellStyle name="Normal 3 5 4 3 3 2 3" xfId="24228" xr:uid="{00000000-0005-0000-0000-00006D720000}"/>
    <cellStyle name="Normal 3 5 4 3 3 3" xfId="11502" xr:uid="{00000000-0005-0000-0000-00006E720000}"/>
    <cellStyle name="Normal 3 5 4 3 3 3 2" xfId="28469" xr:uid="{00000000-0005-0000-0000-00006F720000}"/>
    <cellStyle name="Normal 3 5 4 3 3 4" xfId="19987" xr:uid="{00000000-0005-0000-0000-000070720000}"/>
    <cellStyle name="Normal 3 5 4 3 4" xfId="5136" xr:uid="{00000000-0005-0000-0000-000071720000}"/>
    <cellStyle name="Normal 3 5 4 3 4 2" xfId="13626" xr:uid="{00000000-0005-0000-0000-000072720000}"/>
    <cellStyle name="Normal 3 5 4 3 4 2 2" xfId="30592" xr:uid="{00000000-0005-0000-0000-000073720000}"/>
    <cellStyle name="Normal 3 5 4 3 4 3" xfId="22110" xr:uid="{00000000-0005-0000-0000-000074720000}"/>
    <cellStyle name="Normal 3 5 4 3 5" xfId="9384" xr:uid="{00000000-0005-0000-0000-000075720000}"/>
    <cellStyle name="Normal 3 5 4 3 5 2" xfId="26351" xr:uid="{00000000-0005-0000-0000-000076720000}"/>
    <cellStyle name="Normal 3 5 4 3 6" xfId="17869" xr:uid="{00000000-0005-0000-0000-000077720000}"/>
    <cellStyle name="Normal 3 5 4 4" xfId="1403" xr:uid="{00000000-0005-0000-0000-000078720000}"/>
    <cellStyle name="Normal 3 5 4 4 2" xfId="3525" xr:uid="{00000000-0005-0000-0000-000079720000}"/>
    <cellStyle name="Normal 3 5 4 4 2 2" xfId="7784" xr:uid="{00000000-0005-0000-0000-00007A720000}"/>
    <cellStyle name="Normal 3 5 4 4 2 2 2" xfId="16273" xr:uid="{00000000-0005-0000-0000-00007B720000}"/>
    <cellStyle name="Normal 3 5 4 4 2 2 2 2" xfId="33239" xr:uid="{00000000-0005-0000-0000-00007C720000}"/>
    <cellStyle name="Normal 3 5 4 4 2 2 3" xfId="24757" xr:uid="{00000000-0005-0000-0000-00007D720000}"/>
    <cellStyle name="Normal 3 5 4 4 2 3" xfId="12031" xr:uid="{00000000-0005-0000-0000-00007E720000}"/>
    <cellStyle name="Normal 3 5 4 4 2 3 2" xfId="28998" xr:uid="{00000000-0005-0000-0000-00007F720000}"/>
    <cellStyle name="Normal 3 5 4 4 2 4" xfId="20516" xr:uid="{00000000-0005-0000-0000-000080720000}"/>
    <cellStyle name="Normal 3 5 4 4 3" xfId="5665" xr:uid="{00000000-0005-0000-0000-000081720000}"/>
    <cellStyle name="Normal 3 5 4 4 3 2" xfId="14155" xr:uid="{00000000-0005-0000-0000-000082720000}"/>
    <cellStyle name="Normal 3 5 4 4 3 2 2" xfId="31121" xr:uid="{00000000-0005-0000-0000-000083720000}"/>
    <cellStyle name="Normal 3 5 4 4 3 3" xfId="22639" xr:uid="{00000000-0005-0000-0000-000084720000}"/>
    <cellStyle name="Normal 3 5 4 4 4" xfId="9913" xr:uid="{00000000-0005-0000-0000-000085720000}"/>
    <cellStyle name="Normal 3 5 4 4 4 2" xfId="26880" xr:uid="{00000000-0005-0000-0000-000086720000}"/>
    <cellStyle name="Normal 3 5 4 4 5" xfId="18398" xr:uid="{00000000-0005-0000-0000-000087720000}"/>
    <cellStyle name="Normal 3 5 4 5" xfId="2466" xr:uid="{00000000-0005-0000-0000-000088720000}"/>
    <cellStyle name="Normal 3 5 4 5 2" xfId="6726" xr:uid="{00000000-0005-0000-0000-000089720000}"/>
    <cellStyle name="Normal 3 5 4 5 2 2" xfId="15215" xr:uid="{00000000-0005-0000-0000-00008A720000}"/>
    <cellStyle name="Normal 3 5 4 5 2 2 2" xfId="32181" xr:uid="{00000000-0005-0000-0000-00008B720000}"/>
    <cellStyle name="Normal 3 5 4 5 2 3" xfId="23699" xr:uid="{00000000-0005-0000-0000-00008C720000}"/>
    <cellStyle name="Normal 3 5 4 5 3" xfId="10973" xr:uid="{00000000-0005-0000-0000-00008D720000}"/>
    <cellStyle name="Normal 3 5 4 5 3 2" xfId="27940" xr:uid="{00000000-0005-0000-0000-00008E720000}"/>
    <cellStyle name="Normal 3 5 4 5 4" xfId="19458" xr:uid="{00000000-0005-0000-0000-00008F720000}"/>
    <cellStyle name="Normal 3 5 4 6" xfId="4607" xr:uid="{00000000-0005-0000-0000-000090720000}"/>
    <cellStyle name="Normal 3 5 4 6 2" xfId="13097" xr:uid="{00000000-0005-0000-0000-000091720000}"/>
    <cellStyle name="Normal 3 5 4 6 2 2" xfId="30063" xr:uid="{00000000-0005-0000-0000-000092720000}"/>
    <cellStyle name="Normal 3 5 4 6 3" xfId="21581" xr:uid="{00000000-0005-0000-0000-000093720000}"/>
    <cellStyle name="Normal 3 5 4 7" xfId="8855" xr:uid="{00000000-0005-0000-0000-000094720000}"/>
    <cellStyle name="Normal 3 5 4 7 2" xfId="25822" xr:uid="{00000000-0005-0000-0000-000095720000}"/>
    <cellStyle name="Normal 3 5 4 8" xfId="17340" xr:uid="{00000000-0005-0000-0000-000096720000}"/>
    <cellStyle name="Normal 3 5 5" xfId="465" xr:uid="{00000000-0005-0000-0000-000097720000}"/>
    <cellStyle name="Normal 3 5 5 2" xfId="1006" xr:uid="{00000000-0005-0000-0000-000098720000}"/>
    <cellStyle name="Normal 3 5 5 2 2" xfId="2067" xr:uid="{00000000-0005-0000-0000-000099720000}"/>
    <cellStyle name="Normal 3 5 5 2 2 2" xfId="4188" xr:uid="{00000000-0005-0000-0000-00009A720000}"/>
    <cellStyle name="Normal 3 5 5 2 2 2 2" xfId="8447" xr:uid="{00000000-0005-0000-0000-00009B720000}"/>
    <cellStyle name="Normal 3 5 5 2 2 2 2 2" xfId="16936" xr:uid="{00000000-0005-0000-0000-00009C720000}"/>
    <cellStyle name="Normal 3 5 5 2 2 2 2 2 2" xfId="33902" xr:uid="{00000000-0005-0000-0000-00009D720000}"/>
    <cellStyle name="Normal 3 5 5 2 2 2 2 3" xfId="25420" xr:uid="{00000000-0005-0000-0000-00009E720000}"/>
    <cellStyle name="Normal 3 5 5 2 2 2 3" xfId="12694" xr:uid="{00000000-0005-0000-0000-00009F720000}"/>
    <cellStyle name="Normal 3 5 5 2 2 2 3 2" xfId="29661" xr:uid="{00000000-0005-0000-0000-0000A0720000}"/>
    <cellStyle name="Normal 3 5 5 2 2 2 4" xfId="21179" xr:uid="{00000000-0005-0000-0000-0000A1720000}"/>
    <cellStyle name="Normal 3 5 5 2 2 3" xfId="6328" xr:uid="{00000000-0005-0000-0000-0000A2720000}"/>
    <cellStyle name="Normal 3 5 5 2 2 3 2" xfId="14818" xr:uid="{00000000-0005-0000-0000-0000A3720000}"/>
    <cellStyle name="Normal 3 5 5 2 2 3 2 2" xfId="31784" xr:uid="{00000000-0005-0000-0000-0000A4720000}"/>
    <cellStyle name="Normal 3 5 5 2 2 3 3" xfId="23302" xr:uid="{00000000-0005-0000-0000-0000A5720000}"/>
    <cellStyle name="Normal 3 5 5 2 2 4" xfId="10576" xr:uid="{00000000-0005-0000-0000-0000A6720000}"/>
    <cellStyle name="Normal 3 5 5 2 2 4 2" xfId="27543" xr:uid="{00000000-0005-0000-0000-0000A7720000}"/>
    <cellStyle name="Normal 3 5 5 2 2 5" xfId="19061" xr:uid="{00000000-0005-0000-0000-0000A8720000}"/>
    <cellStyle name="Normal 3 5 5 2 3" xfId="3129" xr:uid="{00000000-0005-0000-0000-0000A9720000}"/>
    <cellStyle name="Normal 3 5 5 2 3 2" xfId="7389" xr:uid="{00000000-0005-0000-0000-0000AA720000}"/>
    <cellStyle name="Normal 3 5 5 2 3 2 2" xfId="15878" xr:uid="{00000000-0005-0000-0000-0000AB720000}"/>
    <cellStyle name="Normal 3 5 5 2 3 2 2 2" xfId="32844" xr:uid="{00000000-0005-0000-0000-0000AC720000}"/>
    <cellStyle name="Normal 3 5 5 2 3 2 3" xfId="24362" xr:uid="{00000000-0005-0000-0000-0000AD720000}"/>
    <cellStyle name="Normal 3 5 5 2 3 3" xfId="11636" xr:uid="{00000000-0005-0000-0000-0000AE720000}"/>
    <cellStyle name="Normal 3 5 5 2 3 3 2" xfId="28603" xr:uid="{00000000-0005-0000-0000-0000AF720000}"/>
    <cellStyle name="Normal 3 5 5 2 3 4" xfId="20121" xr:uid="{00000000-0005-0000-0000-0000B0720000}"/>
    <cellStyle name="Normal 3 5 5 2 4" xfId="5270" xr:uid="{00000000-0005-0000-0000-0000B1720000}"/>
    <cellStyle name="Normal 3 5 5 2 4 2" xfId="13760" xr:uid="{00000000-0005-0000-0000-0000B2720000}"/>
    <cellStyle name="Normal 3 5 5 2 4 2 2" xfId="30726" xr:uid="{00000000-0005-0000-0000-0000B3720000}"/>
    <cellStyle name="Normal 3 5 5 2 4 3" xfId="22244" xr:uid="{00000000-0005-0000-0000-0000B4720000}"/>
    <cellStyle name="Normal 3 5 5 2 5" xfId="9518" xr:uid="{00000000-0005-0000-0000-0000B5720000}"/>
    <cellStyle name="Normal 3 5 5 2 5 2" xfId="26485" xr:uid="{00000000-0005-0000-0000-0000B6720000}"/>
    <cellStyle name="Normal 3 5 5 2 6" xfId="18003" xr:uid="{00000000-0005-0000-0000-0000B7720000}"/>
    <cellStyle name="Normal 3 5 5 3" xfId="1537" xr:uid="{00000000-0005-0000-0000-0000B8720000}"/>
    <cellStyle name="Normal 3 5 5 3 2" xfId="3659" xr:uid="{00000000-0005-0000-0000-0000B9720000}"/>
    <cellStyle name="Normal 3 5 5 3 2 2" xfId="7918" xr:uid="{00000000-0005-0000-0000-0000BA720000}"/>
    <cellStyle name="Normal 3 5 5 3 2 2 2" xfId="16407" xr:uid="{00000000-0005-0000-0000-0000BB720000}"/>
    <cellStyle name="Normal 3 5 5 3 2 2 2 2" xfId="33373" xr:uid="{00000000-0005-0000-0000-0000BC720000}"/>
    <cellStyle name="Normal 3 5 5 3 2 2 3" xfId="24891" xr:uid="{00000000-0005-0000-0000-0000BD720000}"/>
    <cellStyle name="Normal 3 5 5 3 2 3" xfId="12165" xr:uid="{00000000-0005-0000-0000-0000BE720000}"/>
    <cellStyle name="Normal 3 5 5 3 2 3 2" xfId="29132" xr:uid="{00000000-0005-0000-0000-0000BF720000}"/>
    <cellStyle name="Normal 3 5 5 3 2 4" xfId="20650" xr:uid="{00000000-0005-0000-0000-0000C0720000}"/>
    <cellStyle name="Normal 3 5 5 3 3" xfId="5799" xr:uid="{00000000-0005-0000-0000-0000C1720000}"/>
    <cellStyle name="Normal 3 5 5 3 3 2" xfId="14289" xr:uid="{00000000-0005-0000-0000-0000C2720000}"/>
    <cellStyle name="Normal 3 5 5 3 3 2 2" xfId="31255" xr:uid="{00000000-0005-0000-0000-0000C3720000}"/>
    <cellStyle name="Normal 3 5 5 3 3 3" xfId="22773" xr:uid="{00000000-0005-0000-0000-0000C4720000}"/>
    <cellStyle name="Normal 3 5 5 3 4" xfId="10047" xr:uid="{00000000-0005-0000-0000-0000C5720000}"/>
    <cellStyle name="Normal 3 5 5 3 4 2" xfId="27014" xr:uid="{00000000-0005-0000-0000-0000C6720000}"/>
    <cellStyle name="Normal 3 5 5 3 5" xfId="18532" xr:uid="{00000000-0005-0000-0000-0000C7720000}"/>
    <cellStyle name="Normal 3 5 5 4" xfId="2600" xr:uid="{00000000-0005-0000-0000-0000C8720000}"/>
    <cellStyle name="Normal 3 5 5 4 2" xfId="6860" xr:uid="{00000000-0005-0000-0000-0000C9720000}"/>
    <cellStyle name="Normal 3 5 5 4 2 2" xfId="15349" xr:uid="{00000000-0005-0000-0000-0000CA720000}"/>
    <cellStyle name="Normal 3 5 5 4 2 2 2" xfId="32315" xr:uid="{00000000-0005-0000-0000-0000CB720000}"/>
    <cellStyle name="Normal 3 5 5 4 2 3" xfId="23833" xr:uid="{00000000-0005-0000-0000-0000CC720000}"/>
    <cellStyle name="Normal 3 5 5 4 3" xfId="11107" xr:uid="{00000000-0005-0000-0000-0000CD720000}"/>
    <cellStyle name="Normal 3 5 5 4 3 2" xfId="28074" xr:uid="{00000000-0005-0000-0000-0000CE720000}"/>
    <cellStyle name="Normal 3 5 5 4 4" xfId="19592" xr:uid="{00000000-0005-0000-0000-0000CF720000}"/>
    <cellStyle name="Normal 3 5 5 5" xfId="4741" xr:uid="{00000000-0005-0000-0000-0000D0720000}"/>
    <cellStyle name="Normal 3 5 5 5 2" xfId="13231" xr:uid="{00000000-0005-0000-0000-0000D1720000}"/>
    <cellStyle name="Normal 3 5 5 5 2 2" xfId="30197" xr:uid="{00000000-0005-0000-0000-0000D2720000}"/>
    <cellStyle name="Normal 3 5 5 5 3" xfId="21715" xr:uid="{00000000-0005-0000-0000-0000D3720000}"/>
    <cellStyle name="Normal 3 5 5 6" xfId="8989" xr:uid="{00000000-0005-0000-0000-0000D4720000}"/>
    <cellStyle name="Normal 3 5 5 6 2" xfId="25956" xr:uid="{00000000-0005-0000-0000-0000D5720000}"/>
    <cellStyle name="Normal 3 5 5 7" xfId="17474" xr:uid="{00000000-0005-0000-0000-0000D6720000}"/>
    <cellStyle name="Normal 3 5 6" xfId="735" xr:uid="{00000000-0005-0000-0000-0000D7720000}"/>
    <cellStyle name="Normal 3 5 6 2" xfId="1802" xr:uid="{00000000-0005-0000-0000-0000D8720000}"/>
    <cellStyle name="Normal 3 5 6 2 2" xfId="3923" xr:uid="{00000000-0005-0000-0000-0000D9720000}"/>
    <cellStyle name="Normal 3 5 6 2 2 2" xfId="8182" xr:uid="{00000000-0005-0000-0000-0000DA720000}"/>
    <cellStyle name="Normal 3 5 6 2 2 2 2" xfId="16671" xr:uid="{00000000-0005-0000-0000-0000DB720000}"/>
    <cellStyle name="Normal 3 5 6 2 2 2 2 2" xfId="33637" xr:uid="{00000000-0005-0000-0000-0000DC720000}"/>
    <cellStyle name="Normal 3 5 6 2 2 2 3" xfId="25155" xr:uid="{00000000-0005-0000-0000-0000DD720000}"/>
    <cellStyle name="Normal 3 5 6 2 2 3" xfId="12429" xr:uid="{00000000-0005-0000-0000-0000DE720000}"/>
    <cellStyle name="Normal 3 5 6 2 2 3 2" xfId="29396" xr:uid="{00000000-0005-0000-0000-0000DF720000}"/>
    <cellStyle name="Normal 3 5 6 2 2 4" xfId="20914" xr:uid="{00000000-0005-0000-0000-0000E0720000}"/>
    <cellStyle name="Normal 3 5 6 2 3" xfId="6063" xr:uid="{00000000-0005-0000-0000-0000E1720000}"/>
    <cellStyle name="Normal 3 5 6 2 3 2" xfId="14553" xr:uid="{00000000-0005-0000-0000-0000E2720000}"/>
    <cellStyle name="Normal 3 5 6 2 3 2 2" xfId="31519" xr:uid="{00000000-0005-0000-0000-0000E3720000}"/>
    <cellStyle name="Normal 3 5 6 2 3 3" xfId="23037" xr:uid="{00000000-0005-0000-0000-0000E4720000}"/>
    <cellStyle name="Normal 3 5 6 2 4" xfId="10311" xr:uid="{00000000-0005-0000-0000-0000E5720000}"/>
    <cellStyle name="Normal 3 5 6 2 4 2" xfId="27278" xr:uid="{00000000-0005-0000-0000-0000E6720000}"/>
    <cellStyle name="Normal 3 5 6 2 5" xfId="18796" xr:uid="{00000000-0005-0000-0000-0000E7720000}"/>
    <cellStyle name="Normal 3 5 6 3" xfId="2864" xr:uid="{00000000-0005-0000-0000-0000E8720000}"/>
    <cellStyle name="Normal 3 5 6 3 2" xfId="7124" xr:uid="{00000000-0005-0000-0000-0000E9720000}"/>
    <cellStyle name="Normal 3 5 6 3 2 2" xfId="15613" xr:uid="{00000000-0005-0000-0000-0000EA720000}"/>
    <cellStyle name="Normal 3 5 6 3 2 2 2" xfId="32579" xr:uid="{00000000-0005-0000-0000-0000EB720000}"/>
    <cellStyle name="Normal 3 5 6 3 2 3" xfId="24097" xr:uid="{00000000-0005-0000-0000-0000EC720000}"/>
    <cellStyle name="Normal 3 5 6 3 3" xfId="11371" xr:uid="{00000000-0005-0000-0000-0000ED720000}"/>
    <cellStyle name="Normal 3 5 6 3 3 2" xfId="28338" xr:uid="{00000000-0005-0000-0000-0000EE720000}"/>
    <cellStyle name="Normal 3 5 6 3 4" xfId="19856" xr:uid="{00000000-0005-0000-0000-0000EF720000}"/>
    <cellStyle name="Normal 3 5 6 4" xfId="5005" xr:uid="{00000000-0005-0000-0000-0000F0720000}"/>
    <cellStyle name="Normal 3 5 6 4 2" xfId="13495" xr:uid="{00000000-0005-0000-0000-0000F1720000}"/>
    <cellStyle name="Normal 3 5 6 4 2 2" xfId="30461" xr:uid="{00000000-0005-0000-0000-0000F2720000}"/>
    <cellStyle name="Normal 3 5 6 4 3" xfId="21979" xr:uid="{00000000-0005-0000-0000-0000F3720000}"/>
    <cellStyle name="Normal 3 5 6 5" xfId="9253" xr:uid="{00000000-0005-0000-0000-0000F4720000}"/>
    <cellStyle name="Normal 3 5 6 5 2" xfId="26220" xr:uid="{00000000-0005-0000-0000-0000F5720000}"/>
    <cellStyle name="Normal 3 5 6 6" xfId="17738" xr:uid="{00000000-0005-0000-0000-0000F6720000}"/>
    <cellStyle name="Normal 3 5 7" xfId="1271" xr:uid="{00000000-0005-0000-0000-0000F7720000}"/>
    <cellStyle name="Normal 3 5 7 2" xfId="3394" xr:uid="{00000000-0005-0000-0000-0000F8720000}"/>
    <cellStyle name="Normal 3 5 7 2 2" xfId="7653" xr:uid="{00000000-0005-0000-0000-0000F9720000}"/>
    <cellStyle name="Normal 3 5 7 2 2 2" xfId="16142" xr:uid="{00000000-0005-0000-0000-0000FA720000}"/>
    <cellStyle name="Normal 3 5 7 2 2 2 2" xfId="33108" xr:uid="{00000000-0005-0000-0000-0000FB720000}"/>
    <cellStyle name="Normal 3 5 7 2 2 3" xfId="24626" xr:uid="{00000000-0005-0000-0000-0000FC720000}"/>
    <cellStyle name="Normal 3 5 7 2 3" xfId="11900" xr:uid="{00000000-0005-0000-0000-0000FD720000}"/>
    <cellStyle name="Normal 3 5 7 2 3 2" xfId="28867" xr:uid="{00000000-0005-0000-0000-0000FE720000}"/>
    <cellStyle name="Normal 3 5 7 2 4" xfId="20385" xr:uid="{00000000-0005-0000-0000-0000FF720000}"/>
    <cellStyle name="Normal 3 5 7 3" xfId="5534" xr:uid="{00000000-0005-0000-0000-000000730000}"/>
    <cellStyle name="Normal 3 5 7 3 2" xfId="14024" xr:uid="{00000000-0005-0000-0000-000001730000}"/>
    <cellStyle name="Normal 3 5 7 3 2 2" xfId="30990" xr:uid="{00000000-0005-0000-0000-000002730000}"/>
    <cellStyle name="Normal 3 5 7 3 3" xfId="22508" xr:uid="{00000000-0005-0000-0000-000003730000}"/>
    <cellStyle name="Normal 3 5 7 4" xfId="9782" xr:uid="{00000000-0005-0000-0000-000004730000}"/>
    <cellStyle name="Normal 3 5 7 4 2" xfId="26749" xr:uid="{00000000-0005-0000-0000-000005730000}"/>
    <cellStyle name="Normal 3 5 7 5" xfId="18267" xr:uid="{00000000-0005-0000-0000-000006730000}"/>
    <cellStyle name="Normal 3 5 8" xfId="2334" xr:uid="{00000000-0005-0000-0000-000007730000}"/>
    <cellStyle name="Normal 3 5 8 2" xfId="6595" xr:uid="{00000000-0005-0000-0000-000008730000}"/>
    <cellStyle name="Normal 3 5 8 2 2" xfId="15084" xr:uid="{00000000-0005-0000-0000-000009730000}"/>
    <cellStyle name="Normal 3 5 8 2 2 2" xfId="32050" xr:uid="{00000000-0005-0000-0000-00000A730000}"/>
    <cellStyle name="Normal 3 5 8 2 3" xfId="23568" xr:uid="{00000000-0005-0000-0000-00000B730000}"/>
    <cellStyle name="Normal 3 5 8 3" xfId="10842" xr:uid="{00000000-0005-0000-0000-00000C730000}"/>
    <cellStyle name="Normal 3 5 8 3 2" xfId="27809" xr:uid="{00000000-0005-0000-0000-00000D730000}"/>
    <cellStyle name="Normal 3 5 8 4" xfId="19327" xr:uid="{00000000-0005-0000-0000-00000E730000}"/>
    <cellStyle name="Normal 3 5 9" xfId="4475" xr:uid="{00000000-0005-0000-0000-00000F730000}"/>
    <cellStyle name="Normal 3 5 9 2" xfId="12966" xr:uid="{00000000-0005-0000-0000-000010730000}"/>
    <cellStyle name="Normal 3 5 9 2 2" xfId="29932" xr:uid="{00000000-0005-0000-0000-000011730000}"/>
    <cellStyle name="Normal 3 5 9 3" xfId="21450" xr:uid="{00000000-0005-0000-0000-000012730000}"/>
    <cellStyle name="Normal 3 6" xfId="38" xr:uid="{00000000-0005-0000-0000-000013730000}"/>
    <cellStyle name="Normal 3 6 10" xfId="8724" xr:uid="{00000000-0005-0000-0000-000014730000}"/>
    <cellStyle name="Normal 3 6 10 2" xfId="25692" xr:uid="{00000000-0005-0000-0000-000015730000}"/>
    <cellStyle name="Normal 3 6 11" xfId="17209" xr:uid="{00000000-0005-0000-0000-000016730000}"/>
    <cellStyle name="Normal 3 6 2" xfId="175" xr:uid="{00000000-0005-0000-0000-000017730000}"/>
    <cellStyle name="Normal 3 6 2 10" xfId="17243" xr:uid="{00000000-0005-0000-0000-000018730000}"/>
    <cellStyle name="Normal 3 6 2 2" xfId="278" xr:uid="{00000000-0005-0000-0000-000019730000}"/>
    <cellStyle name="Normal 3 6 2 2 2" xfId="412" xr:uid="{00000000-0005-0000-0000-00001A730000}"/>
    <cellStyle name="Normal 3 6 2 2 2 2" xfId="700" xr:uid="{00000000-0005-0000-0000-00001B730000}"/>
    <cellStyle name="Normal 3 6 2 2 2 2 2" xfId="1236" xr:uid="{00000000-0005-0000-0000-00001C730000}"/>
    <cellStyle name="Normal 3 6 2 2 2 2 2 2" xfId="2297" xr:uid="{00000000-0005-0000-0000-00001D730000}"/>
    <cellStyle name="Normal 3 6 2 2 2 2 2 2 2" xfId="4418" xr:uid="{00000000-0005-0000-0000-00001E730000}"/>
    <cellStyle name="Normal 3 6 2 2 2 2 2 2 2 2" xfId="8677" xr:uid="{00000000-0005-0000-0000-00001F730000}"/>
    <cellStyle name="Normal 3 6 2 2 2 2 2 2 2 2 2" xfId="17166" xr:uid="{00000000-0005-0000-0000-000020730000}"/>
    <cellStyle name="Normal 3 6 2 2 2 2 2 2 2 2 2 2" xfId="34132" xr:uid="{00000000-0005-0000-0000-000021730000}"/>
    <cellStyle name="Normal 3 6 2 2 2 2 2 2 2 2 3" xfId="25650" xr:uid="{00000000-0005-0000-0000-000022730000}"/>
    <cellStyle name="Normal 3 6 2 2 2 2 2 2 2 3" xfId="12924" xr:uid="{00000000-0005-0000-0000-000023730000}"/>
    <cellStyle name="Normal 3 6 2 2 2 2 2 2 2 3 2" xfId="29891" xr:uid="{00000000-0005-0000-0000-000024730000}"/>
    <cellStyle name="Normal 3 6 2 2 2 2 2 2 2 4" xfId="21409" xr:uid="{00000000-0005-0000-0000-000025730000}"/>
    <cellStyle name="Normal 3 6 2 2 2 2 2 2 3" xfId="6558" xr:uid="{00000000-0005-0000-0000-000026730000}"/>
    <cellStyle name="Normal 3 6 2 2 2 2 2 2 3 2" xfId="15048" xr:uid="{00000000-0005-0000-0000-000027730000}"/>
    <cellStyle name="Normal 3 6 2 2 2 2 2 2 3 2 2" xfId="32014" xr:uid="{00000000-0005-0000-0000-000028730000}"/>
    <cellStyle name="Normal 3 6 2 2 2 2 2 2 3 3" xfId="23532" xr:uid="{00000000-0005-0000-0000-000029730000}"/>
    <cellStyle name="Normal 3 6 2 2 2 2 2 2 4" xfId="10806" xr:uid="{00000000-0005-0000-0000-00002A730000}"/>
    <cellStyle name="Normal 3 6 2 2 2 2 2 2 4 2" xfId="27773" xr:uid="{00000000-0005-0000-0000-00002B730000}"/>
    <cellStyle name="Normal 3 6 2 2 2 2 2 2 5" xfId="19291" xr:uid="{00000000-0005-0000-0000-00002C730000}"/>
    <cellStyle name="Normal 3 6 2 2 2 2 2 3" xfId="3359" xr:uid="{00000000-0005-0000-0000-00002D730000}"/>
    <cellStyle name="Normal 3 6 2 2 2 2 2 3 2" xfId="7619" xr:uid="{00000000-0005-0000-0000-00002E730000}"/>
    <cellStyle name="Normal 3 6 2 2 2 2 2 3 2 2" xfId="16108" xr:uid="{00000000-0005-0000-0000-00002F730000}"/>
    <cellStyle name="Normal 3 6 2 2 2 2 2 3 2 2 2" xfId="33074" xr:uid="{00000000-0005-0000-0000-000030730000}"/>
    <cellStyle name="Normal 3 6 2 2 2 2 2 3 2 3" xfId="24592" xr:uid="{00000000-0005-0000-0000-000031730000}"/>
    <cellStyle name="Normal 3 6 2 2 2 2 2 3 3" xfId="11866" xr:uid="{00000000-0005-0000-0000-000032730000}"/>
    <cellStyle name="Normal 3 6 2 2 2 2 2 3 3 2" xfId="28833" xr:uid="{00000000-0005-0000-0000-000033730000}"/>
    <cellStyle name="Normal 3 6 2 2 2 2 2 3 4" xfId="20351" xr:uid="{00000000-0005-0000-0000-000034730000}"/>
    <cellStyle name="Normal 3 6 2 2 2 2 2 4" xfId="5500" xr:uid="{00000000-0005-0000-0000-000035730000}"/>
    <cellStyle name="Normal 3 6 2 2 2 2 2 4 2" xfId="13990" xr:uid="{00000000-0005-0000-0000-000036730000}"/>
    <cellStyle name="Normal 3 6 2 2 2 2 2 4 2 2" xfId="30956" xr:uid="{00000000-0005-0000-0000-000037730000}"/>
    <cellStyle name="Normal 3 6 2 2 2 2 2 4 3" xfId="22474" xr:uid="{00000000-0005-0000-0000-000038730000}"/>
    <cellStyle name="Normal 3 6 2 2 2 2 2 5" xfId="9748" xr:uid="{00000000-0005-0000-0000-000039730000}"/>
    <cellStyle name="Normal 3 6 2 2 2 2 2 5 2" xfId="26715" xr:uid="{00000000-0005-0000-0000-00003A730000}"/>
    <cellStyle name="Normal 3 6 2 2 2 2 2 6" xfId="18233" xr:uid="{00000000-0005-0000-0000-00003B730000}"/>
    <cellStyle name="Normal 3 6 2 2 2 2 3" xfId="1767" xr:uid="{00000000-0005-0000-0000-00003C730000}"/>
    <cellStyle name="Normal 3 6 2 2 2 2 3 2" xfId="3889" xr:uid="{00000000-0005-0000-0000-00003D730000}"/>
    <cellStyle name="Normal 3 6 2 2 2 2 3 2 2" xfId="8148" xr:uid="{00000000-0005-0000-0000-00003E730000}"/>
    <cellStyle name="Normal 3 6 2 2 2 2 3 2 2 2" xfId="16637" xr:uid="{00000000-0005-0000-0000-00003F730000}"/>
    <cellStyle name="Normal 3 6 2 2 2 2 3 2 2 2 2" xfId="33603" xr:uid="{00000000-0005-0000-0000-000040730000}"/>
    <cellStyle name="Normal 3 6 2 2 2 2 3 2 2 3" xfId="25121" xr:uid="{00000000-0005-0000-0000-000041730000}"/>
    <cellStyle name="Normal 3 6 2 2 2 2 3 2 3" xfId="12395" xr:uid="{00000000-0005-0000-0000-000042730000}"/>
    <cellStyle name="Normal 3 6 2 2 2 2 3 2 3 2" xfId="29362" xr:uid="{00000000-0005-0000-0000-000043730000}"/>
    <cellStyle name="Normal 3 6 2 2 2 2 3 2 4" xfId="20880" xr:uid="{00000000-0005-0000-0000-000044730000}"/>
    <cellStyle name="Normal 3 6 2 2 2 2 3 3" xfId="6029" xr:uid="{00000000-0005-0000-0000-000045730000}"/>
    <cellStyle name="Normal 3 6 2 2 2 2 3 3 2" xfId="14519" xr:uid="{00000000-0005-0000-0000-000046730000}"/>
    <cellStyle name="Normal 3 6 2 2 2 2 3 3 2 2" xfId="31485" xr:uid="{00000000-0005-0000-0000-000047730000}"/>
    <cellStyle name="Normal 3 6 2 2 2 2 3 3 3" xfId="23003" xr:uid="{00000000-0005-0000-0000-000048730000}"/>
    <cellStyle name="Normal 3 6 2 2 2 2 3 4" xfId="10277" xr:uid="{00000000-0005-0000-0000-000049730000}"/>
    <cellStyle name="Normal 3 6 2 2 2 2 3 4 2" xfId="27244" xr:uid="{00000000-0005-0000-0000-00004A730000}"/>
    <cellStyle name="Normal 3 6 2 2 2 2 3 5" xfId="18762" xr:uid="{00000000-0005-0000-0000-00004B730000}"/>
    <cellStyle name="Normal 3 6 2 2 2 2 4" xfId="2830" xr:uid="{00000000-0005-0000-0000-00004C730000}"/>
    <cellStyle name="Normal 3 6 2 2 2 2 4 2" xfId="7090" xr:uid="{00000000-0005-0000-0000-00004D730000}"/>
    <cellStyle name="Normal 3 6 2 2 2 2 4 2 2" xfId="15579" xr:uid="{00000000-0005-0000-0000-00004E730000}"/>
    <cellStyle name="Normal 3 6 2 2 2 2 4 2 2 2" xfId="32545" xr:uid="{00000000-0005-0000-0000-00004F730000}"/>
    <cellStyle name="Normal 3 6 2 2 2 2 4 2 3" xfId="24063" xr:uid="{00000000-0005-0000-0000-000050730000}"/>
    <cellStyle name="Normal 3 6 2 2 2 2 4 3" xfId="11337" xr:uid="{00000000-0005-0000-0000-000051730000}"/>
    <cellStyle name="Normal 3 6 2 2 2 2 4 3 2" xfId="28304" xr:uid="{00000000-0005-0000-0000-000052730000}"/>
    <cellStyle name="Normal 3 6 2 2 2 2 4 4" xfId="19822" xr:uid="{00000000-0005-0000-0000-000053730000}"/>
    <cellStyle name="Normal 3 6 2 2 2 2 5" xfId="4971" xr:uid="{00000000-0005-0000-0000-000054730000}"/>
    <cellStyle name="Normal 3 6 2 2 2 2 5 2" xfId="13461" xr:uid="{00000000-0005-0000-0000-000055730000}"/>
    <cellStyle name="Normal 3 6 2 2 2 2 5 2 2" xfId="30427" xr:uid="{00000000-0005-0000-0000-000056730000}"/>
    <cellStyle name="Normal 3 6 2 2 2 2 5 3" xfId="21945" xr:uid="{00000000-0005-0000-0000-000057730000}"/>
    <cellStyle name="Normal 3 6 2 2 2 2 6" xfId="9219" xr:uid="{00000000-0005-0000-0000-000058730000}"/>
    <cellStyle name="Normal 3 6 2 2 2 2 6 2" xfId="26186" xr:uid="{00000000-0005-0000-0000-000059730000}"/>
    <cellStyle name="Normal 3 6 2 2 2 2 7" xfId="17704" xr:uid="{00000000-0005-0000-0000-00005A730000}"/>
    <cellStyle name="Normal 3 6 2 2 2 3" xfId="966" xr:uid="{00000000-0005-0000-0000-00005B730000}"/>
    <cellStyle name="Normal 3 6 2 2 2 3 2" xfId="2032" xr:uid="{00000000-0005-0000-0000-00005C730000}"/>
    <cellStyle name="Normal 3 6 2 2 2 3 2 2" xfId="4153" xr:uid="{00000000-0005-0000-0000-00005D730000}"/>
    <cellStyle name="Normal 3 6 2 2 2 3 2 2 2" xfId="8412" xr:uid="{00000000-0005-0000-0000-00005E730000}"/>
    <cellStyle name="Normal 3 6 2 2 2 3 2 2 2 2" xfId="16901" xr:uid="{00000000-0005-0000-0000-00005F730000}"/>
    <cellStyle name="Normal 3 6 2 2 2 3 2 2 2 2 2" xfId="33867" xr:uid="{00000000-0005-0000-0000-000060730000}"/>
    <cellStyle name="Normal 3 6 2 2 2 3 2 2 2 3" xfId="25385" xr:uid="{00000000-0005-0000-0000-000061730000}"/>
    <cellStyle name="Normal 3 6 2 2 2 3 2 2 3" xfId="12659" xr:uid="{00000000-0005-0000-0000-000062730000}"/>
    <cellStyle name="Normal 3 6 2 2 2 3 2 2 3 2" xfId="29626" xr:uid="{00000000-0005-0000-0000-000063730000}"/>
    <cellStyle name="Normal 3 6 2 2 2 3 2 2 4" xfId="21144" xr:uid="{00000000-0005-0000-0000-000064730000}"/>
    <cellStyle name="Normal 3 6 2 2 2 3 2 3" xfId="6293" xr:uid="{00000000-0005-0000-0000-000065730000}"/>
    <cellStyle name="Normal 3 6 2 2 2 3 2 3 2" xfId="14783" xr:uid="{00000000-0005-0000-0000-000066730000}"/>
    <cellStyle name="Normal 3 6 2 2 2 3 2 3 2 2" xfId="31749" xr:uid="{00000000-0005-0000-0000-000067730000}"/>
    <cellStyle name="Normal 3 6 2 2 2 3 2 3 3" xfId="23267" xr:uid="{00000000-0005-0000-0000-000068730000}"/>
    <cellStyle name="Normal 3 6 2 2 2 3 2 4" xfId="10541" xr:uid="{00000000-0005-0000-0000-000069730000}"/>
    <cellStyle name="Normal 3 6 2 2 2 3 2 4 2" xfId="27508" xr:uid="{00000000-0005-0000-0000-00006A730000}"/>
    <cellStyle name="Normal 3 6 2 2 2 3 2 5" xfId="19026" xr:uid="{00000000-0005-0000-0000-00006B730000}"/>
    <cellStyle name="Normal 3 6 2 2 2 3 3" xfId="3094" xr:uid="{00000000-0005-0000-0000-00006C730000}"/>
    <cellStyle name="Normal 3 6 2 2 2 3 3 2" xfId="7354" xr:uid="{00000000-0005-0000-0000-00006D730000}"/>
    <cellStyle name="Normal 3 6 2 2 2 3 3 2 2" xfId="15843" xr:uid="{00000000-0005-0000-0000-00006E730000}"/>
    <cellStyle name="Normal 3 6 2 2 2 3 3 2 2 2" xfId="32809" xr:uid="{00000000-0005-0000-0000-00006F730000}"/>
    <cellStyle name="Normal 3 6 2 2 2 3 3 2 3" xfId="24327" xr:uid="{00000000-0005-0000-0000-000070730000}"/>
    <cellStyle name="Normal 3 6 2 2 2 3 3 3" xfId="11601" xr:uid="{00000000-0005-0000-0000-000071730000}"/>
    <cellStyle name="Normal 3 6 2 2 2 3 3 3 2" xfId="28568" xr:uid="{00000000-0005-0000-0000-000072730000}"/>
    <cellStyle name="Normal 3 6 2 2 2 3 3 4" xfId="20086" xr:uid="{00000000-0005-0000-0000-000073730000}"/>
    <cellStyle name="Normal 3 6 2 2 2 3 4" xfId="5235" xr:uid="{00000000-0005-0000-0000-000074730000}"/>
    <cellStyle name="Normal 3 6 2 2 2 3 4 2" xfId="13725" xr:uid="{00000000-0005-0000-0000-000075730000}"/>
    <cellStyle name="Normal 3 6 2 2 2 3 4 2 2" xfId="30691" xr:uid="{00000000-0005-0000-0000-000076730000}"/>
    <cellStyle name="Normal 3 6 2 2 2 3 4 3" xfId="22209" xr:uid="{00000000-0005-0000-0000-000077730000}"/>
    <cellStyle name="Normal 3 6 2 2 2 3 5" xfId="9483" xr:uid="{00000000-0005-0000-0000-000078730000}"/>
    <cellStyle name="Normal 3 6 2 2 2 3 5 2" xfId="26450" xr:uid="{00000000-0005-0000-0000-000079730000}"/>
    <cellStyle name="Normal 3 6 2 2 2 3 6" xfId="17968" xr:uid="{00000000-0005-0000-0000-00007A730000}"/>
    <cellStyle name="Normal 3 6 2 2 2 4" xfId="1502" xr:uid="{00000000-0005-0000-0000-00007B730000}"/>
    <cellStyle name="Normal 3 6 2 2 2 4 2" xfId="3624" xr:uid="{00000000-0005-0000-0000-00007C730000}"/>
    <cellStyle name="Normal 3 6 2 2 2 4 2 2" xfId="7883" xr:uid="{00000000-0005-0000-0000-00007D730000}"/>
    <cellStyle name="Normal 3 6 2 2 2 4 2 2 2" xfId="16372" xr:uid="{00000000-0005-0000-0000-00007E730000}"/>
    <cellStyle name="Normal 3 6 2 2 2 4 2 2 2 2" xfId="33338" xr:uid="{00000000-0005-0000-0000-00007F730000}"/>
    <cellStyle name="Normal 3 6 2 2 2 4 2 2 3" xfId="24856" xr:uid="{00000000-0005-0000-0000-000080730000}"/>
    <cellStyle name="Normal 3 6 2 2 2 4 2 3" xfId="12130" xr:uid="{00000000-0005-0000-0000-000081730000}"/>
    <cellStyle name="Normal 3 6 2 2 2 4 2 3 2" xfId="29097" xr:uid="{00000000-0005-0000-0000-000082730000}"/>
    <cellStyle name="Normal 3 6 2 2 2 4 2 4" xfId="20615" xr:uid="{00000000-0005-0000-0000-000083730000}"/>
    <cellStyle name="Normal 3 6 2 2 2 4 3" xfId="5764" xr:uid="{00000000-0005-0000-0000-000084730000}"/>
    <cellStyle name="Normal 3 6 2 2 2 4 3 2" xfId="14254" xr:uid="{00000000-0005-0000-0000-000085730000}"/>
    <cellStyle name="Normal 3 6 2 2 2 4 3 2 2" xfId="31220" xr:uid="{00000000-0005-0000-0000-000086730000}"/>
    <cellStyle name="Normal 3 6 2 2 2 4 3 3" xfId="22738" xr:uid="{00000000-0005-0000-0000-000087730000}"/>
    <cellStyle name="Normal 3 6 2 2 2 4 4" xfId="10012" xr:uid="{00000000-0005-0000-0000-000088730000}"/>
    <cellStyle name="Normal 3 6 2 2 2 4 4 2" xfId="26979" xr:uid="{00000000-0005-0000-0000-000089730000}"/>
    <cellStyle name="Normal 3 6 2 2 2 4 5" xfId="18497" xr:uid="{00000000-0005-0000-0000-00008A730000}"/>
    <cellStyle name="Normal 3 6 2 2 2 5" xfId="2565" xr:uid="{00000000-0005-0000-0000-00008B730000}"/>
    <cellStyle name="Normal 3 6 2 2 2 5 2" xfId="6825" xr:uid="{00000000-0005-0000-0000-00008C730000}"/>
    <cellStyle name="Normal 3 6 2 2 2 5 2 2" xfId="15314" xr:uid="{00000000-0005-0000-0000-00008D730000}"/>
    <cellStyle name="Normal 3 6 2 2 2 5 2 2 2" xfId="32280" xr:uid="{00000000-0005-0000-0000-00008E730000}"/>
    <cellStyle name="Normal 3 6 2 2 2 5 2 3" xfId="23798" xr:uid="{00000000-0005-0000-0000-00008F730000}"/>
    <cellStyle name="Normal 3 6 2 2 2 5 3" xfId="11072" xr:uid="{00000000-0005-0000-0000-000090730000}"/>
    <cellStyle name="Normal 3 6 2 2 2 5 3 2" xfId="28039" xr:uid="{00000000-0005-0000-0000-000091730000}"/>
    <cellStyle name="Normal 3 6 2 2 2 5 4" xfId="19557" xr:uid="{00000000-0005-0000-0000-000092730000}"/>
    <cellStyle name="Normal 3 6 2 2 2 6" xfId="4706" xr:uid="{00000000-0005-0000-0000-000093730000}"/>
    <cellStyle name="Normal 3 6 2 2 2 6 2" xfId="13196" xr:uid="{00000000-0005-0000-0000-000094730000}"/>
    <cellStyle name="Normal 3 6 2 2 2 6 2 2" xfId="30162" xr:uid="{00000000-0005-0000-0000-000095730000}"/>
    <cellStyle name="Normal 3 6 2 2 2 6 3" xfId="21680" xr:uid="{00000000-0005-0000-0000-000096730000}"/>
    <cellStyle name="Normal 3 6 2 2 2 7" xfId="8954" xr:uid="{00000000-0005-0000-0000-000097730000}"/>
    <cellStyle name="Normal 3 6 2 2 2 7 2" xfId="25921" xr:uid="{00000000-0005-0000-0000-000098730000}"/>
    <cellStyle name="Normal 3 6 2 2 2 8" xfId="17439" xr:uid="{00000000-0005-0000-0000-000099730000}"/>
    <cellStyle name="Normal 3 6 2 2 3" xfId="567" xr:uid="{00000000-0005-0000-0000-00009A730000}"/>
    <cellStyle name="Normal 3 6 2 2 3 2" xfId="1105" xr:uid="{00000000-0005-0000-0000-00009B730000}"/>
    <cellStyle name="Normal 3 6 2 2 3 2 2" xfId="2166" xr:uid="{00000000-0005-0000-0000-00009C730000}"/>
    <cellStyle name="Normal 3 6 2 2 3 2 2 2" xfId="4287" xr:uid="{00000000-0005-0000-0000-00009D730000}"/>
    <cellStyle name="Normal 3 6 2 2 3 2 2 2 2" xfId="8546" xr:uid="{00000000-0005-0000-0000-00009E730000}"/>
    <cellStyle name="Normal 3 6 2 2 3 2 2 2 2 2" xfId="17035" xr:uid="{00000000-0005-0000-0000-00009F730000}"/>
    <cellStyle name="Normal 3 6 2 2 3 2 2 2 2 2 2" xfId="34001" xr:uid="{00000000-0005-0000-0000-0000A0730000}"/>
    <cellStyle name="Normal 3 6 2 2 3 2 2 2 2 3" xfId="25519" xr:uid="{00000000-0005-0000-0000-0000A1730000}"/>
    <cellStyle name="Normal 3 6 2 2 3 2 2 2 3" xfId="12793" xr:uid="{00000000-0005-0000-0000-0000A2730000}"/>
    <cellStyle name="Normal 3 6 2 2 3 2 2 2 3 2" xfId="29760" xr:uid="{00000000-0005-0000-0000-0000A3730000}"/>
    <cellStyle name="Normal 3 6 2 2 3 2 2 2 4" xfId="21278" xr:uid="{00000000-0005-0000-0000-0000A4730000}"/>
    <cellStyle name="Normal 3 6 2 2 3 2 2 3" xfId="6427" xr:uid="{00000000-0005-0000-0000-0000A5730000}"/>
    <cellStyle name="Normal 3 6 2 2 3 2 2 3 2" xfId="14917" xr:uid="{00000000-0005-0000-0000-0000A6730000}"/>
    <cellStyle name="Normal 3 6 2 2 3 2 2 3 2 2" xfId="31883" xr:uid="{00000000-0005-0000-0000-0000A7730000}"/>
    <cellStyle name="Normal 3 6 2 2 3 2 2 3 3" xfId="23401" xr:uid="{00000000-0005-0000-0000-0000A8730000}"/>
    <cellStyle name="Normal 3 6 2 2 3 2 2 4" xfId="10675" xr:uid="{00000000-0005-0000-0000-0000A9730000}"/>
    <cellStyle name="Normal 3 6 2 2 3 2 2 4 2" xfId="27642" xr:uid="{00000000-0005-0000-0000-0000AA730000}"/>
    <cellStyle name="Normal 3 6 2 2 3 2 2 5" xfId="19160" xr:uid="{00000000-0005-0000-0000-0000AB730000}"/>
    <cellStyle name="Normal 3 6 2 2 3 2 3" xfId="3228" xr:uid="{00000000-0005-0000-0000-0000AC730000}"/>
    <cellStyle name="Normal 3 6 2 2 3 2 3 2" xfId="7488" xr:uid="{00000000-0005-0000-0000-0000AD730000}"/>
    <cellStyle name="Normal 3 6 2 2 3 2 3 2 2" xfId="15977" xr:uid="{00000000-0005-0000-0000-0000AE730000}"/>
    <cellStyle name="Normal 3 6 2 2 3 2 3 2 2 2" xfId="32943" xr:uid="{00000000-0005-0000-0000-0000AF730000}"/>
    <cellStyle name="Normal 3 6 2 2 3 2 3 2 3" xfId="24461" xr:uid="{00000000-0005-0000-0000-0000B0730000}"/>
    <cellStyle name="Normal 3 6 2 2 3 2 3 3" xfId="11735" xr:uid="{00000000-0005-0000-0000-0000B1730000}"/>
    <cellStyle name="Normal 3 6 2 2 3 2 3 3 2" xfId="28702" xr:uid="{00000000-0005-0000-0000-0000B2730000}"/>
    <cellStyle name="Normal 3 6 2 2 3 2 3 4" xfId="20220" xr:uid="{00000000-0005-0000-0000-0000B3730000}"/>
    <cellStyle name="Normal 3 6 2 2 3 2 4" xfId="5369" xr:uid="{00000000-0005-0000-0000-0000B4730000}"/>
    <cellStyle name="Normal 3 6 2 2 3 2 4 2" xfId="13859" xr:uid="{00000000-0005-0000-0000-0000B5730000}"/>
    <cellStyle name="Normal 3 6 2 2 3 2 4 2 2" xfId="30825" xr:uid="{00000000-0005-0000-0000-0000B6730000}"/>
    <cellStyle name="Normal 3 6 2 2 3 2 4 3" xfId="22343" xr:uid="{00000000-0005-0000-0000-0000B7730000}"/>
    <cellStyle name="Normal 3 6 2 2 3 2 5" xfId="9617" xr:uid="{00000000-0005-0000-0000-0000B8730000}"/>
    <cellStyle name="Normal 3 6 2 2 3 2 5 2" xfId="26584" xr:uid="{00000000-0005-0000-0000-0000B9730000}"/>
    <cellStyle name="Normal 3 6 2 2 3 2 6" xfId="18102" xr:uid="{00000000-0005-0000-0000-0000BA730000}"/>
    <cellStyle name="Normal 3 6 2 2 3 3" xfId="1636" xr:uid="{00000000-0005-0000-0000-0000BB730000}"/>
    <cellStyle name="Normal 3 6 2 2 3 3 2" xfId="3758" xr:uid="{00000000-0005-0000-0000-0000BC730000}"/>
    <cellStyle name="Normal 3 6 2 2 3 3 2 2" xfId="8017" xr:uid="{00000000-0005-0000-0000-0000BD730000}"/>
    <cellStyle name="Normal 3 6 2 2 3 3 2 2 2" xfId="16506" xr:uid="{00000000-0005-0000-0000-0000BE730000}"/>
    <cellStyle name="Normal 3 6 2 2 3 3 2 2 2 2" xfId="33472" xr:uid="{00000000-0005-0000-0000-0000BF730000}"/>
    <cellStyle name="Normal 3 6 2 2 3 3 2 2 3" xfId="24990" xr:uid="{00000000-0005-0000-0000-0000C0730000}"/>
    <cellStyle name="Normal 3 6 2 2 3 3 2 3" xfId="12264" xr:uid="{00000000-0005-0000-0000-0000C1730000}"/>
    <cellStyle name="Normal 3 6 2 2 3 3 2 3 2" xfId="29231" xr:uid="{00000000-0005-0000-0000-0000C2730000}"/>
    <cellStyle name="Normal 3 6 2 2 3 3 2 4" xfId="20749" xr:uid="{00000000-0005-0000-0000-0000C3730000}"/>
    <cellStyle name="Normal 3 6 2 2 3 3 3" xfId="5898" xr:uid="{00000000-0005-0000-0000-0000C4730000}"/>
    <cellStyle name="Normal 3 6 2 2 3 3 3 2" xfId="14388" xr:uid="{00000000-0005-0000-0000-0000C5730000}"/>
    <cellStyle name="Normal 3 6 2 2 3 3 3 2 2" xfId="31354" xr:uid="{00000000-0005-0000-0000-0000C6730000}"/>
    <cellStyle name="Normal 3 6 2 2 3 3 3 3" xfId="22872" xr:uid="{00000000-0005-0000-0000-0000C7730000}"/>
    <cellStyle name="Normal 3 6 2 2 3 3 4" xfId="10146" xr:uid="{00000000-0005-0000-0000-0000C8730000}"/>
    <cellStyle name="Normal 3 6 2 2 3 3 4 2" xfId="27113" xr:uid="{00000000-0005-0000-0000-0000C9730000}"/>
    <cellStyle name="Normal 3 6 2 2 3 3 5" xfId="18631" xr:uid="{00000000-0005-0000-0000-0000CA730000}"/>
    <cellStyle name="Normal 3 6 2 2 3 4" xfId="2699" xr:uid="{00000000-0005-0000-0000-0000CB730000}"/>
    <cellStyle name="Normal 3 6 2 2 3 4 2" xfId="6959" xr:uid="{00000000-0005-0000-0000-0000CC730000}"/>
    <cellStyle name="Normal 3 6 2 2 3 4 2 2" xfId="15448" xr:uid="{00000000-0005-0000-0000-0000CD730000}"/>
    <cellStyle name="Normal 3 6 2 2 3 4 2 2 2" xfId="32414" xr:uid="{00000000-0005-0000-0000-0000CE730000}"/>
    <cellStyle name="Normal 3 6 2 2 3 4 2 3" xfId="23932" xr:uid="{00000000-0005-0000-0000-0000CF730000}"/>
    <cellStyle name="Normal 3 6 2 2 3 4 3" xfId="11206" xr:uid="{00000000-0005-0000-0000-0000D0730000}"/>
    <cellStyle name="Normal 3 6 2 2 3 4 3 2" xfId="28173" xr:uid="{00000000-0005-0000-0000-0000D1730000}"/>
    <cellStyle name="Normal 3 6 2 2 3 4 4" xfId="19691" xr:uid="{00000000-0005-0000-0000-0000D2730000}"/>
    <cellStyle name="Normal 3 6 2 2 3 5" xfId="4840" xr:uid="{00000000-0005-0000-0000-0000D3730000}"/>
    <cellStyle name="Normal 3 6 2 2 3 5 2" xfId="13330" xr:uid="{00000000-0005-0000-0000-0000D4730000}"/>
    <cellStyle name="Normal 3 6 2 2 3 5 2 2" xfId="30296" xr:uid="{00000000-0005-0000-0000-0000D5730000}"/>
    <cellStyle name="Normal 3 6 2 2 3 5 3" xfId="21814" xr:uid="{00000000-0005-0000-0000-0000D6730000}"/>
    <cellStyle name="Normal 3 6 2 2 3 6" xfId="9088" xr:uid="{00000000-0005-0000-0000-0000D7730000}"/>
    <cellStyle name="Normal 3 6 2 2 3 6 2" xfId="26055" xr:uid="{00000000-0005-0000-0000-0000D8730000}"/>
    <cellStyle name="Normal 3 6 2 2 3 7" xfId="17573" xr:uid="{00000000-0005-0000-0000-0000D9730000}"/>
    <cellStyle name="Normal 3 6 2 2 4" xfId="835" xr:uid="{00000000-0005-0000-0000-0000DA730000}"/>
    <cellStyle name="Normal 3 6 2 2 4 2" xfId="1901" xr:uid="{00000000-0005-0000-0000-0000DB730000}"/>
    <cellStyle name="Normal 3 6 2 2 4 2 2" xfId="4022" xr:uid="{00000000-0005-0000-0000-0000DC730000}"/>
    <cellStyle name="Normal 3 6 2 2 4 2 2 2" xfId="8281" xr:uid="{00000000-0005-0000-0000-0000DD730000}"/>
    <cellStyle name="Normal 3 6 2 2 4 2 2 2 2" xfId="16770" xr:uid="{00000000-0005-0000-0000-0000DE730000}"/>
    <cellStyle name="Normal 3 6 2 2 4 2 2 2 2 2" xfId="33736" xr:uid="{00000000-0005-0000-0000-0000DF730000}"/>
    <cellStyle name="Normal 3 6 2 2 4 2 2 2 3" xfId="25254" xr:uid="{00000000-0005-0000-0000-0000E0730000}"/>
    <cellStyle name="Normal 3 6 2 2 4 2 2 3" xfId="12528" xr:uid="{00000000-0005-0000-0000-0000E1730000}"/>
    <cellStyle name="Normal 3 6 2 2 4 2 2 3 2" xfId="29495" xr:uid="{00000000-0005-0000-0000-0000E2730000}"/>
    <cellStyle name="Normal 3 6 2 2 4 2 2 4" xfId="21013" xr:uid="{00000000-0005-0000-0000-0000E3730000}"/>
    <cellStyle name="Normal 3 6 2 2 4 2 3" xfId="6162" xr:uid="{00000000-0005-0000-0000-0000E4730000}"/>
    <cellStyle name="Normal 3 6 2 2 4 2 3 2" xfId="14652" xr:uid="{00000000-0005-0000-0000-0000E5730000}"/>
    <cellStyle name="Normal 3 6 2 2 4 2 3 2 2" xfId="31618" xr:uid="{00000000-0005-0000-0000-0000E6730000}"/>
    <cellStyle name="Normal 3 6 2 2 4 2 3 3" xfId="23136" xr:uid="{00000000-0005-0000-0000-0000E7730000}"/>
    <cellStyle name="Normal 3 6 2 2 4 2 4" xfId="10410" xr:uid="{00000000-0005-0000-0000-0000E8730000}"/>
    <cellStyle name="Normal 3 6 2 2 4 2 4 2" xfId="27377" xr:uid="{00000000-0005-0000-0000-0000E9730000}"/>
    <cellStyle name="Normal 3 6 2 2 4 2 5" xfId="18895" xr:uid="{00000000-0005-0000-0000-0000EA730000}"/>
    <cellStyle name="Normal 3 6 2 2 4 3" xfId="2963" xr:uid="{00000000-0005-0000-0000-0000EB730000}"/>
    <cellStyle name="Normal 3 6 2 2 4 3 2" xfId="7223" xr:uid="{00000000-0005-0000-0000-0000EC730000}"/>
    <cellStyle name="Normal 3 6 2 2 4 3 2 2" xfId="15712" xr:uid="{00000000-0005-0000-0000-0000ED730000}"/>
    <cellStyle name="Normal 3 6 2 2 4 3 2 2 2" xfId="32678" xr:uid="{00000000-0005-0000-0000-0000EE730000}"/>
    <cellStyle name="Normal 3 6 2 2 4 3 2 3" xfId="24196" xr:uid="{00000000-0005-0000-0000-0000EF730000}"/>
    <cellStyle name="Normal 3 6 2 2 4 3 3" xfId="11470" xr:uid="{00000000-0005-0000-0000-0000F0730000}"/>
    <cellStyle name="Normal 3 6 2 2 4 3 3 2" xfId="28437" xr:uid="{00000000-0005-0000-0000-0000F1730000}"/>
    <cellStyle name="Normal 3 6 2 2 4 3 4" xfId="19955" xr:uid="{00000000-0005-0000-0000-0000F2730000}"/>
    <cellStyle name="Normal 3 6 2 2 4 4" xfId="5104" xr:uid="{00000000-0005-0000-0000-0000F3730000}"/>
    <cellStyle name="Normal 3 6 2 2 4 4 2" xfId="13594" xr:uid="{00000000-0005-0000-0000-0000F4730000}"/>
    <cellStyle name="Normal 3 6 2 2 4 4 2 2" xfId="30560" xr:uid="{00000000-0005-0000-0000-0000F5730000}"/>
    <cellStyle name="Normal 3 6 2 2 4 4 3" xfId="22078" xr:uid="{00000000-0005-0000-0000-0000F6730000}"/>
    <cellStyle name="Normal 3 6 2 2 4 5" xfId="9352" xr:uid="{00000000-0005-0000-0000-0000F7730000}"/>
    <cellStyle name="Normal 3 6 2 2 4 5 2" xfId="26319" xr:uid="{00000000-0005-0000-0000-0000F8730000}"/>
    <cellStyle name="Normal 3 6 2 2 4 6" xfId="17837" xr:uid="{00000000-0005-0000-0000-0000F9730000}"/>
    <cellStyle name="Normal 3 6 2 2 5" xfId="1371" xr:uid="{00000000-0005-0000-0000-0000FA730000}"/>
    <cellStyle name="Normal 3 6 2 2 5 2" xfId="3493" xr:uid="{00000000-0005-0000-0000-0000FB730000}"/>
    <cellStyle name="Normal 3 6 2 2 5 2 2" xfId="7752" xr:uid="{00000000-0005-0000-0000-0000FC730000}"/>
    <cellStyle name="Normal 3 6 2 2 5 2 2 2" xfId="16241" xr:uid="{00000000-0005-0000-0000-0000FD730000}"/>
    <cellStyle name="Normal 3 6 2 2 5 2 2 2 2" xfId="33207" xr:uid="{00000000-0005-0000-0000-0000FE730000}"/>
    <cellStyle name="Normal 3 6 2 2 5 2 2 3" xfId="24725" xr:uid="{00000000-0005-0000-0000-0000FF730000}"/>
    <cellStyle name="Normal 3 6 2 2 5 2 3" xfId="11999" xr:uid="{00000000-0005-0000-0000-000000740000}"/>
    <cellStyle name="Normal 3 6 2 2 5 2 3 2" xfId="28966" xr:uid="{00000000-0005-0000-0000-000001740000}"/>
    <cellStyle name="Normal 3 6 2 2 5 2 4" xfId="20484" xr:uid="{00000000-0005-0000-0000-000002740000}"/>
    <cellStyle name="Normal 3 6 2 2 5 3" xfId="5633" xr:uid="{00000000-0005-0000-0000-000003740000}"/>
    <cellStyle name="Normal 3 6 2 2 5 3 2" xfId="14123" xr:uid="{00000000-0005-0000-0000-000004740000}"/>
    <cellStyle name="Normal 3 6 2 2 5 3 2 2" xfId="31089" xr:uid="{00000000-0005-0000-0000-000005740000}"/>
    <cellStyle name="Normal 3 6 2 2 5 3 3" xfId="22607" xr:uid="{00000000-0005-0000-0000-000006740000}"/>
    <cellStyle name="Normal 3 6 2 2 5 4" xfId="9881" xr:uid="{00000000-0005-0000-0000-000007740000}"/>
    <cellStyle name="Normal 3 6 2 2 5 4 2" xfId="26848" xr:uid="{00000000-0005-0000-0000-000008740000}"/>
    <cellStyle name="Normal 3 6 2 2 5 5" xfId="18366" xr:uid="{00000000-0005-0000-0000-000009740000}"/>
    <cellStyle name="Normal 3 6 2 2 6" xfId="2434" xr:uid="{00000000-0005-0000-0000-00000A740000}"/>
    <cellStyle name="Normal 3 6 2 2 6 2" xfId="6694" xr:uid="{00000000-0005-0000-0000-00000B740000}"/>
    <cellStyle name="Normal 3 6 2 2 6 2 2" xfId="15183" xr:uid="{00000000-0005-0000-0000-00000C740000}"/>
    <cellStyle name="Normal 3 6 2 2 6 2 2 2" xfId="32149" xr:uid="{00000000-0005-0000-0000-00000D740000}"/>
    <cellStyle name="Normal 3 6 2 2 6 2 3" xfId="23667" xr:uid="{00000000-0005-0000-0000-00000E740000}"/>
    <cellStyle name="Normal 3 6 2 2 6 3" xfId="10941" xr:uid="{00000000-0005-0000-0000-00000F740000}"/>
    <cellStyle name="Normal 3 6 2 2 6 3 2" xfId="27908" xr:uid="{00000000-0005-0000-0000-000010740000}"/>
    <cellStyle name="Normal 3 6 2 2 6 4" xfId="19426" xr:uid="{00000000-0005-0000-0000-000011740000}"/>
    <cellStyle name="Normal 3 6 2 2 7" xfId="4575" xr:uid="{00000000-0005-0000-0000-000012740000}"/>
    <cellStyle name="Normal 3 6 2 2 7 2" xfId="13065" xr:uid="{00000000-0005-0000-0000-000013740000}"/>
    <cellStyle name="Normal 3 6 2 2 7 2 2" xfId="30031" xr:uid="{00000000-0005-0000-0000-000014740000}"/>
    <cellStyle name="Normal 3 6 2 2 7 3" xfId="21549" xr:uid="{00000000-0005-0000-0000-000015740000}"/>
    <cellStyle name="Normal 3 6 2 2 8" xfId="8823" xr:uid="{00000000-0005-0000-0000-000016740000}"/>
    <cellStyle name="Normal 3 6 2 2 8 2" xfId="25790" xr:uid="{00000000-0005-0000-0000-000017740000}"/>
    <cellStyle name="Normal 3 6 2 2 9" xfId="17308" xr:uid="{00000000-0005-0000-0000-000018740000}"/>
    <cellStyle name="Normal 3 6 2 3" xfId="346" xr:uid="{00000000-0005-0000-0000-000019740000}"/>
    <cellStyle name="Normal 3 6 2 3 2" xfId="635" xr:uid="{00000000-0005-0000-0000-00001A740000}"/>
    <cellStyle name="Normal 3 6 2 3 2 2" xfId="1171" xr:uid="{00000000-0005-0000-0000-00001B740000}"/>
    <cellStyle name="Normal 3 6 2 3 2 2 2" xfId="2232" xr:uid="{00000000-0005-0000-0000-00001C740000}"/>
    <cellStyle name="Normal 3 6 2 3 2 2 2 2" xfId="4353" xr:uid="{00000000-0005-0000-0000-00001D740000}"/>
    <cellStyle name="Normal 3 6 2 3 2 2 2 2 2" xfId="8612" xr:uid="{00000000-0005-0000-0000-00001E740000}"/>
    <cellStyle name="Normal 3 6 2 3 2 2 2 2 2 2" xfId="17101" xr:uid="{00000000-0005-0000-0000-00001F740000}"/>
    <cellStyle name="Normal 3 6 2 3 2 2 2 2 2 2 2" xfId="34067" xr:uid="{00000000-0005-0000-0000-000020740000}"/>
    <cellStyle name="Normal 3 6 2 3 2 2 2 2 2 3" xfId="25585" xr:uid="{00000000-0005-0000-0000-000021740000}"/>
    <cellStyle name="Normal 3 6 2 3 2 2 2 2 3" xfId="12859" xr:uid="{00000000-0005-0000-0000-000022740000}"/>
    <cellStyle name="Normal 3 6 2 3 2 2 2 2 3 2" xfId="29826" xr:uid="{00000000-0005-0000-0000-000023740000}"/>
    <cellStyle name="Normal 3 6 2 3 2 2 2 2 4" xfId="21344" xr:uid="{00000000-0005-0000-0000-000024740000}"/>
    <cellStyle name="Normal 3 6 2 3 2 2 2 3" xfId="6493" xr:uid="{00000000-0005-0000-0000-000025740000}"/>
    <cellStyle name="Normal 3 6 2 3 2 2 2 3 2" xfId="14983" xr:uid="{00000000-0005-0000-0000-000026740000}"/>
    <cellStyle name="Normal 3 6 2 3 2 2 2 3 2 2" xfId="31949" xr:uid="{00000000-0005-0000-0000-000027740000}"/>
    <cellStyle name="Normal 3 6 2 3 2 2 2 3 3" xfId="23467" xr:uid="{00000000-0005-0000-0000-000028740000}"/>
    <cellStyle name="Normal 3 6 2 3 2 2 2 4" xfId="10741" xr:uid="{00000000-0005-0000-0000-000029740000}"/>
    <cellStyle name="Normal 3 6 2 3 2 2 2 4 2" xfId="27708" xr:uid="{00000000-0005-0000-0000-00002A740000}"/>
    <cellStyle name="Normal 3 6 2 3 2 2 2 5" xfId="19226" xr:uid="{00000000-0005-0000-0000-00002B740000}"/>
    <cellStyle name="Normal 3 6 2 3 2 2 3" xfId="3294" xr:uid="{00000000-0005-0000-0000-00002C740000}"/>
    <cellStyle name="Normal 3 6 2 3 2 2 3 2" xfId="7554" xr:uid="{00000000-0005-0000-0000-00002D740000}"/>
    <cellStyle name="Normal 3 6 2 3 2 2 3 2 2" xfId="16043" xr:uid="{00000000-0005-0000-0000-00002E740000}"/>
    <cellStyle name="Normal 3 6 2 3 2 2 3 2 2 2" xfId="33009" xr:uid="{00000000-0005-0000-0000-00002F740000}"/>
    <cellStyle name="Normal 3 6 2 3 2 2 3 2 3" xfId="24527" xr:uid="{00000000-0005-0000-0000-000030740000}"/>
    <cellStyle name="Normal 3 6 2 3 2 2 3 3" xfId="11801" xr:uid="{00000000-0005-0000-0000-000031740000}"/>
    <cellStyle name="Normal 3 6 2 3 2 2 3 3 2" xfId="28768" xr:uid="{00000000-0005-0000-0000-000032740000}"/>
    <cellStyle name="Normal 3 6 2 3 2 2 3 4" xfId="20286" xr:uid="{00000000-0005-0000-0000-000033740000}"/>
    <cellStyle name="Normal 3 6 2 3 2 2 4" xfId="5435" xr:uid="{00000000-0005-0000-0000-000034740000}"/>
    <cellStyle name="Normal 3 6 2 3 2 2 4 2" xfId="13925" xr:uid="{00000000-0005-0000-0000-000035740000}"/>
    <cellStyle name="Normal 3 6 2 3 2 2 4 2 2" xfId="30891" xr:uid="{00000000-0005-0000-0000-000036740000}"/>
    <cellStyle name="Normal 3 6 2 3 2 2 4 3" xfId="22409" xr:uid="{00000000-0005-0000-0000-000037740000}"/>
    <cellStyle name="Normal 3 6 2 3 2 2 5" xfId="9683" xr:uid="{00000000-0005-0000-0000-000038740000}"/>
    <cellStyle name="Normal 3 6 2 3 2 2 5 2" xfId="26650" xr:uid="{00000000-0005-0000-0000-000039740000}"/>
    <cellStyle name="Normal 3 6 2 3 2 2 6" xfId="18168" xr:uid="{00000000-0005-0000-0000-00003A740000}"/>
    <cellStyle name="Normal 3 6 2 3 2 3" xfId="1702" xr:uid="{00000000-0005-0000-0000-00003B740000}"/>
    <cellStyle name="Normal 3 6 2 3 2 3 2" xfId="3824" xr:uid="{00000000-0005-0000-0000-00003C740000}"/>
    <cellStyle name="Normal 3 6 2 3 2 3 2 2" xfId="8083" xr:uid="{00000000-0005-0000-0000-00003D740000}"/>
    <cellStyle name="Normal 3 6 2 3 2 3 2 2 2" xfId="16572" xr:uid="{00000000-0005-0000-0000-00003E740000}"/>
    <cellStyle name="Normal 3 6 2 3 2 3 2 2 2 2" xfId="33538" xr:uid="{00000000-0005-0000-0000-00003F740000}"/>
    <cellStyle name="Normal 3 6 2 3 2 3 2 2 3" xfId="25056" xr:uid="{00000000-0005-0000-0000-000040740000}"/>
    <cellStyle name="Normal 3 6 2 3 2 3 2 3" xfId="12330" xr:uid="{00000000-0005-0000-0000-000041740000}"/>
    <cellStyle name="Normal 3 6 2 3 2 3 2 3 2" xfId="29297" xr:uid="{00000000-0005-0000-0000-000042740000}"/>
    <cellStyle name="Normal 3 6 2 3 2 3 2 4" xfId="20815" xr:uid="{00000000-0005-0000-0000-000043740000}"/>
    <cellStyle name="Normal 3 6 2 3 2 3 3" xfId="5964" xr:uid="{00000000-0005-0000-0000-000044740000}"/>
    <cellStyle name="Normal 3 6 2 3 2 3 3 2" xfId="14454" xr:uid="{00000000-0005-0000-0000-000045740000}"/>
    <cellStyle name="Normal 3 6 2 3 2 3 3 2 2" xfId="31420" xr:uid="{00000000-0005-0000-0000-000046740000}"/>
    <cellStyle name="Normal 3 6 2 3 2 3 3 3" xfId="22938" xr:uid="{00000000-0005-0000-0000-000047740000}"/>
    <cellStyle name="Normal 3 6 2 3 2 3 4" xfId="10212" xr:uid="{00000000-0005-0000-0000-000048740000}"/>
    <cellStyle name="Normal 3 6 2 3 2 3 4 2" xfId="27179" xr:uid="{00000000-0005-0000-0000-000049740000}"/>
    <cellStyle name="Normal 3 6 2 3 2 3 5" xfId="18697" xr:uid="{00000000-0005-0000-0000-00004A740000}"/>
    <cellStyle name="Normal 3 6 2 3 2 4" xfId="2765" xr:uid="{00000000-0005-0000-0000-00004B740000}"/>
    <cellStyle name="Normal 3 6 2 3 2 4 2" xfId="7025" xr:uid="{00000000-0005-0000-0000-00004C740000}"/>
    <cellStyle name="Normal 3 6 2 3 2 4 2 2" xfId="15514" xr:uid="{00000000-0005-0000-0000-00004D740000}"/>
    <cellStyle name="Normal 3 6 2 3 2 4 2 2 2" xfId="32480" xr:uid="{00000000-0005-0000-0000-00004E740000}"/>
    <cellStyle name="Normal 3 6 2 3 2 4 2 3" xfId="23998" xr:uid="{00000000-0005-0000-0000-00004F740000}"/>
    <cellStyle name="Normal 3 6 2 3 2 4 3" xfId="11272" xr:uid="{00000000-0005-0000-0000-000050740000}"/>
    <cellStyle name="Normal 3 6 2 3 2 4 3 2" xfId="28239" xr:uid="{00000000-0005-0000-0000-000051740000}"/>
    <cellStyle name="Normal 3 6 2 3 2 4 4" xfId="19757" xr:uid="{00000000-0005-0000-0000-000052740000}"/>
    <cellStyle name="Normal 3 6 2 3 2 5" xfId="4906" xr:uid="{00000000-0005-0000-0000-000053740000}"/>
    <cellStyle name="Normal 3 6 2 3 2 5 2" xfId="13396" xr:uid="{00000000-0005-0000-0000-000054740000}"/>
    <cellStyle name="Normal 3 6 2 3 2 5 2 2" xfId="30362" xr:uid="{00000000-0005-0000-0000-000055740000}"/>
    <cellStyle name="Normal 3 6 2 3 2 5 3" xfId="21880" xr:uid="{00000000-0005-0000-0000-000056740000}"/>
    <cellStyle name="Normal 3 6 2 3 2 6" xfId="9154" xr:uid="{00000000-0005-0000-0000-000057740000}"/>
    <cellStyle name="Normal 3 6 2 3 2 6 2" xfId="26121" xr:uid="{00000000-0005-0000-0000-000058740000}"/>
    <cellStyle name="Normal 3 6 2 3 2 7" xfId="17639" xr:uid="{00000000-0005-0000-0000-000059740000}"/>
    <cellStyle name="Normal 3 6 2 3 3" xfId="901" xr:uid="{00000000-0005-0000-0000-00005A740000}"/>
    <cellStyle name="Normal 3 6 2 3 3 2" xfId="1967" xr:uid="{00000000-0005-0000-0000-00005B740000}"/>
    <cellStyle name="Normal 3 6 2 3 3 2 2" xfId="4088" xr:uid="{00000000-0005-0000-0000-00005C740000}"/>
    <cellStyle name="Normal 3 6 2 3 3 2 2 2" xfId="8347" xr:uid="{00000000-0005-0000-0000-00005D740000}"/>
    <cellStyle name="Normal 3 6 2 3 3 2 2 2 2" xfId="16836" xr:uid="{00000000-0005-0000-0000-00005E740000}"/>
    <cellStyle name="Normal 3 6 2 3 3 2 2 2 2 2" xfId="33802" xr:uid="{00000000-0005-0000-0000-00005F740000}"/>
    <cellStyle name="Normal 3 6 2 3 3 2 2 2 3" xfId="25320" xr:uid="{00000000-0005-0000-0000-000060740000}"/>
    <cellStyle name="Normal 3 6 2 3 3 2 2 3" xfId="12594" xr:uid="{00000000-0005-0000-0000-000061740000}"/>
    <cellStyle name="Normal 3 6 2 3 3 2 2 3 2" xfId="29561" xr:uid="{00000000-0005-0000-0000-000062740000}"/>
    <cellStyle name="Normal 3 6 2 3 3 2 2 4" xfId="21079" xr:uid="{00000000-0005-0000-0000-000063740000}"/>
    <cellStyle name="Normal 3 6 2 3 3 2 3" xfId="6228" xr:uid="{00000000-0005-0000-0000-000064740000}"/>
    <cellStyle name="Normal 3 6 2 3 3 2 3 2" xfId="14718" xr:uid="{00000000-0005-0000-0000-000065740000}"/>
    <cellStyle name="Normal 3 6 2 3 3 2 3 2 2" xfId="31684" xr:uid="{00000000-0005-0000-0000-000066740000}"/>
    <cellStyle name="Normal 3 6 2 3 3 2 3 3" xfId="23202" xr:uid="{00000000-0005-0000-0000-000067740000}"/>
    <cellStyle name="Normal 3 6 2 3 3 2 4" xfId="10476" xr:uid="{00000000-0005-0000-0000-000068740000}"/>
    <cellStyle name="Normal 3 6 2 3 3 2 4 2" xfId="27443" xr:uid="{00000000-0005-0000-0000-000069740000}"/>
    <cellStyle name="Normal 3 6 2 3 3 2 5" xfId="18961" xr:uid="{00000000-0005-0000-0000-00006A740000}"/>
    <cellStyle name="Normal 3 6 2 3 3 3" xfId="3029" xr:uid="{00000000-0005-0000-0000-00006B740000}"/>
    <cellStyle name="Normal 3 6 2 3 3 3 2" xfId="7289" xr:uid="{00000000-0005-0000-0000-00006C740000}"/>
    <cellStyle name="Normal 3 6 2 3 3 3 2 2" xfId="15778" xr:uid="{00000000-0005-0000-0000-00006D740000}"/>
    <cellStyle name="Normal 3 6 2 3 3 3 2 2 2" xfId="32744" xr:uid="{00000000-0005-0000-0000-00006E740000}"/>
    <cellStyle name="Normal 3 6 2 3 3 3 2 3" xfId="24262" xr:uid="{00000000-0005-0000-0000-00006F740000}"/>
    <cellStyle name="Normal 3 6 2 3 3 3 3" xfId="11536" xr:uid="{00000000-0005-0000-0000-000070740000}"/>
    <cellStyle name="Normal 3 6 2 3 3 3 3 2" xfId="28503" xr:uid="{00000000-0005-0000-0000-000071740000}"/>
    <cellStyle name="Normal 3 6 2 3 3 3 4" xfId="20021" xr:uid="{00000000-0005-0000-0000-000072740000}"/>
    <cellStyle name="Normal 3 6 2 3 3 4" xfId="5170" xr:uid="{00000000-0005-0000-0000-000073740000}"/>
    <cellStyle name="Normal 3 6 2 3 3 4 2" xfId="13660" xr:uid="{00000000-0005-0000-0000-000074740000}"/>
    <cellStyle name="Normal 3 6 2 3 3 4 2 2" xfId="30626" xr:uid="{00000000-0005-0000-0000-000075740000}"/>
    <cellStyle name="Normal 3 6 2 3 3 4 3" xfId="22144" xr:uid="{00000000-0005-0000-0000-000076740000}"/>
    <cellStyle name="Normal 3 6 2 3 3 5" xfId="9418" xr:uid="{00000000-0005-0000-0000-000077740000}"/>
    <cellStyle name="Normal 3 6 2 3 3 5 2" xfId="26385" xr:uid="{00000000-0005-0000-0000-000078740000}"/>
    <cellStyle name="Normal 3 6 2 3 3 6" xfId="17903" xr:uid="{00000000-0005-0000-0000-000079740000}"/>
    <cellStyle name="Normal 3 6 2 3 4" xfId="1437" xr:uid="{00000000-0005-0000-0000-00007A740000}"/>
    <cellStyle name="Normal 3 6 2 3 4 2" xfId="3559" xr:uid="{00000000-0005-0000-0000-00007B740000}"/>
    <cellStyle name="Normal 3 6 2 3 4 2 2" xfId="7818" xr:uid="{00000000-0005-0000-0000-00007C740000}"/>
    <cellStyle name="Normal 3 6 2 3 4 2 2 2" xfId="16307" xr:uid="{00000000-0005-0000-0000-00007D740000}"/>
    <cellStyle name="Normal 3 6 2 3 4 2 2 2 2" xfId="33273" xr:uid="{00000000-0005-0000-0000-00007E740000}"/>
    <cellStyle name="Normal 3 6 2 3 4 2 2 3" xfId="24791" xr:uid="{00000000-0005-0000-0000-00007F740000}"/>
    <cellStyle name="Normal 3 6 2 3 4 2 3" xfId="12065" xr:uid="{00000000-0005-0000-0000-000080740000}"/>
    <cellStyle name="Normal 3 6 2 3 4 2 3 2" xfId="29032" xr:uid="{00000000-0005-0000-0000-000081740000}"/>
    <cellStyle name="Normal 3 6 2 3 4 2 4" xfId="20550" xr:uid="{00000000-0005-0000-0000-000082740000}"/>
    <cellStyle name="Normal 3 6 2 3 4 3" xfId="5699" xr:uid="{00000000-0005-0000-0000-000083740000}"/>
    <cellStyle name="Normal 3 6 2 3 4 3 2" xfId="14189" xr:uid="{00000000-0005-0000-0000-000084740000}"/>
    <cellStyle name="Normal 3 6 2 3 4 3 2 2" xfId="31155" xr:uid="{00000000-0005-0000-0000-000085740000}"/>
    <cellStyle name="Normal 3 6 2 3 4 3 3" xfId="22673" xr:uid="{00000000-0005-0000-0000-000086740000}"/>
    <cellStyle name="Normal 3 6 2 3 4 4" xfId="9947" xr:uid="{00000000-0005-0000-0000-000087740000}"/>
    <cellStyle name="Normal 3 6 2 3 4 4 2" xfId="26914" xr:uid="{00000000-0005-0000-0000-000088740000}"/>
    <cellStyle name="Normal 3 6 2 3 4 5" xfId="18432" xr:uid="{00000000-0005-0000-0000-000089740000}"/>
    <cellStyle name="Normal 3 6 2 3 5" xfId="2500" xr:uid="{00000000-0005-0000-0000-00008A740000}"/>
    <cellStyle name="Normal 3 6 2 3 5 2" xfId="6760" xr:uid="{00000000-0005-0000-0000-00008B740000}"/>
    <cellStyle name="Normal 3 6 2 3 5 2 2" xfId="15249" xr:uid="{00000000-0005-0000-0000-00008C740000}"/>
    <cellStyle name="Normal 3 6 2 3 5 2 2 2" xfId="32215" xr:uid="{00000000-0005-0000-0000-00008D740000}"/>
    <cellStyle name="Normal 3 6 2 3 5 2 3" xfId="23733" xr:uid="{00000000-0005-0000-0000-00008E740000}"/>
    <cellStyle name="Normal 3 6 2 3 5 3" xfId="11007" xr:uid="{00000000-0005-0000-0000-00008F740000}"/>
    <cellStyle name="Normal 3 6 2 3 5 3 2" xfId="27974" xr:uid="{00000000-0005-0000-0000-000090740000}"/>
    <cellStyle name="Normal 3 6 2 3 5 4" xfId="19492" xr:uid="{00000000-0005-0000-0000-000091740000}"/>
    <cellStyle name="Normal 3 6 2 3 6" xfId="4641" xr:uid="{00000000-0005-0000-0000-000092740000}"/>
    <cellStyle name="Normal 3 6 2 3 6 2" xfId="13131" xr:uid="{00000000-0005-0000-0000-000093740000}"/>
    <cellStyle name="Normal 3 6 2 3 6 2 2" xfId="30097" xr:uid="{00000000-0005-0000-0000-000094740000}"/>
    <cellStyle name="Normal 3 6 2 3 6 3" xfId="21615" xr:uid="{00000000-0005-0000-0000-000095740000}"/>
    <cellStyle name="Normal 3 6 2 3 7" xfId="8889" xr:uid="{00000000-0005-0000-0000-000096740000}"/>
    <cellStyle name="Normal 3 6 2 3 7 2" xfId="25856" xr:uid="{00000000-0005-0000-0000-000097740000}"/>
    <cellStyle name="Normal 3 6 2 3 8" xfId="17374" xr:uid="{00000000-0005-0000-0000-000098740000}"/>
    <cellStyle name="Normal 3 6 2 4" xfId="500" xr:uid="{00000000-0005-0000-0000-000099740000}"/>
    <cellStyle name="Normal 3 6 2 4 2" xfId="1040" xr:uid="{00000000-0005-0000-0000-00009A740000}"/>
    <cellStyle name="Normal 3 6 2 4 2 2" xfId="2101" xr:uid="{00000000-0005-0000-0000-00009B740000}"/>
    <cellStyle name="Normal 3 6 2 4 2 2 2" xfId="4222" xr:uid="{00000000-0005-0000-0000-00009C740000}"/>
    <cellStyle name="Normal 3 6 2 4 2 2 2 2" xfId="8481" xr:uid="{00000000-0005-0000-0000-00009D740000}"/>
    <cellStyle name="Normal 3 6 2 4 2 2 2 2 2" xfId="16970" xr:uid="{00000000-0005-0000-0000-00009E740000}"/>
    <cellStyle name="Normal 3 6 2 4 2 2 2 2 2 2" xfId="33936" xr:uid="{00000000-0005-0000-0000-00009F740000}"/>
    <cellStyle name="Normal 3 6 2 4 2 2 2 2 3" xfId="25454" xr:uid="{00000000-0005-0000-0000-0000A0740000}"/>
    <cellStyle name="Normal 3 6 2 4 2 2 2 3" xfId="12728" xr:uid="{00000000-0005-0000-0000-0000A1740000}"/>
    <cellStyle name="Normal 3 6 2 4 2 2 2 3 2" xfId="29695" xr:uid="{00000000-0005-0000-0000-0000A2740000}"/>
    <cellStyle name="Normal 3 6 2 4 2 2 2 4" xfId="21213" xr:uid="{00000000-0005-0000-0000-0000A3740000}"/>
    <cellStyle name="Normal 3 6 2 4 2 2 3" xfId="6362" xr:uid="{00000000-0005-0000-0000-0000A4740000}"/>
    <cellStyle name="Normal 3 6 2 4 2 2 3 2" xfId="14852" xr:uid="{00000000-0005-0000-0000-0000A5740000}"/>
    <cellStyle name="Normal 3 6 2 4 2 2 3 2 2" xfId="31818" xr:uid="{00000000-0005-0000-0000-0000A6740000}"/>
    <cellStyle name="Normal 3 6 2 4 2 2 3 3" xfId="23336" xr:uid="{00000000-0005-0000-0000-0000A7740000}"/>
    <cellStyle name="Normal 3 6 2 4 2 2 4" xfId="10610" xr:uid="{00000000-0005-0000-0000-0000A8740000}"/>
    <cellStyle name="Normal 3 6 2 4 2 2 4 2" xfId="27577" xr:uid="{00000000-0005-0000-0000-0000A9740000}"/>
    <cellStyle name="Normal 3 6 2 4 2 2 5" xfId="19095" xr:uid="{00000000-0005-0000-0000-0000AA740000}"/>
    <cellStyle name="Normal 3 6 2 4 2 3" xfId="3163" xr:uid="{00000000-0005-0000-0000-0000AB740000}"/>
    <cellStyle name="Normal 3 6 2 4 2 3 2" xfId="7423" xr:uid="{00000000-0005-0000-0000-0000AC740000}"/>
    <cellStyle name="Normal 3 6 2 4 2 3 2 2" xfId="15912" xr:uid="{00000000-0005-0000-0000-0000AD740000}"/>
    <cellStyle name="Normal 3 6 2 4 2 3 2 2 2" xfId="32878" xr:uid="{00000000-0005-0000-0000-0000AE740000}"/>
    <cellStyle name="Normal 3 6 2 4 2 3 2 3" xfId="24396" xr:uid="{00000000-0005-0000-0000-0000AF740000}"/>
    <cellStyle name="Normal 3 6 2 4 2 3 3" xfId="11670" xr:uid="{00000000-0005-0000-0000-0000B0740000}"/>
    <cellStyle name="Normal 3 6 2 4 2 3 3 2" xfId="28637" xr:uid="{00000000-0005-0000-0000-0000B1740000}"/>
    <cellStyle name="Normal 3 6 2 4 2 3 4" xfId="20155" xr:uid="{00000000-0005-0000-0000-0000B2740000}"/>
    <cellStyle name="Normal 3 6 2 4 2 4" xfId="5304" xr:uid="{00000000-0005-0000-0000-0000B3740000}"/>
    <cellStyle name="Normal 3 6 2 4 2 4 2" xfId="13794" xr:uid="{00000000-0005-0000-0000-0000B4740000}"/>
    <cellStyle name="Normal 3 6 2 4 2 4 2 2" xfId="30760" xr:uid="{00000000-0005-0000-0000-0000B5740000}"/>
    <cellStyle name="Normal 3 6 2 4 2 4 3" xfId="22278" xr:uid="{00000000-0005-0000-0000-0000B6740000}"/>
    <cellStyle name="Normal 3 6 2 4 2 5" xfId="9552" xr:uid="{00000000-0005-0000-0000-0000B7740000}"/>
    <cellStyle name="Normal 3 6 2 4 2 5 2" xfId="26519" xr:uid="{00000000-0005-0000-0000-0000B8740000}"/>
    <cellStyle name="Normal 3 6 2 4 2 6" xfId="18037" xr:uid="{00000000-0005-0000-0000-0000B9740000}"/>
    <cellStyle name="Normal 3 6 2 4 3" xfId="1571" xr:uid="{00000000-0005-0000-0000-0000BA740000}"/>
    <cellStyle name="Normal 3 6 2 4 3 2" xfId="3693" xr:uid="{00000000-0005-0000-0000-0000BB740000}"/>
    <cellStyle name="Normal 3 6 2 4 3 2 2" xfId="7952" xr:uid="{00000000-0005-0000-0000-0000BC740000}"/>
    <cellStyle name="Normal 3 6 2 4 3 2 2 2" xfId="16441" xr:uid="{00000000-0005-0000-0000-0000BD740000}"/>
    <cellStyle name="Normal 3 6 2 4 3 2 2 2 2" xfId="33407" xr:uid="{00000000-0005-0000-0000-0000BE740000}"/>
    <cellStyle name="Normal 3 6 2 4 3 2 2 3" xfId="24925" xr:uid="{00000000-0005-0000-0000-0000BF740000}"/>
    <cellStyle name="Normal 3 6 2 4 3 2 3" xfId="12199" xr:uid="{00000000-0005-0000-0000-0000C0740000}"/>
    <cellStyle name="Normal 3 6 2 4 3 2 3 2" xfId="29166" xr:uid="{00000000-0005-0000-0000-0000C1740000}"/>
    <cellStyle name="Normal 3 6 2 4 3 2 4" xfId="20684" xr:uid="{00000000-0005-0000-0000-0000C2740000}"/>
    <cellStyle name="Normal 3 6 2 4 3 3" xfId="5833" xr:uid="{00000000-0005-0000-0000-0000C3740000}"/>
    <cellStyle name="Normal 3 6 2 4 3 3 2" xfId="14323" xr:uid="{00000000-0005-0000-0000-0000C4740000}"/>
    <cellStyle name="Normal 3 6 2 4 3 3 2 2" xfId="31289" xr:uid="{00000000-0005-0000-0000-0000C5740000}"/>
    <cellStyle name="Normal 3 6 2 4 3 3 3" xfId="22807" xr:uid="{00000000-0005-0000-0000-0000C6740000}"/>
    <cellStyle name="Normal 3 6 2 4 3 4" xfId="10081" xr:uid="{00000000-0005-0000-0000-0000C7740000}"/>
    <cellStyle name="Normal 3 6 2 4 3 4 2" xfId="27048" xr:uid="{00000000-0005-0000-0000-0000C8740000}"/>
    <cellStyle name="Normal 3 6 2 4 3 5" xfId="18566" xr:uid="{00000000-0005-0000-0000-0000C9740000}"/>
    <cellStyle name="Normal 3 6 2 4 4" xfId="2634" xr:uid="{00000000-0005-0000-0000-0000CA740000}"/>
    <cellStyle name="Normal 3 6 2 4 4 2" xfId="6894" xr:uid="{00000000-0005-0000-0000-0000CB740000}"/>
    <cellStyle name="Normal 3 6 2 4 4 2 2" xfId="15383" xr:uid="{00000000-0005-0000-0000-0000CC740000}"/>
    <cellStyle name="Normal 3 6 2 4 4 2 2 2" xfId="32349" xr:uid="{00000000-0005-0000-0000-0000CD740000}"/>
    <cellStyle name="Normal 3 6 2 4 4 2 3" xfId="23867" xr:uid="{00000000-0005-0000-0000-0000CE740000}"/>
    <cellStyle name="Normal 3 6 2 4 4 3" xfId="11141" xr:uid="{00000000-0005-0000-0000-0000CF740000}"/>
    <cellStyle name="Normal 3 6 2 4 4 3 2" xfId="28108" xr:uid="{00000000-0005-0000-0000-0000D0740000}"/>
    <cellStyle name="Normal 3 6 2 4 4 4" xfId="19626" xr:uid="{00000000-0005-0000-0000-0000D1740000}"/>
    <cellStyle name="Normal 3 6 2 4 5" xfId="4775" xr:uid="{00000000-0005-0000-0000-0000D2740000}"/>
    <cellStyle name="Normal 3 6 2 4 5 2" xfId="13265" xr:uid="{00000000-0005-0000-0000-0000D3740000}"/>
    <cellStyle name="Normal 3 6 2 4 5 2 2" xfId="30231" xr:uid="{00000000-0005-0000-0000-0000D4740000}"/>
    <cellStyle name="Normal 3 6 2 4 5 3" xfId="21749" xr:uid="{00000000-0005-0000-0000-0000D5740000}"/>
    <cellStyle name="Normal 3 6 2 4 6" xfId="9023" xr:uid="{00000000-0005-0000-0000-0000D6740000}"/>
    <cellStyle name="Normal 3 6 2 4 6 2" xfId="25990" xr:uid="{00000000-0005-0000-0000-0000D7740000}"/>
    <cellStyle name="Normal 3 6 2 4 7" xfId="17508" xr:uid="{00000000-0005-0000-0000-0000D8740000}"/>
    <cellStyle name="Normal 3 6 2 5" xfId="770" xr:uid="{00000000-0005-0000-0000-0000D9740000}"/>
    <cellStyle name="Normal 3 6 2 5 2" xfId="1836" xr:uid="{00000000-0005-0000-0000-0000DA740000}"/>
    <cellStyle name="Normal 3 6 2 5 2 2" xfId="3957" xr:uid="{00000000-0005-0000-0000-0000DB740000}"/>
    <cellStyle name="Normal 3 6 2 5 2 2 2" xfId="8216" xr:uid="{00000000-0005-0000-0000-0000DC740000}"/>
    <cellStyle name="Normal 3 6 2 5 2 2 2 2" xfId="16705" xr:uid="{00000000-0005-0000-0000-0000DD740000}"/>
    <cellStyle name="Normal 3 6 2 5 2 2 2 2 2" xfId="33671" xr:uid="{00000000-0005-0000-0000-0000DE740000}"/>
    <cellStyle name="Normal 3 6 2 5 2 2 2 3" xfId="25189" xr:uid="{00000000-0005-0000-0000-0000DF740000}"/>
    <cellStyle name="Normal 3 6 2 5 2 2 3" xfId="12463" xr:uid="{00000000-0005-0000-0000-0000E0740000}"/>
    <cellStyle name="Normal 3 6 2 5 2 2 3 2" xfId="29430" xr:uid="{00000000-0005-0000-0000-0000E1740000}"/>
    <cellStyle name="Normal 3 6 2 5 2 2 4" xfId="20948" xr:uid="{00000000-0005-0000-0000-0000E2740000}"/>
    <cellStyle name="Normal 3 6 2 5 2 3" xfId="6097" xr:uid="{00000000-0005-0000-0000-0000E3740000}"/>
    <cellStyle name="Normal 3 6 2 5 2 3 2" xfId="14587" xr:uid="{00000000-0005-0000-0000-0000E4740000}"/>
    <cellStyle name="Normal 3 6 2 5 2 3 2 2" xfId="31553" xr:uid="{00000000-0005-0000-0000-0000E5740000}"/>
    <cellStyle name="Normal 3 6 2 5 2 3 3" xfId="23071" xr:uid="{00000000-0005-0000-0000-0000E6740000}"/>
    <cellStyle name="Normal 3 6 2 5 2 4" xfId="10345" xr:uid="{00000000-0005-0000-0000-0000E7740000}"/>
    <cellStyle name="Normal 3 6 2 5 2 4 2" xfId="27312" xr:uid="{00000000-0005-0000-0000-0000E8740000}"/>
    <cellStyle name="Normal 3 6 2 5 2 5" xfId="18830" xr:uid="{00000000-0005-0000-0000-0000E9740000}"/>
    <cellStyle name="Normal 3 6 2 5 3" xfId="2898" xr:uid="{00000000-0005-0000-0000-0000EA740000}"/>
    <cellStyle name="Normal 3 6 2 5 3 2" xfId="7158" xr:uid="{00000000-0005-0000-0000-0000EB740000}"/>
    <cellStyle name="Normal 3 6 2 5 3 2 2" xfId="15647" xr:uid="{00000000-0005-0000-0000-0000EC740000}"/>
    <cellStyle name="Normal 3 6 2 5 3 2 2 2" xfId="32613" xr:uid="{00000000-0005-0000-0000-0000ED740000}"/>
    <cellStyle name="Normal 3 6 2 5 3 2 3" xfId="24131" xr:uid="{00000000-0005-0000-0000-0000EE740000}"/>
    <cellStyle name="Normal 3 6 2 5 3 3" xfId="11405" xr:uid="{00000000-0005-0000-0000-0000EF740000}"/>
    <cellStyle name="Normal 3 6 2 5 3 3 2" xfId="28372" xr:uid="{00000000-0005-0000-0000-0000F0740000}"/>
    <cellStyle name="Normal 3 6 2 5 3 4" xfId="19890" xr:uid="{00000000-0005-0000-0000-0000F1740000}"/>
    <cellStyle name="Normal 3 6 2 5 4" xfId="5039" xr:uid="{00000000-0005-0000-0000-0000F2740000}"/>
    <cellStyle name="Normal 3 6 2 5 4 2" xfId="13529" xr:uid="{00000000-0005-0000-0000-0000F3740000}"/>
    <cellStyle name="Normal 3 6 2 5 4 2 2" xfId="30495" xr:uid="{00000000-0005-0000-0000-0000F4740000}"/>
    <cellStyle name="Normal 3 6 2 5 4 3" xfId="22013" xr:uid="{00000000-0005-0000-0000-0000F5740000}"/>
    <cellStyle name="Normal 3 6 2 5 5" xfId="9287" xr:uid="{00000000-0005-0000-0000-0000F6740000}"/>
    <cellStyle name="Normal 3 6 2 5 5 2" xfId="26254" xr:uid="{00000000-0005-0000-0000-0000F7740000}"/>
    <cellStyle name="Normal 3 6 2 5 6" xfId="17772" xr:uid="{00000000-0005-0000-0000-0000F8740000}"/>
    <cellStyle name="Normal 3 6 2 6" xfId="1306" xr:uid="{00000000-0005-0000-0000-0000F9740000}"/>
    <cellStyle name="Normal 3 6 2 6 2" xfId="3428" xr:uid="{00000000-0005-0000-0000-0000FA740000}"/>
    <cellStyle name="Normal 3 6 2 6 2 2" xfId="7687" xr:uid="{00000000-0005-0000-0000-0000FB740000}"/>
    <cellStyle name="Normal 3 6 2 6 2 2 2" xfId="16176" xr:uid="{00000000-0005-0000-0000-0000FC740000}"/>
    <cellStyle name="Normal 3 6 2 6 2 2 2 2" xfId="33142" xr:uid="{00000000-0005-0000-0000-0000FD740000}"/>
    <cellStyle name="Normal 3 6 2 6 2 2 3" xfId="24660" xr:uid="{00000000-0005-0000-0000-0000FE740000}"/>
    <cellStyle name="Normal 3 6 2 6 2 3" xfId="11934" xr:uid="{00000000-0005-0000-0000-0000FF740000}"/>
    <cellStyle name="Normal 3 6 2 6 2 3 2" xfId="28901" xr:uid="{00000000-0005-0000-0000-000000750000}"/>
    <cellStyle name="Normal 3 6 2 6 2 4" xfId="20419" xr:uid="{00000000-0005-0000-0000-000001750000}"/>
    <cellStyle name="Normal 3 6 2 6 3" xfId="5568" xr:uid="{00000000-0005-0000-0000-000002750000}"/>
    <cellStyle name="Normal 3 6 2 6 3 2" xfId="14058" xr:uid="{00000000-0005-0000-0000-000003750000}"/>
    <cellStyle name="Normal 3 6 2 6 3 2 2" xfId="31024" xr:uid="{00000000-0005-0000-0000-000004750000}"/>
    <cellStyle name="Normal 3 6 2 6 3 3" xfId="22542" xr:uid="{00000000-0005-0000-0000-000005750000}"/>
    <cellStyle name="Normal 3 6 2 6 4" xfId="9816" xr:uid="{00000000-0005-0000-0000-000006750000}"/>
    <cellStyle name="Normal 3 6 2 6 4 2" xfId="26783" xr:uid="{00000000-0005-0000-0000-000007750000}"/>
    <cellStyle name="Normal 3 6 2 6 5" xfId="18301" xr:uid="{00000000-0005-0000-0000-000008750000}"/>
    <cellStyle name="Normal 3 6 2 7" xfId="2369" xr:uid="{00000000-0005-0000-0000-000009750000}"/>
    <cellStyle name="Normal 3 6 2 7 2" xfId="6629" xr:uid="{00000000-0005-0000-0000-00000A750000}"/>
    <cellStyle name="Normal 3 6 2 7 2 2" xfId="15118" xr:uid="{00000000-0005-0000-0000-00000B750000}"/>
    <cellStyle name="Normal 3 6 2 7 2 2 2" xfId="32084" xr:uid="{00000000-0005-0000-0000-00000C750000}"/>
    <cellStyle name="Normal 3 6 2 7 2 3" xfId="23602" xr:uid="{00000000-0005-0000-0000-00000D750000}"/>
    <cellStyle name="Normal 3 6 2 7 3" xfId="10876" xr:uid="{00000000-0005-0000-0000-00000E750000}"/>
    <cellStyle name="Normal 3 6 2 7 3 2" xfId="27843" xr:uid="{00000000-0005-0000-0000-00000F750000}"/>
    <cellStyle name="Normal 3 6 2 7 4" xfId="19361" xr:uid="{00000000-0005-0000-0000-000010750000}"/>
    <cellStyle name="Normal 3 6 2 8" xfId="4510" xr:uid="{00000000-0005-0000-0000-000011750000}"/>
    <cellStyle name="Normal 3 6 2 8 2" xfId="13000" xr:uid="{00000000-0005-0000-0000-000012750000}"/>
    <cellStyle name="Normal 3 6 2 8 2 2" xfId="29966" xr:uid="{00000000-0005-0000-0000-000013750000}"/>
    <cellStyle name="Normal 3 6 2 8 3" xfId="21484" xr:uid="{00000000-0005-0000-0000-000014750000}"/>
    <cellStyle name="Normal 3 6 2 9" xfId="8758" xr:uid="{00000000-0005-0000-0000-000015750000}"/>
    <cellStyle name="Normal 3 6 2 9 2" xfId="25725" xr:uid="{00000000-0005-0000-0000-000016750000}"/>
    <cellStyle name="Normal 3 6 3" xfId="244" xr:uid="{00000000-0005-0000-0000-000017750000}"/>
    <cellStyle name="Normal 3 6 3 2" xfId="379" xr:uid="{00000000-0005-0000-0000-000018750000}"/>
    <cellStyle name="Normal 3 6 3 2 2" xfId="667" xr:uid="{00000000-0005-0000-0000-000019750000}"/>
    <cellStyle name="Normal 3 6 3 2 2 2" xfId="1203" xr:uid="{00000000-0005-0000-0000-00001A750000}"/>
    <cellStyle name="Normal 3 6 3 2 2 2 2" xfId="2264" xr:uid="{00000000-0005-0000-0000-00001B750000}"/>
    <cellStyle name="Normal 3 6 3 2 2 2 2 2" xfId="4385" xr:uid="{00000000-0005-0000-0000-00001C750000}"/>
    <cellStyle name="Normal 3 6 3 2 2 2 2 2 2" xfId="8644" xr:uid="{00000000-0005-0000-0000-00001D750000}"/>
    <cellStyle name="Normal 3 6 3 2 2 2 2 2 2 2" xfId="17133" xr:uid="{00000000-0005-0000-0000-00001E750000}"/>
    <cellStyle name="Normal 3 6 3 2 2 2 2 2 2 2 2" xfId="34099" xr:uid="{00000000-0005-0000-0000-00001F750000}"/>
    <cellStyle name="Normal 3 6 3 2 2 2 2 2 2 3" xfId="25617" xr:uid="{00000000-0005-0000-0000-000020750000}"/>
    <cellStyle name="Normal 3 6 3 2 2 2 2 2 3" xfId="12891" xr:uid="{00000000-0005-0000-0000-000021750000}"/>
    <cellStyle name="Normal 3 6 3 2 2 2 2 2 3 2" xfId="29858" xr:uid="{00000000-0005-0000-0000-000022750000}"/>
    <cellStyle name="Normal 3 6 3 2 2 2 2 2 4" xfId="21376" xr:uid="{00000000-0005-0000-0000-000023750000}"/>
    <cellStyle name="Normal 3 6 3 2 2 2 2 3" xfId="6525" xr:uid="{00000000-0005-0000-0000-000024750000}"/>
    <cellStyle name="Normal 3 6 3 2 2 2 2 3 2" xfId="15015" xr:uid="{00000000-0005-0000-0000-000025750000}"/>
    <cellStyle name="Normal 3 6 3 2 2 2 2 3 2 2" xfId="31981" xr:uid="{00000000-0005-0000-0000-000026750000}"/>
    <cellStyle name="Normal 3 6 3 2 2 2 2 3 3" xfId="23499" xr:uid="{00000000-0005-0000-0000-000027750000}"/>
    <cellStyle name="Normal 3 6 3 2 2 2 2 4" xfId="10773" xr:uid="{00000000-0005-0000-0000-000028750000}"/>
    <cellStyle name="Normal 3 6 3 2 2 2 2 4 2" xfId="27740" xr:uid="{00000000-0005-0000-0000-000029750000}"/>
    <cellStyle name="Normal 3 6 3 2 2 2 2 5" xfId="19258" xr:uid="{00000000-0005-0000-0000-00002A750000}"/>
    <cellStyle name="Normal 3 6 3 2 2 2 3" xfId="3326" xr:uid="{00000000-0005-0000-0000-00002B750000}"/>
    <cellStyle name="Normal 3 6 3 2 2 2 3 2" xfId="7586" xr:uid="{00000000-0005-0000-0000-00002C750000}"/>
    <cellStyle name="Normal 3 6 3 2 2 2 3 2 2" xfId="16075" xr:uid="{00000000-0005-0000-0000-00002D750000}"/>
    <cellStyle name="Normal 3 6 3 2 2 2 3 2 2 2" xfId="33041" xr:uid="{00000000-0005-0000-0000-00002E750000}"/>
    <cellStyle name="Normal 3 6 3 2 2 2 3 2 3" xfId="24559" xr:uid="{00000000-0005-0000-0000-00002F750000}"/>
    <cellStyle name="Normal 3 6 3 2 2 2 3 3" xfId="11833" xr:uid="{00000000-0005-0000-0000-000030750000}"/>
    <cellStyle name="Normal 3 6 3 2 2 2 3 3 2" xfId="28800" xr:uid="{00000000-0005-0000-0000-000031750000}"/>
    <cellStyle name="Normal 3 6 3 2 2 2 3 4" xfId="20318" xr:uid="{00000000-0005-0000-0000-000032750000}"/>
    <cellStyle name="Normal 3 6 3 2 2 2 4" xfId="5467" xr:uid="{00000000-0005-0000-0000-000033750000}"/>
    <cellStyle name="Normal 3 6 3 2 2 2 4 2" xfId="13957" xr:uid="{00000000-0005-0000-0000-000034750000}"/>
    <cellStyle name="Normal 3 6 3 2 2 2 4 2 2" xfId="30923" xr:uid="{00000000-0005-0000-0000-000035750000}"/>
    <cellStyle name="Normal 3 6 3 2 2 2 4 3" xfId="22441" xr:uid="{00000000-0005-0000-0000-000036750000}"/>
    <cellStyle name="Normal 3 6 3 2 2 2 5" xfId="9715" xr:uid="{00000000-0005-0000-0000-000037750000}"/>
    <cellStyle name="Normal 3 6 3 2 2 2 5 2" xfId="26682" xr:uid="{00000000-0005-0000-0000-000038750000}"/>
    <cellStyle name="Normal 3 6 3 2 2 2 6" xfId="18200" xr:uid="{00000000-0005-0000-0000-000039750000}"/>
    <cellStyle name="Normal 3 6 3 2 2 3" xfId="1734" xr:uid="{00000000-0005-0000-0000-00003A750000}"/>
    <cellStyle name="Normal 3 6 3 2 2 3 2" xfId="3856" xr:uid="{00000000-0005-0000-0000-00003B750000}"/>
    <cellStyle name="Normal 3 6 3 2 2 3 2 2" xfId="8115" xr:uid="{00000000-0005-0000-0000-00003C750000}"/>
    <cellStyle name="Normal 3 6 3 2 2 3 2 2 2" xfId="16604" xr:uid="{00000000-0005-0000-0000-00003D750000}"/>
    <cellStyle name="Normal 3 6 3 2 2 3 2 2 2 2" xfId="33570" xr:uid="{00000000-0005-0000-0000-00003E750000}"/>
    <cellStyle name="Normal 3 6 3 2 2 3 2 2 3" xfId="25088" xr:uid="{00000000-0005-0000-0000-00003F750000}"/>
    <cellStyle name="Normal 3 6 3 2 2 3 2 3" xfId="12362" xr:uid="{00000000-0005-0000-0000-000040750000}"/>
    <cellStyle name="Normal 3 6 3 2 2 3 2 3 2" xfId="29329" xr:uid="{00000000-0005-0000-0000-000041750000}"/>
    <cellStyle name="Normal 3 6 3 2 2 3 2 4" xfId="20847" xr:uid="{00000000-0005-0000-0000-000042750000}"/>
    <cellStyle name="Normal 3 6 3 2 2 3 3" xfId="5996" xr:uid="{00000000-0005-0000-0000-000043750000}"/>
    <cellStyle name="Normal 3 6 3 2 2 3 3 2" xfId="14486" xr:uid="{00000000-0005-0000-0000-000044750000}"/>
    <cellStyle name="Normal 3 6 3 2 2 3 3 2 2" xfId="31452" xr:uid="{00000000-0005-0000-0000-000045750000}"/>
    <cellStyle name="Normal 3 6 3 2 2 3 3 3" xfId="22970" xr:uid="{00000000-0005-0000-0000-000046750000}"/>
    <cellStyle name="Normal 3 6 3 2 2 3 4" xfId="10244" xr:uid="{00000000-0005-0000-0000-000047750000}"/>
    <cellStyle name="Normal 3 6 3 2 2 3 4 2" xfId="27211" xr:uid="{00000000-0005-0000-0000-000048750000}"/>
    <cellStyle name="Normal 3 6 3 2 2 3 5" xfId="18729" xr:uid="{00000000-0005-0000-0000-000049750000}"/>
    <cellStyle name="Normal 3 6 3 2 2 4" xfId="2797" xr:uid="{00000000-0005-0000-0000-00004A750000}"/>
    <cellStyle name="Normal 3 6 3 2 2 4 2" xfId="7057" xr:uid="{00000000-0005-0000-0000-00004B750000}"/>
    <cellStyle name="Normal 3 6 3 2 2 4 2 2" xfId="15546" xr:uid="{00000000-0005-0000-0000-00004C750000}"/>
    <cellStyle name="Normal 3 6 3 2 2 4 2 2 2" xfId="32512" xr:uid="{00000000-0005-0000-0000-00004D750000}"/>
    <cellStyle name="Normal 3 6 3 2 2 4 2 3" xfId="24030" xr:uid="{00000000-0005-0000-0000-00004E750000}"/>
    <cellStyle name="Normal 3 6 3 2 2 4 3" xfId="11304" xr:uid="{00000000-0005-0000-0000-00004F750000}"/>
    <cellStyle name="Normal 3 6 3 2 2 4 3 2" xfId="28271" xr:uid="{00000000-0005-0000-0000-000050750000}"/>
    <cellStyle name="Normal 3 6 3 2 2 4 4" xfId="19789" xr:uid="{00000000-0005-0000-0000-000051750000}"/>
    <cellStyle name="Normal 3 6 3 2 2 5" xfId="4938" xr:uid="{00000000-0005-0000-0000-000052750000}"/>
    <cellStyle name="Normal 3 6 3 2 2 5 2" xfId="13428" xr:uid="{00000000-0005-0000-0000-000053750000}"/>
    <cellStyle name="Normal 3 6 3 2 2 5 2 2" xfId="30394" xr:uid="{00000000-0005-0000-0000-000054750000}"/>
    <cellStyle name="Normal 3 6 3 2 2 5 3" xfId="21912" xr:uid="{00000000-0005-0000-0000-000055750000}"/>
    <cellStyle name="Normal 3 6 3 2 2 6" xfId="9186" xr:uid="{00000000-0005-0000-0000-000056750000}"/>
    <cellStyle name="Normal 3 6 3 2 2 6 2" xfId="26153" xr:uid="{00000000-0005-0000-0000-000057750000}"/>
    <cellStyle name="Normal 3 6 3 2 2 7" xfId="17671" xr:uid="{00000000-0005-0000-0000-000058750000}"/>
    <cellStyle name="Normal 3 6 3 2 3" xfId="933" xr:uid="{00000000-0005-0000-0000-000059750000}"/>
    <cellStyle name="Normal 3 6 3 2 3 2" xfId="1999" xr:uid="{00000000-0005-0000-0000-00005A750000}"/>
    <cellStyle name="Normal 3 6 3 2 3 2 2" xfId="4120" xr:uid="{00000000-0005-0000-0000-00005B750000}"/>
    <cellStyle name="Normal 3 6 3 2 3 2 2 2" xfId="8379" xr:uid="{00000000-0005-0000-0000-00005C750000}"/>
    <cellStyle name="Normal 3 6 3 2 3 2 2 2 2" xfId="16868" xr:uid="{00000000-0005-0000-0000-00005D750000}"/>
    <cellStyle name="Normal 3 6 3 2 3 2 2 2 2 2" xfId="33834" xr:uid="{00000000-0005-0000-0000-00005E750000}"/>
    <cellStyle name="Normal 3 6 3 2 3 2 2 2 3" xfId="25352" xr:uid="{00000000-0005-0000-0000-00005F750000}"/>
    <cellStyle name="Normal 3 6 3 2 3 2 2 3" xfId="12626" xr:uid="{00000000-0005-0000-0000-000060750000}"/>
    <cellStyle name="Normal 3 6 3 2 3 2 2 3 2" xfId="29593" xr:uid="{00000000-0005-0000-0000-000061750000}"/>
    <cellStyle name="Normal 3 6 3 2 3 2 2 4" xfId="21111" xr:uid="{00000000-0005-0000-0000-000062750000}"/>
    <cellStyle name="Normal 3 6 3 2 3 2 3" xfId="6260" xr:uid="{00000000-0005-0000-0000-000063750000}"/>
    <cellStyle name="Normal 3 6 3 2 3 2 3 2" xfId="14750" xr:uid="{00000000-0005-0000-0000-000064750000}"/>
    <cellStyle name="Normal 3 6 3 2 3 2 3 2 2" xfId="31716" xr:uid="{00000000-0005-0000-0000-000065750000}"/>
    <cellStyle name="Normal 3 6 3 2 3 2 3 3" xfId="23234" xr:uid="{00000000-0005-0000-0000-000066750000}"/>
    <cellStyle name="Normal 3 6 3 2 3 2 4" xfId="10508" xr:uid="{00000000-0005-0000-0000-000067750000}"/>
    <cellStyle name="Normal 3 6 3 2 3 2 4 2" xfId="27475" xr:uid="{00000000-0005-0000-0000-000068750000}"/>
    <cellStyle name="Normal 3 6 3 2 3 2 5" xfId="18993" xr:uid="{00000000-0005-0000-0000-000069750000}"/>
    <cellStyle name="Normal 3 6 3 2 3 3" xfId="3061" xr:uid="{00000000-0005-0000-0000-00006A750000}"/>
    <cellStyle name="Normal 3 6 3 2 3 3 2" xfId="7321" xr:uid="{00000000-0005-0000-0000-00006B750000}"/>
    <cellStyle name="Normal 3 6 3 2 3 3 2 2" xfId="15810" xr:uid="{00000000-0005-0000-0000-00006C750000}"/>
    <cellStyle name="Normal 3 6 3 2 3 3 2 2 2" xfId="32776" xr:uid="{00000000-0005-0000-0000-00006D750000}"/>
    <cellStyle name="Normal 3 6 3 2 3 3 2 3" xfId="24294" xr:uid="{00000000-0005-0000-0000-00006E750000}"/>
    <cellStyle name="Normal 3 6 3 2 3 3 3" xfId="11568" xr:uid="{00000000-0005-0000-0000-00006F750000}"/>
    <cellStyle name="Normal 3 6 3 2 3 3 3 2" xfId="28535" xr:uid="{00000000-0005-0000-0000-000070750000}"/>
    <cellStyle name="Normal 3 6 3 2 3 3 4" xfId="20053" xr:uid="{00000000-0005-0000-0000-000071750000}"/>
    <cellStyle name="Normal 3 6 3 2 3 4" xfId="5202" xr:uid="{00000000-0005-0000-0000-000072750000}"/>
    <cellStyle name="Normal 3 6 3 2 3 4 2" xfId="13692" xr:uid="{00000000-0005-0000-0000-000073750000}"/>
    <cellStyle name="Normal 3 6 3 2 3 4 2 2" xfId="30658" xr:uid="{00000000-0005-0000-0000-000074750000}"/>
    <cellStyle name="Normal 3 6 3 2 3 4 3" xfId="22176" xr:uid="{00000000-0005-0000-0000-000075750000}"/>
    <cellStyle name="Normal 3 6 3 2 3 5" xfId="9450" xr:uid="{00000000-0005-0000-0000-000076750000}"/>
    <cellStyle name="Normal 3 6 3 2 3 5 2" xfId="26417" xr:uid="{00000000-0005-0000-0000-000077750000}"/>
    <cellStyle name="Normal 3 6 3 2 3 6" xfId="17935" xr:uid="{00000000-0005-0000-0000-000078750000}"/>
    <cellStyle name="Normal 3 6 3 2 4" xfId="1469" xr:uid="{00000000-0005-0000-0000-000079750000}"/>
    <cellStyle name="Normal 3 6 3 2 4 2" xfId="3591" xr:uid="{00000000-0005-0000-0000-00007A750000}"/>
    <cellStyle name="Normal 3 6 3 2 4 2 2" xfId="7850" xr:uid="{00000000-0005-0000-0000-00007B750000}"/>
    <cellStyle name="Normal 3 6 3 2 4 2 2 2" xfId="16339" xr:uid="{00000000-0005-0000-0000-00007C750000}"/>
    <cellStyle name="Normal 3 6 3 2 4 2 2 2 2" xfId="33305" xr:uid="{00000000-0005-0000-0000-00007D750000}"/>
    <cellStyle name="Normal 3 6 3 2 4 2 2 3" xfId="24823" xr:uid="{00000000-0005-0000-0000-00007E750000}"/>
    <cellStyle name="Normal 3 6 3 2 4 2 3" xfId="12097" xr:uid="{00000000-0005-0000-0000-00007F750000}"/>
    <cellStyle name="Normal 3 6 3 2 4 2 3 2" xfId="29064" xr:uid="{00000000-0005-0000-0000-000080750000}"/>
    <cellStyle name="Normal 3 6 3 2 4 2 4" xfId="20582" xr:uid="{00000000-0005-0000-0000-000081750000}"/>
    <cellStyle name="Normal 3 6 3 2 4 3" xfId="5731" xr:uid="{00000000-0005-0000-0000-000082750000}"/>
    <cellStyle name="Normal 3 6 3 2 4 3 2" xfId="14221" xr:uid="{00000000-0005-0000-0000-000083750000}"/>
    <cellStyle name="Normal 3 6 3 2 4 3 2 2" xfId="31187" xr:uid="{00000000-0005-0000-0000-000084750000}"/>
    <cellStyle name="Normal 3 6 3 2 4 3 3" xfId="22705" xr:uid="{00000000-0005-0000-0000-000085750000}"/>
    <cellStyle name="Normal 3 6 3 2 4 4" xfId="9979" xr:uid="{00000000-0005-0000-0000-000086750000}"/>
    <cellStyle name="Normal 3 6 3 2 4 4 2" xfId="26946" xr:uid="{00000000-0005-0000-0000-000087750000}"/>
    <cellStyle name="Normal 3 6 3 2 4 5" xfId="18464" xr:uid="{00000000-0005-0000-0000-000088750000}"/>
    <cellStyle name="Normal 3 6 3 2 5" xfId="2532" xr:uid="{00000000-0005-0000-0000-000089750000}"/>
    <cellStyle name="Normal 3 6 3 2 5 2" xfId="6792" xr:uid="{00000000-0005-0000-0000-00008A750000}"/>
    <cellStyle name="Normal 3 6 3 2 5 2 2" xfId="15281" xr:uid="{00000000-0005-0000-0000-00008B750000}"/>
    <cellStyle name="Normal 3 6 3 2 5 2 2 2" xfId="32247" xr:uid="{00000000-0005-0000-0000-00008C750000}"/>
    <cellStyle name="Normal 3 6 3 2 5 2 3" xfId="23765" xr:uid="{00000000-0005-0000-0000-00008D750000}"/>
    <cellStyle name="Normal 3 6 3 2 5 3" xfId="11039" xr:uid="{00000000-0005-0000-0000-00008E750000}"/>
    <cellStyle name="Normal 3 6 3 2 5 3 2" xfId="28006" xr:uid="{00000000-0005-0000-0000-00008F750000}"/>
    <cellStyle name="Normal 3 6 3 2 5 4" xfId="19524" xr:uid="{00000000-0005-0000-0000-000090750000}"/>
    <cellStyle name="Normal 3 6 3 2 6" xfId="4673" xr:uid="{00000000-0005-0000-0000-000091750000}"/>
    <cellStyle name="Normal 3 6 3 2 6 2" xfId="13163" xr:uid="{00000000-0005-0000-0000-000092750000}"/>
    <cellStyle name="Normal 3 6 3 2 6 2 2" xfId="30129" xr:uid="{00000000-0005-0000-0000-000093750000}"/>
    <cellStyle name="Normal 3 6 3 2 6 3" xfId="21647" xr:uid="{00000000-0005-0000-0000-000094750000}"/>
    <cellStyle name="Normal 3 6 3 2 7" xfId="8921" xr:uid="{00000000-0005-0000-0000-000095750000}"/>
    <cellStyle name="Normal 3 6 3 2 7 2" xfId="25888" xr:uid="{00000000-0005-0000-0000-000096750000}"/>
    <cellStyle name="Normal 3 6 3 2 8" xfId="17406" xr:uid="{00000000-0005-0000-0000-000097750000}"/>
    <cellStyle name="Normal 3 6 3 3" xfId="533" xr:uid="{00000000-0005-0000-0000-000098750000}"/>
    <cellStyle name="Normal 3 6 3 3 2" xfId="1072" xr:uid="{00000000-0005-0000-0000-000099750000}"/>
    <cellStyle name="Normal 3 6 3 3 2 2" xfId="2133" xr:uid="{00000000-0005-0000-0000-00009A750000}"/>
    <cellStyle name="Normal 3 6 3 3 2 2 2" xfId="4254" xr:uid="{00000000-0005-0000-0000-00009B750000}"/>
    <cellStyle name="Normal 3 6 3 3 2 2 2 2" xfId="8513" xr:uid="{00000000-0005-0000-0000-00009C750000}"/>
    <cellStyle name="Normal 3 6 3 3 2 2 2 2 2" xfId="17002" xr:uid="{00000000-0005-0000-0000-00009D750000}"/>
    <cellStyle name="Normal 3 6 3 3 2 2 2 2 2 2" xfId="33968" xr:uid="{00000000-0005-0000-0000-00009E750000}"/>
    <cellStyle name="Normal 3 6 3 3 2 2 2 2 3" xfId="25486" xr:uid="{00000000-0005-0000-0000-00009F750000}"/>
    <cellStyle name="Normal 3 6 3 3 2 2 2 3" xfId="12760" xr:uid="{00000000-0005-0000-0000-0000A0750000}"/>
    <cellStyle name="Normal 3 6 3 3 2 2 2 3 2" xfId="29727" xr:uid="{00000000-0005-0000-0000-0000A1750000}"/>
    <cellStyle name="Normal 3 6 3 3 2 2 2 4" xfId="21245" xr:uid="{00000000-0005-0000-0000-0000A2750000}"/>
    <cellStyle name="Normal 3 6 3 3 2 2 3" xfId="6394" xr:uid="{00000000-0005-0000-0000-0000A3750000}"/>
    <cellStyle name="Normal 3 6 3 3 2 2 3 2" xfId="14884" xr:uid="{00000000-0005-0000-0000-0000A4750000}"/>
    <cellStyle name="Normal 3 6 3 3 2 2 3 2 2" xfId="31850" xr:uid="{00000000-0005-0000-0000-0000A5750000}"/>
    <cellStyle name="Normal 3 6 3 3 2 2 3 3" xfId="23368" xr:uid="{00000000-0005-0000-0000-0000A6750000}"/>
    <cellStyle name="Normal 3 6 3 3 2 2 4" xfId="10642" xr:uid="{00000000-0005-0000-0000-0000A7750000}"/>
    <cellStyle name="Normal 3 6 3 3 2 2 4 2" xfId="27609" xr:uid="{00000000-0005-0000-0000-0000A8750000}"/>
    <cellStyle name="Normal 3 6 3 3 2 2 5" xfId="19127" xr:uid="{00000000-0005-0000-0000-0000A9750000}"/>
    <cellStyle name="Normal 3 6 3 3 2 3" xfId="3195" xr:uid="{00000000-0005-0000-0000-0000AA750000}"/>
    <cellStyle name="Normal 3 6 3 3 2 3 2" xfId="7455" xr:uid="{00000000-0005-0000-0000-0000AB750000}"/>
    <cellStyle name="Normal 3 6 3 3 2 3 2 2" xfId="15944" xr:uid="{00000000-0005-0000-0000-0000AC750000}"/>
    <cellStyle name="Normal 3 6 3 3 2 3 2 2 2" xfId="32910" xr:uid="{00000000-0005-0000-0000-0000AD750000}"/>
    <cellStyle name="Normal 3 6 3 3 2 3 2 3" xfId="24428" xr:uid="{00000000-0005-0000-0000-0000AE750000}"/>
    <cellStyle name="Normal 3 6 3 3 2 3 3" xfId="11702" xr:uid="{00000000-0005-0000-0000-0000AF750000}"/>
    <cellStyle name="Normal 3 6 3 3 2 3 3 2" xfId="28669" xr:uid="{00000000-0005-0000-0000-0000B0750000}"/>
    <cellStyle name="Normal 3 6 3 3 2 3 4" xfId="20187" xr:uid="{00000000-0005-0000-0000-0000B1750000}"/>
    <cellStyle name="Normal 3 6 3 3 2 4" xfId="5336" xr:uid="{00000000-0005-0000-0000-0000B2750000}"/>
    <cellStyle name="Normal 3 6 3 3 2 4 2" xfId="13826" xr:uid="{00000000-0005-0000-0000-0000B3750000}"/>
    <cellStyle name="Normal 3 6 3 3 2 4 2 2" xfId="30792" xr:uid="{00000000-0005-0000-0000-0000B4750000}"/>
    <cellStyle name="Normal 3 6 3 3 2 4 3" xfId="22310" xr:uid="{00000000-0005-0000-0000-0000B5750000}"/>
    <cellStyle name="Normal 3 6 3 3 2 5" xfId="9584" xr:uid="{00000000-0005-0000-0000-0000B6750000}"/>
    <cellStyle name="Normal 3 6 3 3 2 5 2" xfId="26551" xr:uid="{00000000-0005-0000-0000-0000B7750000}"/>
    <cellStyle name="Normal 3 6 3 3 2 6" xfId="18069" xr:uid="{00000000-0005-0000-0000-0000B8750000}"/>
    <cellStyle name="Normal 3 6 3 3 3" xfId="1603" xr:uid="{00000000-0005-0000-0000-0000B9750000}"/>
    <cellStyle name="Normal 3 6 3 3 3 2" xfId="3725" xr:uid="{00000000-0005-0000-0000-0000BA750000}"/>
    <cellStyle name="Normal 3 6 3 3 3 2 2" xfId="7984" xr:uid="{00000000-0005-0000-0000-0000BB750000}"/>
    <cellStyle name="Normal 3 6 3 3 3 2 2 2" xfId="16473" xr:uid="{00000000-0005-0000-0000-0000BC750000}"/>
    <cellStyle name="Normal 3 6 3 3 3 2 2 2 2" xfId="33439" xr:uid="{00000000-0005-0000-0000-0000BD750000}"/>
    <cellStyle name="Normal 3 6 3 3 3 2 2 3" xfId="24957" xr:uid="{00000000-0005-0000-0000-0000BE750000}"/>
    <cellStyle name="Normal 3 6 3 3 3 2 3" xfId="12231" xr:uid="{00000000-0005-0000-0000-0000BF750000}"/>
    <cellStyle name="Normal 3 6 3 3 3 2 3 2" xfId="29198" xr:uid="{00000000-0005-0000-0000-0000C0750000}"/>
    <cellStyle name="Normal 3 6 3 3 3 2 4" xfId="20716" xr:uid="{00000000-0005-0000-0000-0000C1750000}"/>
    <cellStyle name="Normal 3 6 3 3 3 3" xfId="5865" xr:uid="{00000000-0005-0000-0000-0000C2750000}"/>
    <cellStyle name="Normal 3 6 3 3 3 3 2" xfId="14355" xr:uid="{00000000-0005-0000-0000-0000C3750000}"/>
    <cellStyle name="Normal 3 6 3 3 3 3 2 2" xfId="31321" xr:uid="{00000000-0005-0000-0000-0000C4750000}"/>
    <cellStyle name="Normal 3 6 3 3 3 3 3" xfId="22839" xr:uid="{00000000-0005-0000-0000-0000C5750000}"/>
    <cellStyle name="Normal 3 6 3 3 3 4" xfId="10113" xr:uid="{00000000-0005-0000-0000-0000C6750000}"/>
    <cellStyle name="Normal 3 6 3 3 3 4 2" xfId="27080" xr:uid="{00000000-0005-0000-0000-0000C7750000}"/>
    <cellStyle name="Normal 3 6 3 3 3 5" xfId="18598" xr:uid="{00000000-0005-0000-0000-0000C8750000}"/>
    <cellStyle name="Normal 3 6 3 3 4" xfId="2666" xr:uid="{00000000-0005-0000-0000-0000C9750000}"/>
    <cellStyle name="Normal 3 6 3 3 4 2" xfId="6926" xr:uid="{00000000-0005-0000-0000-0000CA750000}"/>
    <cellStyle name="Normal 3 6 3 3 4 2 2" xfId="15415" xr:uid="{00000000-0005-0000-0000-0000CB750000}"/>
    <cellStyle name="Normal 3 6 3 3 4 2 2 2" xfId="32381" xr:uid="{00000000-0005-0000-0000-0000CC750000}"/>
    <cellStyle name="Normal 3 6 3 3 4 2 3" xfId="23899" xr:uid="{00000000-0005-0000-0000-0000CD750000}"/>
    <cellStyle name="Normal 3 6 3 3 4 3" xfId="11173" xr:uid="{00000000-0005-0000-0000-0000CE750000}"/>
    <cellStyle name="Normal 3 6 3 3 4 3 2" xfId="28140" xr:uid="{00000000-0005-0000-0000-0000CF750000}"/>
    <cellStyle name="Normal 3 6 3 3 4 4" xfId="19658" xr:uid="{00000000-0005-0000-0000-0000D0750000}"/>
    <cellStyle name="Normal 3 6 3 3 5" xfId="4807" xr:uid="{00000000-0005-0000-0000-0000D1750000}"/>
    <cellStyle name="Normal 3 6 3 3 5 2" xfId="13297" xr:uid="{00000000-0005-0000-0000-0000D2750000}"/>
    <cellStyle name="Normal 3 6 3 3 5 2 2" xfId="30263" xr:uid="{00000000-0005-0000-0000-0000D3750000}"/>
    <cellStyle name="Normal 3 6 3 3 5 3" xfId="21781" xr:uid="{00000000-0005-0000-0000-0000D4750000}"/>
    <cellStyle name="Normal 3 6 3 3 6" xfId="9055" xr:uid="{00000000-0005-0000-0000-0000D5750000}"/>
    <cellStyle name="Normal 3 6 3 3 6 2" xfId="26022" xr:uid="{00000000-0005-0000-0000-0000D6750000}"/>
    <cellStyle name="Normal 3 6 3 3 7" xfId="17540" xr:uid="{00000000-0005-0000-0000-0000D7750000}"/>
    <cellStyle name="Normal 3 6 3 4" xfId="802" xr:uid="{00000000-0005-0000-0000-0000D8750000}"/>
    <cellStyle name="Normal 3 6 3 4 2" xfId="1868" xr:uid="{00000000-0005-0000-0000-0000D9750000}"/>
    <cellStyle name="Normal 3 6 3 4 2 2" xfId="3989" xr:uid="{00000000-0005-0000-0000-0000DA750000}"/>
    <cellStyle name="Normal 3 6 3 4 2 2 2" xfId="8248" xr:uid="{00000000-0005-0000-0000-0000DB750000}"/>
    <cellStyle name="Normal 3 6 3 4 2 2 2 2" xfId="16737" xr:uid="{00000000-0005-0000-0000-0000DC750000}"/>
    <cellStyle name="Normal 3 6 3 4 2 2 2 2 2" xfId="33703" xr:uid="{00000000-0005-0000-0000-0000DD750000}"/>
    <cellStyle name="Normal 3 6 3 4 2 2 2 3" xfId="25221" xr:uid="{00000000-0005-0000-0000-0000DE750000}"/>
    <cellStyle name="Normal 3 6 3 4 2 2 3" xfId="12495" xr:uid="{00000000-0005-0000-0000-0000DF750000}"/>
    <cellStyle name="Normal 3 6 3 4 2 2 3 2" xfId="29462" xr:uid="{00000000-0005-0000-0000-0000E0750000}"/>
    <cellStyle name="Normal 3 6 3 4 2 2 4" xfId="20980" xr:uid="{00000000-0005-0000-0000-0000E1750000}"/>
    <cellStyle name="Normal 3 6 3 4 2 3" xfId="6129" xr:uid="{00000000-0005-0000-0000-0000E2750000}"/>
    <cellStyle name="Normal 3 6 3 4 2 3 2" xfId="14619" xr:uid="{00000000-0005-0000-0000-0000E3750000}"/>
    <cellStyle name="Normal 3 6 3 4 2 3 2 2" xfId="31585" xr:uid="{00000000-0005-0000-0000-0000E4750000}"/>
    <cellStyle name="Normal 3 6 3 4 2 3 3" xfId="23103" xr:uid="{00000000-0005-0000-0000-0000E5750000}"/>
    <cellStyle name="Normal 3 6 3 4 2 4" xfId="10377" xr:uid="{00000000-0005-0000-0000-0000E6750000}"/>
    <cellStyle name="Normal 3 6 3 4 2 4 2" xfId="27344" xr:uid="{00000000-0005-0000-0000-0000E7750000}"/>
    <cellStyle name="Normal 3 6 3 4 2 5" xfId="18862" xr:uid="{00000000-0005-0000-0000-0000E8750000}"/>
    <cellStyle name="Normal 3 6 3 4 3" xfId="2930" xr:uid="{00000000-0005-0000-0000-0000E9750000}"/>
    <cellStyle name="Normal 3 6 3 4 3 2" xfId="7190" xr:uid="{00000000-0005-0000-0000-0000EA750000}"/>
    <cellStyle name="Normal 3 6 3 4 3 2 2" xfId="15679" xr:uid="{00000000-0005-0000-0000-0000EB750000}"/>
    <cellStyle name="Normal 3 6 3 4 3 2 2 2" xfId="32645" xr:uid="{00000000-0005-0000-0000-0000EC750000}"/>
    <cellStyle name="Normal 3 6 3 4 3 2 3" xfId="24163" xr:uid="{00000000-0005-0000-0000-0000ED750000}"/>
    <cellStyle name="Normal 3 6 3 4 3 3" xfId="11437" xr:uid="{00000000-0005-0000-0000-0000EE750000}"/>
    <cellStyle name="Normal 3 6 3 4 3 3 2" xfId="28404" xr:uid="{00000000-0005-0000-0000-0000EF750000}"/>
    <cellStyle name="Normal 3 6 3 4 3 4" xfId="19922" xr:uid="{00000000-0005-0000-0000-0000F0750000}"/>
    <cellStyle name="Normal 3 6 3 4 4" xfId="5071" xr:uid="{00000000-0005-0000-0000-0000F1750000}"/>
    <cellStyle name="Normal 3 6 3 4 4 2" xfId="13561" xr:uid="{00000000-0005-0000-0000-0000F2750000}"/>
    <cellStyle name="Normal 3 6 3 4 4 2 2" xfId="30527" xr:uid="{00000000-0005-0000-0000-0000F3750000}"/>
    <cellStyle name="Normal 3 6 3 4 4 3" xfId="22045" xr:uid="{00000000-0005-0000-0000-0000F4750000}"/>
    <cellStyle name="Normal 3 6 3 4 5" xfId="9319" xr:uid="{00000000-0005-0000-0000-0000F5750000}"/>
    <cellStyle name="Normal 3 6 3 4 5 2" xfId="26286" xr:uid="{00000000-0005-0000-0000-0000F6750000}"/>
    <cellStyle name="Normal 3 6 3 4 6" xfId="17804" xr:uid="{00000000-0005-0000-0000-0000F7750000}"/>
    <cellStyle name="Normal 3 6 3 5" xfId="1338" xr:uid="{00000000-0005-0000-0000-0000F8750000}"/>
    <cellStyle name="Normal 3 6 3 5 2" xfId="3460" xr:uid="{00000000-0005-0000-0000-0000F9750000}"/>
    <cellStyle name="Normal 3 6 3 5 2 2" xfId="7719" xr:uid="{00000000-0005-0000-0000-0000FA750000}"/>
    <cellStyle name="Normal 3 6 3 5 2 2 2" xfId="16208" xr:uid="{00000000-0005-0000-0000-0000FB750000}"/>
    <cellStyle name="Normal 3 6 3 5 2 2 2 2" xfId="33174" xr:uid="{00000000-0005-0000-0000-0000FC750000}"/>
    <cellStyle name="Normal 3 6 3 5 2 2 3" xfId="24692" xr:uid="{00000000-0005-0000-0000-0000FD750000}"/>
    <cellStyle name="Normal 3 6 3 5 2 3" xfId="11966" xr:uid="{00000000-0005-0000-0000-0000FE750000}"/>
    <cellStyle name="Normal 3 6 3 5 2 3 2" xfId="28933" xr:uid="{00000000-0005-0000-0000-0000FF750000}"/>
    <cellStyle name="Normal 3 6 3 5 2 4" xfId="20451" xr:uid="{00000000-0005-0000-0000-000000760000}"/>
    <cellStyle name="Normal 3 6 3 5 3" xfId="5600" xr:uid="{00000000-0005-0000-0000-000001760000}"/>
    <cellStyle name="Normal 3 6 3 5 3 2" xfId="14090" xr:uid="{00000000-0005-0000-0000-000002760000}"/>
    <cellStyle name="Normal 3 6 3 5 3 2 2" xfId="31056" xr:uid="{00000000-0005-0000-0000-000003760000}"/>
    <cellStyle name="Normal 3 6 3 5 3 3" xfId="22574" xr:uid="{00000000-0005-0000-0000-000004760000}"/>
    <cellStyle name="Normal 3 6 3 5 4" xfId="9848" xr:uid="{00000000-0005-0000-0000-000005760000}"/>
    <cellStyle name="Normal 3 6 3 5 4 2" xfId="26815" xr:uid="{00000000-0005-0000-0000-000006760000}"/>
    <cellStyle name="Normal 3 6 3 5 5" xfId="18333" xr:uid="{00000000-0005-0000-0000-000007760000}"/>
    <cellStyle name="Normal 3 6 3 6" xfId="2401" xr:uid="{00000000-0005-0000-0000-000008760000}"/>
    <cellStyle name="Normal 3 6 3 6 2" xfId="6661" xr:uid="{00000000-0005-0000-0000-000009760000}"/>
    <cellStyle name="Normal 3 6 3 6 2 2" xfId="15150" xr:uid="{00000000-0005-0000-0000-00000A760000}"/>
    <cellStyle name="Normal 3 6 3 6 2 2 2" xfId="32116" xr:uid="{00000000-0005-0000-0000-00000B760000}"/>
    <cellStyle name="Normal 3 6 3 6 2 3" xfId="23634" xr:uid="{00000000-0005-0000-0000-00000C760000}"/>
    <cellStyle name="Normal 3 6 3 6 3" xfId="10908" xr:uid="{00000000-0005-0000-0000-00000D760000}"/>
    <cellStyle name="Normal 3 6 3 6 3 2" xfId="27875" xr:uid="{00000000-0005-0000-0000-00000E760000}"/>
    <cellStyle name="Normal 3 6 3 6 4" xfId="19393" xr:uid="{00000000-0005-0000-0000-00000F760000}"/>
    <cellStyle name="Normal 3 6 3 7" xfId="4542" xr:uid="{00000000-0005-0000-0000-000010760000}"/>
    <cellStyle name="Normal 3 6 3 7 2" xfId="13032" xr:uid="{00000000-0005-0000-0000-000011760000}"/>
    <cellStyle name="Normal 3 6 3 7 2 2" xfId="29998" xr:uid="{00000000-0005-0000-0000-000012760000}"/>
    <cellStyle name="Normal 3 6 3 7 3" xfId="21516" xr:uid="{00000000-0005-0000-0000-000013760000}"/>
    <cellStyle name="Normal 3 6 3 8" xfId="8790" xr:uid="{00000000-0005-0000-0000-000014760000}"/>
    <cellStyle name="Normal 3 6 3 8 2" xfId="25757" xr:uid="{00000000-0005-0000-0000-000015760000}"/>
    <cellStyle name="Normal 3 6 3 9" xfId="17275" xr:uid="{00000000-0005-0000-0000-000016760000}"/>
    <cellStyle name="Normal 3 6 4" xfId="312" xr:uid="{00000000-0005-0000-0000-000017760000}"/>
    <cellStyle name="Normal 3 6 4 2" xfId="601" xr:uid="{00000000-0005-0000-0000-000018760000}"/>
    <cellStyle name="Normal 3 6 4 2 2" xfId="1138" xr:uid="{00000000-0005-0000-0000-000019760000}"/>
    <cellStyle name="Normal 3 6 4 2 2 2" xfId="2199" xr:uid="{00000000-0005-0000-0000-00001A760000}"/>
    <cellStyle name="Normal 3 6 4 2 2 2 2" xfId="4320" xr:uid="{00000000-0005-0000-0000-00001B760000}"/>
    <cellStyle name="Normal 3 6 4 2 2 2 2 2" xfId="8579" xr:uid="{00000000-0005-0000-0000-00001C760000}"/>
    <cellStyle name="Normal 3 6 4 2 2 2 2 2 2" xfId="17068" xr:uid="{00000000-0005-0000-0000-00001D760000}"/>
    <cellStyle name="Normal 3 6 4 2 2 2 2 2 2 2" xfId="34034" xr:uid="{00000000-0005-0000-0000-00001E760000}"/>
    <cellStyle name="Normal 3 6 4 2 2 2 2 2 3" xfId="25552" xr:uid="{00000000-0005-0000-0000-00001F760000}"/>
    <cellStyle name="Normal 3 6 4 2 2 2 2 3" xfId="12826" xr:uid="{00000000-0005-0000-0000-000020760000}"/>
    <cellStyle name="Normal 3 6 4 2 2 2 2 3 2" xfId="29793" xr:uid="{00000000-0005-0000-0000-000021760000}"/>
    <cellStyle name="Normal 3 6 4 2 2 2 2 4" xfId="21311" xr:uid="{00000000-0005-0000-0000-000022760000}"/>
    <cellStyle name="Normal 3 6 4 2 2 2 3" xfId="6460" xr:uid="{00000000-0005-0000-0000-000023760000}"/>
    <cellStyle name="Normal 3 6 4 2 2 2 3 2" xfId="14950" xr:uid="{00000000-0005-0000-0000-000024760000}"/>
    <cellStyle name="Normal 3 6 4 2 2 2 3 2 2" xfId="31916" xr:uid="{00000000-0005-0000-0000-000025760000}"/>
    <cellStyle name="Normal 3 6 4 2 2 2 3 3" xfId="23434" xr:uid="{00000000-0005-0000-0000-000026760000}"/>
    <cellStyle name="Normal 3 6 4 2 2 2 4" xfId="10708" xr:uid="{00000000-0005-0000-0000-000027760000}"/>
    <cellStyle name="Normal 3 6 4 2 2 2 4 2" xfId="27675" xr:uid="{00000000-0005-0000-0000-000028760000}"/>
    <cellStyle name="Normal 3 6 4 2 2 2 5" xfId="19193" xr:uid="{00000000-0005-0000-0000-000029760000}"/>
    <cellStyle name="Normal 3 6 4 2 2 3" xfId="3261" xr:uid="{00000000-0005-0000-0000-00002A760000}"/>
    <cellStyle name="Normal 3 6 4 2 2 3 2" xfId="7521" xr:uid="{00000000-0005-0000-0000-00002B760000}"/>
    <cellStyle name="Normal 3 6 4 2 2 3 2 2" xfId="16010" xr:uid="{00000000-0005-0000-0000-00002C760000}"/>
    <cellStyle name="Normal 3 6 4 2 2 3 2 2 2" xfId="32976" xr:uid="{00000000-0005-0000-0000-00002D760000}"/>
    <cellStyle name="Normal 3 6 4 2 2 3 2 3" xfId="24494" xr:uid="{00000000-0005-0000-0000-00002E760000}"/>
    <cellStyle name="Normal 3 6 4 2 2 3 3" xfId="11768" xr:uid="{00000000-0005-0000-0000-00002F760000}"/>
    <cellStyle name="Normal 3 6 4 2 2 3 3 2" xfId="28735" xr:uid="{00000000-0005-0000-0000-000030760000}"/>
    <cellStyle name="Normal 3 6 4 2 2 3 4" xfId="20253" xr:uid="{00000000-0005-0000-0000-000031760000}"/>
    <cellStyle name="Normal 3 6 4 2 2 4" xfId="5402" xr:uid="{00000000-0005-0000-0000-000032760000}"/>
    <cellStyle name="Normal 3 6 4 2 2 4 2" xfId="13892" xr:uid="{00000000-0005-0000-0000-000033760000}"/>
    <cellStyle name="Normal 3 6 4 2 2 4 2 2" xfId="30858" xr:uid="{00000000-0005-0000-0000-000034760000}"/>
    <cellStyle name="Normal 3 6 4 2 2 4 3" xfId="22376" xr:uid="{00000000-0005-0000-0000-000035760000}"/>
    <cellStyle name="Normal 3 6 4 2 2 5" xfId="9650" xr:uid="{00000000-0005-0000-0000-000036760000}"/>
    <cellStyle name="Normal 3 6 4 2 2 5 2" xfId="26617" xr:uid="{00000000-0005-0000-0000-000037760000}"/>
    <cellStyle name="Normal 3 6 4 2 2 6" xfId="18135" xr:uid="{00000000-0005-0000-0000-000038760000}"/>
    <cellStyle name="Normal 3 6 4 2 3" xfId="1669" xr:uid="{00000000-0005-0000-0000-000039760000}"/>
    <cellStyle name="Normal 3 6 4 2 3 2" xfId="3791" xr:uid="{00000000-0005-0000-0000-00003A760000}"/>
    <cellStyle name="Normal 3 6 4 2 3 2 2" xfId="8050" xr:uid="{00000000-0005-0000-0000-00003B760000}"/>
    <cellStyle name="Normal 3 6 4 2 3 2 2 2" xfId="16539" xr:uid="{00000000-0005-0000-0000-00003C760000}"/>
    <cellStyle name="Normal 3 6 4 2 3 2 2 2 2" xfId="33505" xr:uid="{00000000-0005-0000-0000-00003D760000}"/>
    <cellStyle name="Normal 3 6 4 2 3 2 2 3" xfId="25023" xr:uid="{00000000-0005-0000-0000-00003E760000}"/>
    <cellStyle name="Normal 3 6 4 2 3 2 3" xfId="12297" xr:uid="{00000000-0005-0000-0000-00003F760000}"/>
    <cellStyle name="Normal 3 6 4 2 3 2 3 2" xfId="29264" xr:uid="{00000000-0005-0000-0000-000040760000}"/>
    <cellStyle name="Normal 3 6 4 2 3 2 4" xfId="20782" xr:uid="{00000000-0005-0000-0000-000041760000}"/>
    <cellStyle name="Normal 3 6 4 2 3 3" xfId="5931" xr:uid="{00000000-0005-0000-0000-000042760000}"/>
    <cellStyle name="Normal 3 6 4 2 3 3 2" xfId="14421" xr:uid="{00000000-0005-0000-0000-000043760000}"/>
    <cellStyle name="Normal 3 6 4 2 3 3 2 2" xfId="31387" xr:uid="{00000000-0005-0000-0000-000044760000}"/>
    <cellStyle name="Normal 3 6 4 2 3 3 3" xfId="22905" xr:uid="{00000000-0005-0000-0000-000045760000}"/>
    <cellStyle name="Normal 3 6 4 2 3 4" xfId="10179" xr:uid="{00000000-0005-0000-0000-000046760000}"/>
    <cellStyle name="Normal 3 6 4 2 3 4 2" xfId="27146" xr:uid="{00000000-0005-0000-0000-000047760000}"/>
    <cellStyle name="Normal 3 6 4 2 3 5" xfId="18664" xr:uid="{00000000-0005-0000-0000-000048760000}"/>
    <cellStyle name="Normal 3 6 4 2 4" xfId="2732" xr:uid="{00000000-0005-0000-0000-000049760000}"/>
    <cellStyle name="Normal 3 6 4 2 4 2" xfId="6992" xr:uid="{00000000-0005-0000-0000-00004A760000}"/>
    <cellStyle name="Normal 3 6 4 2 4 2 2" xfId="15481" xr:uid="{00000000-0005-0000-0000-00004B760000}"/>
    <cellStyle name="Normal 3 6 4 2 4 2 2 2" xfId="32447" xr:uid="{00000000-0005-0000-0000-00004C760000}"/>
    <cellStyle name="Normal 3 6 4 2 4 2 3" xfId="23965" xr:uid="{00000000-0005-0000-0000-00004D760000}"/>
    <cellStyle name="Normal 3 6 4 2 4 3" xfId="11239" xr:uid="{00000000-0005-0000-0000-00004E760000}"/>
    <cellStyle name="Normal 3 6 4 2 4 3 2" xfId="28206" xr:uid="{00000000-0005-0000-0000-00004F760000}"/>
    <cellStyle name="Normal 3 6 4 2 4 4" xfId="19724" xr:uid="{00000000-0005-0000-0000-000050760000}"/>
    <cellStyle name="Normal 3 6 4 2 5" xfId="4873" xr:uid="{00000000-0005-0000-0000-000051760000}"/>
    <cellStyle name="Normal 3 6 4 2 5 2" xfId="13363" xr:uid="{00000000-0005-0000-0000-000052760000}"/>
    <cellStyle name="Normal 3 6 4 2 5 2 2" xfId="30329" xr:uid="{00000000-0005-0000-0000-000053760000}"/>
    <cellStyle name="Normal 3 6 4 2 5 3" xfId="21847" xr:uid="{00000000-0005-0000-0000-000054760000}"/>
    <cellStyle name="Normal 3 6 4 2 6" xfId="9121" xr:uid="{00000000-0005-0000-0000-000055760000}"/>
    <cellStyle name="Normal 3 6 4 2 6 2" xfId="26088" xr:uid="{00000000-0005-0000-0000-000056760000}"/>
    <cellStyle name="Normal 3 6 4 2 7" xfId="17606" xr:uid="{00000000-0005-0000-0000-000057760000}"/>
    <cellStyle name="Normal 3 6 4 3" xfId="868" xr:uid="{00000000-0005-0000-0000-000058760000}"/>
    <cellStyle name="Normal 3 6 4 3 2" xfId="1934" xr:uid="{00000000-0005-0000-0000-000059760000}"/>
    <cellStyle name="Normal 3 6 4 3 2 2" xfId="4055" xr:uid="{00000000-0005-0000-0000-00005A760000}"/>
    <cellStyle name="Normal 3 6 4 3 2 2 2" xfId="8314" xr:uid="{00000000-0005-0000-0000-00005B760000}"/>
    <cellStyle name="Normal 3 6 4 3 2 2 2 2" xfId="16803" xr:uid="{00000000-0005-0000-0000-00005C760000}"/>
    <cellStyle name="Normal 3 6 4 3 2 2 2 2 2" xfId="33769" xr:uid="{00000000-0005-0000-0000-00005D760000}"/>
    <cellStyle name="Normal 3 6 4 3 2 2 2 3" xfId="25287" xr:uid="{00000000-0005-0000-0000-00005E760000}"/>
    <cellStyle name="Normal 3 6 4 3 2 2 3" xfId="12561" xr:uid="{00000000-0005-0000-0000-00005F760000}"/>
    <cellStyle name="Normal 3 6 4 3 2 2 3 2" xfId="29528" xr:uid="{00000000-0005-0000-0000-000060760000}"/>
    <cellStyle name="Normal 3 6 4 3 2 2 4" xfId="21046" xr:uid="{00000000-0005-0000-0000-000061760000}"/>
    <cellStyle name="Normal 3 6 4 3 2 3" xfId="6195" xr:uid="{00000000-0005-0000-0000-000062760000}"/>
    <cellStyle name="Normal 3 6 4 3 2 3 2" xfId="14685" xr:uid="{00000000-0005-0000-0000-000063760000}"/>
    <cellStyle name="Normal 3 6 4 3 2 3 2 2" xfId="31651" xr:uid="{00000000-0005-0000-0000-000064760000}"/>
    <cellStyle name="Normal 3 6 4 3 2 3 3" xfId="23169" xr:uid="{00000000-0005-0000-0000-000065760000}"/>
    <cellStyle name="Normal 3 6 4 3 2 4" xfId="10443" xr:uid="{00000000-0005-0000-0000-000066760000}"/>
    <cellStyle name="Normal 3 6 4 3 2 4 2" xfId="27410" xr:uid="{00000000-0005-0000-0000-000067760000}"/>
    <cellStyle name="Normal 3 6 4 3 2 5" xfId="18928" xr:uid="{00000000-0005-0000-0000-000068760000}"/>
    <cellStyle name="Normal 3 6 4 3 3" xfId="2996" xr:uid="{00000000-0005-0000-0000-000069760000}"/>
    <cellStyle name="Normal 3 6 4 3 3 2" xfId="7256" xr:uid="{00000000-0005-0000-0000-00006A760000}"/>
    <cellStyle name="Normal 3 6 4 3 3 2 2" xfId="15745" xr:uid="{00000000-0005-0000-0000-00006B760000}"/>
    <cellStyle name="Normal 3 6 4 3 3 2 2 2" xfId="32711" xr:uid="{00000000-0005-0000-0000-00006C760000}"/>
    <cellStyle name="Normal 3 6 4 3 3 2 3" xfId="24229" xr:uid="{00000000-0005-0000-0000-00006D760000}"/>
    <cellStyle name="Normal 3 6 4 3 3 3" xfId="11503" xr:uid="{00000000-0005-0000-0000-00006E760000}"/>
    <cellStyle name="Normal 3 6 4 3 3 3 2" xfId="28470" xr:uid="{00000000-0005-0000-0000-00006F760000}"/>
    <cellStyle name="Normal 3 6 4 3 3 4" xfId="19988" xr:uid="{00000000-0005-0000-0000-000070760000}"/>
    <cellStyle name="Normal 3 6 4 3 4" xfId="5137" xr:uid="{00000000-0005-0000-0000-000071760000}"/>
    <cellStyle name="Normal 3 6 4 3 4 2" xfId="13627" xr:uid="{00000000-0005-0000-0000-000072760000}"/>
    <cellStyle name="Normal 3 6 4 3 4 2 2" xfId="30593" xr:uid="{00000000-0005-0000-0000-000073760000}"/>
    <cellStyle name="Normal 3 6 4 3 4 3" xfId="22111" xr:uid="{00000000-0005-0000-0000-000074760000}"/>
    <cellStyle name="Normal 3 6 4 3 5" xfId="9385" xr:uid="{00000000-0005-0000-0000-000075760000}"/>
    <cellStyle name="Normal 3 6 4 3 5 2" xfId="26352" xr:uid="{00000000-0005-0000-0000-000076760000}"/>
    <cellStyle name="Normal 3 6 4 3 6" xfId="17870" xr:uid="{00000000-0005-0000-0000-000077760000}"/>
    <cellStyle name="Normal 3 6 4 4" xfId="1404" xr:uid="{00000000-0005-0000-0000-000078760000}"/>
    <cellStyle name="Normal 3 6 4 4 2" xfId="3526" xr:uid="{00000000-0005-0000-0000-000079760000}"/>
    <cellStyle name="Normal 3 6 4 4 2 2" xfId="7785" xr:uid="{00000000-0005-0000-0000-00007A760000}"/>
    <cellStyle name="Normal 3 6 4 4 2 2 2" xfId="16274" xr:uid="{00000000-0005-0000-0000-00007B760000}"/>
    <cellStyle name="Normal 3 6 4 4 2 2 2 2" xfId="33240" xr:uid="{00000000-0005-0000-0000-00007C760000}"/>
    <cellStyle name="Normal 3 6 4 4 2 2 3" xfId="24758" xr:uid="{00000000-0005-0000-0000-00007D760000}"/>
    <cellStyle name="Normal 3 6 4 4 2 3" xfId="12032" xr:uid="{00000000-0005-0000-0000-00007E760000}"/>
    <cellStyle name="Normal 3 6 4 4 2 3 2" xfId="28999" xr:uid="{00000000-0005-0000-0000-00007F760000}"/>
    <cellStyle name="Normal 3 6 4 4 2 4" xfId="20517" xr:uid="{00000000-0005-0000-0000-000080760000}"/>
    <cellStyle name="Normal 3 6 4 4 3" xfId="5666" xr:uid="{00000000-0005-0000-0000-000081760000}"/>
    <cellStyle name="Normal 3 6 4 4 3 2" xfId="14156" xr:uid="{00000000-0005-0000-0000-000082760000}"/>
    <cellStyle name="Normal 3 6 4 4 3 2 2" xfId="31122" xr:uid="{00000000-0005-0000-0000-000083760000}"/>
    <cellStyle name="Normal 3 6 4 4 3 3" xfId="22640" xr:uid="{00000000-0005-0000-0000-000084760000}"/>
    <cellStyle name="Normal 3 6 4 4 4" xfId="9914" xr:uid="{00000000-0005-0000-0000-000085760000}"/>
    <cellStyle name="Normal 3 6 4 4 4 2" xfId="26881" xr:uid="{00000000-0005-0000-0000-000086760000}"/>
    <cellStyle name="Normal 3 6 4 4 5" xfId="18399" xr:uid="{00000000-0005-0000-0000-000087760000}"/>
    <cellStyle name="Normal 3 6 4 5" xfId="2467" xr:uid="{00000000-0005-0000-0000-000088760000}"/>
    <cellStyle name="Normal 3 6 4 5 2" xfId="6727" xr:uid="{00000000-0005-0000-0000-000089760000}"/>
    <cellStyle name="Normal 3 6 4 5 2 2" xfId="15216" xr:uid="{00000000-0005-0000-0000-00008A760000}"/>
    <cellStyle name="Normal 3 6 4 5 2 2 2" xfId="32182" xr:uid="{00000000-0005-0000-0000-00008B760000}"/>
    <cellStyle name="Normal 3 6 4 5 2 3" xfId="23700" xr:uid="{00000000-0005-0000-0000-00008C760000}"/>
    <cellStyle name="Normal 3 6 4 5 3" xfId="10974" xr:uid="{00000000-0005-0000-0000-00008D760000}"/>
    <cellStyle name="Normal 3 6 4 5 3 2" xfId="27941" xr:uid="{00000000-0005-0000-0000-00008E760000}"/>
    <cellStyle name="Normal 3 6 4 5 4" xfId="19459" xr:uid="{00000000-0005-0000-0000-00008F760000}"/>
    <cellStyle name="Normal 3 6 4 6" xfId="4608" xr:uid="{00000000-0005-0000-0000-000090760000}"/>
    <cellStyle name="Normal 3 6 4 6 2" xfId="13098" xr:uid="{00000000-0005-0000-0000-000091760000}"/>
    <cellStyle name="Normal 3 6 4 6 2 2" xfId="30064" xr:uid="{00000000-0005-0000-0000-000092760000}"/>
    <cellStyle name="Normal 3 6 4 6 3" xfId="21582" xr:uid="{00000000-0005-0000-0000-000093760000}"/>
    <cellStyle name="Normal 3 6 4 7" xfId="8856" xr:uid="{00000000-0005-0000-0000-000094760000}"/>
    <cellStyle name="Normal 3 6 4 7 2" xfId="25823" xr:uid="{00000000-0005-0000-0000-000095760000}"/>
    <cellStyle name="Normal 3 6 4 8" xfId="17341" xr:uid="{00000000-0005-0000-0000-000096760000}"/>
    <cellStyle name="Normal 3 6 5" xfId="466" xr:uid="{00000000-0005-0000-0000-000097760000}"/>
    <cellStyle name="Normal 3 6 5 2" xfId="1007" xr:uid="{00000000-0005-0000-0000-000098760000}"/>
    <cellStyle name="Normal 3 6 5 2 2" xfId="2068" xr:uid="{00000000-0005-0000-0000-000099760000}"/>
    <cellStyle name="Normal 3 6 5 2 2 2" xfId="4189" xr:uid="{00000000-0005-0000-0000-00009A760000}"/>
    <cellStyle name="Normal 3 6 5 2 2 2 2" xfId="8448" xr:uid="{00000000-0005-0000-0000-00009B760000}"/>
    <cellStyle name="Normal 3 6 5 2 2 2 2 2" xfId="16937" xr:uid="{00000000-0005-0000-0000-00009C760000}"/>
    <cellStyle name="Normal 3 6 5 2 2 2 2 2 2" xfId="33903" xr:uid="{00000000-0005-0000-0000-00009D760000}"/>
    <cellStyle name="Normal 3 6 5 2 2 2 2 3" xfId="25421" xr:uid="{00000000-0005-0000-0000-00009E760000}"/>
    <cellStyle name="Normal 3 6 5 2 2 2 3" xfId="12695" xr:uid="{00000000-0005-0000-0000-00009F760000}"/>
    <cellStyle name="Normal 3 6 5 2 2 2 3 2" xfId="29662" xr:uid="{00000000-0005-0000-0000-0000A0760000}"/>
    <cellStyle name="Normal 3 6 5 2 2 2 4" xfId="21180" xr:uid="{00000000-0005-0000-0000-0000A1760000}"/>
    <cellStyle name="Normal 3 6 5 2 2 3" xfId="6329" xr:uid="{00000000-0005-0000-0000-0000A2760000}"/>
    <cellStyle name="Normal 3 6 5 2 2 3 2" xfId="14819" xr:uid="{00000000-0005-0000-0000-0000A3760000}"/>
    <cellStyle name="Normal 3 6 5 2 2 3 2 2" xfId="31785" xr:uid="{00000000-0005-0000-0000-0000A4760000}"/>
    <cellStyle name="Normal 3 6 5 2 2 3 3" xfId="23303" xr:uid="{00000000-0005-0000-0000-0000A5760000}"/>
    <cellStyle name="Normal 3 6 5 2 2 4" xfId="10577" xr:uid="{00000000-0005-0000-0000-0000A6760000}"/>
    <cellStyle name="Normal 3 6 5 2 2 4 2" xfId="27544" xr:uid="{00000000-0005-0000-0000-0000A7760000}"/>
    <cellStyle name="Normal 3 6 5 2 2 5" xfId="19062" xr:uid="{00000000-0005-0000-0000-0000A8760000}"/>
    <cellStyle name="Normal 3 6 5 2 3" xfId="3130" xr:uid="{00000000-0005-0000-0000-0000A9760000}"/>
    <cellStyle name="Normal 3 6 5 2 3 2" xfId="7390" xr:uid="{00000000-0005-0000-0000-0000AA760000}"/>
    <cellStyle name="Normal 3 6 5 2 3 2 2" xfId="15879" xr:uid="{00000000-0005-0000-0000-0000AB760000}"/>
    <cellStyle name="Normal 3 6 5 2 3 2 2 2" xfId="32845" xr:uid="{00000000-0005-0000-0000-0000AC760000}"/>
    <cellStyle name="Normal 3 6 5 2 3 2 3" xfId="24363" xr:uid="{00000000-0005-0000-0000-0000AD760000}"/>
    <cellStyle name="Normal 3 6 5 2 3 3" xfId="11637" xr:uid="{00000000-0005-0000-0000-0000AE760000}"/>
    <cellStyle name="Normal 3 6 5 2 3 3 2" xfId="28604" xr:uid="{00000000-0005-0000-0000-0000AF760000}"/>
    <cellStyle name="Normal 3 6 5 2 3 4" xfId="20122" xr:uid="{00000000-0005-0000-0000-0000B0760000}"/>
    <cellStyle name="Normal 3 6 5 2 4" xfId="5271" xr:uid="{00000000-0005-0000-0000-0000B1760000}"/>
    <cellStyle name="Normal 3 6 5 2 4 2" xfId="13761" xr:uid="{00000000-0005-0000-0000-0000B2760000}"/>
    <cellStyle name="Normal 3 6 5 2 4 2 2" xfId="30727" xr:uid="{00000000-0005-0000-0000-0000B3760000}"/>
    <cellStyle name="Normal 3 6 5 2 4 3" xfId="22245" xr:uid="{00000000-0005-0000-0000-0000B4760000}"/>
    <cellStyle name="Normal 3 6 5 2 5" xfId="9519" xr:uid="{00000000-0005-0000-0000-0000B5760000}"/>
    <cellStyle name="Normal 3 6 5 2 5 2" xfId="26486" xr:uid="{00000000-0005-0000-0000-0000B6760000}"/>
    <cellStyle name="Normal 3 6 5 2 6" xfId="18004" xr:uid="{00000000-0005-0000-0000-0000B7760000}"/>
    <cellStyle name="Normal 3 6 5 3" xfId="1538" xr:uid="{00000000-0005-0000-0000-0000B8760000}"/>
    <cellStyle name="Normal 3 6 5 3 2" xfId="3660" xr:uid="{00000000-0005-0000-0000-0000B9760000}"/>
    <cellStyle name="Normal 3 6 5 3 2 2" xfId="7919" xr:uid="{00000000-0005-0000-0000-0000BA760000}"/>
    <cellStyle name="Normal 3 6 5 3 2 2 2" xfId="16408" xr:uid="{00000000-0005-0000-0000-0000BB760000}"/>
    <cellStyle name="Normal 3 6 5 3 2 2 2 2" xfId="33374" xr:uid="{00000000-0005-0000-0000-0000BC760000}"/>
    <cellStyle name="Normal 3 6 5 3 2 2 3" xfId="24892" xr:uid="{00000000-0005-0000-0000-0000BD760000}"/>
    <cellStyle name="Normal 3 6 5 3 2 3" xfId="12166" xr:uid="{00000000-0005-0000-0000-0000BE760000}"/>
    <cellStyle name="Normal 3 6 5 3 2 3 2" xfId="29133" xr:uid="{00000000-0005-0000-0000-0000BF760000}"/>
    <cellStyle name="Normal 3 6 5 3 2 4" xfId="20651" xr:uid="{00000000-0005-0000-0000-0000C0760000}"/>
    <cellStyle name="Normal 3 6 5 3 3" xfId="5800" xr:uid="{00000000-0005-0000-0000-0000C1760000}"/>
    <cellStyle name="Normal 3 6 5 3 3 2" xfId="14290" xr:uid="{00000000-0005-0000-0000-0000C2760000}"/>
    <cellStyle name="Normal 3 6 5 3 3 2 2" xfId="31256" xr:uid="{00000000-0005-0000-0000-0000C3760000}"/>
    <cellStyle name="Normal 3 6 5 3 3 3" xfId="22774" xr:uid="{00000000-0005-0000-0000-0000C4760000}"/>
    <cellStyle name="Normal 3 6 5 3 4" xfId="10048" xr:uid="{00000000-0005-0000-0000-0000C5760000}"/>
    <cellStyle name="Normal 3 6 5 3 4 2" xfId="27015" xr:uid="{00000000-0005-0000-0000-0000C6760000}"/>
    <cellStyle name="Normal 3 6 5 3 5" xfId="18533" xr:uid="{00000000-0005-0000-0000-0000C7760000}"/>
    <cellStyle name="Normal 3 6 5 4" xfId="2601" xr:uid="{00000000-0005-0000-0000-0000C8760000}"/>
    <cellStyle name="Normal 3 6 5 4 2" xfId="6861" xr:uid="{00000000-0005-0000-0000-0000C9760000}"/>
    <cellStyle name="Normal 3 6 5 4 2 2" xfId="15350" xr:uid="{00000000-0005-0000-0000-0000CA760000}"/>
    <cellStyle name="Normal 3 6 5 4 2 2 2" xfId="32316" xr:uid="{00000000-0005-0000-0000-0000CB760000}"/>
    <cellStyle name="Normal 3 6 5 4 2 3" xfId="23834" xr:uid="{00000000-0005-0000-0000-0000CC760000}"/>
    <cellStyle name="Normal 3 6 5 4 3" xfId="11108" xr:uid="{00000000-0005-0000-0000-0000CD760000}"/>
    <cellStyle name="Normal 3 6 5 4 3 2" xfId="28075" xr:uid="{00000000-0005-0000-0000-0000CE760000}"/>
    <cellStyle name="Normal 3 6 5 4 4" xfId="19593" xr:uid="{00000000-0005-0000-0000-0000CF760000}"/>
    <cellStyle name="Normal 3 6 5 5" xfId="4742" xr:uid="{00000000-0005-0000-0000-0000D0760000}"/>
    <cellStyle name="Normal 3 6 5 5 2" xfId="13232" xr:uid="{00000000-0005-0000-0000-0000D1760000}"/>
    <cellStyle name="Normal 3 6 5 5 2 2" xfId="30198" xr:uid="{00000000-0005-0000-0000-0000D2760000}"/>
    <cellStyle name="Normal 3 6 5 5 3" xfId="21716" xr:uid="{00000000-0005-0000-0000-0000D3760000}"/>
    <cellStyle name="Normal 3 6 5 6" xfId="8990" xr:uid="{00000000-0005-0000-0000-0000D4760000}"/>
    <cellStyle name="Normal 3 6 5 6 2" xfId="25957" xr:uid="{00000000-0005-0000-0000-0000D5760000}"/>
    <cellStyle name="Normal 3 6 5 7" xfId="17475" xr:uid="{00000000-0005-0000-0000-0000D6760000}"/>
    <cellStyle name="Normal 3 6 6" xfId="736" xr:uid="{00000000-0005-0000-0000-0000D7760000}"/>
    <cellStyle name="Normal 3 6 6 2" xfId="1803" xr:uid="{00000000-0005-0000-0000-0000D8760000}"/>
    <cellStyle name="Normal 3 6 6 2 2" xfId="3924" xr:uid="{00000000-0005-0000-0000-0000D9760000}"/>
    <cellStyle name="Normal 3 6 6 2 2 2" xfId="8183" xr:uid="{00000000-0005-0000-0000-0000DA760000}"/>
    <cellStyle name="Normal 3 6 6 2 2 2 2" xfId="16672" xr:uid="{00000000-0005-0000-0000-0000DB760000}"/>
    <cellStyle name="Normal 3 6 6 2 2 2 2 2" xfId="33638" xr:uid="{00000000-0005-0000-0000-0000DC760000}"/>
    <cellStyle name="Normal 3 6 6 2 2 2 3" xfId="25156" xr:uid="{00000000-0005-0000-0000-0000DD760000}"/>
    <cellStyle name="Normal 3 6 6 2 2 3" xfId="12430" xr:uid="{00000000-0005-0000-0000-0000DE760000}"/>
    <cellStyle name="Normal 3 6 6 2 2 3 2" xfId="29397" xr:uid="{00000000-0005-0000-0000-0000DF760000}"/>
    <cellStyle name="Normal 3 6 6 2 2 4" xfId="20915" xr:uid="{00000000-0005-0000-0000-0000E0760000}"/>
    <cellStyle name="Normal 3 6 6 2 3" xfId="6064" xr:uid="{00000000-0005-0000-0000-0000E1760000}"/>
    <cellStyle name="Normal 3 6 6 2 3 2" xfId="14554" xr:uid="{00000000-0005-0000-0000-0000E2760000}"/>
    <cellStyle name="Normal 3 6 6 2 3 2 2" xfId="31520" xr:uid="{00000000-0005-0000-0000-0000E3760000}"/>
    <cellStyle name="Normal 3 6 6 2 3 3" xfId="23038" xr:uid="{00000000-0005-0000-0000-0000E4760000}"/>
    <cellStyle name="Normal 3 6 6 2 4" xfId="10312" xr:uid="{00000000-0005-0000-0000-0000E5760000}"/>
    <cellStyle name="Normal 3 6 6 2 4 2" xfId="27279" xr:uid="{00000000-0005-0000-0000-0000E6760000}"/>
    <cellStyle name="Normal 3 6 6 2 5" xfId="18797" xr:uid="{00000000-0005-0000-0000-0000E7760000}"/>
    <cellStyle name="Normal 3 6 6 3" xfId="2865" xr:uid="{00000000-0005-0000-0000-0000E8760000}"/>
    <cellStyle name="Normal 3 6 6 3 2" xfId="7125" xr:uid="{00000000-0005-0000-0000-0000E9760000}"/>
    <cellStyle name="Normal 3 6 6 3 2 2" xfId="15614" xr:uid="{00000000-0005-0000-0000-0000EA760000}"/>
    <cellStyle name="Normal 3 6 6 3 2 2 2" xfId="32580" xr:uid="{00000000-0005-0000-0000-0000EB760000}"/>
    <cellStyle name="Normal 3 6 6 3 2 3" xfId="24098" xr:uid="{00000000-0005-0000-0000-0000EC760000}"/>
    <cellStyle name="Normal 3 6 6 3 3" xfId="11372" xr:uid="{00000000-0005-0000-0000-0000ED760000}"/>
    <cellStyle name="Normal 3 6 6 3 3 2" xfId="28339" xr:uid="{00000000-0005-0000-0000-0000EE760000}"/>
    <cellStyle name="Normal 3 6 6 3 4" xfId="19857" xr:uid="{00000000-0005-0000-0000-0000EF760000}"/>
    <cellStyle name="Normal 3 6 6 4" xfId="5006" xr:uid="{00000000-0005-0000-0000-0000F0760000}"/>
    <cellStyle name="Normal 3 6 6 4 2" xfId="13496" xr:uid="{00000000-0005-0000-0000-0000F1760000}"/>
    <cellStyle name="Normal 3 6 6 4 2 2" xfId="30462" xr:uid="{00000000-0005-0000-0000-0000F2760000}"/>
    <cellStyle name="Normal 3 6 6 4 3" xfId="21980" xr:uid="{00000000-0005-0000-0000-0000F3760000}"/>
    <cellStyle name="Normal 3 6 6 5" xfId="9254" xr:uid="{00000000-0005-0000-0000-0000F4760000}"/>
    <cellStyle name="Normal 3 6 6 5 2" xfId="26221" xr:uid="{00000000-0005-0000-0000-0000F5760000}"/>
    <cellStyle name="Normal 3 6 6 6" xfId="17739" xr:uid="{00000000-0005-0000-0000-0000F6760000}"/>
    <cellStyle name="Normal 3 6 7" xfId="1272" xr:uid="{00000000-0005-0000-0000-0000F7760000}"/>
    <cellStyle name="Normal 3 6 7 2" xfId="3395" xr:uid="{00000000-0005-0000-0000-0000F8760000}"/>
    <cellStyle name="Normal 3 6 7 2 2" xfId="7654" xr:uid="{00000000-0005-0000-0000-0000F9760000}"/>
    <cellStyle name="Normal 3 6 7 2 2 2" xfId="16143" xr:uid="{00000000-0005-0000-0000-0000FA760000}"/>
    <cellStyle name="Normal 3 6 7 2 2 2 2" xfId="33109" xr:uid="{00000000-0005-0000-0000-0000FB760000}"/>
    <cellStyle name="Normal 3 6 7 2 2 3" xfId="24627" xr:uid="{00000000-0005-0000-0000-0000FC760000}"/>
    <cellStyle name="Normal 3 6 7 2 3" xfId="11901" xr:uid="{00000000-0005-0000-0000-0000FD760000}"/>
    <cellStyle name="Normal 3 6 7 2 3 2" xfId="28868" xr:uid="{00000000-0005-0000-0000-0000FE760000}"/>
    <cellStyle name="Normal 3 6 7 2 4" xfId="20386" xr:uid="{00000000-0005-0000-0000-0000FF760000}"/>
    <cellStyle name="Normal 3 6 7 3" xfId="5535" xr:uid="{00000000-0005-0000-0000-000000770000}"/>
    <cellStyle name="Normal 3 6 7 3 2" xfId="14025" xr:uid="{00000000-0005-0000-0000-000001770000}"/>
    <cellStyle name="Normal 3 6 7 3 2 2" xfId="30991" xr:uid="{00000000-0005-0000-0000-000002770000}"/>
    <cellStyle name="Normal 3 6 7 3 3" xfId="22509" xr:uid="{00000000-0005-0000-0000-000003770000}"/>
    <cellStyle name="Normal 3 6 7 4" xfId="9783" xr:uid="{00000000-0005-0000-0000-000004770000}"/>
    <cellStyle name="Normal 3 6 7 4 2" xfId="26750" xr:uid="{00000000-0005-0000-0000-000005770000}"/>
    <cellStyle name="Normal 3 6 7 5" xfId="18268" xr:uid="{00000000-0005-0000-0000-000006770000}"/>
    <cellStyle name="Normal 3 6 8" xfId="2335" xr:uid="{00000000-0005-0000-0000-000007770000}"/>
    <cellStyle name="Normal 3 6 8 2" xfId="6596" xr:uid="{00000000-0005-0000-0000-000008770000}"/>
    <cellStyle name="Normal 3 6 8 2 2" xfId="15085" xr:uid="{00000000-0005-0000-0000-000009770000}"/>
    <cellStyle name="Normal 3 6 8 2 2 2" xfId="32051" xr:uid="{00000000-0005-0000-0000-00000A770000}"/>
    <cellStyle name="Normal 3 6 8 2 3" xfId="23569" xr:uid="{00000000-0005-0000-0000-00000B770000}"/>
    <cellStyle name="Normal 3 6 8 3" xfId="10843" xr:uid="{00000000-0005-0000-0000-00000C770000}"/>
    <cellStyle name="Normal 3 6 8 3 2" xfId="27810" xr:uid="{00000000-0005-0000-0000-00000D770000}"/>
    <cellStyle name="Normal 3 6 8 4" xfId="19328" xr:uid="{00000000-0005-0000-0000-00000E770000}"/>
    <cellStyle name="Normal 3 6 9" xfId="4476" xr:uid="{00000000-0005-0000-0000-00000F770000}"/>
    <cellStyle name="Normal 3 6 9 2" xfId="12967" xr:uid="{00000000-0005-0000-0000-000010770000}"/>
    <cellStyle name="Normal 3 6 9 2 2" xfId="29933" xr:uid="{00000000-0005-0000-0000-000011770000}"/>
    <cellStyle name="Normal 3 6 9 3" xfId="21451" xr:uid="{00000000-0005-0000-0000-000012770000}"/>
    <cellStyle name="Normal 3 7" xfId="43" xr:uid="{00000000-0005-0000-0000-000013770000}"/>
    <cellStyle name="Normal 3 7 10" xfId="8725" xr:uid="{00000000-0005-0000-0000-000014770000}"/>
    <cellStyle name="Normal 3 7 10 2" xfId="25693" xr:uid="{00000000-0005-0000-0000-000015770000}"/>
    <cellStyle name="Normal 3 7 11" xfId="17210" xr:uid="{00000000-0005-0000-0000-000016770000}"/>
    <cellStyle name="Normal 3 7 2" xfId="177" xr:uid="{00000000-0005-0000-0000-000017770000}"/>
    <cellStyle name="Normal 3 7 2 10" xfId="17244" xr:uid="{00000000-0005-0000-0000-000018770000}"/>
    <cellStyle name="Normal 3 7 2 2" xfId="279" xr:uid="{00000000-0005-0000-0000-000019770000}"/>
    <cellStyle name="Normal 3 7 2 2 2" xfId="413" xr:uid="{00000000-0005-0000-0000-00001A770000}"/>
    <cellStyle name="Normal 3 7 2 2 2 2" xfId="701" xr:uid="{00000000-0005-0000-0000-00001B770000}"/>
    <cellStyle name="Normal 3 7 2 2 2 2 2" xfId="1237" xr:uid="{00000000-0005-0000-0000-00001C770000}"/>
    <cellStyle name="Normal 3 7 2 2 2 2 2 2" xfId="2298" xr:uid="{00000000-0005-0000-0000-00001D770000}"/>
    <cellStyle name="Normal 3 7 2 2 2 2 2 2 2" xfId="4419" xr:uid="{00000000-0005-0000-0000-00001E770000}"/>
    <cellStyle name="Normal 3 7 2 2 2 2 2 2 2 2" xfId="8678" xr:uid="{00000000-0005-0000-0000-00001F770000}"/>
    <cellStyle name="Normal 3 7 2 2 2 2 2 2 2 2 2" xfId="17167" xr:uid="{00000000-0005-0000-0000-000020770000}"/>
    <cellStyle name="Normal 3 7 2 2 2 2 2 2 2 2 2 2" xfId="34133" xr:uid="{00000000-0005-0000-0000-000021770000}"/>
    <cellStyle name="Normal 3 7 2 2 2 2 2 2 2 2 3" xfId="25651" xr:uid="{00000000-0005-0000-0000-000022770000}"/>
    <cellStyle name="Normal 3 7 2 2 2 2 2 2 2 3" xfId="12925" xr:uid="{00000000-0005-0000-0000-000023770000}"/>
    <cellStyle name="Normal 3 7 2 2 2 2 2 2 2 3 2" xfId="29892" xr:uid="{00000000-0005-0000-0000-000024770000}"/>
    <cellStyle name="Normal 3 7 2 2 2 2 2 2 2 4" xfId="21410" xr:uid="{00000000-0005-0000-0000-000025770000}"/>
    <cellStyle name="Normal 3 7 2 2 2 2 2 2 3" xfId="6559" xr:uid="{00000000-0005-0000-0000-000026770000}"/>
    <cellStyle name="Normal 3 7 2 2 2 2 2 2 3 2" xfId="15049" xr:uid="{00000000-0005-0000-0000-000027770000}"/>
    <cellStyle name="Normal 3 7 2 2 2 2 2 2 3 2 2" xfId="32015" xr:uid="{00000000-0005-0000-0000-000028770000}"/>
    <cellStyle name="Normal 3 7 2 2 2 2 2 2 3 3" xfId="23533" xr:uid="{00000000-0005-0000-0000-000029770000}"/>
    <cellStyle name="Normal 3 7 2 2 2 2 2 2 4" xfId="10807" xr:uid="{00000000-0005-0000-0000-00002A770000}"/>
    <cellStyle name="Normal 3 7 2 2 2 2 2 2 4 2" xfId="27774" xr:uid="{00000000-0005-0000-0000-00002B770000}"/>
    <cellStyle name="Normal 3 7 2 2 2 2 2 2 5" xfId="19292" xr:uid="{00000000-0005-0000-0000-00002C770000}"/>
    <cellStyle name="Normal 3 7 2 2 2 2 2 3" xfId="3360" xr:uid="{00000000-0005-0000-0000-00002D770000}"/>
    <cellStyle name="Normal 3 7 2 2 2 2 2 3 2" xfId="7620" xr:uid="{00000000-0005-0000-0000-00002E770000}"/>
    <cellStyle name="Normal 3 7 2 2 2 2 2 3 2 2" xfId="16109" xr:uid="{00000000-0005-0000-0000-00002F770000}"/>
    <cellStyle name="Normal 3 7 2 2 2 2 2 3 2 2 2" xfId="33075" xr:uid="{00000000-0005-0000-0000-000030770000}"/>
    <cellStyle name="Normal 3 7 2 2 2 2 2 3 2 3" xfId="24593" xr:uid="{00000000-0005-0000-0000-000031770000}"/>
    <cellStyle name="Normal 3 7 2 2 2 2 2 3 3" xfId="11867" xr:uid="{00000000-0005-0000-0000-000032770000}"/>
    <cellStyle name="Normal 3 7 2 2 2 2 2 3 3 2" xfId="28834" xr:uid="{00000000-0005-0000-0000-000033770000}"/>
    <cellStyle name="Normal 3 7 2 2 2 2 2 3 4" xfId="20352" xr:uid="{00000000-0005-0000-0000-000034770000}"/>
    <cellStyle name="Normal 3 7 2 2 2 2 2 4" xfId="5501" xr:uid="{00000000-0005-0000-0000-000035770000}"/>
    <cellStyle name="Normal 3 7 2 2 2 2 2 4 2" xfId="13991" xr:uid="{00000000-0005-0000-0000-000036770000}"/>
    <cellStyle name="Normal 3 7 2 2 2 2 2 4 2 2" xfId="30957" xr:uid="{00000000-0005-0000-0000-000037770000}"/>
    <cellStyle name="Normal 3 7 2 2 2 2 2 4 3" xfId="22475" xr:uid="{00000000-0005-0000-0000-000038770000}"/>
    <cellStyle name="Normal 3 7 2 2 2 2 2 5" xfId="9749" xr:uid="{00000000-0005-0000-0000-000039770000}"/>
    <cellStyle name="Normal 3 7 2 2 2 2 2 5 2" xfId="26716" xr:uid="{00000000-0005-0000-0000-00003A770000}"/>
    <cellStyle name="Normal 3 7 2 2 2 2 2 6" xfId="18234" xr:uid="{00000000-0005-0000-0000-00003B770000}"/>
    <cellStyle name="Normal 3 7 2 2 2 2 3" xfId="1768" xr:uid="{00000000-0005-0000-0000-00003C770000}"/>
    <cellStyle name="Normal 3 7 2 2 2 2 3 2" xfId="3890" xr:uid="{00000000-0005-0000-0000-00003D770000}"/>
    <cellStyle name="Normal 3 7 2 2 2 2 3 2 2" xfId="8149" xr:uid="{00000000-0005-0000-0000-00003E770000}"/>
    <cellStyle name="Normal 3 7 2 2 2 2 3 2 2 2" xfId="16638" xr:uid="{00000000-0005-0000-0000-00003F770000}"/>
    <cellStyle name="Normal 3 7 2 2 2 2 3 2 2 2 2" xfId="33604" xr:uid="{00000000-0005-0000-0000-000040770000}"/>
    <cellStyle name="Normal 3 7 2 2 2 2 3 2 2 3" xfId="25122" xr:uid="{00000000-0005-0000-0000-000041770000}"/>
    <cellStyle name="Normal 3 7 2 2 2 2 3 2 3" xfId="12396" xr:uid="{00000000-0005-0000-0000-000042770000}"/>
    <cellStyle name="Normal 3 7 2 2 2 2 3 2 3 2" xfId="29363" xr:uid="{00000000-0005-0000-0000-000043770000}"/>
    <cellStyle name="Normal 3 7 2 2 2 2 3 2 4" xfId="20881" xr:uid="{00000000-0005-0000-0000-000044770000}"/>
    <cellStyle name="Normal 3 7 2 2 2 2 3 3" xfId="6030" xr:uid="{00000000-0005-0000-0000-000045770000}"/>
    <cellStyle name="Normal 3 7 2 2 2 2 3 3 2" xfId="14520" xr:uid="{00000000-0005-0000-0000-000046770000}"/>
    <cellStyle name="Normal 3 7 2 2 2 2 3 3 2 2" xfId="31486" xr:uid="{00000000-0005-0000-0000-000047770000}"/>
    <cellStyle name="Normal 3 7 2 2 2 2 3 3 3" xfId="23004" xr:uid="{00000000-0005-0000-0000-000048770000}"/>
    <cellStyle name="Normal 3 7 2 2 2 2 3 4" xfId="10278" xr:uid="{00000000-0005-0000-0000-000049770000}"/>
    <cellStyle name="Normal 3 7 2 2 2 2 3 4 2" xfId="27245" xr:uid="{00000000-0005-0000-0000-00004A770000}"/>
    <cellStyle name="Normal 3 7 2 2 2 2 3 5" xfId="18763" xr:uid="{00000000-0005-0000-0000-00004B770000}"/>
    <cellStyle name="Normal 3 7 2 2 2 2 4" xfId="2831" xr:uid="{00000000-0005-0000-0000-00004C770000}"/>
    <cellStyle name="Normal 3 7 2 2 2 2 4 2" xfId="7091" xr:uid="{00000000-0005-0000-0000-00004D770000}"/>
    <cellStyle name="Normal 3 7 2 2 2 2 4 2 2" xfId="15580" xr:uid="{00000000-0005-0000-0000-00004E770000}"/>
    <cellStyle name="Normal 3 7 2 2 2 2 4 2 2 2" xfId="32546" xr:uid="{00000000-0005-0000-0000-00004F770000}"/>
    <cellStyle name="Normal 3 7 2 2 2 2 4 2 3" xfId="24064" xr:uid="{00000000-0005-0000-0000-000050770000}"/>
    <cellStyle name="Normal 3 7 2 2 2 2 4 3" xfId="11338" xr:uid="{00000000-0005-0000-0000-000051770000}"/>
    <cellStyle name="Normal 3 7 2 2 2 2 4 3 2" xfId="28305" xr:uid="{00000000-0005-0000-0000-000052770000}"/>
    <cellStyle name="Normal 3 7 2 2 2 2 4 4" xfId="19823" xr:uid="{00000000-0005-0000-0000-000053770000}"/>
    <cellStyle name="Normal 3 7 2 2 2 2 5" xfId="4972" xr:uid="{00000000-0005-0000-0000-000054770000}"/>
    <cellStyle name="Normal 3 7 2 2 2 2 5 2" xfId="13462" xr:uid="{00000000-0005-0000-0000-000055770000}"/>
    <cellStyle name="Normal 3 7 2 2 2 2 5 2 2" xfId="30428" xr:uid="{00000000-0005-0000-0000-000056770000}"/>
    <cellStyle name="Normal 3 7 2 2 2 2 5 3" xfId="21946" xr:uid="{00000000-0005-0000-0000-000057770000}"/>
    <cellStyle name="Normal 3 7 2 2 2 2 6" xfId="9220" xr:uid="{00000000-0005-0000-0000-000058770000}"/>
    <cellStyle name="Normal 3 7 2 2 2 2 6 2" xfId="26187" xr:uid="{00000000-0005-0000-0000-000059770000}"/>
    <cellStyle name="Normal 3 7 2 2 2 2 7" xfId="17705" xr:uid="{00000000-0005-0000-0000-00005A770000}"/>
    <cellStyle name="Normal 3 7 2 2 2 3" xfId="967" xr:uid="{00000000-0005-0000-0000-00005B770000}"/>
    <cellStyle name="Normal 3 7 2 2 2 3 2" xfId="2033" xr:uid="{00000000-0005-0000-0000-00005C770000}"/>
    <cellStyle name="Normal 3 7 2 2 2 3 2 2" xfId="4154" xr:uid="{00000000-0005-0000-0000-00005D770000}"/>
    <cellStyle name="Normal 3 7 2 2 2 3 2 2 2" xfId="8413" xr:uid="{00000000-0005-0000-0000-00005E770000}"/>
    <cellStyle name="Normal 3 7 2 2 2 3 2 2 2 2" xfId="16902" xr:uid="{00000000-0005-0000-0000-00005F770000}"/>
    <cellStyle name="Normal 3 7 2 2 2 3 2 2 2 2 2" xfId="33868" xr:uid="{00000000-0005-0000-0000-000060770000}"/>
    <cellStyle name="Normal 3 7 2 2 2 3 2 2 2 3" xfId="25386" xr:uid="{00000000-0005-0000-0000-000061770000}"/>
    <cellStyle name="Normal 3 7 2 2 2 3 2 2 3" xfId="12660" xr:uid="{00000000-0005-0000-0000-000062770000}"/>
    <cellStyle name="Normal 3 7 2 2 2 3 2 2 3 2" xfId="29627" xr:uid="{00000000-0005-0000-0000-000063770000}"/>
    <cellStyle name="Normal 3 7 2 2 2 3 2 2 4" xfId="21145" xr:uid="{00000000-0005-0000-0000-000064770000}"/>
    <cellStyle name="Normal 3 7 2 2 2 3 2 3" xfId="6294" xr:uid="{00000000-0005-0000-0000-000065770000}"/>
    <cellStyle name="Normal 3 7 2 2 2 3 2 3 2" xfId="14784" xr:uid="{00000000-0005-0000-0000-000066770000}"/>
    <cellStyle name="Normal 3 7 2 2 2 3 2 3 2 2" xfId="31750" xr:uid="{00000000-0005-0000-0000-000067770000}"/>
    <cellStyle name="Normal 3 7 2 2 2 3 2 3 3" xfId="23268" xr:uid="{00000000-0005-0000-0000-000068770000}"/>
    <cellStyle name="Normal 3 7 2 2 2 3 2 4" xfId="10542" xr:uid="{00000000-0005-0000-0000-000069770000}"/>
    <cellStyle name="Normal 3 7 2 2 2 3 2 4 2" xfId="27509" xr:uid="{00000000-0005-0000-0000-00006A770000}"/>
    <cellStyle name="Normal 3 7 2 2 2 3 2 5" xfId="19027" xr:uid="{00000000-0005-0000-0000-00006B770000}"/>
    <cellStyle name="Normal 3 7 2 2 2 3 3" xfId="3095" xr:uid="{00000000-0005-0000-0000-00006C770000}"/>
    <cellStyle name="Normal 3 7 2 2 2 3 3 2" xfId="7355" xr:uid="{00000000-0005-0000-0000-00006D770000}"/>
    <cellStyle name="Normal 3 7 2 2 2 3 3 2 2" xfId="15844" xr:uid="{00000000-0005-0000-0000-00006E770000}"/>
    <cellStyle name="Normal 3 7 2 2 2 3 3 2 2 2" xfId="32810" xr:uid="{00000000-0005-0000-0000-00006F770000}"/>
    <cellStyle name="Normal 3 7 2 2 2 3 3 2 3" xfId="24328" xr:uid="{00000000-0005-0000-0000-000070770000}"/>
    <cellStyle name="Normal 3 7 2 2 2 3 3 3" xfId="11602" xr:uid="{00000000-0005-0000-0000-000071770000}"/>
    <cellStyle name="Normal 3 7 2 2 2 3 3 3 2" xfId="28569" xr:uid="{00000000-0005-0000-0000-000072770000}"/>
    <cellStyle name="Normal 3 7 2 2 2 3 3 4" xfId="20087" xr:uid="{00000000-0005-0000-0000-000073770000}"/>
    <cellStyle name="Normal 3 7 2 2 2 3 4" xfId="5236" xr:uid="{00000000-0005-0000-0000-000074770000}"/>
    <cellStyle name="Normal 3 7 2 2 2 3 4 2" xfId="13726" xr:uid="{00000000-0005-0000-0000-000075770000}"/>
    <cellStyle name="Normal 3 7 2 2 2 3 4 2 2" xfId="30692" xr:uid="{00000000-0005-0000-0000-000076770000}"/>
    <cellStyle name="Normal 3 7 2 2 2 3 4 3" xfId="22210" xr:uid="{00000000-0005-0000-0000-000077770000}"/>
    <cellStyle name="Normal 3 7 2 2 2 3 5" xfId="9484" xr:uid="{00000000-0005-0000-0000-000078770000}"/>
    <cellStyle name="Normal 3 7 2 2 2 3 5 2" xfId="26451" xr:uid="{00000000-0005-0000-0000-000079770000}"/>
    <cellStyle name="Normal 3 7 2 2 2 3 6" xfId="17969" xr:uid="{00000000-0005-0000-0000-00007A770000}"/>
    <cellStyle name="Normal 3 7 2 2 2 4" xfId="1503" xr:uid="{00000000-0005-0000-0000-00007B770000}"/>
    <cellStyle name="Normal 3 7 2 2 2 4 2" xfId="3625" xr:uid="{00000000-0005-0000-0000-00007C770000}"/>
    <cellStyle name="Normal 3 7 2 2 2 4 2 2" xfId="7884" xr:uid="{00000000-0005-0000-0000-00007D770000}"/>
    <cellStyle name="Normal 3 7 2 2 2 4 2 2 2" xfId="16373" xr:uid="{00000000-0005-0000-0000-00007E770000}"/>
    <cellStyle name="Normal 3 7 2 2 2 4 2 2 2 2" xfId="33339" xr:uid="{00000000-0005-0000-0000-00007F770000}"/>
    <cellStyle name="Normal 3 7 2 2 2 4 2 2 3" xfId="24857" xr:uid="{00000000-0005-0000-0000-000080770000}"/>
    <cellStyle name="Normal 3 7 2 2 2 4 2 3" xfId="12131" xr:uid="{00000000-0005-0000-0000-000081770000}"/>
    <cellStyle name="Normal 3 7 2 2 2 4 2 3 2" xfId="29098" xr:uid="{00000000-0005-0000-0000-000082770000}"/>
    <cellStyle name="Normal 3 7 2 2 2 4 2 4" xfId="20616" xr:uid="{00000000-0005-0000-0000-000083770000}"/>
    <cellStyle name="Normal 3 7 2 2 2 4 3" xfId="5765" xr:uid="{00000000-0005-0000-0000-000084770000}"/>
    <cellStyle name="Normal 3 7 2 2 2 4 3 2" xfId="14255" xr:uid="{00000000-0005-0000-0000-000085770000}"/>
    <cellStyle name="Normal 3 7 2 2 2 4 3 2 2" xfId="31221" xr:uid="{00000000-0005-0000-0000-000086770000}"/>
    <cellStyle name="Normal 3 7 2 2 2 4 3 3" xfId="22739" xr:uid="{00000000-0005-0000-0000-000087770000}"/>
    <cellStyle name="Normal 3 7 2 2 2 4 4" xfId="10013" xr:uid="{00000000-0005-0000-0000-000088770000}"/>
    <cellStyle name="Normal 3 7 2 2 2 4 4 2" xfId="26980" xr:uid="{00000000-0005-0000-0000-000089770000}"/>
    <cellStyle name="Normal 3 7 2 2 2 4 5" xfId="18498" xr:uid="{00000000-0005-0000-0000-00008A770000}"/>
    <cellStyle name="Normal 3 7 2 2 2 5" xfId="2566" xr:uid="{00000000-0005-0000-0000-00008B770000}"/>
    <cellStyle name="Normal 3 7 2 2 2 5 2" xfId="6826" xr:uid="{00000000-0005-0000-0000-00008C770000}"/>
    <cellStyle name="Normal 3 7 2 2 2 5 2 2" xfId="15315" xr:uid="{00000000-0005-0000-0000-00008D770000}"/>
    <cellStyle name="Normal 3 7 2 2 2 5 2 2 2" xfId="32281" xr:uid="{00000000-0005-0000-0000-00008E770000}"/>
    <cellStyle name="Normal 3 7 2 2 2 5 2 3" xfId="23799" xr:uid="{00000000-0005-0000-0000-00008F770000}"/>
    <cellStyle name="Normal 3 7 2 2 2 5 3" xfId="11073" xr:uid="{00000000-0005-0000-0000-000090770000}"/>
    <cellStyle name="Normal 3 7 2 2 2 5 3 2" xfId="28040" xr:uid="{00000000-0005-0000-0000-000091770000}"/>
    <cellStyle name="Normal 3 7 2 2 2 5 4" xfId="19558" xr:uid="{00000000-0005-0000-0000-000092770000}"/>
    <cellStyle name="Normal 3 7 2 2 2 6" xfId="4707" xr:uid="{00000000-0005-0000-0000-000093770000}"/>
    <cellStyle name="Normal 3 7 2 2 2 6 2" xfId="13197" xr:uid="{00000000-0005-0000-0000-000094770000}"/>
    <cellStyle name="Normal 3 7 2 2 2 6 2 2" xfId="30163" xr:uid="{00000000-0005-0000-0000-000095770000}"/>
    <cellStyle name="Normal 3 7 2 2 2 6 3" xfId="21681" xr:uid="{00000000-0005-0000-0000-000096770000}"/>
    <cellStyle name="Normal 3 7 2 2 2 7" xfId="8955" xr:uid="{00000000-0005-0000-0000-000097770000}"/>
    <cellStyle name="Normal 3 7 2 2 2 7 2" xfId="25922" xr:uid="{00000000-0005-0000-0000-000098770000}"/>
    <cellStyle name="Normal 3 7 2 2 2 8" xfId="17440" xr:uid="{00000000-0005-0000-0000-000099770000}"/>
    <cellStyle name="Normal 3 7 2 2 3" xfId="568" xr:uid="{00000000-0005-0000-0000-00009A770000}"/>
    <cellStyle name="Normal 3 7 2 2 3 2" xfId="1106" xr:uid="{00000000-0005-0000-0000-00009B770000}"/>
    <cellStyle name="Normal 3 7 2 2 3 2 2" xfId="2167" xr:uid="{00000000-0005-0000-0000-00009C770000}"/>
    <cellStyle name="Normal 3 7 2 2 3 2 2 2" xfId="4288" xr:uid="{00000000-0005-0000-0000-00009D770000}"/>
    <cellStyle name="Normal 3 7 2 2 3 2 2 2 2" xfId="8547" xr:uid="{00000000-0005-0000-0000-00009E770000}"/>
    <cellStyle name="Normal 3 7 2 2 3 2 2 2 2 2" xfId="17036" xr:uid="{00000000-0005-0000-0000-00009F770000}"/>
    <cellStyle name="Normal 3 7 2 2 3 2 2 2 2 2 2" xfId="34002" xr:uid="{00000000-0005-0000-0000-0000A0770000}"/>
    <cellStyle name="Normal 3 7 2 2 3 2 2 2 2 3" xfId="25520" xr:uid="{00000000-0005-0000-0000-0000A1770000}"/>
    <cellStyle name="Normal 3 7 2 2 3 2 2 2 3" xfId="12794" xr:uid="{00000000-0005-0000-0000-0000A2770000}"/>
    <cellStyle name="Normal 3 7 2 2 3 2 2 2 3 2" xfId="29761" xr:uid="{00000000-0005-0000-0000-0000A3770000}"/>
    <cellStyle name="Normal 3 7 2 2 3 2 2 2 4" xfId="21279" xr:uid="{00000000-0005-0000-0000-0000A4770000}"/>
    <cellStyle name="Normal 3 7 2 2 3 2 2 3" xfId="6428" xr:uid="{00000000-0005-0000-0000-0000A5770000}"/>
    <cellStyle name="Normal 3 7 2 2 3 2 2 3 2" xfId="14918" xr:uid="{00000000-0005-0000-0000-0000A6770000}"/>
    <cellStyle name="Normal 3 7 2 2 3 2 2 3 2 2" xfId="31884" xr:uid="{00000000-0005-0000-0000-0000A7770000}"/>
    <cellStyle name="Normal 3 7 2 2 3 2 2 3 3" xfId="23402" xr:uid="{00000000-0005-0000-0000-0000A8770000}"/>
    <cellStyle name="Normal 3 7 2 2 3 2 2 4" xfId="10676" xr:uid="{00000000-0005-0000-0000-0000A9770000}"/>
    <cellStyle name="Normal 3 7 2 2 3 2 2 4 2" xfId="27643" xr:uid="{00000000-0005-0000-0000-0000AA770000}"/>
    <cellStyle name="Normal 3 7 2 2 3 2 2 5" xfId="19161" xr:uid="{00000000-0005-0000-0000-0000AB770000}"/>
    <cellStyle name="Normal 3 7 2 2 3 2 3" xfId="3229" xr:uid="{00000000-0005-0000-0000-0000AC770000}"/>
    <cellStyle name="Normal 3 7 2 2 3 2 3 2" xfId="7489" xr:uid="{00000000-0005-0000-0000-0000AD770000}"/>
    <cellStyle name="Normal 3 7 2 2 3 2 3 2 2" xfId="15978" xr:uid="{00000000-0005-0000-0000-0000AE770000}"/>
    <cellStyle name="Normal 3 7 2 2 3 2 3 2 2 2" xfId="32944" xr:uid="{00000000-0005-0000-0000-0000AF770000}"/>
    <cellStyle name="Normal 3 7 2 2 3 2 3 2 3" xfId="24462" xr:uid="{00000000-0005-0000-0000-0000B0770000}"/>
    <cellStyle name="Normal 3 7 2 2 3 2 3 3" xfId="11736" xr:uid="{00000000-0005-0000-0000-0000B1770000}"/>
    <cellStyle name="Normal 3 7 2 2 3 2 3 3 2" xfId="28703" xr:uid="{00000000-0005-0000-0000-0000B2770000}"/>
    <cellStyle name="Normal 3 7 2 2 3 2 3 4" xfId="20221" xr:uid="{00000000-0005-0000-0000-0000B3770000}"/>
    <cellStyle name="Normal 3 7 2 2 3 2 4" xfId="5370" xr:uid="{00000000-0005-0000-0000-0000B4770000}"/>
    <cellStyle name="Normal 3 7 2 2 3 2 4 2" xfId="13860" xr:uid="{00000000-0005-0000-0000-0000B5770000}"/>
    <cellStyle name="Normal 3 7 2 2 3 2 4 2 2" xfId="30826" xr:uid="{00000000-0005-0000-0000-0000B6770000}"/>
    <cellStyle name="Normal 3 7 2 2 3 2 4 3" xfId="22344" xr:uid="{00000000-0005-0000-0000-0000B7770000}"/>
    <cellStyle name="Normal 3 7 2 2 3 2 5" xfId="9618" xr:uid="{00000000-0005-0000-0000-0000B8770000}"/>
    <cellStyle name="Normal 3 7 2 2 3 2 5 2" xfId="26585" xr:uid="{00000000-0005-0000-0000-0000B9770000}"/>
    <cellStyle name="Normal 3 7 2 2 3 2 6" xfId="18103" xr:uid="{00000000-0005-0000-0000-0000BA770000}"/>
    <cellStyle name="Normal 3 7 2 2 3 3" xfId="1637" xr:uid="{00000000-0005-0000-0000-0000BB770000}"/>
    <cellStyle name="Normal 3 7 2 2 3 3 2" xfId="3759" xr:uid="{00000000-0005-0000-0000-0000BC770000}"/>
    <cellStyle name="Normal 3 7 2 2 3 3 2 2" xfId="8018" xr:uid="{00000000-0005-0000-0000-0000BD770000}"/>
    <cellStyle name="Normal 3 7 2 2 3 3 2 2 2" xfId="16507" xr:uid="{00000000-0005-0000-0000-0000BE770000}"/>
    <cellStyle name="Normal 3 7 2 2 3 3 2 2 2 2" xfId="33473" xr:uid="{00000000-0005-0000-0000-0000BF770000}"/>
    <cellStyle name="Normal 3 7 2 2 3 3 2 2 3" xfId="24991" xr:uid="{00000000-0005-0000-0000-0000C0770000}"/>
    <cellStyle name="Normal 3 7 2 2 3 3 2 3" xfId="12265" xr:uid="{00000000-0005-0000-0000-0000C1770000}"/>
    <cellStyle name="Normal 3 7 2 2 3 3 2 3 2" xfId="29232" xr:uid="{00000000-0005-0000-0000-0000C2770000}"/>
    <cellStyle name="Normal 3 7 2 2 3 3 2 4" xfId="20750" xr:uid="{00000000-0005-0000-0000-0000C3770000}"/>
    <cellStyle name="Normal 3 7 2 2 3 3 3" xfId="5899" xr:uid="{00000000-0005-0000-0000-0000C4770000}"/>
    <cellStyle name="Normal 3 7 2 2 3 3 3 2" xfId="14389" xr:uid="{00000000-0005-0000-0000-0000C5770000}"/>
    <cellStyle name="Normal 3 7 2 2 3 3 3 2 2" xfId="31355" xr:uid="{00000000-0005-0000-0000-0000C6770000}"/>
    <cellStyle name="Normal 3 7 2 2 3 3 3 3" xfId="22873" xr:uid="{00000000-0005-0000-0000-0000C7770000}"/>
    <cellStyle name="Normal 3 7 2 2 3 3 4" xfId="10147" xr:uid="{00000000-0005-0000-0000-0000C8770000}"/>
    <cellStyle name="Normal 3 7 2 2 3 3 4 2" xfId="27114" xr:uid="{00000000-0005-0000-0000-0000C9770000}"/>
    <cellStyle name="Normal 3 7 2 2 3 3 5" xfId="18632" xr:uid="{00000000-0005-0000-0000-0000CA770000}"/>
    <cellStyle name="Normal 3 7 2 2 3 4" xfId="2700" xr:uid="{00000000-0005-0000-0000-0000CB770000}"/>
    <cellStyle name="Normal 3 7 2 2 3 4 2" xfId="6960" xr:uid="{00000000-0005-0000-0000-0000CC770000}"/>
    <cellStyle name="Normal 3 7 2 2 3 4 2 2" xfId="15449" xr:uid="{00000000-0005-0000-0000-0000CD770000}"/>
    <cellStyle name="Normal 3 7 2 2 3 4 2 2 2" xfId="32415" xr:uid="{00000000-0005-0000-0000-0000CE770000}"/>
    <cellStyle name="Normal 3 7 2 2 3 4 2 3" xfId="23933" xr:uid="{00000000-0005-0000-0000-0000CF770000}"/>
    <cellStyle name="Normal 3 7 2 2 3 4 3" xfId="11207" xr:uid="{00000000-0005-0000-0000-0000D0770000}"/>
    <cellStyle name="Normal 3 7 2 2 3 4 3 2" xfId="28174" xr:uid="{00000000-0005-0000-0000-0000D1770000}"/>
    <cellStyle name="Normal 3 7 2 2 3 4 4" xfId="19692" xr:uid="{00000000-0005-0000-0000-0000D2770000}"/>
    <cellStyle name="Normal 3 7 2 2 3 5" xfId="4841" xr:uid="{00000000-0005-0000-0000-0000D3770000}"/>
    <cellStyle name="Normal 3 7 2 2 3 5 2" xfId="13331" xr:uid="{00000000-0005-0000-0000-0000D4770000}"/>
    <cellStyle name="Normal 3 7 2 2 3 5 2 2" xfId="30297" xr:uid="{00000000-0005-0000-0000-0000D5770000}"/>
    <cellStyle name="Normal 3 7 2 2 3 5 3" xfId="21815" xr:uid="{00000000-0005-0000-0000-0000D6770000}"/>
    <cellStyle name="Normal 3 7 2 2 3 6" xfId="9089" xr:uid="{00000000-0005-0000-0000-0000D7770000}"/>
    <cellStyle name="Normal 3 7 2 2 3 6 2" xfId="26056" xr:uid="{00000000-0005-0000-0000-0000D8770000}"/>
    <cellStyle name="Normal 3 7 2 2 3 7" xfId="17574" xr:uid="{00000000-0005-0000-0000-0000D9770000}"/>
    <cellStyle name="Normal 3 7 2 2 4" xfId="836" xr:uid="{00000000-0005-0000-0000-0000DA770000}"/>
    <cellStyle name="Normal 3 7 2 2 4 2" xfId="1902" xr:uid="{00000000-0005-0000-0000-0000DB770000}"/>
    <cellStyle name="Normal 3 7 2 2 4 2 2" xfId="4023" xr:uid="{00000000-0005-0000-0000-0000DC770000}"/>
    <cellStyle name="Normal 3 7 2 2 4 2 2 2" xfId="8282" xr:uid="{00000000-0005-0000-0000-0000DD770000}"/>
    <cellStyle name="Normal 3 7 2 2 4 2 2 2 2" xfId="16771" xr:uid="{00000000-0005-0000-0000-0000DE770000}"/>
    <cellStyle name="Normal 3 7 2 2 4 2 2 2 2 2" xfId="33737" xr:uid="{00000000-0005-0000-0000-0000DF770000}"/>
    <cellStyle name="Normal 3 7 2 2 4 2 2 2 3" xfId="25255" xr:uid="{00000000-0005-0000-0000-0000E0770000}"/>
    <cellStyle name="Normal 3 7 2 2 4 2 2 3" xfId="12529" xr:uid="{00000000-0005-0000-0000-0000E1770000}"/>
    <cellStyle name="Normal 3 7 2 2 4 2 2 3 2" xfId="29496" xr:uid="{00000000-0005-0000-0000-0000E2770000}"/>
    <cellStyle name="Normal 3 7 2 2 4 2 2 4" xfId="21014" xr:uid="{00000000-0005-0000-0000-0000E3770000}"/>
    <cellStyle name="Normal 3 7 2 2 4 2 3" xfId="6163" xr:uid="{00000000-0005-0000-0000-0000E4770000}"/>
    <cellStyle name="Normal 3 7 2 2 4 2 3 2" xfId="14653" xr:uid="{00000000-0005-0000-0000-0000E5770000}"/>
    <cellStyle name="Normal 3 7 2 2 4 2 3 2 2" xfId="31619" xr:uid="{00000000-0005-0000-0000-0000E6770000}"/>
    <cellStyle name="Normal 3 7 2 2 4 2 3 3" xfId="23137" xr:uid="{00000000-0005-0000-0000-0000E7770000}"/>
    <cellStyle name="Normal 3 7 2 2 4 2 4" xfId="10411" xr:uid="{00000000-0005-0000-0000-0000E8770000}"/>
    <cellStyle name="Normal 3 7 2 2 4 2 4 2" xfId="27378" xr:uid="{00000000-0005-0000-0000-0000E9770000}"/>
    <cellStyle name="Normal 3 7 2 2 4 2 5" xfId="18896" xr:uid="{00000000-0005-0000-0000-0000EA770000}"/>
    <cellStyle name="Normal 3 7 2 2 4 3" xfId="2964" xr:uid="{00000000-0005-0000-0000-0000EB770000}"/>
    <cellStyle name="Normal 3 7 2 2 4 3 2" xfId="7224" xr:uid="{00000000-0005-0000-0000-0000EC770000}"/>
    <cellStyle name="Normal 3 7 2 2 4 3 2 2" xfId="15713" xr:uid="{00000000-0005-0000-0000-0000ED770000}"/>
    <cellStyle name="Normal 3 7 2 2 4 3 2 2 2" xfId="32679" xr:uid="{00000000-0005-0000-0000-0000EE770000}"/>
    <cellStyle name="Normal 3 7 2 2 4 3 2 3" xfId="24197" xr:uid="{00000000-0005-0000-0000-0000EF770000}"/>
    <cellStyle name="Normal 3 7 2 2 4 3 3" xfId="11471" xr:uid="{00000000-0005-0000-0000-0000F0770000}"/>
    <cellStyle name="Normal 3 7 2 2 4 3 3 2" xfId="28438" xr:uid="{00000000-0005-0000-0000-0000F1770000}"/>
    <cellStyle name="Normal 3 7 2 2 4 3 4" xfId="19956" xr:uid="{00000000-0005-0000-0000-0000F2770000}"/>
    <cellStyle name="Normal 3 7 2 2 4 4" xfId="5105" xr:uid="{00000000-0005-0000-0000-0000F3770000}"/>
    <cellStyle name="Normal 3 7 2 2 4 4 2" xfId="13595" xr:uid="{00000000-0005-0000-0000-0000F4770000}"/>
    <cellStyle name="Normal 3 7 2 2 4 4 2 2" xfId="30561" xr:uid="{00000000-0005-0000-0000-0000F5770000}"/>
    <cellStyle name="Normal 3 7 2 2 4 4 3" xfId="22079" xr:uid="{00000000-0005-0000-0000-0000F6770000}"/>
    <cellStyle name="Normal 3 7 2 2 4 5" xfId="9353" xr:uid="{00000000-0005-0000-0000-0000F7770000}"/>
    <cellStyle name="Normal 3 7 2 2 4 5 2" xfId="26320" xr:uid="{00000000-0005-0000-0000-0000F8770000}"/>
    <cellStyle name="Normal 3 7 2 2 4 6" xfId="17838" xr:uid="{00000000-0005-0000-0000-0000F9770000}"/>
    <cellStyle name="Normal 3 7 2 2 5" xfId="1372" xr:uid="{00000000-0005-0000-0000-0000FA770000}"/>
    <cellStyle name="Normal 3 7 2 2 5 2" xfId="3494" xr:uid="{00000000-0005-0000-0000-0000FB770000}"/>
    <cellStyle name="Normal 3 7 2 2 5 2 2" xfId="7753" xr:uid="{00000000-0005-0000-0000-0000FC770000}"/>
    <cellStyle name="Normal 3 7 2 2 5 2 2 2" xfId="16242" xr:uid="{00000000-0005-0000-0000-0000FD770000}"/>
    <cellStyle name="Normal 3 7 2 2 5 2 2 2 2" xfId="33208" xr:uid="{00000000-0005-0000-0000-0000FE770000}"/>
    <cellStyle name="Normal 3 7 2 2 5 2 2 3" xfId="24726" xr:uid="{00000000-0005-0000-0000-0000FF770000}"/>
    <cellStyle name="Normal 3 7 2 2 5 2 3" xfId="12000" xr:uid="{00000000-0005-0000-0000-000000780000}"/>
    <cellStyle name="Normal 3 7 2 2 5 2 3 2" xfId="28967" xr:uid="{00000000-0005-0000-0000-000001780000}"/>
    <cellStyle name="Normal 3 7 2 2 5 2 4" xfId="20485" xr:uid="{00000000-0005-0000-0000-000002780000}"/>
    <cellStyle name="Normal 3 7 2 2 5 3" xfId="5634" xr:uid="{00000000-0005-0000-0000-000003780000}"/>
    <cellStyle name="Normal 3 7 2 2 5 3 2" xfId="14124" xr:uid="{00000000-0005-0000-0000-000004780000}"/>
    <cellStyle name="Normal 3 7 2 2 5 3 2 2" xfId="31090" xr:uid="{00000000-0005-0000-0000-000005780000}"/>
    <cellStyle name="Normal 3 7 2 2 5 3 3" xfId="22608" xr:uid="{00000000-0005-0000-0000-000006780000}"/>
    <cellStyle name="Normal 3 7 2 2 5 4" xfId="9882" xr:uid="{00000000-0005-0000-0000-000007780000}"/>
    <cellStyle name="Normal 3 7 2 2 5 4 2" xfId="26849" xr:uid="{00000000-0005-0000-0000-000008780000}"/>
    <cellStyle name="Normal 3 7 2 2 5 5" xfId="18367" xr:uid="{00000000-0005-0000-0000-000009780000}"/>
    <cellStyle name="Normal 3 7 2 2 6" xfId="2435" xr:uid="{00000000-0005-0000-0000-00000A780000}"/>
    <cellStyle name="Normal 3 7 2 2 6 2" xfId="6695" xr:uid="{00000000-0005-0000-0000-00000B780000}"/>
    <cellStyle name="Normal 3 7 2 2 6 2 2" xfId="15184" xr:uid="{00000000-0005-0000-0000-00000C780000}"/>
    <cellStyle name="Normal 3 7 2 2 6 2 2 2" xfId="32150" xr:uid="{00000000-0005-0000-0000-00000D780000}"/>
    <cellStyle name="Normal 3 7 2 2 6 2 3" xfId="23668" xr:uid="{00000000-0005-0000-0000-00000E780000}"/>
    <cellStyle name="Normal 3 7 2 2 6 3" xfId="10942" xr:uid="{00000000-0005-0000-0000-00000F780000}"/>
    <cellStyle name="Normal 3 7 2 2 6 3 2" xfId="27909" xr:uid="{00000000-0005-0000-0000-000010780000}"/>
    <cellStyle name="Normal 3 7 2 2 6 4" xfId="19427" xr:uid="{00000000-0005-0000-0000-000011780000}"/>
    <cellStyle name="Normal 3 7 2 2 7" xfId="4576" xr:uid="{00000000-0005-0000-0000-000012780000}"/>
    <cellStyle name="Normal 3 7 2 2 7 2" xfId="13066" xr:uid="{00000000-0005-0000-0000-000013780000}"/>
    <cellStyle name="Normal 3 7 2 2 7 2 2" xfId="30032" xr:uid="{00000000-0005-0000-0000-000014780000}"/>
    <cellStyle name="Normal 3 7 2 2 7 3" xfId="21550" xr:uid="{00000000-0005-0000-0000-000015780000}"/>
    <cellStyle name="Normal 3 7 2 2 8" xfId="8824" xr:uid="{00000000-0005-0000-0000-000016780000}"/>
    <cellStyle name="Normal 3 7 2 2 8 2" xfId="25791" xr:uid="{00000000-0005-0000-0000-000017780000}"/>
    <cellStyle name="Normal 3 7 2 2 9" xfId="17309" xr:uid="{00000000-0005-0000-0000-000018780000}"/>
    <cellStyle name="Normal 3 7 2 3" xfId="347" xr:uid="{00000000-0005-0000-0000-000019780000}"/>
    <cellStyle name="Normal 3 7 2 3 2" xfId="636" xr:uid="{00000000-0005-0000-0000-00001A780000}"/>
    <cellStyle name="Normal 3 7 2 3 2 2" xfId="1172" xr:uid="{00000000-0005-0000-0000-00001B780000}"/>
    <cellStyle name="Normal 3 7 2 3 2 2 2" xfId="2233" xr:uid="{00000000-0005-0000-0000-00001C780000}"/>
    <cellStyle name="Normal 3 7 2 3 2 2 2 2" xfId="4354" xr:uid="{00000000-0005-0000-0000-00001D780000}"/>
    <cellStyle name="Normal 3 7 2 3 2 2 2 2 2" xfId="8613" xr:uid="{00000000-0005-0000-0000-00001E780000}"/>
    <cellStyle name="Normal 3 7 2 3 2 2 2 2 2 2" xfId="17102" xr:uid="{00000000-0005-0000-0000-00001F780000}"/>
    <cellStyle name="Normal 3 7 2 3 2 2 2 2 2 2 2" xfId="34068" xr:uid="{00000000-0005-0000-0000-000020780000}"/>
    <cellStyle name="Normal 3 7 2 3 2 2 2 2 2 3" xfId="25586" xr:uid="{00000000-0005-0000-0000-000021780000}"/>
    <cellStyle name="Normal 3 7 2 3 2 2 2 2 3" xfId="12860" xr:uid="{00000000-0005-0000-0000-000022780000}"/>
    <cellStyle name="Normal 3 7 2 3 2 2 2 2 3 2" xfId="29827" xr:uid="{00000000-0005-0000-0000-000023780000}"/>
    <cellStyle name="Normal 3 7 2 3 2 2 2 2 4" xfId="21345" xr:uid="{00000000-0005-0000-0000-000024780000}"/>
    <cellStyle name="Normal 3 7 2 3 2 2 2 3" xfId="6494" xr:uid="{00000000-0005-0000-0000-000025780000}"/>
    <cellStyle name="Normal 3 7 2 3 2 2 2 3 2" xfId="14984" xr:uid="{00000000-0005-0000-0000-000026780000}"/>
    <cellStyle name="Normal 3 7 2 3 2 2 2 3 2 2" xfId="31950" xr:uid="{00000000-0005-0000-0000-000027780000}"/>
    <cellStyle name="Normal 3 7 2 3 2 2 2 3 3" xfId="23468" xr:uid="{00000000-0005-0000-0000-000028780000}"/>
    <cellStyle name="Normal 3 7 2 3 2 2 2 4" xfId="10742" xr:uid="{00000000-0005-0000-0000-000029780000}"/>
    <cellStyle name="Normal 3 7 2 3 2 2 2 4 2" xfId="27709" xr:uid="{00000000-0005-0000-0000-00002A780000}"/>
    <cellStyle name="Normal 3 7 2 3 2 2 2 5" xfId="19227" xr:uid="{00000000-0005-0000-0000-00002B780000}"/>
    <cellStyle name="Normal 3 7 2 3 2 2 3" xfId="3295" xr:uid="{00000000-0005-0000-0000-00002C780000}"/>
    <cellStyle name="Normal 3 7 2 3 2 2 3 2" xfId="7555" xr:uid="{00000000-0005-0000-0000-00002D780000}"/>
    <cellStyle name="Normal 3 7 2 3 2 2 3 2 2" xfId="16044" xr:uid="{00000000-0005-0000-0000-00002E780000}"/>
    <cellStyle name="Normal 3 7 2 3 2 2 3 2 2 2" xfId="33010" xr:uid="{00000000-0005-0000-0000-00002F780000}"/>
    <cellStyle name="Normal 3 7 2 3 2 2 3 2 3" xfId="24528" xr:uid="{00000000-0005-0000-0000-000030780000}"/>
    <cellStyle name="Normal 3 7 2 3 2 2 3 3" xfId="11802" xr:uid="{00000000-0005-0000-0000-000031780000}"/>
    <cellStyle name="Normal 3 7 2 3 2 2 3 3 2" xfId="28769" xr:uid="{00000000-0005-0000-0000-000032780000}"/>
    <cellStyle name="Normal 3 7 2 3 2 2 3 4" xfId="20287" xr:uid="{00000000-0005-0000-0000-000033780000}"/>
    <cellStyle name="Normal 3 7 2 3 2 2 4" xfId="5436" xr:uid="{00000000-0005-0000-0000-000034780000}"/>
    <cellStyle name="Normal 3 7 2 3 2 2 4 2" xfId="13926" xr:uid="{00000000-0005-0000-0000-000035780000}"/>
    <cellStyle name="Normal 3 7 2 3 2 2 4 2 2" xfId="30892" xr:uid="{00000000-0005-0000-0000-000036780000}"/>
    <cellStyle name="Normal 3 7 2 3 2 2 4 3" xfId="22410" xr:uid="{00000000-0005-0000-0000-000037780000}"/>
    <cellStyle name="Normal 3 7 2 3 2 2 5" xfId="9684" xr:uid="{00000000-0005-0000-0000-000038780000}"/>
    <cellStyle name="Normal 3 7 2 3 2 2 5 2" xfId="26651" xr:uid="{00000000-0005-0000-0000-000039780000}"/>
    <cellStyle name="Normal 3 7 2 3 2 2 6" xfId="18169" xr:uid="{00000000-0005-0000-0000-00003A780000}"/>
    <cellStyle name="Normal 3 7 2 3 2 3" xfId="1703" xr:uid="{00000000-0005-0000-0000-00003B780000}"/>
    <cellStyle name="Normal 3 7 2 3 2 3 2" xfId="3825" xr:uid="{00000000-0005-0000-0000-00003C780000}"/>
    <cellStyle name="Normal 3 7 2 3 2 3 2 2" xfId="8084" xr:uid="{00000000-0005-0000-0000-00003D780000}"/>
    <cellStyle name="Normal 3 7 2 3 2 3 2 2 2" xfId="16573" xr:uid="{00000000-0005-0000-0000-00003E780000}"/>
    <cellStyle name="Normal 3 7 2 3 2 3 2 2 2 2" xfId="33539" xr:uid="{00000000-0005-0000-0000-00003F780000}"/>
    <cellStyle name="Normal 3 7 2 3 2 3 2 2 3" xfId="25057" xr:uid="{00000000-0005-0000-0000-000040780000}"/>
    <cellStyle name="Normal 3 7 2 3 2 3 2 3" xfId="12331" xr:uid="{00000000-0005-0000-0000-000041780000}"/>
    <cellStyle name="Normal 3 7 2 3 2 3 2 3 2" xfId="29298" xr:uid="{00000000-0005-0000-0000-000042780000}"/>
    <cellStyle name="Normal 3 7 2 3 2 3 2 4" xfId="20816" xr:uid="{00000000-0005-0000-0000-000043780000}"/>
    <cellStyle name="Normal 3 7 2 3 2 3 3" xfId="5965" xr:uid="{00000000-0005-0000-0000-000044780000}"/>
    <cellStyle name="Normal 3 7 2 3 2 3 3 2" xfId="14455" xr:uid="{00000000-0005-0000-0000-000045780000}"/>
    <cellStyle name="Normal 3 7 2 3 2 3 3 2 2" xfId="31421" xr:uid="{00000000-0005-0000-0000-000046780000}"/>
    <cellStyle name="Normal 3 7 2 3 2 3 3 3" xfId="22939" xr:uid="{00000000-0005-0000-0000-000047780000}"/>
    <cellStyle name="Normal 3 7 2 3 2 3 4" xfId="10213" xr:uid="{00000000-0005-0000-0000-000048780000}"/>
    <cellStyle name="Normal 3 7 2 3 2 3 4 2" xfId="27180" xr:uid="{00000000-0005-0000-0000-000049780000}"/>
    <cellStyle name="Normal 3 7 2 3 2 3 5" xfId="18698" xr:uid="{00000000-0005-0000-0000-00004A780000}"/>
    <cellStyle name="Normal 3 7 2 3 2 4" xfId="2766" xr:uid="{00000000-0005-0000-0000-00004B780000}"/>
    <cellStyle name="Normal 3 7 2 3 2 4 2" xfId="7026" xr:uid="{00000000-0005-0000-0000-00004C780000}"/>
    <cellStyle name="Normal 3 7 2 3 2 4 2 2" xfId="15515" xr:uid="{00000000-0005-0000-0000-00004D780000}"/>
    <cellStyle name="Normal 3 7 2 3 2 4 2 2 2" xfId="32481" xr:uid="{00000000-0005-0000-0000-00004E780000}"/>
    <cellStyle name="Normal 3 7 2 3 2 4 2 3" xfId="23999" xr:uid="{00000000-0005-0000-0000-00004F780000}"/>
    <cellStyle name="Normal 3 7 2 3 2 4 3" xfId="11273" xr:uid="{00000000-0005-0000-0000-000050780000}"/>
    <cellStyle name="Normal 3 7 2 3 2 4 3 2" xfId="28240" xr:uid="{00000000-0005-0000-0000-000051780000}"/>
    <cellStyle name="Normal 3 7 2 3 2 4 4" xfId="19758" xr:uid="{00000000-0005-0000-0000-000052780000}"/>
    <cellStyle name="Normal 3 7 2 3 2 5" xfId="4907" xr:uid="{00000000-0005-0000-0000-000053780000}"/>
    <cellStyle name="Normal 3 7 2 3 2 5 2" xfId="13397" xr:uid="{00000000-0005-0000-0000-000054780000}"/>
    <cellStyle name="Normal 3 7 2 3 2 5 2 2" xfId="30363" xr:uid="{00000000-0005-0000-0000-000055780000}"/>
    <cellStyle name="Normal 3 7 2 3 2 5 3" xfId="21881" xr:uid="{00000000-0005-0000-0000-000056780000}"/>
    <cellStyle name="Normal 3 7 2 3 2 6" xfId="9155" xr:uid="{00000000-0005-0000-0000-000057780000}"/>
    <cellStyle name="Normal 3 7 2 3 2 6 2" xfId="26122" xr:uid="{00000000-0005-0000-0000-000058780000}"/>
    <cellStyle name="Normal 3 7 2 3 2 7" xfId="17640" xr:uid="{00000000-0005-0000-0000-000059780000}"/>
    <cellStyle name="Normal 3 7 2 3 3" xfId="902" xr:uid="{00000000-0005-0000-0000-00005A780000}"/>
    <cellStyle name="Normal 3 7 2 3 3 2" xfId="1968" xr:uid="{00000000-0005-0000-0000-00005B780000}"/>
    <cellStyle name="Normal 3 7 2 3 3 2 2" xfId="4089" xr:uid="{00000000-0005-0000-0000-00005C780000}"/>
    <cellStyle name="Normal 3 7 2 3 3 2 2 2" xfId="8348" xr:uid="{00000000-0005-0000-0000-00005D780000}"/>
    <cellStyle name="Normal 3 7 2 3 3 2 2 2 2" xfId="16837" xr:uid="{00000000-0005-0000-0000-00005E780000}"/>
    <cellStyle name="Normal 3 7 2 3 3 2 2 2 2 2" xfId="33803" xr:uid="{00000000-0005-0000-0000-00005F780000}"/>
    <cellStyle name="Normal 3 7 2 3 3 2 2 2 3" xfId="25321" xr:uid="{00000000-0005-0000-0000-000060780000}"/>
    <cellStyle name="Normal 3 7 2 3 3 2 2 3" xfId="12595" xr:uid="{00000000-0005-0000-0000-000061780000}"/>
    <cellStyle name="Normal 3 7 2 3 3 2 2 3 2" xfId="29562" xr:uid="{00000000-0005-0000-0000-000062780000}"/>
    <cellStyle name="Normal 3 7 2 3 3 2 2 4" xfId="21080" xr:uid="{00000000-0005-0000-0000-000063780000}"/>
    <cellStyle name="Normal 3 7 2 3 3 2 3" xfId="6229" xr:uid="{00000000-0005-0000-0000-000064780000}"/>
    <cellStyle name="Normal 3 7 2 3 3 2 3 2" xfId="14719" xr:uid="{00000000-0005-0000-0000-000065780000}"/>
    <cellStyle name="Normal 3 7 2 3 3 2 3 2 2" xfId="31685" xr:uid="{00000000-0005-0000-0000-000066780000}"/>
    <cellStyle name="Normal 3 7 2 3 3 2 3 3" xfId="23203" xr:uid="{00000000-0005-0000-0000-000067780000}"/>
    <cellStyle name="Normal 3 7 2 3 3 2 4" xfId="10477" xr:uid="{00000000-0005-0000-0000-000068780000}"/>
    <cellStyle name="Normal 3 7 2 3 3 2 4 2" xfId="27444" xr:uid="{00000000-0005-0000-0000-000069780000}"/>
    <cellStyle name="Normal 3 7 2 3 3 2 5" xfId="18962" xr:uid="{00000000-0005-0000-0000-00006A780000}"/>
    <cellStyle name="Normal 3 7 2 3 3 3" xfId="3030" xr:uid="{00000000-0005-0000-0000-00006B780000}"/>
    <cellStyle name="Normal 3 7 2 3 3 3 2" xfId="7290" xr:uid="{00000000-0005-0000-0000-00006C780000}"/>
    <cellStyle name="Normal 3 7 2 3 3 3 2 2" xfId="15779" xr:uid="{00000000-0005-0000-0000-00006D780000}"/>
    <cellStyle name="Normal 3 7 2 3 3 3 2 2 2" xfId="32745" xr:uid="{00000000-0005-0000-0000-00006E780000}"/>
    <cellStyle name="Normal 3 7 2 3 3 3 2 3" xfId="24263" xr:uid="{00000000-0005-0000-0000-00006F780000}"/>
    <cellStyle name="Normal 3 7 2 3 3 3 3" xfId="11537" xr:uid="{00000000-0005-0000-0000-000070780000}"/>
    <cellStyle name="Normal 3 7 2 3 3 3 3 2" xfId="28504" xr:uid="{00000000-0005-0000-0000-000071780000}"/>
    <cellStyle name="Normal 3 7 2 3 3 3 4" xfId="20022" xr:uid="{00000000-0005-0000-0000-000072780000}"/>
    <cellStyle name="Normal 3 7 2 3 3 4" xfId="5171" xr:uid="{00000000-0005-0000-0000-000073780000}"/>
    <cellStyle name="Normal 3 7 2 3 3 4 2" xfId="13661" xr:uid="{00000000-0005-0000-0000-000074780000}"/>
    <cellStyle name="Normal 3 7 2 3 3 4 2 2" xfId="30627" xr:uid="{00000000-0005-0000-0000-000075780000}"/>
    <cellStyle name="Normal 3 7 2 3 3 4 3" xfId="22145" xr:uid="{00000000-0005-0000-0000-000076780000}"/>
    <cellStyle name="Normal 3 7 2 3 3 5" xfId="9419" xr:uid="{00000000-0005-0000-0000-000077780000}"/>
    <cellStyle name="Normal 3 7 2 3 3 5 2" xfId="26386" xr:uid="{00000000-0005-0000-0000-000078780000}"/>
    <cellStyle name="Normal 3 7 2 3 3 6" xfId="17904" xr:uid="{00000000-0005-0000-0000-000079780000}"/>
    <cellStyle name="Normal 3 7 2 3 4" xfId="1438" xr:uid="{00000000-0005-0000-0000-00007A780000}"/>
    <cellStyle name="Normal 3 7 2 3 4 2" xfId="3560" xr:uid="{00000000-0005-0000-0000-00007B780000}"/>
    <cellStyle name="Normal 3 7 2 3 4 2 2" xfId="7819" xr:uid="{00000000-0005-0000-0000-00007C780000}"/>
    <cellStyle name="Normal 3 7 2 3 4 2 2 2" xfId="16308" xr:uid="{00000000-0005-0000-0000-00007D780000}"/>
    <cellStyle name="Normal 3 7 2 3 4 2 2 2 2" xfId="33274" xr:uid="{00000000-0005-0000-0000-00007E780000}"/>
    <cellStyle name="Normal 3 7 2 3 4 2 2 3" xfId="24792" xr:uid="{00000000-0005-0000-0000-00007F780000}"/>
    <cellStyle name="Normal 3 7 2 3 4 2 3" xfId="12066" xr:uid="{00000000-0005-0000-0000-000080780000}"/>
    <cellStyle name="Normal 3 7 2 3 4 2 3 2" xfId="29033" xr:uid="{00000000-0005-0000-0000-000081780000}"/>
    <cellStyle name="Normal 3 7 2 3 4 2 4" xfId="20551" xr:uid="{00000000-0005-0000-0000-000082780000}"/>
    <cellStyle name="Normal 3 7 2 3 4 3" xfId="5700" xr:uid="{00000000-0005-0000-0000-000083780000}"/>
    <cellStyle name="Normal 3 7 2 3 4 3 2" xfId="14190" xr:uid="{00000000-0005-0000-0000-000084780000}"/>
    <cellStyle name="Normal 3 7 2 3 4 3 2 2" xfId="31156" xr:uid="{00000000-0005-0000-0000-000085780000}"/>
    <cellStyle name="Normal 3 7 2 3 4 3 3" xfId="22674" xr:uid="{00000000-0005-0000-0000-000086780000}"/>
    <cellStyle name="Normal 3 7 2 3 4 4" xfId="9948" xr:uid="{00000000-0005-0000-0000-000087780000}"/>
    <cellStyle name="Normal 3 7 2 3 4 4 2" xfId="26915" xr:uid="{00000000-0005-0000-0000-000088780000}"/>
    <cellStyle name="Normal 3 7 2 3 4 5" xfId="18433" xr:uid="{00000000-0005-0000-0000-000089780000}"/>
    <cellStyle name="Normal 3 7 2 3 5" xfId="2501" xr:uid="{00000000-0005-0000-0000-00008A780000}"/>
    <cellStyle name="Normal 3 7 2 3 5 2" xfId="6761" xr:uid="{00000000-0005-0000-0000-00008B780000}"/>
    <cellStyle name="Normal 3 7 2 3 5 2 2" xfId="15250" xr:uid="{00000000-0005-0000-0000-00008C780000}"/>
    <cellStyle name="Normal 3 7 2 3 5 2 2 2" xfId="32216" xr:uid="{00000000-0005-0000-0000-00008D780000}"/>
    <cellStyle name="Normal 3 7 2 3 5 2 3" xfId="23734" xr:uid="{00000000-0005-0000-0000-00008E780000}"/>
    <cellStyle name="Normal 3 7 2 3 5 3" xfId="11008" xr:uid="{00000000-0005-0000-0000-00008F780000}"/>
    <cellStyle name="Normal 3 7 2 3 5 3 2" xfId="27975" xr:uid="{00000000-0005-0000-0000-000090780000}"/>
    <cellStyle name="Normal 3 7 2 3 5 4" xfId="19493" xr:uid="{00000000-0005-0000-0000-000091780000}"/>
    <cellStyle name="Normal 3 7 2 3 6" xfId="4642" xr:uid="{00000000-0005-0000-0000-000092780000}"/>
    <cellStyle name="Normal 3 7 2 3 6 2" xfId="13132" xr:uid="{00000000-0005-0000-0000-000093780000}"/>
    <cellStyle name="Normal 3 7 2 3 6 2 2" xfId="30098" xr:uid="{00000000-0005-0000-0000-000094780000}"/>
    <cellStyle name="Normal 3 7 2 3 6 3" xfId="21616" xr:uid="{00000000-0005-0000-0000-000095780000}"/>
    <cellStyle name="Normal 3 7 2 3 7" xfId="8890" xr:uid="{00000000-0005-0000-0000-000096780000}"/>
    <cellStyle name="Normal 3 7 2 3 7 2" xfId="25857" xr:uid="{00000000-0005-0000-0000-000097780000}"/>
    <cellStyle name="Normal 3 7 2 3 8" xfId="17375" xr:uid="{00000000-0005-0000-0000-000098780000}"/>
    <cellStyle name="Normal 3 7 2 4" xfId="501" xr:uid="{00000000-0005-0000-0000-000099780000}"/>
    <cellStyle name="Normal 3 7 2 4 2" xfId="1041" xr:uid="{00000000-0005-0000-0000-00009A780000}"/>
    <cellStyle name="Normal 3 7 2 4 2 2" xfId="2102" xr:uid="{00000000-0005-0000-0000-00009B780000}"/>
    <cellStyle name="Normal 3 7 2 4 2 2 2" xfId="4223" xr:uid="{00000000-0005-0000-0000-00009C780000}"/>
    <cellStyle name="Normal 3 7 2 4 2 2 2 2" xfId="8482" xr:uid="{00000000-0005-0000-0000-00009D780000}"/>
    <cellStyle name="Normal 3 7 2 4 2 2 2 2 2" xfId="16971" xr:uid="{00000000-0005-0000-0000-00009E780000}"/>
    <cellStyle name="Normal 3 7 2 4 2 2 2 2 2 2" xfId="33937" xr:uid="{00000000-0005-0000-0000-00009F780000}"/>
    <cellStyle name="Normal 3 7 2 4 2 2 2 2 3" xfId="25455" xr:uid="{00000000-0005-0000-0000-0000A0780000}"/>
    <cellStyle name="Normal 3 7 2 4 2 2 2 3" xfId="12729" xr:uid="{00000000-0005-0000-0000-0000A1780000}"/>
    <cellStyle name="Normal 3 7 2 4 2 2 2 3 2" xfId="29696" xr:uid="{00000000-0005-0000-0000-0000A2780000}"/>
    <cellStyle name="Normal 3 7 2 4 2 2 2 4" xfId="21214" xr:uid="{00000000-0005-0000-0000-0000A3780000}"/>
    <cellStyle name="Normal 3 7 2 4 2 2 3" xfId="6363" xr:uid="{00000000-0005-0000-0000-0000A4780000}"/>
    <cellStyle name="Normal 3 7 2 4 2 2 3 2" xfId="14853" xr:uid="{00000000-0005-0000-0000-0000A5780000}"/>
    <cellStyle name="Normal 3 7 2 4 2 2 3 2 2" xfId="31819" xr:uid="{00000000-0005-0000-0000-0000A6780000}"/>
    <cellStyle name="Normal 3 7 2 4 2 2 3 3" xfId="23337" xr:uid="{00000000-0005-0000-0000-0000A7780000}"/>
    <cellStyle name="Normal 3 7 2 4 2 2 4" xfId="10611" xr:uid="{00000000-0005-0000-0000-0000A8780000}"/>
    <cellStyle name="Normal 3 7 2 4 2 2 4 2" xfId="27578" xr:uid="{00000000-0005-0000-0000-0000A9780000}"/>
    <cellStyle name="Normal 3 7 2 4 2 2 5" xfId="19096" xr:uid="{00000000-0005-0000-0000-0000AA780000}"/>
    <cellStyle name="Normal 3 7 2 4 2 3" xfId="3164" xr:uid="{00000000-0005-0000-0000-0000AB780000}"/>
    <cellStyle name="Normal 3 7 2 4 2 3 2" xfId="7424" xr:uid="{00000000-0005-0000-0000-0000AC780000}"/>
    <cellStyle name="Normal 3 7 2 4 2 3 2 2" xfId="15913" xr:uid="{00000000-0005-0000-0000-0000AD780000}"/>
    <cellStyle name="Normal 3 7 2 4 2 3 2 2 2" xfId="32879" xr:uid="{00000000-0005-0000-0000-0000AE780000}"/>
    <cellStyle name="Normal 3 7 2 4 2 3 2 3" xfId="24397" xr:uid="{00000000-0005-0000-0000-0000AF780000}"/>
    <cellStyle name="Normal 3 7 2 4 2 3 3" xfId="11671" xr:uid="{00000000-0005-0000-0000-0000B0780000}"/>
    <cellStyle name="Normal 3 7 2 4 2 3 3 2" xfId="28638" xr:uid="{00000000-0005-0000-0000-0000B1780000}"/>
    <cellStyle name="Normal 3 7 2 4 2 3 4" xfId="20156" xr:uid="{00000000-0005-0000-0000-0000B2780000}"/>
    <cellStyle name="Normal 3 7 2 4 2 4" xfId="5305" xr:uid="{00000000-0005-0000-0000-0000B3780000}"/>
    <cellStyle name="Normal 3 7 2 4 2 4 2" xfId="13795" xr:uid="{00000000-0005-0000-0000-0000B4780000}"/>
    <cellStyle name="Normal 3 7 2 4 2 4 2 2" xfId="30761" xr:uid="{00000000-0005-0000-0000-0000B5780000}"/>
    <cellStyle name="Normal 3 7 2 4 2 4 3" xfId="22279" xr:uid="{00000000-0005-0000-0000-0000B6780000}"/>
    <cellStyle name="Normal 3 7 2 4 2 5" xfId="9553" xr:uid="{00000000-0005-0000-0000-0000B7780000}"/>
    <cellStyle name="Normal 3 7 2 4 2 5 2" xfId="26520" xr:uid="{00000000-0005-0000-0000-0000B8780000}"/>
    <cellStyle name="Normal 3 7 2 4 2 6" xfId="18038" xr:uid="{00000000-0005-0000-0000-0000B9780000}"/>
    <cellStyle name="Normal 3 7 2 4 3" xfId="1572" xr:uid="{00000000-0005-0000-0000-0000BA780000}"/>
    <cellStyle name="Normal 3 7 2 4 3 2" xfId="3694" xr:uid="{00000000-0005-0000-0000-0000BB780000}"/>
    <cellStyle name="Normal 3 7 2 4 3 2 2" xfId="7953" xr:uid="{00000000-0005-0000-0000-0000BC780000}"/>
    <cellStyle name="Normal 3 7 2 4 3 2 2 2" xfId="16442" xr:uid="{00000000-0005-0000-0000-0000BD780000}"/>
    <cellStyle name="Normal 3 7 2 4 3 2 2 2 2" xfId="33408" xr:uid="{00000000-0005-0000-0000-0000BE780000}"/>
    <cellStyle name="Normal 3 7 2 4 3 2 2 3" xfId="24926" xr:uid="{00000000-0005-0000-0000-0000BF780000}"/>
    <cellStyle name="Normal 3 7 2 4 3 2 3" xfId="12200" xr:uid="{00000000-0005-0000-0000-0000C0780000}"/>
    <cellStyle name="Normal 3 7 2 4 3 2 3 2" xfId="29167" xr:uid="{00000000-0005-0000-0000-0000C1780000}"/>
    <cellStyle name="Normal 3 7 2 4 3 2 4" xfId="20685" xr:uid="{00000000-0005-0000-0000-0000C2780000}"/>
    <cellStyle name="Normal 3 7 2 4 3 3" xfId="5834" xr:uid="{00000000-0005-0000-0000-0000C3780000}"/>
    <cellStyle name="Normal 3 7 2 4 3 3 2" xfId="14324" xr:uid="{00000000-0005-0000-0000-0000C4780000}"/>
    <cellStyle name="Normal 3 7 2 4 3 3 2 2" xfId="31290" xr:uid="{00000000-0005-0000-0000-0000C5780000}"/>
    <cellStyle name="Normal 3 7 2 4 3 3 3" xfId="22808" xr:uid="{00000000-0005-0000-0000-0000C6780000}"/>
    <cellStyle name="Normal 3 7 2 4 3 4" xfId="10082" xr:uid="{00000000-0005-0000-0000-0000C7780000}"/>
    <cellStyle name="Normal 3 7 2 4 3 4 2" xfId="27049" xr:uid="{00000000-0005-0000-0000-0000C8780000}"/>
    <cellStyle name="Normal 3 7 2 4 3 5" xfId="18567" xr:uid="{00000000-0005-0000-0000-0000C9780000}"/>
    <cellStyle name="Normal 3 7 2 4 4" xfId="2635" xr:uid="{00000000-0005-0000-0000-0000CA780000}"/>
    <cellStyle name="Normal 3 7 2 4 4 2" xfId="6895" xr:uid="{00000000-0005-0000-0000-0000CB780000}"/>
    <cellStyle name="Normal 3 7 2 4 4 2 2" xfId="15384" xr:uid="{00000000-0005-0000-0000-0000CC780000}"/>
    <cellStyle name="Normal 3 7 2 4 4 2 2 2" xfId="32350" xr:uid="{00000000-0005-0000-0000-0000CD780000}"/>
    <cellStyle name="Normal 3 7 2 4 4 2 3" xfId="23868" xr:uid="{00000000-0005-0000-0000-0000CE780000}"/>
    <cellStyle name="Normal 3 7 2 4 4 3" xfId="11142" xr:uid="{00000000-0005-0000-0000-0000CF780000}"/>
    <cellStyle name="Normal 3 7 2 4 4 3 2" xfId="28109" xr:uid="{00000000-0005-0000-0000-0000D0780000}"/>
    <cellStyle name="Normal 3 7 2 4 4 4" xfId="19627" xr:uid="{00000000-0005-0000-0000-0000D1780000}"/>
    <cellStyle name="Normal 3 7 2 4 5" xfId="4776" xr:uid="{00000000-0005-0000-0000-0000D2780000}"/>
    <cellStyle name="Normal 3 7 2 4 5 2" xfId="13266" xr:uid="{00000000-0005-0000-0000-0000D3780000}"/>
    <cellStyle name="Normal 3 7 2 4 5 2 2" xfId="30232" xr:uid="{00000000-0005-0000-0000-0000D4780000}"/>
    <cellStyle name="Normal 3 7 2 4 5 3" xfId="21750" xr:uid="{00000000-0005-0000-0000-0000D5780000}"/>
    <cellStyle name="Normal 3 7 2 4 6" xfId="9024" xr:uid="{00000000-0005-0000-0000-0000D6780000}"/>
    <cellStyle name="Normal 3 7 2 4 6 2" xfId="25991" xr:uid="{00000000-0005-0000-0000-0000D7780000}"/>
    <cellStyle name="Normal 3 7 2 4 7" xfId="17509" xr:uid="{00000000-0005-0000-0000-0000D8780000}"/>
    <cellStyle name="Normal 3 7 2 5" xfId="771" xr:uid="{00000000-0005-0000-0000-0000D9780000}"/>
    <cellStyle name="Normal 3 7 2 5 2" xfId="1837" xr:uid="{00000000-0005-0000-0000-0000DA780000}"/>
    <cellStyle name="Normal 3 7 2 5 2 2" xfId="3958" xr:uid="{00000000-0005-0000-0000-0000DB780000}"/>
    <cellStyle name="Normal 3 7 2 5 2 2 2" xfId="8217" xr:uid="{00000000-0005-0000-0000-0000DC780000}"/>
    <cellStyle name="Normal 3 7 2 5 2 2 2 2" xfId="16706" xr:uid="{00000000-0005-0000-0000-0000DD780000}"/>
    <cellStyle name="Normal 3 7 2 5 2 2 2 2 2" xfId="33672" xr:uid="{00000000-0005-0000-0000-0000DE780000}"/>
    <cellStyle name="Normal 3 7 2 5 2 2 2 3" xfId="25190" xr:uid="{00000000-0005-0000-0000-0000DF780000}"/>
    <cellStyle name="Normal 3 7 2 5 2 2 3" xfId="12464" xr:uid="{00000000-0005-0000-0000-0000E0780000}"/>
    <cellStyle name="Normal 3 7 2 5 2 2 3 2" xfId="29431" xr:uid="{00000000-0005-0000-0000-0000E1780000}"/>
    <cellStyle name="Normal 3 7 2 5 2 2 4" xfId="20949" xr:uid="{00000000-0005-0000-0000-0000E2780000}"/>
    <cellStyle name="Normal 3 7 2 5 2 3" xfId="6098" xr:uid="{00000000-0005-0000-0000-0000E3780000}"/>
    <cellStyle name="Normal 3 7 2 5 2 3 2" xfId="14588" xr:uid="{00000000-0005-0000-0000-0000E4780000}"/>
    <cellStyle name="Normal 3 7 2 5 2 3 2 2" xfId="31554" xr:uid="{00000000-0005-0000-0000-0000E5780000}"/>
    <cellStyle name="Normal 3 7 2 5 2 3 3" xfId="23072" xr:uid="{00000000-0005-0000-0000-0000E6780000}"/>
    <cellStyle name="Normal 3 7 2 5 2 4" xfId="10346" xr:uid="{00000000-0005-0000-0000-0000E7780000}"/>
    <cellStyle name="Normal 3 7 2 5 2 4 2" xfId="27313" xr:uid="{00000000-0005-0000-0000-0000E8780000}"/>
    <cellStyle name="Normal 3 7 2 5 2 5" xfId="18831" xr:uid="{00000000-0005-0000-0000-0000E9780000}"/>
    <cellStyle name="Normal 3 7 2 5 3" xfId="2899" xr:uid="{00000000-0005-0000-0000-0000EA780000}"/>
    <cellStyle name="Normal 3 7 2 5 3 2" xfId="7159" xr:uid="{00000000-0005-0000-0000-0000EB780000}"/>
    <cellStyle name="Normal 3 7 2 5 3 2 2" xfId="15648" xr:uid="{00000000-0005-0000-0000-0000EC780000}"/>
    <cellStyle name="Normal 3 7 2 5 3 2 2 2" xfId="32614" xr:uid="{00000000-0005-0000-0000-0000ED780000}"/>
    <cellStyle name="Normal 3 7 2 5 3 2 3" xfId="24132" xr:uid="{00000000-0005-0000-0000-0000EE780000}"/>
    <cellStyle name="Normal 3 7 2 5 3 3" xfId="11406" xr:uid="{00000000-0005-0000-0000-0000EF780000}"/>
    <cellStyle name="Normal 3 7 2 5 3 3 2" xfId="28373" xr:uid="{00000000-0005-0000-0000-0000F0780000}"/>
    <cellStyle name="Normal 3 7 2 5 3 4" xfId="19891" xr:uid="{00000000-0005-0000-0000-0000F1780000}"/>
    <cellStyle name="Normal 3 7 2 5 4" xfId="5040" xr:uid="{00000000-0005-0000-0000-0000F2780000}"/>
    <cellStyle name="Normal 3 7 2 5 4 2" xfId="13530" xr:uid="{00000000-0005-0000-0000-0000F3780000}"/>
    <cellStyle name="Normal 3 7 2 5 4 2 2" xfId="30496" xr:uid="{00000000-0005-0000-0000-0000F4780000}"/>
    <cellStyle name="Normal 3 7 2 5 4 3" xfId="22014" xr:uid="{00000000-0005-0000-0000-0000F5780000}"/>
    <cellStyle name="Normal 3 7 2 5 5" xfId="9288" xr:uid="{00000000-0005-0000-0000-0000F6780000}"/>
    <cellStyle name="Normal 3 7 2 5 5 2" xfId="26255" xr:uid="{00000000-0005-0000-0000-0000F7780000}"/>
    <cellStyle name="Normal 3 7 2 5 6" xfId="17773" xr:uid="{00000000-0005-0000-0000-0000F8780000}"/>
    <cellStyle name="Normal 3 7 2 6" xfId="1307" xr:uid="{00000000-0005-0000-0000-0000F9780000}"/>
    <cellStyle name="Normal 3 7 2 6 2" xfId="3429" xr:uid="{00000000-0005-0000-0000-0000FA780000}"/>
    <cellStyle name="Normal 3 7 2 6 2 2" xfId="7688" xr:uid="{00000000-0005-0000-0000-0000FB780000}"/>
    <cellStyle name="Normal 3 7 2 6 2 2 2" xfId="16177" xr:uid="{00000000-0005-0000-0000-0000FC780000}"/>
    <cellStyle name="Normal 3 7 2 6 2 2 2 2" xfId="33143" xr:uid="{00000000-0005-0000-0000-0000FD780000}"/>
    <cellStyle name="Normal 3 7 2 6 2 2 3" xfId="24661" xr:uid="{00000000-0005-0000-0000-0000FE780000}"/>
    <cellStyle name="Normal 3 7 2 6 2 3" xfId="11935" xr:uid="{00000000-0005-0000-0000-0000FF780000}"/>
    <cellStyle name="Normal 3 7 2 6 2 3 2" xfId="28902" xr:uid="{00000000-0005-0000-0000-000000790000}"/>
    <cellStyle name="Normal 3 7 2 6 2 4" xfId="20420" xr:uid="{00000000-0005-0000-0000-000001790000}"/>
    <cellStyle name="Normal 3 7 2 6 3" xfId="5569" xr:uid="{00000000-0005-0000-0000-000002790000}"/>
    <cellStyle name="Normal 3 7 2 6 3 2" xfId="14059" xr:uid="{00000000-0005-0000-0000-000003790000}"/>
    <cellStyle name="Normal 3 7 2 6 3 2 2" xfId="31025" xr:uid="{00000000-0005-0000-0000-000004790000}"/>
    <cellStyle name="Normal 3 7 2 6 3 3" xfId="22543" xr:uid="{00000000-0005-0000-0000-000005790000}"/>
    <cellStyle name="Normal 3 7 2 6 4" xfId="9817" xr:uid="{00000000-0005-0000-0000-000006790000}"/>
    <cellStyle name="Normal 3 7 2 6 4 2" xfId="26784" xr:uid="{00000000-0005-0000-0000-000007790000}"/>
    <cellStyle name="Normal 3 7 2 6 5" xfId="18302" xr:uid="{00000000-0005-0000-0000-000008790000}"/>
    <cellStyle name="Normal 3 7 2 7" xfId="2370" xr:uid="{00000000-0005-0000-0000-000009790000}"/>
    <cellStyle name="Normal 3 7 2 7 2" xfId="6630" xr:uid="{00000000-0005-0000-0000-00000A790000}"/>
    <cellStyle name="Normal 3 7 2 7 2 2" xfId="15119" xr:uid="{00000000-0005-0000-0000-00000B790000}"/>
    <cellStyle name="Normal 3 7 2 7 2 2 2" xfId="32085" xr:uid="{00000000-0005-0000-0000-00000C790000}"/>
    <cellStyle name="Normal 3 7 2 7 2 3" xfId="23603" xr:uid="{00000000-0005-0000-0000-00000D790000}"/>
    <cellStyle name="Normal 3 7 2 7 3" xfId="10877" xr:uid="{00000000-0005-0000-0000-00000E790000}"/>
    <cellStyle name="Normal 3 7 2 7 3 2" xfId="27844" xr:uid="{00000000-0005-0000-0000-00000F790000}"/>
    <cellStyle name="Normal 3 7 2 7 4" xfId="19362" xr:uid="{00000000-0005-0000-0000-000010790000}"/>
    <cellStyle name="Normal 3 7 2 8" xfId="4511" xr:uid="{00000000-0005-0000-0000-000011790000}"/>
    <cellStyle name="Normal 3 7 2 8 2" xfId="13001" xr:uid="{00000000-0005-0000-0000-000012790000}"/>
    <cellStyle name="Normal 3 7 2 8 2 2" xfId="29967" xr:uid="{00000000-0005-0000-0000-000013790000}"/>
    <cellStyle name="Normal 3 7 2 8 3" xfId="21485" xr:uid="{00000000-0005-0000-0000-000014790000}"/>
    <cellStyle name="Normal 3 7 2 9" xfId="8759" xr:uid="{00000000-0005-0000-0000-000015790000}"/>
    <cellStyle name="Normal 3 7 2 9 2" xfId="25726" xr:uid="{00000000-0005-0000-0000-000016790000}"/>
    <cellStyle name="Normal 3 7 3" xfId="245" xr:uid="{00000000-0005-0000-0000-000017790000}"/>
    <cellStyle name="Normal 3 7 3 2" xfId="380" xr:uid="{00000000-0005-0000-0000-000018790000}"/>
    <cellStyle name="Normal 3 7 3 2 2" xfId="668" xr:uid="{00000000-0005-0000-0000-000019790000}"/>
    <cellStyle name="Normal 3 7 3 2 2 2" xfId="1204" xr:uid="{00000000-0005-0000-0000-00001A790000}"/>
    <cellStyle name="Normal 3 7 3 2 2 2 2" xfId="2265" xr:uid="{00000000-0005-0000-0000-00001B790000}"/>
    <cellStyle name="Normal 3 7 3 2 2 2 2 2" xfId="4386" xr:uid="{00000000-0005-0000-0000-00001C790000}"/>
    <cellStyle name="Normal 3 7 3 2 2 2 2 2 2" xfId="8645" xr:uid="{00000000-0005-0000-0000-00001D790000}"/>
    <cellStyle name="Normal 3 7 3 2 2 2 2 2 2 2" xfId="17134" xr:uid="{00000000-0005-0000-0000-00001E790000}"/>
    <cellStyle name="Normal 3 7 3 2 2 2 2 2 2 2 2" xfId="34100" xr:uid="{00000000-0005-0000-0000-00001F790000}"/>
    <cellStyle name="Normal 3 7 3 2 2 2 2 2 2 3" xfId="25618" xr:uid="{00000000-0005-0000-0000-000020790000}"/>
    <cellStyle name="Normal 3 7 3 2 2 2 2 2 3" xfId="12892" xr:uid="{00000000-0005-0000-0000-000021790000}"/>
    <cellStyle name="Normal 3 7 3 2 2 2 2 2 3 2" xfId="29859" xr:uid="{00000000-0005-0000-0000-000022790000}"/>
    <cellStyle name="Normal 3 7 3 2 2 2 2 2 4" xfId="21377" xr:uid="{00000000-0005-0000-0000-000023790000}"/>
    <cellStyle name="Normal 3 7 3 2 2 2 2 3" xfId="6526" xr:uid="{00000000-0005-0000-0000-000024790000}"/>
    <cellStyle name="Normal 3 7 3 2 2 2 2 3 2" xfId="15016" xr:uid="{00000000-0005-0000-0000-000025790000}"/>
    <cellStyle name="Normal 3 7 3 2 2 2 2 3 2 2" xfId="31982" xr:uid="{00000000-0005-0000-0000-000026790000}"/>
    <cellStyle name="Normal 3 7 3 2 2 2 2 3 3" xfId="23500" xr:uid="{00000000-0005-0000-0000-000027790000}"/>
    <cellStyle name="Normal 3 7 3 2 2 2 2 4" xfId="10774" xr:uid="{00000000-0005-0000-0000-000028790000}"/>
    <cellStyle name="Normal 3 7 3 2 2 2 2 4 2" xfId="27741" xr:uid="{00000000-0005-0000-0000-000029790000}"/>
    <cellStyle name="Normal 3 7 3 2 2 2 2 5" xfId="19259" xr:uid="{00000000-0005-0000-0000-00002A790000}"/>
    <cellStyle name="Normal 3 7 3 2 2 2 3" xfId="3327" xr:uid="{00000000-0005-0000-0000-00002B790000}"/>
    <cellStyle name="Normal 3 7 3 2 2 2 3 2" xfId="7587" xr:uid="{00000000-0005-0000-0000-00002C790000}"/>
    <cellStyle name="Normal 3 7 3 2 2 2 3 2 2" xfId="16076" xr:uid="{00000000-0005-0000-0000-00002D790000}"/>
    <cellStyle name="Normal 3 7 3 2 2 2 3 2 2 2" xfId="33042" xr:uid="{00000000-0005-0000-0000-00002E790000}"/>
    <cellStyle name="Normal 3 7 3 2 2 2 3 2 3" xfId="24560" xr:uid="{00000000-0005-0000-0000-00002F790000}"/>
    <cellStyle name="Normal 3 7 3 2 2 2 3 3" xfId="11834" xr:uid="{00000000-0005-0000-0000-000030790000}"/>
    <cellStyle name="Normal 3 7 3 2 2 2 3 3 2" xfId="28801" xr:uid="{00000000-0005-0000-0000-000031790000}"/>
    <cellStyle name="Normal 3 7 3 2 2 2 3 4" xfId="20319" xr:uid="{00000000-0005-0000-0000-000032790000}"/>
    <cellStyle name="Normal 3 7 3 2 2 2 4" xfId="5468" xr:uid="{00000000-0005-0000-0000-000033790000}"/>
    <cellStyle name="Normal 3 7 3 2 2 2 4 2" xfId="13958" xr:uid="{00000000-0005-0000-0000-000034790000}"/>
    <cellStyle name="Normal 3 7 3 2 2 2 4 2 2" xfId="30924" xr:uid="{00000000-0005-0000-0000-000035790000}"/>
    <cellStyle name="Normal 3 7 3 2 2 2 4 3" xfId="22442" xr:uid="{00000000-0005-0000-0000-000036790000}"/>
    <cellStyle name="Normal 3 7 3 2 2 2 5" xfId="9716" xr:uid="{00000000-0005-0000-0000-000037790000}"/>
    <cellStyle name="Normal 3 7 3 2 2 2 5 2" xfId="26683" xr:uid="{00000000-0005-0000-0000-000038790000}"/>
    <cellStyle name="Normal 3 7 3 2 2 2 6" xfId="18201" xr:uid="{00000000-0005-0000-0000-000039790000}"/>
    <cellStyle name="Normal 3 7 3 2 2 3" xfId="1735" xr:uid="{00000000-0005-0000-0000-00003A790000}"/>
    <cellStyle name="Normal 3 7 3 2 2 3 2" xfId="3857" xr:uid="{00000000-0005-0000-0000-00003B790000}"/>
    <cellStyle name="Normal 3 7 3 2 2 3 2 2" xfId="8116" xr:uid="{00000000-0005-0000-0000-00003C790000}"/>
    <cellStyle name="Normal 3 7 3 2 2 3 2 2 2" xfId="16605" xr:uid="{00000000-0005-0000-0000-00003D790000}"/>
    <cellStyle name="Normal 3 7 3 2 2 3 2 2 2 2" xfId="33571" xr:uid="{00000000-0005-0000-0000-00003E790000}"/>
    <cellStyle name="Normal 3 7 3 2 2 3 2 2 3" xfId="25089" xr:uid="{00000000-0005-0000-0000-00003F790000}"/>
    <cellStyle name="Normal 3 7 3 2 2 3 2 3" xfId="12363" xr:uid="{00000000-0005-0000-0000-000040790000}"/>
    <cellStyle name="Normal 3 7 3 2 2 3 2 3 2" xfId="29330" xr:uid="{00000000-0005-0000-0000-000041790000}"/>
    <cellStyle name="Normal 3 7 3 2 2 3 2 4" xfId="20848" xr:uid="{00000000-0005-0000-0000-000042790000}"/>
    <cellStyle name="Normal 3 7 3 2 2 3 3" xfId="5997" xr:uid="{00000000-0005-0000-0000-000043790000}"/>
    <cellStyle name="Normal 3 7 3 2 2 3 3 2" xfId="14487" xr:uid="{00000000-0005-0000-0000-000044790000}"/>
    <cellStyle name="Normal 3 7 3 2 2 3 3 2 2" xfId="31453" xr:uid="{00000000-0005-0000-0000-000045790000}"/>
    <cellStyle name="Normal 3 7 3 2 2 3 3 3" xfId="22971" xr:uid="{00000000-0005-0000-0000-000046790000}"/>
    <cellStyle name="Normal 3 7 3 2 2 3 4" xfId="10245" xr:uid="{00000000-0005-0000-0000-000047790000}"/>
    <cellStyle name="Normal 3 7 3 2 2 3 4 2" xfId="27212" xr:uid="{00000000-0005-0000-0000-000048790000}"/>
    <cellStyle name="Normal 3 7 3 2 2 3 5" xfId="18730" xr:uid="{00000000-0005-0000-0000-000049790000}"/>
    <cellStyle name="Normal 3 7 3 2 2 4" xfId="2798" xr:uid="{00000000-0005-0000-0000-00004A790000}"/>
    <cellStyle name="Normal 3 7 3 2 2 4 2" xfId="7058" xr:uid="{00000000-0005-0000-0000-00004B790000}"/>
    <cellStyle name="Normal 3 7 3 2 2 4 2 2" xfId="15547" xr:uid="{00000000-0005-0000-0000-00004C790000}"/>
    <cellStyle name="Normal 3 7 3 2 2 4 2 2 2" xfId="32513" xr:uid="{00000000-0005-0000-0000-00004D790000}"/>
    <cellStyle name="Normal 3 7 3 2 2 4 2 3" xfId="24031" xr:uid="{00000000-0005-0000-0000-00004E790000}"/>
    <cellStyle name="Normal 3 7 3 2 2 4 3" xfId="11305" xr:uid="{00000000-0005-0000-0000-00004F790000}"/>
    <cellStyle name="Normal 3 7 3 2 2 4 3 2" xfId="28272" xr:uid="{00000000-0005-0000-0000-000050790000}"/>
    <cellStyle name="Normal 3 7 3 2 2 4 4" xfId="19790" xr:uid="{00000000-0005-0000-0000-000051790000}"/>
    <cellStyle name="Normal 3 7 3 2 2 5" xfId="4939" xr:uid="{00000000-0005-0000-0000-000052790000}"/>
    <cellStyle name="Normal 3 7 3 2 2 5 2" xfId="13429" xr:uid="{00000000-0005-0000-0000-000053790000}"/>
    <cellStyle name="Normal 3 7 3 2 2 5 2 2" xfId="30395" xr:uid="{00000000-0005-0000-0000-000054790000}"/>
    <cellStyle name="Normal 3 7 3 2 2 5 3" xfId="21913" xr:uid="{00000000-0005-0000-0000-000055790000}"/>
    <cellStyle name="Normal 3 7 3 2 2 6" xfId="9187" xr:uid="{00000000-0005-0000-0000-000056790000}"/>
    <cellStyle name="Normal 3 7 3 2 2 6 2" xfId="26154" xr:uid="{00000000-0005-0000-0000-000057790000}"/>
    <cellStyle name="Normal 3 7 3 2 2 7" xfId="17672" xr:uid="{00000000-0005-0000-0000-000058790000}"/>
    <cellStyle name="Normal 3 7 3 2 3" xfId="934" xr:uid="{00000000-0005-0000-0000-000059790000}"/>
    <cellStyle name="Normal 3 7 3 2 3 2" xfId="2000" xr:uid="{00000000-0005-0000-0000-00005A790000}"/>
    <cellStyle name="Normal 3 7 3 2 3 2 2" xfId="4121" xr:uid="{00000000-0005-0000-0000-00005B790000}"/>
    <cellStyle name="Normal 3 7 3 2 3 2 2 2" xfId="8380" xr:uid="{00000000-0005-0000-0000-00005C790000}"/>
    <cellStyle name="Normal 3 7 3 2 3 2 2 2 2" xfId="16869" xr:uid="{00000000-0005-0000-0000-00005D790000}"/>
    <cellStyle name="Normal 3 7 3 2 3 2 2 2 2 2" xfId="33835" xr:uid="{00000000-0005-0000-0000-00005E790000}"/>
    <cellStyle name="Normal 3 7 3 2 3 2 2 2 3" xfId="25353" xr:uid="{00000000-0005-0000-0000-00005F790000}"/>
    <cellStyle name="Normal 3 7 3 2 3 2 2 3" xfId="12627" xr:uid="{00000000-0005-0000-0000-000060790000}"/>
    <cellStyle name="Normal 3 7 3 2 3 2 2 3 2" xfId="29594" xr:uid="{00000000-0005-0000-0000-000061790000}"/>
    <cellStyle name="Normal 3 7 3 2 3 2 2 4" xfId="21112" xr:uid="{00000000-0005-0000-0000-000062790000}"/>
    <cellStyle name="Normal 3 7 3 2 3 2 3" xfId="6261" xr:uid="{00000000-0005-0000-0000-000063790000}"/>
    <cellStyle name="Normal 3 7 3 2 3 2 3 2" xfId="14751" xr:uid="{00000000-0005-0000-0000-000064790000}"/>
    <cellStyle name="Normal 3 7 3 2 3 2 3 2 2" xfId="31717" xr:uid="{00000000-0005-0000-0000-000065790000}"/>
    <cellStyle name="Normal 3 7 3 2 3 2 3 3" xfId="23235" xr:uid="{00000000-0005-0000-0000-000066790000}"/>
    <cellStyle name="Normal 3 7 3 2 3 2 4" xfId="10509" xr:uid="{00000000-0005-0000-0000-000067790000}"/>
    <cellStyle name="Normal 3 7 3 2 3 2 4 2" xfId="27476" xr:uid="{00000000-0005-0000-0000-000068790000}"/>
    <cellStyle name="Normal 3 7 3 2 3 2 5" xfId="18994" xr:uid="{00000000-0005-0000-0000-000069790000}"/>
    <cellStyle name="Normal 3 7 3 2 3 3" xfId="3062" xr:uid="{00000000-0005-0000-0000-00006A790000}"/>
    <cellStyle name="Normal 3 7 3 2 3 3 2" xfId="7322" xr:uid="{00000000-0005-0000-0000-00006B790000}"/>
    <cellStyle name="Normal 3 7 3 2 3 3 2 2" xfId="15811" xr:uid="{00000000-0005-0000-0000-00006C790000}"/>
    <cellStyle name="Normal 3 7 3 2 3 3 2 2 2" xfId="32777" xr:uid="{00000000-0005-0000-0000-00006D790000}"/>
    <cellStyle name="Normal 3 7 3 2 3 3 2 3" xfId="24295" xr:uid="{00000000-0005-0000-0000-00006E790000}"/>
    <cellStyle name="Normal 3 7 3 2 3 3 3" xfId="11569" xr:uid="{00000000-0005-0000-0000-00006F790000}"/>
    <cellStyle name="Normal 3 7 3 2 3 3 3 2" xfId="28536" xr:uid="{00000000-0005-0000-0000-000070790000}"/>
    <cellStyle name="Normal 3 7 3 2 3 3 4" xfId="20054" xr:uid="{00000000-0005-0000-0000-000071790000}"/>
    <cellStyle name="Normal 3 7 3 2 3 4" xfId="5203" xr:uid="{00000000-0005-0000-0000-000072790000}"/>
    <cellStyle name="Normal 3 7 3 2 3 4 2" xfId="13693" xr:uid="{00000000-0005-0000-0000-000073790000}"/>
    <cellStyle name="Normal 3 7 3 2 3 4 2 2" xfId="30659" xr:uid="{00000000-0005-0000-0000-000074790000}"/>
    <cellStyle name="Normal 3 7 3 2 3 4 3" xfId="22177" xr:uid="{00000000-0005-0000-0000-000075790000}"/>
    <cellStyle name="Normal 3 7 3 2 3 5" xfId="9451" xr:uid="{00000000-0005-0000-0000-000076790000}"/>
    <cellStyle name="Normal 3 7 3 2 3 5 2" xfId="26418" xr:uid="{00000000-0005-0000-0000-000077790000}"/>
    <cellStyle name="Normal 3 7 3 2 3 6" xfId="17936" xr:uid="{00000000-0005-0000-0000-000078790000}"/>
    <cellStyle name="Normal 3 7 3 2 4" xfId="1470" xr:uid="{00000000-0005-0000-0000-000079790000}"/>
    <cellStyle name="Normal 3 7 3 2 4 2" xfId="3592" xr:uid="{00000000-0005-0000-0000-00007A790000}"/>
    <cellStyle name="Normal 3 7 3 2 4 2 2" xfId="7851" xr:uid="{00000000-0005-0000-0000-00007B790000}"/>
    <cellStyle name="Normal 3 7 3 2 4 2 2 2" xfId="16340" xr:uid="{00000000-0005-0000-0000-00007C790000}"/>
    <cellStyle name="Normal 3 7 3 2 4 2 2 2 2" xfId="33306" xr:uid="{00000000-0005-0000-0000-00007D790000}"/>
    <cellStyle name="Normal 3 7 3 2 4 2 2 3" xfId="24824" xr:uid="{00000000-0005-0000-0000-00007E790000}"/>
    <cellStyle name="Normal 3 7 3 2 4 2 3" xfId="12098" xr:uid="{00000000-0005-0000-0000-00007F790000}"/>
    <cellStyle name="Normal 3 7 3 2 4 2 3 2" xfId="29065" xr:uid="{00000000-0005-0000-0000-000080790000}"/>
    <cellStyle name="Normal 3 7 3 2 4 2 4" xfId="20583" xr:uid="{00000000-0005-0000-0000-000081790000}"/>
    <cellStyle name="Normal 3 7 3 2 4 3" xfId="5732" xr:uid="{00000000-0005-0000-0000-000082790000}"/>
    <cellStyle name="Normal 3 7 3 2 4 3 2" xfId="14222" xr:uid="{00000000-0005-0000-0000-000083790000}"/>
    <cellStyle name="Normal 3 7 3 2 4 3 2 2" xfId="31188" xr:uid="{00000000-0005-0000-0000-000084790000}"/>
    <cellStyle name="Normal 3 7 3 2 4 3 3" xfId="22706" xr:uid="{00000000-0005-0000-0000-000085790000}"/>
    <cellStyle name="Normal 3 7 3 2 4 4" xfId="9980" xr:uid="{00000000-0005-0000-0000-000086790000}"/>
    <cellStyle name="Normal 3 7 3 2 4 4 2" xfId="26947" xr:uid="{00000000-0005-0000-0000-000087790000}"/>
    <cellStyle name="Normal 3 7 3 2 4 5" xfId="18465" xr:uid="{00000000-0005-0000-0000-000088790000}"/>
    <cellStyle name="Normal 3 7 3 2 5" xfId="2533" xr:uid="{00000000-0005-0000-0000-000089790000}"/>
    <cellStyle name="Normal 3 7 3 2 5 2" xfId="6793" xr:uid="{00000000-0005-0000-0000-00008A790000}"/>
    <cellStyle name="Normal 3 7 3 2 5 2 2" xfId="15282" xr:uid="{00000000-0005-0000-0000-00008B790000}"/>
    <cellStyle name="Normal 3 7 3 2 5 2 2 2" xfId="32248" xr:uid="{00000000-0005-0000-0000-00008C790000}"/>
    <cellStyle name="Normal 3 7 3 2 5 2 3" xfId="23766" xr:uid="{00000000-0005-0000-0000-00008D790000}"/>
    <cellStyle name="Normal 3 7 3 2 5 3" xfId="11040" xr:uid="{00000000-0005-0000-0000-00008E790000}"/>
    <cellStyle name="Normal 3 7 3 2 5 3 2" xfId="28007" xr:uid="{00000000-0005-0000-0000-00008F790000}"/>
    <cellStyle name="Normal 3 7 3 2 5 4" xfId="19525" xr:uid="{00000000-0005-0000-0000-000090790000}"/>
    <cellStyle name="Normal 3 7 3 2 6" xfId="4674" xr:uid="{00000000-0005-0000-0000-000091790000}"/>
    <cellStyle name="Normal 3 7 3 2 6 2" xfId="13164" xr:uid="{00000000-0005-0000-0000-000092790000}"/>
    <cellStyle name="Normal 3 7 3 2 6 2 2" xfId="30130" xr:uid="{00000000-0005-0000-0000-000093790000}"/>
    <cellStyle name="Normal 3 7 3 2 6 3" xfId="21648" xr:uid="{00000000-0005-0000-0000-000094790000}"/>
    <cellStyle name="Normal 3 7 3 2 7" xfId="8922" xr:uid="{00000000-0005-0000-0000-000095790000}"/>
    <cellStyle name="Normal 3 7 3 2 7 2" xfId="25889" xr:uid="{00000000-0005-0000-0000-000096790000}"/>
    <cellStyle name="Normal 3 7 3 2 8" xfId="17407" xr:uid="{00000000-0005-0000-0000-000097790000}"/>
    <cellStyle name="Normal 3 7 3 3" xfId="534" xr:uid="{00000000-0005-0000-0000-000098790000}"/>
    <cellStyle name="Normal 3 7 3 3 2" xfId="1073" xr:uid="{00000000-0005-0000-0000-000099790000}"/>
    <cellStyle name="Normal 3 7 3 3 2 2" xfId="2134" xr:uid="{00000000-0005-0000-0000-00009A790000}"/>
    <cellStyle name="Normal 3 7 3 3 2 2 2" xfId="4255" xr:uid="{00000000-0005-0000-0000-00009B790000}"/>
    <cellStyle name="Normal 3 7 3 3 2 2 2 2" xfId="8514" xr:uid="{00000000-0005-0000-0000-00009C790000}"/>
    <cellStyle name="Normal 3 7 3 3 2 2 2 2 2" xfId="17003" xr:uid="{00000000-0005-0000-0000-00009D790000}"/>
    <cellStyle name="Normal 3 7 3 3 2 2 2 2 2 2" xfId="33969" xr:uid="{00000000-0005-0000-0000-00009E790000}"/>
    <cellStyle name="Normal 3 7 3 3 2 2 2 2 3" xfId="25487" xr:uid="{00000000-0005-0000-0000-00009F790000}"/>
    <cellStyle name="Normal 3 7 3 3 2 2 2 3" xfId="12761" xr:uid="{00000000-0005-0000-0000-0000A0790000}"/>
    <cellStyle name="Normal 3 7 3 3 2 2 2 3 2" xfId="29728" xr:uid="{00000000-0005-0000-0000-0000A1790000}"/>
    <cellStyle name="Normal 3 7 3 3 2 2 2 4" xfId="21246" xr:uid="{00000000-0005-0000-0000-0000A2790000}"/>
    <cellStyle name="Normal 3 7 3 3 2 2 3" xfId="6395" xr:uid="{00000000-0005-0000-0000-0000A3790000}"/>
    <cellStyle name="Normal 3 7 3 3 2 2 3 2" xfId="14885" xr:uid="{00000000-0005-0000-0000-0000A4790000}"/>
    <cellStyle name="Normal 3 7 3 3 2 2 3 2 2" xfId="31851" xr:uid="{00000000-0005-0000-0000-0000A5790000}"/>
    <cellStyle name="Normal 3 7 3 3 2 2 3 3" xfId="23369" xr:uid="{00000000-0005-0000-0000-0000A6790000}"/>
    <cellStyle name="Normal 3 7 3 3 2 2 4" xfId="10643" xr:uid="{00000000-0005-0000-0000-0000A7790000}"/>
    <cellStyle name="Normal 3 7 3 3 2 2 4 2" xfId="27610" xr:uid="{00000000-0005-0000-0000-0000A8790000}"/>
    <cellStyle name="Normal 3 7 3 3 2 2 5" xfId="19128" xr:uid="{00000000-0005-0000-0000-0000A9790000}"/>
    <cellStyle name="Normal 3 7 3 3 2 3" xfId="3196" xr:uid="{00000000-0005-0000-0000-0000AA790000}"/>
    <cellStyle name="Normal 3 7 3 3 2 3 2" xfId="7456" xr:uid="{00000000-0005-0000-0000-0000AB790000}"/>
    <cellStyle name="Normal 3 7 3 3 2 3 2 2" xfId="15945" xr:uid="{00000000-0005-0000-0000-0000AC790000}"/>
    <cellStyle name="Normal 3 7 3 3 2 3 2 2 2" xfId="32911" xr:uid="{00000000-0005-0000-0000-0000AD790000}"/>
    <cellStyle name="Normal 3 7 3 3 2 3 2 3" xfId="24429" xr:uid="{00000000-0005-0000-0000-0000AE790000}"/>
    <cellStyle name="Normal 3 7 3 3 2 3 3" xfId="11703" xr:uid="{00000000-0005-0000-0000-0000AF790000}"/>
    <cellStyle name="Normal 3 7 3 3 2 3 3 2" xfId="28670" xr:uid="{00000000-0005-0000-0000-0000B0790000}"/>
    <cellStyle name="Normal 3 7 3 3 2 3 4" xfId="20188" xr:uid="{00000000-0005-0000-0000-0000B1790000}"/>
    <cellStyle name="Normal 3 7 3 3 2 4" xfId="5337" xr:uid="{00000000-0005-0000-0000-0000B2790000}"/>
    <cellStyle name="Normal 3 7 3 3 2 4 2" xfId="13827" xr:uid="{00000000-0005-0000-0000-0000B3790000}"/>
    <cellStyle name="Normal 3 7 3 3 2 4 2 2" xfId="30793" xr:uid="{00000000-0005-0000-0000-0000B4790000}"/>
    <cellStyle name="Normal 3 7 3 3 2 4 3" xfId="22311" xr:uid="{00000000-0005-0000-0000-0000B5790000}"/>
    <cellStyle name="Normal 3 7 3 3 2 5" xfId="9585" xr:uid="{00000000-0005-0000-0000-0000B6790000}"/>
    <cellStyle name="Normal 3 7 3 3 2 5 2" xfId="26552" xr:uid="{00000000-0005-0000-0000-0000B7790000}"/>
    <cellStyle name="Normal 3 7 3 3 2 6" xfId="18070" xr:uid="{00000000-0005-0000-0000-0000B8790000}"/>
    <cellStyle name="Normal 3 7 3 3 3" xfId="1604" xr:uid="{00000000-0005-0000-0000-0000B9790000}"/>
    <cellStyle name="Normal 3 7 3 3 3 2" xfId="3726" xr:uid="{00000000-0005-0000-0000-0000BA790000}"/>
    <cellStyle name="Normal 3 7 3 3 3 2 2" xfId="7985" xr:uid="{00000000-0005-0000-0000-0000BB790000}"/>
    <cellStyle name="Normal 3 7 3 3 3 2 2 2" xfId="16474" xr:uid="{00000000-0005-0000-0000-0000BC790000}"/>
    <cellStyle name="Normal 3 7 3 3 3 2 2 2 2" xfId="33440" xr:uid="{00000000-0005-0000-0000-0000BD790000}"/>
    <cellStyle name="Normal 3 7 3 3 3 2 2 3" xfId="24958" xr:uid="{00000000-0005-0000-0000-0000BE790000}"/>
    <cellStyle name="Normal 3 7 3 3 3 2 3" xfId="12232" xr:uid="{00000000-0005-0000-0000-0000BF790000}"/>
    <cellStyle name="Normal 3 7 3 3 3 2 3 2" xfId="29199" xr:uid="{00000000-0005-0000-0000-0000C0790000}"/>
    <cellStyle name="Normal 3 7 3 3 3 2 4" xfId="20717" xr:uid="{00000000-0005-0000-0000-0000C1790000}"/>
    <cellStyle name="Normal 3 7 3 3 3 3" xfId="5866" xr:uid="{00000000-0005-0000-0000-0000C2790000}"/>
    <cellStyle name="Normal 3 7 3 3 3 3 2" xfId="14356" xr:uid="{00000000-0005-0000-0000-0000C3790000}"/>
    <cellStyle name="Normal 3 7 3 3 3 3 2 2" xfId="31322" xr:uid="{00000000-0005-0000-0000-0000C4790000}"/>
    <cellStyle name="Normal 3 7 3 3 3 3 3" xfId="22840" xr:uid="{00000000-0005-0000-0000-0000C5790000}"/>
    <cellStyle name="Normal 3 7 3 3 3 4" xfId="10114" xr:uid="{00000000-0005-0000-0000-0000C6790000}"/>
    <cellStyle name="Normal 3 7 3 3 3 4 2" xfId="27081" xr:uid="{00000000-0005-0000-0000-0000C7790000}"/>
    <cellStyle name="Normal 3 7 3 3 3 5" xfId="18599" xr:uid="{00000000-0005-0000-0000-0000C8790000}"/>
    <cellStyle name="Normal 3 7 3 3 4" xfId="2667" xr:uid="{00000000-0005-0000-0000-0000C9790000}"/>
    <cellStyle name="Normal 3 7 3 3 4 2" xfId="6927" xr:uid="{00000000-0005-0000-0000-0000CA790000}"/>
    <cellStyle name="Normal 3 7 3 3 4 2 2" xfId="15416" xr:uid="{00000000-0005-0000-0000-0000CB790000}"/>
    <cellStyle name="Normal 3 7 3 3 4 2 2 2" xfId="32382" xr:uid="{00000000-0005-0000-0000-0000CC790000}"/>
    <cellStyle name="Normal 3 7 3 3 4 2 3" xfId="23900" xr:uid="{00000000-0005-0000-0000-0000CD790000}"/>
    <cellStyle name="Normal 3 7 3 3 4 3" xfId="11174" xr:uid="{00000000-0005-0000-0000-0000CE790000}"/>
    <cellStyle name="Normal 3 7 3 3 4 3 2" xfId="28141" xr:uid="{00000000-0005-0000-0000-0000CF790000}"/>
    <cellStyle name="Normal 3 7 3 3 4 4" xfId="19659" xr:uid="{00000000-0005-0000-0000-0000D0790000}"/>
    <cellStyle name="Normal 3 7 3 3 5" xfId="4808" xr:uid="{00000000-0005-0000-0000-0000D1790000}"/>
    <cellStyle name="Normal 3 7 3 3 5 2" xfId="13298" xr:uid="{00000000-0005-0000-0000-0000D2790000}"/>
    <cellStyle name="Normal 3 7 3 3 5 2 2" xfId="30264" xr:uid="{00000000-0005-0000-0000-0000D3790000}"/>
    <cellStyle name="Normal 3 7 3 3 5 3" xfId="21782" xr:uid="{00000000-0005-0000-0000-0000D4790000}"/>
    <cellStyle name="Normal 3 7 3 3 6" xfId="9056" xr:uid="{00000000-0005-0000-0000-0000D5790000}"/>
    <cellStyle name="Normal 3 7 3 3 6 2" xfId="26023" xr:uid="{00000000-0005-0000-0000-0000D6790000}"/>
    <cellStyle name="Normal 3 7 3 3 7" xfId="17541" xr:uid="{00000000-0005-0000-0000-0000D7790000}"/>
    <cellStyle name="Normal 3 7 3 4" xfId="803" xr:uid="{00000000-0005-0000-0000-0000D8790000}"/>
    <cellStyle name="Normal 3 7 3 4 2" xfId="1869" xr:uid="{00000000-0005-0000-0000-0000D9790000}"/>
    <cellStyle name="Normal 3 7 3 4 2 2" xfId="3990" xr:uid="{00000000-0005-0000-0000-0000DA790000}"/>
    <cellStyle name="Normal 3 7 3 4 2 2 2" xfId="8249" xr:uid="{00000000-0005-0000-0000-0000DB790000}"/>
    <cellStyle name="Normal 3 7 3 4 2 2 2 2" xfId="16738" xr:uid="{00000000-0005-0000-0000-0000DC790000}"/>
    <cellStyle name="Normal 3 7 3 4 2 2 2 2 2" xfId="33704" xr:uid="{00000000-0005-0000-0000-0000DD790000}"/>
    <cellStyle name="Normal 3 7 3 4 2 2 2 3" xfId="25222" xr:uid="{00000000-0005-0000-0000-0000DE790000}"/>
    <cellStyle name="Normal 3 7 3 4 2 2 3" xfId="12496" xr:uid="{00000000-0005-0000-0000-0000DF790000}"/>
    <cellStyle name="Normal 3 7 3 4 2 2 3 2" xfId="29463" xr:uid="{00000000-0005-0000-0000-0000E0790000}"/>
    <cellStyle name="Normal 3 7 3 4 2 2 4" xfId="20981" xr:uid="{00000000-0005-0000-0000-0000E1790000}"/>
    <cellStyle name="Normal 3 7 3 4 2 3" xfId="6130" xr:uid="{00000000-0005-0000-0000-0000E2790000}"/>
    <cellStyle name="Normal 3 7 3 4 2 3 2" xfId="14620" xr:uid="{00000000-0005-0000-0000-0000E3790000}"/>
    <cellStyle name="Normal 3 7 3 4 2 3 2 2" xfId="31586" xr:uid="{00000000-0005-0000-0000-0000E4790000}"/>
    <cellStyle name="Normal 3 7 3 4 2 3 3" xfId="23104" xr:uid="{00000000-0005-0000-0000-0000E5790000}"/>
    <cellStyle name="Normal 3 7 3 4 2 4" xfId="10378" xr:uid="{00000000-0005-0000-0000-0000E6790000}"/>
    <cellStyle name="Normal 3 7 3 4 2 4 2" xfId="27345" xr:uid="{00000000-0005-0000-0000-0000E7790000}"/>
    <cellStyle name="Normal 3 7 3 4 2 5" xfId="18863" xr:uid="{00000000-0005-0000-0000-0000E8790000}"/>
    <cellStyle name="Normal 3 7 3 4 3" xfId="2931" xr:uid="{00000000-0005-0000-0000-0000E9790000}"/>
    <cellStyle name="Normal 3 7 3 4 3 2" xfId="7191" xr:uid="{00000000-0005-0000-0000-0000EA790000}"/>
    <cellStyle name="Normal 3 7 3 4 3 2 2" xfId="15680" xr:uid="{00000000-0005-0000-0000-0000EB790000}"/>
    <cellStyle name="Normal 3 7 3 4 3 2 2 2" xfId="32646" xr:uid="{00000000-0005-0000-0000-0000EC790000}"/>
    <cellStyle name="Normal 3 7 3 4 3 2 3" xfId="24164" xr:uid="{00000000-0005-0000-0000-0000ED790000}"/>
    <cellStyle name="Normal 3 7 3 4 3 3" xfId="11438" xr:uid="{00000000-0005-0000-0000-0000EE790000}"/>
    <cellStyle name="Normal 3 7 3 4 3 3 2" xfId="28405" xr:uid="{00000000-0005-0000-0000-0000EF790000}"/>
    <cellStyle name="Normal 3 7 3 4 3 4" xfId="19923" xr:uid="{00000000-0005-0000-0000-0000F0790000}"/>
    <cellStyle name="Normal 3 7 3 4 4" xfId="5072" xr:uid="{00000000-0005-0000-0000-0000F1790000}"/>
    <cellStyle name="Normal 3 7 3 4 4 2" xfId="13562" xr:uid="{00000000-0005-0000-0000-0000F2790000}"/>
    <cellStyle name="Normal 3 7 3 4 4 2 2" xfId="30528" xr:uid="{00000000-0005-0000-0000-0000F3790000}"/>
    <cellStyle name="Normal 3 7 3 4 4 3" xfId="22046" xr:uid="{00000000-0005-0000-0000-0000F4790000}"/>
    <cellStyle name="Normal 3 7 3 4 5" xfId="9320" xr:uid="{00000000-0005-0000-0000-0000F5790000}"/>
    <cellStyle name="Normal 3 7 3 4 5 2" xfId="26287" xr:uid="{00000000-0005-0000-0000-0000F6790000}"/>
    <cellStyle name="Normal 3 7 3 4 6" xfId="17805" xr:uid="{00000000-0005-0000-0000-0000F7790000}"/>
    <cellStyle name="Normal 3 7 3 5" xfId="1339" xr:uid="{00000000-0005-0000-0000-0000F8790000}"/>
    <cellStyle name="Normal 3 7 3 5 2" xfId="3461" xr:uid="{00000000-0005-0000-0000-0000F9790000}"/>
    <cellStyle name="Normal 3 7 3 5 2 2" xfId="7720" xr:uid="{00000000-0005-0000-0000-0000FA790000}"/>
    <cellStyle name="Normal 3 7 3 5 2 2 2" xfId="16209" xr:uid="{00000000-0005-0000-0000-0000FB790000}"/>
    <cellStyle name="Normal 3 7 3 5 2 2 2 2" xfId="33175" xr:uid="{00000000-0005-0000-0000-0000FC790000}"/>
    <cellStyle name="Normal 3 7 3 5 2 2 3" xfId="24693" xr:uid="{00000000-0005-0000-0000-0000FD790000}"/>
    <cellStyle name="Normal 3 7 3 5 2 3" xfId="11967" xr:uid="{00000000-0005-0000-0000-0000FE790000}"/>
    <cellStyle name="Normal 3 7 3 5 2 3 2" xfId="28934" xr:uid="{00000000-0005-0000-0000-0000FF790000}"/>
    <cellStyle name="Normal 3 7 3 5 2 4" xfId="20452" xr:uid="{00000000-0005-0000-0000-0000007A0000}"/>
    <cellStyle name="Normal 3 7 3 5 3" xfId="5601" xr:uid="{00000000-0005-0000-0000-0000017A0000}"/>
    <cellStyle name="Normal 3 7 3 5 3 2" xfId="14091" xr:uid="{00000000-0005-0000-0000-0000027A0000}"/>
    <cellStyle name="Normal 3 7 3 5 3 2 2" xfId="31057" xr:uid="{00000000-0005-0000-0000-0000037A0000}"/>
    <cellStyle name="Normal 3 7 3 5 3 3" xfId="22575" xr:uid="{00000000-0005-0000-0000-0000047A0000}"/>
    <cellStyle name="Normal 3 7 3 5 4" xfId="9849" xr:uid="{00000000-0005-0000-0000-0000057A0000}"/>
    <cellStyle name="Normal 3 7 3 5 4 2" xfId="26816" xr:uid="{00000000-0005-0000-0000-0000067A0000}"/>
    <cellStyle name="Normal 3 7 3 5 5" xfId="18334" xr:uid="{00000000-0005-0000-0000-0000077A0000}"/>
    <cellStyle name="Normal 3 7 3 6" xfId="2402" xr:uid="{00000000-0005-0000-0000-0000087A0000}"/>
    <cellStyle name="Normal 3 7 3 6 2" xfId="6662" xr:uid="{00000000-0005-0000-0000-0000097A0000}"/>
    <cellStyle name="Normal 3 7 3 6 2 2" xfId="15151" xr:uid="{00000000-0005-0000-0000-00000A7A0000}"/>
    <cellStyle name="Normal 3 7 3 6 2 2 2" xfId="32117" xr:uid="{00000000-0005-0000-0000-00000B7A0000}"/>
    <cellStyle name="Normal 3 7 3 6 2 3" xfId="23635" xr:uid="{00000000-0005-0000-0000-00000C7A0000}"/>
    <cellStyle name="Normal 3 7 3 6 3" xfId="10909" xr:uid="{00000000-0005-0000-0000-00000D7A0000}"/>
    <cellStyle name="Normal 3 7 3 6 3 2" xfId="27876" xr:uid="{00000000-0005-0000-0000-00000E7A0000}"/>
    <cellStyle name="Normal 3 7 3 6 4" xfId="19394" xr:uid="{00000000-0005-0000-0000-00000F7A0000}"/>
    <cellStyle name="Normal 3 7 3 7" xfId="4543" xr:uid="{00000000-0005-0000-0000-0000107A0000}"/>
    <cellStyle name="Normal 3 7 3 7 2" xfId="13033" xr:uid="{00000000-0005-0000-0000-0000117A0000}"/>
    <cellStyle name="Normal 3 7 3 7 2 2" xfId="29999" xr:uid="{00000000-0005-0000-0000-0000127A0000}"/>
    <cellStyle name="Normal 3 7 3 7 3" xfId="21517" xr:uid="{00000000-0005-0000-0000-0000137A0000}"/>
    <cellStyle name="Normal 3 7 3 8" xfId="8791" xr:uid="{00000000-0005-0000-0000-0000147A0000}"/>
    <cellStyle name="Normal 3 7 3 8 2" xfId="25758" xr:uid="{00000000-0005-0000-0000-0000157A0000}"/>
    <cellStyle name="Normal 3 7 3 9" xfId="17276" xr:uid="{00000000-0005-0000-0000-0000167A0000}"/>
    <cellStyle name="Normal 3 7 4" xfId="313" xr:uid="{00000000-0005-0000-0000-0000177A0000}"/>
    <cellStyle name="Normal 3 7 4 2" xfId="602" xr:uid="{00000000-0005-0000-0000-0000187A0000}"/>
    <cellStyle name="Normal 3 7 4 2 2" xfId="1139" xr:uid="{00000000-0005-0000-0000-0000197A0000}"/>
    <cellStyle name="Normal 3 7 4 2 2 2" xfId="2200" xr:uid="{00000000-0005-0000-0000-00001A7A0000}"/>
    <cellStyle name="Normal 3 7 4 2 2 2 2" xfId="4321" xr:uid="{00000000-0005-0000-0000-00001B7A0000}"/>
    <cellStyle name="Normal 3 7 4 2 2 2 2 2" xfId="8580" xr:uid="{00000000-0005-0000-0000-00001C7A0000}"/>
    <cellStyle name="Normal 3 7 4 2 2 2 2 2 2" xfId="17069" xr:uid="{00000000-0005-0000-0000-00001D7A0000}"/>
    <cellStyle name="Normal 3 7 4 2 2 2 2 2 2 2" xfId="34035" xr:uid="{00000000-0005-0000-0000-00001E7A0000}"/>
    <cellStyle name="Normal 3 7 4 2 2 2 2 2 3" xfId="25553" xr:uid="{00000000-0005-0000-0000-00001F7A0000}"/>
    <cellStyle name="Normal 3 7 4 2 2 2 2 3" xfId="12827" xr:uid="{00000000-0005-0000-0000-0000207A0000}"/>
    <cellStyle name="Normal 3 7 4 2 2 2 2 3 2" xfId="29794" xr:uid="{00000000-0005-0000-0000-0000217A0000}"/>
    <cellStyle name="Normal 3 7 4 2 2 2 2 4" xfId="21312" xr:uid="{00000000-0005-0000-0000-0000227A0000}"/>
    <cellStyle name="Normal 3 7 4 2 2 2 3" xfId="6461" xr:uid="{00000000-0005-0000-0000-0000237A0000}"/>
    <cellStyle name="Normal 3 7 4 2 2 2 3 2" xfId="14951" xr:uid="{00000000-0005-0000-0000-0000247A0000}"/>
    <cellStyle name="Normal 3 7 4 2 2 2 3 2 2" xfId="31917" xr:uid="{00000000-0005-0000-0000-0000257A0000}"/>
    <cellStyle name="Normal 3 7 4 2 2 2 3 3" xfId="23435" xr:uid="{00000000-0005-0000-0000-0000267A0000}"/>
    <cellStyle name="Normal 3 7 4 2 2 2 4" xfId="10709" xr:uid="{00000000-0005-0000-0000-0000277A0000}"/>
    <cellStyle name="Normal 3 7 4 2 2 2 4 2" xfId="27676" xr:uid="{00000000-0005-0000-0000-0000287A0000}"/>
    <cellStyle name="Normal 3 7 4 2 2 2 5" xfId="19194" xr:uid="{00000000-0005-0000-0000-0000297A0000}"/>
    <cellStyle name="Normal 3 7 4 2 2 3" xfId="3262" xr:uid="{00000000-0005-0000-0000-00002A7A0000}"/>
    <cellStyle name="Normal 3 7 4 2 2 3 2" xfId="7522" xr:uid="{00000000-0005-0000-0000-00002B7A0000}"/>
    <cellStyle name="Normal 3 7 4 2 2 3 2 2" xfId="16011" xr:uid="{00000000-0005-0000-0000-00002C7A0000}"/>
    <cellStyle name="Normal 3 7 4 2 2 3 2 2 2" xfId="32977" xr:uid="{00000000-0005-0000-0000-00002D7A0000}"/>
    <cellStyle name="Normal 3 7 4 2 2 3 2 3" xfId="24495" xr:uid="{00000000-0005-0000-0000-00002E7A0000}"/>
    <cellStyle name="Normal 3 7 4 2 2 3 3" xfId="11769" xr:uid="{00000000-0005-0000-0000-00002F7A0000}"/>
    <cellStyle name="Normal 3 7 4 2 2 3 3 2" xfId="28736" xr:uid="{00000000-0005-0000-0000-0000307A0000}"/>
    <cellStyle name="Normal 3 7 4 2 2 3 4" xfId="20254" xr:uid="{00000000-0005-0000-0000-0000317A0000}"/>
    <cellStyle name="Normal 3 7 4 2 2 4" xfId="5403" xr:uid="{00000000-0005-0000-0000-0000327A0000}"/>
    <cellStyle name="Normal 3 7 4 2 2 4 2" xfId="13893" xr:uid="{00000000-0005-0000-0000-0000337A0000}"/>
    <cellStyle name="Normal 3 7 4 2 2 4 2 2" xfId="30859" xr:uid="{00000000-0005-0000-0000-0000347A0000}"/>
    <cellStyle name="Normal 3 7 4 2 2 4 3" xfId="22377" xr:uid="{00000000-0005-0000-0000-0000357A0000}"/>
    <cellStyle name="Normal 3 7 4 2 2 5" xfId="9651" xr:uid="{00000000-0005-0000-0000-0000367A0000}"/>
    <cellStyle name="Normal 3 7 4 2 2 5 2" xfId="26618" xr:uid="{00000000-0005-0000-0000-0000377A0000}"/>
    <cellStyle name="Normal 3 7 4 2 2 6" xfId="18136" xr:uid="{00000000-0005-0000-0000-0000387A0000}"/>
    <cellStyle name="Normal 3 7 4 2 3" xfId="1670" xr:uid="{00000000-0005-0000-0000-0000397A0000}"/>
    <cellStyle name="Normal 3 7 4 2 3 2" xfId="3792" xr:uid="{00000000-0005-0000-0000-00003A7A0000}"/>
    <cellStyle name="Normal 3 7 4 2 3 2 2" xfId="8051" xr:uid="{00000000-0005-0000-0000-00003B7A0000}"/>
    <cellStyle name="Normal 3 7 4 2 3 2 2 2" xfId="16540" xr:uid="{00000000-0005-0000-0000-00003C7A0000}"/>
    <cellStyle name="Normal 3 7 4 2 3 2 2 2 2" xfId="33506" xr:uid="{00000000-0005-0000-0000-00003D7A0000}"/>
    <cellStyle name="Normal 3 7 4 2 3 2 2 3" xfId="25024" xr:uid="{00000000-0005-0000-0000-00003E7A0000}"/>
    <cellStyle name="Normal 3 7 4 2 3 2 3" xfId="12298" xr:uid="{00000000-0005-0000-0000-00003F7A0000}"/>
    <cellStyle name="Normal 3 7 4 2 3 2 3 2" xfId="29265" xr:uid="{00000000-0005-0000-0000-0000407A0000}"/>
    <cellStyle name="Normal 3 7 4 2 3 2 4" xfId="20783" xr:uid="{00000000-0005-0000-0000-0000417A0000}"/>
    <cellStyle name="Normal 3 7 4 2 3 3" xfId="5932" xr:uid="{00000000-0005-0000-0000-0000427A0000}"/>
    <cellStyle name="Normal 3 7 4 2 3 3 2" xfId="14422" xr:uid="{00000000-0005-0000-0000-0000437A0000}"/>
    <cellStyle name="Normal 3 7 4 2 3 3 2 2" xfId="31388" xr:uid="{00000000-0005-0000-0000-0000447A0000}"/>
    <cellStyle name="Normal 3 7 4 2 3 3 3" xfId="22906" xr:uid="{00000000-0005-0000-0000-0000457A0000}"/>
    <cellStyle name="Normal 3 7 4 2 3 4" xfId="10180" xr:uid="{00000000-0005-0000-0000-0000467A0000}"/>
    <cellStyle name="Normal 3 7 4 2 3 4 2" xfId="27147" xr:uid="{00000000-0005-0000-0000-0000477A0000}"/>
    <cellStyle name="Normal 3 7 4 2 3 5" xfId="18665" xr:uid="{00000000-0005-0000-0000-0000487A0000}"/>
    <cellStyle name="Normal 3 7 4 2 4" xfId="2733" xr:uid="{00000000-0005-0000-0000-0000497A0000}"/>
    <cellStyle name="Normal 3 7 4 2 4 2" xfId="6993" xr:uid="{00000000-0005-0000-0000-00004A7A0000}"/>
    <cellStyle name="Normal 3 7 4 2 4 2 2" xfId="15482" xr:uid="{00000000-0005-0000-0000-00004B7A0000}"/>
    <cellStyle name="Normal 3 7 4 2 4 2 2 2" xfId="32448" xr:uid="{00000000-0005-0000-0000-00004C7A0000}"/>
    <cellStyle name="Normal 3 7 4 2 4 2 3" xfId="23966" xr:uid="{00000000-0005-0000-0000-00004D7A0000}"/>
    <cellStyle name="Normal 3 7 4 2 4 3" xfId="11240" xr:uid="{00000000-0005-0000-0000-00004E7A0000}"/>
    <cellStyle name="Normal 3 7 4 2 4 3 2" xfId="28207" xr:uid="{00000000-0005-0000-0000-00004F7A0000}"/>
    <cellStyle name="Normal 3 7 4 2 4 4" xfId="19725" xr:uid="{00000000-0005-0000-0000-0000507A0000}"/>
    <cellStyle name="Normal 3 7 4 2 5" xfId="4874" xr:uid="{00000000-0005-0000-0000-0000517A0000}"/>
    <cellStyle name="Normal 3 7 4 2 5 2" xfId="13364" xr:uid="{00000000-0005-0000-0000-0000527A0000}"/>
    <cellStyle name="Normal 3 7 4 2 5 2 2" xfId="30330" xr:uid="{00000000-0005-0000-0000-0000537A0000}"/>
    <cellStyle name="Normal 3 7 4 2 5 3" xfId="21848" xr:uid="{00000000-0005-0000-0000-0000547A0000}"/>
    <cellStyle name="Normal 3 7 4 2 6" xfId="9122" xr:uid="{00000000-0005-0000-0000-0000557A0000}"/>
    <cellStyle name="Normal 3 7 4 2 6 2" xfId="26089" xr:uid="{00000000-0005-0000-0000-0000567A0000}"/>
    <cellStyle name="Normal 3 7 4 2 7" xfId="17607" xr:uid="{00000000-0005-0000-0000-0000577A0000}"/>
    <cellStyle name="Normal 3 7 4 3" xfId="869" xr:uid="{00000000-0005-0000-0000-0000587A0000}"/>
    <cellStyle name="Normal 3 7 4 3 2" xfId="1935" xr:uid="{00000000-0005-0000-0000-0000597A0000}"/>
    <cellStyle name="Normal 3 7 4 3 2 2" xfId="4056" xr:uid="{00000000-0005-0000-0000-00005A7A0000}"/>
    <cellStyle name="Normal 3 7 4 3 2 2 2" xfId="8315" xr:uid="{00000000-0005-0000-0000-00005B7A0000}"/>
    <cellStyle name="Normal 3 7 4 3 2 2 2 2" xfId="16804" xr:uid="{00000000-0005-0000-0000-00005C7A0000}"/>
    <cellStyle name="Normal 3 7 4 3 2 2 2 2 2" xfId="33770" xr:uid="{00000000-0005-0000-0000-00005D7A0000}"/>
    <cellStyle name="Normal 3 7 4 3 2 2 2 3" xfId="25288" xr:uid="{00000000-0005-0000-0000-00005E7A0000}"/>
    <cellStyle name="Normal 3 7 4 3 2 2 3" xfId="12562" xr:uid="{00000000-0005-0000-0000-00005F7A0000}"/>
    <cellStyle name="Normal 3 7 4 3 2 2 3 2" xfId="29529" xr:uid="{00000000-0005-0000-0000-0000607A0000}"/>
    <cellStyle name="Normal 3 7 4 3 2 2 4" xfId="21047" xr:uid="{00000000-0005-0000-0000-0000617A0000}"/>
    <cellStyle name="Normal 3 7 4 3 2 3" xfId="6196" xr:uid="{00000000-0005-0000-0000-0000627A0000}"/>
    <cellStyle name="Normal 3 7 4 3 2 3 2" xfId="14686" xr:uid="{00000000-0005-0000-0000-0000637A0000}"/>
    <cellStyle name="Normal 3 7 4 3 2 3 2 2" xfId="31652" xr:uid="{00000000-0005-0000-0000-0000647A0000}"/>
    <cellStyle name="Normal 3 7 4 3 2 3 3" xfId="23170" xr:uid="{00000000-0005-0000-0000-0000657A0000}"/>
    <cellStyle name="Normal 3 7 4 3 2 4" xfId="10444" xr:uid="{00000000-0005-0000-0000-0000667A0000}"/>
    <cellStyle name="Normal 3 7 4 3 2 4 2" xfId="27411" xr:uid="{00000000-0005-0000-0000-0000677A0000}"/>
    <cellStyle name="Normal 3 7 4 3 2 5" xfId="18929" xr:uid="{00000000-0005-0000-0000-0000687A0000}"/>
    <cellStyle name="Normal 3 7 4 3 3" xfId="2997" xr:uid="{00000000-0005-0000-0000-0000697A0000}"/>
    <cellStyle name="Normal 3 7 4 3 3 2" xfId="7257" xr:uid="{00000000-0005-0000-0000-00006A7A0000}"/>
    <cellStyle name="Normal 3 7 4 3 3 2 2" xfId="15746" xr:uid="{00000000-0005-0000-0000-00006B7A0000}"/>
    <cellStyle name="Normal 3 7 4 3 3 2 2 2" xfId="32712" xr:uid="{00000000-0005-0000-0000-00006C7A0000}"/>
    <cellStyle name="Normal 3 7 4 3 3 2 3" xfId="24230" xr:uid="{00000000-0005-0000-0000-00006D7A0000}"/>
    <cellStyle name="Normal 3 7 4 3 3 3" xfId="11504" xr:uid="{00000000-0005-0000-0000-00006E7A0000}"/>
    <cellStyle name="Normal 3 7 4 3 3 3 2" xfId="28471" xr:uid="{00000000-0005-0000-0000-00006F7A0000}"/>
    <cellStyle name="Normal 3 7 4 3 3 4" xfId="19989" xr:uid="{00000000-0005-0000-0000-0000707A0000}"/>
    <cellStyle name="Normal 3 7 4 3 4" xfId="5138" xr:uid="{00000000-0005-0000-0000-0000717A0000}"/>
    <cellStyle name="Normal 3 7 4 3 4 2" xfId="13628" xr:uid="{00000000-0005-0000-0000-0000727A0000}"/>
    <cellStyle name="Normal 3 7 4 3 4 2 2" xfId="30594" xr:uid="{00000000-0005-0000-0000-0000737A0000}"/>
    <cellStyle name="Normal 3 7 4 3 4 3" xfId="22112" xr:uid="{00000000-0005-0000-0000-0000747A0000}"/>
    <cellStyle name="Normal 3 7 4 3 5" xfId="9386" xr:uid="{00000000-0005-0000-0000-0000757A0000}"/>
    <cellStyle name="Normal 3 7 4 3 5 2" xfId="26353" xr:uid="{00000000-0005-0000-0000-0000767A0000}"/>
    <cellStyle name="Normal 3 7 4 3 6" xfId="17871" xr:uid="{00000000-0005-0000-0000-0000777A0000}"/>
    <cellStyle name="Normal 3 7 4 4" xfId="1405" xr:uid="{00000000-0005-0000-0000-0000787A0000}"/>
    <cellStyle name="Normal 3 7 4 4 2" xfId="3527" xr:uid="{00000000-0005-0000-0000-0000797A0000}"/>
    <cellStyle name="Normal 3 7 4 4 2 2" xfId="7786" xr:uid="{00000000-0005-0000-0000-00007A7A0000}"/>
    <cellStyle name="Normal 3 7 4 4 2 2 2" xfId="16275" xr:uid="{00000000-0005-0000-0000-00007B7A0000}"/>
    <cellStyle name="Normal 3 7 4 4 2 2 2 2" xfId="33241" xr:uid="{00000000-0005-0000-0000-00007C7A0000}"/>
    <cellStyle name="Normal 3 7 4 4 2 2 3" xfId="24759" xr:uid="{00000000-0005-0000-0000-00007D7A0000}"/>
    <cellStyle name="Normal 3 7 4 4 2 3" xfId="12033" xr:uid="{00000000-0005-0000-0000-00007E7A0000}"/>
    <cellStyle name="Normal 3 7 4 4 2 3 2" xfId="29000" xr:uid="{00000000-0005-0000-0000-00007F7A0000}"/>
    <cellStyle name="Normal 3 7 4 4 2 4" xfId="20518" xr:uid="{00000000-0005-0000-0000-0000807A0000}"/>
    <cellStyle name="Normal 3 7 4 4 3" xfId="5667" xr:uid="{00000000-0005-0000-0000-0000817A0000}"/>
    <cellStyle name="Normal 3 7 4 4 3 2" xfId="14157" xr:uid="{00000000-0005-0000-0000-0000827A0000}"/>
    <cellStyle name="Normal 3 7 4 4 3 2 2" xfId="31123" xr:uid="{00000000-0005-0000-0000-0000837A0000}"/>
    <cellStyle name="Normal 3 7 4 4 3 3" xfId="22641" xr:uid="{00000000-0005-0000-0000-0000847A0000}"/>
    <cellStyle name="Normal 3 7 4 4 4" xfId="9915" xr:uid="{00000000-0005-0000-0000-0000857A0000}"/>
    <cellStyle name="Normal 3 7 4 4 4 2" xfId="26882" xr:uid="{00000000-0005-0000-0000-0000867A0000}"/>
    <cellStyle name="Normal 3 7 4 4 5" xfId="18400" xr:uid="{00000000-0005-0000-0000-0000877A0000}"/>
    <cellStyle name="Normal 3 7 4 5" xfId="2468" xr:uid="{00000000-0005-0000-0000-0000887A0000}"/>
    <cellStyle name="Normal 3 7 4 5 2" xfId="6728" xr:uid="{00000000-0005-0000-0000-0000897A0000}"/>
    <cellStyle name="Normal 3 7 4 5 2 2" xfId="15217" xr:uid="{00000000-0005-0000-0000-00008A7A0000}"/>
    <cellStyle name="Normal 3 7 4 5 2 2 2" xfId="32183" xr:uid="{00000000-0005-0000-0000-00008B7A0000}"/>
    <cellStyle name="Normal 3 7 4 5 2 3" xfId="23701" xr:uid="{00000000-0005-0000-0000-00008C7A0000}"/>
    <cellStyle name="Normal 3 7 4 5 3" xfId="10975" xr:uid="{00000000-0005-0000-0000-00008D7A0000}"/>
    <cellStyle name="Normal 3 7 4 5 3 2" xfId="27942" xr:uid="{00000000-0005-0000-0000-00008E7A0000}"/>
    <cellStyle name="Normal 3 7 4 5 4" xfId="19460" xr:uid="{00000000-0005-0000-0000-00008F7A0000}"/>
    <cellStyle name="Normal 3 7 4 6" xfId="4609" xr:uid="{00000000-0005-0000-0000-0000907A0000}"/>
    <cellStyle name="Normal 3 7 4 6 2" xfId="13099" xr:uid="{00000000-0005-0000-0000-0000917A0000}"/>
    <cellStyle name="Normal 3 7 4 6 2 2" xfId="30065" xr:uid="{00000000-0005-0000-0000-0000927A0000}"/>
    <cellStyle name="Normal 3 7 4 6 3" xfId="21583" xr:uid="{00000000-0005-0000-0000-0000937A0000}"/>
    <cellStyle name="Normal 3 7 4 7" xfId="8857" xr:uid="{00000000-0005-0000-0000-0000947A0000}"/>
    <cellStyle name="Normal 3 7 4 7 2" xfId="25824" xr:uid="{00000000-0005-0000-0000-0000957A0000}"/>
    <cellStyle name="Normal 3 7 4 8" xfId="17342" xr:uid="{00000000-0005-0000-0000-0000967A0000}"/>
    <cellStyle name="Normal 3 7 5" xfId="467" xr:uid="{00000000-0005-0000-0000-0000977A0000}"/>
    <cellStyle name="Normal 3 7 5 2" xfId="1008" xr:uid="{00000000-0005-0000-0000-0000987A0000}"/>
    <cellStyle name="Normal 3 7 5 2 2" xfId="2069" xr:uid="{00000000-0005-0000-0000-0000997A0000}"/>
    <cellStyle name="Normal 3 7 5 2 2 2" xfId="4190" xr:uid="{00000000-0005-0000-0000-00009A7A0000}"/>
    <cellStyle name="Normal 3 7 5 2 2 2 2" xfId="8449" xr:uid="{00000000-0005-0000-0000-00009B7A0000}"/>
    <cellStyle name="Normal 3 7 5 2 2 2 2 2" xfId="16938" xr:uid="{00000000-0005-0000-0000-00009C7A0000}"/>
    <cellStyle name="Normal 3 7 5 2 2 2 2 2 2" xfId="33904" xr:uid="{00000000-0005-0000-0000-00009D7A0000}"/>
    <cellStyle name="Normal 3 7 5 2 2 2 2 3" xfId="25422" xr:uid="{00000000-0005-0000-0000-00009E7A0000}"/>
    <cellStyle name="Normal 3 7 5 2 2 2 3" xfId="12696" xr:uid="{00000000-0005-0000-0000-00009F7A0000}"/>
    <cellStyle name="Normal 3 7 5 2 2 2 3 2" xfId="29663" xr:uid="{00000000-0005-0000-0000-0000A07A0000}"/>
    <cellStyle name="Normal 3 7 5 2 2 2 4" xfId="21181" xr:uid="{00000000-0005-0000-0000-0000A17A0000}"/>
    <cellStyle name="Normal 3 7 5 2 2 3" xfId="6330" xr:uid="{00000000-0005-0000-0000-0000A27A0000}"/>
    <cellStyle name="Normal 3 7 5 2 2 3 2" xfId="14820" xr:uid="{00000000-0005-0000-0000-0000A37A0000}"/>
    <cellStyle name="Normal 3 7 5 2 2 3 2 2" xfId="31786" xr:uid="{00000000-0005-0000-0000-0000A47A0000}"/>
    <cellStyle name="Normal 3 7 5 2 2 3 3" xfId="23304" xr:uid="{00000000-0005-0000-0000-0000A57A0000}"/>
    <cellStyle name="Normal 3 7 5 2 2 4" xfId="10578" xr:uid="{00000000-0005-0000-0000-0000A67A0000}"/>
    <cellStyle name="Normal 3 7 5 2 2 4 2" xfId="27545" xr:uid="{00000000-0005-0000-0000-0000A77A0000}"/>
    <cellStyle name="Normal 3 7 5 2 2 5" xfId="19063" xr:uid="{00000000-0005-0000-0000-0000A87A0000}"/>
    <cellStyle name="Normal 3 7 5 2 3" xfId="3131" xr:uid="{00000000-0005-0000-0000-0000A97A0000}"/>
    <cellStyle name="Normal 3 7 5 2 3 2" xfId="7391" xr:uid="{00000000-0005-0000-0000-0000AA7A0000}"/>
    <cellStyle name="Normal 3 7 5 2 3 2 2" xfId="15880" xr:uid="{00000000-0005-0000-0000-0000AB7A0000}"/>
    <cellStyle name="Normal 3 7 5 2 3 2 2 2" xfId="32846" xr:uid="{00000000-0005-0000-0000-0000AC7A0000}"/>
    <cellStyle name="Normal 3 7 5 2 3 2 3" xfId="24364" xr:uid="{00000000-0005-0000-0000-0000AD7A0000}"/>
    <cellStyle name="Normal 3 7 5 2 3 3" xfId="11638" xr:uid="{00000000-0005-0000-0000-0000AE7A0000}"/>
    <cellStyle name="Normal 3 7 5 2 3 3 2" xfId="28605" xr:uid="{00000000-0005-0000-0000-0000AF7A0000}"/>
    <cellStyle name="Normal 3 7 5 2 3 4" xfId="20123" xr:uid="{00000000-0005-0000-0000-0000B07A0000}"/>
    <cellStyle name="Normal 3 7 5 2 4" xfId="5272" xr:uid="{00000000-0005-0000-0000-0000B17A0000}"/>
    <cellStyle name="Normal 3 7 5 2 4 2" xfId="13762" xr:uid="{00000000-0005-0000-0000-0000B27A0000}"/>
    <cellStyle name="Normal 3 7 5 2 4 2 2" xfId="30728" xr:uid="{00000000-0005-0000-0000-0000B37A0000}"/>
    <cellStyle name="Normal 3 7 5 2 4 3" xfId="22246" xr:uid="{00000000-0005-0000-0000-0000B47A0000}"/>
    <cellStyle name="Normal 3 7 5 2 5" xfId="9520" xr:uid="{00000000-0005-0000-0000-0000B57A0000}"/>
    <cellStyle name="Normal 3 7 5 2 5 2" xfId="26487" xr:uid="{00000000-0005-0000-0000-0000B67A0000}"/>
    <cellStyle name="Normal 3 7 5 2 6" xfId="18005" xr:uid="{00000000-0005-0000-0000-0000B77A0000}"/>
    <cellStyle name="Normal 3 7 5 3" xfId="1539" xr:uid="{00000000-0005-0000-0000-0000B87A0000}"/>
    <cellStyle name="Normal 3 7 5 3 2" xfId="3661" xr:uid="{00000000-0005-0000-0000-0000B97A0000}"/>
    <cellStyle name="Normal 3 7 5 3 2 2" xfId="7920" xr:uid="{00000000-0005-0000-0000-0000BA7A0000}"/>
    <cellStyle name="Normal 3 7 5 3 2 2 2" xfId="16409" xr:uid="{00000000-0005-0000-0000-0000BB7A0000}"/>
    <cellStyle name="Normal 3 7 5 3 2 2 2 2" xfId="33375" xr:uid="{00000000-0005-0000-0000-0000BC7A0000}"/>
    <cellStyle name="Normal 3 7 5 3 2 2 3" xfId="24893" xr:uid="{00000000-0005-0000-0000-0000BD7A0000}"/>
    <cellStyle name="Normal 3 7 5 3 2 3" xfId="12167" xr:uid="{00000000-0005-0000-0000-0000BE7A0000}"/>
    <cellStyle name="Normal 3 7 5 3 2 3 2" xfId="29134" xr:uid="{00000000-0005-0000-0000-0000BF7A0000}"/>
    <cellStyle name="Normal 3 7 5 3 2 4" xfId="20652" xr:uid="{00000000-0005-0000-0000-0000C07A0000}"/>
    <cellStyle name="Normal 3 7 5 3 3" xfId="5801" xr:uid="{00000000-0005-0000-0000-0000C17A0000}"/>
    <cellStyle name="Normal 3 7 5 3 3 2" xfId="14291" xr:uid="{00000000-0005-0000-0000-0000C27A0000}"/>
    <cellStyle name="Normal 3 7 5 3 3 2 2" xfId="31257" xr:uid="{00000000-0005-0000-0000-0000C37A0000}"/>
    <cellStyle name="Normal 3 7 5 3 3 3" xfId="22775" xr:uid="{00000000-0005-0000-0000-0000C47A0000}"/>
    <cellStyle name="Normal 3 7 5 3 4" xfId="10049" xr:uid="{00000000-0005-0000-0000-0000C57A0000}"/>
    <cellStyle name="Normal 3 7 5 3 4 2" xfId="27016" xr:uid="{00000000-0005-0000-0000-0000C67A0000}"/>
    <cellStyle name="Normal 3 7 5 3 5" xfId="18534" xr:uid="{00000000-0005-0000-0000-0000C77A0000}"/>
    <cellStyle name="Normal 3 7 5 4" xfId="2602" xr:uid="{00000000-0005-0000-0000-0000C87A0000}"/>
    <cellStyle name="Normal 3 7 5 4 2" xfId="6862" xr:uid="{00000000-0005-0000-0000-0000C97A0000}"/>
    <cellStyle name="Normal 3 7 5 4 2 2" xfId="15351" xr:uid="{00000000-0005-0000-0000-0000CA7A0000}"/>
    <cellStyle name="Normal 3 7 5 4 2 2 2" xfId="32317" xr:uid="{00000000-0005-0000-0000-0000CB7A0000}"/>
    <cellStyle name="Normal 3 7 5 4 2 3" xfId="23835" xr:uid="{00000000-0005-0000-0000-0000CC7A0000}"/>
    <cellStyle name="Normal 3 7 5 4 3" xfId="11109" xr:uid="{00000000-0005-0000-0000-0000CD7A0000}"/>
    <cellStyle name="Normal 3 7 5 4 3 2" xfId="28076" xr:uid="{00000000-0005-0000-0000-0000CE7A0000}"/>
    <cellStyle name="Normal 3 7 5 4 4" xfId="19594" xr:uid="{00000000-0005-0000-0000-0000CF7A0000}"/>
    <cellStyle name="Normal 3 7 5 5" xfId="4743" xr:uid="{00000000-0005-0000-0000-0000D07A0000}"/>
    <cellStyle name="Normal 3 7 5 5 2" xfId="13233" xr:uid="{00000000-0005-0000-0000-0000D17A0000}"/>
    <cellStyle name="Normal 3 7 5 5 2 2" xfId="30199" xr:uid="{00000000-0005-0000-0000-0000D27A0000}"/>
    <cellStyle name="Normal 3 7 5 5 3" xfId="21717" xr:uid="{00000000-0005-0000-0000-0000D37A0000}"/>
    <cellStyle name="Normal 3 7 5 6" xfId="8991" xr:uid="{00000000-0005-0000-0000-0000D47A0000}"/>
    <cellStyle name="Normal 3 7 5 6 2" xfId="25958" xr:uid="{00000000-0005-0000-0000-0000D57A0000}"/>
    <cellStyle name="Normal 3 7 5 7" xfId="17476" xr:uid="{00000000-0005-0000-0000-0000D67A0000}"/>
    <cellStyle name="Normal 3 7 6" xfId="737" xr:uid="{00000000-0005-0000-0000-0000D77A0000}"/>
    <cellStyle name="Normal 3 7 6 2" xfId="1804" xr:uid="{00000000-0005-0000-0000-0000D87A0000}"/>
    <cellStyle name="Normal 3 7 6 2 2" xfId="3925" xr:uid="{00000000-0005-0000-0000-0000D97A0000}"/>
    <cellStyle name="Normal 3 7 6 2 2 2" xfId="8184" xr:uid="{00000000-0005-0000-0000-0000DA7A0000}"/>
    <cellStyle name="Normal 3 7 6 2 2 2 2" xfId="16673" xr:uid="{00000000-0005-0000-0000-0000DB7A0000}"/>
    <cellStyle name="Normal 3 7 6 2 2 2 2 2" xfId="33639" xr:uid="{00000000-0005-0000-0000-0000DC7A0000}"/>
    <cellStyle name="Normal 3 7 6 2 2 2 3" xfId="25157" xr:uid="{00000000-0005-0000-0000-0000DD7A0000}"/>
    <cellStyle name="Normal 3 7 6 2 2 3" xfId="12431" xr:uid="{00000000-0005-0000-0000-0000DE7A0000}"/>
    <cellStyle name="Normal 3 7 6 2 2 3 2" xfId="29398" xr:uid="{00000000-0005-0000-0000-0000DF7A0000}"/>
    <cellStyle name="Normal 3 7 6 2 2 4" xfId="20916" xr:uid="{00000000-0005-0000-0000-0000E07A0000}"/>
    <cellStyle name="Normal 3 7 6 2 3" xfId="6065" xr:uid="{00000000-0005-0000-0000-0000E17A0000}"/>
    <cellStyle name="Normal 3 7 6 2 3 2" xfId="14555" xr:uid="{00000000-0005-0000-0000-0000E27A0000}"/>
    <cellStyle name="Normal 3 7 6 2 3 2 2" xfId="31521" xr:uid="{00000000-0005-0000-0000-0000E37A0000}"/>
    <cellStyle name="Normal 3 7 6 2 3 3" xfId="23039" xr:uid="{00000000-0005-0000-0000-0000E47A0000}"/>
    <cellStyle name="Normal 3 7 6 2 4" xfId="10313" xr:uid="{00000000-0005-0000-0000-0000E57A0000}"/>
    <cellStyle name="Normal 3 7 6 2 4 2" xfId="27280" xr:uid="{00000000-0005-0000-0000-0000E67A0000}"/>
    <cellStyle name="Normal 3 7 6 2 5" xfId="18798" xr:uid="{00000000-0005-0000-0000-0000E77A0000}"/>
    <cellStyle name="Normal 3 7 6 3" xfId="2866" xr:uid="{00000000-0005-0000-0000-0000E87A0000}"/>
    <cellStyle name="Normal 3 7 6 3 2" xfId="7126" xr:uid="{00000000-0005-0000-0000-0000E97A0000}"/>
    <cellStyle name="Normal 3 7 6 3 2 2" xfId="15615" xr:uid="{00000000-0005-0000-0000-0000EA7A0000}"/>
    <cellStyle name="Normal 3 7 6 3 2 2 2" xfId="32581" xr:uid="{00000000-0005-0000-0000-0000EB7A0000}"/>
    <cellStyle name="Normal 3 7 6 3 2 3" xfId="24099" xr:uid="{00000000-0005-0000-0000-0000EC7A0000}"/>
    <cellStyle name="Normal 3 7 6 3 3" xfId="11373" xr:uid="{00000000-0005-0000-0000-0000ED7A0000}"/>
    <cellStyle name="Normal 3 7 6 3 3 2" xfId="28340" xr:uid="{00000000-0005-0000-0000-0000EE7A0000}"/>
    <cellStyle name="Normal 3 7 6 3 4" xfId="19858" xr:uid="{00000000-0005-0000-0000-0000EF7A0000}"/>
    <cellStyle name="Normal 3 7 6 4" xfId="5007" xr:uid="{00000000-0005-0000-0000-0000F07A0000}"/>
    <cellStyle name="Normal 3 7 6 4 2" xfId="13497" xr:uid="{00000000-0005-0000-0000-0000F17A0000}"/>
    <cellStyle name="Normal 3 7 6 4 2 2" xfId="30463" xr:uid="{00000000-0005-0000-0000-0000F27A0000}"/>
    <cellStyle name="Normal 3 7 6 4 3" xfId="21981" xr:uid="{00000000-0005-0000-0000-0000F37A0000}"/>
    <cellStyle name="Normal 3 7 6 5" xfId="9255" xr:uid="{00000000-0005-0000-0000-0000F47A0000}"/>
    <cellStyle name="Normal 3 7 6 5 2" xfId="26222" xr:uid="{00000000-0005-0000-0000-0000F57A0000}"/>
    <cellStyle name="Normal 3 7 6 6" xfId="17740" xr:uid="{00000000-0005-0000-0000-0000F67A0000}"/>
    <cellStyle name="Normal 3 7 7" xfId="1273" xr:uid="{00000000-0005-0000-0000-0000F77A0000}"/>
    <cellStyle name="Normal 3 7 7 2" xfId="3396" xr:uid="{00000000-0005-0000-0000-0000F87A0000}"/>
    <cellStyle name="Normal 3 7 7 2 2" xfId="7655" xr:uid="{00000000-0005-0000-0000-0000F97A0000}"/>
    <cellStyle name="Normal 3 7 7 2 2 2" xfId="16144" xr:uid="{00000000-0005-0000-0000-0000FA7A0000}"/>
    <cellStyle name="Normal 3 7 7 2 2 2 2" xfId="33110" xr:uid="{00000000-0005-0000-0000-0000FB7A0000}"/>
    <cellStyle name="Normal 3 7 7 2 2 3" xfId="24628" xr:uid="{00000000-0005-0000-0000-0000FC7A0000}"/>
    <cellStyle name="Normal 3 7 7 2 3" xfId="11902" xr:uid="{00000000-0005-0000-0000-0000FD7A0000}"/>
    <cellStyle name="Normal 3 7 7 2 3 2" xfId="28869" xr:uid="{00000000-0005-0000-0000-0000FE7A0000}"/>
    <cellStyle name="Normal 3 7 7 2 4" xfId="20387" xr:uid="{00000000-0005-0000-0000-0000FF7A0000}"/>
    <cellStyle name="Normal 3 7 7 3" xfId="5536" xr:uid="{00000000-0005-0000-0000-0000007B0000}"/>
    <cellStyle name="Normal 3 7 7 3 2" xfId="14026" xr:uid="{00000000-0005-0000-0000-0000017B0000}"/>
    <cellStyle name="Normal 3 7 7 3 2 2" xfId="30992" xr:uid="{00000000-0005-0000-0000-0000027B0000}"/>
    <cellStyle name="Normal 3 7 7 3 3" xfId="22510" xr:uid="{00000000-0005-0000-0000-0000037B0000}"/>
    <cellStyle name="Normal 3 7 7 4" xfId="9784" xr:uid="{00000000-0005-0000-0000-0000047B0000}"/>
    <cellStyle name="Normal 3 7 7 4 2" xfId="26751" xr:uid="{00000000-0005-0000-0000-0000057B0000}"/>
    <cellStyle name="Normal 3 7 7 5" xfId="18269" xr:uid="{00000000-0005-0000-0000-0000067B0000}"/>
    <cellStyle name="Normal 3 7 8" xfId="2336" xr:uid="{00000000-0005-0000-0000-0000077B0000}"/>
    <cellStyle name="Normal 3 7 8 2" xfId="6597" xr:uid="{00000000-0005-0000-0000-0000087B0000}"/>
    <cellStyle name="Normal 3 7 8 2 2" xfId="15086" xr:uid="{00000000-0005-0000-0000-0000097B0000}"/>
    <cellStyle name="Normal 3 7 8 2 2 2" xfId="32052" xr:uid="{00000000-0005-0000-0000-00000A7B0000}"/>
    <cellStyle name="Normal 3 7 8 2 3" xfId="23570" xr:uid="{00000000-0005-0000-0000-00000B7B0000}"/>
    <cellStyle name="Normal 3 7 8 3" xfId="10844" xr:uid="{00000000-0005-0000-0000-00000C7B0000}"/>
    <cellStyle name="Normal 3 7 8 3 2" xfId="27811" xr:uid="{00000000-0005-0000-0000-00000D7B0000}"/>
    <cellStyle name="Normal 3 7 8 4" xfId="19329" xr:uid="{00000000-0005-0000-0000-00000E7B0000}"/>
    <cellStyle name="Normal 3 7 9" xfId="4477" xr:uid="{00000000-0005-0000-0000-00000F7B0000}"/>
    <cellStyle name="Normal 3 7 9 2" xfId="12968" xr:uid="{00000000-0005-0000-0000-0000107B0000}"/>
    <cellStyle name="Normal 3 7 9 2 2" xfId="29934" xr:uid="{00000000-0005-0000-0000-0000117B0000}"/>
    <cellStyle name="Normal 3 7 9 3" xfId="21452" xr:uid="{00000000-0005-0000-0000-0000127B0000}"/>
    <cellStyle name="Normal 3 8" xfId="48" xr:uid="{00000000-0005-0000-0000-0000137B0000}"/>
    <cellStyle name="Normal 3 8 10" xfId="8726" xr:uid="{00000000-0005-0000-0000-0000147B0000}"/>
    <cellStyle name="Normal 3 8 10 2" xfId="25694" xr:uid="{00000000-0005-0000-0000-0000157B0000}"/>
    <cellStyle name="Normal 3 8 11" xfId="17211" xr:uid="{00000000-0005-0000-0000-0000167B0000}"/>
    <cellStyle name="Normal 3 8 2" xfId="179" xr:uid="{00000000-0005-0000-0000-0000177B0000}"/>
    <cellStyle name="Normal 3 8 2 10" xfId="17245" xr:uid="{00000000-0005-0000-0000-0000187B0000}"/>
    <cellStyle name="Normal 3 8 2 2" xfId="280" xr:uid="{00000000-0005-0000-0000-0000197B0000}"/>
    <cellStyle name="Normal 3 8 2 2 2" xfId="414" xr:uid="{00000000-0005-0000-0000-00001A7B0000}"/>
    <cellStyle name="Normal 3 8 2 2 2 2" xfId="702" xr:uid="{00000000-0005-0000-0000-00001B7B0000}"/>
    <cellStyle name="Normal 3 8 2 2 2 2 2" xfId="1238" xr:uid="{00000000-0005-0000-0000-00001C7B0000}"/>
    <cellStyle name="Normal 3 8 2 2 2 2 2 2" xfId="2299" xr:uid="{00000000-0005-0000-0000-00001D7B0000}"/>
    <cellStyle name="Normal 3 8 2 2 2 2 2 2 2" xfId="4420" xr:uid="{00000000-0005-0000-0000-00001E7B0000}"/>
    <cellStyle name="Normal 3 8 2 2 2 2 2 2 2 2" xfId="8679" xr:uid="{00000000-0005-0000-0000-00001F7B0000}"/>
    <cellStyle name="Normal 3 8 2 2 2 2 2 2 2 2 2" xfId="17168" xr:uid="{00000000-0005-0000-0000-0000207B0000}"/>
    <cellStyle name="Normal 3 8 2 2 2 2 2 2 2 2 2 2" xfId="34134" xr:uid="{00000000-0005-0000-0000-0000217B0000}"/>
    <cellStyle name="Normal 3 8 2 2 2 2 2 2 2 2 3" xfId="25652" xr:uid="{00000000-0005-0000-0000-0000227B0000}"/>
    <cellStyle name="Normal 3 8 2 2 2 2 2 2 2 3" xfId="12926" xr:uid="{00000000-0005-0000-0000-0000237B0000}"/>
    <cellStyle name="Normal 3 8 2 2 2 2 2 2 2 3 2" xfId="29893" xr:uid="{00000000-0005-0000-0000-0000247B0000}"/>
    <cellStyle name="Normal 3 8 2 2 2 2 2 2 2 4" xfId="21411" xr:uid="{00000000-0005-0000-0000-0000257B0000}"/>
    <cellStyle name="Normal 3 8 2 2 2 2 2 2 3" xfId="6560" xr:uid="{00000000-0005-0000-0000-0000267B0000}"/>
    <cellStyle name="Normal 3 8 2 2 2 2 2 2 3 2" xfId="15050" xr:uid="{00000000-0005-0000-0000-0000277B0000}"/>
    <cellStyle name="Normal 3 8 2 2 2 2 2 2 3 2 2" xfId="32016" xr:uid="{00000000-0005-0000-0000-0000287B0000}"/>
    <cellStyle name="Normal 3 8 2 2 2 2 2 2 3 3" xfId="23534" xr:uid="{00000000-0005-0000-0000-0000297B0000}"/>
    <cellStyle name="Normal 3 8 2 2 2 2 2 2 4" xfId="10808" xr:uid="{00000000-0005-0000-0000-00002A7B0000}"/>
    <cellStyle name="Normal 3 8 2 2 2 2 2 2 4 2" xfId="27775" xr:uid="{00000000-0005-0000-0000-00002B7B0000}"/>
    <cellStyle name="Normal 3 8 2 2 2 2 2 2 5" xfId="19293" xr:uid="{00000000-0005-0000-0000-00002C7B0000}"/>
    <cellStyle name="Normal 3 8 2 2 2 2 2 3" xfId="3361" xr:uid="{00000000-0005-0000-0000-00002D7B0000}"/>
    <cellStyle name="Normal 3 8 2 2 2 2 2 3 2" xfId="7621" xr:uid="{00000000-0005-0000-0000-00002E7B0000}"/>
    <cellStyle name="Normal 3 8 2 2 2 2 2 3 2 2" xfId="16110" xr:uid="{00000000-0005-0000-0000-00002F7B0000}"/>
    <cellStyle name="Normal 3 8 2 2 2 2 2 3 2 2 2" xfId="33076" xr:uid="{00000000-0005-0000-0000-0000307B0000}"/>
    <cellStyle name="Normal 3 8 2 2 2 2 2 3 2 3" xfId="24594" xr:uid="{00000000-0005-0000-0000-0000317B0000}"/>
    <cellStyle name="Normal 3 8 2 2 2 2 2 3 3" xfId="11868" xr:uid="{00000000-0005-0000-0000-0000327B0000}"/>
    <cellStyle name="Normal 3 8 2 2 2 2 2 3 3 2" xfId="28835" xr:uid="{00000000-0005-0000-0000-0000337B0000}"/>
    <cellStyle name="Normal 3 8 2 2 2 2 2 3 4" xfId="20353" xr:uid="{00000000-0005-0000-0000-0000347B0000}"/>
    <cellStyle name="Normal 3 8 2 2 2 2 2 4" xfId="5502" xr:uid="{00000000-0005-0000-0000-0000357B0000}"/>
    <cellStyle name="Normal 3 8 2 2 2 2 2 4 2" xfId="13992" xr:uid="{00000000-0005-0000-0000-0000367B0000}"/>
    <cellStyle name="Normal 3 8 2 2 2 2 2 4 2 2" xfId="30958" xr:uid="{00000000-0005-0000-0000-0000377B0000}"/>
    <cellStyle name="Normal 3 8 2 2 2 2 2 4 3" xfId="22476" xr:uid="{00000000-0005-0000-0000-0000387B0000}"/>
    <cellStyle name="Normal 3 8 2 2 2 2 2 5" xfId="9750" xr:uid="{00000000-0005-0000-0000-0000397B0000}"/>
    <cellStyle name="Normal 3 8 2 2 2 2 2 5 2" xfId="26717" xr:uid="{00000000-0005-0000-0000-00003A7B0000}"/>
    <cellStyle name="Normal 3 8 2 2 2 2 2 6" xfId="18235" xr:uid="{00000000-0005-0000-0000-00003B7B0000}"/>
    <cellStyle name="Normal 3 8 2 2 2 2 3" xfId="1769" xr:uid="{00000000-0005-0000-0000-00003C7B0000}"/>
    <cellStyle name="Normal 3 8 2 2 2 2 3 2" xfId="3891" xr:uid="{00000000-0005-0000-0000-00003D7B0000}"/>
    <cellStyle name="Normal 3 8 2 2 2 2 3 2 2" xfId="8150" xr:uid="{00000000-0005-0000-0000-00003E7B0000}"/>
    <cellStyle name="Normal 3 8 2 2 2 2 3 2 2 2" xfId="16639" xr:uid="{00000000-0005-0000-0000-00003F7B0000}"/>
    <cellStyle name="Normal 3 8 2 2 2 2 3 2 2 2 2" xfId="33605" xr:uid="{00000000-0005-0000-0000-0000407B0000}"/>
    <cellStyle name="Normal 3 8 2 2 2 2 3 2 2 3" xfId="25123" xr:uid="{00000000-0005-0000-0000-0000417B0000}"/>
    <cellStyle name="Normal 3 8 2 2 2 2 3 2 3" xfId="12397" xr:uid="{00000000-0005-0000-0000-0000427B0000}"/>
    <cellStyle name="Normal 3 8 2 2 2 2 3 2 3 2" xfId="29364" xr:uid="{00000000-0005-0000-0000-0000437B0000}"/>
    <cellStyle name="Normal 3 8 2 2 2 2 3 2 4" xfId="20882" xr:uid="{00000000-0005-0000-0000-0000447B0000}"/>
    <cellStyle name="Normal 3 8 2 2 2 2 3 3" xfId="6031" xr:uid="{00000000-0005-0000-0000-0000457B0000}"/>
    <cellStyle name="Normal 3 8 2 2 2 2 3 3 2" xfId="14521" xr:uid="{00000000-0005-0000-0000-0000467B0000}"/>
    <cellStyle name="Normal 3 8 2 2 2 2 3 3 2 2" xfId="31487" xr:uid="{00000000-0005-0000-0000-0000477B0000}"/>
    <cellStyle name="Normal 3 8 2 2 2 2 3 3 3" xfId="23005" xr:uid="{00000000-0005-0000-0000-0000487B0000}"/>
    <cellStyle name="Normal 3 8 2 2 2 2 3 4" xfId="10279" xr:uid="{00000000-0005-0000-0000-0000497B0000}"/>
    <cellStyle name="Normal 3 8 2 2 2 2 3 4 2" xfId="27246" xr:uid="{00000000-0005-0000-0000-00004A7B0000}"/>
    <cellStyle name="Normal 3 8 2 2 2 2 3 5" xfId="18764" xr:uid="{00000000-0005-0000-0000-00004B7B0000}"/>
    <cellStyle name="Normal 3 8 2 2 2 2 4" xfId="2832" xr:uid="{00000000-0005-0000-0000-00004C7B0000}"/>
    <cellStyle name="Normal 3 8 2 2 2 2 4 2" xfId="7092" xr:uid="{00000000-0005-0000-0000-00004D7B0000}"/>
    <cellStyle name="Normal 3 8 2 2 2 2 4 2 2" xfId="15581" xr:uid="{00000000-0005-0000-0000-00004E7B0000}"/>
    <cellStyle name="Normal 3 8 2 2 2 2 4 2 2 2" xfId="32547" xr:uid="{00000000-0005-0000-0000-00004F7B0000}"/>
    <cellStyle name="Normal 3 8 2 2 2 2 4 2 3" xfId="24065" xr:uid="{00000000-0005-0000-0000-0000507B0000}"/>
    <cellStyle name="Normal 3 8 2 2 2 2 4 3" xfId="11339" xr:uid="{00000000-0005-0000-0000-0000517B0000}"/>
    <cellStyle name="Normal 3 8 2 2 2 2 4 3 2" xfId="28306" xr:uid="{00000000-0005-0000-0000-0000527B0000}"/>
    <cellStyle name="Normal 3 8 2 2 2 2 4 4" xfId="19824" xr:uid="{00000000-0005-0000-0000-0000537B0000}"/>
    <cellStyle name="Normal 3 8 2 2 2 2 5" xfId="4973" xr:uid="{00000000-0005-0000-0000-0000547B0000}"/>
    <cellStyle name="Normal 3 8 2 2 2 2 5 2" xfId="13463" xr:uid="{00000000-0005-0000-0000-0000557B0000}"/>
    <cellStyle name="Normal 3 8 2 2 2 2 5 2 2" xfId="30429" xr:uid="{00000000-0005-0000-0000-0000567B0000}"/>
    <cellStyle name="Normal 3 8 2 2 2 2 5 3" xfId="21947" xr:uid="{00000000-0005-0000-0000-0000577B0000}"/>
    <cellStyle name="Normal 3 8 2 2 2 2 6" xfId="9221" xr:uid="{00000000-0005-0000-0000-0000587B0000}"/>
    <cellStyle name="Normal 3 8 2 2 2 2 6 2" xfId="26188" xr:uid="{00000000-0005-0000-0000-0000597B0000}"/>
    <cellStyle name="Normal 3 8 2 2 2 2 7" xfId="17706" xr:uid="{00000000-0005-0000-0000-00005A7B0000}"/>
    <cellStyle name="Normal 3 8 2 2 2 3" xfId="968" xr:uid="{00000000-0005-0000-0000-00005B7B0000}"/>
    <cellStyle name="Normal 3 8 2 2 2 3 2" xfId="2034" xr:uid="{00000000-0005-0000-0000-00005C7B0000}"/>
    <cellStyle name="Normal 3 8 2 2 2 3 2 2" xfId="4155" xr:uid="{00000000-0005-0000-0000-00005D7B0000}"/>
    <cellStyle name="Normal 3 8 2 2 2 3 2 2 2" xfId="8414" xr:uid="{00000000-0005-0000-0000-00005E7B0000}"/>
    <cellStyle name="Normal 3 8 2 2 2 3 2 2 2 2" xfId="16903" xr:uid="{00000000-0005-0000-0000-00005F7B0000}"/>
    <cellStyle name="Normal 3 8 2 2 2 3 2 2 2 2 2" xfId="33869" xr:uid="{00000000-0005-0000-0000-0000607B0000}"/>
    <cellStyle name="Normal 3 8 2 2 2 3 2 2 2 3" xfId="25387" xr:uid="{00000000-0005-0000-0000-0000617B0000}"/>
    <cellStyle name="Normal 3 8 2 2 2 3 2 2 3" xfId="12661" xr:uid="{00000000-0005-0000-0000-0000627B0000}"/>
    <cellStyle name="Normal 3 8 2 2 2 3 2 2 3 2" xfId="29628" xr:uid="{00000000-0005-0000-0000-0000637B0000}"/>
    <cellStyle name="Normal 3 8 2 2 2 3 2 2 4" xfId="21146" xr:uid="{00000000-0005-0000-0000-0000647B0000}"/>
    <cellStyle name="Normal 3 8 2 2 2 3 2 3" xfId="6295" xr:uid="{00000000-0005-0000-0000-0000657B0000}"/>
    <cellStyle name="Normal 3 8 2 2 2 3 2 3 2" xfId="14785" xr:uid="{00000000-0005-0000-0000-0000667B0000}"/>
    <cellStyle name="Normal 3 8 2 2 2 3 2 3 2 2" xfId="31751" xr:uid="{00000000-0005-0000-0000-0000677B0000}"/>
    <cellStyle name="Normal 3 8 2 2 2 3 2 3 3" xfId="23269" xr:uid="{00000000-0005-0000-0000-0000687B0000}"/>
    <cellStyle name="Normal 3 8 2 2 2 3 2 4" xfId="10543" xr:uid="{00000000-0005-0000-0000-0000697B0000}"/>
    <cellStyle name="Normal 3 8 2 2 2 3 2 4 2" xfId="27510" xr:uid="{00000000-0005-0000-0000-00006A7B0000}"/>
    <cellStyle name="Normal 3 8 2 2 2 3 2 5" xfId="19028" xr:uid="{00000000-0005-0000-0000-00006B7B0000}"/>
    <cellStyle name="Normal 3 8 2 2 2 3 3" xfId="3096" xr:uid="{00000000-0005-0000-0000-00006C7B0000}"/>
    <cellStyle name="Normal 3 8 2 2 2 3 3 2" xfId="7356" xr:uid="{00000000-0005-0000-0000-00006D7B0000}"/>
    <cellStyle name="Normal 3 8 2 2 2 3 3 2 2" xfId="15845" xr:uid="{00000000-0005-0000-0000-00006E7B0000}"/>
    <cellStyle name="Normal 3 8 2 2 2 3 3 2 2 2" xfId="32811" xr:uid="{00000000-0005-0000-0000-00006F7B0000}"/>
    <cellStyle name="Normal 3 8 2 2 2 3 3 2 3" xfId="24329" xr:uid="{00000000-0005-0000-0000-0000707B0000}"/>
    <cellStyle name="Normal 3 8 2 2 2 3 3 3" xfId="11603" xr:uid="{00000000-0005-0000-0000-0000717B0000}"/>
    <cellStyle name="Normal 3 8 2 2 2 3 3 3 2" xfId="28570" xr:uid="{00000000-0005-0000-0000-0000727B0000}"/>
    <cellStyle name="Normal 3 8 2 2 2 3 3 4" xfId="20088" xr:uid="{00000000-0005-0000-0000-0000737B0000}"/>
    <cellStyle name="Normal 3 8 2 2 2 3 4" xfId="5237" xr:uid="{00000000-0005-0000-0000-0000747B0000}"/>
    <cellStyle name="Normal 3 8 2 2 2 3 4 2" xfId="13727" xr:uid="{00000000-0005-0000-0000-0000757B0000}"/>
    <cellStyle name="Normal 3 8 2 2 2 3 4 2 2" xfId="30693" xr:uid="{00000000-0005-0000-0000-0000767B0000}"/>
    <cellStyle name="Normal 3 8 2 2 2 3 4 3" xfId="22211" xr:uid="{00000000-0005-0000-0000-0000777B0000}"/>
    <cellStyle name="Normal 3 8 2 2 2 3 5" xfId="9485" xr:uid="{00000000-0005-0000-0000-0000787B0000}"/>
    <cellStyle name="Normal 3 8 2 2 2 3 5 2" xfId="26452" xr:uid="{00000000-0005-0000-0000-0000797B0000}"/>
    <cellStyle name="Normal 3 8 2 2 2 3 6" xfId="17970" xr:uid="{00000000-0005-0000-0000-00007A7B0000}"/>
    <cellStyle name="Normal 3 8 2 2 2 4" xfId="1504" xr:uid="{00000000-0005-0000-0000-00007B7B0000}"/>
    <cellStyle name="Normal 3 8 2 2 2 4 2" xfId="3626" xr:uid="{00000000-0005-0000-0000-00007C7B0000}"/>
    <cellStyle name="Normal 3 8 2 2 2 4 2 2" xfId="7885" xr:uid="{00000000-0005-0000-0000-00007D7B0000}"/>
    <cellStyle name="Normal 3 8 2 2 2 4 2 2 2" xfId="16374" xr:uid="{00000000-0005-0000-0000-00007E7B0000}"/>
    <cellStyle name="Normal 3 8 2 2 2 4 2 2 2 2" xfId="33340" xr:uid="{00000000-0005-0000-0000-00007F7B0000}"/>
    <cellStyle name="Normal 3 8 2 2 2 4 2 2 3" xfId="24858" xr:uid="{00000000-0005-0000-0000-0000807B0000}"/>
    <cellStyle name="Normal 3 8 2 2 2 4 2 3" xfId="12132" xr:uid="{00000000-0005-0000-0000-0000817B0000}"/>
    <cellStyle name="Normal 3 8 2 2 2 4 2 3 2" xfId="29099" xr:uid="{00000000-0005-0000-0000-0000827B0000}"/>
    <cellStyle name="Normal 3 8 2 2 2 4 2 4" xfId="20617" xr:uid="{00000000-0005-0000-0000-0000837B0000}"/>
    <cellStyle name="Normal 3 8 2 2 2 4 3" xfId="5766" xr:uid="{00000000-0005-0000-0000-0000847B0000}"/>
    <cellStyle name="Normal 3 8 2 2 2 4 3 2" xfId="14256" xr:uid="{00000000-0005-0000-0000-0000857B0000}"/>
    <cellStyle name="Normal 3 8 2 2 2 4 3 2 2" xfId="31222" xr:uid="{00000000-0005-0000-0000-0000867B0000}"/>
    <cellStyle name="Normal 3 8 2 2 2 4 3 3" xfId="22740" xr:uid="{00000000-0005-0000-0000-0000877B0000}"/>
    <cellStyle name="Normal 3 8 2 2 2 4 4" xfId="10014" xr:uid="{00000000-0005-0000-0000-0000887B0000}"/>
    <cellStyle name="Normal 3 8 2 2 2 4 4 2" xfId="26981" xr:uid="{00000000-0005-0000-0000-0000897B0000}"/>
    <cellStyle name="Normal 3 8 2 2 2 4 5" xfId="18499" xr:uid="{00000000-0005-0000-0000-00008A7B0000}"/>
    <cellStyle name="Normal 3 8 2 2 2 5" xfId="2567" xr:uid="{00000000-0005-0000-0000-00008B7B0000}"/>
    <cellStyle name="Normal 3 8 2 2 2 5 2" xfId="6827" xr:uid="{00000000-0005-0000-0000-00008C7B0000}"/>
    <cellStyle name="Normal 3 8 2 2 2 5 2 2" xfId="15316" xr:uid="{00000000-0005-0000-0000-00008D7B0000}"/>
    <cellStyle name="Normal 3 8 2 2 2 5 2 2 2" xfId="32282" xr:uid="{00000000-0005-0000-0000-00008E7B0000}"/>
    <cellStyle name="Normal 3 8 2 2 2 5 2 3" xfId="23800" xr:uid="{00000000-0005-0000-0000-00008F7B0000}"/>
    <cellStyle name="Normal 3 8 2 2 2 5 3" xfId="11074" xr:uid="{00000000-0005-0000-0000-0000907B0000}"/>
    <cellStyle name="Normal 3 8 2 2 2 5 3 2" xfId="28041" xr:uid="{00000000-0005-0000-0000-0000917B0000}"/>
    <cellStyle name="Normal 3 8 2 2 2 5 4" xfId="19559" xr:uid="{00000000-0005-0000-0000-0000927B0000}"/>
    <cellStyle name="Normal 3 8 2 2 2 6" xfId="4708" xr:uid="{00000000-0005-0000-0000-0000937B0000}"/>
    <cellStyle name="Normal 3 8 2 2 2 6 2" xfId="13198" xr:uid="{00000000-0005-0000-0000-0000947B0000}"/>
    <cellStyle name="Normal 3 8 2 2 2 6 2 2" xfId="30164" xr:uid="{00000000-0005-0000-0000-0000957B0000}"/>
    <cellStyle name="Normal 3 8 2 2 2 6 3" xfId="21682" xr:uid="{00000000-0005-0000-0000-0000967B0000}"/>
    <cellStyle name="Normal 3 8 2 2 2 7" xfId="8956" xr:uid="{00000000-0005-0000-0000-0000977B0000}"/>
    <cellStyle name="Normal 3 8 2 2 2 7 2" xfId="25923" xr:uid="{00000000-0005-0000-0000-0000987B0000}"/>
    <cellStyle name="Normal 3 8 2 2 2 8" xfId="17441" xr:uid="{00000000-0005-0000-0000-0000997B0000}"/>
    <cellStyle name="Normal 3 8 2 2 3" xfId="569" xr:uid="{00000000-0005-0000-0000-00009A7B0000}"/>
    <cellStyle name="Normal 3 8 2 2 3 2" xfId="1107" xr:uid="{00000000-0005-0000-0000-00009B7B0000}"/>
    <cellStyle name="Normal 3 8 2 2 3 2 2" xfId="2168" xr:uid="{00000000-0005-0000-0000-00009C7B0000}"/>
    <cellStyle name="Normal 3 8 2 2 3 2 2 2" xfId="4289" xr:uid="{00000000-0005-0000-0000-00009D7B0000}"/>
    <cellStyle name="Normal 3 8 2 2 3 2 2 2 2" xfId="8548" xr:uid="{00000000-0005-0000-0000-00009E7B0000}"/>
    <cellStyle name="Normal 3 8 2 2 3 2 2 2 2 2" xfId="17037" xr:uid="{00000000-0005-0000-0000-00009F7B0000}"/>
    <cellStyle name="Normal 3 8 2 2 3 2 2 2 2 2 2" xfId="34003" xr:uid="{00000000-0005-0000-0000-0000A07B0000}"/>
    <cellStyle name="Normal 3 8 2 2 3 2 2 2 2 3" xfId="25521" xr:uid="{00000000-0005-0000-0000-0000A17B0000}"/>
    <cellStyle name="Normal 3 8 2 2 3 2 2 2 3" xfId="12795" xr:uid="{00000000-0005-0000-0000-0000A27B0000}"/>
    <cellStyle name="Normal 3 8 2 2 3 2 2 2 3 2" xfId="29762" xr:uid="{00000000-0005-0000-0000-0000A37B0000}"/>
    <cellStyle name="Normal 3 8 2 2 3 2 2 2 4" xfId="21280" xr:uid="{00000000-0005-0000-0000-0000A47B0000}"/>
    <cellStyle name="Normal 3 8 2 2 3 2 2 3" xfId="6429" xr:uid="{00000000-0005-0000-0000-0000A57B0000}"/>
    <cellStyle name="Normal 3 8 2 2 3 2 2 3 2" xfId="14919" xr:uid="{00000000-0005-0000-0000-0000A67B0000}"/>
    <cellStyle name="Normal 3 8 2 2 3 2 2 3 2 2" xfId="31885" xr:uid="{00000000-0005-0000-0000-0000A77B0000}"/>
    <cellStyle name="Normal 3 8 2 2 3 2 2 3 3" xfId="23403" xr:uid="{00000000-0005-0000-0000-0000A87B0000}"/>
    <cellStyle name="Normal 3 8 2 2 3 2 2 4" xfId="10677" xr:uid="{00000000-0005-0000-0000-0000A97B0000}"/>
    <cellStyle name="Normal 3 8 2 2 3 2 2 4 2" xfId="27644" xr:uid="{00000000-0005-0000-0000-0000AA7B0000}"/>
    <cellStyle name="Normal 3 8 2 2 3 2 2 5" xfId="19162" xr:uid="{00000000-0005-0000-0000-0000AB7B0000}"/>
    <cellStyle name="Normal 3 8 2 2 3 2 3" xfId="3230" xr:uid="{00000000-0005-0000-0000-0000AC7B0000}"/>
    <cellStyle name="Normal 3 8 2 2 3 2 3 2" xfId="7490" xr:uid="{00000000-0005-0000-0000-0000AD7B0000}"/>
    <cellStyle name="Normal 3 8 2 2 3 2 3 2 2" xfId="15979" xr:uid="{00000000-0005-0000-0000-0000AE7B0000}"/>
    <cellStyle name="Normal 3 8 2 2 3 2 3 2 2 2" xfId="32945" xr:uid="{00000000-0005-0000-0000-0000AF7B0000}"/>
    <cellStyle name="Normal 3 8 2 2 3 2 3 2 3" xfId="24463" xr:uid="{00000000-0005-0000-0000-0000B07B0000}"/>
    <cellStyle name="Normal 3 8 2 2 3 2 3 3" xfId="11737" xr:uid="{00000000-0005-0000-0000-0000B17B0000}"/>
    <cellStyle name="Normal 3 8 2 2 3 2 3 3 2" xfId="28704" xr:uid="{00000000-0005-0000-0000-0000B27B0000}"/>
    <cellStyle name="Normal 3 8 2 2 3 2 3 4" xfId="20222" xr:uid="{00000000-0005-0000-0000-0000B37B0000}"/>
    <cellStyle name="Normal 3 8 2 2 3 2 4" xfId="5371" xr:uid="{00000000-0005-0000-0000-0000B47B0000}"/>
    <cellStyle name="Normal 3 8 2 2 3 2 4 2" xfId="13861" xr:uid="{00000000-0005-0000-0000-0000B57B0000}"/>
    <cellStyle name="Normal 3 8 2 2 3 2 4 2 2" xfId="30827" xr:uid="{00000000-0005-0000-0000-0000B67B0000}"/>
    <cellStyle name="Normal 3 8 2 2 3 2 4 3" xfId="22345" xr:uid="{00000000-0005-0000-0000-0000B77B0000}"/>
    <cellStyle name="Normal 3 8 2 2 3 2 5" xfId="9619" xr:uid="{00000000-0005-0000-0000-0000B87B0000}"/>
    <cellStyle name="Normal 3 8 2 2 3 2 5 2" xfId="26586" xr:uid="{00000000-0005-0000-0000-0000B97B0000}"/>
    <cellStyle name="Normal 3 8 2 2 3 2 6" xfId="18104" xr:uid="{00000000-0005-0000-0000-0000BA7B0000}"/>
    <cellStyle name="Normal 3 8 2 2 3 3" xfId="1638" xr:uid="{00000000-0005-0000-0000-0000BB7B0000}"/>
    <cellStyle name="Normal 3 8 2 2 3 3 2" xfId="3760" xr:uid="{00000000-0005-0000-0000-0000BC7B0000}"/>
    <cellStyle name="Normal 3 8 2 2 3 3 2 2" xfId="8019" xr:uid="{00000000-0005-0000-0000-0000BD7B0000}"/>
    <cellStyle name="Normal 3 8 2 2 3 3 2 2 2" xfId="16508" xr:uid="{00000000-0005-0000-0000-0000BE7B0000}"/>
    <cellStyle name="Normal 3 8 2 2 3 3 2 2 2 2" xfId="33474" xr:uid="{00000000-0005-0000-0000-0000BF7B0000}"/>
    <cellStyle name="Normal 3 8 2 2 3 3 2 2 3" xfId="24992" xr:uid="{00000000-0005-0000-0000-0000C07B0000}"/>
    <cellStyle name="Normal 3 8 2 2 3 3 2 3" xfId="12266" xr:uid="{00000000-0005-0000-0000-0000C17B0000}"/>
    <cellStyle name="Normal 3 8 2 2 3 3 2 3 2" xfId="29233" xr:uid="{00000000-0005-0000-0000-0000C27B0000}"/>
    <cellStyle name="Normal 3 8 2 2 3 3 2 4" xfId="20751" xr:uid="{00000000-0005-0000-0000-0000C37B0000}"/>
    <cellStyle name="Normal 3 8 2 2 3 3 3" xfId="5900" xr:uid="{00000000-0005-0000-0000-0000C47B0000}"/>
    <cellStyle name="Normal 3 8 2 2 3 3 3 2" xfId="14390" xr:uid="{00000000-0005-0000-0000-0000C57B0000}"/>
    <cellStyle name="Normal 3 8 2 2 3 3 3 2 2" xfId="31356" xr:uid="{00000000-0005-0000-0000-0000C67B0000}"/>
    <cellStyle name="Normal 3 8 2 2 3 3 3 3" xfId="22874" xr:uid="{00000000-0005-0000-0000-0000C77B0000}"/>
    <cellStyle name="Normal 3 8 2 2 3 3 4" xfId="10148" xr:uid="{00000000-0005-0000-0000-0000C87B0000}"/>
    <cellStyle name="Normal 3 8 2 2 3 3 4 2" xfId="27115" xr:uid="{00000000-0005-0000-0000-0000C97B0000}"/>
    <cellStyle name="Normal 3 8 2 2 3 3 5" xfId="18633" xr:uid="{00000000-0005-0000-0000-0000CA7B0000}"/>
    <cellStyle name="Normal 3 8 2 2 3 4" xfId="2701" xr:uid="{00000000-0005-0000-0000-0000CB7B0000}"/>
    <cellStyle name="Normal 3 8 2 2 3 4 2" xfId="6961" xr:uid="{00000000-0005-0000-0000-0000CC7B0000}"/>
    <cellStyle name="Normal 3 8 2 2 3 4 2 2" xfId="15450" xr:uid="{00000000-0005-0000-0000-0000CD7B0000}"/>
    <cellStyle name="Normal 3 8 2 2 3 4 2 2 2" xfId="32416" xr:uid="{00000000-0005-0000-0000-0000CE7B0000}"/>
    <cellStyle name="Normal 3 8 2 2 3 4 2 3" xfId="23934" xr:uid="{00000000-0005-0000-0000-0000CF7B0000}"/>
    <cellStyle name="Normal 3 8 2 2 3 4 3" xfId="11208" xr:uid="{00000000-0005-0000-0000-0000D07B0000}"/>
    <cellStyle name="Normal 3 8 2 2 3 4 3 2" xfId="28175" xr:uid="{00000000-0005-0000-0000-0000D17B0000}"/>
    <cellStyle name="Normal 3 8 2 2 3 4 4" xfId="19693" xr:uid="{00000000-0005-0000-0000-0000D27B0000}"/>
    <cellStyle name="Normal 3 8 2 2 3 5" xfId="4842" xr:uid="{00000000-0005-0000-0000-0000D37B0000}"/>
    <cellStyle name="Normal 3 8 2 2 3 5 2" xfId="13332" xr:uid="{00000000-0005-0000-0000-0000D47B0000}"/>
    <cellStyle name="Normal 3 8 2 2 3 5 2 2" xfId="30298" xr:uid="{00000000-0005-0000-0000-0000D57B0000}"/>
    <cellStyle name="Normal 3 8 2 2 3 5 3" xfId="21816" xr:uid="{00000000-0005-0000-0000-0000D67B0000}"/>
    <cellStyle name="Normal 3 8 2 2 3 6" xfId="9090" xr:uid="{00000000-0005-0000-0000-0000D77B0000}"/>
    <cellStyle name="Normal 3 8 2 2 3 6 2" xfId="26057" xr:uid="{00000000-0005-0000-0000-0000D87B0000}"/>
    <cellStyle name="Normal 3 8 2 2 3 7" xfId="17575" xr:uid="{00000000-0005-0000-0000-0000D97B0000}"/>
    <cellStyle name="Normal 3 8 2 2 4" xfId="837" xr:uid="{00000000-0005-0000-0000-0000DA7B0000}"/>
    <cellStyle name="Normal 3 8 2 2 4 2" xfId="1903" xr:uid="{00000000-0005-0000-0000-0000DB7B0000}"/>
    <cellStyle name="Normal 3 8 2 2 4 2 2" xfId="4024" xr:uid="{00000000-0005-0000-0000-0000DC7B0000}"/>
    <cellStyle name="Normal 3 8 2 2 4 2 2 2" xfId="8283" xr:uid="{00000000-0005-0000-0000-0000DD7B0000}"/>
    <cellStyle name="Normal 3 8 2 2 4 2 2 2 2" xfId="16772" xr:uid="{00000000-0005-0000-0000-0000DE7B0000}"/>
    <cellStyle name="Normal 3 8 2 2 4 2 2 2 2 2" xfId="33738" xr:uid="{00000000-0005-0000-0000-0000DF7B0000}"/>
    <cellStyle name="Normal 3 8 2 2 4 2 2 2 3" xfId="25256" xr:uid="{00000000-0005-0000-0000-0000E07B0000}"/>
    <cellStyle name="Normal 3 8 2 2 4 2 2 3" xfId="12530" xr:uid="{00000000-0005-0000-0000-0000E17B0000}"/>
    <cellStyle name="Normal 3 8 2 2 4 2 2 3 2" xfId="29497" xr:uid="{00000000-0005-0000-0000-0000E27B0000}"/>
    <cellStyle name="Normal 3 8 2 2 4 2 2 4" xfId="21015" xr:uid="{00000000-0005-0000-0000-0000E37B0000}"/>
    <cellStyle name="Normal 3 8 2 2 4 2 3" xfId="6164" xr:uid="{00000000-0005-0000-0000-0000E47B0000}"/>
    <cellStyle name="Normal 3 8 2 2 4 2 3 2" xfId="14654" xr:uid="{00000000-0005-0000-0000-0000E57B0000}"/>
    <cellStyle name="Normal 3 8 2 2 4 2 3 2 2" xfId="31620" xr:uid="{00000000-0005-0000-0000-0000E67B0000}"/>
    <cellStyle name="Normal 3 8 2 2 4 2 3 3" xfId="23138" xr:uid="{00000000-0005-0000-0000-0000E77B0000}"/>
    <cellStyle name="Normal 3 8 2 2 4 2 4" xfId="10412" xr:uid="{00000000-0005-0000-0000-0000E87B0000}"/>
    <cellStyle name="Normal 3 8 2 2 4 2 4 2" xfId="27379" xr:uid="{00000000-0005-0000-0000-0000E97B0000}"/>
    <cellStyle name="Normal 3 8 2 2 4 2 5" xfId="18897" xr:uid="{00000000-0005-0000-0000-0000EA7B0000}"/>
    <cellStyle name="Normal 3 8 2 2 4 3" xfId="2965" xr:uid="{00000000-0005-0000-0000-0000EB7B0000}"/>
    <cellStyle name="Normal 3 8 2 2 4 3 2" xfId="7225" xr:uid="{00000000-0005-0000-0000-0000EC7B0000}"/>
    <cellStyle name="Normal 3 8 2 2 4 3 2 2" xfId="15714" xr:uid="{00000000-0005-0000-0000-0000ED7B0000}"/>
    <cellStyle name="Normal 3 8 2 2 4 3 2 2 2" xfId="32680" xr:uid="{00000000-0005-0000-0000-0000EE7B0000}"/>
    <cellStyle name="Normal 3 8 2 2 4 3 2 3" xfId="24198" xr:uid="{00000000-0005-0000-0000-0000EF7B0000}"/>
    <cellStyle name="Normal 3 8 2 2 4 3 3" xfId="11472" xr:uid="{00000000-0005-0000-0000-0000F07B0000}"/>
    <cellStyle name="Normal 3 8 2 2 4 3 3 2" xfId="28439" xr:uid="{00000000-0005-0000-0000-0000F17B0000}"/>
    <cellStyle name="Normal 3 8 2 2 4 3 4" xfId="19957" xr:uid="{00000000-0005-0000-0000-0000F27B0000}"/>
    <cellStyle name="Normal 3 8 2 2 4 4" xfId="5106" xr:uid="{00000000-0005-0000-0000-0000F37B0000}"/>
    <cellStyle name="Normal 3 8 2 2 4 4 2" xfId="13596" xr:uid="{00000000-0005-0000-0000-0000F47B0000}"/>
    <cellStyle name="Normal 3 8 2 2 4 4 2 2" xfId="30562" xr:uid="{00000000-0005-0000-0000-0000F57B0000}"/>
    <cellStyle name="Normal 3 8 2 2 4 4 3" xfId="22080" xr:uid="{00000000-0005-0000-0000-0000F67B0000}"/>
    <cellStyle name="Normal 3 8 2 2 4 5" xfId="9354" xr:uid="{00000000-0005-0000-0000-0000F77B0000}"/>
    <cellStyle name="Normal 3 8 2 2 4 5 2" xfId="26321" xr:uid="{00000000-0005-0000-0000-0000F87B0000}"/>
    <cellStyle name="Normal 3 8 2 2 4 6" xfId="17839" xr:uid="{00000000-0005-0000-0000-0000F97B0000}"/>
    <cellStyle name="Normal 3 8 2 2 5" xfId="1373" xr:uid="{00000000-0005-0000-0000-0000FA7B0000}"/>
    <cellStyle name="Normal 3 8 2 2 5 2" xfId="3495" xr:uid="{00000000-0005-0000-0000-0000FB7B0000}"/>
    <cellStyle name="Normal 3 8 2 2 5 2 2" xfId="7754" xr:uid="{00000000-0005-0000-0000-0000FC7B0000}"/>
    <cellStyle name="Normal 3 8 2 2 5 2 2 2" xfId="16243" xr:uid="{00000000-0005-0000-0000-0000FD7B0000}"/>
    <cellStyle name="Normal 3 8 2 2 5 2 2 2 2" xfId="33209" xr:uid="{00000000-0005-0000-0000-0000FE7B0000}"/>
    <cellStyle name="Normal 3 8 2 2 5 2 2 3" xfId="24727" xr:uid="{00000000-0005-0000-0000-0000FF7B0000}"/>
    <cellStyle name="Normal 3 8 2 2 5 2 3" xfId="12001" xr:uid="{00000000-0005-0000-0000-0000007C0000}"/>
    <cellStyle name="Normal 3 8 2 2 5 2 3 2" xfId="28968" xr:uid="{00000000-0005-0000-0000-0000017C0000}"/>
    <cellStyle name="Normal 3 8 2 2 5 2 4" xfId="20486" xr:uid="{00000000-0005-0000-0000-0000027C0000}"/>
    <cellStyle name="Normal 3 8 2 2 5 3" xfId="5635" xr:uid="{00000000-0005-0000-0000-0000037C0000}"/>
    <cellStyle name="Normal 3 8 2 2 5 3 2" xfId="14125" xr:uid="{00000000-0005-0000-0000-0000047C0000}"/>
    <cellStyle name="Normal 3 8 2 2 5 3 2 2" xfId="31091" xr:uid="{00000000-0005-0000-0000-0000057C0000}"/>
    <cellStyle name="Normal 3 8 2 2 5 3 3" xfId="22609" xr:uid="{00000000-0005-0000-0000-0000067C0000}"/>
    <cellStyle name="Normal 3 8 2 2 5 4" xfId="9883" xr:uid="{00000000-0005-0000-0000-0000077C0000}"/>
    <cellStyle name="Normal 3 8 2 2 5 4 2" xfId="26850" xr:uid="{00000000-0005-0000-0000-0000087C0000}"/>
    <cellStyle name="Normal 3 8 2 2 5 5" xfId="18368" xr:uid="{00000000-0005-0000-0000-0000097C0000}"/>
    <cellStyle name="Normal 3 8 2 2 6" xfId="2436" xr:uid="{00000000-0005-0000-0000-00000A7C0000}"/>
    <cellStyle name="Normal 3 8 2 2 6 2" xfId="6696" xr:uid="{00000000-0005-0000-0000-00000B7C0000}"/>
    <cellStyle name="Normal 3 8 2 2 6 2 2" xfId="15185" xr:uid="{00000000-0005-0000-0000-00000C7C0000}"/>
    <cellStyle name="Normal 3 8 2 2 6 2 2 2" xfId="32151" xr:uid="{00000000-0005-0000-0000-00000D7C0000}"/>
    <cellStyle name="Normal 3 8 2 2 6 2 3" xfId="23669" xr:uid="{00000000-0005-0000-0000-00000E7C0000}"/>
    <cellStyle name="Normal 3 8 2 2 6 3" xfId="10943" xr:uid="{00000000-0005-0000-0000-00000F7C0000}"/>
    <cellStyle name="Normal 3 8 2 2 6 3 2" xfId="27910" xr:uid="{00000000-0005-0000-0000-0000107C0000}"/>
    <cellStyle name="Normal 3 8 2 2 6 4" xfId="19428" xr:uid="{00000000-0005-0000-0000-0000117C0000}"/>
    <cellStyle name="Normal 3 8 2 2 7" xfId="4577" xr:uid="{00000000-0005-0000-0000-0000127C0000}"/>
    <cellStyle name="Normal 3 8 2 2 7 2" xfId="13067" xr:uid="{00000000-0005-0000-0000-0000137C0000}"/>
    <cellStyle name="Normal 3 8 2 2 7 2 2" xfId="30033" xr:uid="{00000000-0005-0000-0000-0000147C0000}"/>
    <cellStyle name="Normal 3 8 2 2 7 3" xfId="21551" xr:uid="{00000000-0005-0000-0000-0000157C0000}"/>
    <cellStyle name="Normal 3 8 2 2 8" xfId="8825" xr:uid="{00000000-0005-0000-0000-0000167C0000}"/>
    <cellStyle name="Normal 3 8 2 2 8 2" xfId="25792" xr:uid="{00000000-0005-0000-0000-0000177C0000}"/>
    <cellStyle name="Normal 3 8 2 2 9" xfId="17310" xr:uid="{00000000-0005-0000-0000-0000187C0000}"/>
    <cellStyle name="Normal 3 8 2 3" xfId="348" xr:uid="{00000000-0005-0000-0000-0000197C0000}"/>
    <cellStyle name="Normal 3 8 2 3 2" xfId="637" xr:uid="{00000000-0005-0000-0000-00001A7C0000}"/>
    <cellStyle name="Normal 3 8 2 3 2 2" xfId="1173" xr:uid="{00000000-0005-0000-0000-00001B7C0000}"/>
    <cellStyle name="Normal 3 8 2 3 2 2 2" xfId="2234" xr:uid="{00000000-0005-0000-0000-00001C7C0000}"/>
    <cellStyle name="Normal 3 8 2 3 2 2 2 2" xfId="4355" xr:uid="{00000000-0005-0000-0000-00001D7C0000}"/>
    <cellStyle name="Normal 3 8 2 3 2 2 2 2 2" xfId="8614" xr:uid="{00000000-0005-0000-0000-00001E7C0000}"/>
    <cellStyle name="Normal 3 8 2 3 2 2 2 2 2 2" xfId="17103" xr:uid="{00000000-0005-0000-0000-00001F7C0000}"/>
    <cellStyle name="Normal 3 8 2 3 2 2 2 2 2 2 2" xfId="34069" xr:uid="{00000000-0005-0000-0000-0000207C0000}"/>
    <cellStyle name="Normal 3 8 2 3 2 2 2 2 2 3" xfId="25587" xr:uid="{00000000-0005-0000-0000-0000217C0000}"/>
    <cellStyle name="Normal 3 8 2 3 2 2 2 2 3" xfId="12861" xr:uid="{00000000-0005-0000-0000-0000227C0000}"/>
    <cellStyle name="Normal 3 8 2 3 2 2 2 2 3 2" xfId="29828" xr:uid="{00000000-0005-0000-0000-0000237C0000}"/>
    <cellStyle name="Normal 3 8 2 3 2 2 2 2 4" xfId="21346" xr:uid="{00000000-0005-0000-0000-0000247C0000}"/>
    <cellStyle name="Normal 3 8 2 3 2 2 2 3" xfId="6495" xr:uid="{00000000-0005-0000-0000-0000257C0000}"/>
    <cellStyle name="Normal 3 8 2 3 2 2 2 3 2" xfId="14985" xr:uid="{00000000-0005-0000-0000-0000267C0000}"/>
    <cellStyle name="Normal 3 8 2 3 2 2 2 3 2 2" xfId="31951" xr:uid="{00000000-0005-0000-0000-0000277C0000}"/>
    <cellStyle name="Normal 3 8 2 3 2 2 2 3 3" xfId="23469" xr:uid="{00000000-0005-0000-0000-0000287C0000}"/>
    <cellStyle name="Normal 3 8 2 3 2 2 2 4" xfId="10743" xr:uid="{00000000-0005-0000-0000-0000297C0000}"/>
    <cellStyle name="Normal 3 8 2 3 2 2 2 4 2" xfId="27710" xr:uid="{00000000-0005-0000-0000-00002A7C0000}"/>
    <cellStyle name="Normal 3 8 2 3 2 2 2 5" xfId="19228" xr:uid="{00000000-0005-0000-0000-00002B7C0000}"/>
    <cellStyle name="Normal 3 8 2 3 2 2 3" xfId="3296" xr:uid="{00000000-0005-0000-0000-00002C7C0000}"/>
    <cellStyle name="Normal 3 8 2 3 2 2 3 2" xfId="7556" xr:uid="{00000000-0005-0000-0000-00002D7C0000}"/>
    <cellStyle name="Normal 3 8 2 3 2 2 3 2 2" xfId="16045" xr:uid="{00000000-0005-0000-0000-00002E7C0000}"/>
    <cellStyle name="Normal 3 8 2 3 2 2 3 2 2 2" xfId="33011" xr:uid="{00000000-0005-0000-0000-00002F7C0000}"/>
    <cellStyle name="Normal 3 8 2 3 2 2 3 2 3" xfId="24529" xr:uid="{00000000-0005-0000-0000-0000307C0000}"/>
    <cellStyle name="Normal 3 8 2 3 2 2 3 3" xfId="11803" xr:uid="{00000000-0005-0000-0000-0000317C0000}"/>
    <cellStyle name="Normal 3 8 2 3 2 2 3 3 2" xfId="28770" xr:uid="{00000000-0005-0000-0000-0000327C0000}"/>
    <cellStyle name="Normal 3 8 2 3 2 2 3 4" xfId="20288" xr:uid="{00000000-0005-0000-0000-0000337C0000}"/>
    <cellStyle name="Normal 3 8 2 3 2 2 4" xfId="5437" xr:uid="{00000000-0005-0000-0000-0000347C0000}"/>
    <cellStyle name="Normal 3 8 2 3 2 2 4 2" xfId="13927" xr:uid="{00000000-0005-0000-0000-0000357C0000}"/>
    <cellStyle name="Normal 3 8 2 3 2 2 4 2 2" xfId="30893" xr:uid="{00000000-0005-0000-0000-0000367C0000}"/>
    <cellStyle name="Normal 3 8 2 3 2 2 4 3" xfId="22411" xr:uid="{00000000-0005-0000-0000-0000377C0000}"/>
    <cellStyle name="Normal 3 8 2 3 2 2 5" xfId="9685" xr:uid="{00000000-0005-0000-0000-0000387C0000}"/>
    <cellStyle name="Normal 3 8 2 3 2 2 5 2" xfId="26652" xr:uid="{00000000-0005-0000-0000-0000397C0000}"/>
    <cellStyle name="Normal 3 8 2 3 2 2 6" xfId="18170" xr:uid="{00000000-0005-0000-0000-00003A7C0000}"/>
    <cellStyle name="Normal 3 8 2 3 2 3" xfId="1704" xr:uid="{00000000-0005-0000-0000-00003B7C0000}"/>
    <cellStyle name="Normal 3 8 2 3 2 3 2" xfId="3826" xr:uid="{00000000-0005-0000-0000-00003C7C0000}"/>
    <cellStyle name="Normal 3 8 2 3 2 3 2 2" xfId="8085" xr:uid="{00000000-0005-0000-0000-00003D7C0000}"/>
    <cellStyle name="Normal 3 8 2 3 2 3 2 2 2" xfId="16574" xr:uid="{00000000-0005-0000-0000-00003E7C0000}"/>
    <cellStyle name="Normal 3 8 2 3 2 3 2 2 2 2" xfId="33540" xr:uid="{00000000-0005-0000-0000-00003F7C0000}"/>
    <cellStyle name="Normal 3 8 2 3 2 3 2 2 3" xfId="25058" xr:uid="{00000000-0005-0000-0000-0000407C0000}"/>
    <cellStyle name="Normal 3 8 2 3 2 3 2 3" xfId="12332" xr:uid="{00000000-0005-0000-0000-0000417C0000}"/>
    <cellStyle name="Normal 3 8 2 3 2 3 2 3 2" xfId="29299" xr:uid="{00000000-0005-0000-0000-0000427C0000}"/>
    <cellStyle name="Normal 3 8 2 3 2 3 2 4" xfId="20817" xr:uid="{00000000-0005-0000-0000-0000437C0000}"/>
    <cellStyle name="Normal 3 8 2 3 2 3 3" xfId="5966" xr:uid="{00000000-0005-0000-0000-0000447C0000}"/>
    <cellStyle name="Normal 3 8 2 3 2 3 3 2" xfId="14456" xr:uid="{00000000-0005-0000-0000-0000457C0000}"/>
    <cellStyle name="Normal 3 8 2 3 2 3 3 2 2" xfId="31422" xr:uid="{00000000-0005-0000-0000-0000467C0000}"/>
    <cellStyle name="Normal 3 8 2 3 2 3 3 3" xfId="22940" xr:uid="{00000000-0005-0000-0000-0000477C0000}"/>
    <cellStyle name="Normal 3 8 2 3 2 3 4" xfId="10214" xr:uid="{00000000-0005-0000-0000-0000487C0000}"/>
    <cellStyle name="Normal 3 8 2 3 2 3 4 2" xfId="27181" xr:uid="{00000000-0005-0000-0000-0000497C0000}"/>
    <cellStyle name="Normal 3 8 2 3 2 3 5" xfId="18699" xr:uid="{00000000-0005-0000-0000-00004A7C0000}"/>
    <cellStyle name="Normal 3 8 2 3 2 4" xfId="2767" xr:uid="{00000000-0005-0000-0000-00004B7C0000}"/>
    <cellStyle name="Normal 3 8 2 3 2 4 2" xfId="7027" xr:uid="{00000000-0005-0000-0000-00004C7C0000}"/>
    <cellStyle name="Normal 3 8 2 3 2 4 2 2" xfId="15516" xr:uid="{00000000-0005-0000-0000-00004D7C0000}"/>
    <cellStyle name="Normal 3 8 2 3 2 4 2 2 2" xfId="32482" xr:uid="{00000000-0005-0000-0000-00004E7C0000}"/>
    <cellStyle name="Normal 3 8 2 3 2 4 2 3" xfId="24000" xr:uid="{00000000-0005-0000-0000-00004F7C0000}"/>
    <cellStyle name="Normal 3 8 2 3 2 4 3" xfId="11274" xr:uid="{00000000-0005-0000-0000-0000507C0000}"/>
    <cellStyle name="Normal 3 8 2 3 2 4 3 2" xfId="28241" xr:uid="{00000000-0005-0000-0000-0000517C0000}"/>
    <cellStyle name="Normal 3 8 2 3 2 4 4" xfId="19759" xr:uid="{00000000-0005-0000-0000-0000527C0000}"/>
    <cellStyle name="Normal 3 8 2 3 2 5" xfId="4908" xr:uid="{00000000-0005-0000-0000-0000537C0000}"/>
    <cellStyle name="Normal 3 8 2 3 2 5 2" xfId="13398" xr:uid="{00000000-0005-0000-0000-0000547C0000}"/>
    <cellStyle name="Normal 3 8 2 3 2 5 2 2" xfId="30364" xr:uid="{00000000-0005-0000-0000-0000557C0000}"/>
    <cellStyle name="Normal 3 8 2 3 2 5 3" xfId="21882" xr:uid="{00000000-0005-0000-0000-0000567C0000}"/>
    <cellStyle name="Normal 3 8 2 3 2 6" xfId="9156" xr:uid="{00000000-0005-0000-0000-0000577C0000}"/>
    <cellStyle name="Normal 3 8 2 3 2 6 2" xfId="26123" xr:uid="{00000000-0005-0000-0000-0000587C0000}"/>
    <cellStyle name="Normal 3 8 2 3 2 7" xfId="17641" xr:uid="{00000000-0005-0000-0000-0000597C0000}"/>
    <cellStyle name="Normal 3 8 2 3 3" xfId="903" xr:uid="{00000000-0005-0000-0000-00005A7C0000}"/>
    <cellStyle name="Normal 3 8 2 3 3 2" xfId="1969" xr:uid="{00000000-0005-0000-0000-00005B7C0000}"/>
    <cellStyle name="Normal 3 8 2 3 3 2 2" xfId="4090" xr:uid="{00000000-0005-0000-0000-00005C7C0000}"/>
    <cellStyle name="Normal 3 8 2 3 3 2 2 2" xfId="8349" xr:uid="{00000000-0005-0000-0000-00005D7C0000}"/>
    <cellStyle name="Normal 3 8 2 3 3 2 2 2 2" xfId="16838" xr:uid="{00000000-0005-0000-0000-00005E7C0000}"/>
    <cellStyle name="Normal 3 8 2 3 3 2 2 2 2 2" xfId="33804" xr:uid="{00000000-0005-0000-0000-00005F7C0000}"/>
    <cellStyle name="Normal 3 8 2 3 3 2 2 2 3" xfId="25322" xr:uid="{00000000-0005-0000-0000-0000607C0000}"/>
    <cellStyle name="Normal 3 8 2 3 3 2 2 3" xfId="12596" xr:uid="{00000000-0005-0000-0000-0000617C0000}"/>
    <cellStyle name="Normal 3 8 2 3 3 2 2 3 2" xfId="29563" xr:uid="{00000000-0005-0000-0000-0000627C0000}"/>
    <cellStyle name="Normal 3 8 2 3 3 2 2 4" xfId="21081" xr:uid="{00000000-0005-0000-0000-0000637C0000}"/>
    <cellStyle name="Normal 3 8 2 3 3 2 3" xfId="6230" xr:uid="{00000000-0005-0000-0000-0000647C0000}"/>
    <cellStyle name="Normal 3 8 2 3 3 2 3 2" xfId="14720" xr:uid="{00000000-0005-0000-0000-0000657C0000}"/>
    <cellStyle name="Normal 3 8 2 3 3 2 3 2 2" xfId="31686" xr:uid="{00000000-0005-0000-0000-0000667C0000}"/>
    <cellStyle name="Normal 3 8 2 3 3 2 3 3" xfId="23204" xr:uid="{00000000-0005-0000-0000-0000677C0000}"/>
    <cellStyle name="Normal 3 8 2 3 3 2 4" xfId="10478" xr:uid="{00000000-0005-0000-0000-0000687C0000}"/>
    <cellStyle name="Normal 3 8 2 3 3 2 4 2" xfId="27445" xr:uid="{00000000-0005-0000-0000-0000697C0000}"/>
    <cellStyle name="Normal 3 8 2 3 3 2 5" xfId="18963" xr:uid="{00000000-0005-0000-0000-00006A7C0000}"/>
    <cellStyle name="Normal 3 8 2 3 3 3" xfId="3031" xr:uid="{00000000-0005-0000-0000-00006B7C0000}"/>
    <cellStyle name="Normal 3 8 2 3 3 3 2" xfId="7291" xr:uid="{00000000-0005-0000-0000-00006C7C0000}"/>
    <cellStyle name="Normal 3 8 2 3 3 3 2 2" xfId="15780" xr:uid="{00000000-0005-0000-0000-00006D7C0000}"/>
    <cellStyle name="Normal 3 8 2 3 3 3 2 2 2" xfId="32746" xr:uid="{00000000-0005-0000-0000-00006E7C0000}"/>
    <cellStyle name="Normal 3 8 2 3 3 3 2 3" xfId="24264" xr:uid="{00000000-0005-0000-0000-00006F7C0000}"/>
    <cellStyle name="Normal 3 8 2 3 3 3 3" xfId="11538" xr:uid="{00000000-0005-0000-0000-0000707C0000}"/>
    <cellStyle name="Normal 3 8 2 3 3 3 3 2" xfId="28505" xr:uid="{00000000-0005-0000-0000-0000717C0000}"/>
    <cellStyle name="Normal 3 8 2 3 3 3 4" xfId="20023" xr:uid="{00000000-0005-0000-0000-0000727C0000}"/>
    <cellStyle name="Normal 3 8 2 3 3 4" xfId="5172" xr:uid="{00000000-0005-0000-0000-0000737C0000}"/>
    <cellStyle name="Normal 3 8 2 3 3 4 2" xfId="13662" xr:uid="{00000000-0005-0000-0000-0000747C0000}"/>
    <cellStyle name="Normal 3 8 2 3 3 4 2 2" xfId="30628" xr:uid="{00000000-0005-0000-0000-0000757C0000}"/>
    <cellStyle name="Normal 3 8 2 3 3 4 3" xfId="22146" xr:uid="{00000000-0005-0000-0000-0000767C0000}"/>
    <cellStyle name="Normal 3 8 2 3 3 5" xfId="9420" xr:uid="{00000000-0005-0000-0000-0000777C0000}"/>
    <cellStyle name="Normal 3 8 2 3 3 5 2" xfId="26387" xr:uid="{00000000-0005-0000-0000-0000787C0000}"/>
    <cellStyle name="Normal 3 8 2 3 3 6" xfId="17905" xr:uid="{00000000-0005-0000-0000-0000797C0000}"/>
    <cellStyle name="Normal 3 8 2 3 4" xfId="1439" xr:uid="{00000000-0005-0000-0000-00007A7C0000}"/>
    <cellStyle name="Normal 3 8 2 3 4 2" xfId="3561" xr:uid="{00000000-0005-0000-0000-00007B7C0000}"/>
    <cellStyle name="Normal 3 8 2 3 4 2 2" xfId="7820" xr:uid="{00000000-0005-0000-0000-00007C7C0000}"/>
    <cellStyle name="Normal 3 8 2 3 4 2 2 2" xfId="16309" xr:uid="{00000000-0005-0000-0000-00007D7C0000}"/>
    <cellStyle name="Normal 3 8 2 3 4 2 2 2 2" xfId="33275" xr:uid="{00000000-0005-0000-0000-00007E7C0000}"/>
    <cellStyle name="Normal 3 8 2 3 4 2 2 3" xfId="24793" xr:uid="{00000000-0005-0000-0000-00007F7C0000}"/>
    <cellStyle name="Normal 3 8 2 3 4 2 3" xfId="12067" xr:uid="{00000000-0005-0000-0000-0000807C0000}"/>
    <cellStyle name="Normal 3 8 2 3 4 2 3 2" xfId="29034" xr:uid="{00000000-0005-0000-0000-0000817C0000}"/>
    <cellStyle name="Normal 3 8 2 3 4 2 4" xfId="20552" xr:uid="{00000000-0005-0000-0000-0000827C0000}"/>
    <cellStyle name="Normal 3 8 2 3 4 3" xfId="5701" xr:uid="{00000000-0005-0000-0000-0000837C0000}"/>
    <cellStyle name="Normal 3 8 2 3 4 3 2" xfId="14191" xr:uid="{00000000-0005-0000-0000-0000847C0000}"/>
    <cellStyle name="Normal 3 8 2 3 4 3 2 2" xfId="31157" xr:uid="{00000000-0005-0000-0000-0000857C0000}"/>
    <cellStyle name="Normal 3 8 2 3 4 3 3" xfId="22675" xr:uid="{00000000-0005-0000-0000-0000867C0000}"/>
    <cellStyle name="Normal 3 8 2 3 4 4" xfId="9949" xr:uid="{00000000-0005-0000-0000-0000877C0000}"/>
    <cellStyle name="Normal 3 8 2 3 4 4 2" xfId="26916" xr:uid="{00000000-0005-0000-0000-0000887C0000}"/>
    <cellStyle name="Normal 3 8 2 3 4 5" xfId="18434" xr:uid="{00000000-0005-0000-0000-0000897C0000}"/>
    <cellStyle name="Normal 3 8 2 3 5" xfId="2502" xr:uid="{00000000-0005-0000-0000-00008A7C0000}"/>
    <cellStyle name="Normal 3 8 2 3 5 2" xfId="6762" xr:uid="{00000000-0005-0000-0000-00008B7C0000}"/>
    <cellStyle name="Normal 3 8 2 3 5 2 2" xfId="15251" xr:uid="{00000000-0005-0000-0000-00008C7C0000}"/>
    <cellStyle name="Normal 3 8 2 3 5 2 2 2" xfId="32217" xr:uid="{00000000-0005-0000-0000-00008D7C0000}"/>
    <cellStyle name="Normal 3 8 2 3 5 2 3" xfId="23735" xr:uid="{00000000-0005-0000-0000-00008E7C0000}"/>
    <cellStyle name="Normal 3 8 2 3 5 3" xfId="11009" xr:uid="{00000000-0005-0000-0000-00008F7C0000}"/>
    <cellStyle name="Normal 3 8 2 3 5 3 2" xfId="27976" xr:uid="{00000000-0005-0000-0000-0000907C0000}"/>
    <cellStyle name="Normal 3 8 2 3 5 4" xfId="19494" xr:uid="{00000000-0005-0000-0000-0000917C0000}"/>
    <cellStyle name="Normal 3 8 2 3 6" xfId="4643" xr:uid="{00000000-0005-0000-0000-0000927C0000}"/>
    <cellStyle name="Normal 3 8 2 3 6 2" xfId="13133" xr:uid="{00000000-0005-0000-0000-0000937C0000}"/>
    <cellStyle name="Normal 3 8 2 3 6 2 2" xfId="30099" xr:uid="{00000000-0005-0000-0000-0000947C0000}"/>
    <cellStyle name="Normal 3 8 2 3 6 3" xfId="21617" xr:uid="{00000000-0005-0000-0000-0000957C0000}"/>
    <cellStyle name="Normal 3 8 2 3 7" xfId="8891" xr:uid="{00000000-0005-0000-0000-0000967C0000}"/>
    <cellStyle name="Normal 3 8 2 3 7 2" xfId="25858" xr:uid="{00000000-0005-0000-0000-0000977C0000}"/>
    <cellStyle name="Normal 3 8 2 3 8" xfId="17376" xr:uid="{00000000-0005-0000-0000-0000987C0000}"/>
    <cellStyle name="Normal 3 8 2 4" xfId="502" xr:uid="{00000000-0005-0000-0000-0000997C0000}"/>
    <cellStyle name="Normal 3 8 2 4 2" xfId="1042" xr:uid="{00000000-0005-0000-0000-00009A7C0000}"/>
    <cellStyle name="Normal 3 8 2 4 2 2" xfId="2103" xr:uid="{00000000-0005-0000-0000-00009B7C0000}"/>
    <cellStyle name="Normal 3 8 2 4 2 2 2" xfId="4224" xr:uid="{00000000-0005-0000-0000-00009C7C0000}"/>
    <cellStyle name="Normal 3 8 2 4 2 2 2 2" xfId="8483" xr:uid="{00000000-0005-0000-0000-00009D7C0000}"/>
    <cellStyle name="Normal 3 8 2 4 2 2 2 2 2" xfId="16972" xr:uid="{00000000-0005-0000-0000-00009E7C0000}"/>
    <cellStyle name="Normal 3 8 2 4 2 2 2 2 2 2" xfId="33938" xr:uid="{00000000-0005-0000-0000-00009F7C0000}"/>
    <cellStyle name="Normal 3 8 2 4 2 2 2 2 3" xfId="25456" xr:uid="{00000000-0005-0000-0000-0000A07C0000}"/>
    <cellStyle name="Normal 3 8 2 4 2 2 2 3" xfId="12730" xr:uid="{00000000-0005-0000-0000-0000A17C0000}"/>
    <cellStyle name="Normal 3 8 2 4 2 2 2 3 2" xfId="29697" xr:uid="{00000000-0005-0000-0000-0000A27C0000}"/>
    <cellStyle name="Normal 3 8 2 4 2 2 2 4" xfId="21215" xr:uid="{00000000-0005-0000-0000-0000A37C0000}"/>
    <cellStyle name="Normal 3 8 2 4 2 2 3" xfId="6364" xr:uid="{00000000-0005-0000-0000-0000A47C0000}"/>
    <cellStyle name="Normal 3 8 2 4 2 2 3 2" xfId="14854" xr:uid="{00000000-0005-0000-0000-0000A57C0000}"/>
    <cellStyle name="Normal 3 8 2 4 2 2 3 2 2" xfId="31820" xr:uid="{00000000-0005-0000-0000-0000A67C0000}"/>
    <cellStyle name="Normal 3 8 2 4 2 2 3 3" xfId="23338" xr:uid="{00000000-0005-0000-0000-0000A77C0000}"/>
    <cellStyle name="Normal 3 8 2 4 2 2 4" xfId="10612" xr:uid="{00000000-0005-0000-0000-0000A87C0000}"/>
    <cellStyle name="Normal 3 8 2 4 2 2 4 2" xfId="27579" xr:uid="{00000000-0005-0000-0000-0000A97C0000}"/>
    <cellStyle name="Normal 3 8 2 4 2 2 5" xfId="19097" xr:uid="{00000000-0005-0000-0000-0000AA7C0000}"/>
    <cellStyle name="Normal 3 8 2 4 2 3" xfId="3165" xr:uid="{00000000-0005-0000-0000-0000AB7C0000}"/>
    <cellStyle name="Normal 3 8 2 4 2 3 2" xfId="7425" xr:uid="{00000000-0005-0000-0000-0000AC7C0000}"/>
    <cellStyle name="Normal 3 8 2 4 2 3 2 2" xfId="15914" xr:uid="{00000000-0005-0000-0000-0000AD7C0000}"/>
    <cellStyle name="Normal 3 8 2 4 2 3 2 2 2" xfId="32880" xr:uid="{00000000-0005-0000-0000-0000AE7C0000}"/>
    <cellStyle name="Normal 3 8 2 4 2 3 2 3" xfId="24398" xr:uid="{00000000-0005-0000-0000-0000AF7C0000}"/>
    <cellStyle name="Normal 3 8 2 4 2 3 3" xfId="11672" xr:uid="{00000000-0005-0000-0000-0000B07C0000}"/>
    <cellStyle name="Normal 3 8 2 4 2 3 3 2" xfId="28639" xr:uid="{00000000-0005-0000-0000-0000B17C0000}"/>
    <cellStyle name="Normal 3 8 2 4 2 3 4" xfId="20157" xr:uid="{00000000-0005-0000-0000-0000B27C0000}"/>
    <cellStyle name="Normal 3 8 2 4 2 4" xfId="5306" xr:uid="{00000000-0005-0000-0000-0000B37C0000}"/>
    <cellStyle name="Normal 3 8 2 4 2 4 2" xfId="13796" xr:uid="{00000000-0005-0000-0000-0000B47C0000}"/>
    <cellStyle name="Normal 3 8 2 4 2 4 2 2" xfId="30762" xr:uid="{00000000-0005-0000-0000-0000B57C0000}"/>
    <cellStyle name="Normal 3 8 2 4 2 4 3" xfId="22280" xr:uid="{00000000-0005-0000-0000-0000B67C0000}"/>
    <cellStyle name="Normal 3 8 2 4 2 5" xfId="9554" xr:uid="{00000000-0005-0000-0000-0000B77C0000}"/>
    <cellStyle name="Normal 3 8 2 4 2 5 2" xfId="26521" xr:uid="{00000000-0005-0000-0000-0000B87C0000}"/>
    <cellStyle name="Normal 3 8 2 4 2 6" xfId="18039" xr:uid="{00000000-0005-0000-0000-0000B97C0000}"/>
    <cellStyle name="Normal 3 8 2 4 3" xfId="1573" xr:uid="{00000000-0005-0000-0000-0000BA7C0000}"/>
    <cellStyle name="Normal 3 8 2 4 3 2" xfId="3695" xr:uid="{00000000-0005-0000-0000-0000BB7C0000}"/>
    <cellStyle name="Normal 3 8 2 4 3 2 2" xfId="7954" xr:uid="{00000000-0005-0000-0000-0000BC7C0000}"/>
    <cellStyle name="Normal 3 8 2 4 3 2 2 2" xfId="16443" xr:uid="{00000000-0005-0000-0000-0000BD7C0000}"/>
    <cellStyle name="Normal 3 8 2 4 3 2 2 2 2" xfId="33409" xr:uid="{00000000-0005-0000-0000-0000BE7C0000}"/>
    <cellStyle name="Normal 3 8 2 4 3 2 2 3" xfId="24927" xr:uid="{00000000-0005-0000-0000-0000BF7C0000}"/>
    <cellStyle name="Normal 3 8 2 4 3 2 3" xfId="12201" xr:uid="{00000000-0005-0000-0000-0000C07C0000}"/>
    <cellStyle name="Normal 3 8 2 4 3 2 3 2" xfId="29168" xr:uid="{00000000-0005-0000-0000-0000C17C0000}"/>
    <cellStyle name="Normal 3 8 2 4 3 2 4" xfId="20686" xr:uid="{00000000-0005-0000-0000-0000C27C0000}"/>
    <cellStyle name="Normal 3 8 2 4 3 3" xfId="5835" xr:uid="{00000000-0005-0000-0000-0000C37C0000}"/>
    <cellStyle name="Normal 3 8 2 4 3 3 2" xfId="14325" xr:uid="{00000000-0005-0000-0000-0000C47C0000}"/>
    <cellStyle name="Normal 3 8 2 4 3 3 2 2" xfId="31291" xr:uid="{00000000-0005-0000-0000-0000C57C0000}"/>
    <cellStyle name="Normal 3 8 2 4 3 3 3" xfId="22809" xr:uid="{00000000-0005-0000-0000-0000C67C0000}"/>
    <cellStyle name="Normal 3 8 2 4 3 4" xfId="10083" xr:uid="{00000000-0005-0000-0000-0000C77C0000}"/>
    <cellStyle name="Normal 3 8 2 4 3 4 2" xfId="27050" xr:uid="{00000000-0005-0000-0000-0000C87C0000}"/>
    <cellStyle name="Normal 3 8 2 4 3 5" xfId="18568" xr:uid="{00000000-0005-0000-0000-0000C97C0000}"/>
    <cellStyle name="Normal 3 8 2 4 4" xfId="2636" xr:uid="{00000000-0005-0000-0000-0000CA7C0000}"/>
    <cellStyle name="Normal 3 8 2 4 4 2" xfId="6896" xr:uid="{00000000-0005-0000-0000-0000CB7C0000}"/>
    <cellStyle name="Normal 3 8 2 4 4 2 2" xfId="15385" xr:uid="{00000000-0005-0000-0000-0000CC7C0000}"/>
    <cellStyle name="Normal 3 8 2 4 4 2 2 2" xfId="32351" xr:uid="{00000000-0005-0000-0000-0000CD7C0000}"/>
    <cellStyle name="Normal 3 8 2 4 4 2 3" xfId="23869" xr:uid="{00000000-0005-0000-0000-0000CE7C0000}"/>
    <cellStyle name="Normal 3 8 2 4 4 3" xfId="11143" xr:uid="{00000000-0005-0000-0000-0000CF7C0000}"/>
    <cellStyle name="Normal 3 8 2 4 4 3 2" xfId="28110" xr:uid="{00000000-0005-0000-0000-0000D07C0000}"/>
    <cellStyle name="Normal 3 8 2 4 4 4" xfId="19628" xr:uid="{00000000-0005-0000-0000-0000D17C0000}"/>
    <cellStyle name="Normal 3 8 2 4 5" xfId="4777" xr:uid="{00000000-0005-0000-0000-0000D27C0000}"/>
    <cellStyle name="Normal 3 8 2 4 5 2" xfId="13267" xr:uid="{00000000-0005-0000-0000-0000D37C0000}"/>
    <cellStyle name="Normal 3 8 2 4 5 2 2" xfId="30233" xr:uid="{00000000-0005-0000-0000-0000D47C0000}"/>
    <cellStyle name="Normal 3 8 2 4 5 3" xfId="21751" xr:uid="{00000000-0005-0000-0000-0000D57C0000}"/>
    <cellStyle name="Normal 3 8 2 4 6" xfId="9025" xr:uid="{00000000-0005-0000-0000-0000D67C0000}"/>
    <cellStyle name="Normal 3 8 2 4 6 2" xfId="25992" xr:uid="{00000000-0005-0000-0000-0000D77C0000}"/>
    <cellStyle name="Normal 3 8 2 4 7" xfId="17510" xr:uid="{00000000-0005-0000-0000-0000D87C0000}"/>
    <cellStyle name="Normal 3 8 2 5" xfId="772" xr:uid="{00000000-0005-0000-0000-0000D97C0000}"/>
    <cellStyle name="Normal 3 8 2 5 2" xfId="1838" xr:uid="{00000000-0005-0000-0000-0000DA7C0000}"/>
    <cellStyle name="Normal 3 8 2 5 2 2" xfId="3959" xr:uid="{00000000-0005-0000-0000-0000DB7C0000}"/>
    <cellStyle name="Normal 3 8 2 5 2 2 2" xfId="8218" xr:uid="{00000000-0005-0000-0000-0000DC7C0000}"/>
    <cellStyle name="Normal 3 8 2 5 2 2 2 2" xfId="16707" xr:uid="{00000000-0005-0000-0000-0000DD7C0000}"/>
    <cellStyle name="Normal 3 8 2 5 2 2 2 2 2" xfId="33673" xr:uid="{00000000-0005-0000-0000-0000DE7C0000}"/>
    <cellStyle name="Normal 3 8 2 5 2 2 2 3" xfId="25191" xr:uid="{00000000-0005-0000-0000-0000DF7C0000}"/>
    <cellStyle name="Normal 3 8 2 5 2 2 3" xfId="12465" xr:uid="{00000000-0005-0000-0000-0000E07C0000}"/>
    <cellStyle name="Normal 3 8 2 5 2 2 3 2" xfId="29432" xr:uid="{00000000-0005-0000-0000-0000E17C0000}"/>
    <cellStyle name="Normal 3 8 2 5 2 2 4" xfId="20950" xr:uid="{00000000-0005-0000-0000-0000E27C0000}"/>
    <cellStyle name="Normal 3 8 2 5 2 3" xfId="6099" xr:uid="{00000000-0005-0000-0000-0000E37C0000}"/>
    <cellStyle name="Normal 3 8 2 5 2 3 2" xfId="14589" xr:uid="{00000000-0005-0000-0000-0000E47C0000}"/>
    <cellStyle name="Normal 3 8 2 5 2 3 2 2" xfId="31555" xr:uid="{00000000-0005-0000-0000-0000E57C0000}"/>
    <cellStyle name="Normal 3 8 2 5 2 3 3" xfId="23073" xr:uid="{00000000-0005-0000-0000-0000E67C0000}"/>
    <cellStyle name="Normal 3 8 2 5 2 4" xfId="10347" xr:uid="{00000000-0005-0000-0000-0000E77C0000}"/>
    <cellStyle name="Normal 3 8 2 5 2 4 2" xfId="27314" xr:uid="{00000000-0005-0000-0000-0000E87C0000}"/>
    <cellStyle name="Normal 3 8 2 5 2 5" xfId="18832" xr:uid="{00000000-0005-0000-0000-0000E97C0000}"/>
    <cellStyle name="Normal 3 8 2 5 3" xfId="2900" xr:uid="{00000000-0005-0000-0000-0000EA7C0000}"/>
    <cellStyle name="Normal 3 8 2 5 3 2" xfId="7160" xr:uid="{00000000-0005-0000-0000-0000EB7C0000}"/>
    <cellStyle name="Normal 3 8 2 5 3 2 2" xfId="15649" xr:uid="{00000000-0005-0000-0000-0000EC7C0000}"/>
    <cellStyle name="Normal 3 8 2 5 3 2 2 2" xfId="32615" xr:uid="{00000000-0005-0000-0000-0000ED7C0000}"/>
    <cellStyle name="Normal 3 8 2 5 3 2 3" xfId="24133" xr:uid="{00000000-0005-0000-0000-0000EE7C0000}"/>
    <cellStyle name="Normal 3 8 2 5 3 3" xfId="11407" xr:uid="{00000000-0005-0000-0000-0000EF7C0000}"/>
    <cellStyle name="Normal 3 8 2 5 3 3 2" xfId="28374" xr:uid="{00000000-0005-0000-0000-0000F07C0000}"/>
    <cellStyle name="Normal 3 8 2 5 3 4" xfId="19892" xr:uid="{00000000-0005-0000-0000-0000F17C0000}"/>
    <cellStyle name="Normal 3 8 2 5 4" xfId="5041" xr:uid="{00000000-0005-0000-0000-0000F27C0000}"/>
    <cellStyle name="Normal 3 8 2 5 4 2" xfId="13531" xr:uid="{00000000-0005-0000-0000-0000F37C0000}"/>
    <cellStyle name="Normal 3 8 2 5 4 2 2" xfId="30497" xr:uid="{00000000-0005-0000-0000-0000F47C0000}"/>
    <cellStyle name="Normal 3 8 2 5 4 3" xfId="22015" xr:uid="{00000000-0005-0000-0000-0000F57C0000}"/>
    <cellStyle name="Normal 3 8 2 5 5" xfId="9289" xr:uid="{00000000-0005-0000-0000-0000F67C0000}"/>
    <cellStyle name="Normal 3 8 2 5 5 2" xfId="26256" xr:uid="{00000000-0005-0000-0000-0000F77C0000}"/>
    <cellStyle name="Normal 3 8 2 5 6" xfId="17774" xr:uid="{00000000-0005-0000-0000-0000F87C0000}"/>
    <cellStyle name="Normal 3 8 2 6" xfId="1308" xr:uid="{00000000-0005-0000-0000-0000F97C0000}"/>
    <cellStyle name="Normal 3 8 2 6 2" xfId="3430" xr:uid="{00000000-0005-0000-0000-0000FA7C0000}"/>
    <cellStyle name="Normal 3 8 2 6 2 2" xfId="7689" xr:uid="{00000000-0005-0000-0000-0000FB7C0000}"/>
    <cellStyle name="Normal 3 8 2 6 2 2 2" xfId="16178" xr:uid="{00000000-0005-0000-0000-0000FC7C0000}"/>
    <cellStyle name="Normal 3 8 2 6 2 2 2 2" xfId="33144" xr:uid="{00000000-0005-0000-0000-0000FD7C0000}"/>
    <cellStyle name="Normal 3 8 2 6 2 2 3" xfId="24662" xr:uid="{00000000-0005-0000-0000-0000FE7C0000}"/>
    <cellStyle name="Normal 3 8 2 6 2 3" xfId="11936" xr:uid="{00000000-0005-0000-0000-0000FF7C0000}"/>
    <cellStyle name="Normal 3 8 2 6 2 3 2" xfId="28903" xr:uid="{00000000-0005-0000-0000-0000007D0000}"/>
    <cellStyle name="Normal 3 8 2 6 2 4" xfId="20421" xr:uid="{00000000-0005-0000-0000-0000017D0000}"/>
    <cellStyle name="Normal 3 8 2 6 3" xfId="5570" xr:uid="{00000000-0005-0000-0000-0000027D0000}"/>
    <cellStyle name="Normal 3 8 2 6 3 2" xfId="14060" xr:uid="{00000000-0005-0000-0000-0000037D0000}"/>
    <cellStyle name="Normal 3 8 2 6 3 2 2" xfId="31026" xr:uid="{00000000-0005-0000-0000-0000047D0000}"/>
    <cellStyle name="Normal 3 8 2 6 3 3" xfId="22544" xr:uid="{00000000-0005-0000-0000-0000057D0000}"/>
    <cellStyle name="Normal 3 8 2 6 4" xfId="9818" xr:uid="{00000000-0005-0000-0000-0000067D0000}"/>
    <cellStyle name="Normal 3 8 2 6 4 2" xfId="26785" xr:uid="{00000000-0005-0000-0000-0000077D0000}"/>
    <cellStyle name="Normal 3 8 2 6 5" xfId="18303" xr:uid="{00000000-0005-0000-0000-0000087D0000}"/>
    <cellStyle name="Normal 3 8 2 7" xfId="2371" xr:uid="{00000000-0005-0000-0000-0000097D0000}"/>
    <cellStyle name="Normal 3 8 2 7 2" xfId="6631" xr:uid="{00000000-0005-0000-0000-00000A7D0000}"/>
    <cellStyle name="Normal 3 8 2 7 2 2" xfId="15120" xr:uid="{00000000-0005-0000-0000-00000B7D0000}"/>
    <cellStyle name="Normal 3 8 2 7 2 2 2" xfId="32086" xr:uid="{00000000-0005-0000-0000-00000C7D0000}"/>
    <cellStyle name="Normal 3 8 2 7 2 3" xfId="23604" xr:uid="{00000000-0005-0000-0000-00000D7D0000}"/>
    <cellStyle name="Normal 3 8 2 7 3" xfId="10878" xr:uid="{00000000-0005-0000-0000-00000E7D0000}"/>
    <cellStyle name="Normal 3 8 2 7 3 2" xfId="27845" xr:uid="{00000000-0005-0000-0000-00000F7D0000}"/>
    <cellStyle name="Normal 3 8 2 7 4" xfId="19363" xr:uid="{00000000-0005-0000-0000-0000107D0000}"/>
    <cellStyle name="Normal 3 8 2 8" xfId="4512" xr:uid="{00000000-0005-0000-0000-0000117D0000}"/>
    <cellStyle name="Normal 3 8 2 8 2" xfId="13002" xr:uid="{00000000-0005-0000-0000-0000127D0000}"/>
    <cellStyle name="Normal 3 8 2 8 2 2" xfId="29968" xr:uid="{00000000-0005-0000-0000-0000137D0000}"/>
    <cellStyle name="Normal 3 8 2 8 3" xfId="21486" xr:uid="{00000000-0005-0000-0000-0000147D0000}"/>
    <cellStyle name="Normal 3 8 2 9" xfId="8760" xr:uid="{00000000-0005-0000-0000-0000157D0000}"/>
    <cellStyle name="Normal 3 8 2 9 2" xfId="25727" xr:uid="{00000000-0005-0000-0000-0000167D0000}"/>
    <cellStyle name="Normal 3 8 3" xfId="246" xr:uid="{00000000-0005-0000-0000-0000177D0000}"/>
    <cellStyle name="Normal 3 8 3 2" xfId="381" xr:uid="{00000000-0005-0000-0000-0000187D0000}"/>
    <cellStyle name="Normal 3 8 3 2 2" xfId="669" xr:uid="{00000000-0005-0000-0000-0000197D0000}"/>
    <cellStyle name="Normal 3 8 3 2 2 2" xfId="1205" xr:uid="{00000000-0005-0000-0000-00001A7D0000}"/>
    <cellStyle name="Normal 3 8 3 2 2 2 2" xfId="2266" xr:uid="{00000000-0005-0000-0000-00001B7D0000}"/>
    <cellStyle name="Normal 3 8 3 2 2 2 2 2" xfId="4387" xr:uid="{00000000-0005-0000-0000-00001C7D0000}"/>
    <cellStyle name="Normal 3 8 3 2 2 2 2 2 2" xfId="8646" xr:uid="{00000000-0005-0000-0000-00001D7D0000}"/>
    <cellStyle name="Normal 3 8 3 2 2 2 2 2 2 2" xfId="17135" xr:uid="{00000000-0005-0000-0000-00001E7D0000}"/>
    <cellStyle name="Normal 3 8 3 2 2 2 2 2 2 2 2" xfId="34101" xr:uid="{00000000-0005-0000-0000-00001F7D0000}"/>
    <cellStyle name="Normal 3 8 3 2 2 2 2 2 2 3" xfId="25619" xr:uid="{00000000-0005-0000-0000-0000207D0000}"/>
    <cellStyle name="Normal 3 8 3 2 2 2 2 2 3" xfId="12893" xr:uid="{00000000-0005-0000-0000-0000217D0000}"/>
    <cellStyle name="Normal 3 8 3 2 2 2 2 2 3 2" xfId="29860" xr:uid="{00000000-0005-0000-0000-0000227D0000}"/>
    <cellStyle name="Normal 3 8 3 2 2 2 2 2 4" xfId="21378" xr:uid="{00000000-0005-0000-0000-0000237D0000}"/>
    <cellStyle name="Normal 3 8 3 2 2 2 2 3" xfId="6527" xr:uid="{00000000-0005-0000-0000-0000247D0000}"/>
    <cellStyle name="Normal 3 8 3 2 2 2 2 3 2" xfId="15017" xr:uid="{00000000-0005-0000-0000-0000257D0000}"/>
    <cellStyle name="Normal 3 8 3 2 2 2 2 3 2 2" xfId="31983" xr:uid="{00000000-0005-0000-0000-0000267D0000}"/>
    <cellStyle name="Normal 3 8 3 2 2 2 2 3 3" xfId="23501" xr:uid="{00000000-0005-0000-0000-0000277D0000}"/>
    <cellStyle name="Normal 3 8 3 2 2 2 2 4" xfId="10775" xr:uid="{00000000-0005-0000-0000-0000287D0000}"/>
    <cellStyle name="Normal 3 8 3 2 2 2 2 4 2" xfId="27742" xr:uid="{00000000-0005-0000-0000-0000297D0000}"/>
    <cellStyle name="Normal 3 8 3 2 2 2 2 5" xfId="19260" xr:uid="{00000000-0005-0000-0000-00002A7D0000}"/>
    <cellStyle name="Normal 3 8 3 2 2 2 3" xfId="3328" xr:uid="{00000000-0005-0000-0000-00002B7D0000}"/>
    <cellStyle name="Normal 3 8 3 2 2 2 3 2" xfId="7588" xr:uid="{00000000-0005-0000-0000-00002C7D0000}"/>
    <cellStyle name="Normal 3 8 3 2 2 2 3 2 2" xfId="16077" xr:uid="{00000000-0005-0000-0000-00002D7D0000}"/>
    <cellStyle name="Normal 3 8 3 2 2 2 3 2 2 2" xfId="33043" xr:uid="{00000000-0005-0000-0000-00002E7D0000}"/>
    <cellStyle name="Normal 3 8 3 2 2 2 3 2 3" xfId="24561" xr:uid="{00000000-0005-0000-0000-00002F7D0000}"/>
    <cellStyle name="Normal 3 8 3 2 2 2 3 3" xfId="11835" xr:uid="{00000000-0005-0000-0000-0000307D0000}"/>
    <cellStyle name="Normal 3 8 3 2 2 2 3 3 2" xfId="28802" xr:uid="{00000000-0005-0000-0000-0000317D0000}"/>
    <cellStyle name="Normal 3 8 3 2 2 2 3 4" xfId="20320" xr:uid="{00000000-0005-0000-0000-0000327D0000}"/>
    <cellStyle name="Normal 3 8 3 2 2 2 4" xfId="5469" xr:uid="{00000000-0005-0000-0000-0000337D0000}"/>
    <cellStyle name="Normal 3 8 3 2 2 2 4 2" xfId="13959" xr:uid="{00000000-0005-0000-0000-0000347D0000}"/>
    <cellStyle name="Normal 3 8 3 2 2 2 4 2 2" xfId="30925" xr:uid="{00000000-0005-0000-0000-0000357D0000}"/>
    <cellStyle name="Normal 3 8 3 2 2 2 4 3" xfId="22443" xr:uid="{00000000-0005-0000-0000-0000367D0000}"/>
    <cellStyle name="Normal 3 8 3 2 2 2 5" xfId="9717" xr:uid="{00000000-0005-0000-0000-0000377D0000}"/>
    <cellStyle name="Normal 3 8 3 2 2 2 5 2" xfId="26684" xr:uid="{00000000-0005-0000-0000-0000387D0000}"/>
    <cellStyle name="Normal 3 8 3 2 2 2 6" xfId="18202" xr:uid="{00000000-0005-0000-0000-0000397D0000}"/>
    <cellStyle name="Normal 3 8 3 2 2 3" xfId="1736" xr:uid="{00000000-0005-0000-0000-00003A7D0000}"/>
    <cellStyle name="Normal 3 8 3 2 2 3 2" xfId="3858" xr:uid="{00000000-0005-0000-0000-00003B7D0000}"/>
    <cellStyle name="Normal 3 8 3 2 2 3 2 2" xfId="8117" xr:uid="{00000000-0005-0000-0000-00003C7D0000}"/>
    <cellStyle name="Normal 3 8 3 2 2 3 2 2 2" xfId="16606" xr:uid="{00000000-0005-0000-0000-00003D7D0000}"/>
    <cellStyle name="Normal 3 8 3 2 2 3 2 2 2 2" xfId="33572" xr:uid="{00000000-0005-0000-0000-00003E7D0000}"/>
    <cellStyle name="Normal 3 8 3 2 2 3 2 2 3" xfId="25090" xr:uid="{00000000-0005-0000-0000-00003F7D0000}"/>
    <cellStyle name="Normal 3 8 3 2 2 3 2 3" xfId="12364" xr:uid="{00000000-0005-0000-0000-0000407D0000}"/>
    <cellStyle name="Normal 3 8 3 2 2 3 2 3 2" xfId="29331" xr:uid="{00000000-0005-0000-0000-0000417D0000}"/>
    <cellStyle name="Normal 3 8 3 2 2 3 2 4" xfId="20849" xr:uid="{00000000-0005-0000-0000-0000427D0000}"/>
    <cellStyle name="Normal 3 8 3 2 2 3 3" xfId="5998" xr:uid="{00000000-0005-0000-0000-0000437D0000}"/>
    <cellStyle name="Normal 3 8 3 2 2 3 3 2" xfId="14488" xr:uid="{00000000-0005-0000-0000-0000447D0000}"/>
    <cellStyle name="Normal 3 8 3 2 2 3 3 2 2" xfId="31454" xr:uid="{00000000-0005-0000-0000-0000457D0000}"/>
    <cellStyle name="Normal 3 8 3 2 2 3 3 3" xfId="22972" xr:uid="{00000000-0005-0000-0000-0000467D0000}"/>
    <cellStyle name="Normal 3 8 3 2 2 3 4" xfId="10246" xr:uid="{00000000-0005-0000-0000-0000477D0000}"/>
    <cellStyle name="Normal 3 8 3 2 2 3 4 2" xfId="27213" xr:uid="{00000000-0005-0000-0000-0000487D0000}"/>
    <cellStyle name="Normal 3 8 3 2 2 3 5" xfId="18731" xr:uid="{00000000-0005-0000-0000-0000497D0000}"/>
    <cellStyle name="Normal 3 8 3 2 2 4" xfId="2799" xr:uid="{00000000-0005-0000-0000-00004A7D0000}"/>
    <cellStyle name="Normal 3 8 3 2 2 4 2" xfId="7059" xr:uid="{00000000-0005-0000-0000-00004B7D0000}"/>
    <cellStyle name="Normal 3 8 3 2 2 4 2 2" xfId="15548" xr:uid="{00000000-0005-0000-0000-00004C7D0000}"/>
    <cellStyle name="Normal 3 8 3 2 2 4 2 2 2" xfId="32514" xr:uid="{00000000-0005-0000-0000-00004D7D0000}"/>
    <cellStyle name="Normal 3 8 3 2 2 4 2 3" xfId="24032" xr:uid="{00000000-0005-0000-0000-00004E7D0000}"/>
    <cellStyle name="Normal 3 8 3 2 2 4 3" xfId="11306" xr:uid="{00000000-0005-0000-0000-00004F7D0000}"/>
    <cellStyle name="Normal 3 8 3 2 2 4 3 2" xfId="28273" xr:uid="{00000000-0005-0000-0000-0000507D0000}"/>
    <cellStyle name="Normal 3 8 3 2 2 4 4" xfId="19791" xr:uid="{00000000-0005-0000-0000-0000517D0000}"/>
    <cellStyle name="Normal 3 8 3 2 2 5" xfId="4940" xr:uid="{00000000-0005-0000-0000-0000527D0000}"/>
    <cellStyle name="Normal 3 8 3 2 2 5 2" xfId="13430" xr:uid="{00000000-0005-0000-0000-0000537D0000}"/>
    <cellStyle name="Normal 3 8 3 2 2 5 2 2" xfId="30396" xr:uid="{00000000-0005-0000-0000-0000547D0000}"/>
    <cellStyle name="Normal 3 8 3 2 2 5 3" xfId="21914" xr:uid="{00000000-0005-0000-0000-0000557D0000}"/>
    <cellStyle name="Normal 3 8 3 2 2 6" xfId="9188" xr:uid="{00000000-0005-0000-0000-0000567D0000}"/>
    <cellStyle name="Normal 3 8 3 2 2 6 2" xfId="26155" xr:uid="{00000000-0005-0000-0000-0000577D0000}"/>
    <cellStyle name="Normal 3 8 3 2 2 7" xfId="17673" xr:uid="{00000000-0005-0000-0000-0000587D0000}"/>
    <cellStyle name="Normal 3 8 3 2 3" xfId="935" xr:uid="{00000000-0005-0000-0000-0000597D0000}"/>
    <cellStyle name="Normal 3 8 3 2 3 2" xfId="2001" xr:uid="{00000000-0005-0000-0000-00005A7D0000}"/>
    <cellStyle name="Normal 3 8 3 2 3 2 2" xfId="4122" xr:uid="{00000000-0005-0000-0000-00005B7D0000}"/>
    <cellStyle name="Normal 3 8 3 2 3 2 2 2" xfId="8381" xr:uid="{00000000-0005-0000-0000-00005C7D0000}"/>
    <cellStyle name="Normal 3 8 3 2 3 2 2 2 2" xfId="16870" xr:uid="{00000000-0005-0000-0000-00005D7D0000}"/>
    <cellStyle name="Normal 3 8 3 2 3 2 2 2 2 2" xfId="33836" xr:uid="{00000000-0005-0000-0000-00005E7D0000}"/>
    <cellStyle name="Normal 3 8 3 2 3 2 2 2 3" xfId="25354" xr:uid="{00000000-0005-0000-0000-00005F7D0000}"/>
    <cellStyle name="Normal 3 8 3 2 3 2 2 3" xfId="12628" xr:uid="{00000000-0005-0000-0000-0000607D0000}"/>
    <cellStyle name="Normal 3 8 3 2 3 2 2 3 2" xfId="29595" xr:uid="{00000000-0005-0000-0000-0000617D0000}"/>
    <cellStyle name="Normal 3 8 3 2 3 2 2 4" xfId="21113" xr:uid="{00000000-0005-0000-0000-0000627D0000}"/>
    <cellStyle name="Normal 3 8 3 2 3 2 3" xfId="6262" xr:uid="{00000000-0005-0000-0000-0000637D0000}"/>
    <cellStyle name="Normal 3 8 3 2 3 2 3 2" xfId="14752" xr:uid="{00000000-0005-0000-0000-0000647D0000}"/>
    <cellStyle name="Normal 3 8 3 2 3 2 3 2 2" xfId="31718" xr:uid="{00000000-0005-0000-0000-0000657D0000}"/>
    <cellStyle name="Normal 3 8 3 2 3 2 3 3" xfId="23236" xr:uid="{00000000-0005-0000-0000-0000667D0000}"/>
    <cellStyle name="Normal 3 8 3 2 3 2 4" xfId="10510" xr:uid="{00000000-0005-0000-0000-0000677D0000}"/>
    <cellStyle name="Normal 3 8 3 2 3 2 4 2" xfId="27477" xr:uid="{00000000-0005-0000-0000-0000687D0000}"/>
    <cellStyle name="Normal 3 8 3 2 3 2 5" xfId="18995" xr:uid="{00000000-0005-0000-0000-0000697D0000}"/>
    <cellStyle name="Normal 3 8 3 2 3 3" xfId="3063" xr:uid="{00000000-0005-0000-0000-00006A7D0000}"/>
    <cellStyle name="Normal 3 8 3 2 3 3 2" xfId="7323" xr:uid="{00000000-0005-0000-0000-00006B7D0000}"/>
    <cellStyle name="Normal 3 8 3 2 3 3 2 2" xfId="15812" xr:uid="{00000000-0005-0000-0000-00006C7D0000}"/>
    <cellStyle name="Normal 3 8 3 2 3 3 2 2 2" xfId="32778" xr:uid="{00000000-0005-0000-0000-00006D7D0000}"/>
    <cellStyle name="Normal 3 8 3 2 3 3 2 3" xfId="24296" xr:uid="{00000000-0005-0000-0000-00006E7D0000}"/>
    <cellStyle name="Normal 3 8 3 2 3 3 3" xfId="11570" xr:uid="{00000000-0005-0000-0000-00006F7D0000}"/>
    <cellStyle name="Normal 3 8 3 2 3 3 3 2" xfId="28537" xr:uid="{00000000-0005-0000-0000-0000707D0000}"/>
    <cellStyle name="Normal 3 8 3 2 3 3 4" xfId="20055" xr:uid="{00000000-0005-0000-0000-0000717D0000}"/>
    <cellStyle name="Normal 3 8 3 2 3 4" xfId="5204" xr:uid="{00000000-0005-0000-0000-0000727D0000}"/>
    <cellStyle name="Normal 3 8 3 2 3 4 2" xfId="13694" xr:uid="{00000000-0005-0000-0000-0000737D0000}"/>
    <cellStyle name="Normal 3 8 3 2 3 4 2 2" xfId="30660" xr:uid="{00000000-0005-0000-0000-0000747D0000}"/>
    <cellStyle name="Normal 3 8 3 2 3 4 3" xfId="22178" xr:uid="{00000000-0005-0000-0000-0000757D0000}"/>
    <cellStyle name="Normal 3 8 3 2 3 5" xfId="9452" xr:uid="{00000000-0005-0000-0000-0000767D0000}"/>
    <cellStyle name="Normal 3 8 3 2 3 5 2" xfId="26419" xr:uid="{00000000-0005-0000-0000-0000777D0000}"/>
    <cellStyle name="Normal 3 8 3 2 3 6" xfId="17937" xr:uid="{00000000-0005-0000-0000-0000787D0000}"/>
    <cellStyle name="Normal 3 8 3 2 4" xfId="1471" xr:uid="{00000000-0005-0000-0000-0000797D0000}"/>
    <cellStyle name="Normal 3 8 3 2 4 2" xfId="3593" xr:uid="{00000000-0005-0000-0000-00007A7D0000}"/>
    <cellStyle name="Normal 3 8 3 2 4 2 2" xfId="7852" xr:uid="{00000000-0005-0000-0000-00007B7D0000}"/>
    <cellStyle name="Normal 3 8 3 2 4 2 2 2" xfId="16341" xr:uid="{00000000-0005-0000-0000-00007C7D0000}"/>
    <cellStyle name="Normal 3 8 3 2 4 2 2 2 2" xfId="33307" xr:uid="{00000000-0005-0000-0000-00007D7D0000}"/>
    <cellStyle name="Normal 3 8 3 2 4 2 2 3" xfId="24825" xr:uid="{00000000-0005-0000-0000-00007E7D0000}"/>
    <cellStyle name="Normal 3 8 3 2 4 2 3" xfId="12099" xr:uid="{00000000-0005-0000-0000-00007F7D0000}"/>
    <cellStyle name="Normal 3 8 3 2 4 2 3 2" xfId="29066" xr:uid="{00000000-0005-0000-0000-0000807D0000}"/>
    <cellStyle name="Normal 3 8 3 2 4 2 4" xfId="20584" xr:uid="{00000000-0005-0000-0000-0000817D0000}"/>
    <cellStyle name="Normal 3 8 3 2 4 3" xfId="5733" xr:uid="{00000000-0005-0000-0000-0000827D0000}"/>
    <cellStyle name="Normal 3 8 3 2 4 3 2" xfId="14223" xr:uid="{00000000-0005-0000-0000-0000837D0000}"/>
    <cellStyle name="Normal 3 8 3 2 4 3 2 2" xfId="31189" xr:uid="{00000000-0005-0000-0000-0000847D0000}"/>
    <cellStyle name="Normal 3 8 3 2 4 3 3" xfId="22707" xr:uid="{00000000-0005-0000-0000-0000857D0000}"/>
    <cellStyle name="Normal 3 8 3 2 4 4" xfId="9981" xr:uid="{00000000-0005-0000-0000-0000867D0000}"/>
    <cellStyle name="Normal 3 8 3 2 4 4 2" xfId="26948" xr:uid="{00000000-0005-0000-0000-0000877D0000}"/>
    <cellStyle name="Normal 3 8 3 2 4 5" xfId="18466" xr:uid="{00000000-0005-0000-0000-0000887D0000}"/>
    <cellStyle name="Normal 3 8 3 2 5" xfId="2534" xr:uid="{00000000-0005-0000-0000-0000897D0000}"/>
    <cellStyle name="Normal 3 8 3 2 5 2" xfId="6794" xr:uid="{00000000-0005-0000-0000-00008A7D0000}"/>
    <cellStyle name="Normal 3 8 3 2 5 2 2" xfId="15283" xr:uid="{00000000-0005-0000-0000-00008B7D0000}"/>
    <cellStyle name="Normal 3 8 3 2 5 2 2 2" xfId="32249" xr:uid="{00000000-0005-0000-0000-00008C7D0000}"/>
    <cellStyle name="Normal 3 8 3 2 5 2 3" xfId="23767" xr:uid="{00000000-0005-0000-0000-00008D7D0000}"/>
    <cellStyle name="Normal 3 8 3 2 5 3" xfId="11041" xr:uid="{00000000-0005-0000-0000-00008E7D0000}"/>
    <cellStyle name="Normal 3 8 3 2 5 3 2" xfId="28008" xr:uid="{00000000-0005-0000-0000-00008F7D0000}"/>
    <cellStyle name="Normal 3 8 3 2 5 4" xfId="19526" xr:uid="{00000000-0005-0000-0000-0000907D0000}"/>
    <cellStyle name="Normal 3 8 3 2 6" xfId="4675" xr:uid="{00000000-0005-0000-0000-0000917D0000}"/>
    <cellStyle name="Normal 3 8 3 2 6 2" xfId="13165" xr:uid="{00000000-0005-0000-0000-0000927D0000}"/>
    <cellStyle name="Normal 3 8 3 2 6 2 2" xfId="30131" xr:uid="{00000000-0005-0000-0000-0000937D0000}"/>
    <cellStyle name="Normal 3 8 3 2 6 3" xfId="21649" xr:uid="{00000000-0005-0000-0000-0000947D0000}"/>
    <cellStyle name="Normal 3 8 3 2 7" xfId="8923" xr:uid="{00000000-0005-0000-0000-0000957D0000}"/>
    <cellStyle name="Normal 3 8 3 2 7 2" xfId="25890" xr:uid="{00000000-0005-0000-0000-0000967D0000}"/>
    <cellStyle name="Normal 3 8 3 2 8" xfId="17408" xr:uid="{00000000-0005-0000-0000-0000977D0000}"/>
    <cellStyle name="Normal 3 8 3 3" xfId="535" xr:uid="{00000000-0005-0000-0000-0000987D0000}"/>
    <cellStyle name="Normal 3 8 3 3 2" xfId="1074" xr:uid="{00000000-0005-0000-0000-0000997D0000}"/>
    <cellStyle name="Normal 3 8 3 3 2 2" xfId="2135" xr:uid="{00000000-0005-0000-0000-00009A7D0000}"/>
    <cellStyle name="Normal 3 8 3 3 2 2 2" xfId="4256" xr:uid="{00000000-0005-0000-0000-00009B7D0000}"/>
    <cellStyle name="Normal 3 8 3 3 2 2 2 2" xfId="8515" xr:uid="{00000000-0005-0000-0000-00009C7D0000}"/>
    <cellStyle name="Normal 3 8 3 3 2 2 2 2 2" xfId="17004" xr:uid="{00000000-0005-0000-0000-00009D7D0000}"/>
    <cellStyle name="Normal 3 8 3 3 2 2 2 2 2 2" xfId="33970" xr:uid="{00000000-0005-0000-0000-00009E7D0000}"/>
    <cellStyle name="Normal 3 8 3 3 2 2 2 2 3" xfId="25488" xr:uid="{00000000-0005-0000-0000-00009F7D0000}"/>
    <cellStyle name="Normal 3 8 3 3 2 2 2 3" xfId="12762" xr:uid="{00000000-0005-0000-0000-0000A07D0000}"/>
    <cellStyle name="Normal 3 8 3 3 2 2 2 3 2" xfId="29729" xr:uid="{00000000-0005-0000-0000-0000A17D0000}"/>
    <cellStyle name="Normal 3 8 3 3 2 2 2 4" xfId="21247" xr:uid="{00000000-0005-0000-0000-0000A27D0000}"/>
    <cellStyle name="Normal 3 8 3 3 2 2 3" xfId="6396" xr:uid="{00000000-0005-0000-0000-0000A37D0000}"/>
    <cellStyle name="Normal 3 8 3 3 2 2 3 2" xfId="14886" xr:uid="{00000000-0005-0000-0000-0000A47D0000}"/>
    <cellStyle name="Normal 3 8 3 3 2 2 3 2 2" xfId="31852" xr:uid="{00000000-0005-0000-0000-0000A57D0000}"/>
    <cellStyle name="Normal 3 8 3 3 2 2 3 3" xfId="23370" xr:uid="{00000000-0005-0000-0000-0000A67D0000}"/>
    <cellStyle name="Normal 3 8 3 3 2 2 4" xfId="10644" xr:uid="{00000000-0005-0000-0000-0000A77D0000}"/>
    <cellStyle name="Normal 3 8 3 3 2 2 4 2" xfId="27611" xr:uid="{00000000-0005-0000-0000-0000A87D0000}"/>
    <cellStyle name="Normal 3 8 3 3 2 2 5" xfId="19129" xr:uid="{00000000-0005-0000-0000-0000A97D0000}"/>
    <cellStyle name="Normal 3 8 3 3 2 3" xfId="3197" xr:uid="{00000000-0005-0000-0000-0000AA7D0000}"/>
    <cellStyle name="Normal 3 8 3 3 2 3 2" xfId="7457" xr:uid="{00000000-0005-0000-0000-0000AB7D0000}"/>
    <cellStyle name="Normal 3 8 3 3 2 3 2 2" xfId="15946" xr:uid="{00000000-0005-0000-0000-0000AC7D0000}"/>
    <cellStyle name="Normal 3 8 3 3 2 3 2 2 2" xfId="32912" xr:uid="{00000000-0005-0000-0000-0000AD7D0000}"/>
    <cellStyle name="Normal 3 8 3 3 2 3 2 3" xfId="24430" xr:uid="{00000000-0005-0000-0000-0000AE7D0000}"/>
    <cellStyle name="Normal 3 8 3 3 2 3 3" xfId="11704" xr:uid="{00000000-0005-0000-0000-0000AF7D0000}"/>
    <cellStyle name="Normal 3 8 3 3 2 3 3 2" xfId="28671" xr:uid="{00000000-0005-0000-0000-0000B07D0000}"/>
    <cellStyle name="Normal 3 8 3 3 2 3 4" xfId="20189" xr:uid="{00000000-0005-0000-0000-0000B17D0000}"/>
    <cellStyle name="Normal 3 8 3 3 2 4" xfId="5338" xr:uid="{00000000-0005-0000-0000-0000B27D0000}"/>
    <cellStyle name="Normal 3 8 3 3 2 4 2" xfId="13828" xr:uid="{00000000-0005-0000-0000-0000B37D0000}"/>
    <cellStyle name="Normal 3 8 3 3 2 4 2 2" xfId="30794" xr:uid="{00000000-0005-0000-0000-0000B47D0000}"/>
    <cellStyle name="Normal 3 8 3 3 2 4 3" xfId="22312" xr:uid="{00000000-0005-0000-0000-0000B57D0000}"/>
    <cellStyle name="Normal 3 8 3 3 2 5" xfId="9586" xr:uid="{00000000-0005-0000-0000-0000B67D0000}"/>
    <cellStyle name="Normal 3 8 3 3 2 5 2" xfId="26553" xr:uid="{00000000-0005-0000-0000-0000B77D0000}"/>
    <cellStyle name="Normal 3 8 3 3 2 6" xfId="18071" xr:uid="{00000000-0005-0000-0000-0000B87D0000}"/>
    <cellStyle name="Normal 3 8 3 3 3" xfId="1605" xr:uid="{00000000-0005-0000-0000-0000B97D0000}"/>
    <cellStyle name="Normal 3 8 3 3 3 2" xfId="3727" xr:uid="{00000000-0005-0000-0000-0000BA7D0000}"/>
    <cellStyle name="Normal 3 8 3 3 3 2 2" xfId="7986" xr:uid="{00000000-0005-0000-0000-0000BB7D0000}"/>
    <cellStyle name="Normal 3 8 3 3 3 2 2 2" xfId="16475" xr:uid="{00000000-0005-0000-0000-0000BC7D0000}"/>
    <cellStyle name="Normal 3 8 3 3 3 2 2 2 2" xfId="33441" xr:uid="{00000000-0005-0000-0000-0000BD7D0000}"/>
    <cellStyle name="Normal 3 8 3 3 3 2 2 3" xfId="24959" xr:uid="{00000000-0005-0000-0000-0000BE7D0000}"/>
    <cellStyle name="Normal 3 8 3 3 3 2 3" xfId="12233" xr:uid="{00000000-0005-0000-0000-0000BF7D0000}"/>
    <cellStyle name="Normal 3 8 3 3 3 2 3 2" xfId="29200" xr:uid="{00000000-0005-0000-0000-0000C07D0000}"/>
    <cellStyle name="Normal 3 8 3 3 3 2 4" xfId="20718" xr:uid="{00000000-0005-0000-0000-0000C17D0000}"/>
    <cellStyle name="Normal 3 8 3 3 3 3" xfId="5867" xr:uid="{00000000-0005-0000-0000-0000C27D0000}"/>
    <cellStyle name="Normal 3 8 3 3 3 3 2" xfId="14357" xr:uid="{00000000-0005-0000-0000-0000C37D0000}"/>
    <cellStyle name="Normal 3 8 3 3 3 3 2 2" xfId="31323" xr:uid="{00000000-0005-0000-0000-0000C47D0000}"/>
    <cellStyle name="Normal 3 8 3 3 3 3 3" xfId="22841" xr:uid="{00000000-0005-0000-0000-0000C57D0000}"/>
    <cellStyle name="Normal 3 8 3 3 3 4" xfId="10115" xr:uid="{00000000-0005-0000-0000-0000C67D0000}"/>
    <cellStyle name="Normal 3 8 3 3 3 4 2" xfId="27082" xr:uid="{00000000-0005-0000-0000-0000C77D0000}"/>
    <cellStyle name="Normal 3 8 3 3 3 5" xfId="18600" xr:uid="{00000000-0005-0000-0000-0000C87D0000}"/>
    <cellStyle name="Normal 3 8 3 3 4" xfId="2668" xr:uid="{00000000-0005-0000-0000-0000C97D0000}"/>
    <cellStyle name="Normal 3 8 3 3 4 2" xfId="6928" xr:uid="{00000000-0005-0000-0000-0000CA7D0000}"/>
    <cellStyle name="Normal 3 8 3 3 4 2 2" xfId="15417" xr:uid="{00000000-0005-0000-0000-0000CB7D0000}"/>
    <cellStyle name="Normal 3 8 3 3 4 2 2 2" xfId="32383" xr:uid="{00000000-0005-0000-0000-0000CC7D0000}"/>
    <cellStyle name="Normal 3 8 3 3 4 2 3" xfId="23901" xr:uid="{00000000-0005-0000-0000-0000CD7D0000}"/>
    <cellStyle name="Normal 3 8 3 3 4 3" xfId="11175" xr:uid="{00000000-0005-0000-0000-0000CE7D0000}"/>
    <cellStyle name="Normal 3 8 3 3 4 3 2" xfId="28142" xr:uid="{00000000-0005-0000-0000-0000CF7D0000}"/>
    <cellStyle name="Normal 3 8 3 3 4 4" xfId="19660" xr:uid="{00000000-0005-0000-0000-0000D07D0000}"/>
    <cellStyle name="Normal 3 8 3 3 5" xfId="4809" xr:uid="{00000000-0005-0000-0000-0000D17D0000}"/>
    <cellStyle name="Normal 3 8 3 3 5 2" xfId="13299" xr:uid="{00000000-0005-0000-0000-0000D27D0000}"/>
    <cellStyle name="Normal 3 8 3 3 5 2 2" xfId="30265" xr:uid="{00000000-0005-0000-0000-0000D37D0000}"/>
    <cellStyle name="Normal 3 8 3 3 5 3" xfId="21783" xr:uid="{00000000-0005-0000-0000-0000D47D0000}"/>
    <cellStyle name="Normal 3 8 3 3 6" xfId="9057" xr:uid="{00000000-0005-0000-0000-0000D57D0000}"/>
    <cellStyle name="Normal 3 8 3 3 6 2" xfId="26024" xr:uid="{00000000-0005-0000-0000-0000D67D0000}"/>
    <cellStyle name="Normal 3 8 3 3 7" xfId="17542" xr:uid="{00000000-0005-0000-0000-0000D77D0000}"/>
    <cellStyle name="Normal 3 8 3 4" xfId="804" xr:uid="{00000000-0005-0000-0000-0000D87D0000}"/>
    <cellStyle name="Normal 3 8 3 4 2" xfId="1870" xr:uid="{00000000-0005-0000-0000-0000D97D0000}"/>
    <cellStyle name="Normal 3 8 3 4 2 2" xfId="3991" xr:uid="{00000000-0005-0000-0000-0000DA7D0000}"/>
    <cellStyle name="Normal 3 8 3 4 2 2 2" xfId="8250" xr:uid="{00000000-0005-0000-0000-0000DB7D0000}"/>
    <cellStyle name="Normal 3 8 3 4 2 2 2 2" xfId="16739" xr:uid="{00000000-0005-0000-0000-0000DC7D0000}"/>
    <cellStyle name="Normal 3 8 3 4 2 2 2 2 2" xfId="33705" xr:uid="{00000000-0005-0000-0000-0000DD7D0000}"/>
    <cellStyle name="Normal 3 8 3 4 2 2 2 3" xfId="25223" xr:uid="{00000000-0005-0000-0000-0000DE7D0000}"/>
    <cellStyle name="Normal 3 8 3 4 2 2 3" xfId="12497" xr:uid="{00000000-0005-0000-0000-0000DF7D0000}"/>
    <cellStyle name="Normal 3 8 3 4 2 2 3 2" xfId="29464" xr:uid="{00000000-0005-0000-0000-0000E07D0000}"/>
    <cellStyle name="Normal 3 8 3 4 2 2 4" xfId="20982" xr:uid="{00000000-0005-0000-0000-0000E17D0000}"/>
    <cellStyle name="Normal 3 8 3 4 2 3" xfId="6131" xr:uid="{00000000-0005-0000-0000-0000E27D0000}"/>
    <cellStyle name="Normal 3 8 3 4 2 3 2" xfId="14621" xr:uid="{00000000-0005-0000-0000-0000E37D0000}"/>
    <cellStyle name="Normal 3 8 3 4 2 3 2 2" xfId="31587" xr:uid="{00000000-0005-0000-0000-0000E47D0000}"/>
    <cellStyle name="Normal 3 8 3 4 2 3 3" xfId="23105" xr:uid="{00000000-0005-0000-0000-0000E57D0000}"/>
    <cellStyle name="Normal 3 8 3 4 2 4" xfId="10379" xr:uid="{00000000-0005-0000-0000-0000E67D0000}"/>
    <cellStyle name="Normal 3 8 3 4 2 4 2" xfId="27346" xr:uid="{00000000-0005-0000-0000-0000E77D0000}"/>
    <cellStyle name="Normal 3 8 3 4 2 5" xfId="18864" xr:uid="{00000000-0005-0000-0000-0000E87D0000}"/>
    <cellStyle name="Normal 3 8 3 4 3" xfId="2932" xr:uid="{00000000-0005-0000-0000-0000E97D0000}"/>
    <cellStyle name="Normal 3 8 3 4 3 2" xfId="7192" xr:uid="{00000000-0005-0000-0000-0000EA7D0000}"/>
    <cellStyle name="Normal 3 8 3 4 3 2 2" xfId="15681" xr:uid="{00000000-0005-0000-0000-0000EB7D0000}"/>
    <cellStyle name="Normal 3 8 3 4 3 2 2 2" xfId="32647" xr:uid="{00000000-0005-0000-0000-0000EC7D0000}"/>
    <cellStyle name="Normal 3 8 3 4 3 2 3" xfId="24165" xr:uid="{00000000-0005-0000-0000-0000ED7D0000}"/>
    <cellStyle name="Normal 3 8 3 4 3 3" xfId="11439" xr:uid="{00000000-0005-0000-0000-0000EE7D0000}"/>
    <cellStyle name="Normal 3 8 3 4 3 3 2" xfId="28406" xr:uid="{00000000-0005-0000-0000-0000EF7D0000}"/>
    <cellStyle name="Normal 3 8 3 4 3 4" xfId="19924" xr:uid="{00000000-0005-0000-0000-0000F07D0000}"/>
    <cellStyle name="Normal 3 8 3 4 4" xfId="5073" xr:uid="{00000000-0005-0000-0000-0000F17D0000}"/>
    <cellStyle name="Normal 3 8 3 4 4 2" xfId="13563" xr:uid="{00000000-0005-0000-0000-0000F27D0000}"/>
    <cellStyle name="Normal 3 8 3 4 4 2 2" xfId="30529" xr:uid="{00000000-0005-0000-0000-0000F37D0000}"/>
    <cellStyle name="Normal 3 8 3 4 4 3" xfId="22047" xr:uid="{00000000-0005-0000-0000-0000F47D0000}"/>
    <cellStyle name="Normal 3 8 3 4 5" xfId="9321" xr:uid="{00000000-0005-0000-0000-0000F57D0000}"/>
    <cellStyle name="Normal 3 8 3 4 5 2" xfId="26288" xr:uid="{00000000-0005-0000-0000-0000F67D0000}"/>
    <cellStyle name="Normal 3 8 3 4 6" xfId="17806" xr:uid="{00000000-0005-0000-0000-0000F77D0000}"/>
    <cellStyle name="Normal 3 8 3 5" xfId="1340" xr:uid="{00000000-0005-0000-0000-0000F87D0000}"/>
    <cellStyle name="Normal 3 8 3 5 2" xfId="3462" xr:uid="{00000000-0005-0000-0000-0000F97D0000}"/>
    <cellStyle name="Normal 3 8 3 5 2 2" xfId="7721" xr:uid="{00000000-0005-0000-0000-0000FA7D0000}"/>
    <cellStyle name="Normal 3 8 3 5 2 2 2" xfId="16210" xr:uid="{00000000-0005-0000-0000-0000FB7D0000}"/>
    <cellStyle name="Normal 3 8 3 5 2 2 2 2" xfId="33176" xr:uid="{00000000-0005-0000-0000-0000FC7D0000}"/>
    <cellStyle name="Normal 3 8 3 5 2 2 3" xfId="24694" xr:uid="{00000000-0005-0000-0000-0000FD7D0000}"/>
    <cellStyle name="Normal 3 8 3 5 2 3" xfId="11968" xr:uid="{00000000-0005-0000-0000-0000FE7D0000}"/>
    <cellStyle name="Normal 3 8 3 5 2 3 2" xfId="28935" xr:uid="{00000000-0005-0000-0000-0000FF7D0000}"/>
    <cellStyle name="Normal 3 8 3 5 2 4" xfId="20453" xr:uid="{00000000-0005-0000-0000-0000007E0000}"/>
    <cellStyle name="Normal 3 8 3 5 3" xfId="5602" xr:uid="{00000000-0005-0000-0000-0000017E0000}"/>
    <cellStyle name="Normal 3 8 3 5 3 2" xfId="14092" xr:uid="{00000000-0005-0000-0000-0000027E0000}"/>
    <cellStyle name="Normal 3 8 3 5 3 2 2" xfId="31058" xr:uid="{00000000-0005-0000-0000-0000037E0000}"/>
    <cellStyle name="Normal 3 8 3 5 3 3" xfId="22576" xr:uid="{00000000-0005-0000-0000-0000047E0000}"/>
    <cellStyle name="Normal 3 8 3 5 4" xfId="9850" xr:uid="{00000000-0005-0000-0000-0000057E0000}"/>
    <cellStyle name="Normal 3 8 3 5 4 2" xfId="26817" xr:uid="{00000000-0005-0000-0000-0000067E0000}"/>
    <cellStyle name="Normal 3 8 3 5 5" xfId="18335" xr:uid="{00000000-0005-0000-0000-0000077E0000}"/>
    <cellStyle name="Normal 3 8 3 6" xfId="2403" xr:uid="{00000000-0005-0000-0000-0000087E0000}"/>
    <cellStyle name="Normal 3 8 3 6 2" xfId="6663" xr:uid="{00000000-0005-0000-0000-0000097E0000}"/>
    <cellStyle name="Normal 3 8 3 6 2 2" xfId="15152" xr:uid="{00000000-0005-0000-0000-00000A7E0000}"/>
    <cellStyle name="Normal 3 8 3 6 2 2 2" xfId="32118" xr:uid="{00000000-0005-0000-0000-00000B7E0000}"/>
    <cellStyle name="Normal 3 8 3 6 2 3" xfId="23636" xr:uid="{00000000-0005-0000-0000-00000C7E0000}"/>
    <cellStyle name="Normal 3 8 3 6 3" xfId="10910" xr:uid="{00000000-0005-0000-0000-00000D7E0000}"/>
    <cellStyle name="Normal 3 8 3 6 3 2" xfId="27877" xr:uid="{00000000-0005-0000-0000-00000E7E0000}"/>
    <cellStyle name="Normal 3 8 3 6 4" xfId="19395" xr:uid="{00000000-0005-0000-0000-00000F7E0000}"/>
    <cellStyle name="Normal 3 8 3 7" xfId="4544" xr:uid="{00000000-0005-0000-0000-0000107E0000}"/>
    <cellStyle name="Normal 3 8 3 7 2" xfId="13034" xr:uid="{00000000-0005-0000-0000-0000117E0000}"/>
    <cellStyle name="Normal 3 8 3 7 2 2" xfId="30000" xr:uid="{00000000-0005-0000-0000-0000127E0000}"/>
    <cellStyle name="Normal 3 8 3 7 3" xfId="21518" xr:uid="{00000000-0005-0000-0000-0000137E0000}"/>
    <cellStyle name="Normal 3 8 3 8" xfId="8792" xr:uid="{00000000-0005-0000-0000-0000147E0000}"/>
    <cellStyle name="Normal 3 8 3 8 2" xfId="25759" xr:uid="{00000000-0005-0000-0000-0000157E0000}"/>
    <cellStyle name="Normal 3 8 3 9" xfId="17277" xr:uid="{00000000-0005-0000-0000-0000167E0000}"/>
    <cellStyle name="Normal 3 8 4" xfId="314" xr:uid="{00000000-0005-0000-0000-0000177E0000}"/>
    <cellStyle name="Normal 3 8 4 2" xfId="603" xr:uid="{00000000-0005-0000-0000-0000187E0000}"/>
    <cellStyle name="Normal 3 8 4 2 2" xfId="1140" xr:uid="{00000000-0005-0000-0000-0000197E0000}"/>
    <cellStyle name="Normal 3 8 4 2 2 2" xfId="2201" xr:uid="{00000000-0005-0000-0000-00001A7E0000}"/>
    <cellStyle name="Normal 3 8 4 2 2 2 2" xfId="4322" xr:uid="{00000000-0005-0000-0000-00001B7E0000}"/>
    <cellStyle name="Normal 3 8 4 2 2 2 2 2" xfId="8581" xr:uid="{00000000-0005-0000-0000-00001C7E0000}"/>
    <cellStyle name="Normal 3 8 4 2 2 2 2 2 2" xfId="17070" xr:uid="{00000000-0005-0000-0000-00001D7E0000}"/>
    <cellStyle name="Normal 3 8 4 2 2 2 2 2 2 2" xfId="34036" xr:uid="{00000000-0005-0000-0000-00001E7E0000}"/>
    <cellStyle name="Normal 3 8 4 2 2 2 2 2 3" xfId="25554" xr:uid="{00000000-0005-0000-0000-00001F7E0000}"/>
    <cellStyle name="Normal 3 8 4 2 2 2 2 3" xfId="12828" xr:uid="{00000000-0005-0000-0000-0000207E0000}"/>
    <cellStyle name="Normal 3 8 4 2 2 2 2 3 2" xfId="29795" xr:uid="{00000000-0005-0000-0000-0000217E0000}"/>
    <cellStyle name="Normal 3 8 4 2 2 2 2 4" xfId="21313" xr:uid="{00000000-0005-0000-0000-0000227E0000}"/>
    <cellStyle name="Normal 3 8 4 2 2 2 3" xfId="6462" xr:uid="{00000000-0005-0000-0000-0000237E0000}"/>
    <cellStyle name="Normal 3 8 4 2 2 2 3 2" xfId="14952" xr:uid="{00000000-0005-0000-0000-0000247E0000}"/>
    <cellStyle name="Normal 3 8 4 2 2 2 3 2 2" xfId="31918" xr:uid="{00000000-0005-0000-0000-0000257E0000}"/>
    <cellStyle name="Normal 3 8 4 2 2 2 3 3" xfId="23436" xr:uid="{00000000-0005-0000-0000-0000267E0000}"/>
    <cellStyle name="Normal 3 8 4 2 2 2 4" xfId="10710" xr:uid="{00000000-0005-0000-0000-0000277E0000}"/>
    <cellStyle name="Normal 3 8 4 2 2 2 4 2" xfId="27677" xr:uid="{00000000-0005-0000-0000-0000287E0000}"/>
    <cellStyle name="Normal 3 8 4 2 2 2 5" xfId="19195" xr:uid="{00000000-0005-0000-0000-0000297E0000}"/>
    <cellStyle name="Normal 3 8 4 2 2 3" xfId="3263" xr:uid="{00000000-0005-0000-0000-00002A7E0000}"/>
    <cellStyle name="Normal 3 8 4 2 2 3 2" xfId="7523" xr:uid="{00000000-0005-0000-0000-00002B7E0000}"/>
    <cellStyle name="Normal 3 8 4 2 2 3 2 2" xfId="16012" xr:uid="{00000000-0005-0000-0000-00002C7E0000}"/>
    <cellStyle name="Normal 3 8 4 2 2 3 2 2 2" xfId="32978" xr:uid="{00000000-0005-0000-0000-00002D7E0000}"/>
    <cellStyle name="Normal 3 8 4 2 2 3 2 3" xfId="24496" xr:uid="{00000000-0005-0000-0000-00002E7E0000}"/>
    <cellStyle name="Normal 3 8 4 2 2 3 3" xfId="11770" xr:uid="{00000000-0005-0000-0000-00002F7E0000}"/>
    <cellStyle name="Normal 3 8 4 2 2 3 3 2" xfId="28737" xr:uid="{00000000-0005-0000-0000-0000307E0000}"/>
    <cellStyle name="Normal 3 8 4 2 2 3 4" xfId="20255" xr:uid="{00000000-0005-0000-0000-0000317E0000}"/>
    <cellStyle name="Normal 3 8 4 2 2 4" xfId="5404" xr:uid="{00000000-0005-0000-0000-0000327E0000}"/>
    <cellStyle name="Normal 3 8 4 2 2 4 2" xfId="13894" xr:uid="{00000000-0005-0000-0000-0000337E0000}"/>
    <cellStyle name="Normal 3 8 4 2 2 4 2 2" xfId="30860" xr:uid="{00000000-0005-0000-0000-0000347E0000}"/>
    <cellStyle name="Normal 3 8 4 2 2 4 3" xfId="22378" xr:uid="{00000000-0005-0000-0000-0000357E0000}"/>
    <cellStyle name="Normal 3 8 4 2 2 5" xfId="9652" xr:uid="{00000000-0005-0000-0000-0000367E0000}"/>
    <cellStyle name="Normal 3 8 4 2 2 5 2" xfId="26619" xr:uid="{00000000-0005-0000-0000-0000377E0000}"/>
    <cellStyle name="Normal 3 8 4 2 2 6" xfId="18137" xr:uid="{00000000-0005-0000-0000-0000387E0000}"/>
    <cellStyle name="Normal 3 8 4 2 3" xfId="1671" xr:uid="{00000000-0005-0000-0000-0000397E0000}"/>
    <cellStyle name="Normal 3 8 4 2 3 2" xfId="3793" xr:uid="{00000000-0005-0000-0000-00003A7E0000}"/>
    <cellStyle name="Normal 3 8 4 2 3 2 2" xfId="8052" xr:uid="{00000000-0005-0000-0000-00003B7E0000}"/>
    <cellStyle name="Normal 3 8 4 2 3 2 2 2" xfId="16541" xr:uid="{00000000-0005-0000-0000-00003C7E0000}"/>
    <cellStyle name="Normal 3 8 4 2 3 2 2 2 2" xfId="33507" xr:uid="{00000000-0005-0000-0000-00003D7E0000}"/>
    <cellStyle name="Normal 3 8 4 2 3 2 2 3" xfId="25025" xr:uid="{00000000-0005-0000-0000-00003E7E0000}"/>
    <cellStyle name="Normal 3 8 4 2 3 2 3" xfId="12299" xr:uid="{00000000-0005-0000-0000-00003F7E0000}"/>
    <cellStyle name="Normal 3 8 4 2 3 2 3 2" xfId="29266" xr:uid="{00000000-0005-0000-0000-0000407E0000}"/>
    <cellStyle name="Normal 3 8 4 2 3 2 4" xfId="20784" xr:uid="{00000000-0005-0000-0000-0000417E0000}"/>
    <cellStyle name="Normal 3 8 4 2 3 3" xfId="5933" xr:uid="{00000000-0005-0000-0000-0000427E0000}"/>
    <cellStyle name="Normal 3 8 4 2 3 3 2" xfId="14423" xr:uid="{00000000-0005-0000-0000-0000437E0000}"/>
    <cellStyle name="Normal 3 8 4 2 3 3 2 2" xfId="31389" xr:uid="{00000000-0005-0000-0000-0000447E0000}"/>
    <cellStyle name="Normal 3 8 4 2 3 3 3" xfId="22907" xr:uid="{00000000-0005-0000-0000-0000457E0000}"/>
    <cellStyle name="Normal 3 8 4 2 3 4" xfId="10181" xr:uid="{00000000-0005-0000-0000-0000467E0000}"/>
    <cellStyle name="Normal 3 8 4 2 3 4 2" xfId="27148" xr:uid="{00000000-0005-0000-0000-0000477E0000}"/>
    <cellStyle name="Normal 3 8 4 2 3 5" xfId="18666" xr:uid="{00000000-0005-0000-0000-0000487E0000}"/>
    <cellStyle name="Normal 3 8 4 2 4" xfId="2734" xr:uid="{00000000-0005-0000-0000-0000497E0000}"/>
    <cellStyle name="Normal 3 8 4 2 4 2" xfId="6994" xr:uid="{00000000-0005-0000-0000-00004A7E0000}"/>
    <cellStyle name="Normal 3 8 4 2 4 2 2" xfId="15483" xr:uid="{00000000-0005-0000-0000-00004B7E0000}"/>
    <cellStyle name="Normal 3 8 4 2 4 2 2 2" xfId="32449" xr:uid="{00000000-0005-0000-0000-00004C7E0000}"/>
    <cellStyle name="Normal 3 8 4 2 4 2 3" xfId="23967" xr:uid="{00000000-0005-0000-0000-00004D7E0000}"/>
    <cellStyle name="Normal 3 8 4 2 4 3" xfId="11241" xr:uid="{00000000-0005-0000-0000-00004E7E0000}"/>
    <cellStyle name="Normal 3 8 4 2 4 3 2" xfId="28208" xr:uid="{00000000-0005-0000-0000-00004F7E0000}"/>
    <cellStyle name="Normal 3 8 4 2 4 4" xfId="19726" xr:uid="{00000000-0005-0000-0000-0000507E0000}"/>
    <cellStyle name="Normal 3 8 4 2 5" xfId="4875" xr:uid="{00000000-0005-0000-0000-0000517E0000}"/>
    <cellStyle name="Normal 3 8 4 2 5 2" xfId="13365" xr:uid="{00000000-0005-0000-0000-0000527E0000}"/>
    <cellStyle name="Normal 3 8 4 2 5 2 2" xfId="30331" xr:uid="{00000000-0005-0000-0000-0000537E0000}"/>
    <cellStyle name="Normal 3 8 4 2 5 3" xfId="21849" xr:uid="{00000000-0005-0000-0000-0000547E0000}"/>
    <cellStyle name="Normal 3 8 4 2 6" xfId="9123" xr:uid="{00000000-0005-0000-0000-0000557E0000}"/>
    <cellStyle name="Normal 3 8 4 2 6 2" xfId="26090" xr:uid="{00000000-0005-0000-0000-0000567E0000}"/>
    <cellStyle name="Normal 3 8 4 2 7" xfId="17608" xr:uid="{00000000-0005-0000-0000-0000577E0000}"/>
    <cellStyle name="Normal 3 8 4 3" xfId="870" xr:uid="{00000000-0005-0000-0000-0000587E0000}"/>
    <cellStyle name="Normal 3 8 4 3 2" xfId="1936" xr:uid="{00000000-0005-0000-0000-0000597E0000}"/>
    <cellStyle name="Normal 3 8 4 3 2 2" xfId="4057" xr:uid="{00000000-0005-0000-0000-00005A7E0000}"/>
    <cellStyle name="Normal 3 8 4 3 2 2 2" xfId="8316" xr:uid="{00000000-0005-0000-0000-00005B7E0000}"/>
    <cellStyle name="Normal 3 8 4 3 2 2 2 2" xfId="16805" xr:uid="{00000000-0005-0000-0000-00005C7E0000}"/>
    <cellStyle name="Normal 3 8 4 3 2 2 2 2 2" xfId="33771" xr:uid="{00000000-0005-0000-0000-00005D7E0000}"/>
    <cellStyle name="Normal 3 8 4 3 2 2 2 3" xfId="25289" xr:uid="{00000000-0005-0000-0000-00005E7E0000}"/>
    <cellStyle name="Normal 3 8 4 3 2 2 3" xfId="12563" xr:uid="{00000000-0005-0000-0000-00005F7E0000}"/>
    <cellStyle name="Normal 3 8 4 3 2 2 3 2" xfId="29530" xr:uid="{00000000-0005-0000-0000-0000607E0000}"/>
    <cellStyle name="Normal 3 8 4 3 2 2 4" xfId="21048" xr:uid="{00000000-0005-0000-0000-0000617E0000}"/>
    <cellStyle name="Normal 3 8 4 3 2 3" xfId="6197" xr:uid="{00000000-0005-0000-0000-0000627E0000}"/>
    <cellStyle name="Normal 3 8 4 3 2 3 2" xfId="14687" xr:uid="{00000000-0005-0000-0000-0000637E0000}"/>
    <cellStyle name="Normal 3 8 4 3 2 3 2 2" xfId="31653" xr:uid="{00000000-0005-0000-0000-0000647E0000}"/>
    <cellStyle name="Normal 3 8 4 3 2 3 3" xfId="23171" xr:uid="{00000000-0005-0000-0000-0000657E0000}"/>
    <cellStyle name="Normal 3 8 4 3 2 4" xfId="10445" xr:uid="{00000000-0005-0000-0000-0000667E0000}"/>
    <cellStyle name="Normal 3 8 4 3 2 4 2" xfId="27412" xr:uid="{00000000-0005-0000-0000-0000677E0000}"/>
    <cellStyle name="Normal 3 8 4 3 2 5" xfId="18930" xr:uid="{00000000-0005-0000-0000-0000687E0000}"/>
    <cellStyle name="Normal 3 8 4 3 3" xfId="2998" xr:uid="{00000000-0005-0000-0000-0000697E0000}"/>
    <cellStyle name="Normal 3 8 4 3 3 2" xfId="7258" xr:uid="{00000000-0005-0000-0000-00006A7E0000}"/>
    <cellStyle name="Normal 3 8 4 3 3 2 2" xfId="15747" xr:uid="{00000000-0005-0000-0000-00006B7E0000}"/>
    <cellStyle name="Normal 3 8 4 3 3 2 2 2" xfId="32713" xr:uid="{00000000-0005-0000-0000-00006C7E0000}"/>
    <cellStyle name="Normal 3 8 4 3 3 2 3" xfId="24231" xr:uid="{00000000-0005-0000-0000-00006D7E0000}"/>
    <cellStyle name="Normal 3 8 4 3 3 3" xfId="11505" xr:uid="{00000000-0005-0000-0000-00006E7E0000}"/>
    <cellStyle name="Normal 3 8 4 3 3 3 2" xfId="28472" xr:uid="{00000000-0005-0000-0000-00006F7E0000}"/>
    <cellStyle name="Normal 3 8 4 3 3 4" xfId="19990" xr:uid="{00000000-0005-0000-0000-0000707E0000}"/>
    <cellStyle name="Normal 3 8 4 3 4" xfId="5139" xr:uid="{00000000-0005-0000-0000-0000717E0000}"/>
    <cellStyle name="Normal 3 8 4 3 4 2" xfId="13629" xr:uid="{00000000-0005-0000-0000-0000727E0000}"/>
    <cellStyle name="Normal 3 8 4 3 4 2 2" xfId="30595" xr:uid="{00000000-0005-0000-0000-0000737E0000}"/>
    <cellStyle name="Normal 3 8 4 3 4 3" xfId="22113" xr:uid="{00000000-0005-0000-0000-0000747E0000}"/>
    <cellStyle name="Normal 3 8 4 3 5" xfId="9387" xr:uid="{00000000-0005-0000-0000-0000757E0000}"/>
    <cellStyle name="Normal 3 8 4 3 5 2" xfId="26354" xr:uid="{00000000-0005-0000-0000-0000767E0000}"/>
    <cellStyle name="Normal 3 8 4 3 6" xfId="17872" xr:uid="{00000000-0005-0000-0000-0000777E0000}"/>
    <cellStyle name="Normal 3 8 4 4" xfId="1406" xr:uid="{00000000-0005-0000-0000-0000787E0000}"/>
    <cellStyle name="Normal 3 8 4 4 2" xfId="3528" xr:uid="{00000000-0005-0000-0000-0000797E0000}"/>
    <cellStyle name="Normal 3 8 4 4 2 2" xfId="7787" xr:uid="{00000000-0005-0000-0000-00007A7E0000}"/>
    <cellStyle name="Normal 3 8 4 4 2 2 2" xfId="16276" xr:uid="{00000000-0005-0000-0000-00007B7E0000}"/>
    <cellStyle name="Normal 3 8 4 4 2 2 2 2" xfId="33242" xr:uid="{00000000-0005-0000-0000-00007C7E0000}"/>
    <cellStyle name="Normal 3 8 4 4 2 2 3" xfId="24760" xr:uid="{00000000-0005-0000-0000-00007D7E0000}"/>
    <cellStyle name="Normal 3 8 4 4 2 3" xfId="12034" xr:uid="{00000000-0005-0000-0000-00007E7E0000}"/>
    <cellStyle name="Normal 3 8 4 4 2 3 2" xfId="29001" xr:uid="{00000000-0005-0000-0000-00007F7E0000}"/>
    <cellStyle name="Normal 3 8 4 4 2 4" xfId="20519" xr:uid="{00000000-0005-0000-0000-0000807E0000}"/>
    <cellStyle name="Normal 3 8 4 4 3" xfId="5668" xr:uid="{00000000-0005-0000-0000-0000817E0000}"/>
    <cellStyle name="Normal 3 8 4 4 3 2" xfId="14158" xr:uid="{00000000-0005-0000-0000-0000827E0000}"/>
    <cellStyle name="Normal 3 8 4 4 3 2 2" xfId="31124" xr:uid="{00000000-0005-0000-0000-0000837E0000}"/>
    <cellStyle name="Normal 3 8 4 4 3 3" xfId="22642" xr:uid="{00000000-0005-0000-0000-0000847E0000}"/>
    <cellStyle name="Normal 3 8 4 4 4" xfId="9916" xr:uid="{00000000-0005-0000-0000-0000857E0000}"/>
    <cellStyle name="Normal 3 8 4 4 4 2" xfId="26883" xr:uid="{00000000-0005-0000-0000-0000867E0000}"/>
    <cellStyle name="Normal 3 8 4 4 5" xfId="18401" xr:uid="{00000000-0005-0000-0000-0000877E0000}"/>
    <cellStyle name="Normal 3 8 4 5" xfId="2469" xr:uid="{00000000-0005-0000-0000-0000887E0000}"/>
    <cellStyle name="Normal 3 8 4 5 2" xfId="6729" xr:uid="{00000000-0005-0000-0000-0000897E0000}"/>
    <cellStyle name="Normal 3 8 4 5 2 2" xfId="15218" xr:uid="{00000000-0005-0000-0000-00008A7E0000}"/>
    <cellStyle name="Normal 3 8 4 5 2 2 2" xfId="32184" xr:uid="{00000000-0005-0000-0000-00008B7E0000}"/>
    <cellStyle name="Normal 3 8 4 5 2 3" xfId="23702" xr:uid="{00000000-0005-0000-0000-00008C7E0000}"/>
    <cellStyle name="Normal 3 8 4 5 3" xfId="10976" xr:uid="{00000000-0005-0000-0000-00008D7E0000}"/>
    <cellStyle name="Normal 3 8 4 5 3 2" xfId="27943" xr:uid="{00000000-0005-0000-0000-00008E7E0000}"/>
    <cellStyle name="Normal 3 8 4 5 4" xfId="19461" xr:uid="{00000000-0005-0000-0000-00008F7E0000}"/>
    <cellStyle name="Normal 3 8 4 6" xfId="4610" xr:uid="{00000000-0005-0000-0000-0000907E0000}"/>
    <cellStyle name="Normal 3 8 4 6 2" xfId="13100" xr:uid="{00000000-0005-0000-0000-0000917E0000}"/>
    <cellStyle name="Normal 3 8 4 6 2 2" xfId="30066" xr:uid="{00000000-0005-0000-0000-0000927E0000}"/>
    <cellStyle name="Normal 3 8 4 6 3" xfId="21584" xr:uid="{00000000-0005-0000-0000-0000937E0000}"/>
    <cellStyle name="Normal 3 8 4 7" xfId="8858" xr:uid="{00000000-0005-0000-0000-0000947E0000}"/>
    <cellStyle name="Normal 3 8 4 7 2" xfId="25825" xr:uid="{00000000-0005-0000-0000-0000957E0000}"/>
    <cellStyle name="Normal 3 8 4 8" xfId="17343" xr:uid="{00000000-0005-0000-0000-0000967E0000}"/>
    <cellStyle name="Normal 3 8 5" xfId="468" xr:uid="{00000000-0005-0000-0000-0000977E0000}"/>
    <cellStyle name="Normal 3 8 5 2" xfId="1009" xr:uid="{00000000-0005-0000-0000-0000987E0000}"/>
    <cellStyle name="Normal 3 8 5 2 2" xfId="2070" xr:uid="{00000000-0005-0000-0000-0000997E0000}"/>
    <cellStyle name="Normal 3 8 5 2 2 2" xfId="4191" xr:uid="{00000000-0005-0000-0000-00009A7E0000}"/>
    <cellStyle name="Normal 3 8 5 2 2 2 2" xfId="8450" xr:uid="{00000000-0005-0000-0000-00009B7E0000}"/>
    <cellStyle name="Normal 3 8 5 2 2 2 2 2" xfId="16939" xr:uid="{00000000-0005-0000-0000-00009C7E0000}"/>
    <cellStyle name="Normal 3 8 5 2 2 2 2 2 2" xfId="33905" xr:uid="{00000000-0005-0000-0000-00009D7E0000}"/>
    <cellStyle name="Normal 3 8 5 2 2 2 2 3" xfId="25423" xr:uid="{00000000-0005-0000-0000-00009E7E0000}"/>
    <cellStyle name="Normal 3 8 5 2 2 2 3" xfId="12697" xr:uid="{00000000-0005-0000-0000-00009F7E0000}"/>
    <cellStyle name="Normal 3 8 5 2 2 2 3 2" xfId="29664" xr:uid="{00000000-0005-0000-0000-0000A07E0000}"/>
    <cellStyle name="Normal 3 8 5 2 2 2 4" xfId="21182" xr:uid="{00000000-0005-0000-0000-0000A17E0000}"/>
    <cellStyle name="Normal 3 8 5 2 2 3" xfId="6331" xr:uid="{00000000-0005-0000-0000-0000A27E0000}"/>
    <cellStyle name="Normal 3 8 5 2 2 3 2" xfId="14821" xr:uid="{00000000-0005-0000-0000-0000A37E0000}"/>
    <cellStyle name="Normal 3 8 5 2 2 3 2 2" xfId="31787" xr:uid="{00000000-0005-0000-0000-0000A47E0000}"/>
    <cellStyle name="Normal 3 8 5 2 2 3 3" xfId="23305" xr:uid="{00000000-0005-0000-0000-0000A57E0000}"/>
    <cellStyle name="Normal 3 8 5 2 2 4" xfId="10579" xr:uid="{00000000-0005-0000-0000-0000A67E0000}"/>
    <cellStyle name="Normal 3 8 5 2 2 4 2" xfId="27546" xr:uid="{00000000-0005-0000-0000-0000A77E0000}"/>
    <cellStyle name="Normal 3 8 5 2 2 5" xfId="19064" xr:uid="{00000000-0005-0000-0000-0000A87E0000}"/>
    <cellStyle name="Normal 3 8 5 2 3" xfId="3132" xr:uid="{00000000-0005-0000-0000-0000A97E0000}"/>
    <cellStyle name="Normal 3 8 5 2 3 2" xfId="7392" xr:uid="{00000000-0005-0000-0000-0000AA7E0000}"/>
    <cellStyle name="Normal 3 8 5 2 3 2 2" xfId="15881" xr:uid="{00000000-0005-0000-0000-0000AB7E0000}"/>
    <cellStyle name="Normal 3 8 5 2 3 2 2 2" xfId="32847" xr:uid="{00000000-0005-0000-0000-0000AC7E0000}"/>
    <cellStyle name="Normal 3 8 5 2 3 2 3" xfId="24365" xr:uid="{00000000-0005-0000-0000-0000AD7E0000}"/>
    <cellStyle name="Normal 3 8 5 2 3 3" xfId="11639" xr:uid="{00000000-0005-0000-0000-0000AE7E0000}"/>
    <cellStyle name="Normal 3 8 5 2 3 3 2" xfId="28606" xr:uid="{00000000-0005-0000-0000-0000AF7E0000}"/>
    <cellStyle name="Normal 3 8 5 2 3 4" xfId="20124" xr:uid="{00000000-0005-0000-0000-0000B07E0000}"/>
    <cellStyle name="Normal 3 8 5 2 4" xfId="5273" xr:uid="{00000000-0005-0000-0000-0000B17E0000}"/>
    <cellStyle name="Normal 3 8 5 2 4 2" xfId="13763" xr:uid="{00000000-0005-0000-0000-0000B27E0000}"/>
    <cellStyle name="Normal 3 8 5 2 4 2 2" xfId="30729" xr:uid="{00000000-0005-0000-0000-0000B37E0000}"/>
    <cellStyle name="Normal 3 8 5 2 4 3" xfId="22247" xr:uid="{00000000-0005-0000-0000-0000B47E0000}"/>
    <cellStyle name="Normal 3 8 5 2 5" xfId="9521" xr:uid="{00000000-0005-0000-0000-0000B57E0000}"/>
    <cellStyle name="Normal 3 8 5 2 5 2" xfId="26488" xr:uid="{00000000-0005-0000-0000-0000B67E0000}"/>
    <cellStyle name="Normal 3 8 5 2 6" xfId="18006" xr:uid="{00000000-0005-0000-0000-0000B77E0000}"/>
    <cellStyle name="Normal 3 8 5 3" xfId="1540" xr:uid="{00000000-0005-0000-0000-0000B87E0000}"/>
    <cellStyle name="Normal 3 8 5 3 2" xfId="3662" xr:uid="{00000000-0005-0000-0000-0000B97E0000}"/>
    <cellStyle name="Normal 3 8 5 3 2 2" xfId="7921" xr:uid="{00000000-0005-0000-0000-0000BA7E0000}"/>
    <cellStyle name="Normal 3 8 5 3 2 2 2" xfId="16410" xr:uid="{00000000-0005-0000-0000-0000BB7E0000}"/>
    <cellStyle name="Normal 3 8 5 3 2 2 2 2" xfId="33376" xr:uid="{00000000-0005-0000-0000-0000BC7E0000}"/>
    <cellStyle name="Normal 3 8 5 3 2 2 3" xfId="24894" xr:uid="{00000000-0005-0000-0000-0000BD7E0000}"/>
    <cellStyle name="Normal 3 8 5 3 2 3" xfId="12168" xr:uid="{00000000-0005-0000-0000-0000BE7E0000}"/>
    <cellStyle name="Normal 3 8 5 3 2 3 2" xfId="29135" xr:uid="{00000000-0005-0000-0000-0000BF7E0000}"/>
    <cellStyle name="Normal 3 8 5 3 2 4" xfId="20653" xr:uid="{00000000-0005-0000-0000-0000C07E0000}"/>
    <cellStyle name="Normal 3 8 5 3 3" xfId="5802" xr:uid="{00000000-0005-0000-0000-0000C17E0000}"/>
    <cellStyle name="Normal 3 8 5 3 3 2" xfId="14292" xr:uid="{00000000-0005-0000-0000-0000C27E0000}"/>
    <cellStyle name="Normal 3 8 5 3 3 2 2" xfId="31258" xr:uid="{00000000-0005-0000-0000-0000C37E0000}"/>
    <cellStyle name="Normal 3 8 5 3 3 3" xfId="22776" xr:uid="{00000000-0005-0000-0000-0000C47E0000}"/>
    <cellStyle name="Normal 3 8 5 3 4" xfId="10050" xr:uid="{00000000-0005-0000-0000-0000C57E0000}"/>
    <cellStyle name="Normal 3 8 5 3 4 2" xfId="27017" xr:uid="{00000000-0005-0000-0000-0000C67E0000}"/>
    <cellStyle name="Normal 3 8 5 3 5" xfId="18535" xr:uid="{00000000-0005-0000-0000-0000C77E0000}"/>
    <cellStyle name="Normal 3 8 5 4" xfId="2603" xr:uid="{00000000-0005-0000-0000-0000C87E0000}"/>
    <cellStyle name="Normal 3 8 5 4 2" xfId="6863" xr:uid="{00000000-0005-0000-0000-0000C97E0000}"/>
    <cellStyle name="Normal 3 8 5 4 2 2" xfId="15352" xr:uid="{00000000-0005-0000-0000-0000CA7E0000}"/>
    <cellStyle name="Normal 3 8 5 4 2 2 2" xfId="32318" xr:uid="{00000000-0005-0000-0000-0000CB7E0000}"/>
    <cellStyle name="Normal 3 8 5 4 2 3" xfId="23836" xr:uid="{00000000-0005-0000-0000-0000CC7E0000}"/>
    <cellStyle name="Normal 3 8 5 4 3" xfId="11110" xr:uid="{00000000-0005-0000-0000-0000CD7E0000}"/>
    <cellStyle name="Normal 3 8 5 4 3 2" xfId="28077" xr:uid="{00000000-0005-0000-0000-0000CE7E0000}"/>
    <cellStyle name="Normal 3 8 5 4 4" xfId="19595" xr:uid="{00000000-0005-0000-0000-0000CF7E0000}"/>
    <cellStyle name="Normal 3 8 5 5" xfId="4744" xr:uid="{00000000-0005-0000-0000-0000D07E0000}"/>
    <cellStyle name="Normal 3 8 5 5 2" xfId="13234" xr:uid="{00000000-0005-0000-0000-0000D17E0000}"/>
    <cellStyle name="Normal 3 8 5 5 2 2" xfId="30200" xr:uid="{00000000-0005-0000-0000-0000D27E0000}"/>
    <cellStyle name="Normal 3 8 5 5 3" xfId="21718" xr:uid="{00000000-0005-0000-0000-0000D37E0000}"/>
    <cellStyle name="Normal 3 8 5 6" xfId="8992" xr:uid="{00000000-0005-0000-0000-0000D47E0000}"/>
    <cellStyle name="Normal 3 8 5 6 2" xfId="25959" xr:uid="{00000000-0005-0000-0000-0000D57E0000}"/>
    <cellStyle name="Normal 3 8 5 7" xfId="17477" xr:uid="{00000000-0005-0000-0000-0000D67E0000}"/>
    <cellStyle name="Normal 3 8 6" xfId="738" xr:uid="{00000000-0005-0000-0000-0000D77E0000}"/>
    <cellStyle name="Normal 3 8 6 2" xfId="1805" xr:uid="{00000000-0005-0000-0000-0000D87E0000}"/>
    <cellStyle name="Normal 3 8 6 2 2" xfId="3926" xr:uid="{00000000-0005-0000-0000-0000D97E0000}"/>
    <cellStyle name="Normal 3 8 6 2 2 2" xfId="8185" xr:uid="{00000000-0005-0000-0000-0000DA7E0000}"/>
    <cellStyle name="Normal 3 8 6 2 2 2 2" xfId="16674" xr:uid="{00000000-0005-0000-0000-0000DB7E0000}"/>
    <cellStyle name="Normal 3 8 6 2 2 2 2 2" xfId="33640" xr:uid="{00000000-0005-0000-0000-0000DC7E0000}"/>
    <cellStyle name="Normal 3 8 6 2 2 2 3" xfId="25158" xr:uid="{00000000-0005-0000-0000-0000DD7E0000}"/>
    <cellStyle name="Normal 3 8 6 2 2 3" xfId="12432" xr:uid="{00000000-0005-0000-0000-0000DE7E0000}"/>
    <cellStyle name="Normal 3 8 6 2 2 3 2" xfId="29399" xr:uid="{00000000-0005-0000-0000-0000DF7E0000}"/>
    <cellStyle name="Normal 3 8 6 2 2 4" xfId="20917" xr:uid="{00000000-0005-0000-0000-0000E07E0000}"/>
    <cellStyle name="Normal 3 8 6 2 3" xfId="6066" xr:uid="{00000000-0005-0000-0000-0000E17E0000}"/>
    <cellStyle name="Normal 3 8 6 2 3 2" xfId="14556" xr:uid="{00000000-0005-0000-0000-0000E27E0000}"/>
    <cellStyle name="Normal 3 8 6 2 3 2 2" xfId="31522" xr:uid="{00000000-0005-0000-0000-0000E37E0000}"/>
    <cellStyle name="Normal 3 8 6 2 3 3" xfId="23040" xr:uid="{00000000-0005-0000-0000-0000E47E0000}"/>
    <cellStyle name="Normal 3 8 6 2 4" xfId="10314" xr:uid="{00000000-0005-0000-0000-0000E57E0000}"/>
    <cellStyle name="Normal 3 8 6 2 4 2" xfId="27281" xr:uid="{00000000-0005-0000-0000-0000E67E0000}"/>
    <cellStyle name="Normal 3 8 6 2 5" xfId="18799" xr:uid="{00000000-0005-0000-0000-0000E77E0000}"/>
    <cellStyle name="Normal 3 8 6 3" xfId="2867" xr:uid="{00000000-0005-0000-0000-0000E87E0000}"/>
    <cellStyle name="Normal 3 8 6 3 2" xfId="7127" xr:uid="{00000000-0005-0000-0000-0000E97E0000}"/>
    <cellStyle name="Normal 3 8 6 3 2 2" xfId="15616" xr:uid="{00000000-0005-0000-0000-0000EA7E0000}"/>
    <cellStyle name="Normal 3 8 6 3 2 2 2" xfId="32582" xr:uid="{00000000-0005-0000-0000-0000EB7E0000}"/>
    <cellStyle name="Normal 3 8 6 3 2 3" xfId="24100" xr:uid="{00000000-0005-0000-0000-0000EC7E0000}"/>
    <cellStyle name="Normal 3 8 6 3 3" xfId="11374" xr:uid="{00000000-0005-0000-0000-0000ED7E0000}"/>
    <cellStyle name="Normal 3 8 6 3 3 2" xfId="28341" xr:uid="{00000000-0005-0000-0000-0000EE7E0000}"/>
    <cellStyle name="Normal 3 8 6 3 4" xfId="19859" xr:uid="{00000000-0005-0000-0000-0000EF7E0000}"/>
    <cellStyle name="Normal 3 8 6 4" xfId="5008" xr:uid="{00000000-0005-0000-0000-0000F07E0000}"/>
    <cellStyle name="Normal 3 8 6 4 2" xfId="13498" xr:uid="{00000000-0005-0000-0000-0000F17E0000}"/>
    <cellStyle name="Normal 3 8 6 4 2 2" xfId="30464" xr:uid="{00000000-0005-0000-0000-0000F27E0000}"/>
    <cellStyle name="Normal 3 8 6 4 3" xfId="21982" xr:uid="{00000000-0005-0000-0000-0000F37E0000}"/>
    <cellStyle name="Normal 3 8 6 5" xfId="9256" xr:uid="{00000000-0005-0000-0000-0000F47E0000}"/>
    <cellStyle name="Normal 3 8 6 5 2" xfId="26223" xr:uid="{00000000-0005-0000-0000-0000F57E0000}"/>
    <cellStyle name="Normal 3 8 6 6" xfId="17741" xr:uid="{00000000-0005-0000-0000-0000F67E0000}"/>
    <cellStyle name="Normal 3 8 7" xfId="1274" xr:uid="{00000000-0005-0000-0000-0000F77E0000}"/>
    <cellStyle name="Normal 3 8 7 2" xfId="3397" xr:uid="{00000000-0005-0000-0000-0000F87E0000}"/>
    <cellStyle name="Normal 3 8 7 2 2" xfId="7656" xr:uid="{00000000-0005-0000-0000-0000F97E0000}"/>
    <cellStyle name="Normal 3 8 7 2 2 2" xfId="16145" xr:uid="{00000000-0005-0000-0000-0000FA7E0000}"/>
    <cellStyle name="Normal 3 8 7 2 2 2 2" xfId="33111" xr:uid="{00000000-0005-0000-0000-0000FB7E0000}"/>
    <cellStyle name="Normal 3 8 7 2 2 3" xfId="24629" xr:uid="{00000000-0005-0000-0000-0000FC7E0000}"/>
    <cellStyle name="Normal 3 8 7 2 3" xfId="11903" xr:uid="{00000000-0005-0000-0000-0000FD7E0000}"/>
    <cellStyle name="Normal 3 8 7 2 3 2" xfId="28870" xr:uid="{00000000-0005-0000-0000-0000FE7E0000}"/>
    <cellStyle name="Normal 3 8 7 2 4" xfId="20388" xr:uid="{00000000-0005-0000-0000-0000FF7E0000}"/>
    <cellStyle name="Normal 3 8 7 3" xfId="5537" xr:uid="{00000000-0005-0000-0000-0000007F0000}"/>
    <cellStyle name="Normal 3 8 7 3 2" xfId="14027" xr:uid="{00000000-0005-0000-0000-0000017F0000}"/>
    <cellStyle name="Normal 3 8 7 3 2 2" xfId="30993" xr:uid="{00000000-0005-0000-0000-0000027F0000}"/>
    <cellStyle name="Normal 3 8 7 3 3" xfId="22511" xr:uid="{00000000-0005-0000-0000-0000037F0000}"/>
    <cellStyle name="Normal 3 8 7 4" xfId="9785" xr:uid="{00000000-0005-0000-0000-0000047F0000}"/>
    <cellStyle name="Normal 3 8 7 4 2" xfId="26752" xr:uid="{00000000-0005-0000-0000-0000057F0000}"/>
    <cellStyle name="Normal 3 8 7 5" xfId="18270" xr:uid="{00000000-0005-0000-0000-0000067F0000}"/>
    <cellStyle name="Normal 3 8 8" xfId="2337" xr:uid="{00000000-0005-0000-0000-0000077F0000}"/>
    <cellStyle name="Normal 3 8 8 2" xfId="6598" xr:uid="{00000000-0005-0000-0000-0000087F0000}"/>
    <cellStyle name="Normal 3 8 8 2 2" xfId="15087" xr:uid="{00000000-0005-0000-0000-0000097F0000}"/>
    <cellStyle name="Normal 3 8 8 2 2 2" xfId="32053" xr:uid="{00000000-0005-0000-0000-00000A7F0000}"/>
    <cellStyle name="Normal 3 8 8 2 3" xfId="23571" xr:uid="{00000000-0005-0000-0000-00000B7F0000}"/>
    <cellStyle name="Normal 3 8 8 3" xfId="10845" xr:uid="{00000000-0005-0000-0000-00000C7F0000}"/>
    <cellStyle name="Normal 3 8 8 3 2" xfId="27812" xr:uid="{00000000-0005-0000-0000-00000D7F0000}"/>
    <cellStyle name="Normal 3 8 8 4" xfId="19330" xr:uid="{00000000-0005-0000-0000-00000E7F0000}"/>
    <cellStyle name="Normal 3 8 9" xfId="4478" xr:uid="{00000000-0005-0000-0000-00000F7F0000}"/>
    <cellStyle name="Normal 3 8 9 2" xfId="12969" xr:uid="{00000000-0005-0000-0000-0000107F0000}"/>
    <cellStyle name="Normal 3 8 9 2 2" xfId="29935" xr:uid="{00000000-0005-0000-0000-0000117F0000}"/>
    <cellStyle name="Normal 3 8 9 3" xfId="21453" xr:uid="{00000000-0005-0000-0000-0000127F0000}"/>
    <cellStyle name="Normal 3 9" xfId="52" xr:uid="{00000000-0005-0000-0000-0000137F0000}"/>
    <cellStyle name="Normal 3 9 10" xfId="8727" xr:uid="{00000000-0005-0000-0000-0000147F0000}"/>
    <cellStyle name="Normal 3 9 10 2" xfId="25695" xr:uid="{00000000-0005-0000-0000-0000157F0000}"/>
    <cellStyle name="Normal 3 9 11" xfId="17212" xr:uid="{00000000-0005-0000-0000-0000167F0000}"/>
    <cellStyle name="Normal 3 9 2" xfId="181" xr:uid="{00000000-0005-0000-0000-0000177F0000}"/>
    <cellStyle name="Normal 3 9 2 10" xfId="17246" xr:uid="{00000000-0005-0000-0000-0000187F0000}"/>
    <cellStyle name="Normal 3 9 2 2" xfId="281" xr:uid="{00000000-0005-0000-0000-0000197F0000}"/>
    <cellStyle name="Normal 3 9 2 2 2" xfId="415" xr:uid="{00000000-0005-0000-0000-00001A7F0000}"/>
    <cellStyle name="Normal 3 9 2 2 2 2" xfId="703" xr:uid="{00000000-0005-0000-0000-00001B7F0000}"/>
    <cellStyle name="Normal 3 9 2 2 2 2 2" xfId="1239" xr:uid="{00000000-0005-0000-0000-00001C7F0000}"/>
    <cellStyle name="Normal 3 9 2 2 2 2 2 2" xfId="2300" xr:uid="{00000000-0005-0000-0000-00001D7F0000}"/>
    <cellStyle name="Normal 3 9 2 2 2 2 2 2 2" xfId="4421" xr:uid="{00000000-0005-0000-0000-00001E7F0000}"/>
    <cellStyle name="Normal 3 9 2 2 2 2 2 2 2 2" xfId="8680" xr:uid="{00000000-0005-0000-0000-00001F7F0000}"/>
    <cellStyle name="Normal 3 9 2 2 2 2 2 2 2 2 2" xfId="17169" xr:uid="{00000000-0005-0000-0000-0000207F0000}"/>
    <cellStyle name="Normal 3 9 2 2 2 2 2 2 2 2 2 2" xfId="34135" xr:uid="{00000000-0005-0000-0000-0000217F0000}"/>
    <cellStyle name="Normal 3 9 2 2 2 2 2 2 2 2 3" xfId="25653" xr:uid="{00000000-0005-0000-0000-0000227F0000}"/>
    <cellStyle name="Normal 3 9 2 2 2 2 2 2 2 3" xfId="12927" xr:uid="{00000000-0005-0000-0000-0000237F0000}"/>
    <cellStyle name="Normal 3 9 2 2 2 2 2 2 2 3 2" xfId="29894" xr:uid="{00000000-0005-0000-0000-0000247F0000}"/>
    <cellStyle name="Normal 3 9 2 2 2 2 2 2 2 4" xfId="21412" xr:uid="{00000000-0005-0000-0000-0000257F0000}"/>
    <cellStyle name="Normal 3 9 2 2 2 2 2 2 3" xfId="6561" xr:uid="{00000000-0005-0000-0000-0000267F0000}"/>
    <cellStyle name="Normal 3 9 2 2 2 2 2 2 3 2" xfId="15051" xr:uid="{00000000-0005-0000-0000-0000277F0000}"/>
    <cellStyle name="Normal 3 9 2 2 2 2 2 2 3 2 2" xfId="32017" xr:uid="{00000000-0005-0000-0000-0000287F0000}"/>
    <cellStyle name="Normal 3 9 2 2 2 2 2 2 3 3" xfId="23535" xr:uid="{00000000-0005-0000-0000-0000297F0000}"/>
    <cellStyle name="Normal 3 9 2 2 2 2 2 2 4" xfId="10809" xr:uid="{00000000-0005-0000-0000-00002A7F0000}"/>
    <cellStyle name="Normal 3 9 2 2 2 2 2 2 4 2" xfId="27776" xr:uid="{00000000-0005-0000-0000-00002B7F0000}"/>
    <cellStyle name="Normal 3 9 2 2 2 2 2 2 5" xfId="19294" xr:uid="{00000000-0005-0000-0000-00002C7F0000}"/>
    <cellStyle name="Normal 3 9 2 2 2 2 2 3" xfId="3362" xr:uid="{00000000-0005-0000-0000-00002D7F0000}"/>
    <cellStyle name="Normal 3 9 2 2 2 2 2 3 2" xfId="7622" xr:uid="{00000000-0005-0000-0000-00002E7F0000}"/>
    <cellStyle name="Normal 3 9 2 2 2 2 2 3 2 2" xfId="16111" xr:uid="{00000000-0005-0000-0000-00002F7F0000}"/>
    <cellStyle name="Normal 3 9 2 2 2 2 2 3 2 2 2" xfId="33077" xr:uid="{00000000-0005-0000-0000-0000307F0000}"/>
    <cellStyle name="Normal 3 9 2 2 2 2 2 3 2 3" xfId="24595" xr:uid="{00000000-0005-0000-0000-0000317F0000}"/>
    <cellStyle name="Normal 3 9 2 2 2 2 2 3 3" xfId="11869" xr:uid="{00000000-0005-0000-0000-0000327F0000}"/>
    <cellStyle name="Normal 3 9 2 2 2 2 2 3 3 2" xfId="28836" xr:uid="{00000000-0005-0000-0000-0000337F0000}"/>
    <cellStyle name="Normal 3 9 2 2 2 2 2 3 4" xfId="20354" xr:uid="{00000000-0005-0000-0000-0000347F0000}"/>
    <cellStyle name="Normal 3 9 2 2 2 2 2 4" xfId="5503" xr:uid="{00000000-0005-0000-0000-0000357F0000}"/>
    <cellStyle name="Normal 3 9 2 2 2 2 2 4 2" xfId="13993" xr:uid="{00000000-0005-0000-0000-0000367F0000}"/>
    <cellStyle name="Normal 3 9 2 2 2 2 2 4 2 2" xfId="30959" xr:uid="{00000000-0005-0000-0000-0000377F0000}"/>
    <cellStyle name="Normal 3 9 2 2 2 2 2 4 3" xfId="22477" xr:uid="{00000000-0005-0000-0000-0000387F0000}"/>
    <cellStyle name="Normal 3 9 2 2 2 2 2 5" xfId="9751" xr:uid="{00000000-0005-0000-0000-0000397F0000}"/>
    <cellStyle name="Normal 3 9 2 2 2 2 2 5 2" xfId="26718" xr:uid="{00000000-0005-0000-0000-00003A7F0000}"/>
    <cellStyle name="Normal 3 9 2 2 2 2 2 6" xfId="18236" xr:uid="{00000000-0005-0000-0000-00003B7F0000}"/>
    <cellStyle name="Normal 3 9 2 2 2 2 3" xfId="1770" xr:uid="{00000000-0005-0000-0000-00003C7F0000}"/>
    <cellStyle name="Normal 3 9 2 2 2 2 3 2" xfId="3892" xr:uid="{00000000-0005-0000-0000-00003D7F0000}"/>
    <cellStyle name="Normal 3 9 2 2 2 2 3 2 2" xfId="8151" xr:uid="{00000000-0005-0000-0000-00003E7F0000}"/>
    <cellStyle name="Normal 3 9 2 2 2 2 3 2 2 2" xfId="16640" xr:uid="{00000000-0005-0000-0000-00003F7F0000}"/>
    <cellStyle name="Normal 3 9 2 2 2 2 3 2 2 2 2" xfId="33606" xr:uid="{00000000-0005-0000-0000-0000407F0000}"/>
    <cellStyle name="Normal 3 9 2 2 2 2 3 2 2 3" xfId="25124" xr:uid="{00000000-0005-0000-0000-0000417F0000}"/>
    <cellStyle name="Normal 3 9 2 2 2 2 3 2 3" xfId="12398" xr:uid="{00000000-0005-0000-0000-0000427F0000}"/>
    <cellStyle name="Normal 3 9 2 2 2 2 3 2 3 2" xfId="29365" xr:uid="{00000000-0005-0000-0000-0000437F0000}"/>
    <cellStyle name="Normal 3 9 2 2 2 2 3 2 4" xfId="20883" xr:uid="{00000000-0005-0000-0000-0000447F0000}"/>
    <cellStyle name="Normal 3 9 2 2 2 2 3 3" xfId="6032" xr:uid="{00000000-0005-0000-0000-0000457F0000}"/>
    <cellStyle name="Normal 3 9 2 2 2 2 3 3 2" xfId="14522" xr:uid="{00000000-0005-0000-0000-0000467F0000}"/>
    <cellStyle name="Normal 3 9 2 2 2 2 3 3 2 2" xfId="31488" xr:uid="{00000000-0005-0000-0000-0000477F0000}"/>
    <cellStyle name="Normal 3 9 2 2 2 2 3 3 3" xfId="23006" xr:uid="{00000000-0005-0000-0000-0000487F0000}"/>
    <cellStyle name="Normal 3 9 2 2 2 2 3 4" xfId="10280" xr:uid="{00000000-0005-0000-0000-0000497F0000}"/>
    <cellStyle name="Normal 3 9 2 2 2 2 3 4 2" xfId="27247" xr:uid="{00000000-0005-0000-0000-00004A7F0000}"/>
    <cellStyle name="Normal 3 9 2 2 2 2 3 5" xfId="18765" xr:uid="{00000000-0005-0000-0000-00004B7F0000}"/>
    <cellStyle name="Normal 3 9 2 2 2 2 4" xfId="2833" xr:uid="{00000000-0005-0000-0000-00004C7F0000}"/>
    <cellStyle name="Normal 3 9 2 2 2 2 4 2" xfId="7093" xr:uid="{00000000-0005-0000-0000-00004D7F0000}"/>
    <cellStyle name="Normal 3 9 2 2 2 2 4 2 2" xfId="15582" xr:uid="{00000000-0005-0000-0000-00004E7F0000}"/>
    <cellStyle name="Normal 3 9 2 2 2 2 4 2 2 2" xfId="32548" xr:uid="{00000000-0005-0000-0000-00004F7F0000}"/>
    <cellStyle name="Normal 3 9 2 2 2 2 4 2 3" xfId="24066" xr:uid="{00000000-0005-0000-0000-0000507F0000}"/>
    <cellStyle name="Normal 3 9 2 2 2 2 4 3" xfId="11340" xr:uid="{00000000-0005-0000-0000-0000517F0000}"/>
    <cellStyle name="Normal 3 9 2 2 2 2 4 3 2" xfId="28307" xr:uid="{00000000-0005-0000-0000-0000527F0000}"/>
    <cellStyle name="Normal 3 9 2 2 2 2 4 4" xfId="19825" xr:uid="{00000000-0005-0000-0000-0000537F0000}"/>
    <cellStyle name="Normal 3 9 2 2 2 2 5" xfId="4974" xr:uid="{00000000-0005-0000-0000-0000547F0000}"/>
    <cellStyle name="Normal 3 9 2 2 2 2 5 2" xfId="13464" xr:uid="{00000000-0005-0000-0000-0000557F0000}"/>
    <cellStyle name="Normal 3 9 2 2 2 2 5 2 2" xfId="30430" xr:uid="{00000000-0005-0000-0000-0000567F0000}"/>
    <cellStyle name="Normal 3 9 2 2 2 2 5 3" xfId="21948" xr:uid="{00000000-0005-0000-0000-0000577F0000}"/>
    <cellStyle name="Normal 3 9 2 2 2 2 6" xfId="9222" xr:uid="{00000000-0005-0000-0000-0000587F0000}"/>
    <cellStyle name="Normal 3 9 2 2 2 2 6 2" xfId="26189" xr:uid="{00000000-0005-0000-0000-0000597F0000}"/>
    <cellStyle name="Normal 3 9 2 2 2 2 7" xfId="17707" xr:uid="{00000000-0005-0000-0000-00005A7F0000}"/>
    <cellStyle name="Normal 3 9 2 2 2 3" xfId="969" xr:uid="{00000000-0005-0000-0000-00005B7F0000}"/>
    <cellStyle name="Normal 3 9 2 2 2 3 2" xfId="2035" xr:uid="{00000000-0005-0000-0000-00005C7F0000}"/>
    <cellStyle name="Normal 3 9 2 2 2 3 2 2" xfId="4156" xr:uid="{00000000-0005-0000-0000-00005D7F0000}"/>
    <cellStyle name="Normal 3 9 2 2 2 3 2 2 2" xfId="8415" xr:uid="{00000000-0005-0000-0000-00005E7F0000}"/>
    <cellStyle name="Normal 3 9 2 2 2 3 2 2 2 2" xfId="16904" xr:uid="{00000000-0005-0000-0000-00005F7F0000}"/>
    <cellStyle name="Normal 3 9 2 2 2 3 2 2 2 2 2" xfId="33870" xr:uid="{00000000-0005-0000-0000-0000607F0000}"/>
    <cellStyle name="Normal 3 9 2 2 2 3 2 2 2 3" xfId="25388" xr:uid="{00000000-0005-0000-0000-0000617F0000}"/>
    <cellStyle name="Normal 3 9 2 2 2 3 2 2 3" xfId="12662" xr:uid="{00000000-0005-0000-0000-0000627F0000}"/>
    <cellStyle name="Normal 3 9 2 2 2 3 2 2 3 2" xfId="29629" xr:uid="{00000000-0005-0000-0000-0000637F0000}"/>
    <cellStyle name="Normal 3 9 2 2 2 3 2 2 4" xfId="21147" xr:uid="{00000000-0005-0000-0000-0000647F0000}"/>
    <cellStyle name="Normal 3 9 2 2 2 3 2 3" xfId="6296" xr:uid="{00000000-0005-0000-0000-0000657F0000}"/>
    <cellStyle name="Normal 3 9 2 2 2 3 2 3 2" xfId="14786" xr:uid="{00000000-0005-0000-0000-0000667F0000}"/>
    <cellStyle name="Normal 3 9 2 2 2 3 2 3 2 2" xfId="31752" xr:uid="{00000000-0005-0000-0000-0000677F0000}"/>
    <cellStyle name="Normal 3 9 2 2 2 3 2 3 3" xfId="23270" xr:uid="{00000000-0005-0000-0000-0000687F0000}"/>
    <cellStyle name="Normal 3 9 2 2 2 3 2 4" xfId="10544" xr:uid="{00000000-0005-0000-0000-0000697F0000}"/>
    <cellStyle name="Normal 3 9 2 2 2 3 2 4 2" xfId="27511" xr:uid="{00000000-0005-0000-0000-00006A7F0000}"/>
    <cellStyle name="Normal 3 9 2 2 2 3 2 5" xfId="19029" xr:uid="{00000000-0005-0000-0000-00006B7F0000}"/>
    <cellStyle name="Normal 3 9 2 2 2 3 3" xfId="3097" xr:uid="{00000000-0005-0000-0000-00006C7F0000}"/>
    <cellStyle name="Normal 3 9 2 2 2 3 3 2" xfId="7357" xr:uid="{00000000-0005-0000-0000-00006D7F0000}"/>
    <cellStyle name="Normal 3 9 2 2 2 3 3 2 2" xfId="15846" xr:uid="{00000000-0005-0000-0000-00006E7F0000}"/>
    <cellStyle name="Normal 3 9 2 2 2 3 3 2 2 2" xfId="32812" xr:uid="{00000000-0005-0000-0000-00006F7F0000}"/>
    <cellStyle name="Normal 3 9 2 2 2 3 3 2 3" xfId="24330" xr:uid="{00000000-0005-0000-0000-0000707F0000}"/>
    <cellStyle name="Normal 3 9 2 2 2 3 3 3" xfId="11604" xr:uid="{00000000-0005-0000-0000-0000717F0000}"/>
    <cellStyle name="Normal 3 9 2 2 2 3 3 3 2" xfId="28571" xr:uid="{00000000-0005-0000-0000-0000727F0000}"/>
    <cellStyle name="Normal 3 9 2 2 2 3 3 4" xfId="20089" xr:uid="{00000000-0005-0000-0000-0000737F0000}"/>
    <cellStyle name="Normal 3 9 2 2 2 3 4" xfId="5238" xr:uid="{00000000-0005-0000-0000-0000747F0000}"/>
    <cellStyle name="Normal 3 9 2 2 2 3 4 2" xfId="13728" xr:uid="{00000000-0005-0000-0000-0000757F0000}"/>
    <cellStyle name="Normal 3 9 2 2 2 3 4 2 2" xfId="30694" xr:uid="{00000000-0005-0000-0000-0000767F0000}"/>
    <cellStyle name="Normal 3 9 2 2 2 3 4 3" xfId="22212" xr:uid="{00000000-0005-0000-0000-0000777F0000}"/>
    <cellStyle name="Normal 3 9 2 2 2 3 5" xfId="9486" xr:uid="{00000000-0005-0000-0000-0000787F0000}"/>
    <cellStyle name="Normal 3 9 2 2 2 3 5 2" xfId="26453" xr:uid="{00000000-0005-0000-0000-0000797F0000}"/>
    <cellStyle name="Normal 3 9 2 2 2 3 6" xfId="17971" xr:uid="{00000000-0005-0000-0000-00007A7F0000}"/>
    <cellStyle name="Normal 3 9 2 2 2 4" xfId="1505" xr:uid="{00000000-0005-0000-0000-00007B7F0000}"/>
    <cellStyle name="Normal 3 9 2 2 2 4 2" xfId="3627" xr:uid="{00000000-0005-0000-0000-00007C7F0000}"/>
    <cellStyle name="Normal 3 9 2 2 2 4 2 2" xfId="7886" xr:uid="{00000000-0005-0000-0000-00007D7F0000}"/>
    <cellStyle name="Normal 3 9 2 2 2 4 2 2 2" xfId="16375" xr:uid="{00000000-0005-0000-0000-00007E7F0000}"/>
    <cellStyle name="Normal 3 9 2 2 2 4 2 2 2 2" xfId="33341" xr:uid="{00000000-0005-0000-0000-00007F7F0000}"/>
    <cellStyle name="Normal 3 9 2 2 2 4 2 2 3" xfId="24859" xr:uid="{00000000-0005-0000-0000-0000807F0000}"/>
    <cellStyle name="Normal 3 9 2 2 2 4 2 3" xfId="12133" xr:uid="{00000000-0005-0000-0000-0000817F0000}"/>
    <cellStyle name="Normal 3 9 2 2 2 4 2 3 2" xfId="29100" xr:uid="{00000000-0005-0000-0000-0000827F0000}"/>
    <cellStyle name="Normal 3 9 2 2 2 4 2 4" xfId="20618" xr:uid="{00000000-0005-0000-0000-0000837F0000}"/>
    <cellStyle name="Normal 3 9 2 2 2 4 3" xfId="5767" xr:uid="{00000000-0005-0000-0000-0000847F0000}"/>
    <cellStyle name="Normal 3 9 2 2 2 4 3 2" xfId="14257" xr:uid="{00000000-0005-0000-0000-0000857F0000}"/>
    <cellStyle name="Normal 3 9 2 2 2 4 3 2 2" xfId="31223" xr:uid="{00000000-0005-0000-0000-0000867F0000}"/>
    <cellStyle name="Normal 3 9 2 2 2 4 3 3" xfId="22741" xr:uid="{00000000-0005-0000-0000-0000877F0000}"/>
    <cellStyle name="Normal 3 9 2 2 2 4 4" xfId="10015" xr:uid="{00000000-0005-0000-0000-0000887F0000}"/>
    <cellStyle name="Normal 3 9 2 2 2 4 4 2" xfId="26982" xr:uid="{00000000-0005-0000-0000-0000897F0000}"/>
    <cellStyle name="Normal 3 9 2 2 2 4 5" xfId="18500" xr:uid="{00000000-0005-0000-0000-00008A7F0000}"/>
    <cellStyle name="Normal 3 9 2 2 2 5" xfId="2568" xr:uid="{00000000-0005-0000-0000-00008B7F0000}"/>
    <cellStyle name="Normal 3 9 2 2 2 5 2" xfId="6828" xr:uid="{00000000-0005-0000-0000-00008C7F0000}"/>
    <cellStyle name="Normal 3 9 2 2 2 5 2 2" xfId="15317" xr:uid="{00000000-0005-0000-0000-00008D7F0000}"/>
    <cellStyle name="Normal 3 9 2 2 2 5 2 2 2" xfId="32283" xr:uid="{00000000-0005-0000-0000-00008E7F0000}"/>
    <cellStyle name="Normal 3 9 2 2 2 5 2 3" xfId="23801" xr:uid="{00000000-0005-0000-0000-00008F7F0000}"/>
    <cellStyle name="Normal 3 9 2 2 2 5 3" xfId="11075" xr:uid="{00000000-0005-0000-0000-0000907F0000}"/>
    <cellStyle name="Normal 3 9 2 2 2 5 3 2" xfId="28042" xr:uid="{00000000-0005-0000-0000-0000917F0000}"/>
    <cellStyle name="Normal 3 9 2 2 2 5 4" xfId="19560" xr:uid="{00000000-0005-0000-0000-0000927F0000}"/>
    <cellStyle name="Normal 3 9 2 2 2 6" xfId="4709" xr:uid="{00000000-0005-0000-0000-0000937F0000}"/>
    <cellStyle name="Normal 3 9 2 2 2 6 2" xfId="13199" xr:uid="{00000000-0005-0000-0000-0000947F0000}"/>
    <cellStyle name="Normal 3 9 2 2 2 6 2 2" xfId="30165" xr:uid="{00000000-0005-0000-0000-0000957F0000}"/>
    <cellStyle name="Normal 3 9 2 2 2 6 3" xfId="21683" xr:uid="{00000000-0005-0000-0000-0000967F0000}"/>
    <cellStyle name="Normal 3 9 2 2 2 7" xfId="8957" xr:uid="{00000000-0005-0000-0000-0000977F0000}"/>
    <cellStyle name="Normal 3 9 2 2 2 7 2" xfId="25924" xr:uid="{00000000-0005-0000-0000-0000987F0000}"/>
    <cellStyle name="Normal 3 9 2 2 2 8" xfId="17442" xr:uid="{00000000-0005-0000-0000-0000997F0000}"/>
    <cellStyle name="Normal 3 9 2 2 3" xfId="570" xr:uid="{00000000-0005-0000-0000-00009A7F0000}"/>
    <cellStyle name="Normal 3 9 2 2 3 2" xfId="1108" xr:uid="{00000000-0005-0000-0000-00009B7F0000}"/>
    <cellStyle name="Normal 3 9 2 2 3 2 2" xfId="2169" xr:uid="{00000000-0005-0000-0000-00009C7F0000}"/>
    <cellStyle name="Normal 3 9 2 2 3 2 2 2" xfId="4290" xr:uid="{00000000-0005-0000-0000-00009D7F0000}"/>
    <cellStyle name="Normal 3 9 2 2 3 2 2 2 2" xfId="8549" xr:uid="{00000000-0005-0000-0000-00009E7F0000}"/>
    <cellStyle name="Normal 3 9 2 2 3 2 2 2 2 2" xfId="17038" xr:uid="{00000000-0005-0000-0000-00009F7F0000}"/>
    <cellStyle name="Normal 3 9 2 2 3 2 2 2 2 2 2" xfId="34004" xr:uid="{00000000-0005-0000-0000-0000A07F0000}"/>
    <cellStyle name="Normal 3 9 2 2 3 2 2 2 2 3" xfId="25522" xr:uid="{00000000-0005-0000-0000-0000A17F0000}"/>
    <cellStyle name="Normal 3 9 2 2 3 2 2 2 3" xfId="12796" xr:uid="{00000000-0005-0000-0000-0000A27F0000}"/>
    <cellStyle name="Normal 3 9 2 2 3 2 2 2 3 2" xfId="29763" xr:uid="{00000000-0005-0000-0000-0000A37F0000}"/>
    <cellStyle name="Normal 3 9 2 2 3 2 2 2 4" xfId="21281" xr:uid="{00000000-0005-0000-0000-0000A47F0000}"/>
    <cellStyle name="Normal 3 9 2 2 3 2 2 3" xfId="6430" xr:uid="{00000000-0005-0000-0000-0000A57F0000}"/>
    <cellStyle name="Normal 3 9 2 2 3 2 2 3 2" xfId="14920" xr:uid="{00000000-0005-0000-0000-0000A67F0000}"/>
    <cellStyle name="Normal 3 9 2 2 3 2 2 3 2 2" xfId="31886" xr:uid="{00000000-0005-0000-0000-0000A77F0000}"/>
    <cellStyle name="Normal 3 9 2 2 3 2 2 3 3" xfId="23404" xr:uid="{00000000-0005-0000-0000-0000A87F0000}"/>
    <cellStyle name="Normal 3 9 2 2 3 2 2 4" xfId="10678" xr:uid="{00000000-0005-0000-0000-0000A97F0000}"/>
    <cellStyle name="Normal 3 9 2 2 3 2 2 4 2" xfId="27645" xr:uid="{00000000-0005-0000-0000-0000AA7F0000}"/>
    <cellStyle name="Normal 3 9 2 2 3 2 2 5" xfId="19163" xr:uid="{00000000-0005-0000-0000-0000AB7F0000}"/>
    <cellStyle name="Normal 3 9 2 2 3 2 3" xfId="3231" xr:uid="{00000000-0005-0000-0000-0000AC7F0000}"/>
    <cellStyle name="Normal 3 9 2 2 3 2 3 2" xfId="7491" xr:uid="{00000000-0005-0000-0000-0000AD7F0000}"/>
    <cellStyle name="Normal 3 9 2 2 3 2 3 2 2" xfId="15980" xr:uid="{00000000-0005-0000-0000-0000AE7F0000}"/>
    <cellStyle name="Normal 3 9 2 2 3 2 3 2 2 2" xfId="32946" xr:uid="{00000000-0005-0000-0000-0000AF7F0000}"/>
    <cellStyle name="Normal 3 9 2 2 3 2 3 2 3" xfId="24464" xr:uid="{00000000-0005-0000-0000-0000B07F0000}"/>
    <cellStyle name="Normal 3 9 2 2 3 2 3 3" xfId="11738" xr:uid="{00000000-0005-0000-0000-0000B17F0000}"/>
    <cellStyle name="Normal 3 9 2 2 3 2 3 3 2" xfId="28705" xr:uid="{00000000-0005-0000-0000-0000B27F0000}"/>
    <cellStyle name="Normal 3 9 2 2 3 2 3 4" xfId="20223" xr:uid="{00000000-0005-0000-0000-0000B37F0000}"/>
    <cellStyle name="Normal 3 9 2 2 3 2 4" xfId="5372" xr:uid="{00000000-0005-0000-0000-0000B47F0000}"/>
    <cellStyle name="Normal 3 9 2 2 3 2 4 2" xfId="13862" xr:uid="{00000000-0005-0000-0000-0000B57F0000}"/>
    <cellStyle name="Normal 3 9 2 2 3 2 4 2 2" xfId="30828" xr:uid="{00000000-0005-0000-0000-0000B67F0000}"/>
    <cellStyle name="Normal 3 9 2 2 3 2 4 3" xfId="22346" xr:uid="{00000000-0005-0000-0000-0000B77F0000}"/>
    <cellStyle name="Normal 3 9 2 2 3 2 5" xfId="9620" xr:uid="{00000000-0005-0000-0000-0000B87F0000}"/>
    <cellStyle name="Normal 3 9 2 2 3 2 5 2" xfId="26587" xr:uid="{00000000-0005-0000-0000-0000B97F0000}"/>
    <cellStyle name="Normal 3 9 2 2 3 2 6" xfId="18105" xr:uid="{00000000-0005-0000-0000-0000BA7F0000}"/>
    <cellStyle name="Normal 3 9 2 2 3 3" xfId="1639" xr:uid="{00000000-0005-0000-0000-0000BB7F0000}"/>
    <cellStyle name="Normal 3 9 2 2 3 3 2" xfId="3761" xr:uid="{00000000-0005-0000-0000-0000BC7F0000}"/>
    <cellStyle name="Normal 3 9 2 2 3 3 2 2" xfId="8020" xr:uid="{00000000-0005-0000-0000-0000BD7F0000}"/>
    <cellStyle name="Normal 3 9 2 2 3 3 2 2 2" xfId="16509" xr:uid="{00000000-0005-0000-0000-0000BE7F0000}"/>
    <cellStyle name="Normal 3 9 2 2 3 3 2 2 2 2" xfId="33475" xr:uid="{00000000-0005-0000-0000-0000BF7F0000}"/>
    <cellStyle name="Normal 3 9 2 2 3 3 2 2 3" xfId="24993" xr:uid="{00000000-0005-0000-0000-0000C07F0000}"/>
    <cellStyle name="Normal 3 9 2 2 3 3 2 3" xfId="12267" xr:uid="{00000000-0005-0000-0000-0000C17F0000}"/>
    <cellStyle name="Normal 3 9 2 2 3 3 2 3 2" xfId="29234" xr:uid="{00000000-0005-0000-0000-0000C27F0000}"/>
    <cellStyle name="Normal 3 9 2 2 3 3 2 4" xfId="20752" xr:uid="{00000000-0005-0000-0000-0000C37F0000}"/>
    <cellStyle name="Normal 3 9 2 2 3 3 3" xfId="5901" xr:uid="{00000000-0005-0000-0000-0000C47F0000}"/>
    <cellStyle name="Normal 3 9 2 2 3 3 3 2" xfId="14391" xr:uid="{00000000-0005-0000-0000-0000C57F0000}"/>
    <cellStyle name="Normal 3 9 2 2 3 3 3 2 2" xfId="31357" xr:uid="{00000000-0005-0000-0000-0000C67F0000}"/>
    <cellStyle name="Normal 3 9 2 2 3 3 3 3" xfId="22875" xr:uid="{00000000-0005-0000-0000-0000C77F0000}"/>
    <cellStyle name="Normal 3 9 2 2 3 3 4" xfId="10149" xr:uid="{00000000-0005-0000-0000-0000C87F0000}"/>
    <cellStyle name="Normal 3 9 2 2 3 3 4 2" xfId="27116" xr:uid="{00000000-0005-0000-0000-0000C97F0000}"/>
    <cellStyle name="Normal 3 9 2 2 3 3 5" xfId="18634" xr:uid="{00000000-0005-0000-0000-0000CA7F0000}"/>
    <cellStyle name="Normal 3 9 2 2 3 4" xfId="2702" xr:uid="{00000000-0005-0000-0000-0000CB7F0000}"/>
    <cellStyle name="Normal 3 9 2 2 3 4 2" xfId="6962" xr:uid="{00000000-0005-0000-0000-0000CC7F0000}"/>
    <cellStyle name="Normal 3 9 2 2 3 4 2 2" xfId="15451" xr:uid="{00000000-0005-0000-0000-0000CD7F0000}"/>
    <cellStyle name="Normal 3 9 2 2 3 4 2 2 2" xfId="32417" xr:uid="{00000000-0005-0000-0000-0000CE7F0000}"/>
    <cellStyle name="Normal 3 9 2 2 3 4 2 3" xfId="23935" xr:uid="{00000000-0005-0000-0000-0000CF7F0000}"/>
    <cellStyle name="Normal 3 9 2 2 3 4 3" xfId="11209" xr:uid="{00000000-0005-0000-0000-0000D07F0000}"/>
    <cellStyle name="Normal 3 9 2 2 3 4 3 2" xfId="28176" xr:uid="{00000000-0005-0000-0000-0000D17F0000}"/>
    <cellStyle name="Normal 3 9 2 2 3 4 4" xfId="19694" xr:uid="{00000000-0005-0000-0000-0000D27F0000}"/>
    <cellStyle name="Normal 3 9 2 2 3 5" xfId="4843" xr:uid="{00000000-0005-0000-0000-0000D37F0000}"/>
    <cellStyle name="Normal 3 9 2 2 3 5 2" xfId="13333" xr:uid="{00000000-0005-0000-0000-0000D47F0000}"/>
    <cellStyle name="Normal 3 9 2 2 3 5 2 2" xfId="30299" xr:uid="{00000000-0005-0000-0000-0000D57F0000}"/>
    <cellStyle name="Normal 3 9 2 2 3 5 3" xfId="21817" xr:uid="{00000000-0005-0000-0000-0000D67F0000}"/>
    <cellStyle name="Normal 3 9 2 2 3 6" xfId="9091" xr:uid="{00000000-0005-0000-0000-0000D77F0000}"/>
    <cellStyle name="Normal 3 9 2 2 3 6 2" xfId="26058" xr:uid="{00000000-0005-0000-0000-0000D87F0000}"/>
    <cellStyle name="Normal 3 9 2 2 3 7" xfId="17576" xr:uid="{00000000-0005-0000-0000-0000D97F0000}"/>
    <cellStyle name="Normal 3 9 2 2 4" xfId="838" xr:uid="{00000000-0005-0000-0000-0000DA7F0000}"/>
    <cellStyle name="Normal 3 9 2 2 4 2" xfId="1904" xr:uid="{00000000-0005-0000-0000-0000DB7F0000}"/>
    <cellStyle name="Normal 3 9 2 2 4 2 2" xfId="4025" xr:uid="{00000000-0005-0000-0000-0000DC7F0000}"/>
    <cellStyle name="Normal 3 9 2 2 4 2 2 2" xfId="8284" xr:uid="{00000000-0005-0000-0000-0000DD7F0000}"/>
    <cellStyle name="Normal 3 9 2 2 4 2 2 2 2" xfId="16773" xr:uid="{00000000-0005-0000-0000-0000DE7F0000}"/>
    <cellStyle name="Normal 3 9 2 2 4 2 2 2 2 2" xfId="33739" xr:uid="{00000000-0005-0000-0000-0000DF7F0000}"/>
    <cellStyle name="Normal 3 9 2 2 4 2 2 2 3" xfId="25257" xr:uid="{00000000-0005-0000-0000-0000E07F0000}"/>
    <cellStyle name="Normal 3 9 2 2 4 2 2 3" xfId="12531" xr:uid="{00000000-0005-0000-0000-0000E17F0000}"/>
    <cellStyle name="Normal 3 9 2 2 4 2 2 3 2" xfId="29498" xr:uid="{00000000-0005-0000-0000-0000E27F0000}"/>
    <cellStyle name="Normal 3 9 2 2 4 2 2 4" xfId="21016" xr:uid="{00000000-0005-0000-0000-0000E37F0000}"/>
    <cellStyle name="Normal 3 9 2 2 4 2 3" xfId="6165" xr:uid="{00000000-0005-0000-0000-0000E47F0000}"/>
    <cellStyle name="Normal 3 9 2 2 4 2 3 2" xfId="14655" xr:uid="{00000000-0005-0000-0000-0000E57F0000}"/>
    <cellStyle name="Normal 3 9 2 2 4 2 3 2 2" xfId="31621" xr:uid="{00000000-0005-0000-0000-0000E67F0000}"/>
    <cellStyle name="Normal 3 9 2 2 4 2 3 3" xfId="23139" xr:uid="{00000000-0005-0000-0000-0000E77F0000}"/>
    <cellStyle name="Normal 3 9 2 2 4 2 4" xfId="10413" xr:uid="{00000000-0005-0000-0000-0000E87F0000}"/>
    <cellStyle name="Normal 3 9 2 2 4 2 4 2" xfId="27380" xr:uid="{00000000-0005-0000-0000-0000E97F0000}"/>
    <cellStyle name="Normal 3 9 2 2 4 2 5" xfId="18898" xr:uid="{00000000-0005-0000-0000-0000EA7F0000}"/>
    <cellStyle name="Normal 3 9 2 2 4 3" xfId="2966" xr:uid="{00000000-0005-0000-0000-0000EB7F0000}"/>
    <cellStyle name="Normal 3 9 2 2 4 3 2" xfId="7226" xr:uid="{00000000-0005-0000-0000-0000EC7F0000}"/>
    <cellStyle name="Normal 3 9 2 2 4 3 2 2" xfId="15715" xr:uid="{00000000-0005-0000-0000-0000ED7F0000}"/>
    <cellStyle name="Normal 3 9 2 2 4 3 2 2 2" xfId="32681" xr:uid="{00000000-0005-0000-0000-0000EE7F0000}"/>
    <cellStyle name="Normal 3 9 2 2 4 3 2 3" xfId="24199" xr:uid="{00000000-0005-0000-0000-0000EF7F0000}"/>
    <cellStyle name="Normal 3 9 2 2 4 3 3" xfId="11473" xr:uid="{00000000-0005-0000-0000-0000F07F0000}"/>
    <cellStyle name="Normal 3 9 2 2 4 3 3 2" xfId="28440" xr:uid="{00000000-0005-0000-0000-0000F17F0000}"/>
    <cellStyle name="Normal 3 9 2 2 4 3 4" xfId="19958" xr:uid="{00000000-0005-0000-0000-0000F27F0000}"/>
    <cellStyle name="Normal 3 9 2 2 4 4" xfId="5107" xr:uid="{00000000-0005-0000-0000-0000F37F0000}"/>
    <cellStyle name="Normal 3 9 2 2 4 4 2" xfId="13597" xr:uid="{00000000-0005-0000-0000-0000F47F0000}"/>
    <cellStyle name="Normal 3 9 2 2 4 4 2 2" xfId="30563" xr:uid="{00000000-0005-0000-0000-0000F57F0000}"/>
    <cellStyle name="Normal 3 9 2 2 4 4 3" xfId="22081" xr:uid="{00000000-0005-0000-0000-0000F67F0000}"/>
    <cellStyle name="Normal 3 9 2 2 4 5" xfId="9355" xr:uid="{00000000-0005-0000-0000-0000F77F0000}"/>
    <cellStyle name="Normal 3 9 2 2 4 5 2" xfId="26322" xr:uid="{00000000-0005-0000-0000-0000F87F0000}"/>
    <cellStyle name="Normal 3 9 2 2 4 6" xfId="17840" xr:uid="{00000000-0005-0000-0000-0000F97F0000}"/>
    <cellStyle name="Normal 3 9 2 2 5" xfId="1374" xr:uid="{00000000-0005-0000-0000-0000FA7F0000}"/>
    <cellStyle name="Normal 3 9 2 2 5 2" xfId="3496" xr:uid="{00000000-0005-0000-0000-0000FB7F0000}"/>
    <cellStyle name="Normal 3 9 2 2 5 2 2" xfId="7755" xr:uid="{00000000-0005-0000-0000-0000FC7F0000}"/>
    <cellStyle name="Normal 3 9 2 2 5 2 2 2" xfId="16244" xr:uid="{00000000-0005-0000-0000-0000FD7F0000}"/>
    <cellStyle name="Normal 3 9 2 2 5 2 2 2 2" xfId="33210" xr:uid="{00000000-0005-0000-0000-0000FE7F0000}"/>
    <cellStyle name="Normal 3 9 2 2 5 2 2 3" xfId="24728" xr:uid="{00000000-0005-0000-0000-0000FF7F0000}"/>
    <cellStyle name="Normal 3 9 2 2 5 2 3" xfId="12002" xr:uid="{00000000-0005-0000-0000-000000800000}"/>
    <cellStyle name="Normal 3 9 2 2 5 2 3 2" xfId="28969" xr:uid="{00000000-0005-0000-0000-000001800000}"/>
    <cellStyle name="Normal 3 9 2 2 5 2 4" xfId="20487" xr:uid="{00000000-0005-0000-0000-000002800000}"/>
    <cellStyle name="Normal 3 9 2 2 5 3" xfId="5636" xr:uid="{00000000-0005-0000-0000-000003800000}"/>
    <cellStyle name="Normal 3 9 2 2 5 3 2" xfId="14126" xr:uid="{00000000-0005-0000-0000-000004800000}"/>
    <cellStyle name="Normal 3 9 2 2 5 3 2 2" xfId="31092" xr:uid="{00000000-0005-0000-0000-000005800000}"/>
    <cellStyle name="Normal 3 9 2 2 5 3 3" xfId="22610" xr:uid="{00000000-0005-0000-0000-000006800000}"/>
    <cellStyle name="Normal 3 9 2 2 5 4" xfId="9884" xr:uid="{00000000-0005-0000-0000-000007800000}"/>
    <cellStyle name="Normal 3 9 2 2 5 4 2" xfId="26851" xr:uid="{00000000-0005-0000-0000-000008800000}"/>
    <cellStyle name="Normal 3 9 2 2 5 5" xfId="18369" xr:uid="{00000000-0005-0000-0000-000009800000}"/>
    <cellStyle name="Normal 3 9 2 2 6" xfId="2437" xr:uid="{00000000-0005-0000-0000-00000A800000}"/>
    <cellStyle name="Normal 3 9 2 2 6 2" xfId="6697" xr:uid="{00000000-0005-0000-0000-00000B800000}"/>
    <cellStyle name="Normal 3 9 2 2 6 2 2" xfId="15186" xr:uid="{00000000-0005-0000-0000-00000C800000}"/>
    <cellStyle name="Normal 3 9 2 2 6 2 2 2" xfId="32152" xr:uid="{00000000-0005-0000-0000-00000D800000}"/>
    <cellStyle name="Normal 3 9 2 2 6 2 3" xfId="23670" xr:uid="{00000000-0005-0000-0000-00000E800000}"/>
    <cellStyle name="Normal 3 9 2 2 6 3" xfId="10944" xr:uid="{00000000-0005-0000-0000-00000F800000}"/>
    <cellStyle name="Normal 3 9 2 2 6 3 2" xfId="27911" xr:uid="{00000000-0005-0000-0000-000010800000}"/>
    <cellStyle name="Normal 3 9 2 2 6 4" xfId="19429" xr:uid="{00000000-0005-0000-0000-000011800000}"/>
    <cellStyle name="Normal 3 9 2 2 7" xfId="4578" xr:uid="{00000000-0005-0000-0000-000012800000}"/>
    <cellStyle name="Normal 3 9 2 2 7 2" xfId="13068" xr:uid="{00000000-0005-0000-0000-000013800000}"/>
    <cellStyle name="Normal 3 9 2 2 7 2 2" xfId="30034" xr:uid="{00000000-0005-0000-0000-000014800000}"/>
    <cellStyle name="Normal 3 9 2 2 7 3" xfId="21552" xr:uid="{00000000-0005-0000-0000-000015800000}"/>
    <cellStyle name="Normal 3 9 2 2 8" xfId="8826" xr:uid="{00000000-0005-0000-0000-000016800000}"/>
    <cellStyle name="Normal 3 9 2 2 8 2" xfId="25793" xr:uid="{00000000-0005-0000-0000-000017800000}"/>
    <cellStyle name="Normal 3 9 2 2 9" xfId="17311" xr:uid="{00000000-0005-0000-0000-000018800000}"/>
    <cellStyle name="Normal 3 9 2 3" xfId="349" xr:uid="{00000000-0005-0000-0000-000019800000}"/>
    <cellStyle name="Normal 3 9 2 3 2" xfId="638" xr:uid="{00000000-0005-0000-0000-00001A800000}"/>
    <cellStyle name="Normal 3 9 2 3 2 2" xfId="1174" xr:uid="{00000000-0005-0000-0000-00001B800000}"/>
    <cellStyle name="Normal 3 9 2 3 2 2 2" xfId="2235" xr:uid="{00000000-0005-0000-0000-00001C800000}"/>
    <cellStyle name="Normal 3 9 2 3 2 2 2 2" xfId="4356" xr:uid="{00000000-0005-0000-0000-00001D800000}"/>
    <cellStyle name="Normal 3 9 2 3 2 2 2 2 2" xfId="8615" xr:uid="{00000000-0005-0000-0000-00001E800000}"/>
    <cellStyle name="Normal 3 9 2 3 2 2 2 2 2 2" xfId="17104" xr:uid="{00000000-0005-0000-0000-00001F800000}"/>
    <cellStyle name="Normal 3 9 2 3 2 2 2 2 2 2 2" xfId="34070" xr:uid="{00000000-0005-0000-0000-000020800000}"/>
    <cellStyle name="Normal 3 9 2 3 2 2 2 2 2 3" xfId="25588" xr:uid="{00000000-0005-0000-0000-000021800000}"/>
    <cellStyle name="Normal 3 9 2 3 2 2 2 2 3" xfId="12862" xr:uid="{00000000-0005-0000-0000-000022800000}"/>
    <cellStyle name="Normal 3 9 2 3 2 2 2 2 3 2" xfId="29829" xr:uid="{00000000-0005-0000-0000-000023800000}"/>
    <cellStyle name="Normal 3 9 2 3 2 2 2 2 4" xfId="21347" xr:uid="{00000000-0005-0000-0000-000024800000}"/>
    <cellStyle name="Normal 3 9 2 3 2 2 2 3" xfId="6496" xr:uid="{00000000-0005-0000-0000-000025800000}"/>
    <cellStyle name="Normal 3 9 2 3 2 2 2 3 2" xfId="14986" xr:uid="{00000000-0005-0000-0000-000026800000}"/>
    <cellStyle name="Normal 3 9 2 3 2 2 2 3 2 2" xfId="31952" xr:uid="{00000000-0005-0000-0000-000027800000}"/>
    <cellStyle name="Normal 3 9 2 3 2 2 2 3 3" xfId="23470" xr:uid="{00000000-0005-0000-0000-000028800000}"/>
    <cellStyle name="Normal 3 9 2 3 2 2 2 4" xfId="10744" xr:uid="{00000000-0005-0000-0000-000029800000}"/>
    <cellStyle name="Normal 3 9 2 3 2 2 2 4 2" xfId="27711" xr:uid="{00000000-0005-0000-0000-00002A800000}"/>
    <cellStyle name="Normal 3 9 2 3 2 2 2 5" xfId="19229" xr:uid="{00000000-0005-0000-0000-00002B800000}"/>
    <cellStyle name="Normal 3 9 2 3 2 2 3" xfId="3297" xr:uid="{00000000-0005-0000-0000-00002C800000}"/>
    <cellStyle name="Normal 3 9 2 3 2 2 3 2" xfId="7557" xr:uid="{00000000-0005-0000-0000-00002D800000}"/>
    <cellStyle name="Normal 3 9 2 3 2 2 3 2 2" xfId="16046" xr:uid="{00000000-0005-0000-0000-00002E800000}"/>
    <cellStyle name="Normal 3 9 2 3 2 2 3 2 2 2" xfId="33012" xr:uid="{00000000-0005-0000-0000-00002F800000}"/>
    <cellStyle name="Normal 3 9 2 3 2 2 3 2 3" xfId="24530" xr:uid="{00000000-0005-0000-0000-000030800000}"/>
    <cellStyle name="Normal 3 9 2 3 2 2 3 3" xfId="11804" xr:uid="{00000000-0005-0000-0000-000031800000}"/>
    <cellStyle name="Normal 3 9 2 3 2 2 3 3 2" xfId="28771" xr:uid="{00000000-0005-0000-0000-000032800000}"/>
    <cellStyle name="Normal 3 9 2 3 2 2 3 4" xfId="20289" xr:uid="{00000000-0005-0000-0000-000033800000}"/>
    <cellStyle name="Normal 3 9 2 3 2 2 4" xfId="5438" xr:uid="{00000000-0005-0000-0000-000034800000}"/>
    <cellStyle name="Normal 3 9 2 3 2 2 4 2" xfId="13928" xr:uid="{00000000-0005-0000-0000-000035800000}"/>
    <cellStyle name="Normal 3 9 2 3 2 2 4 2 2" xfId="30894" xr:uid="{00000000-0005-0000-0000-000036800000}"/>
    <cellStyle name="Normal 3 9 2 3 2 2 4 3" xfId="22412" xr:uid="{00000000-0005-0000-0000-000037800000}"/>
    <cellStyle name="Normal 3 9 2 3 2 2 5" xfId="9686" xr:uid="{00000000-0005-0000-0000-000038800000}"/>
    <cellStyle name="Normal 3 9 2 3 2 2 5 2" xfId="26653" xr:uid="{00000000-0005-0000-0000-000039800000}"/>
    <cellStyle name="Normal 3 9 2 3 2 2 6" xfId="18171" xr:uid="{00000000-0005-0000-0000-00003A800000}"/>
    <cellStyle name="Normal 3 9 2 3 2 3" xfId="1705" xr:uid="{00000000-0005-0000-0000-00003B800000}"/>
    <cellStyle name="Normal 3 9 2 3 2 3 2" xfId="3827" xr:uid="{00000000-0005-0000-0000-00003C800000}"/>
    <cellStyle name="Normal 3 9 2 3 2 3 2 2" xfId="8086" xr:uid="{00000000-0005-0000-0000-00003D800000}"/>
    <cellStyle name="Normal 3 9 2 3 2 3 2 2 2" xfId="16575" xr:uid="{00000000-0005-0000-0000-00003E800000}"/>
    <cellStyle name="Normal 3 9 2 3 2 3 2 2 2 2" xfId="33541" xr:uid="{00000000-0005-0000-0000-00003F800000}"/>
    <cellStyle name="Normal 3 9 2 3 2 3 2 2 3" xfId="25059" xr:uid="{00000000-0005-0000-0000-000040800000}"/>
    <cellStyle name="Normal 3 9 2 3 2 3 2 3" xfId="12333" xr:uid="{00000000-0005-0000-0000-000041800000}"/>
    <cellStyle name="Normal 3 9 2 3 2 3 2 3 2" xfId="29300" xr:uid="{00000000-0005-0000-0000-000042800000}"/>
    <cellStyle name="Normal 3 9 2 3 2 3 2 4" xfId="20818" xr:uid="{00000000-0005-0000-0000-000043800000}"/>
    <cellStyle name="Normal 3 9 2 3 2 3 3" xfId="5967" xr:uid="{00000000-0005-0000-0000-000044800000}"/>
    <cellStyle name="Normal 3 9 2 3 2 3 3 2" xfId="14457" xr:uid="{00000000-0005-0000-0000-000045800000}"/>
    <cellStyle name="Normal 3 9 2 3 2 3 3 2 2" xfId="31423" xr:uid="{00000000-0005-0000-0000-000046800000}"/>
    <cellStyle name="Normal 3 9 2 3 2 3 3 3" xfId="22941" xr:uid="{00000000-0005-0000-0000-000047800000}"/>
    <cellStyle name="Normal 3 9 2 3 2 3 4" xfId="10215" xr:uid="{00000000-0005-0000-0000-000048800000}"/>
    <cellStyle name="Normal 3 9 2 3 2 3 4 2" xfId="27182" xr:uid="{00000000-0005-0000-0000-000049800000}"/>
    <cellStyle name="Normal 3 9 2 3 2 3 5" xfId="18700" xr:uid="{00000000-0005-0000-0000-00004A800000}"/>
    <cellStyle name="Normal 3 9 2 3 2 4" xfId="2768" xr:uid="{00000000-0005-0000-0000-00004B800000}"/>
    <cellStyle name="Normal 3 9 2 3 2 4 2" xfId="7028" xr:uid="{00000000-0005-0000-0000-00004C800000}"/>
    <cellStyle name="Normal 3 9 2 3 2 4 2 2" xfId="15517" xr:uid="{00000000-0005-0000-0000-00004D800000}"/>
    <cellStyle name="Normal 3 9 2 3 2 4 2 2 2" xfId="32483" xr:uid="{00000000-0005-0000-0000-00004E800000}"/>
    <cellStyle name="Normal 3 9 2 3 2 4 2 3" xfId="24001" xr:uid="{00000000-0005-0000-0000-00004F800000}"/>
    <cellStyle name="Normal 3 9 2 3 2 4 3" xfId="11275" xr:uid="{00000000-0005-0000-0000-000050800000}"/>
    <cellStyle name="Normal 3 9 2 3 2 4 3 2" xfId="28242" xr:uid="{00000000-0005-0000-0000-000051800000}"/>
    <cellStyle name="Normal 3 9 2 3 2 4 4" xfId="19760" xr:uid="{00000000-0005-0000-0000-000052800000}"/>
    <cellStyle name="Normal 3 9 2 3 2 5" xfId="4909" xr:uid="{00000000-0005-0000-0000-000053800000}"/>
    <cellStyle name="Normal 3 9 2 3 2 5 2" xfId="13399" xr:uid="{00000000-0005-0000-0000-000054800000}"/>
    <cellStyle name="Normal 3 9 2 3 2 5 2 2" xfId="30365" xr:uid="{00000000-0005-0000-0000-000055800000}"/>
    <cellStyle name="Normal 3 9 2 3 2 5 3" xfId="21883" xr:uid="{00000000-0005-0000-0000-000056800000}"/>
    <cellStyle name="Normal 3 9 2 3 2 6" xfId="9157" xr:uid="{00000000-0005-0000-0000-000057800000}"/>
    <cellStyle name="Normal 3 9 2 3 2 6 2" xfId="26124" xr:uid="{00000000-0005-0000-0000-000058800000}"/>
    <cellStyle name="Normal 3 9 2 3 2 7" xfId="17642" xr:uid="{00000000-0005-0000-0000-000059800000}"/>
    <cellStyle name="Normal 3 9 2 3 3" xfId="904" xr:uid="{00000000-0005-0000-0000-00005A800000}"/>
    <cellStyle name="Normal 3 9 2 3 3 2" xfId="1970" xr:uid="{00000000-0005-0000-0000-00005B800000}"/>
    <cellStyle name="Normal 3 9 2 3 3 2 2" xfId="4091" xr:uid="{00000000-0005-0000-0000-00005C800000}"/>
    <cellStyle name="Normal 3 9 2 3 3 2 2 2" xfId="8350" xr:uid="{00000000-0005-0000-0000-00005D800000}"/>
    <cellStyle name="Normal 3 9 2 3 3 2 2 2 2" xfId="16839" xr:uid="{00000000-0005-0000-0000-00005E800000}"/>
    <cellStyle name="Normal 3 9 2 3 3 2 2 2 2 2" xfId="33805" xr:uid="{00000000-0005-0000-0000-00005F800000}"/>
    <cellStyle name="Normal 3 9 2 3 3 2 2 2 3" xfId="25323" xr:uid="{00000000-0005-0000-0000-000060800000}"/>
    <cellStyle name="Normal 3 9 2 3 3 2 2 3" xfId="12597" xr:uid="{00000000-0005-0000-0000-000061800000}"/>
    <cellStyle name="Normal 3 9 2 3 3 2 2 3 2" xfId="29564" xr:uid="{00000000-0005-0000-0000-000062800000}"/>
    <cellStyle name="Normal 3 9 2 3 3 2 2 4" xfId="21082" xr:uid="{00000000-0005-0000-0000-000063800000}"/>
    <cellStyle name="Normal 3 9 2 3 3 2 3" xfId="6231" xr:uid="{00000000-0005-0000-0000-000064800000}"/>
    <cellStyle name="Normal 3 9 2 3 3 2 3 2" xfId="14721" xr:uid="{00000000-0005-0000-0000-000065800000}"/>
    <cellStyle name="Normal 3 9 2 3 3 2 3 2 2" xfId="31687" xr:uid="{00000000-0005-0000-0000-000066800000}"/>
    <cellStyle name="Normal 3 9 2 3 3 2 3 3" xfId="23205" xr:uid="{00000000-0005-0000-0000-000067800000}"/>
    <cellStyle name="Normal 3 9 2 3 3 2 4" xfId="10479" xr:uid="{00000000-0005-0000-0000-000068800000}"/>
    <cellStyle name="Normal 3 9 2 3 3 2 4 2" xfId="27446" xr:uid="{00000000-0005-0000-0000-000069800000}"/>
    <cellStyle name="Normal 3 9 2 3 3 2 5" xfId="18964" xr:uid="{00000000-0005-0000-0000-00006A800000}"/>
    <cellStyle name="Normal 3 9 2 3 3 3" xfId="3032" xr:uid="{00000000-0005-0000-0000-00006B800000}"/>
    <cellStyle name="Normal 3 9 2 3 3 3 2" xfId="7292" xr:uid="{00000000-0005-0000-0000-00006C800000}"/>
    <cellStyle name="Normal 3 9 2 3 3 3 2 2" xfId="15781" xr:uid="{00000000-0005-0000-0000-00006D800000}"/>
    <cellStyle name="Normal 3 9 2 3 3 3 2 2 2" xfId="32747" xr:uid="{00000000-0005-0000-0000-00006E800000}"/>
    <cellStyle name="Normal 3 9 2 3 3 3 2 3" xfId="24265" xr:uid="{00000000-0005-0000-0000-00006F800000}"/>
    <cellStyle name="Normal 3 9 2 3 3 3 3" xfId="11539" xr:uid="{00000000-0005-0000-0000-000070800000}"/>
    <cellStyle name="Normal 3 9 2 3 3 3 3 2" xfId="28506" xr:uid="{00000000-0005-0000-0000-000071800000}"/>
    <cellStyle name="Normal 3 9 2 3 3 3 4" xfId="20024" xr:uid="{00000000-0005-0000-0000-000072800000}"/>
    <cellStyle name="Normal 3 9 2 3 3 4" xfId="5173" xr:uid="{00000000-0005-0000-0000-000073800000}"/>
    <cellStyle name="Normal 3 9 2 3 3 4 2" xfId="13663" xr:uid="{00000000-0005-0000-0000-000074800000}"/>
    <cellStyle name="Normal 3 9 2 3 3 4 2 2" xfId="30629" xr:uid="{00000000-0005-0000-0000-000075800000}"/>
    <cellStyle name="Normal 3 9 2 3 3 4 3" xfId="22147" xr:uid="{00000000-0005-0000-0000-000076800000}"/>
    <cellStyle name="Normal 3 9 2 3 3 5" xfId="9421" xr:uid="{00000000-0005-0000-0000-000077800000}"/>
    <cellStyle name="Normal 3 9 2 3 3 5 2" xfId="26388" xr:uid="{00000000-0005-0000-0000-000078800000}"/>
    <cellStyle name="Normal 3 9 2 3 3 6" xfId="17906" xr:uid="{00000000-0005-0000-0000-000079800000}"/>
    <cellStyle name="Normal 3 9 2 3 4" xfId="1440" xr:uid="{00000000-0005-0000-0000-00007A800000}"/>
    <cellStyle name="Normal 3 9 2 3 4 2" xfId="3562" xr:uid="{00000000-0005-0000-0000-00007B800000}"/>
    <cellStyle name="Normal 3 9 2 3 4 2 2" xfId="7821" xr:uid="{00000000-0005-0000-0000-00007C800000}"/>
    <cellStyle name="Normal 3 9 2 3 4 2 2 2" xfId="16310" xr:uid="{00000000-0005-0000-0000-00007D800000}"/>
    <cellStyle name="Normal 3 9 2 3 4 2 2 2 2" xfId="33276" xr:uid="{00000000-0005-0000-0000-00007E800000}"/>
    <cellStyle name="Normal 3 9 2 3 4 2 2 3" xfId="24794" xr:uid="{00000000-0005-0000-0000-00007F800000}"/>
    <cellStyle name="Normal 3 9 2 3 4 2 3" xfId="12068" xr:uid="{00000000-0005-0000-0000-000080800000}"/>
    <cellStyle name="Normal 3 9 2 3 4 2 3 2" xfId="29035" xr:uid="{00000000-0005-0000-0000-000081800000}"/>
    <cellStyle name="Normal 3 9 2 3 4 2 4" xfId="20553" xr:uid="{00000000-0005-0000-0000-000082800000}"/>
    <cellStyle name="Normal 3 9 2 3 4 3" xfId="5702" xr:uid="{00000000-0005-0000-0000-000083800000}"/>
    <cellStyle name="Normal 3 9 2 3 4 3 2" xfId="14192" xr:uid="{00000000-0005-0000-0000-000084800000}"/>
    <cellStyle name="Normal 3 9 2 3 4 3 2 2" xfId="31158" xr:uid="{00000000-0005-0000-0000-000085800000}"/>
    <cellStyle name="Normal 3 9 2 3 4 3 3" xfId="22676" xr:uid="{00000000-0005-0000-0000-000086800000}"/>
    <cellStyle name="Normal 3 9 2 3 4 4" xfId="9950" xr:uid="{00000000-0005-0000-0000-000087800000}"/>
    <cellStyle name="Normal 3 9 2 3 4 4 2" xfId="26917" xr:uid="{00000000-0005-0000-0000-000088800000}"/>
    <cellStyle name="Normal 3 9 2 3 4 5" xfId="18435" xr:uid="{00000000-0005-0000-0000-000089800000}"/>
    <cellStyle name="Normal 3 9 2 3 5" xfId="2503" xr:uid="{00000000-0005-0000-0000-00008A800000}"/>
    <cellStyle name="Normal 3 9 2 3 5 2" xfId="6763" xr:uid="{00000000-0005-0000-0000-00008B800000}"/>
    <cellStyle name="Normal 3 9 2 3 5 2 2" xfId="15252" xr:uid="{00000000-0005-0000-0000-00008C800000}"/>
    <cellStyle name="Normal 3 9 2 3 5 2 2 2" xfId="32218" xr:uid="{00000000-0005-0000-0000-00008D800000}"/>
    <cellStyle name="Normal 3 9 2 3 5 2 3" xfId="23736" xr:uid="{00000000-0005-0000-0000-00008E800000}"/>
    <cellStyle name="Normal 3 9 2 3 5 3" xfId="11010" xr:uid="{00000000-0005-0000-0000-00008F800000}"/>
    <cellStyle name="Normal 3 9 2 3 5 3 2" xfId="27977" xr:uid="{00000000-0005-0000-0000-000090800000}"/>
    <cellStyle name="Normal 3 9 2 3 5 4" xfId="19495" xr:uid="{00000000-0005-0000-0000-000091800000}"/>
    <cellStyle name="Normal 3 9 2 3 6" xfId="4644" xr:uid="{00000000-0005-0000-0000-000092800000}"/>
    <cellStyle name="Normal 3 9 2 3 6 2" xfId="13134" xr:uid="{00000000-0005-0000-0000-000093800000}"/>
    <cellStyle name="Normal 3 9 2 3 6 2 2" xfId="30100" xr:uid="{00000000-0005-0000-0000-000094800000}"/>
    <cellStyle name="Normal 3 9 2 3 6 3" xfId="21618" xr:uid="{00000000-0005-0000-0000-000095800000}"/>
    <cellStyle name="Normal 3 9 2 3 7" xfId="8892" xr:uid="{00000000-0005-0000-0000-000096800000}"/>
    <cellStyle name="Normal 3 9 2 3 7 2" xfId="25859" xr:uid="{00000000-0005-0000-0000-000097800000}"/>
    <cellStyle name="Normal 3 9 2 3 8" xfId="17377" xr:uid="{00000000-0005-0000-0000-000098800000}"/>
    <cellStyle name="Normal 3 9 2 4" xfId="503" xr:uid="{00000000-0005-0000-0000-000099800000}"/>
    <cellStyle name="Normal 3 9 2 4 2" xfId="1043" xr:uid="{00000000-0005-0000-0000-00009A800000}"/>
    <cellStyle name="Normal 3 9 2 4 2 2" xfId="2104" xr:uid="{00000000-0005-0000-0000-00009B800000}"/>
    <cellStyle name="Normal 3 9 2 4 2 2 2" xfId="4225" xr:uid="{00000000-0005-0000-0000-00009C800000}"/>
    <cellStyle name="Normal 3 9 2 4 2 2 2 2" xfId="8484" xr:uid="{00000000-0005-0000-0000-00009D800000}"/>
    <cellStyle name="Normal 3 9 2 4 2 2 2 2 2" xfId="16973" xr:uid="{00000000-0005-0000-0000-00009E800000}"/>
    <cellStyle name="Normal 3 9 2 4 2 2 2 2 2 2" xfId="33939" xr:uid="{00000000-0005-0000-0000-00009F800000}"/>
    <cellStyle name="Normal 3 9 2 4 2 2 2 2 3" xfId="25457" xr:uid="{00000000-0005-0000-0000-0000A0800000}"/>
    <cellStyle name="Normal 3 9 2 4 2 2 2 3" xfId="12731" xr:uid="{00000000-0005-0000-0000-0000A1800000}"/>
    <cellStyle name="Normal 3 9 2 4 2 2 2 3 2" xfId="29698" xr:uid="{00000000-0005-0000-0000-0000A2800000}"/>
    <cellStyle name="Normal 3 9 2 4 2 2 2 4" xfId="21216" xr:uid="{00000000-0005-0000-0000-0000A3800000}"/>
    <cellStyle name="Normal 3 9 2 4 2 2 3" xfId="6365" xr:uid="{00000000-0005-0000-0000-0000A4800000}"/>
    <cellStyle name="Normal 3 9 2 4 2 2 3 2" xfId="14855" xr:uid="{00000000-0005-0000-0000-0000A5800000}"/>
    <cellStyle name="Normal 3 9 2 4 2 2 3 2 2" xfId="31821" xr:uid="{00000000-0005-0000-0000-0000A6800000}"/>
    <cellStyle name="Normal 3 9 2 4 2 2 3 3" xfId="23339" xr:uid="{00000000-0005-0000-0000-0000A7800000}"/>
    <cellStyle name="Normal 3 9 2 4 2 2 4" xfId="10613" xr:uid="{00000000-0005-0000-0000-0000A8800000}"/>
    <cellStyle name="Normal 3 9 2 4 2 2 4 2" xfId="27580" xr:uid="{00000000-0005-0000-0000-0000A9800000}"/>
    <cellStyle name="Normal 3 9 2 4 2 2 5" xfId="19098" xr:uid="{00000000-0005-0000-0000-0000AA800000}"/>
    <cellStyle name="Normal 3 9 2 4 2 3" xfId="3166" xr:uid="{00000000-0005-0000-0000-0000AB800000}"/>
    <cellStyle name="Normal 3 9 2 4 2 3 2" xfId="7426" xr:uid="{00000000-0005-0000-0000-0000AC800000}"/>
    <cellStyle name="Normal 3 9 2 4 2 3 2 2" xfId="15915" xr:uid="{00000000-0005-0000-0000-0000AD800000}"/>
    <cellStyle name="Normal 3 9 2 4 2 3 2 2 2" xfId="32881" xr:uid="{00000000-0005-0000-0000-0000AE800000}"/>
    <cellStyle name="Normal 3 9 2 4 2 3 2 3" xfId="24399" xr:uid="{00000000-0005-0000-0000-0000AF800000}"/>
    <cellStyle name="Normal 3 9 2 4 2 3 3" xfId="11673" xr:uid="{00000000-0005-0000-0000-0000B0800000}"/>
    <cellStyle name="Normal 3 9 2 4 2 3 3 2" xfId="28640" xr:uid="{00000000-0005-0000-0000-0000B1800000}"/>
    <cellStyle name="Normal 3 9 2 4 2 3 4" xfId="20158" xr:uid="{00000000-0005-0000-0000-0000B2800000}"/>
    <cellStyle name="Normal 3 9 2 4 2 4" xfId="5307" xr:uid="{00000000-0005-0000-0000-0000B3800000}"/>
    <cellStyle name="Normal 3 9 2 4 2 4 2" xfId="13797" xr:uid="{00000000-0005-0000-0000-0000B4800000}"/>
    <cellStyle name="Normal 3 9 2 4 2 4 2 2" xfId="30763" xr:uid="{00000000-0005-0000-0000-0000B5800000}"/>
    <cellStyle name="Normal 3 9 2 4 2 4 3" xfId="22281" xr:uid="{00000000-0005-0000-0000-0000B6800000}"/>
    <cellStyle name="Normal 3 9 2 4 2 5" xfId="9555" xr:uid="{00000000-0005-0000-0000-0000B7800000}"/>
    <cellStyle name="Normal 3 9 2 4 2 5 2" xfId="26522" xr:uid="{00000000-0005-0000-0000-0000B8800000}"/>
    <cellStyle name="Normal 3 9 2 4 2 6" xfId="18040" xr:uid="{00000000-0005-0000-0000-0000B9800000}"/>
    <cellStyle name="Normal 3 9 2 4 3" xfId="1574" xr:uid="{00000000-0005-0000-0000-0000BA800000}"/>
    <cellStyle name="Normal 3 9 2 4 3 2" xfId="3696" xr:uid="{00000000-0005-0000-0000-0000BB800000}"/>
    <cellStyle name="Normal 3 9 2 4 3 2 2" xfId="7955" xr:uid="{00000000-0005-0000-0000-0000BC800000}"/>
    <cellStyle name="Normal 3 9 2 4 3 2 2 2" xfId="16444" xr:uid="{00000000-0005-0000-0000-0000BD800000}"/>
    <cellStyle name="Normal 3 9 2 4 3 2 2 2 2" xfId="33410" xr:uid="{00000000-0005-0000-0000-0000BE800000}"/>
    <cellStyle name="Normal 3 9 2 4 3 2 2 3" xfId="24928" xr:uid="{00000000-0005-0000-0000-0000BF800000}"/>
    <cellStyle name="Normal 3 9 2 4 3 2 3" xfId="12202" xr:uid="{00000000-0005-0000-0000-0000C0800000}"/>
    <cellStyle name="Normal 3 9 2 4 3 2 3 2" xfId="29169" xr:uid="{00000000-0005-0000-0000-0000C1800000}"/>
    <cellStyle name="Normal 3 9 2 4 3 2 4" xfId="20687" xr:uid="{00000000-0005-0000-0000-0000C2800000}"/>
    <cellStyle name="Normal 3 9 2 4 3 3" xfId="5836" xr:uid="{00000000-0005-0000-0000-0000C3800000}"/>
    <cellStyle name="Normal 3 9 2 4 3 3 2" xfId="14326" xr:uid="{00000000-0005-0000-0000-0000C4800000}"/>
    <cellStyle name="Normal 3 9 2 4 3 3 2 2" xfId="31292" xr:uid="{00000000-0005-0000-0000-0000C5800000}"/>
    <cellStyle name="Normal 3 9 2 4 3 3 3" xfId="22810" xr:uid="{00000000-0005-0000-0000-0000C6800000}"/>
    <cellStyle name="Normal 3 9 2 4 3 4" xfId="10084" xr:uid="{00000000-0005-0000-0000-0000C7800000}"/>
    <cellStyle name="Normal 3 9 2 4 3 4 2" xfId="27051" xr:uid="{00000000-0005-0000-0000-0000C8800000}"/>
    <cellStyle name="Normal 3 9 2 4 3 5" xfId="18569" xr:uid="{00000000-0005-0000-0000-0000C9800000}"/>
    <cellStyle name="Normal 3 9 2 4 4" xfId="2637" xr:uid="{00000000-0005-0000-0000-0000CA800000}"/>
    <cellStyle name="Normal 3 9 2 4 4 2" xfId="6897" xr:uid="{00000000-0005-0000-0000-0000CB800000}"/>
    <cellStyle name="Normal 3 9 2 4 4 2 2" xfId="15386" xr:uid="{00000000-0005-0000-0000-0000CC800000}"/>
    <cellStyle name="Normal 3 9 2 4 4 2 2 2" xfId="32352" xr:uid="{00000000-0005-0000-0000-0000CD800000}"/>
    <cellStyle name="Normal 3 9 2 4 4 2 3" xfId="23870" xr:uid="{00000000-0005-0000-0000-0000CE800000}"/>
    <cellStyle name="Normal 3 9 2 4 4 3" xfId="11144" xr:uid="{00000000-0005-0000-0000-0000CF800000}"/>
    <cellStyle name="Normal 3 9 2 4 4 3 2" xfId="28111" xr:uid="{00000000-0005-0000-0000-0000D0800000}"/>
    <cellStyle name="Normal 3 9 2 4 4 4" xfId="19629" xr:uid="{00000000-0005-0000-0000-0000D1800000}"/>
    <cellStyle name="Normal 3 9 2 4 5" xfId="4778" xr:uid="{00000000-0005-0000-0000-0000D2800000}"/>
    <cellStyle name="Normal 3 9 2 4 5 2" xfId="13268" xr:uid="{00000000-0005-0000-0000-0000D3800000}"/>
    <cellStyle name="Normal 3 9 2 4 5 2 2" xfId="30234" xr:uid="{00000000-0005-0000-0000-0000D4800000}"/>
    <cellStyle name="Normal 3 9 2 4 5 3" xfId="21752" xr:uid="{00000000-0005-0000-0000-0000D5800000}"/>
    <cellStyle name="Normal 3 9 2 4 6" xfId="9026" xr:uid="{00000000-0005-0000-0000-0000D6800000}"/>
    <cellStyle name="Normal 3 9 2 4 6 2" xfId="25993" xr:uid="{00000000-0005-0000-0000-0000D7800000}"/>
    <cellStyle name="Normal 3 9 2 4 7" xfId="17511" xr:uid="{00000000-0005-0000-0000-0000D8800000}"/>
    <cellStyle name="Normal 3 9 2 5" xfId="773" xr:uid="{00000000-0005-0000-0000-0000D9800000}"/>
    <cellStyle name="Normal 3 9 2 5 2" xfId="1839" xr:uid="{00000000-0005-0000-0000-0000DA800000}"/>
    <cellStyle name="Normal 3 9 2 5 2 2" xfId="3960" xr:uid="{00000000-0005-0000-0000-0000DB800000}"/>
    <cellStyle name="Normal 3 9 2 5 2 2 2" xfId="8219" xr:uid="{00000000-0005-0000-0000-0000DC800000}"/>
    <cellStyle name="Normal 3 9 2 5 2 2 2 2" xfId="16708" xr:uid="{00000000-0005-0000-0000-0000DD800000}"/>
    <cellStyle name="Normal 3 9 2 5 2 2 2 2 2" xfId="33674" xr:uid="{00000000-0005-0000-0000-0000DE800000}"/>
    <cellStyle name="Normal 3 9 2 5 2 2 2 3" xfId="25192" xr:uid="{00000000-0005-0000-0000-0000DF800000}"/>
    <cellStyle name="Normal 3 9 2 5 2 2 3" xfId="12466" xr:uid="{00000000-0005-0000-0000-0000E0800000}"/>
    <cellStyle name="Normal 3 9 2 5 2 2 3 2" xfId="29433" xr:uid="{00000000-0005-0000-0000-0000E1800000}"/>
    <cellStyle name="Normal 3 9 2 5 2 2 4" xfId="20951" xr:uid="{00000000-0005-0000-0000-0000E2800000}"/>
    <cellStyle name="Normal 3 9 2 5 2 3" xfId="6100" xr:uid="{00000000-0005-0000-0000-0000E3800000}"/>
    <cellStyle name="Normal 3 9 2 5 2 3 2" xfId="14590" xr:uid="{00000000-0005-0000-0000-0000E4800000}"/>
    <cellStyle name="Normal 3 9 2 5 2 3 2 2" xfId="31556" xr:uid="{00000000-0005-0000-0000-0000E5800000}"/>
    <cellStyle name="Normal 3 9 2 5 2 3 3" xfId="23074" xr:uid="{00000000-0005-0000-0000-0000E6800000}"/>
    <cellStyle name="Normal 3 9 2 5 2 4" xfId="10348" xr:uid="{00000000-0005-0000-0000-0000E7800000}"/>
    <cellStyle name="Normal 3 9 2 5 2 4 2" xfId="27315" xr:uid="{00000000-0005-0000-0000-0000E8800000}"/>
    <cellStyle name="Normal 3 9 2 5 2 5" xfId="18833" xr:uid="{00000000-0005-0000-0000-0000E9800000}"/>
    <cellStyle name="Normal 3 9 2 5 3" xfId="2901" xr:uid="{00000000-0005-0000-0000-0000EA800000}"/>
    <cellStyle name="Normal 3 9 2 5 3 2" xfId="7161" xr:uid="{00000000-0005-0000-0000-0000EB800000}"/>
    <cellStyle name="Normal 3 9 2 5 3 2 2" xfId="15650" xr:uid="{00000000-0005-0000-0000-0000EC800000}"/>
    <cellStyle name="Normal 3 9 2 5 3 2 2 2" xfId="32616" xr:uid="{00000000-0005-0000-0000-0000ED800000}"/>
    <cellStyle name="Normal 3 9 2 5 3 2 3" xfId="24134" xr:uid="{00000000-0005-0000-0000-0000EE800000}"/>
    <cellStyle name="Normal 3 9 2 5 3 3" xfId="11408" xr:uid="{00000000-0005-0000-0000-0000EF800000}"/>
    <cellStyle name="Normal 3 9 2 5 3 3 2" xfId="28375" xr:uid="{00000000-0005-0000-0000-0000F0800000}"/>
    <cellStyle name="Normal 3 9 2 5 3 4" xfId="19893" xr:uid="{00000000-0005-0000-0000-0000F1800000}"/>
    <cellStyle name="Normal 3 9 2 5 4" xfId="5042" xr:uid="{00000000-0005-0000-0000-0000F2800000}"/>
    <cellStyle name="Normal 3 9 2 5 4 2" xfId="13532" xr:uid="{00000000-0005-0000-0000-0000F3800000}"/>
    <cellStyle name="Normal 3 9 2 5 4 2 2" xfId="30498" xr:uid="{00000000-0005-0000-0000-0000F4800000}"/>
    <cellStyle name="Normal 3 9 2 5 4 3" xfId="22016" xr:uid="{00000000-0005-0000-0000-0000F5800000}"/>
    <cellStyle name="Normal 3 9 2 5 5" xfId="9290" xr:uid="{00000000-0005-0000-0000-0000F6800000}"/>
    <cellStyle name="Normal 3 9 2 5 5 2" xfId="26257" xr:uid="{00000000-0005-0000-0000-0000F7800000}"/>
    <cellStyle name="Normal 3 9 2 5 6" xfId="17775" xr:uid="{00000000-0005-0000-0000-0000F8800000}"/>
    <cellStyle name="Normal 3 9 2 6" xfId="1309" xr:uid="{00000000-0005-0000-0000-0000F9800000}"/>
    <cellStyle name="Normal 3 9 2 6 2" xfId="3431" xr:uid="{00000000-0005-0000-0000-0000FA800000}"/>
    <cellStyle name="Normal 3 9 2 6 2 2" xfId="7690" xr:uid="{00000000-0005-0000-0000-0000FB800000}"/>
    <cellStyle name="Normal 3 9 2 6 2 2 2" xfId="16179" xr:uid="{00000000-0005-0000-0000-0000FC800000}"/>
    <cellStyle name="Normal 3 9 2 6 2 2 2 2" xfId="33145" xr:uid="{00000000-0005-0000-0000-0000FD800000}"/>
    <cellStyle name="Normal 3 9 2 6 2 2 3" xfId="24663" xr:uid="{00000000-0005-0000-0000-0000FE800000}"/>
    <cellStyle name="Normal 3 9 2 6 2 3" xfId="11937" xr:uid="{00000000-0005-0000-0000-0000FF800000}"/>
    <cellStyle name="Normal 3 9 2 6 2 3 2" xfId="28904" xr:uid="{00000000-0005-0000-0000-000000810000}"/>
    <cellStyle name="Normal 3 9 2 6 2 4" xfId="20422" xr:uid="{00000000-0005-0000-0000-000001810000}"/>
    <cellStyle name="Normal 3 9 2 6 3" xfId="5571" xr:uid="{00000000-0005-0000-0000-000002810000}"/>
    <cellStyle name="Normal 3 9 2 6 3 2" xfId="14061" xr:uid="{00000000-0005-0000-0000-000003810000}"/>
    <cellStyle name="Normal 3 9 2 6 3 2 2" xfId="31027" xr:uid="{00000000-0005-0000-0000-000004810000}"/>
    <cellStyle name="Normal 3 9 2 6 3 3" xfId="22545" xr:uid="{00000000-0005-0000-0000-000005810000}"/>
    <cellStyle name="Normal 3 9 2 6 4" xfId="9819" xr:uid="{00000000-0005-0000-0000-000006810000}"/>
    <cellStyle name="Normal 3 9 2 6 4 2" xfId="26786" xr:uid="{00000000-0005-0000-0000-000007810000}"/>
    <cellStyle name="Normal 3 9 2 6 5" xfId="18304" xr:uid="{00000000-0005-0000-0000-000008810000}"/>
    <cellStyle name="Normal 3 9 2 7" xfId="2372" xr:uid="{00000000-0005-0000-0000-000009810000}"/>
    <cellStyle name="Normal 3 9 2 7 2" xfId="6632" xr:uid="{00000000-0005-0000-0000-00000A810000}"/>
    <cellStyle name="Normal 3 9 2 7 2 2" xfId="15121" xr:uid="{00000000-0005-0000-0000-00000B810000}"/>
    <cellStyle name="Normal 3 9 2 7 2 2 2" xfId="32087" xr:uid="{00000000-0005-0000-0000-00000C810000}"/>
    <cellStyle name="Normal 3 9 2 7 2 3" xfId="23605" xr:uid="{00000000-0005-0000-0000-00000D810000}"/>
    <cellStyle name="Normal 3 9 2 7 3" xfId="10879" xr:uid="{00000000-0005-0000-0000-00000E810000}"/>
    <cellStyle name="Normal 3 9 2 7 3 2" xfId="27846" xr:uid="{00000000-0005-0000-0000-00000F810000}"/>
    <cellStyle name="Normal 3 9 2 7 4" xfId="19364" xr:uid="{00000000-0005-0000-0000-000010810000}"/>
    <cellStyle name="Normal 3 9 2 8" xfId="4513" xr:uid="{00000000-0005-0000-0000-000011810000}"/>
    <cellStyle name="Normal 3 9 2 8 2" xfId="13003" xr:uid="{00000000-0005-0000-0000-000012810000}"/>
    <cellStyle name="Normal 3 9 2 8 2 2" xfId="29969" xr:uid="{00000000-0005-0000-0000-000013810000}"/>
    <cellStyle name="Normal 3 9 2 8 3" xfId="21487" xr:uid="{00000000-0005-0000-0000-000014810000}"/>
    <cellStyle name="Normal 3 9 2 9" xfId="8761" xr:uid="{00000000-0005-0000-0000-000015810000}"/>
    <cellStyle name="Normal 3 9 2 9 2" xfId="25728" xr:uid="{00000000-0005-0000-0000-000016810000}"/>
    <cellStyle name="Normal 3 9 3" xfId="247" xr:uid="{00000000-0005-0000-0000-000017810000}"/>
    <cellStyle name="Normal 3 9 3 2" xfId="382" xr:uid="{00000000-0005-0000-0000-000018810000}"/>
    <cellStyle name="Normal 3 9 3 2 2" xfId="670" xr:uid="{00000000-0005-0000-0000-000019810000}"/>
    <cellStyle name="Normal 3 9 3 2 2 2" xfId="1206" xr:uid="{00000000-0005-0000-0000-00001A810000}"/>
    <cellStyle name="Normal 3 9 3 2 2 2 2" xfId="2267" xr:uid="{00000000-0005-0000-0000-00001B810000}"/>
    <cellStyle name="Normal 3 9 3 2 2 2 2 2" xfId="4388" xr:uid="{00000000-0005-0000-0000-00001C810000}"/>
    <cellStyle name="Normal 3 9 3 2 2 2 2 2 2" xfId="8647" xr:uid="{00000000-0005-0000-0000-00001D810000}"/>
    <cellStyle name="Normal 3 9 3 2 2 2 2 2 2 2" xfId="17136" xr:uid="{00000000-0005-0000-0000-00001E810000}"/>
    <cellStyle name="Normal 3 9 3 2 2 2 2 2 2 2 2" xfId="34102" xr:uid="{00000000-0005-0000-0000-00001F810000}"/>
    <cellStyle name="Normal 3 9 3 2 2 2 2 2 2 3" xfId="25620" xr:uid="{00000000-0005-0000-0000-000020810000}"/>
    <cellStyle name="Normal 3 9 3 2 2 2 2 2 3" xfId="12894" xr:uid="{00000000-0005-0000-0000-000021810000}"/>
    <cellStyle name="Normal 3 9 3 2 2 2 2 2 3 2" xfId="29861" xr:uid="{00000000-0005-0000-0000-000022810000}"/>
    <cellStyle name="Normal 3 9 3 2 2 2 2 2 4" xfId="21379" xr:uid="{00000000-0005-0000-0000-000023810000}"/>
    <cellStyle name="Normal 3 9 3 2 2 2 2 3" xfId="6528" xr:uid="{00000000-0005-0000-0000-000024810000}"/>
    <cellStyle name="Normal 3 9 3 2 2 2 2 3 2" xfId="15018" xr:uid="{00000000-0005-0000-0000-000025810000}"/>
    <cellStyle name="Normal 3 9 3 2 2 2 2 3 2 2" xfId="31984" xr:uid="{00000000-0005-0000-0000-000026810000}"/>
    <cellStyle name="Normal 3 9 3 2 2 2 2 3 3" xfId="23502" xr:uid="{00000000-0005-0000-0000-000027810000}"/>
    <cellStyle name="Normal 3 9 3 2 2 2 2 4" xfId="10776" xr:uid="{00000000-0005-0000-0000-000028810000}"/>
    <cellStyle name="Normal 3 9 3 2 2 2 2 4 2" xfId="27743" xr:uid="{00000000-0005-0000-0000-000029810000}"/>
    <cellStyle name="Normal 3 9 3 2 2 2 2 5" xfId="19261" xr:uid="{00000000-0005-0000-0000-00002A810000}"/>
    <cellStyle name="Normal 3 9 3 2 2 2 3" xfId="3329" xr:uid="{00000000-0005-0000-0000-00002B810000}"/>
    <cellStyle name="Normal 3 9 3 2 2 2 3 2" xfId="7589" xr:uid="{00000000-0005-0000-0000-00002C810000}"/>
    <cellStyle name="Normal 3 9 3 2 2 2 3 2 2" xfId="16078" xr:uid="{00000000-0005-0000-0000-00002D810000}"/>
    <cellStyle name="Normal 3 9 3 2 2 2 3 2 2 2" xfId="33044" xr:uid="{00000000-0005-0000-0000-00002E810000}"/>
    <cellStyle name="Normal 3 9 3 2 2 2 3 2 3" xfId="24562" xr:uid="{00000000-0005-0000-0000-00002F810000}"/>
    <cellStyle name="Normal 3 9 3 2 2 2 3 3" xfId="11836" xr:uid="{00000000-0005-0000-0000-000030810000}"/>
    <cellStyle name="Normal 3 9 3 2 2 2 3 3 2" xfId="28803" xr:uid="{00000000-0005-0000-0000-000031810000}"/>
    <cellStyle name="Normal 3 9 3 2 2 2 3 4" xfId="20321" xr:uid="{00000000-0005-0000-0000-000032810000}"/>
    <cellStyle name="Normal 3 9 3 2 2 2 4" xfId="5470" xr:uid="{00000000-0005-0000-0000-000033810000}"/>
    <cellStyle name="Normal 3 9 3 2 2 2 4 2" xfId="13960" xr:uid="{00000000-0005-0000-0000-000034810000}"/>
    <cellStyle name="Normal 3 9 3 2 2 2 4 2 2" xfId="30926" xr:uid="{00000000-0005-0000-0000-000035810000}"/>
    <cellStyle name="Normal 3 9 3 2 2 2 4 3" xfId="22444" xr:uid="{00000000-0005-0000-0000-000036810000}"/>
    <cellStyle name="Normal 3 9 3 2 2 2 5" xfId="9718" xr:uid="{00000000-0005-0000-0000-000037810000}"/>
    <cellStyle name="Normal 3 9 3 2 2 2 5 2" xfId="26685" xr:uid="{00000000-0005-0000-0000-000038810000}"/>
    <cellStyle name="Normal 3 9 3 2 2 2 6" xfId="18203" xr:uid="{00000000-0005-0000-0000-000039810000}"/>
    <cellStyle name="Normal 3 9 3 2 2 3" xfId="1737" xr:uid="{00000000-0005-0000-0000-00003A810000}"/>
    <cellStyle name="Normal 3 9 3 2 2 3 2" xfId="3859" xr:uid="{00000000-0005-0000-0000-00003B810000}"/>
    <cellStyle name="Normal 3 9 3 2 2 3 2 2" xfId="8118" xr:uid="{00000000-0005-0000-0000-00003C810000}"/>
    <cellStyle name="Normal 3 9 3 2 2 3 2 2 2" xfId="16607" xr:uid="{00000000-0005-0000-0000-00003D810000}"/>
    <cellStyle name="Normal 3 9 3 2 2 3 2 2 2 2" xfId="33573" xr:uid="{00000000-0005-0000-0000-00003E810000}"/>
    <cellStyle name="Normal 3 9 3 2 2 3 2 2 3" xfId="25091" xr:uid="{00000000-0005-0000-0000-00003F810000}"/>
    <cellStyle name="Normal 3 9 3 2 2 3 2 3" xfId="12365" xr:uid="{00000000-0005-0000-0000-000040810000}"/>
    <cellStyle name="Normal 3 9 3 2 2 3 2 3 2" xfId="29332" xr:uid="{00000000-0005-0000-0000-000041810000}"/>
    <cellStyle name="Normal 3 9 3 2 2 3 2 4" xfId="20850" xr:uid="{00000000-0005-0000-0000-000042810000}"/>
    <cellStyle name="Normal 3 9 3 2 2 3 3" xfId="5999" xr:uid="{00000000-0005-0000-0000-000043810000}"/>
    <cellStyle name="Normal 3 9 3 2 2 3 3 2" xfId="14489" xr:uid="{00000000-0005-0000-0000-000044810000}"/>
    <cellStyle name="Normal 3 9 3 2 2 3 3 2 2" xfId="31455" xr:uid="{00000000-0005-0000-0000-000045810000}"/>
    <cellStyle name="Normal 3 9 3 2 2 3 3 3" xfId="22973" xr:uid="{00000000-0005-0000-0000-000046810000}"/>
    <cellStyle name="Normal 3 9 3 2 2 3 4" xfId="10247" xr:uid="{00000000-0005-0000-0000-000047810000}"/>
    <cellStyle name="Normal 3 9 3 2 2 3 4 2" xfId="27214" xr:uid="{00000000-0005-0000-0000-000048810000}"/>
    <cellStyle name="Normal 3 9 3 2 2 3 5" xfId="18732" xr:uid="{00000000-0005-0000-0000-000049810000}"/>
    <cellStyle name="Normal 3 9 3 2 2 4" xfId="2800" xr:uid="{00000000-0005-0000-0000-00004A810000}"/>
    <cellStyle name="Normal 3 9 3 2 2 4 2" xfId="7060" xr:uid="{00000000-0005-0000-0000-00004B810000}"/>
    <cellStyle name="Normal 3 9 3 2 2 4 2 2" xfId="15549" xr:uid="{00000000-0005-0000-0000-00004C810000}"/>
    <cellStyle name="Normal 3 9 3 2 2 4 2 2 2" xfId="32515" xr:uid="{00000000-0005-0000-0000-00004D810000}"/>
    <cellStyle name="Normal 3 9 3 2 2 4 2 3" xfId="24033" xr:uid="{00000000-0005-0000-0000-00004E810000}"/>
    <cellStyle name="Normal 3 9 3 2 2 4 3" xfId="11307" xr:uid="{00000000-0005-0000-0000-00004F810000}"/>
    <cellStyle name="Normal 3 9 3 2 2 4 3 2" xfId="28274" xr:uid="{00000000-0005-0000-0000-000050810000}"/>
    <cellStyle name="Normal 3 9 3 2 2 4 4" xfId="19792" xr:uid="{00000000-0005-0000-0000-000051810000}"/>
    <cellStyle name="Normal 3 9 3 2 2 5" xfId="4941" xr:uid="{00000000-0005-0000-0000-000052810000}"/>
    <cellStyle name="Normal 3 9 3 2 2 5 2" xfId="13431" xr:uid="{00000000-0005-0000-0000-000053810000}"/>
    <cellStyle name="Normal 3 9 3 2 2 5 2 2" xfId="30397" xr:uid="{00000000-0005-0000-0000-000054810000}"/>
    <cellStyle name="Normal 3 9 3 2 2 5 3" xfId="21915" xr:uid="{00000000-0005-0000-0000-000055810000}"/>
    <cellStyle name="Normal 3 9 3 2 2 6" xfId="9189" xr:uid="{00000000-0005-0000-0000-000056810000}"/>
    <cellStyle name="Normal 3 9 3 2 2 6 2" xfId="26156" xr:uid="{00000000-0005-0000-0000-000057810000}"/>
    <cellStyle name="Normal 3 9 3 2 2 7" xfId="17674" xr:uid="{00000000-0005-0000-0000-000058810000}"/>
    <cellStyle name="Normal 3 9 3 2 3" xfId="936" xr:uid="{00000000-0005-0000-0000-000059810000}"/>
    <cellStyle name="Normal 3 9 3 2 3 2" xfId="2002" xr:uid="{00000000-0005-0000-0000-00005A810000}"/>
    <cellStyle name="Normal 3 9 3 2 3 2 2" xfId="4123" xr:uid="{00000000-0005-0000-0000-00005B810000}"/>
    <cellStyle name="Normal 3 9 3 2 3 2 2 2" xfId="8382" xr:uid="{00000000-0005-0000-0000-00005C810000}"/>
    <cellStyle name="Normal 3 9 3 2 3 2 2 2 2" xfId="16871" xr:uid="{00000000-0005-0000-0000-00005D810000}"/>
    <cellStyle name="Normal 3 9 3 2 3 2 2 2 2 2" xfId="33837" xr:uid="{00000000-0005-0000-0000-00005E810000}"/>
    <cellStyle name="Normal 3 9 3 2 3 2 2 2 3" xfId="25355" xr:uid="{00000000-0005-0000-0000-00005F810000}"/>
    <cellStyle name="Normal 3 9 3 2 3 2 2 3" xfId="12629" xr:uid="{00000000-0005-0000-0000-000060810000}"/>
    <cellStyle name="Normal 3 9 3 2 3 2 2 3 2" xfId="29596" xr:uid="{00000000-0005-0000-0000-000061810000}"/>
    <cellStyle name="Normal 3 9 3 2 3 2 2 4" xfId="21114" xr:uid="{00000000-0005-0000-0000-000062810000}"/>
    <cellStyle name="Normal 3 9 3 2 3 2 3" xfId="6263" xr:uid="{00000000-0005-0000-0000-000063810000}"/>
    <cellStyle name="Normal 3 9 3 2 3 2 3 2" xfId="14753" xr:uid="{00000000-0005-0000-0000-000064810000}"/>
    <cellStyle name="Normal 3 9 3 2 3 2 3 2 2" xfId="31719" xr:uid="{00000000-0005-0000-0000-000065810000}"/>
    <cellStyle name="Normal 3 9 3 2 3 2 3 3" xfId="23237" xr:uid="{00000000-0005-0000-0000-000066810000}"/>
    <cellStyle name="Normal 3 9 3 2 3 2 4" xfId="10511" xr:uid="{00000000-0005-0000-0000-000067810000}"/>
    <cellStyle name="Normal 3 9 3 2 3 2 4 2" xfId="27478" xr:uid="{00000000-0005-0000-0000-000068810000}"/>
    <cellStyle name="Normal 3 9 3 2 3 2 5" xfId="18996" xr:uid="{00000000-0005-0000-0000-000069810000}"/>
    <cellStyle name="Normal 3 9 3 2 3 3" xfId="3064" xr:uid="{00000000-0005-0000-0000-00006A810000}"/>
    <cellStyle name="Normal 3 9 3 2 3 3 2" xfId="7324" xr:uid="{00000000-0005-0000-0000-00006B810000}"/>
    <cellStyle name="Normal 3 9 3 2 3 3 2 2" xfId="15813" xr:uid="{00000000-0005-0000-0000-00006C810000}"/>
    <cellStyle name="Normal 3 9 3 2 3 3 2 2 2" xfId="32779" xr:uid="{00000000-0005-0000-0000-00006D810000}"/>
    <cellStyle name="Normal 3 9 3 2 3 3 2 3" xfId="24297" xr:uid="{00000000-0005-0000-0000-00006E810000}"/>
    <cellStyle name="Normal 3 9 3 2 3 3 3" xfId="11571" xr:uid="{00000000-0005-0000-0000-00006F810000}"/>
    <cellStyle name="Normal 3 9 3 2 3 3 3 2" xfId="28538" xr:uid="{00000000-0005-0000-0000-000070810000}"/>
    <cellStyle name="Normal 3 9 3 2 3 3 4" xfId="20056" xr:uid="{00000000-0005-0000-0000-000071810000}"/>
    <cellStyle name="Normal 3 9 3 2 3 4" xfId="5205" xr:uid="{00000000-0005-0000-0000-000072810000}"/>
    <cellStyle name="Normal 3 9 3 2 3 4 2" xfId="13695" xr:uid="{00000000-0005-0000-0000-000073810000}"/>
    <cellStyle name="Normal 3 9 3 2 3 4 2 2" xfId="30661" xr:uid="{00000000-0005-0000-0000-000074810000}"/>
    <cellStyle name="Normal 3 9 3 2 3 4 3" xfId="22179" xr:uid="{00000000-0005-0000-0000-000075810000}"/>
    <cellStyle name="Normal 3 9 3 2 3 5" xfId="9453" xr:uid="{00000000-0005-0000-0000-000076810000}"/>
    <cellStyle name="Normal 3 9 3 2 3 5 2" xfId="26420" xr:uid="{00000000-0005-0000-0000-000077810000}"/>
    <cellStyle name="Normal 3 9 3 2 3 6" xfId="17938" xr:uid="{00000000-0005-0000-0000-000078810000}"/>
    <cellStyle name="Normal 3 9 3 2 4" xfId="1472" xr:uid="{00000000-0005-0000-0000-000079810000}"/>
    <cellStyle name="Normal 3 9 3 2 4 2" xfId="3594" xr:uid="{00000000-0005-0000-0000-00007A810000}"/>
    <cellStyle name="Normal 3 9 3 2 4 2 2" xfId="7853" xr:uid="{00000000-0005-0000-0000-00007B810000}"/>
    <cellStyle name="Normal 3 9 3 2 4 2 2 2" xfId="16342" xr:uid="{00000000-0005-0000-0000-00007C810000}"/>
    <cellStyle name="Normal 3 9 3 2 4 2 2 2 2" xfId="33308" xr:uid="{00000000-0005-0000-0000-00007D810000}"/>
    <cellStyle name="Normal 3 9 3 2 4 2 2 3" xfId="24826" xr:uid="{00000000-0005-0000-0000-00007E810000}"/>
    <cellStyle name="Normal 3 9 3 2 4 2 3" xfId="12100" xr:uid="{00000000-0005-0000-0000-00007F810000}"/>
    <cellStyle name="Normal 3 9 3 2 4 2 3 2" xfId="29067" xr:uid="{00000000-0005-0000-0000-000080810000}"/>
    <cellStyle name="Normal 3 9 3 2 4 2 4" xfId="20585" xr:uid="{00000000-0005-0000-0000-000081810000}"/>
    <cellStyle name="Normal 3 9 3 2 4 3" xfId="5734" xr:uid="{00000000-0005-0000-0000-000082810000}"/>
    <cellStyle name="Normal 3 9 3 2 4 3 2" xfId="14224" xr:uid="{00000000-0005-0000-0000-000083810000}"/>
    <cellStyle name="Normal 3 9 3 2 4 3 2 2" xfId="31190" xr:uid="{00000000-0005-0000-0000-000084810000}"/>
    <cellStyle name="Normal 3 9 3 2 4 3 3" xfId="22708" xr:uid="{00000000-0005-0000-0000-000085810000}"/>
    <cellStyle name="Normal 3 9 3 2 4 4" xfId="9982" xr:uid="{00000000-0005-0000-0000-000086810000}"/>
    <cellStyle name="Normal 3 9 3 2 4 4 2" xfId="26949" xr:uid="{00000000-0005-0000-0000-000087810000}"/>
    <cellStyle name="Normal 3 9 3 2 4 5" xfId="18467" xr:uid="{00000000-0005-0000-0000-000088810000}"/>
    <cellStyle name="Normal 3 9 3 2 5" xfId="2535" xr:uid="{00000000-0005-0000-0000-000089810000}"/>
    <cellStyle name="Normal 3 9 3 2 5 2" xfId="6795" xr:uid="{00000000-0005-0000-0000-00008A810000}"/>
    <cellStyle name="Normal 3 9 3 2 5 2 2" xfId="15284" xr:uid="{00000000-0005-0000-0000-00008B810000}"/>
    <cellStyle name="Normal 3 9 3 2 5 2 2 2" xfId="32250" xr:uid="{00000000-0005-0000-0000-00008C810000}"/>
    <cellStyle name="Normal 3 9 3 2 5 2 3" xfId="23768" xr:uid="{00000000-0005-0000-0000-00008D810000}"/>
    <cellStyle name="Normal 3 9 3 2 5 3" xfId="11042" xr:uid="{00000000-0005-0000-0000-00008E810000}"/>
    <cellStyle name="Normal 3 9 3 2 5 3 2" xfId="28009" xr:uid="{00000000-0005-0000-0000-00008F810000}"/>
    <cellStyle name="Normal 3 9 3 2 5 4" xfId="19527" xr:uid="{00000000-0005-0000-0000-000090810000}"/>
    <cellStyle name="Normal 3 9 3 2 6" xfId="4676" xr:uid="{00000000-0005-0000-0000-000091810000}"/>
    <cellStyle name="Normal 3 9 3 2 6 2" xfId="13166" xr:uid="{00000000-0005-0000-0000-000092810000}"/>
    <cellStyle name="Normal 3 9 3 2 6 2 2" xfId="30132" xr:uid="{00000000-0005-0000-0000-000093810000}"/>
    <cellStyle name="Normal 3 9 3 2 6 3" xfId="21650" xr:uid="{00000000-0005-0000-0000-000094810000}"/>
    <cellStyle name="Normal 3 9 3 2 7" xfId="8924" xr:uid="{00000000-0005-0000-0000-000095810000}"/>
    <cellStyle name="Normal 3 9 3 2 7 2" xfId="25891" xr:uid="{00000000-0005-0000-0000-000096810000}"/>
    <cellStyle name="Normal 3 9 3 2 8" xfId="17409" xr:uid="{00000000-0005-0000-0000-000097810000}"/>
    <cellStyle name="Normal 3 9 3 3" xfId="536" xr:uid="{00000000-0005-0000-0000-000098810000}"/>
    <cellStyle name="Normal 3 9 3 3 2" xfId="1075" xr:uid="{00000000-0005-0000-0000-000099810000}"/>
    <cellStyle name="Normal 3 9 3 3 2 2" xfId="2136" xr:uid="{00000000-0005-0000-0000-00009A810000}"/>
    <cellStyle name="Normal 3 9 3 3 2 2 2" xfId="4257" xr:uid="{00000000-0005-0000-0000-00009B810000}"/>
    <cellStyle name="Normal 3 9 3 3 2 2 2 2" xfId="8516" xr:uid="{00000000-0005-0000-0000-00009C810000}"/>
    <cellStyle name="Normal 3 9 3 3 2 2 2 2 2" xfId="17005" xr:uid="{00000000-0005-0000-0000-00009D810000}"/>
    <cellStyle name="Normal 3 9 3 3 2 2 2 2 2 2" xfId="33971" xr:uid="{00000000-0005-0000-0000-00009E810000}"/>
    <cellStyle name="Normal 3 9 3 3 2 2 2 2 3" xfId="25489" xr:uid="{00000000-0005-0000-0000-00009F810000}"/>
    <cellStyle name="Normal 3 9 3 3 2 2 2 3" xfId="12763" xr:uid="{00000000-0005-0000-0000-0000A0810000}"/>
    <cellStyle name="Normal 3 9 3 3 2 2 2 3 2" xfId="29730" xr:uid="{00000000-0005-0000-0000-0000A1810000}"/>
    <cellStyle name="Normal 3 9 3 3 2 2 2 4" xfId="21248" xr:uid="{00000000-0005-0000-0000-0000A2810000}"/>
    <cellStyle name="Normal 3 9 3 3 2 2 3" xfId="6397" xr:uid="{00000000-0005-0000-0000-0000A3810000}"/>
    <cellStyle name="Normal 3 9 3 3 2 2 3 2" xfId="14887" xr:uid="{00000000-0005-0000-0000-0000A4810000}"/>
    <cellStyle name="Normal 3 9 3 3 2 2 3 2 2" xfId="31853" xr:uid="{00000000-0005-0000-0000-0000A5810000}"/>
    <cellStyle name="Normal 3 9 3 3 2 2 3 3" xfId="23371" xr:uid="{00000000-0005-0000-0000-0000A6810000}"/>
    <cellStyle name="Normal 3 9 3 3 2 2 4" xfId="10645" xr:uid="{00000000-0005-0000-0000-0000A7810000}"/>
    <cellStyle name="Normal 3 9 3 3 2 2 4 2" xfId="27612" xr:uid="{00000000-0005-0000-0000-0000A8810000}"/>
    <cellStyle name="Normal 3 9 3 3 2 2 5" xfId="19130" xr:uid="{00000000-0005-0000-0000-0000A9810000}"/>
    <cellStyle name="Normal 3 9 3 3 2 3" xfId="3198" xr:uid="{00000000-0005-0000-0000-0000AA810000}"/>
    <cellStyle name="Normal 3 9 3 3 2 3 2" xfId="7458" xr:uid="{00000000-0005-0000-0000-0000AB810000}"/>
    <cellStyle name="Normal 3 9 3 3 2 3 2 2" xfId="15947" xr:uid="{00000000-0005-0000-0000-0000AC810000}"/>
    <cellStyle name="Normal 3 9 3 3 2 3 2 2 2" xfId="32913" xr:uid="{00000000-0005-0000-0000-0000AD810000}"/>
    <cellStyle name="Normal 3 9 3 3 2 3 2 3" xfId="24431" xr:uid="{00000000-0005-0000-0000-0000AE810000}"/>
    <cellStyle name="Normal 3 9 3 3 2 3 3" xfId="11705" xr:uid="{00000000-0005-0000-0000-0000AF810000}"/>
    <cellStyle name="Normal 3 9 3 3 2 3 3 2" xfId="28672" xr:uid="{00000000-0005-0000-0000-0000B0810000}"/>
    <cellStyle name="Normal 3 9 3 3 2 3 4" xfId="20190" xr:uid="{00000000-0005-0000-0000-0000B1810000}"/>
    <cellStyle name="Normal 3 9 3 3 2 4" xfId="5339" xr:uid="{00000000-0005-0000-0000-0000B2810000}"/>
    <cellStyle name="Normal 3 9 3 3 2 4 2" xfId="13829" xr:uid="{00000000-0005-0000-0000-0000B3810000}"/>
    <cellStyle name="Normal 3 9 3 3 2 4 2 2" xfId="30795" xr:uid="{00000000-0005-0000-0000-0000B4810000}"/>
    <cellStyle name="Normal 3 9 3 3 2 4 3" xfId="22313" xr:uid="{00000000-0005-0000-0000-0000B5810000}"/>
    <cellStyle name="Normal 3 9 3 3 2 5" xfId="9587" xr:uid="{00000000-0005-0000-0000-0000B6810000}"/>
    <cellStyle name="Normal 3 9 3 3 2 5 2" xfId="26554" xr:uid="{00000000-0005-0000-0000-0000B7810000}"/>
    <cellStyle name="Normal 3 9 3 3 2 6" xfId="18072" xr:uid="{00000000-0005-0000-0000-0000B8810000}"/>
    <cellStyle name="Normal 3 9 3 3 3" xfId="1606" xr:uid="{00000000-0005-0000-0000-0000B9810000}"/>
    <cellStyle name="Normal 3 9 3 3 3 2" xfId="3728" xr:uid="{00000000-0005-0000-0000-0000BA810000}"/>
    <cellStyle name="Normal 3 9 3 3 3 2 2" xfId="7987" xr:uid="{00000000-0005-0000-0000-0000BB810000}"/>
    <cellStyle name="Normal 3 9 3 3 3 2 2 2" xfId="16476" xr:uid="{00000000-0005-0000-0000-0000BC810000}"/>
    <cellStyle name="Normal 3 9 3 3 3 2 2 2 2" xfId="33442" xr:uid="{00000000-0005-0000-0000-0000BD810000}"/>
    <cellStyle name="Normal 3 9 3 3 3 2 2 3" xfId="24960" xr:uid="{00000000-0005-0000-0000-0000BE810000}"/>
    <cellStyle name="Normal 3 9 3 3 3 2 3" xfId="12234" xr:uid="{00000000-0005-0000-0000-0000BF810000}"/>
    <cellStyle name="Normal 3 9 3 3 3 2 3 2" xfId="29201" xr:uid="{00000000-0005-0000-0000-0000C0810000}"/>
    <cellStyle name="Normal 3 9 3 3 3 2 4" xfId="20719" xr:uid="{00000000-0005-0000-0000-0000C1810000}"/>
    <cellStyle name="Normal 3 9 3 3 3 3" xfId="5868" xr:uid="{00000000-0005-0000-0000-0000C2810000}"/>
    <cellStyle name="Normal 3 9 3 3 3 3 2" xfId="14358" xr:uid="{00000000-0005-0000-0000-0000C3810000}"/>
    <cellStyle name="Normal 3 9 3 3 3 3 2 2" xfId="31324" xr:uid="{00000000-0005-0000-0000-0000C4810000}"/>
    <cellStyle name="Normal 3 9 3 3 3 3 3" xfId="22842" xr:uid="{00000000-0005-0000-0000-0000C5810000}"/>
    <cellStyle name="Normal 3 9 3 3 3 4" xfId="10116" xr:uid="{00000000-0005-0000-0000-0000C6810000}"/>
    <cellStyle name="Normal 3 9 3 3 3 4 2" xfId="27083" xr:uid="{00000000-0005-0000-0000-0000C7810000}"/>
    <cellStyle name="Normal 3 9 3 3 3 5" xfId="18601" xr:uid="{00000000-0005-0000-0000-0000C8810000}"/>
    <cellStyle name="Normal 3 9 3 3 4" xfId="2669" xr:uid="{00000000-0005-0000-0000-0000C9810000}"/>
    <cellStyle name="Normal 3 9 3 3 4 2" xfId="6929" xr:uid="{00000000-0005-0000-0000-0000CA810000}"/>
    <cellStyle name="Normal 3 9 3 3 4 2 2" xfId="15418" xr:uid="{00000000-0005-0000-0000-0000CB810000}"/>
    <cellStyle name="Normal 3 9 3 3 4 2 2 2" xfId="32384" xr:uid="{00000000-0005-0000-0000-0000CC810000}"/>
    <cellStyle name="Normal 3 9 3 3 4 2 3" xfId="23902" xr:uid="{00000000-0005-0000-0000-0000CD810000}"/>
    <cellStyle name="Normal 3 9 3 3 4 3" xfId="11176" xr:uid="{00000000-0005-0000-0000-0000CE810000}"/>
    <cellStyle name="Normal 3 9 3 3 4 3 2" xfId="28143" xr:uid="{00000000-0005-0000-0000-0000CF810000}"/>
    <cellStyle name="Normal 3 9 3 3 4 4" xfId="19661" xr:uid="{00000000-0005-0000-0000-0000D0810000}"/>
    <cellStyle name="Normal 3 9 3 3 5" xfId="4810" xr:uid="{00000000-0005-0000-0000-0000D1810000}"/>
    <cellStyle name="Normal 3 9 3 3 5 2" xfId="13300" xr:uid="{00000000-0005-0000-0000-0000D2810000}"/>
    <cellStyle name="Normal 3 9 3 3 5 2 2" xfId="30266" xr:uid="{00000000-0005-0000-0000-0000D3810000}"/>
    <cellStyle name="Normal 3 9 3 3 5 3" xfId="21784" xr:uid="{00000000-0005-0000-0000-0000D4810000}"/>
    <cellStyle name="Normal 3 9 3 3 6" xfId="9058" xr:uid="{00000000-0005-0000-0000-0000D5810000}"/>
    <cellStyle name="Normal 3 9 3 3 6 2" xfId="26025" xr:uid="{00000000-0005-0000-0000-0000D6810000}"/>
    <cellStyle name="Normal 3 9 3 3 7" xfId="17543" xr:uid="{00000000-0005-0000-0000-0000D7810000}"/>
    <cellStyle name="Normal 3 9 3 4" xfId="805" xr:uid="{00000000-0005-0000-0000-0000D8810000}"/>
    <cellStyle name="Normal 3 9 3 4 2" xfId="1871" xr:uid="{00000000-0005-0000-0000-0000D9810000}"/>
    <cellStyle name="Normal 3 9 3 4 2 2" xfId="3992" xr:uid="{00000000-0005-0000-0000-0000DA810000}"/>
    <cellStyle name="Normal 3 9 3 4 2 2 2" xfId="8251" xr:uid="{00000000-0005-0000-0000-0000DB810000}"/>
    <cellStyle name="Normal 3 9 3 4 2 2 2 2" xfId="16740" xr:uid="{00000000-0005-0000-0000-0000DC810000}"/>
    <cellStyle name="Normal 3 9 3 4 2 2 2 2 2" xfId="33706" xr:uid="{00000000-0005-0000-0000-0000DD810000}"/>
    <cellStyle name="Normal 3 9 3 4 2 2 2 3" xfId="25224" xr:uid="{00000000-0005-0000-0000-0000DE810000}"/>
    <cellStyle name="Normal 3 9 3 4 2 2 3" xfId="12498" xr:uid="{00000000-0005-0000-0000-0000DF810000}"/>
    <cellStyle name="Normal 3 9 3 4 2 2 3 2" xfId="29465" xr:uid="{00000000-0005-0000-0000-0000E0810000}"/>
    <cellStyle name="Normal 3 9 3 4 2 2 4" xfId="20983" xr:uid="{00000000-0005-0000-0000-0000E1810000}"/>
    <cellStyle name="Normal 3 9 3 4 2 3" xfId="6132" xr:uid="{00000000-0005-0000-0000-0000E2810000}"/>
    <cellStyle name="Normal 3 9 3 4 2 3 2" xfId="14622" xr:uid="{00000000-0005-0000-0000-0000E3810000}"/>
    <cellStyle name="Normal 3 9 3 4 2 3 2 2" xfId="31588" xr:uid="{00000000-0005-0000-0000-0000E4810000}"/>
    <cellStyle name="Normal 3 9 3 4 2 3 3" xfId="23106" xr:uid="{00000000-0005-0000-0000-0000E5810000}"/>
    <cellStyle name="Normal 3 9 3 4 2 4" xfId="10380" xr:uid="{00000000-0005-0000-0000-0000E6810000}"/>
    <cellStyle name="Normal 3 9 3 4 2 4 2" xfId="27347" xr:uid="{00000000-0005-0000-0000-0000E7810000}"/>
    <cellStyle name="Normal 3 9 3 4 2 5" xfId="18865" xr:uid="{00000000-0005-0000-0000-0000E8810000}"/>
    <cellStyle name="Normal 3 9 3 4 3" xfId="2933" xr:uid="{00000000-0005-0000-0000-0000E9810000}"/>
    <cellStyle name="Normal 3 9 3 4 3 2" xfId="7193" xr:uid="{00000000-0005-0000-0000-0000EA810000}"/>
    <cellStyle name="Normal 3 9 3 4 3 2 2" xfId="15682" xr:uid="{00000000-0005-0000-0000-0000EB810000}"/>
    <cellStyle name="Normal 3 9 3 4 3 2 2 2" xfId="32648" xr:uid="{00000000-0005-0000-0000-0000EC810000}"/>
    <cellStyle name="Normal 3 9 3 4 3 2 3" xfId="24166" xr:uid="{00000000-0005-0000-0000-0000ED810000}"/>
    <cellStyle name="Normal 3 9 3 4 3 3" xfId="11440" xr:uid="{00000000-0005-0000-0000-0000EE810000}"/>
    <cellStyle name="Normal 3 9 3 4 3 3 2" xfId="28407" xr:uid="{00000000-0005-0000-0000-0000EF810000}"/>
    <cellStyle name="Normal 3 9 3 4 3 4" xfId="19925" xr:uid="{00000000-0005-0000-0000-0000F0810000}"/>
    <cellStyle name="Normal 3 9 3 4 4" xfId="5074" xr:uid="{00000000-0005-0000-0000-0000F1810000}"/>
    <cellStyle name="Normal 3 9 3 4 4 2" xfId="13564" xr:uid="{00000000-0005-0000-0000-0000F2810000}"/>
    <cellStyle name="Normal 3 9 3 4 4 2 2" xfId="30530" xr:uid="{00000000-0005-0000-0000-0000F3810000}"/>
    <cellStyle name="Normal 3 9 3 4 4 3" xfId="22048" xr:uid="{00000000-0005-0000-0000-0000F4810000}"/>
    <cellStyle name="Normal 3 9 3 4 5" xfId="9322" xr:uid="{00000000-0005-0000-0000-0000F5810000}"/>
    <cellStyle name="Normal 3 9 3 4 5 2" xfId="26289" xr:uid="{00000000-0005-0000-0000-0000F6810000}"/>
    <cellStyle name="Normal 3 9 3 4 6" xfId="17807" xr:uid="{00000000-0005-0000-0000-0000F7810000}"/>
    <cellStyle name="Normal 3 9 3 5" xfId="1341" xr:uid="{00000000-0005-0000-0000-0000F8810000}"/>
    <cellStyle name="Normal 3 9 3 5 2" xfId="3463" xr:uid="{00000000-0005-0000-0000-0000F9810000}"/>
    <cellStyle name="Normal 3 9 3 5 2 2" xfId="7722" xr:uid="{00000000-0005-0000-0000-0000FA810000}"/>
    <cellStyle name="Normal 3 9 3 5 2 2 2" xfId="16211" xr:uid="{00000000-0005-0000-0000-0000FB810000}"/>
    <cellStyle name="Normal 3 9 3 5 2 2 2 2" xfId="33177" xr:uid="{00000000-0005-0000-0000-0000FC810000}"/>
    <cellStyle name="Normal 3 9 3 5 2 2 3" xfId="24695" xr:uid="{00000000-0005-0000-0000-0000FD810000}"/>
    <cellStyle name="Normal 3 9 3 5 2 3" xfId="11969" xr:uid="{00000000-0005-0000-0000-0000FE810000}"/>
    <cellStyle name="Normal 3 9 3 5 2 3 2" xfId="28936" xr:uid="{00000000-0005-0000-0000-0000FF810000}"/>
    <cellStyle name="Normal 3 9 3 5 2 4" xfId="20454" xr:uid="{00000000-0005-0000-0000-000000820000}"/>
    <cellStyle name="Normal 3 9 3 5 3" xfId="5603" xr:uid="{00000000-0005-0000-0000-000001820000}"/>
    <cellStyle name="Normal 3 9 3 5 3 2" xfId="14093" xr:uid="{00000000-0005-0000-0000-000002820000}"/>
    <cellStyle name="Normal 3 9 3 5 3 2 2" xfId="31059" xr:uid="{00000000-0005-0000-0000-000003820000}"/>
    <cellStyle name="Normal 3 9 3 5 3 3" xfId="22577" xr:uid="{00000000-0005-0000-0000-000004820000}"/>
    <cellStyle name="Normal 3 9 3 5 4" xfId="9851" xr:uid="{00000000-0005-0000-0000-000005820000}"/>
    <cellStyle name="Normal 3 9 3 5 4 2" xfId="26818" xr:uid="{00000000-0005-0000-0000-000006820000}"/>
    <cellStyle name="Normal 3 9 3 5 5" xfId="18336" xr:uid="{00000000-0005-0000-0000-000007820000}"/>
    <cellStyle name="Normal 3 9 3 6" xfId="2404" xr:uid="{00000000-0005-0000-0000-000008820000}"/>
    <cellStyle name="Normal 3 9 3 6 2" xfId="6664" xr:uid="{00000000-0005-0000-0000-000009820000}"/>
    <cellStyle name="Normal 3 9 3 6 2 2" xfId="15153" xr:uid="{00000000-0005-0000-0000-00000A820000}"/>
    <cellStyle name="Normal 3 9 3 6 2 2 2" xfId="32119" xr:uid="{00000000-0005-0000-0000-00000B820000}"/>
    <cellStyle name="Normal 3 9 3 6 2 3" xfId="23637" xr:uid="{00000000-0005-0000-0000-00000C820000}"/>
    <cellStyle name="Normal 3 9 3 6 3" xfId="10911" xr:uid="{00000000-0005-0000-0000-00000D820000}"/>
    <cellStyle name="Normal 3 9 3 6 3 2" xfId="27878" xr:uid="{00000000-0005-0000-0000-00000E820000}"/>
    <cellStyle name="Normal 3 9 3 6 4" xfId="19396" xr:uid="{00000000-0005-0000-0000-00000F820000}"/>
    <cellStyle name="Normal 3 9 3 7" xfId="4545" xr:uid="{00000000-0005-0000-0000-000010820000}"/>
    <cellStyle name="Normal 3 9 3 7 2" xfId="13035" xr:uid="{00000000-0005-0000-0000-000011820000}"/>
    <cellStyle name="Normal 3 9 3 7 2 2" xfId="30001" xr:uid="{00000000-0005-0000-0000-000012820000}"/>
    <cellStyle name="Normal 3 9 3 7 3" xfId="21519" xr:uid="{00000000-0005-0000-0000-000013820000}"/>
    <cellStyle name="Normal 3 9 3 8" xfId="8793" xr:uid="{00000000-0005-0000-0000-000014820000}"/>
    <cellStyle name="Normal 3 9 3 8 2" xfId="25760" xr:uid="{00000000-0005-0000-0000-000015820000}"/>
    <cellStyle name="Normal 3 9 3 9" xfId="17278" xr:uid="{00000000-0005-0000-0000-000016820000}"/>
    <cellStyle name="Normal 3 9 4" xfId="315" xr:uid="{00000000-0005-0000-0000-000017820000}"/>
    <cellStyle name="Normal 3 9 4 2" xfId="604" xr:uid="{00000000-0005-0000-0000-000018820000}"/>
    <cellStyle name="Normal 3 9 4 2 2" xfId="1141" xr:uid="{00000000-0005-0000-0000-000019820000}"/>
    <cellStyle name="Normal 3 9 4 2 2 2" xfId="2202" xr:uid="{00000000-0005-0000-0000-00001A820000}"/>
    <cellStyle name="Normal 3 9 4 2 2 2 2" xfId="4323" xr:uid="{00000000-0005-0000-0000-00001B820000}"/>
    <cellStyle name="Normal 3 9 4 2 2 2 2 2" xfId="8582" xr:uid="{00000000-0005-0000-0000-00001C820000}"/>
    <cellStyle name="Normal 3 9 4 2 2 2 2 2 2" xfId="17071" xr:uid="{00000000-0005-0000-0000-00001D820000}"/>
    <cellStyle name="Normal 3 9 4 2 2 2 2 2 2 2" xfId="34037" xr:uid="{00000000-0005-0000-0000-00001E820000}"/>
    <cellStyle name="Normal 3 9 4 2 2 2 2 2 3" xfId="25555" xr:uid="{00000000-0005-0000-0000-00001F820000}"/>
    <cellStyle name="Normal 3 9 4 2 2 2 2 3" xfId="12829" xr:uid="{00000000-0005-0000-0000-000020820000}"/>
    <cellStyle name="Normal 3 9 4 2 2 2 2 3 2" xfId="29796" xr:uid="{00000000-0005-0000-0000-000021820000}"/>
    <cellStyle name="Normal 3 9 4 2 2 2 2 4" xfId="21314" xr:uid="{00000000-0005-0000-0000-000022820000}"/>
    <cellStyle name="Normal 3 9 4 2 2 2 3" xfId="6463" xr:uid="{00000000-0005-0000-0000-000023820000}"/>
    <cellStyle name="Normal 3 9 4 2 2 2 3 2" xfId="14953" xr:uid="{00000000-0005-0000-0000-000024820000}"/>
    <cellStyle name="Normal 3 9 4 2 2 2 3 2 2" xfId="31919" xr:uid="{00000000-0005-0000-0000-000025820000}"/>
    <cellStyle name="Normal 3 9 4 2 2 2 3 3" xfId="23437" xr:uid="{00000000-0005-0000-0000-000026820000}"/>
    <cellStyle name="Normal 3 9 4 2 2 2 4" xfId="10711" xr:uid="{00000000-0005-0000-0000-000027820000}"/>
    <cellStyle name="Normal 3 9 4 2 2 2 4 2" xfId="27678" xr:uid="{00000000-0005-0000-0000-000028820000}"/>
    <cellStyle name="Normal 3 9 4 2 2 2 5" xfId="19196" xr:uid="{00000000-0005-0000-0000-000029820000}"/>
    <cellStyle name="Normal 3 9 4 2 2 3" xfId="3264" xr:uid="{00000000-0005-0000-0000-00002A820000}"/>
    <cellStyle name="Normal 3 9 4 2 2 3 2" xfId="7524" xr:uid="{00000000-0005-0000-0000-00002B820000}"/>
    <cellStyle name="Normal 3 9 4 2 2 3 2 2" xfId="16013" xr:uid="{00000000-0005-0000-0000-00002C820000}"/>
    <cellStyle name="Normal 3 9 4 2 2 3 2 2 2" xfId="32979" xr:uid="{00000000-0005-0000-0000-00002D820000}"/>
    <cellStyle name="Normal 3 9 4 2 2 3 2 3" xfId="24497" xr:uid="{00000000-0005-0000-0000-00002E820000}"/>
    <cellStyle name="Normal 3 9 4 2 2 3 3" xfId="11771" xr:uid="{00000000-0005-0000-0000-00002F820000}"/>
    <cellStyle name="Normal 3 9 4 2 2 3 3 2" xfId="28738" xr:uid="{00000000-0005-0000-0000-000030820000}"/>
    <cellStyle name="Normal 3 9 4 2 2 3 4" xfId="20256" xr:uid="{00000000-0005-0000-0000-000031820000}"/>
    <cellStyle name="Normal 3 9 4 2 2 4" xfId="5405" xr:uid="{00000000-0005-0000-0000-000032820000}"/>
    <cellStyle name="Normal 3 9 4 2 2 4 2" xfId="13895" xr:uid="{00000000-0005-0000-0000-000033820000}"/>
    <cellStyle name="Normal 3 9 4 2 2 4 2 2" xfId="30861" xr:uid="{00000000-0005-0000-0000-000034820000}"/>
    <cellStyle name="Normal 3 9 4 2 2 4 3" xfId="22379" xr:uid="{00000000-0005-0000-0000-000035820000}"/>
    <cellStyle name="Normal 3 9 4 2 2 5" xfId="9653" xr:uid="{00000000-0005-0000-0000-000036820000}"/>
    <cellStyle name="Normal 3 9 4 2 2 5 2" xfId="26620" xr:uid="{00000000-0005-0000-0000-000037820000}"/>
    <cellStyle name="Normal 3 9 4 2 2 6" xfId="18138" xr:uid="{00000000-0005-0000-0000-000038820000}"/>
    <cellStyle name="Normal 3 9 4 2 3" xfId="1672" xr:uid="{00000000-0005-0000-0000-000039820000}"/>
    <cellStyle name="Normal 3 9 4 2 3 2" xfId="3794" xr:uid="{00000000-0005-0000-0000-00003A820000}"/>
    <cellStyle name="Normal 3 9 4 2 3 2 2" xfId="8053" xr:uid="{00000000-0005-0000-0000-00003B820000}"/>
    <cellStyle name="Normal 3 9 4 2 3 2 2 2" xfId="16542" xr:uid="{00000000-0005-0000-0000-00003C820000}"/>
    <cellStyle name="Normal 3 9 4 2 3 2 2 2 2" xfId="33508" xr:uid="{00000000-0005-0000-0000-00003D820000}"/>
    <cellStyle name="Normal 3 9 4 2 3 2 2 3" xfId="25026" xr:uid="{00000000-0005-0000-0000-00003E820000}"/>
    <cellStyle name="Normal 3 9 4 2 3 2 3" xfId="12300" xr:uid="{00000000-0005-0000-0000-00003F820000}"/>
    <cellStyle name="Normal 3 9 4 2 3 2 3 2" xfId="29267" xr:uid="{00000000-0005-0000-0000-000040820000}"/>
    <cellStyle name="Normal 3 9 4 2 3 2 4" xfId="20785" xr:uid="{00000000-0005-0000-0000-000041820000}"/>
    <cellStyle name="Normal 3 9 4 2 3 3" xfId="5934" xr:uid="{00000000-0005-0000-0000-000042820000}"/>
    <cellStyle name="Normal 3 9 4 2 3 3 2" xfId="14424" xr:uid="{00000000-0005-0000-0000-000043820000}"/>
    <cellStyle name="Normal 3 9 4 2 3 3 2 2" xfId="31390" xr:uid="{00000000-0005-0000-0000-000044820000}"/>
    <cellStyle name="Normal 3 9 4 2 3 3 3" xfId="22908" xr:uid="{00000000-0005-0000-0000-000045820000}"/>
    <cellStyle name="Normal 3 9 4 2 3 4" xfId="10182" xr:uid="{00000000-0005-0000-0000-000046820000}"/>
    <cellStyle name="Normal 3 9 4 2 3 4 2" xfId="27149" xr:uid="{00000000-0005-0000-0000-000047820000}"/>
    <cellStyle name="Normal 3 9 4 2 3 5" xfId="18667" xr:uid="{00000000-0005-0000-0000-000048820000}"/>
    <cellStyle name="Normal 3 9 4 2 4" xfId="2735" xr:uid="{00000000-0005-0000-0000-000049820000}"/>
    <cellStyle name="Normal 3 9 4 2 4 2" xfId="6995" xr:uid="{00000000-0005-0000-0000-00004A820000}"/>
    <cellStyle name="Normal 3 9 4 2 4 2 2" xfId="15484" xr:uid="{00000000-0005-0000-0000-00004B820000}"/>
    <cellStyle name="Normal 3 9 4 2 4 2 2 2" xfId="32450" xr:uid="{00000000-0005-0000-0000-00004C820000}"/>
    <cellStyle name="Normal 3 9 4 2 4 2 3" xfId="23968" xr:uid="{00000000-0005-0000-0000-00004D820000}"/>
    <cellStyle name="Normal 3 9 4 2 4 3" xfId="11242" xr:uid="{00000000-0005-0000-0000-00004E820000}"/>
    <cellStyle name="Normal 3 9 4 2 4 3 2" xfId="28209" xr:uid="{00000000-0005-0000-0000-00004F820000}"/>
    <cellStyle name="Normal 3 9 4 2 4 4" xfId="19727" xr:uid="{00000000-0005-0000-0000-000050820000}"/>
    <cellStyle name="Normal 3 9 4 2 5" xfId="4876" xr:uid="{00000000-0005-0000-0000-000051820000}"/>
    <cellStyle name="Normal 3 9 4 2 5 2" xfId="13366" xr:uid="{00000000-0005-0000-0000-000052820000}"/>
    <cellStyle name="Normal 3 9 4 2 5 2 2" xfId="30332" xr:uid="{00000000-0005-0000-0000-000053820000}"/>
    <cellStyle name="Normal 3 9 4 2 5 3" xfId="21850" xr:uid="{00000000-0005-0000-0000-000054820000}"/>
    <cellStyle name="Normal 3 9 4 2 6" xfId="9124" xr:uid="{00000000-0005-0000-0000-000055820000}"/>
    <cellStyle name="Normal 3 9 4 2 6 2" xfId="26091" xr:uid="{00000000-0005-0000-0000-000056820000}"/>
    <cellStyle name="Normal 3 9 4 2 7" xfId="17609" xr:uid="{00000000-0005-0000-0000-000057820000}"/>
    <cellStyle name="Normal 3 9 4 3" xfId="871" xr:uid="{00000000-0005-0000-0000-000058820000}"/>
    <cellStyle name="Normal 3 9 4 3 2" xfId="1937" xr:uid="{00000000-0005-0000-0000-000059820000}"/>
    <cellStyle name="Normal 3 9 4 3 2 2" xfId="4058" xr:uid="{00000000-0005-0000-0000-00005A820000}"/>
    <cellStyle name="Normal 3 9 4 3 2 2 2" xfId="8317" xr:uid="{00000000-0005-0000-0000-00005B820000}"/>
    <cellStyle name="Normal 3 9 4 3 2 2 2 2" xfId="16806" xr:uid="{00000000-0005-0000-0000-00005C820000}"/>
    <cellStyle name="Normal 3 9 4 3 2 2 2 2 2" xfId="33772" xr:uid="{00000000-0005-0000-0000-00005D820000}"/>
    <cellStyle name="Normal 3 9 4 3 2 2 2 3" xfId="25290" xr:uid="{00000000-0005-0000-0000-00005E820000}"/>
    <cellStyle name="Normal 3 9 4 3 2 2 3" xfId="12564" xr:uid="{00000000-0005-0000-0000-00005F820000}"/>
    <cellStyle name="Normal 3 9 4 3 2 2 3 2" xfId="29531" xr:uid="{00000000-0005-0000-0000-000060820000}"/>
    <cellStyle name="Normal 3 9 4 3 2 2 4" xfId="21049" xr:uid="{00000000-0005-0000-0000-000061820000}"/>
    <cellStyle name="Normal 3 9 4 3 2 3" xfId="6198" xr:uid="{00000000-0005-0000-0000-000062820000}"/>
    <cellStyle name="Normal 3 9 4 3 2 3 2" xfId="14688" xr:uid="{00000000-0005-0000-0000-000063820000}"/>
    <cellStyle name="Normal 3 9 4 3 2 3 2 2" xfId="31654" xr:uid="{00000000-0005-0000-0000-000064820000}"/>
    <cellStyle name="Normal 3 9 4 3 2 3 3" xfId="23172" xr:uid="{00000000-0005-0000-0000-000065820000}"/>
    <cellStyle name="Normal 3 9 4 3 2 4" xfId="10446" xr:uid="{00000000-0005-0000-0000-000066820000}"/>
    <cellStyle name="Normal 3 9 4 3 2 4 2" xfId="27413" xr:uid="{00000000-0005-0000-0000-000067820000}"/>
    <cellStyle name="Normal 3 9 4 3 2 5" xfId="18931" xr:uid="{00000000-0005-0000-0000-000068820000}"/>
    <cellStyle name="Normal 3 9 4 3 3" xfId="2999" xr:uid="{00000000-0005-0000-0000-000069820000}"/>
    <cellStyle name="Normal 3 9 4 3 3 2" xfId="7259" xr:uid="{00000000-0005-0000-0000-00006A820000}"/>
    <cellStyle name="Normal 3 9 4 3 3 2 2" xfId="15748" xr:uid="{00000000-0005-0000-0000-00006B820000}"/>
    <cellStyle name="Normal 3 9 4 3 3 2 2 2" xfId="32714" xr:uid="{00000000-0005-0000-0000-00006C820000}"/>
    <cellStyle name="Normal 3 9 4 3 3 2 3" xfId="24232" xr:uid="{00000000-0005-0000-0000-00006D820000}"/>
    <cellStyle name="Normal 3 9 4 3 3 3" xfId="11506" xr:uid="{00000000-0005-0000-0000-00006E820000}"/>
    <cellStyle name="Normal 3 9 4 3 3 3 2" xfId="28473" xr:uid="{00000000-0005-0000-0000-00006F820000}"/>
    <cellStyle name="Normal 3 9 4 3 3 4" xfId="19991" xr:uid="{00000000-0005-0000-0000-000070820000}"/>
    <cellStyle name="Normal 3 9 4 3 4" xfId="5140" xr:uid="{00000000-0005-0000-0000-000071820000}"/>
    <cellStyle name="Normal 3 9 4 3 4 2" xfId="13630" xr:uid="{00000000-0005-0000-0000-000072820000}"/>
    <cellStyle name="Normal 3 9 4 3 4 2 2" xfId="30596" xr:uid="{00000000-0005-0000-0000-000073820000}"/>
    <cellStyle name="Normal 3 9 4 3 4 3" xfId="22114" xr:uid="{00000000-0005-0000-0000-000074820000}"/>
    <cellStyle name="Normal 3 9 4 3 5" xfId="9388" xr:uid="{00000000-0005-0000-0000-000075820000}"/>
    <cellStyle name="Normal 3 9 4 3 5 2" xfId="26355" xr:uid="{00000000-0005-0000-0000-000076820000}"/>
    <cellStyle name="Normal 3 9 4 3 6" xfId="17873" xr:uid="{00000000-0005-0000-0000-000077820000}"/>
    <cellStyle name="Normal 3 9 4 4" xfId="1407" xr:uid="{00000000-0005-0000-0000-000078820000}"/>
    <cellStyle name="Normal 3 9 4 4 2" xfId="3529" xr:uid="{00000000-0005-0000-0000-000079820000}"/>
    <cellStyle name="Normal 3 9 4 4 2 2" xfId="7788" xr:uid="{00000000-0005-0000-0000-00007A820000}"/>
    <cellStyle name="Normal 3 9 4 4 2 2 2" xfId="16277" xr:uid="{00000000-0005-0000-0000-00007B820000}"/>
    <cellStyle name="Normal 3 9 4 4 2 2 2 2" xfId="33243" xr:uid="{00000000-0005-0000-0000-00007C820000}"/>
    <cellStyle name="Normal 3 9 4 4 2 2 3" xfId="24761" xr:uid="{00000000-0005-0000-0000-00007D820000}"/>
    <cellStyle name="Normal 3 9 4 4 2 3" xfId="12035" xr:uid="{00000000-0005-0000-0000-00007E820000}"/>
    <cellStyle name="Normal 3 9 4 4 2 3 2" xfId="29002" xr:uid="{00000000-0005-0000-0000-00007F820000}"/>
    <cellStyle name="Normal 3 9 4 4 2 4" xfId="20520" xr:uid="{00000000-0005-0000-0000-000080820000}"/>
    <cellStyle name="Normal 3 9 4 4 3" xfId="5669" xr:uid="{00000000-0005-0000-0000-000081820000}"/>
    <cellStyle name="Normal 3 9 4 4 3 2" xfId="14159" xr:uid="{00000000-0005-0000-0000-000082820000}"/>
    <cellStyle name="Normal 3 9 4 4 3 2 2" xfId="31125" xr:uid="{00000000-0005-0000-0000-000083820000}"/>
    <cellStyle name="Normal 3 9 4 4 3 3" xfId="22643" xr:uid="{00000000-0005-0000-0000-000084820000}"/>
    <cellStyle name="Normal 3 9 4 4 4" xfId="9917" xr:uid="{00000000-0005-0000-0000-000085820000}"/>
    <cellStyle name="Normal 3 9 4 4 4 2" xfId="26884" xr:uid="{00000000-0005-0000-0000-000086820000}"/>
    <cellStyle name="Normal 3 9 4 4 5" xfId="18402" xr:uid="{00000000-0005-0000-0000-000087820000}"/>
    <cellStyle name="Normal 3 9 4 5" xfId="2470" xr:uid="{00000000-0005-0000-0000-000088820000}"/>
    <cellStyle name="Normal 3 9 4 5 2" xfId="6730" xr:uid="{00000000-0005-0000-0000-000089820000}"/>
    <cellStyle name="Normal 3 9 4 5 2 2" xfId="15219" xr:uid="{00000000-0005-0000-0000-00008A820000}"/>
    <cellStyle name="Normal 3 9 4 5 2 2 2" xfId="32185" xr:uid="{00000000-0005-0000-0000-00008B820000}"/>
    <cellStyle name="Normal 3 9 4 5 2 3" xfId="23703" xr:uid="{00000000-0005-0000-0000-00008C820000}"/>
    <cellStyle name="Normal 3 9 4 5 3" xfId="10977" xr:uid="{00000000-0005-0000-0000-00008D820000}"/>
    <cellStyle name="Normal 3 9 4 5 3 2" xfId="27944" xr:uid="{00000000-0005-0000-0000-00008E820000}"/>
    <cellStyle name="Normal 3 9 4 5 4" xfId="19462" xr:uid="{00000000-0005-0000-0000-00008F820000}"/>
    <cellStyle name="Normal 3 9 4 6" xfId="4611" xr:uid="{00000000-0005-0000-0000-000090820000}"/>
    <cellStyle name="Normal 3 9 4 6 2" xfId="13101" xr:uid="{00000000-0005-0000-0000-000091820000}"/>
    <cellStyle name="Normal 3 9 4 6 2 2" xfId="30067" xr:uid="{00000000-0005-0000-0000-000092820000}"/>
    <cellStyle name="Normal 3 9 4 6 3" xfId="21585" xr:uid="{00000000-0005-0000-0000-000093820000}"/>
    <cellStyle name="Normal 3 9 4 7" xfId="8859" xr:uid="{00000000-0005-0000-0000-000094820000}"/>
    <cellStyle name="Normal 3 9 4 7 2" xfId="25826" xr:uid="{00000000-0005-0000-0000-000095820000}"/>
    <cellStyle name="Normal 3 9 4 8" xfId="17344" xr:uid="{00000000-0005-0000-0000-000096820000}"/>
    <cellStyle name="Normal 3 9 5" xfId="469" xr:uid="{00000000-0005-0000-0000-000097820000}"/>
    <cellStyle name="Normal 3 9 5 2" xfId="1010" xr:uid="{00000000-0005-0000-0000-000098820000}"/>
    <cellStyle name="Normal 3 9 5 2 2" xfId="2071" xr:uid="{00000000-0005-0000-0000-000099820000}"/>
    <cellStyle name="Normal 3 9 5 2 2 2" xfId="4192" xr:uid="{00000000-0005-0000-0000-00009A820000}"/>
    <cellStyle name="Normal 3 9 5 2 2 2 2" xfId="8451" xr:uid="{00000000-0005-0000-0000-00009B820000}"/>
    <cellStyle name="Normal 3 9 5 2 2 2 2 2" xfId="16940" xr:uid="{00000000-0005-0000-0000-00009C820000}"/>
    <cellStyle name="Normal 3 9 5 2 2 2 2 2 2" xfId="33906" xr:uid="{00000000-0005-0000-0000-00009D820000}"/>
    <cellStyle name="Normal 3 9 5 2 2 2 2 3" xfId="25424" xr:uid="{00000000-0005-0000-0000-00009E820000}"/>
    <cellStyle name="Normal 3 9 5 2 2 2 3" xfId="12698" xr:uid="{00000000-0005-0000-0000-00009F820000}"/>
    <cellStyle name="Normal 3 9 5 2 2 2 3 2" xfId="29665" xr:uid="{00000000-0005-0000-0000-0000A0820000}"/>
    <cellStyle name="Normal 3 9 5 2 2 2 4" xfId="21183" xr:uid="{00000000-0005-0000-0000-0000A1820000}"/>
    <cellStyle name="Normal 3 9 5 2 2 3" xfId="6332" xr:uid="{00000000-0005-0000-0000-0000A2820000}"/>
    <cellStyle name="Normal 3 9 5 2 2 3 2" xfId="14822" xr:uid="{00000000-0005-0000-0000-0000A3820000}"/>
    <cellStyle name="Normal 3 9 5 2 2 3 2 2" xfId="31788" xr:uid="{00000000-0005-0000-0000-0000A4820000}"/>
    <cellStyle name="Normal 3 9 5 2 2 3 3" xfId="23306" xr:uid="{00000000-0005-0000-0000-0000A5820000}"/>
    <cellStyle name="Normal 3 9 5 2 2 4" xfId="10580" xr:uid="{00000000-0005-0000-0000-0000A6820000}"/>
    <cellStyle name="Normal 3 9 5 2 2 4 2" xfId="27547" xr:uid="{00000000-0005-0000-0000-0000A7820000}"/>
    <cellStyle name="Normal 3 9 5 2 2 5" xfId="19065" xr:uid="{00000000-0005-0000-0000-0000A8820000}"/>
    <cellStyle name="Normal 3 9 5 2 3" xfId="3133" xr:uid="{00000000-0005-0000-0000-0000A9820000}"/>
    <cellStyle name="Normal 3 9 5 2 3 2" xfId="7393" xr:uid="{00000000-0005-0000-0000-0000AA820000}"/>
    <cellStyle name="Normal 3 9 5 2 3 2 2" xfId="15882" xr:uid="{00000000-0005-0000-0000-0000AB820000}"/>
    <cellStyle name="Normal 3 9 5 2 3 2 2 2" xfId="32848" xr:uid="{00000000-0005-0000-0000-0000AC820000}"/>
    <cellStyle name="Normal 3 9 5 2 3 2 3" xfId="24366" xr:uid="{00000000-0005-0000-0000-0000AD820000}"/>
    <cellStyle name="Normal 3 9 5 2 3 3" xfId="11640" xr:uid="{00000000-0005-0000-0000-0000AE820000}"/>
    <cellStyle name="Normal 3 9 5 2 3 3 2" xfId="28607" xr:uid="{00000000-0005-0000-0000-0000AF820000}"/>
    <cellStyle name="Normal 3 9 5 2 3 4" xfId="20125" xr:uid="{00000000-0005-0000-0000-0000B0820000}"/>
    <cellStyle name="Normal 3 9 5 2 4" xfId="5274" xr:uid="{00000000-0005-0000-0000-0000B1820000}"/>
    <cellStyle name="Normal 3 9 5 2 4 2" xfId="13764" xr:uid="{00000000-0005-0000-0000-0000B2820000}"/>
    <cellStyle name="Normal 3 9 5 2 4 2 2" xfId="30730" xr:uid="{00000000-0005-0000-0000-0000B3820000}"/>
    <cellStyle name="Normal 3 9 5 2 4 3" xfId="22248" xr:uid="{00000000-0005-0000-0000-0000B4820000}"/>
    <cellStyle name="Normal 3 9 5 2 5" xfId="9522" xr:uid="{00000000-0005-0000-0000-0000B5820000}"/>
    <cellStyle name="Normal 3 9 5 2 5 2" xfId="26489" xr:uid="{00000000-0005-0000-0000-0000B6820000}"/>
    <cellStyle name="Normal 3 9 5 2 6" xfId="18007" xr:uid="{00000000-0005-0000-0000-0000B7820000}"/>
    <cellStyle name="Normal 3 9 5 3" xfId="1541" xr:uid="{00000000-0005-0000-0000-0000B8820000}"/>
    <cellStyle name="Normal 3 9 5 3 2" xfId="3663" xr:uid="{00000000-0005-0000-0000-0000B9820000}"/>
    <cellStyle name="Normal 3 9 5 3 2 2" xfId="7922" xr:uid="{00000000-0005-0000-0000-0000BA820000}"/>
    <cellStyle name="Normal 3 9 5 3 2 2 2" xfId="16411" xr:uid="{00000000-0005-0000-0000-0000BB820000}"/>
    <cellStyle name="Normal 3 9 5 3 2 2 2 2" xfId="33377" xr:uid="{00000000-0005-0000-0000-0000BC820000}"/>
    <cellStyle name="Normal 3 9 5 3 2 2 3" xfId="24895" xr:uid="{00000000-0005-0000-0000-0000BD820000}"/>
    <cellStyle name="Normal 3 9 5 3 2 3" xfId="12169" xr:uid="{00000000-0005-0000-0000-0000BE820000}"/>
    <cellStyle name="Normal 3 9 5 3 2 3 2" xfId="29136" xr:uid="{00000000-0005-0000-0000-0000BF820000}"/>
    <cellStyle name="Normal 3 9 5 3 2 4" xfId="20654" xr:uid="{00000000-0005-0000-0000-0000C0820000}"/>
    <cellStyle name="Normal 3 9 5 3 3" xfId="5803" xr:uid="{00000000-0005-0000-0000-0000C1820000}"/>
    <cellStyle name="Normal 3 9 5 3 3 2" xfId="14293" xr:uid="{00000000-0005-0000-0000-0000C2820000}"/>
    <cellStyle name="Normal 3 9 5 3 3 2 2" xfId="31259" xr:uid="{00000000-0005-0000-0000-0000C3820000}"/>
    <cellStyle name="Normal 3 9 5 3 3 3" xfId="22777" xr:uid="{00000000-0005-0000-0000-0000C4820000}"/>
    <cellStyle name="Normal 3 9 5 3 4" xfId="10051" xr:uid="{00000000-0005-0000-0000-0000C5820000}"/>
    <cellStyle name="Normal 3 9 5 3 4 2" xfId="27018" xr:uid="{00000000-0005-0000-0000-0000C6820000}"/>
    <cellStyle name="Normal 3 9 5 3 5" xfId="18536" xr:uid="{00000000-0005-0000-0000-0000C7820000}"/>
    <cellStyle name="Normal 3 9 5 4" xfId="2604" xr:uid="{00000000-0005-0000-0000-0000C8820000}"/>
    <cellStyle name="Normal 3 9 5 4 2" xfId="6864" xr:uid="{00000000-0005-0000-0000-0000C9820000}"/>
    <cellStyle name="Normal 3 9 5 4 2 2" xfId="15353" xr:uid="{00000000-0005-0000-0000-0000CA820000}"/>
    <cellStyle name="Normal 3 9 5 4 2 2 2" xfId="32319" xr:uid="{00000000-0005-0000-0000-0000CB820000}"/>
    <cellStyle name="Normal 3 9 5 4 2 3" xfId="23837" xr:uid="{00000000-0005-0000-0000-0000CC820000}"/>
    <cellStyle name="Normal 3 9 5 4 3" xfId="11111" xr:uid="{00000000-0005-0000-0000-0000CD820000}"/>
    <cellStyle name="Normal 3 9 5 4 3 2" xfId="28078" xr:uid="{00000000-0005-0000-0000-0000CE820000}"/>
    <cellStyle name="Normal 3 9 5 4 4" xfId="19596" xr:uid="{00000000-0005-0000-0000-0000CF820000}"/>
    <cellStyle name="Normal 3 9 5 5" xfId="4745" xr:uid="{00000000-0005-0000-0000-0000D0820000}"/>
    <cellStyle name="Normal 3 9 5 5 2" xfId="13235" xr:uid="{00000000-0005-0000-0000-0000D1820000}"/>
    <cellStyle name="Normal 3 9 5 5 2 2" xfId="30201" xr:uid="{00000000-0005-0000-0000-0000D2820000}"/>
    <cellStyle name="Normal 3 9 5 5 3" xfId="21719" xr:uid="{00000000-0005-0000-0000-0000D3820000}"/>
    <cellStyle name="Normal 3 9 5 6" xfId="8993" xr:uid="{00000000-0005-0000-0000-0000D4820000}"/>
    <cellStyle name="Normal 3 9 5 6 2" xfId="25960" xr:uid="{00000000-0005-0000-0000-0000D5820000}"/>
    <cellStyle name="Normal 3 9 5 7" xfId="17478" xr:uid="{00000000-0005-0000-0000-0000D6820000}"/>
    <cellStyle name="Normal 3 9 6" xfId="739" xr:uid="{00000000-0005-0000-0000-0000D7820000}"/>
    <cellStyle name="Normal 3 9 6 2" xfId="1806" xr:uid="{00000000-0005-0000-0000-0000D8820000}"/>
    <cellStyle name="Normal 3 9 6 2 2" xfId="3927" xr:uid="{00000000-0005-0000-0000-0000D9820000}"/>
    <cellStyle name="Normal 3 9 6 2 2 2" xfId="8186" xr:uid="{00000000-0005-0000-0000-0000DA820000}"/>
    <cellStyle name="Normal 3 9 6 2 2 2 2" xfId="16675" xr:uid="{00000000-0005-0000-0000-0000DB820000}"/>
    <cellStyle name="Normal 3 9 6 2 2 2 2 2" xfId="33641" xr:uid="{00000000-0005-0000-0000-0000DC820000}"/>
    <cellStyle name="Normal 3 9 6 2 2 2 3" xfId="25159" xr:uid="{00000000-0005-0000-0000-0000DD820000}"/>
    <cellStyle name="Normal 3 9 6 2 2 3" xfId="12433" xr:uid="{00000000-0005-0000-0000-0000DE820000}"/>
    <cellStyle name="Normal 3 9 6 2 2 3 2" xfId="29400" xr:uid="{00000000-0005-0000-0000-0000DF820000}"/>
    <cellStyle name="Normal 3 9 6 2 2 4" xfId="20918" xr:uid="{00000000-0005-0000-0000-0000E0820000}"/>
    <cellStyle name="Normal 3 9 6 2 3" xfId="6067" xr:uid="{00000000-0005-0000-0000-0000E1820000}"/>
    <cellStyle name="Normal 3 9 6 2 3 2" xfId="14557" xr:uid="{00000000-0005-0000-0000-0000E2820000}"/>
    <cellStyle name="Normal 3 9 6 2 3 2 2" xfId="31523" xr:uid="{00000000-0005-0000-0000-0000E3820000}"/>
    <cellStyle name="Normal 3 9 6 2 3 3" xfId="23041" xr:uid="{00000000-0005-0000-0000-0000E4820000}"/>
    <cellStyle name="Normal 3 9 6 2 4" xfId="10315" xr:uid="{00000000-0005-0000-0000-0000E5820000}"/>
    <cellStyle name="Normal 3 9 6 2 4 2" xfId="27282" xr:uid="{00000000-0005-0000-0000-0000E6820000}"/>
    <cellStyle name="Normal 3 9 6 2 5" xfId="18800" xr:uid="{00000000-0005-0000-0000-0000E7820000}"/>
    <cellStyle name="Normal 3 9 6 3" xfId="2868" xr:uid="{00000000-0005-0000-0000-0000E8820000}"/>
    <cellStyle name="Normal 3 9 6 3 2" xfId="7128" xr:uid="{00000000-0005-0000-0000-0000E9820000}"/>
    <cellStyle name="Normal 3 9 6 3 2 2" xfId="15617" xr:uid="{00000000-0005-0000-0000-0000EA820000}"/>
    <cellStyle name="Normal 3 9 6 3 2 2 2" xfId="32583" xr:uid="{00000000-0005-0000-0000-0000EB820000}"/>
    <cellStyle name="Normal 3 9 6 3 2 3" xfId="24101" xr:uid="{00000000-0005-0000-0000-0000EC820000}"/>
    <cellStyle name="Normal 3 9 6 3 3" xfId="11375" xr:uid="{00000000-0005-0000-0000-0000ED820000}"/>
    <cellStyle name="Normal 3 9 6 3 3 2" xfId="28342" xr:uid="{00000000-0005-0000-0000-0000EE820000}"/>
    <cellStyle name="Normal 3 9 6 3 4" xfId="19860" xr:uid="{00000000-0005-0000-0000-0000EF820000}"/>
    <cellStyle name="Normal 3 9 6 4" xfId="5009" xr:uid="{00000000-0005-0000-0000-0000F0820000}"/>
    <cellStyle name="Normal 3 9 6 4 2" xfId="13499" xr:uid="{00000000-0005-0000-0000-0000F1820000}"/>
    <cellStyle name="Normal 3 9 6 4 2 2" xfId="30465" xr:uid="{00000000-0005-0000-0000-0000F2820000}"/>
    <cellStyle name="Normal 3 9 6 4 3" xfId="21983" xr:uid="{00000000-0005-0000-0000-0000F3820000}"/>
    <cellStyle name="Normal 3 9 6 5" xfId="9257" xr:uid="{00000000-0005-0000-0000-0000F4820000}"/>
    <cellStyle name="Normal 3 9 6 5 2" xfId="26224" xr:uid="{00000000-0005-0000-0000-0000F5820000}"/>
    <cellStyle name="Normal 3 9 6 6" xfId="17742" xr:uid="{00000000-0005-0000-0000-0000F6820000}"/>
    <cellStyle name="Normal 3 9 7" xfId="1275" xr:uid="{00000000-0005-0000-0000-0000F7820000}"/>
    <cellStyle name="Normal 3 9 7 2" xfId="3398" xr:uid="{00000000-0005-0000-0000-0000F8820000}"/>
    <cellStyle name="Normal 3 9 7 2 2" xfId="7657" xr:uid="{00000000-0005-0000-0000-0000F9820000}"/>
    <cellStyle name="Normal 3 9 7 2 2 2" xfId="16146" xr:uid="{00000000-0005-0000-0000-0000FA820000}"/>
    <cellStyle name="Normal 3 9 7 2 2 2 2" xfId="33112" xr:uid="{00000000-0005-0000-0000-0000FB820000}"/>
    <cellStyle name="Normal 3 9 7 2 2 3" xfId="24630" xr:uid="{00000000-0005-0000-0000-0000FC820000}"/>
    <cellStyle name="Normal 3 9 7 2 3" xfId="11904" xr:uid="{00000000-0005-0000-0000-0000FD820000}"/>
    <cellStyle name="Normal 3 9 7 2 3 2" xfId="28871" xr:uid="{00000000-0005-0000-0000-0000FE820000}"/>
    <cellStyle name="Normal 3 9 7 2 4" xfId="20389" xr:uid="{00000000-0005-0000-0000-0000FF820000}"/>
    <cellStyle name="Normal 3 9 7 3" xfId="5538" xr:uid="{00000000-0005-0000-0000-000000830000}"/>
    <cellStyle name="Normal 3 9 7 3 2" xfId="14028" xr:uid="{00000000-0005-0000-0000-000001830000}"/>
    <cellStyle name="Normal 3 9 7 3 2 2" xfId="30994" xr:uid="{00000000-0005-0000-0000-000002830000}"/>
    <cellStyle name="Normal 3 9 7 3 3" xfId="22512" xr:uid="{00000000-0005-0000-0000-000003830000}"/>
    <cellStyle name="Normal 3 9 7 4" xfId="9786" xr:uid="{00000000-0005-0000-0000-000004830000}"/>
    <cellStyle name="Normal 3 9 7 4 2" xfId="26753" xr:uid="{00000000-0005-0000-0000-000005830000}"/>
    <cellStyle name="Normal 3 9 7 5" xfId="18271" xr:uid="{00000000-0005-0000-0000-000006830000}"/>
    <cellStyle name="Normal 3 9 8" xfId="2338" xr:uid="{00000000-0005-0000-0000-000007830000}"/>
    <cellStyle name="Normal 3 9 8 2" xfId="6599" xr:uid="{00000000-0005-0000-0000-000008830000}"/>
    <cellStyle name="Normal 3 9 8 2 2" xfId="15088" xr:uid="{00000000-0005-0000-0000-000009830000}"/>
    <cellStyle name="Normal 3 9 8 2 2 2" xfId="32054" xr:uid="{00000000-0005-0000-0000-00000A830000}"/>
    <cellStyle name="Normal 3 9 8 2 3" xfId="23572" xr:uid="{00000000-0005-0000-0000-00000B830000}"/>
    <cellStyle name="Normal 3 9 8 3" xfId="10846" xr:uid="{00000000-0005-0000-0000-00000C830000}"/>
    <cellStyle name="Normal 3 9 8 3 2" xfId="27813" xr:uid="{00000000-0005-0000-0000-00000D830000}"/>
    <cellStyle name="Normal 3 9 8 4" xfId="19331" xr:uid="{00000000-0005-0000-0000-00000E830000}"/>
    <cellStyle name="Normal 3 9 9" xfId="4479" xr:uid="{00000000-0005-0000-0000-00000F830000}"/>
    <cellStyle name="Normal 3 9 9 2" xfId="12970" xr:uid="{00000000-0005-0000-0000-000010830000}"/>
    <cellStyle name="Normal 3 9 9 2 2" xfId="29936" xr:uid="{00000000-0005-0000-0000-000011830000}"/>
    <cellStyle name="Normal 3 9 9 3" xfId="21454" xr:uid="{00000000-0005-0000-0000-000012830000}"/>
    <cellStyle name="Normal 3_BB_MATRIX" xfId="34294" xr:uid="{EFD479DC-5675-4946-B274-8E5B9B452AF4}"/>
    <cellStyle name="Normal 30" xfId="2329" xr:uid="{00000000-0005-0000-0000-000014830000}"/>
    <cellStyle name="Normal 30 2" xfId="6590" xr:uid="{00000000-0005-0000-0000-000015830000}"/>
    <cellStyle name="Normal 30 3" xfId="34306" xr:uid="{FF23A9E5-3BD7-4F2E-9B04-2B87F55A111F}"/>
    <cellStyle name="Normal 300" xfId="34621" xr:uid="{4F1AB12E-2171-4B27-9989-E2B3B6071180}"/>
    <cellStyle name="Normal 301" xfId="34622" xr:uid="{093259ED-CD54-4C77-A8E3-4787AFF91D95}"/>
    <cellStyle name="Normal 302" xfId="34623" xr:uid="{EA8562F6-7C2E-41FE-8ABD-2BC8E7CA3F72}"/>
    <cellStyle name="Normal 303" xfId="34624" xr:uid="{2597510C-AFDA-4D9D-8AF4-02D51CA7D43D}"/>
    <cellStyle name="Normal 304" xfId="34625" xr:uid="{C9259049-69B8-4410-B68C-20A3BD2B08DD}"/>
    <cellStyle name="Normal 305" xfId="34626" xr:uid="{E43E019E-058A-4B00-B917-FD204B5E2573}"/>
    <cellStyle name="Normal 306" xfId="34627" xr:uid="{40A37B1B-2052-430C-88F4-7F5FD7B75051}"/>
    <cellStyle name="Normal 307" xfId="34628" xr:uid="{DABBE6F3-1E4D-4DD9-B943-0987D043337E}"/>
    <cellStyle name="Normal 308" xfId="34629" xr:uid="{0E18852F-42A1-48CB-A643-F3E7319ED5B9}"/>
    <cellStyle name="Normal 309" xfId="34630" xr:uid="{7A97D9A1-734D-421F-9314-6D26D82ABDF7}"/>
    <cellStyle name="Normal 31" xfId="4449" xr:uid="{00000000-0005-0000-0000-000016830000}"/>
    <cellStyle name="Normal 31 2" xfId="8708" xr:uid="{00000000-0005-0000-0000-000017830000}"/>
    <cellStyle name="Normal 31 3" xfId="34303" xr:uid="{F45FBDB5-E509-475F-B5C6-C8752F09D146}"/>
    <cellStyle name="Normal 310" xfId="34633" xr:uid="{21D1BAFC-6E68-4BA5-9CA8-7F8F17420B14}"/>
    <cellStyle name="Normal 311" xfId="34635" xr:uid="{AFA4839A-B8E4-496A-A732-4B754AA2DBF3}"/>
    <cellStyle name="Normal 312" xfId="34636" xr:uid="{1880318D-2550-4868-9253-5D427256325C}"/>
    <cellStyle name="Normal 313" xfId="34634" xr:uid="{FD28E578-5E84-4BD3-80D6-ADFE4DFC7A35}"/>
    <cellStyle name="Normal 314" xfId="34632" xr:uid="{60723D3E-32C0-4B17-AF94-EFA84A78BE26}"/>
    <cellStyle name="Normal 315" xfId="34631" xr:uid="{10515291-DAE4-449D-A135-4F686BF6EE40}"/>
    <cellStyle name="Normal 316" xfId="34637" xr:uid="{B46E24F9-D207-42F4-BB4A-AA97524E0BF2}"/>
    <cellStyle name="Normal 317" xfId="34638" xr:uid="{8DD2A20A-60B6-4409-B997-B237A06529CE}"/>
    <cellStyle name="Normal 318" xfId="34639" xr:uid="{196BB22C-0185-4393-8AC3-6C9B01A22477}"/>
    <cellStyle name="Normal 319" xfId="34640" xr:uid="{A2167178-F11B-42C1-B0E1-91067ACB3B6E}"/>
    <cellStyle name="Normal 32" xfId="4450" xr:uid="{00000000-0005-0000-0000-000018830000}"/>
    <cellStyle name="Normal 32 2" xfId="8709" xr:uid="{00000000-0005-0000-0000-000019830000}"/>
    <cellStyle name="Normal 32 3" xfId="34307" xr:uid="{31F31D0B-F70E-4315-8D10-5511A4157368}"/>
    <cellStyle name="Normal 320" xfId="34641" xr:uid="{24EC3AA4-61AD-4C29-9A72-BC66D1E01959}"/>
    <cellStyle name="Normal 321" xfId="34642" xr:uid="{E0F91C2E-9834-427A-813D-4A8B91FE3E84}"/>
    <cellStyle name="Normal 322" xfId="34643" xr:uid="{A15B2E36-F9F4-4D94-BF86-EE3CDE91B77B}"/>
    <cellStyle name="Normal 323" xfId="34644" xr:uid="{5E6526F5-CDA4-4620-B4CB-740333D7A651}"/>
    <cellStyle name="Normal 324" xfId="34645" xr:uid="{3BF06D25-0C0C-48A8-A7C0-FC7326701D11}"/>
    <cellStyle name="Normal 325" xfId="34646" xr:uid="{5E4AA999-B7AC-4E5C-B293-2CC6DCD55598}"/>
    <cellStyle name="Normal 326" xfId="34647" xr:uid="{4BACEE8E-7DF5-4E7A-9D72-DB792F6CAAB8}"/>
    <cellStyle name="Normal 327" xfId="34648" xr:uid="{FDF6723C-5CD7-41D2-B607-557EB16178FC}"/>
    <cellStyle name="Normal 328" xfId="34649" xr:uid="{B0192E37-A10F-4BDD-88B0-8D4BC3111FB9}"/>
    <cellStyle name="Normal 329" xfId="34650" xr:uid="{101E27ED-A273-4F35-8CA3-B15412B09636}"/>
    <cellStyle name="Normal 33" xfId="4452" xr:uid="{00000000-0005-0000-0000-00001A830000}"/>
    <cellStyle name="Normal 33 2" xfId="8711" xr:uid="{00000000-0005-0000-0000-00001B830000}"/>
    <cellStyle name="Normal 33 3" xfId="34308" xr:uid="{07A89193-3B55-4F2F-989A-19C00295E506}"/>
    <cellStyle name="Normal 330" xfId="34651" xr:uid="{19BB9008-1717-4032-9C48-D0F1EAB7447B}"/>
    <cellStyle name="Normal 331" xfId="34652" xr:uid="{498E7261-D0D4-43C3-B1DC-0976D2A48714}"/>
    <cellStyle name="Normal 332" xfId="34653" xr:uid="{F9D648BB-6CEC-4DDA-804C-D072873207E1}"/>
    <cellStyle name="Normal 333" xfId="34654" xr:uid="{10F49D3C-9F90-4FED-80B6-03811E7B2623}"/>
    <cellStyle name="Normal 334" xfId="34655" xr:uid="{0B3E1C7B-92EF-43A7-82AB-15BCDA8886C8}"/>
    <cellStyle name="Normal 335" xfId="34656" xr:uid="{4784F068-856D-4B12-90F1-F9B6672DE897}"/>
    <cellStyle name="Normal 336" xfId="34657" xr:uid="{851498BD-62D0-4163-8B40-36D1C470A17A}"/>
    <cellStyle name="Normal 337" xfId="34658" xr:uid="{82606C12-7DB8-4784-8891-EF9839016F16}"/>
    <cellStyle name="Normal 338" xfId="34659" xr:uid="{C3F203DC-B2B9-4F6D-9C84-3306A34752A3}"/>
    <cellStyle name="Normal 339" xfId="34660" xr:uid="{19F32122-6C5C-4CF6-977F-E716B6850860}"/>
    <cellStyle name="Normal 34" xfId="4451" xr:uid="{00000000-0005-0000-0000-00001C830000}"/>
    <cellStyle name="Normal 34 2" xfId="8710" xr:uid="{00000000-0005-0000-0000-00001D830000}"/>
    <cellStyle name="Normal 34 3" xfId="34309" xr:uid="{F8A4932C-98ED-4973-BBE7-D1CDF4FB3B85}"/>
    <cellStyle name="Normal 340" xfId="34661" xr:uid="{42126703-16BD-484C-992E-27F965A77ECB}"/>
    <cellStyle name="Normal 341" xfId="34662" xr:uid="{0D04729A-0A92-4F5B-B262-AF5FA17018C6}"/>
    <cellStyle name="Normal 342" xfId="34663" xr:uid="{825AABF0-AF62-4B36-AEE2-7266649B6A80}"/>
    <cellStyle name="Normal 343" xfId="34664" xr:uid="{9A80F949-4B5A-459C-862C-CEAA5B310CBF}"/>
    <cellStyle name="Normal 344" xfId="34665" xr:uid="{40D789DD-A36F-4668-9B7F-18A98CEBFAF4}"/>
    <cellStyle name="Normal 345" xfId="34666" xr:uid="{4A0E0C43-CCE2-4411-B1EE-E0AF0734F40F}"/>
    <cellStyle name="Normal 346" xfId="34667" xr:uid="{F70AF952-5B4B-4FFA-9DE2-0C383E93C42A}"/>
    <cellStyle name="Normal 347" xfId="34668" xr:uid="{268A2130-B5EA-4507-ADE7-D16D42DCB752}"/>
    <cellStyle name="Normal 348" xfId="34669" xr:uid="{02E88918-8646-46A4-9EBA-2E07F15B35DD}"/>
    <cellStyle name="Normal 349" xfId="34670" xr:uid="{15AC2971-2511-48FB-8943-F4E67294D8E0}"/>
    <cellStyle name="Normal 35" xfId="2328" xr:uid="{00000000-0005-0000-0000-00001E830000}"/>
    <cellStyle name="Normal 35 2" xfId="6589" xr:uid="{00000000-0005-0000-0000-00001F830000}"/>
    <cellStyle name="Normal 35 2 2" xfId="15079" xr:uid="{00000000-0005-0000-0000-000020830000}"/>
    <cellStyle name="Normal 35 2 2 2" xfId="32045" xr:uid="{00000000-0005-0000-0000-000021830000}"/>
    <cellStyle name="Normal 35 2 3" xfId="23563" xr:uid="{00000000-0005-0000-0000-000022830000}"/>
    <cellStyle name="Normal 35 3" xfId="10837" xr:uid="{00000000-0005-0000-0000-000023830000}"/>
    <cellStyle name="Normal 35 3 2" xfId="27804" xr:uid="{00000000-0005-0000-0000-000024830000}"/>
    <cellStyle name="Normal 35 4" xfId="19322" xr:uid="{00000000-0005-0000-0000-000025830000}"/>
    <cellStyle name="Normal 35 5" xfId="34310" xr:uid="{4839FFEF-F6FD-4A7E-8DEB-82F4D2B02DA2}"/>
    <cellStyle name="Normal 350" xfId="34671" xr:uid="{5C170FBD-02B8-4939-88A4-8F822C6D2606}"/>
    <cellStyle name="Normal 351" xfId="34672" xr:uid="{798BE7D1-8CCF-45FE-9DC4-AF2661D62712}"/>
    <cellStyle name="Normal 352" xfId="34673" xr:uid="{F2474B39-9CAA-4C26-9CC0-C8C61CFBAAF7}"/>
    <cellStyle name="Normal 353" xfId="34674" xr:uid="{1C43FA43-7D57-453B-ADBC-F5EC176B9A1E}"/>
    <cellStyle name="Normal 354" xfId="34675" xr:uid="{E791E8A5-FBE7-4E1D-A84B-3E46DCAD6379}"/>
    <cellStyle name="Normal 355" xfId="34676" xr:uid="{71267463-6628-425E-8C05-171F99D3BD96}"/>
    <cellStyle name="Normal 356" xfId="34677" xr:uid="{6D5668CB-B262-4A12-BFA1-B96E69866C15}"/>
    <cellStyle name="Normal 357" xfId="34678" xr:uid="{2B7DB54B-A33C-4FA8-ACAB-2F4791F9D8AA}"/>
    <cellStyle name="Normal 358" xfId="34679" xr:uid="{912D477E-89E8-4A83-A43A-C31B1C8DBD91}"/>
    <cellStyle name="Normal 359" xfId="34680" xr:uid="{C8F1FA92-4CCF-406B-B4AF-120311F3EB70}"/>
    <cellStyle name="Normal 36" xfId="4453" xr:uid="{00000000-0005-0000-0000-000026830000}"/>
    <cellStyle name="Normal 36 2" xfId="8712" xr:uid="{00000000-0005-0000-0000-000027830000}"/>
    <cellStyle name="Normal 36 2 2" xfId="17197" xr:uid="{00000000-0005-0000-0000-000028830000}"/>
    <cellStyle name="Normal 36 2 2 2" xfId="34163" xr:uid="{00000000-0005-0000-0000-000029830000}"/>
    <cellStyle name="Normal 36 2 3" xfId="25681" xr:uid="{00000000-0005-0000-0000-00002A830000}"/>
    <cellStyle name="Normal 36 3" xfId="12955" xr:uid="{00000000-0005-0000-0000-00002B830000}"/>
    <cellStyle name="Normal 36 3 2" xfId="29922" xr:uid="{00000000-0005-0000-0000-00002C830000}"/>
    <cellStyle name="Normal 36 4" xfId="21440" xr:uid="{00000000-0005-0000-0000-00002D830000}"/>
    <cellStyle name="Normal 36 5" xfId="34311" xr:uid="{12482A66-B68C-49DA-8F25-7E9EE5CFFA70}"/>
    <cellStyle name="Normal 360" xfId="34681" xr:uid="{F410C5ED-D467-4A6A-9A68-3B2BA9D68743}"/>
    <cellStyle name="Normal 361" xfId="34682" xr:uid="{176AE425-E66E-4E1E-A39B-BB619F59CF33}"/>
    <cellStyle name="Normal 362" xfId="34683" xr:uid="{531FAA49-961A-4CAA-A680-3916E8D06B8C}"/>
    <cellStyle name="Normal 363" xfId="34685" xr:uid="{AB00D564-8F13-434A-AC9F-F93257062B49}"/>
    <cellStyle name="Normal 364" xfId="34686" xr:uid="{568C2D10-474D-41EB-A5EA-9A757E30B2C4}"/>
    <cellStyle name="Normal 365" xfId="34684" xr:uid="{3CD10A17-AB01-4CAF-B747-060EC130F08D}"/>
    <cellStyle name="Normal 366" xfId="34687" xr:uid="{115346B8-6156-4960-8B7E-F717E906D8B7}"/>
    <cellStyle name="Normal 367" xfId="34688" xr:uid="{9AB95A28-481D-414E-9F18-1452B13CBAD2}"/>
    <cellStyle name="Normal 368" xfId="34689" xr:uid="{98C148F9-8BC5-4B89-B523-0F6033D17DFF}"/>
    <cellStyle name="Normal 369" xfId="34690" xr:uid="{4FEBFA6E-04EC-48BA-80EB-950E32707987}"/>
    <cellStyle name="Normal 37" xfId="4454" xr:uid="{00000000-0005-0000-0000-00002E830000}"/>
    <cellStyle name="Normal 37 2" xfId="8713" xr:uid="{00000000-0005-0000-0000-00002F830000}"/>
    <cellStyle name="Normal 37 2 2" xfId="17198" xr:uid="{00000000-0005-0000-0000-000030830000}"/>
    <cellStyle name="Normal 37 2 2 2" xfId="34164" xr:uid="{00000000-0005-0000-0000-000031830000}"/>
    <cellStyle name="Normal 37 2 3" xfId="25682" xr:uid="{00000000-0005-0000-0000-000032830000}"/>
    <cellStyle name="Normal 37 3" xfId="12956" xr:uid="{00000000-0005-0000-0000-000033830000}"/>
    <cellStyle name="Normal 37 3 2" xfId="29923" xr:uid="{00000000-0005-0000-0000-000034830000}"/>
    <cellStyle name="Normal 37 4" xfId="21441" xr:uid="{00000000-0005-0000-0000-000035830000}"/>
    <cellStyle name="Normal 37 5" xfId="34313" xr:uid="{FADC0AFA-480E-4500-8CBF-7AFB9BABB99B}"/>
    <cellStyle name="Normal 370" xfId="34691" xr:uid="{0DF88197-1D76-4008-813E-36D69F3F24CF}"/>
    <cellStyle name="Normal 371" xfId="34692" xr:uid="{C63B6BEA-06D5-4D12-850A-5B49D6B0C5F4}"/>
    <cellStyle name="Normal 372" xfId="34693" xr:uid="{582E8C35-FA85-4318-94DB-9C78A0658A2E}"/>
    <cellStyle name="Normal 373" xfId="34694" xr:uid="{9A0003D1-4671-46E4-9D28-0F079E35662B}"/>
    <cellStyle name="Normal 374" xfId="34695" xr:uid="{F50679C8-05AC-48AB-9577-8CC5F6FF27F8}"/>
    <cellStyle name="Normal 375" xfId="34696" xr:uid="{FF5DFC6E-734C-4F49-AA02-9124463E9060}"/>
    <cellStyle name="Normal 376" xfId="34697" xr:uid="{10093693-F004-4D92-BD79-B64F4C334AA7}"/>
    <cellStyle name="Normal 377" xfId="34698" xr:uid="{80EF357A-B6B5-47A9-B6F8-C004C573E539}"/>
    <cellStyle name="Normal 378" xfId="34699" xr:uid="{FC09FC7F-4793-46A1-8386-160A0B02BE41}"/>
    <cellStyle name="Normal 379" xfId="34700" xr:uid="{4BE02EDB-3034-42FA-9FDD-A01C9A1CFFE7}"/>
    <cellStyle name="Normal 38" xfId="4470" xr:uid="{00000000-0005-0000-0000-000036830000}"/>
    <cellStyle name="Normal 38 2" xfId="12961" xr:uid="{00000000-0005-0000-0000-000037830000}"/>
    <cellStyle name="Normal 38 3" xfId="34312" xr:uid="{437AF249-0E4E-41BB-8DA5-78FC4244EF6C}"/>
    <cellStyle name="Normal 380" xfId="34701" xr:uid="{E9339063-8B41-4A74-A43B-3AD67A914410}"/>
    <cellStyle name="Normal 381" xfId="34702" xr:uid="{305CC274-56F1-411C-8D2D-32586DAA7541}"/>
    <cellStyle name="Normal 382" xfId="34703" xr:uid="{7B706DC5-588C-4013-A77C-E89E1AABFE9B}"/>
    <cellStyle name="Normal 383" xfId="34704" xr:uid="{9DD4D2D3-2031-4B8E-8CA4-D7400294B92B}"/>
    <cellStyle name="Normal 384" xfId="34705" xr:uid="{63BBDFC2-3174-4723-8E93-3A7876FAF5C6}"/>
    <cellStyle name="Normal 385" xfId="34706" xr:uid="{DE486437-365D-4D9E-B63C-2D22EDB39E8A}"/>
    <cellStyle name="Normal 386" xfId="34707" xr:uid="{89341077-BA98-4CB1-8DDB-A1C827BCFED5}"/>
    <cellStyle name="Normal 387" xfId="34708" xr:uid="{34D0B814-198A-432A-8ECE-C699C8CEC594}"/>
    <cellStyle name="Normal 388" xfId="34709" xr:uid="{CB2F34CF-0DAD-4338-B766-18EE9EDF3576}"/>
    <cellStyle name="Normal 389" xfId="34710" xr:uid="{B46D212C-4D1A-45CC-A9E7-760AA534FED2}"/>
    <cellStyle name="Normal 39" xfId="4469" xr:uid="{00000000-0005-0000-0000-000038830000}"/>
    <cellStyle name="Normal 39 2" xfId="12960" xr:uid="{00000000-0005-0000-0000-000039830000}"/>
    <cellStyle name="Normal 39 2 2" xfId="29927" xr:uid="{00000000-0005-0000-0000-00003A830000}"/>
    <cellStyle name="Normal 39 3" xfId="21445" xr:uid="{00000000-0005-0000-0000-00003B830000}"/>
    <cellStyle name="Normal 39 4" xfId="34314" xr:uid="{CC94DACB-68C5-403B-973A-06AF53A2CAD0}"/>
    <cellStyle name="Normal 390" xfId="34711" xr:uid="{2217CE74-FA7E-4984-A8D3-EFEDC409C5C1}"/>
    <cellStyle name="Normal 391" xfId="34712" xr:uid="{A3CC19DC-7BDA-4B01-BB90-A161D814898B}"/>
    <cellStyle name="Normal 392" xfId="34713" xr:uid="{823CCB32-67B3-4120-ABBD-19211A7504F6}"/>
    <cellStyle name="Normal 393" xfId="34714" xr:uid="{27362742-0005-403B-A173-64FCC9503899}"/>
    <cellStyle name="Normal 394" xfId="34715" xr:uid="{7E1427D9-EAC4-4EEF-890F-DCBE4BB0A603}"/>
    <cellStyle name="Normal 395" xfId="34716" xr:uid="{C1AFCAF2-73D7-4F01-9AE7-DB4B5C44E39E}"/>
    <cellStyle name="Normal 396" xfId="34717" xr:uid="{033D783B-579B-4469-9474-E5B3AA1BC006}"/>
    <cellStyle name="Normal 397" xfId="34718" xr:uid="{B7B00588-4487-4583-B811-4170E5A24D85}"/>
    <cellStyle name="Normal 398" xfId="34719" xr:uid="{38C5815C-2214-4700-A6D8-42FFA55BCE69}"/>
    <cellStyle name="Normal 399" xfId="34720" xr:uid="{4D4DE17F-FA84-4C38-A14C-9714B3328B38}"/>
    <cellStyle name="Normal 4" xfId="160" xr:uid="{00000000-0005-0000-0000-00003C830000}"/>
    <cellStyle name="Normal 4 10" xfId="441" xr:uid="{00000000-0005-0000-0000-00003D830000}"/>
    <cellStyle name="Normal 4 10 2" xfId="995" xr:uid="{00000000-0005-0000-0000-00003E830000}"/>
    <cellStyle name="Normal 4 11" xfId="762" xr:uid="{00000000-0005-0000-0000-00003F830000}"/>
    <cellStyle name="Normal 4 11 2" xfId="1828" xr:uid="{00000000-0005-0000-0000-000040830000}"/>
    <cellStyle name="Normal 4 11 2 2" xfId="3949" xr:uid="{00000000-0005-0000-0000-000041830000}"/>
    <cellStyle name="Normal 4 11 2 2 2" xfId="8208" xr:uid="{00000000-0005-0000-0000-000042830000}"/>
    <cellStyle name="Normal 4 11 2 2 2 2" xfId="16697" xr:uid="{00000000-0005-0000-0000-000043830000}"/>
    <cellStyle name="Normal 4 11 2 2 2 2 2" xfId="33663" xr:uid="{00000000-0005-0000-0000-000044830000}"/>
    <cellStyle name="Normal 4 11 2 2 2 3" xfId="25181" xr:uid="{00000000-0005-0000-0000-000045830000}"/>
    <cellStyle name="Normal 4 11 2 2 3" xfId="12455" xr:uid="{00000000-0005-0000-0000-000046830000}"/>
    <cellStyle name="Normal 4 11 2 2 3 2" xfId="29422" xr:uid="{00000000-0005-0000-0000-000047830000}"/>
    <cellStyle name="Normal 4 11 2 2 4" xfId="20940" xr:uid="{00000000-0005-0000-0000-000048830000}"/>
    <cellStyle name="Normal 4 11 2 3" xfId="6089" xr:uid="{00000000-0005-0000-0000-000049830000}"/>
    <cellStyle name="Normal 4 11 2 3 2" xfId="14579" xr:uid="{00000000-0005-0000-0000-00004A830000}"/>
    <cellStyle name="Normal 4 11 2 3 2 2" xfId="31545" xr:uid="{00000000-0005-0000-0000-00004B830000}"/>
    <cellStyle name="Normal 4 11 2 3 3" xfId="23063" xr:uid="{00000000-0005-0000-0000-00004C830000}"/>
    <cellStyle name="Normal 4 11 2 4" xfId="10337" xr:uid="{00000000-0005-0000-0000-00004D830000}"/>
    <cellStyle name="Normal 4 11 2 4 2" xfId="27304" xr:uid="{00000000-0005-0000-0000-00004E830000}"/>
    <cellStyle name="Normal 4 11 2 5" xfId="18822" xr:uid="{00000000-0005-0000-0000-00004F830000}"/>
    <cellStyle name="Normal 4 11 3" xfId="2890" xr:uid="{00000000-0005-0000-0000-000050830000}"/>
    <cellStyle name="Normal 4 11 3 2" xfId="7150" xr:uid="{00000000-0005-0000-0000-000051830000}"/>
    <cellStyle name="Normal 4 11 3 2 2" xfId="15639" xr:uid="{00000000-0005-0000-0000-000052830000}"/>
    <cellStyle name="Normal 4 11 3 2 2 2" xfId="32605" xr:uid="{00000000-0005-0000-0000-000053830000}"/>
    <cellStyle name="Normal 4 11 3 2 3" xfId="24123" xr:uid="{00000000-0005-0000-0000-000054830000}"/>
    <cellStyle name="Normal 4 11 3 3" xfId="11397" xr:uid="{00000000-0005-0000-0000-000055830000}"/>
    <cellStyle name="Normal 4 11 3 3 2" xfId="28364" xr:uid="{00000000-0005-0000-0000-000056830000}"/>
    <cellStyle name="Normal 4 11 3 4" xfId="19882" xr:uid="{00000000-0005-0000-0000-000057830000}"/>
    <cellStyle name="Normal 4 11 4" xfId="5031" xr:uid="{00000000-0005-0000-0000-000058830000}"/>
    <cellStyle name="Normal 4 11 4 2" xfId="13521" xr:uid="{00000000-0005-0000-0000-000059830000}"/>
    <cellStyle name="Normal 4 11 4 2 2" xfId="30487" xr:uid="{00000000-0005-0000-0000-00005A830000}"/>
    <cellStyle name="Normal 4 11 4 3" xfId="22005" xr:uid="{00000000-0005-0000-0000-00005B830000}"/>
    <cellStyle name="Normal 4 11 5" xfId="9279" xr:uid="{00000000-0005-0000-0000-00005C830000}"/>
    <cellStyle name="Normal 4 11 5 2" xfId="26246" xr:uid="{00000000-0005-0000-0000-00005D830000}"/>
    <cellStyle name="Normal 4 11 6" xfId="17764" xr:uid="{00000000-0005-0000-0000-00005E830000}"/>
    <cellStyle name="Normal 4 12" xfId="1298" xr:uid="{00000000-0005-0000-0000-00005F830000}"/>
    <cellStyle name="Normal 4 12 2" xfId="3420" xr:uid="{00000000-0005-0000-0000-000060830000}"/>
    <cellStyle name="Normal 4 12 2 2" xfId="7679" xr:uid="{00000000-0005-0000-0000-000061830000}"/>
    <cellStyle name="Normal 4 12 2 2 2" xfId="16168" xr:uid="{00000000-0005-0000-0000-000062830000}"/>
    <cellStyle name="Normal 4 12 2 2 2 2" xfId="33134" xr:uid="{00000000-0005-0000-0000-000063830000}"/>
    <cellStyle name="Normal 4 12 2 2 3" xfId="24652" xr:uid="{00000000-0005-0000-0000-000064830000}"/>
    <cellStyle name="Normal 4 12 2 3" xfId="11926" xr:uid="{00000000-0005-0000-0000-000065830000}"/>
    <cellStyle name="Normal 4 12 2 3 2" xfId="28893" xr:uid="{00000000-0005-0000-0000-000066830000}"/>
    <cellStyle name="Normal 4 12 2 4" xfId="20411" xr:uid="{00000000-0005-0000-0000-000067830000}"/>
    <cellStyle name="Normal 4 12 3" xfId="5560" xr:uid="{00000000-0005-0000-0000-000068830000}"/>
    <cellStyle name="Normal 4 12 3 2" xfId="14050" xr:uid="{00000000-0005-0000-0000-000069830000}"/>
    <cellStyle name="Normal 4 12 3 2 2" xfId="31016" xr:uid="{00000000-0005-0000-0000-00006A830000}"/>
    <cellStyle name="Normal 4 12 3 3" xfId="22534" xr:uid="{00000000-0005-0000-0000-00006B830000}"/>
    <cellStyle name="Normal 4 12 4" xfId="9808" xr:uid="{00000000-0005-0000-0000-00006C830000}"/>
    <cellStyle name="Normal 4 12 4 2" xfId="26775" xr:uid="{00000000-0005-0000-0000-00006D830000}"/>
    <cellStyle name="Normal 4 12 5" xfId="18293" xr:uid="{00000000-0005-0000-0000-00006E830000}"/>
    <cellStyle name="Normal 4 13" xfId="2361" xr:uid="{00000000-0005-0000-0000-00006F830000}"/>
    <cellStyle name="Normal 4 13 2" xfId="6621" xr:uid="{00000000-0005-0000-0000-000070830000}"/>
    <cellStyle name="Normal 4 13 2 2" xfId="15110" xr:uid="{00000000-0005-0000-0000-000071830000}"/>
    <cellStyle name="Normal 4 13 2 2 2" xfId="32076" xr:uid="{00000000-0005-0000-0000-000072830000}"/>
    <cellStyle name="Normal 4 13 2 3" xfId="23594" xr:uid="{00000000-0005-0000-0000-000073830000}"/>
    <cellStyle name="Normal 4 13 3" xfId="10868" xr:uid="{00000000-0005-0000-0000-000074830000}"/>
    <cellStyle name="Normal 4 13 3 2" xfId="27835" xr:uid="{00000000-0005-0000-0000-000075830000}"/>
    <cellStyle name="Normal 4 13 4" xfId="19353" xr:uid="{00000000-0005-0000-0000-000076830000}"/>
    <cellStyle name="Normal 4 14" xfId="4502" xr:uid="{00000000-0005-0000-0000-000077830000}"/>
    <cellStyle name="Normal 4 14 2" xfId="12992" xr:uid="{00000000-0005-0000-0000-000078830000}"/>
    <cellStyle name="Normal 4 14 2 2" xfId="29958" xr:uid="{00000000-0005-0000-0000-000079830000}"/>
    <cellStyle name="Normal 4 14 3" xfId="21476" xr:uid="{00000000-0005-0000-0000-00007A830000}"/>
    <cellStyle name="Normal 4 15" xfId="8750" xr:uid="{00000000-0005-0000-0000-00007B830000}"/>
    <cellStyle name="Normal 4 15 2" xfId="25717" xr:uid="{00000000-0005-0000-0000-00007C830000}"/>
    <cellStyle name="Normal 4 16" xfId="17235" xr:uid="{00000000-0005-0000-0000-00007D830000}"/>
    <cellStyle name="Normal 4 17" xfId="34215" xr:uid="{7BD17B1B-E0FD-41B7-8B97-90CC3B80F52D}"/>
    <cellStyle name="Normal 4 2" xfId="16" xr:uid="{00000000-0005-0000-0000-00007E830000}"/>
    <cellStyle name="Normal 4 2 2" xfId="168" xr:uid="{00000000-0005-0000-0000-00007F830000}"/>
    <cellStyle name="Normal 4 2 3" xfId="34424" xr:uid="{61CE4E28-6F1B-4F04-8010-29CEAC5D0F12}"/>
    <cellStyle name="Normal 4 3" xfId="63" xr:uid="{00000000-0005-0000-0000-000080830000}"/>
    <cellStyle name="Normal 4 3 2" xfId="186" xr:uid="{00000000-0005-0000-0000-000081830000}"/>
    <cellStyle name="Normal 4 3 3" xfId="34225" xr:uid="{01573E61-295B-4674-8E34-D79D29143289}"/>
    <cellStyle name="Normal 4 4" xfId="75" xr:uid="{00000000-0005-0000-0000-000082830000}"/>
    <cellStyle name="Normal 4 4 2" xfId="193" xr:uid="{00000000-0005-0000-0000-000083830000}"/>
    <cellStyle name="Normal 4 5" xfId="82" xr:uid="{00000000-0005-0000-0000-000084830000}"/>
    <cellStyle name="Normal 4 5 2" xfId="195" xr:uid="{00000000-0005-0000-0000-000085830000}"/>
    <cellStyle name="Normal 4 6" xfId="164" xr:uid="{00000000-0005-0000-0000-000086830000}"/>
    <cellStyle name="Normal 4 7" xfId="270" xr:uid="{00000000-0005-0000-0000-000087830000}"/>
    <cellStyle name="Normal 4 7 2" xfId="404" xr:uid="{00000000-0005-0000-0000-000088830000}"/>
    <cellStyle name="Normal 4 7 2 2" xfId="692" xr:uid="{00000000-0005-0000-0000-000089830000}"/>
    <cellStyle name="Normal 4 7 2 2 2" xfId="1228" xr:uid="{00000000-0005-0000-0000-00008A830000}"/>
    <cellStyle name="Normal 4 7 2 2 2 2" xfId="2289" xr:uid="{00000000-0005-0000-0000-00008B830000}"/>
    <cellStyle name="Normal 4 7 2 2 2 2 2" xfId="4410" xr:uid="{00000000-0005-0000-0000-00008C830000}"/>
    <cellStyle name="Normal 4 7 2 2 2 2 2 2" xfId="8669" xr:uid="{00000000-0005-0000-0000-00008D830000}"/>
    <cellStyle name="Normal 4 7 2 2 2 2 2 2 2" xfId="17158" xr:uid="{00000000-0005-0000-0000-00008E830000}"/>
    <cellStyle name="Normal 4 7 2 2 2 2 2 2 2 2" xfId="34124" xr:uid="{00000000-0005-0000-0000-00008F830000}"/>
    <cellStyle name="Normal 4 7 2 2 2 2 2 2 3" xfId="25642" xr:uid="{00000000-0005-0000-0000-000090830000}"/>
    <cellStyle name="Normal 4 7 2 2 2 2 2 3" xfId="12916" xr:uid="{00000000-0005-0000-0000-000091830000}"/>
    <cellStyle name="Normal 4 7 2 2 2 2 2 3 2" xfId="29883" xr:uid="{00000000-0005-0000-0000-000092830000}"/>
    <cellStyle name="Normal 4 7 2 2 2 2 2 4" xfId="21401" xr:uid="{00000000-0005-0000-0000-000093830000}"/>
    <cellStyle name="Normal 4 7 2 2 2 2 3" xfId="6550" xr:uid="{00000000-0005-0000-0000-000094830000}"/>
    <cellStyle name="Normal 4 7 2 2 2 2 3 2" xfId="15040" xr:uid="{00000000-0005-0000-0000-000095830000}"/>
    <cellStyle name="Normal 4 7 2 2 2 2 3 2 2" xfId="32006" xr:uid="{00000000-0005-0000-0000-000096830000}"/>
    <cellStyle name="Normal 4 7 2 2 2 2 3 3" xfId="23524" xr:uid="{00000000-0005-0000-0000-000097830000}"/>
    <cellStyle name="Normal 4 7 2 2 2 2 4" xfId="10798" xr:uid="{00000000-0005-0000-0000-000098830000}"/>
    <cellStyle name="Normal 4 7 2 2 2 2 4 2" xfId="27765" xr:uid="{00000000-0005-0000-0000-000099830000}"/>
    <cellStyle name="Normal 4 7 2 2 2 2 5" xfId="19283" xr:uid="{00000000-0005-0000-0000-00009A830000}"/>
    <cellStyle name="Normal 4 7 2 2 2 3" xfId="3351" xr:uid="{00000000-0005-0000-0000-00009B830000}"/>
    <cellStyle name="Normal 4 7 2 2 2 3 2" xfId="7611" xr:uid="{00000000-0005-0000-0000-00009C830000}"/>
    <cellStyle name="Normal 4 7 2 2 2 3 2 2" xfId="16100" xr:uid="{00000000-0005-0000-0000-00009D830000}"/>
    <cellStyle name="Normal 4 7 2 2 2 3 2 2 2" xfId="33066" xr:uid="{00000000-0005-0000-0000-00009E830000}"/>
    <cellStyle name="Normal 4 7 2 2 2 3 2 3" xfId="24584" xr:uid="{00000000-0005-0000-0000-00009F830000}"/>
    <cellStyle name="Normal 4 7 2 2 2 3 3" xfId="11858" xr:uid="{00000000-0005-0000-0000-0000A0830000}"/>
    <cellStyle name="Normal 4 7 2 2 2 3 3 2" xfId="28825" xr:uid="{00000000-0005-0000-0000-0000A1830000}"/>
    <cellStyle name="Normal 4 7 2 2 2 3 4" xfId="20343" xr:uid="{00000000-0005-0000-0000-0000A2830000}"/>
    <cellStyle name="Normal 4 7 2 2 2 4" xfId="5492" xr:uid="{00000000-0005-0000-0000-0000A3830000}"/>
    <cellStyle name="Normal 4 7 2 2 2 4 2" xfId="13982" xr:uid="{00000000-0005-0000-0000-0000A4830000}"/>
    <cellStyle name="Normal 4 7 2 2 2 4 2 2" xfId="30948" xr:uid="{00000000-0005-0000-0000-0000A5830000}"/>
    <cellStyle name="Normal 4 7 2 2 2 4 3" xfId="22466" xr:uid="{00000000-0005-0000-0000-0000A6830000}"/>
    <cellStyle name="Normal 4 7 2 2 2 5" xfId="9740" xr:uid="{00000000-0005-0000-0000-0000A7830000}"/>
    <cellStyle name="Normal 4 7 2 2 2 5 2" xfId="26707" xr:uid="{00000000-0005-0000-0000-0000A8830000}"/>
    <cellStyle name="Normal 4 7 2 2 2 6" xfId="18225" xr:uid="{00000000-0005-0000-0000-0000A9830000}"/>
    <cellStyle name="Normal 4 7 2 2 3" xfId="1759" xr:uid="{00000000-0005-0000-0000-0000AA830000}"/>
    <cellStyle name="Normal 4 7 2 2 3 2" xfId="3881" xr:uid="{00000000-0005-0000-0000-0000AB830000}"/>
    <cellStyle name="Normal 4 7 2 2 3 2 2" xfId="8140" xr:uid="{00000000-0005-0000-0000-0000AC830000}"/>
    <cellStyle name="Normal 4 7 2 2 3 2 2 2" xfId="16629" xr:uid="{00000000-0005-0000-0000-0000AD830000}"/>
    <cellStyle name="Normal 4 7 2 2 3 2 2 2 2" xfId="33595" xr:uid="{00000000-0005-0000-0000-0000AE830000}"/>
    <cellStyle name="Normal 4 7 2 2 3 2 2 3" xfId="25113" xr:uid="{00000000-0005-0000-0000-0000AF830000}"/>
    <cellStyle name="Normal 4 7 2 2 3 2 3" xfId="12387" xr:uid="{00000000-0005-0000-0000-0000B0830000}"/>
    <cellStyle name="Normal 4 7 2 2 3 2 3 2" xfId="29354" xr:uid="{00000000-0005-0000-0000-0000B1830000}"/>
    <cellStyle name="Normal 4 7 2 2 3 2 4" xfId="20872" xr:uid="{00000000-0005-0000-0000-0000B2830000}"/>
    <cellStyle name="Normal 4 7 2 2 3 3" xfId="6021" xr:uid="{00000000-0005-0000-0000-0000B3830000}"/>
    <cellStyle name="Normal 4 7 2 2 3 3 2" xfId="14511" xr:uid="{00000000-0005-0000-0000-0000B4830000}"/>
    <cellStyle name="Normal 4 7 2 2 3 3 2 2" xfId="31477" xr:uid="{00000000-0005-0000-0000-0000B5830000}"/>
    <cellStyle name="Normal 4 7 2 2 3 3 3" xfId="22995" xr:uid="{00000000-0005-0000-0000-0000B6830000}"/>
    <cellStyle name="Normal 4 7 2 2 3 4" xfId="10269" xr:uid="{00000000-0005-0000-0000-0000B7830000}"/>
    <cellStyle name="Normal 4 7 2 2 3 4 2" xfId="27236" xr:uid="{00000000-0005-0000-0000-0000B8830000}"/>
    <cellStyle name="Normal 4 7 2 2 3 5" xfId="18754" xr:uid="{00000000-0005-0000-0000-0000B9830000}"/>
    <cellStyle name="Normal 4 7 2 2 4" xfId="2822" xr:uid="{00000000-0005-0000-0000-0000BA830000}"/>
    <cellStyle name="Normal 4 7 2 2 4 2" xfId="7082" xr:uid="{00000000-0005-0000-0000-0000BB830000}"/>
    <cellStyle name="Normal 4 7 2 2 4 2 2" xfId="15571" xr:uid="{00000000-0005-0000-0000-0000BC830000}"/>
    <cellStyle name="Normal 4 7 2 2 4 2 2 2" xfId="32537" xr:uid="{00000000-0005-0000-0000-0000BD830000}"/>
    <cellStyle name="Normal 4 7 2 2 4 2 3" xfId="24055" xr:uid="{00000000-0005-0000-0000-0000BE830000}"/>
    <cellStyle name="Normal 4 7 2 2 4 3" xfId="11329" xr:uid="{00000000-0005-0000-0000-0000BF830000}"/>
    <cellStyle name="Normal 4 7 2 2 4 3 2" xfId="28296" xr:uid="{00000000-0005-0000-0000-0000C0830000}"/>
    <cellStyle name="Normal 4 7 2 2 4 4" xfId="19814" xr:uid="{00000000-0005-0000-0000-0000C1830000}"/>
    <cellStyle name="Normal 4 7 2 2 5" xfId="4963" xr:uid="{00000000-0005-0000-0000-0000C2830000}"/>
    <cellStyle name="Normal 4 7 2 2 5 2" xfId="13453" xr:uid="{00000000-0005-0000-0000-0000C3830000}"/>
    <cellStyle name="Normal 4 7 2 2 5 2 2" xfId="30419" xr:uid="{00000000-0005-0000-0000-0000C4830000}"/>
    <cellStyle name="Normal 4 7 2 2 5 3" xfId="21937" xr:uid="{00000000-0005-0000-0000-0000C5830000}"/>
    <cellStyle name="Normal 4 7 2 2 6" xfId="9211" xr:uid="{00000000-0005-0000-0000-0000C6830000}"/>
    <cellStyle name="Normal 4 7 2 2 6 2" xfId="26178" xr:uid="{00000000-0005-0000-0000-0000C7830000}"/>
    <cellStyle name="Normal 4 7 2 2 7" xfId="17696" xr:uid="{00000000-0005-0000-0000-0000C8830000}"/>
    <cellStyle name="Normal 4 7 2 3" xfId="958" xr:uid="{00000000-0005-0000-0000-0000C9830000}"/>
    <cellStyle name="Normal 4 7 2 3 2" xfId="2024" xr:uid="{00000000-0005-0000-0000-0000CA830000}"/>
    <cellStyle name="Normal 4 7 2 3 2 2" xfId="4145" xr:uid="{00000000-0005-0000-0000-0000CB830000}"/>
    <cellStyle name="Normal 4 7 2 3 2 2 2" xfId="8404" xr:uid="{00000000-0005-0000-0000-0000CC830000}"/>
    <cellStyle name="Normal 4 7 2 3 2 2 2 2" xfId="16893" xr:uid="{00000000-0005-0000-0000-0000CD830000}"/>
    <cellStyle name="Normal 4 7 2 3 2 2 2 2 2" xfId="33859" xr:uid="{00000000-0005-0000-0000-0000CE830000}"/>
    <cellStyle name="Normal 4 7 2 3 2 2 2 3" xfId="25377" xr:uid="{00000000-0005-0000-0000-0000CF830000}"/>
    <cellStyle name="Normal 4 7 2 3 2 2 3" xfId="12651" xr:uid="{00000000-0005-0000-0000-0000D0830000}"/>
    <cellStyle name="Normal 4 7 2 3 2 2 3 2" xfId="29618" xr:uid="{00000000-0005-0000-0000-0000D1830000}"/>
    <cellStyle name="Normal 4 7 2 3 2 2 4" xfId="21136" xr:uid="{00000000-0005-0000-0000-0000D2830000}"/>
    <cellStyle name="Normal 4 7 2 3 2 3" xfId="6285" xr:uid="{00000000-0005-0000-0000-0000D3830000}"/>
    <cellStyle name="Normal 4 7 2 3 2 3 2" xfId="14775" xr:uid="{00000000-0005-0000-0000-0000D4830000}"/>
    <cellStyle name="Normal 4 7 2 3 2 3 2 2" xfId="31741" xr:uid="{00000000-0005-0000-0000-0000D5830000}"/>
    <cellStyle name="Normal 4 7 2 3 2 3 3" xfId="23259" xr:uid="{00000000-0005-0000-0000-0000D6830000}"/>
    <cellStyle name="Normal 4 7 2 3 2 4" xfId="10533" xr:uid="{00000000-0005-0000-0000-0000D7830000}"/>
    <cellStyle name="Normal 4 7 2 3 2 4 2" xfId="27500" xr:uid="{00000000-0005-0000-0000-0000D8830000}"/>
    <cellStyle name="Normal 4 7 2 3 2 5" xfId="19018" xr:uid="{00000000-0005-0000-0000-0000D9830000}"/>
    <cellStyle name="Normal 4 7 2 3 3" xfId="3086" xr:uid="{00000000-0005-0000-0000-0000DA830000}"/>
    <cellStyle name="Normal 4 7 2 3 3 2" xfId="7346" xr:uid="{00000000-0005-0000-0000-0000DB830000}"/>
    <cellStyle name="Normal 4 7 2 3 3 2 2" xfId="15835" xr:uid="{00000000-0005-0000-0000-0000DC830000}"/>
    <cellStyle name="Normal 4 7 2 3 3 2 2 2" xfId="32801" xr:uid="{00000000-0005-0000-0000-0000DD830000}"/>
    <cellStyle name="Normal 4 7 2 3 3 2 3" xfId="24319" xr:uid="{00000000-0005-0000-0000-0000DE830000}"/>
    <cellStyle name="Normal 4 7 2 3 3 3" xfId="11593" xr:uid="{00000000-0005-0000-0000-0000DF830000}"/>
    <cellStyle name="Normal 4 7 2 3 3 3 2" xfId="28560" xr:uid="{00000000-0005-0000-0000-0000E0830000}"/>
    <cellStyle name="Normal 4 7 2 3 3 4" xfId="20078" xr:uid="{00000000-0005-0000-0000-0000E1830000}"/>
    <cellStyle name="Normal 4 7 2 3 4" xfId="5227" xr:uid="{00000000-0005-0000-0000-0000E2830000}"/>
    <cellStyle name="Normal 4 7 2 3 4 2" xfId="13717" xr:uid="{00000000-0005-0000-0000-0000E3830000}"/>
    <cellStyle name="Normal 4 7 2 3 4 2 2" xfId="30683" xr:uid="{00000000-0005-0000-0000-0000E4830000}"/>
    <cellStyle name="Normal 4 7 2 3 4 3" xfId="22201" xr:uid="{00000000-0005-0000-0000-0000E5830000}"/>
    <cellStyle name="Normal 4 7 2 3 5" xfId="9475" xr:uid="{00000000-0005-0000-0000-0000E6830000}"/>
    <cellStyle name="Normal 4 7 2 3 5 2" xfId="26442" xr:uid="{00000000-0005-0000-0000-0000E7830000}"/>
    <cellStyle name="Normal 4 7 2 3 6" xfId="17960" xr:uid="{00000000-0005-0000-0000-0000E8830000}"/>
    <cellStyle name="Normal 4 7 2 4" xfId="1494" xr:uid="{00000000-0005-0000-0000-0000E9830000}"/>
    <cellStyle name="Normal 4 7 2 4 2" xfId="3616" xr:uid="{00000000-0005-0000-0000-0000EA830000}"/>
    <cellStyle name="Normal 4 7 2 4 2 2" xfId="7875" xr:uid="{00000000-0005-0000-0000-0000EB830000}"/>
    <cellStyle name="Normal 4 7 2 4 2 2 2" xfId="16364" xr:uid="{00000000-0005-0000-0000-0000EC830000}"/>
    <cellStyle name="Normal 4 7 2 4 2 2 2 2" xfId="33330" xr:uid="{00000000-0005-0000-0000-0000ED830000}"/>
    <cellStyle name="Normal 4 7 2 4 2 2 3" xfId="24848" xr:uid="{00000000-0005-0000-0000-0000EE830000}"/>
    <cellStyle name="Normal 4 7 2 4 2 3" xfId="12122" xr:uid="{00000000-0005-0000-0000-0000EF830000}"/>
    <cellStyle name="Normal 4 7 2 4 2 3 2" xfId="29089" xr:uid="{00000000-0005-0000-0000-0000F0830000}"/>
    <cellStyle name="Normal 4 7 2 4 2 4" xfId="20607" xr:uid="{00000000-0005-0000-0000-0000F1830000}"/>
    <cellStyle name="Normal 4 7 2 4 3" xfId="5756" xr:uid="{00000000-0005-0000-0000-0000F2830000}"/>
    <cellStyle name="Normal 4 7 2 4 3 2" xfId="14246" xr:uid="{00000000-0005-0000-0000-0000F3830000}"/>
    <cellStyle name="Normal 4 7 2 4 3 2 2" xfId="31212" xr:uid="{00000000-0005-0000-0000-0000F4830000}"/>
    <cellStyle name="Normal 4 7 2 4 3 3" xfId="22730" xr:uid="{00000000-0005-0000-0000-0000F5830000}"/>
    <cellStyle name="Normal 4 7 2 4 4" xfId="10004" xr:uid="{00000000-0005-0000-0000-0000F6830000}"/>
    <cellStyle name="Normal 4 7 2 4 4 2" xfId="26971" xr:uid="{00000000-0005-0000-0000-0000F7830000}"/>
    <cellStyle name="Normal 4 7 2 4 5" xfId="18489" xr:uid="{00000000-0005-0000-0000-0000F8830000}"/>
    <cellStyle name="Normal 4 7 2 5" xfId="2557" xr:uid="{00000000-0005-0000-0000-0000F9830000}"/>
    <cellStyle name="Normal 4 7 2 5 2" xfId="6817" xr:uid="{00000000-0005-0000-0000-0000FA830000}"/>
    <cellStyle name="Normal 4 7 2 5 2 2" xfId="15306" xr:uid="{00000000-0005-0000-0000-0000FB830000}"/>
    <cellStyle name="Normal 4 7 2 5 2 2 2" xfId="32272" xr:uid="{00000000-0005-0000-0000-0000FC830000}"/>
    <cellStyle name="Normal 4 7 2 5 2 3" xfId="23790" xr:uid="{00000000-0005-0000-0000-0000FD830000}"/>
    <cellStyle name="Normal 4 7 2 5 3" xfId="11064" xr:uid="{00000000-0005-0000-0000-0000FE830000}"/>
    <cellStyle name="Normal 4 7 2 5 3 2" xfId="28031" xr:uid="{00000000-0005-0000-0000-0000FF830000}"/>
    <cellStyle name="Normal 4 7 2 5 4" xfId="19549" xr:uid="{00000000-0005-0000-0000-000000840000}"/>
    <cellStyle name="Normal 4 7 2 6" xfId="4698" xr:uid="{00000000-0005-0000-0000-000001840000}"/>
    <cellStyle name="Normal 4 7 2 6 2" xfId="13188" xr:uid="{00000000-0005-0000-0000-000002840000}"/>
    <cellStyle name="Normal 4 7 2 6 2 2" xfId="30154" xr:uid="{00000000-0005-0000-0000-000003840000}"/>
    <cellStyle name="Normal 4 7 2 6 3" xfId="21672" xr:uid="{00000000-0005-0000-0000-000004840000}"/>
    <cellStyle name="Normal 4 7 2 7" xfId="8946" xr:uid="{00000000-0005-0000-0000-000005840000}"/>
    <cellStyle name="Normal 4 7 2 7 2" xfId="25913" xr:uid="{00000000-0005-0000-0000-000006840000}"/>
    <cellStyle name="Normal 4 7 2 8" xfId="17431" xr:uid="{00000000-0005-0000-0000-000007840000}"/>
    <cellStyle name="Normal 4 7 3" xfId="559" xr:uid="{00000000-0005-0000-0000-000008840000}"/>
    <cellStyle name="Normal 4 7 3 2" xfId="1097" xr:uid="{00000000-0005-0000-0000-000009840000}"/>
    <cellStyle name="Normal 4 7 3 2 2" xfId="2158" xr:uid="{00000000-0005-0000-0000-00000A840000}"/>
    <cellStyle name="Normal 4 7 3 2 2 2" xfId="4279" xr:uid="{00000000-0005-0000-0000-00000B840000}"/>
    <cellStyle name="Normal 4 7 3 2 2 2 2" xfId="8538" xr:uid="{00000000-0005-0000-0000-00000C840000}"/>
    <cellStyle name="Normal 4 7 3 2 2 2 2 2" xfId="17027" xr:uid="{00000000-0005-0000-0000-00000D840000}"/>
    <cellStyle name="Normal 4 7 3 2 2 2 2 2 2" xfId="33993" xr:uid="{00000000-0005-0000-0000-00000E840000}"/>
    <cellStyle name="Normal 4 7 3 2 2 2 2 3" xfId="25511" xr:uid="{00000000-0005-0000-0000-00000F840000}"/>
    <cellStyle name="Normal 4 7 3 2 2 2 3" xfId="12785" xr:uid="{00000000-0005-0000-0000-000010840000}"/>
    <cellStyle name="Normal 4 7 3 2 2 2 3 2" xfId="29752" xr:uid="{00000000-0005-0000-0000-000011840000}"/>
    <cellStyle name="Normal 4 7 3 2 2 2 4" xfId="21270" xr:uid="{00000000-0005-0000-0000-000012840000}"/>
    <cellStyle name="Normal 4 7 3 2 2 3" xfId="6419" xr:uid="{00000000-0005-0000-0000-000013840000}"/>
    <cellStyle name="Normal 4 7 3 2 2 3 2" xfId="14909" xr:uid="{00000000-0005-0000-0000-000014840000}"/>
    <cellStyle name="Normal 4 7 3 2 2 3 2 2" xfId="31875" xr:uid="{00000000-0005-0000-0000-000015840000}"/>
    <cellStyle name="Normal 4 7 3 2 2 3 3" xfId="23393" xr:uid="{00000000-0005-0000-0000-000016840000}"/>
    <cellStyle name="Normal 4 7 3 2 2 4" xfId="10667" xr:uid="{00000000-0005-0000-0000-000017840000}"/>
    <cellStyle name="Normal 4 7 3 2 2 4 2" xfId="27634" xr:uid="{00000000-0005-0000-0000-000018840000}"/>
    <cellStyle name="Normal 4 7 3 2 2 5" xfId="19152" xr:uid="{00000000-0005-0000-0000-000019840000}"/>
    <cellStyle name="Normal 4 7 3 2 3" xfId="3220" xr:uid="{00000000-0005-0000-0000-00001A840000}"/>
    <cellStyle name="Normal 4 7 3 2 3 2" xfId="7480" xr:uid="{00000000-0005-0000-0000-00001B840000}"/>
    <cellStyle name="Normal 4 7 3 2 3 2 2" xfId="15969" xr:uid="{00000000-0005-0000-0000-00001C840000}"/>
    <cellStyle name="Normal 4 7 3 2 3 2 2 2" xfId="32935" xr:uid="{00000000-0005-0000-0000-00001D840000}"/>
    <cellStyle name="Normal 4 7 3 2 3 2 3" xfId="24453" xr:uid="{00000000-0005-0000-0000-00001E840000}"/>
    <cellStyle name="Normal 4 7 3 2 3 3" xfId="11727" xr:uid="{00000000-0005-0000-0000-00001F840000}"/>
    <cellStyle name="Normal 4 7 3 2 3 3 2" xfId="28694" xr:uid="{00000000-0005-0000-0000-000020840000}"/>
    <cellStyle name="Normal 4 7 3 2 3 4" xfId="20212" xr:uid="{00000000-0005-0000-0000-000021840000}"/>
    <cellStyle name="Normal 4 7 3 2 4" xfId="5361" xr:uid="{00000000-0005-0000-0000-000022840000}"/>
    <cellStyle name="Normal 4 7 3 2 4 2" xfId="13851" xr:uid="{00000000-0005-0000-0000-000023840000}"/>
    <cellStyle name="Normal 4 7 3 2 4 2 2" xfId="30817" xr:uid="{00000000-0005-0000-0000-000024840000}"/>
    <cellStyle name="Normal 4 7 3 2 4 3" xfId="22335" xr:uid="{00000000-0005-0000-0000-000025840000}"/>
    <cellStyle name="Normal 4 7 3 2 5" xfId="9609" xr:uid="{00000000-0005-0000-0000-000026840000}"/>
    <cellStyle name="Normal 4 7 3 2 5 2" xfId="26576" xr:uid="{00000000-0005-0000-0000-000027840000}"/>
    <cellStyle name="Normal 4 7 3 2 6" xfId="18094" xr:uid="{00000000-0005-0000-0000-000028840000}"/>
    <cellStyle name="Normal 4 7 3 3" xfId="1628" xr:uid="{00000000-0005-0000-0000-000029840000}"/>
    <cellStyle name="Normal 4 7 3 3 2" xfId="3750" xr:uid="{00000000-0005-0000-0000-00002A840000}"/>
    <cellStyle name="Normal 4 7 3 3 2 2" xfId="8009" xr:uid="{00000000-0005-0000-0000-00002B840000}"/>
    <cellStyle name="Normal 4 7 3 3 2 2 2" xfId="16498" xr:uid="{00000000-0005-0000-0000-00002C840000}"/>
    <cellStyle name="Normal 4 7 3 3 2 2 2 2" xfId="33464" xr:uid="{00000000-0005-0000-0000-00002D840000}"/>
    <cellStyle name="Normal 4 7 3 3 2 2 3" xfId="24982" xr:uid="{00000000-0005-0000-0000-00002E840000}"/>
    <cellStyle name="Normal 4 7 3 3 2 3" xfId="12256" xr:uid="{00000000-0005-0000-0000-00002F840000}"/>
    <cellStyle name="Normal 4 7 3 3 2 3 2" xfId="29223" xr:uid="{00000000-0005-0000-0000-000030840000}"/>
    <cellStyle name="Normal 4 7 3 3 2 4" xfId="20741" xr:uid="{00000000-0005-0000-0000-000031840000}"/>
    <cellStyle name="Normal 4 7 3 3 3" xfId="5890" xr:uid="{00000000-0005-0000-0000-000032840000}"/>
    <cellStyle name="Normal 4 7 3 3 3 2" xfId="14380" xr:uid="{00000000-0005-0000-0000-000033840000}"/>
    <cellStyle name="Normal 4 7 3 3 3 2 2" xfId="31346" xr:uid="{00000000-0005-0000-0000-000034840000}"/>
    <cellStyle name="Normal 4 7 3 3 3 3" xfId="22864" xr:uid="{00000000-0005-0000-0000-000035840000}"/>
    <cellStyle name="Normal 4 7 3 3 4" xfId="10138" xr:uid="{00000000-0005-0000-0000-000036840000}"/>
    <cellStyle name="Normal 4 7 3 3 4 2" xfId="27105" xr:uid="{00000000-0005-0000-0000-000037840000}"/>
    <cellStyle name="Normal 4 7 3 3 5" xfId="18623" xr:uid="{00000000-0005-0000-0000-000038840000}"/>
    <cellStyle name="Normal 4 7 3 4" xfId="2691" xr:uid="{00000000-0005-0000-0000-000039840000}"/>
    <cellStyle name="Normal 4 7 3 4 2" xfId="6951" xr:uid="{00000000-0005-0000-0000-00003A840000}"/>
    <cellStyle name="Normal 4 7 3 4 2 2" xfId="15440" xr:uid="{00000000-0005-0000-0000-00003B840000}"/>
    <cellStyle name="Normal 4 7 3 4 2 2 2" xfId="32406" xr:uid="{00000000-0005-0000-0000-00003C840000}"/>
    <cellStyle name="Normal 4 7 3 4 2 3" xfId="23924" xr:uid="{00000000-0005-0000-0000-00003D840000}"/>
    <cellStyle name="Normal 4 7 3 4 3" xfId="11198" xr:uid="{00000000-0005-0000-0000-00003E840000}"/>
    <cellStyle name="Normal 4 7 3 4 3 2" xfId="28165" xr:uid="{00000000-0005-0000-0000-00003F840000}"/>
    <cellStyle name="Normal 4 7 3 4 4" xfId="19683" xr:uid="{00000000-0005-0000-0000-000040840000}"/>
    <cellStyle name="Normal 4 7 3 5" xfId="4832" xr:uid="{00000000-0005-0000-0000-000041840000}"/>
    <cellStyle name="Normal 4 7 3 5 2" xfId="13322" xr:uid="{00000000-0005-0000-0000-000042840000}"/>
    <cellStyle name="Normal 4 7 3 5 2 2" xfId="30288" xr:uid="{00000000-0005-0000-0000-000043840000}"/>
    <cellStyle name="Normal 4 7 3 5 3" xfId="21806" xr:uid="{00000000-0005-0000-0000-000044840000}"/>
    <cellStyle name="Normal 4 7 3 6" xfId="9080" xr:uid="{00000000-0005-0000-0000-000045840000}"/>
    <cellStyle name="Normal 4 7 3 6 2" xfId="26047" xr:uid="{00000000-0005-0000-0000-000046840000}"/>
    <cellStyle name="Normal 4 7 3 7" xfId="17565" xr:uid="{00000000-0005-0000-0000-000047840000}"/>
    <cellStyle name="Normal 4 7 4" xfId="827" xr:uid="{00000000-0005-0000-0000-000048840000}"/>
    <cellStyle name="Normal 4 7 4 2" xfId="1893" xr:uid="{00000000-0005-0000-0000-000049840000}"/>
    <cellStyle name="Normal 4 7 4 2 2" xfId="4014" xr:uid="{00000000-0005-0000-0000-00004A840000}"/>
    <cellStyle name="Normal 4 7 4 2 2 2" xfId="8273" xr:uid="{00000000-0005-0000-0000-00004B840000}"/>
    <cellStyle name="Normal 4 7 4 2 2 2 2" xfId="16762" xr:uid="{00000000-0005-0000-0000-00004C840000}"/>
    <cellStyle name="Normal 4 7 4 2 2 2 2 2" xfId="33728" xr:uid="{00000000-0005-0000-0000-00004D840000}"/>
    <cellStyle name="Normal 4 7 4 2 2 2 3" xfId="25246" xr:uid="{00000000-0005-0000-0000-00004E840000}"/>
    <cellStyle name="Normal 4 7 4 2 2 3" xfId="12520" xr:uid="{00000000-0005-0000-0000-00004F840000}"/>
    <cellStyle name="Normal 4 7 4 2 2 3 2" xfId="29487" xr:uid="{00000000-0005-0000-0000-000050840000}"/>
    <cellStyle name="Normal 4 7 4 2 2 4" xfId="21005" xr:uid="{00000000-0005-0000-0000-000051840000}"/>
    <cellStyle name="Normal 4 7 4 2 3" xfId="6154" xr:uid="{00000000-0005-0000-0000-000052840000}"/>
    <cellStyle name="Normal 4 7 4 2 3 2" xfId="14644" xr:uid="{00000000-0005-0000-0000-000053840000}"/>
    <cellStyle name="Normal 4 7 4 2 3 2 2" xfId="31610" xr:uid="{00000000-0005-0000-0000-000054840000}"/>
    <cellStyle name="Normal 4 7 4 2 3 3" xfId="23128" xr:uid="{00000000-0005-0000-0000-000055840000}"/>
    <cellStyle name="Normal 4 7 4 2 4" xfId="10402" xr:uid="{00000000-0005-0000-0000-000056840000}"/>
    <cellStyle name="Normal 4 7 4 2 4 2" xfId="27369" xr:uid="{00000000-0005-0000-0000-000057840000}"/>
    <cellStyle name="Normal 4 7 4 2 5" xfId="18887" xr:uid="{00000000-0005-0000-0000-000058840000}"/>
    <cellStyle name="Normal 4 7 4 3" xfId="2955" xr:uid="{00000000-0005-0000-0000-000059840000}"/>
    <cellStyle name="Normal 4 7 4 3 2" xfId="7215" xr:uid="{00000000-0005-0000-0000-00005A840000}"/>
    <cellStyle name="Normal 4 7 4 3 2 2" xfId="15704" xr:uid="{00000000-0005-0000-0000-00005B840000}"/>
    <cellStyle name="Normal 4 7 4 3 2 2 2" xfId="32670" xr:uid="{00000000-0005-0000-0000-00005C840000}"/>
    <cellStyle name="Normal 4 7 4 3 2 3" xfId="24188" xr:uid="{00000000-0005-0000-0000-00005D840000}"/>
    <cellStyle name="Normal 4 7 4 3 3" xfId="11462" xr:uid="{00000000-0005-0000-0000-00005E840000}"/>
    <cellStyle name="Normal 4 7 4 3 3 2" xfId="28429" xr:uid="{00000000-0005-0000-0000-00005F840000}"/>
    <cellStyle name="Normal 4 7 4 3 4" xfId="19947" xr:uid="{00000000-0005-0000-0000-000060840000}"/>
    <cellStyle name="Normal 4 7 4 4" xfId="5096" xr:uid="{00000000-0005-0000-0000-000061840000}"/>
    <cellStyle name="Normal 4 7 4 4 2" xfId="13586" xr:uid="{00000000-0005-0000-0000-000062840000}"/>
    <cellStyle name="Normal 4 7 4 4 2 2" xfId="30552" xr:uid="{00000000-0005-0000-0000-000063840000}"/>
    <cellStyle name="Normal 4 7 4 4 3" xfId="22070" xr:uid="{00000000-0005-0000-0000-000064840000}"/>
    <cellStyle name="Normal 4 7 4 5" xfId="9344" xr:uid="{00000000-0005-0000-0000-000065840000}"/>
    <cellStyle name="Normal 4 7 4 5 2" xfId="26311" xr:uid="{00000000-0005-0000-0000-000066840000}"/>
    <cellStyle name="Normal 4 7 4 6" xfId="17829" xr:uid="{00000000-0005-0000-0000-000067840000}"/>
    <cellStyle name="Normal 4 7 5" xfId="1363" xr:uid="{00000000-0005-0000-0000-000068840000}"/>
    <cellStyle name="Normal 4 7 5 2" xfId="3485" xr:uid="{00000000-0005-0000-0000-000069840000}"/>
    <cellStyle name="Normal 4 7 5 2 2" xfId="7744" xr:uid="{00000000-0005-0000-0000-00006A840000}"/>
    <cellStyle name="Normal 4 7 5 2 2 2" xfId="16233" xr:uid="{00000000-0005-0000-0000-00006B840000}"/>
    <cellStyle name="Normal 4 7 5 2 2 2 2" xfId="33199" xr:uid="{00000000-0005-0000-0000-00006C840000}"/>
    <cellStyle name="Normal 4 7 5 2 2 3" xfId="24717" xr:uid="{00000000-0005-0000-0000-00006D840000}"/>
    <cellStyle name="Normal 4 7 5 2 3" xfId="11991" xr:uid="{00000000-0005-0000-0000-00006E840000}"/>
    <cellStyle name="Normal 4 7 5 2 3 2" xfId="28958" xr:uid="{00000000-0005-0000-0000-00006F840000}"/>
    <cellStyle name="Normal 4 7 5 2 4" xfId="20476" xr:uid="{00000000-0005-0000-0000-000070840000}"/>
    <cellStyle name="Normal 4 7 5 3" xfId="5625" xr:uid="{00000000-0005-0000-0000-000071840000}"/>
    <cellStyle name="Normal 4 7 5 3 2" xfId="14115" xr:uid="{00000000-0005-0000-0000-000072840000}"/>
    <cellStyle name="Normal 4 7 5 3 2 2" xfId="31081" xr:uid="{00000000-0005-0000-0000-000073840000}"/>
    <cellStyle name="Normal 4 7 5 3 3" xfId="22599" xr:uid="{00000000-0005-0000-0000-000074840000}"/>
    <cellStyle name="Normal 4 7 5 4" xfId="9873" xr:uid="{00000000-0005-0000-0000-000075840000}"/>
    <cellStyle name="Normal 4 7 5 4 2" xfId="26840" xr:uid="{00000000-0005-0000-0000-000076840000}"/>
    <cellStyle name="Normal 4 7 5 5" xfId="18358" xr:uid="{00000000-0005-0000-0000-000077840000}"/>
    <cellStyle name="Normal 4 7 6" xfId="2426" xr:uid="{00000000-0005-0000-0000-000078840000}"/>
    <cellStyle name="Normal 4 7 6 2" xfId="6686" xr:uid="{00000000-0005-0000-0000-000079840000}"/>
    <cellStyle name="Normal 4 7 6 2 2" xfId="15175" xr:uid="{00000000-0005-0000-0000-00007A840000}"/>
    <cellStyle name="Normal 4 7 6 2 2 2" xfId="32141" xr:uid="{00000000-0005-0000-0000-00007B840000}"/>
    <cellStyle name="Normal 4 7 6 2 3" xfId="23659" xr:uid="{00000000-0005-0000-0000-00007C840000}"/>
    <cellStyle name="Normal 4 7 6 3" xfId="10933" xr:uid="{00000000-0005-0000-0000-00007D840000}"/>
    <cellStyle name="Normal 4 7 6 3 2" xfId="27900" xr:uid="{00000000-0005-0000-0000-00007E840000}"/>
    <cellStyle name="Normal 4 7 6 4" xfId="19418" xr:uid="{00000000-0005-0000-0000-00007F840000}"/>
    <cellStyle name="Normal 4 7 7" xfId="4567" xr:uid="{00000000-0005-0000-0000-000080840000}"/>
    <cellStyle name="Normal 4 7 7 2" xfId="13057" xr:uid="{00000000-0005-0000-0000-000081840000}"/>
    <cellStyle name="Normal 4 7 7 2 2" xfId="30023" xr:uid="{00000000-0005-0000-0000-000082840000}"/>
    <cellStyle name="Normal 4 7 7 3" xfId="21541" xr:uid="{00000000-0005-0000-0000-000083840000}"/>
    <cellStyle name="Normal 4 7 8" xfId="8815" xr:uid="{00000000-0005-0000-0000-000084840000}"/>
    <cellStyle name="Normal 4 7 8 2" xfId="25782" xr:uid="{00000000-0005-0000-0000-000085840000}"/>
    <cellStyle name="Normal 4 7 9" xfId="17300" xr:uid="{00000000-0005-0000-0000-000086840000}"/>
    <cellStyle name="Normal 4 8" xfId="338" xr:uid="{00000000-0005-0000-0000-000087840000}"/>
    <cellStyle name="Normal 4 8 2" xfId="627" xr:uid="{00000000-0005-0000-0000-000088840000}"/>
    <cellStyle name="Normal 4 8 2 2" xfId="1163" xr:uid="{00000000-0005-0000-0000-000089840000}"/>
    <cellStyle name="Normal 4 8 2 2 2" xfId="2224" xr:uid="{00000000-0005-0000-0000-00008A840000}"/>
    <cellStyle name="Normal 4 8 2 2 2 2" xfId="4345" xr:uid="{00000000-0005-0000-0000-00008B840000}"/>
    <cellStyle name="Normal 4 8 2 2 2 2 2" xfId="8604" xr:uid="{00000000-0005-0000-0000-00008C840000}"/>
    <cellStyle name="Normal 4 8 2 2 2 2 2 2" xfId="17093" xr:uid="{00000000-0005-0000-0000-00008D840000}"/>
    <cellStyle name="Normal 4 8 2 2 2 2 2 2 2" xfId="34059" xr:uid="{00000000-0005-0000-0000-00008E840000}"/>
    <cellStyle name="Normal 4 8 2 2 2 2 2 3" xfId="25577" xr:uid="{00000000-0005-0000-0000-00008F840000}"/>
    <cellStyle name="Normal 4 8 2 2 2 2 3" xfId="12851" xr:uid="{00000000-0005-0000-0000-000090840000}"/>
    <cellStyle name="Normal 4 8 2 2 2 2 3 2" xfId="29818" xr:uid="{00000000-0005-0000-0000-000091840000}"/>
    <cellStyle name="Normal 4 8 2 2 2 2 4" xfId="21336" xr:uid="{00000000-0005-0000-0000-000092840000}"/>
    <cellStyle name="Normal 4 8 2 2 2 3" xfId="6485" xr:uid="{00000000-0005-0000-0000-000093840000}"/>
    <cellStyle name="Normal 4 8 2 2 2 3 2" xfId="14975" xr:uid="{00000000-0005-0000-0000-000094840000}"/>
    <cellStyle name="Normal 4 8 2 2 2 3 2 2" xfId="31941" xr:uid="{00000000-0005-0000-0000-000095840000}"/>
    <cellStyle name="Normal 4 8 2 2 2 3 3" xfId="23459" xr:uid="{00000000-0005-0000-0000-000096840000}"/>
    <cellStyle name="Normal 4 8 2 2 2 4" xfId="10733" xr:uid="{00000000-0005-0000-0000-000097840000}"/>
    <cellStyle name="Normal 4 8 2 2 2 4 2" xfId="27700" xr:uid="{00000000-0005-0000-0000-000098840000}"/>
    <cellStyle name="Normal 4 8 2 2 2 5" xfId="19218" xr:uid="{00000000-0005-0000-0000-000099840000}"/>
    <cellStyle name="Normal 4 8 2 2 3" xfId="3286" xr:uid="{00000000-0005-0000-0000-00009A840000}"/>
    <cellStyle name="Normal 4 8 2 2 3 2" xfId="7546" xr:uid="{00000000-0005-0000-0000-00009B840000}"/>
    <cellStyle name="Normal 4 8 2 2 3 2 2" xfId="16035" xr:uid="{00000000-0005-0000-0000-00009C840000}"/>
    <cellStyle name="Normal 4 8 2 2 3 2 2 2" xfId="33001" xr:uid="{00000000-0005-0000-0000-00009D840000}"/>
    <cellStyle name="Normal 4 8 2 2 3 2 3" xfId="24519" xr:uid="{00000000-0005-0000-0000-00009E840000}"/>
    <cellStyle name="Normal 4 8 2 2 3 3" xfId="11793" xr:uid="{00000000-0005-0000-0000-00009F840000}"/>
    <cellStyle name="Normal 4 8 2 2 3 3 2" xfId="28760" xr:uid="{00000000-0005-0000-0000-0000A0840000}"/>
    <cellStyle name="Normal 4 8 2 2 3 4" xfId="20278" xr:uid="{00000000-0005-0000-0000-0000A1840000}"/>
    <cellStyle name="Normal 4 8 2 2 4" xfId="5427" xr:uid="{00000000-0005-0000-0000-0000A2840000}"/>
    <cellStyle name="Normal 4 8 2 2 4 2" xfId="13917" xr:uid="{00000000-0005-0000-0000-0000A3840000}"/>
    <cellStyle name="Normal 4 8 2 2 4 2 2" xfId="30883" xr:uid="{00000000-0005-0000-0000-0000A4840000}"/>
    <cellStyle name="Normal 4 8 2 2 4 3" xfId="22401" xr:uid="{00000000-0005-0000-0000-0000A5840000}"/>
    <cellStyle name="Normal 4 8 2 2 5" xfId="9675" xr:uid="{00000000-0005-0000-0000-0000A6840000}"/>
    <cellStyle name="Normal 4 8 2 2 5 2" xfId="26642" xr:uid="{00000000-0005-0000-0000-0000A7840000}"/>
    <cellStyle name="Normal 4 8 2 2 6" xfId="18160" xr:uid="{00000000-0005-0000-0000-0000A8840000}"/>
    <cellStyle name="Normal 4 8 2 3" xfId="1694" xr:uid="{00000000-0005-0000-0000-0000A9840000}"/>
    <cellStyle name="Normal 4 8 2 3 2" xfId="3816" xr:uid="{00000000-0005-0000-0000-0000AA840000}"/>
    <cellStyle name="Normal 4 8 2 3 2 2" xfId="8075" xr:uid="{00000000-0005-0000-0000-0000AB840000}"/>
    <cellStyle name="Normal 4 8 2 3 2 2 2" xfId="16564" xr:uid="{00000000-0005-0000-0000-0000AC840000}"/>
    <cellStyle name="Normal 4 8 2 3 2 2 2 2" xfId="33530" xr:uid="{00000000-0005-0000-0000-0000AD840000}"/>
    <cellStyle name="Normal 4 8 2 3 2 2 3" xfId="25048" xr:uid="{00000000-0005-0000-0000-0000AE840000}"/>
    <cellStyle name="Normal 4 8 2 3 2 3" xfId="12322" xr:uid="{00000000-0005-0000-0000-0000AF840000}"/>
    <cellStyle name="Normal 4 8 2 3 2 3 2" xfId="29289" xr:uid="{00000000-0005-0000-0000-0000B0840000}"/>
    <cellStyle name="Normal 4 8 2 3 2 4" xfId="20807" xr:uid="{00000000-0005-0000-0000-0000B1840000}"/>
    <cellStyle name="Normal 4 8 2 3 3" xfId="5956" xr:uid="{00000000-0005-0000-0000-0000B2840000}"/>
    <cellStyle name="Normal 4 8 2 3 3 2" xfId="14446" xr:uid="{00000000-0005-0000-0000-0000B3840000}"/>
    <cellStyle name="Normal 4 8 2 3 3 2 2" xfId="31412" xr:uid="{00000000-0005-0000-0000-0000B4840000}"/>
    <cellStyle name="Normal 4 8 2 3 3 3" xfId="22930" xr:uid="{00000000-0005-0000-0000-0000B5840000}"/>
    <cellStyle name="Normal 4 8 2 3 4" xfId="10204" xr:uid="{00000000-0005-0000-0000-0000B6840000}"/>
    <cellStyle name="Normal 4 8 2 3 4 2" xfId="27171" xr:uid="{00000000-0005-0000-0000-0000B7840000}"/>
    <cellStyle name="Normal 4 8 2 3 5" xfId="18689" xr:uid="{00000000-0005-0000-0000-0000B8840000}"/>
    <cellStyle name="Normal 4 8 2 4" xfId="2757" xr:uid="{00000000-0005-0000-0000-0000B9840000}"/>
    <cellStyle name="Normal 4 8 2 4 2" xfId="7017" xr:uid="{00000000-0005-0000-0000-0000BA840000}"/>
    <cellStyle name="Normal 4 8 2 4 2 2" xfId="15506" xr:uid="{00000000-0005-0000-0000-0000BB840000}"/>
    <cellStyle name="Normal 4 8 2 4 2 2 2" xfId="32472" xr:uid="{00000000-0005-0000-0000-0000BC840000}"/>
    <cellStyle name="Normal 4 8 2 4 2 3" xfId="23990" xr:uid="{00000000-0005-0000-0000-0000BD840000}"/>
    <cellStyle name="Normal 4 8 2 4 3" xfId="11264" xr:uid="{00000000-0005-0000-0000-0000BE840000}"/>
    <cellStyle name="Normal 4 8 2 4 3 2" xfId="28231" xr:uid="{00000000-0005-0000-0000-0000BF840000}"/>
    <cellStyle name="Normal 4 8 2 4 4" xfId="19749" xr:uid="{00000000-0005-0000-0000-0000C0840000}"/>
    <cellStyle name="Normal 4 8 2 5" xfId="4898" xr:uid="{00000000-0005-0000-0000-0000C1840000}"/>
    <cellStyle name="Normal 4 8 2 5 2" xfId="13388" xr:uid="{00000000-0005-0000-0000-0000C2840000}"/>
    <cellStyle name="Normal 4 8 2 5 2 2" xfId="30354" xr:uid="{00000000-0005-0000-0000-0000C3840000}"/>
    <cellStyle name="Normal 4 8 2 5 3" xfId="21872" xr:uid="{00000000-0005-0000-0000-0000C4840000}"/>
    <cellStyle name="Normal 4 8 2 6" xfId="9146" xr:uid="{00000000-0005-0000-0000-0000C5840000}"/>
    <cellStyle name="Normal 4 8 2 6 2" xfId="26113" xr:uid="{00000000-0005-0000-0000-0000C6840000}"/>
    <cellStyle name="Normal 4 8 2 7" xfId="17631" xr:uid="{00000000-0005-0000-0000-0000C7840000}"/>
    <cellStyle name="Normal 4 8 3" xfId="893" xr:uid="{00000000-0005-0000-0000-0000C8840000}"/>
    <cellStyle name="Normal 4 8 3 2" xfId="1959" xr:uid="{00000000-0005-0000-0000-0000C9840000}"/>
    <cellStyle name="Normal 4 8 3 2 2" xfId="4080" xr:uid="{00000000-0005-0000-0000-0000CA840000}"/>
    <cellStyle name="Normal 4 8 3 2 2 2" xfId="8339" xr:uid="{00000000-0005-0000-0000-0000CB840000}"/>
    <cellStyle name="Normal 4 8 3 2 2 2 2" xfId="16828" xr:uid="{00000000-0005-0000-0000-0000CC840000}"/>
    <cellStyle name="Normal 4 8 3 2 2 2 2 2" xfId="33794" xr:uid="{00000000-0005-0000-0000-0000CD840000}"/>
    <cellStyle name="Normal 4 8 3 2 2 2 3" xfId="25312" xr:uid="{00000000-0005-0000-0000-0000CE840000}"/>
    <cellStyle name="Normal 4 8 3 2 2 3" xfId="12586" xr:uid="{00000000-0005-0000-0000-0000CF840000}"/>
    <cellStyle name="Normal 4 8 3 2 2 3 2" xfId="29553" xr:uid="{00000000-0005-0000-0000-0000D0840000}"/>
    <cellStyle name="Normal 4 8 3 2 2 4" xfId="21071" xr:uid="{00000000-0005-0000-0000-0000D1840000}"/>
    <cellStyle name="Normal 4 8 3 2 3" xfId="6220" xr:uid="{00000000-0005-0000-0000-0000D2840000}"/>
    <cellStyle name="Normal 4 8 3 2 3 2" xfId="14710" xr:uid="{00000000-0005-0000-0000-0000D3840000}"/>
    <cellStyle name="Normal 4 8 3 2 3 2 2" xfId="31676" xr:uid="{00000000-0005-0000-0000-0000D4840000}"/>
    <cellStyle name="Normal 4 8 3 2 3 3" xfId="23194" xr:uid="{00000000-0005-0000-0000-0000D5840000}"/>
    <cellStyle name="Normal 4 8 3 2 4" xfId="10468" xr:uid="{00000000-0005-0000-0000-0000D6840000}"/>
    <cellStyle name="Normal 4 8 3 2 4 2" xfId="27435" xr:uid="{00000000-0005-0000-0000-0000D7840000}"/>
    <cellStyle name="Normal 4 8 3 2 5" xfId="18953" xr:uid="{00000000-0005-0000-0000-0000D8840000}"/>
    <cellStyle name="Normal 4 8 3 3" xfId="3021" xr:uid="{00000000-0005-0000-0000-0000D9840000}"/>
    <cellStyle name="Normal 4 8 3 3 2" xfId="7281" xr:uid="{00000000-0005-0000-0000-0000DA840000}"/>
    <cellStyle name="Normal 4 8 3 3 2 2" xfId="15770" xr:uid="{00000000-0005-0000-0000-0000DB840000}"/>
    <cellStyle name="Normal 4 8 3 3 2 2 2" xfId="32736" xr:uid="{00000000-0005-0000-0000-0000DC840000}"/>
    <cellStyle name="Normal 4 8 3 3 2 3" xfId="24254" xr:uid="{00000000-0005-0000-0000-0000DD840000}"/>
    <cellStyle name="Normal 4 8 3 3 3" xfId="11528" xr:uid="{00000000-0005-0000-0000-0000DE840000}"/>
    <cellStyle name="Normal 4 8 3 3 3 2" xfId="28495" xr:uid="{00000000-0005-0000-0000-0000DF840000}"/>
    <cellStyle name="Normal 4 8 3 3 4" xfId="20013" xr:uid="{00000000-0005-0000-0000-0000E0840000}"/>
    <cellStyle name="Normal 4 8 3 4" xfId="5162" xr:uid="{00000000-0005-0000-0000-0000E1840000}"/>
    <cellStyle name="Normal 4 8 3 4 2" xfId="13652" xr:uid="{00000000-0005-0000-0000-0000E2840000}"/>
    <cellStyle name="Normal 4 8 3 4 2 2" xfId="30618" xr:uid="{00000000-0005-0000-0000-0000E3840000}"/>
    <cellStyle name="Normal 4 8 3 4 3" xfId="22136" xr:uid="{00000000-0005-0000-0000-0000E4840000}"/>
    <cellStyle name="Normal 4 8 3 5" xfId="9410" xr:uid="{00000000-0005-0000-0000-0000E5840000}"/>
    <cellStyle name="Normal 4 8 3 5 2" xfId="26377" xr:uid="{00000000-0005-0000-0000-0000E6840000}"/>
    <cellStyle name="Normal 4 8 3 6" xfId="17895" xr:uid="{00000000-0005-0000-0000-0000E7840000}"/>
    <cellStyle name="Normal 4 8 4" xfId="1429" xr:uid="{00000000-0005-0000-0000-0000E8840000}"/>
    <cellStyle name="Normal 4 8 4 2" xfId="3551" xr:uid="{00000000-0005-0000-0000-0000E9840000}"/>
    <cellStyle name="Normal 4 8 4 2 2" xfId="7810" xr:uid="{00000000-0005-0000-0000-0000EA840000}"/>
    <cellStyle name="Normal 4 8 4 2 2 2" xfId="16299" xr:uid="{00000000-0005-0000-0000-0000EB840000}"/>
    <cellStyle name="Normal 4 8 4 2 2 2 2" xfId="33265" xr:uid="{00000000-0005-0000-0000-0000EC840000}"/>
    <cellStyle name="Normal 4 8 4 2 2 3" xfId="24783" xr:uid="{00000000-0005-0000-0000-0000ED840000}"/>
    <cellStyle name="Normal 4 8 4 2 3" xfId="12057" xr:uid="{00000000-0005-0000-0000-0000EE840000}"/>
    <cellStyle name="Normal 4 8 4 2 3 2" xfId="29024" xr:uid="{00000000-0005-0000-0000-0000EF840000}"/>
    <cellStyle name="Normal 4 8 4 2 4" xfId="20542" xr:uid="{00000000-0005-0000-0000-0000F0840000}"/>
    <cellStyle name="Normal 4 8 4 3" xfId="5691" xr:uid="{00000000-0005-0000-0000-0000F1840000}"/>
    <cellStyle name="Normal 4 8 4 3 2" xfId="14181" xr:uid="{00000000-0005-0000-0000-0000F2840000}"/>
    <cellStyle name="Normal 4 8 4 3 2 2" xfId="31147" xr:uid="{00000000-0005-0000-0000-0000F3840000}"/>
    <cellStyle name="Normal 4 8 4 3 3" xfId="22665" xr:uid="{00000000-0005-0000-0000-0000F4840000}"/>
    <cellStyle name="Normal 4 8 4 4" xfId="9939" xr:uid="{00000000-0005-0000-0000-0000F5840000}"/>
    <cellStyle name="Normal 4 8 4 4 2" xfId="26906" xr:uid="{00000000-0005-0000-0000-0000F6840000}"/>
    <cellStyle name="Normal 4 8 4 5" xfId="18424" xr:uid="{00000000-0005-0000-0000-0000F7840000}"/>
    <cellStyle name="Normal 4 8 5" xfId="2492" xr:uid="{00000000-0005-0000-0000-0000F8840000}"/>
    <cellStyle name="Normal 4 8 5 2" xfId="6752" xr:uid="{00000000-0005-0000-0000-0000F9840000}"/>
    <cellStyle name="Normal 4 8 5 2 2" xfId="15241" xr:uid="{00000000-0005-0000-0000-0000FA840000}"/>
    <cellStyle name="Normal 4 8 5 2 2 2" xfId="32207" xr:uid="{00000000-0005-0000-0000-0000FB840000}"/>
    <cellStyle name="Normal 4 8 5 2 3" xfId="23725" xr:uid="{00000000-0005-0000-0000-0000FC840000}"/>
    <cellStyle name="Normal 4 8 5 3" xfId="10999" xr:uid="{00000000-0005-0000-0000-0000FD840000}"/>
    <cellStyle name="Normal 4 8 5 3 2" xfId="27966" xr:uid="{00000000-0005-0000-0000-0000FE840000}"/>
    <cellStyle name="Normal 4 8 5 4" xfId="19484" xr:uid="{00000000-0005-0000-0000-0000FF840000}"/>
    <cellStyle name="Normal 4 8 6" xfId="4633" xr:uid="{00000000-0005-0000-0000-000000850000}"/>
    <cellStyle name="Normal 4 8 6 2" xfId="13123" xr:uid="{00000000-0005-0000-0000-000001850000}"/>
    <cellStyle name="Normal 4 8 6 2 2" xfId="30089" xr:uid="{00000000-0005-0000-0000-000002850000}"/>
    <cellStyle name="Normal 4 8 6 3" xfId="21607" xr:uid="{00000000-0005-0000-0000-000003850000}"/>
    <cellStyle name="Normal 4 8 7" xfId="8881" xr:uid="{00000000-0005-0000-0000-000004850000}"/>
    <cellStyle name="Normal 4 8 7 2" xfId="25848" xr:uid="{00000000-0005-0000-0000-000005850000}"/>
    <cellStyle name="Normal 4 8 8" xfId="17366" xr:uid="{00000000-0005-0000-0000-000006850000}"/>
    <cellStyle name="Normal 4 9" xfId="492" xr:uid="{00000000-0005-0000-0000-000007850000}"/>
    <cellStyle name="Normal 4 9 2" xfId="1032" xr:uid="{00000000-0005-0000-0000-000008850000}"/>
    <cellStyle name="Normal 4 9 2 2" xfId="2093" xr:uid="{00000000-0005-0000-0000-000009850000}"/>
    <cellStyle name="Normal 4 9 2 2 2" xfId="4214" xr:uid="{00000000-0005-0000-0000-00000A850000}"/>
    <cellStyle name="Normal 4 9 2 2 2 2" xfId="8473" xr:uid="{00000000-0005-0000-0000-00000B850000}"/>
    <cellStyle name="Normal 4 9 2 2 2 2 2" xfId="16962" xr:uid="{00000000-0005-0000-0000-00000C850000}"/>
    <cellStyle name="Normal 4 9 2 2 2 2 2 2" xfId="33928" xr:uid="{00000000-0005-0000-0000-00000D850000}"/>
    <cellStyle name="Normal 4 9 2 2 2 2 3" xfId="25446" xr:uid="{00000000-0005-0000-0000-00000E850000}"/>
    <cellStyle name="Normal 4 9 2 2 2 3" xfId="12720" xr:uid="{00000000-0005-0000-0000-00000F850000}"/>
    <cellStyle name="Normal 4 9 2 2 2 3 2" xfId="29687" xr:uid="{00000000-0005-0000-0000-000010850000}"/>
    <cellStyle name="Normal 4 9 2 2 2 4" xfId="21205" xr:uid="{00000000-0005-0000-0000-000011850000}"/>
    <cellStyle name="Normal 4 9 2 2 3" xfId="6354" xr:uid="{00000000-0005-0000-0000-000012850000}"/>
    <cellStyle name="Normal 4 9 2 2 3 2" xfId="14844" xr:uid="{00000000-0005-0000-0000-000013850000}"/>
    <cellStyle name="Normal 4 9 2 2 3 2 2" xfId="31810" xr:uid="{00000000-0005-0000-0000-000014850000}"/>
    <cellStyle name="Normal 4 9 2 2 3 3" xfId="23328" xr:uid="{00000000-0005-0000-0000-000015850000}"/>
    <cellStyle name="Normal 4 9 2 2 4" xfId="10602" xr:uid="{00000000-0005-0000-0000-000016850000}"/>
    <cellStyle name="Normal 4 9 2 2 4 2" xfId="27569" xr:uid="{00000000-0005-0000-0000-000017850000}"/>
    <cellStyle name="Normal 4 9 2 2 5" xfId="19087" xr:uid="{00000000-0005-0000-0000-000018850000}"/>
    <cellStyle name="Normal 4 9 2 3" xfId="3155" xr:uid="{00000000-0005-0000-0000-000019850000}"/>
    <cellStyle name="Normal 4 9 2 3 2" xfId="7415" xr:uid="{00000000-0005-0000-0000-00001A850000}"/>
    <cellStyle name="Normal 4 9 2 3 2 2" xfId="15904" xr:uid="{00000000-0005-0000-0000-00001B850000}"/>
    <cellStyle name="Normal 4 9 2 3 2 2 2" xfId="32870" xr:uid="{00000000-0005-0000-0000-00001C850000}"/>
    <cellStyle name="Normal 4 9 2 3 2 3" xfId="24388" xr:uid="{00000000-0005-0000-0000-00001D850000}"/>
    <cellStyle name="Normal 4 9 2 3 3" xfId="11662" xr:uid="{00000000-0005-0000-0000-00001E850000}"/>
    <cellStyle name="Normal 4 9 2 3 3 2" xfId="28629" xr:uid="{00000000-0005-0000-0000-00001F850000}"/>
    <cellStyle name="Normal 4 9 2 3 4" xfId="20147" xr:uid="{00000000-0005-0000-0000-000020850000}"/>
    <cellStyle name="Normal 4 9 2 4" xfId="5296" xr:uid="{00000000-0005-0000-0000-000021850000}"/>
    <cellStyle name="Normal 4 9 2 4 2" xfId="13786" xr:uid="{00000000-0005-0000-0000-000022850000}"/>
    <cellStyle name="Normal 4 9 2 4 2 2" xfId="30752" xr:uid="{00000000-0005-0000-0000-000023850000}"/>
    <cellStyle name="Normal 4 9 2 4 3" xfId="22270" xr:uid="{00000000-0005-0000-0000-000024850000}"/>
    <cellStyle name="Normal 4 9 2 5" xfId="9544" xr:uid="{00000000-0005-0000-0000-000025850000}"/>
    <cellStyle name="Normal 4 9 2 5 2" xfId="26511" xr:uid="{00000000-0005-0000-0000-000026850000}"/>
    <cellStyle name="Normal 4 9 2 6" xfId="18029" xr:uid="{00000000-0005-0000-0000-000027850000}"/>
    <cellStyle name="Normal 4 9 3" xfId="1563" xr:uid="{00000000-0005-0000-0000-000028850000}"/>
    <cellStyle name="Normal 4 9 3 2" xfId="3685" xr:uid="{00000000-0005-0000-0000-000029850000}"/>
    <cellStyle name="Normal 4 9 3 2 2" xfId="7944" xr:uid="{00000000-0005-0000-0000-00002A850000}"/>
    <cellStyle name="Normal 4 9 3 2 2 2" xfId="16433" xr:uid="{00000000-0005-0000-0000-00002B850000}"/>
    <cellStyle name="Normal 4 9 3 2 2 2 2" xfId="33399" xr:uid="{00000000-0005-0000-0000-00002C850000}"/>
    <cellStyle name="Normal 4 9 3 2 2 3" xfId="24917" xr:uid="{00000000-0005-0000-0000-00002D850000}"/>
    <cellStyle name="Normal 4 9 3 2 3" xfId="12191" xr:uid="{00000000-0005-0000-0000-00002E850000}"/>
    <cellStyle name="Normal 4 9 3 2 3 2" xfId="29158" xr:uid="{00000000-0005-0000-0000-00002F850000}"/>
    <cellStyle name="Normal 4 9 3 2 4" xfId="20676" xr:uid="{00000000-0005-0000-0000-000030850000}"/>
    <cellStyle name="Normal 4 9 3 3" xfId="5825" xr:uid="{00000000-0005-0000-0000-000031850000}"/>
    <cellStyle name="Normal 4 9 3 3 2" xfId="14315" xr:uid="{00000000-0005-0000-0000-000032850000}"/>
    <cellStyle name="Normal 4 9 3 3 2 2" xfId="31281" xr:uid="{00000000-0005-0000-0000-000033850000}"/>
    <cellStyle name="Normal 4 9 3 3 3" xfId="22799" xr:uid="{00000000-0005-0000-0000-000034850000}"/>
    <cellStyle name="Normal 4 9 3 4" xfId="10073" xr:uid="{00000000-0005-0000-0000-000035850000}"/>
    <cellStyle name="Normal 4 9 3 4 2" xfId="27040" xr:uid="{00000000-0005-0000-0000-000036850000}"/>
    <cellStyle name="Normal 4 9 3 5" xfId="18558" xr:uid="{00000000-0005-0000-0000-000037850000}"/>
    <cellStyle name="Normal 4 9 4" xfId="2626" xr:uid="{00000000-0005-0000-0000-000038850000}"/>
    <cellStyle name="Normal 4 9 4 2" xfId="6886" xr:uid="{00000000-0005-0000-0000-000039850000}"/>
    <cellStyle name="Normal 4 9 4 2 2" xfId="15375" xr:uid="{00000000-0005-0000-0000-00003A850000}"/>
    <cellStyle name="Normal 4 9 4 2 2 2" xfId="32341" xr:uid="{00000000-0005-0000-0000-00003B850000}"/>
    <cellStyle name="Normal 4 9 4 2 3" xfId="23859" xr:uid="{00000000-0005-0000-0000-00003C850000}"/>
    <cellStyle name="Normal 4 9 4 3" xfId="11133" xr:uid="{00000000-0005-0000-0000-00003D850000}"/>
    <cellStyle name="Normal 4 9 4 3 2" xfId="28100" xr:uid="{00000000-0005-0000-0000-00003E850000}"/>
    <cellStyle name="Normal 4 9 4 4" xfId="19618" xr:uid="{00000000-0005-0000-0000-00003F850000}"/>
    <cellStyle name="Normal 4 9 5" xfId="4767" xr:uid="{00000000-0005-0000-0000-000040850000}"/>
    <cellStyle name="Normal 4 9 5 2" xfId="13257" xr:uid="{00000000-0005-0000-0000-000041850000}"/>
    <cellStyle name="Normal 4 9 5 2 2" xfId="30223" xr:uid="{00000000-0005-0000-0000-000042850000}"/>
    <cellStyle name="Normal 4 9 5 3" xfId="21741" xr:uid="{00000000-0005-0000-0000-000043850000}"/>
    <cellStyle name="Normal 4 9 6" xfId="9015" xr:uid="{00000000-0005-0000-0000-000044850000}"/>
    <cellStyle name="Normal 4 9 6 2" xfId="25982" xr:uid="{00000000-0005-0000-0000-000045850000}"/>
    <cellStyle name="Normal 4 9 7" xfId="17500" xr:uid="{00000000-0005-0000-0000-000046850000}"/>
    <cellStyle name="Normal 40" xfId="8718" xr:uid="{00000000-0005-0000-0000-000047850000}"/>
    <cellStyle name="Normal 40 2" xfId="34315" xr:uid="{770FA812-9A42-40B9-9C98-7CE5CB6B66D5}"/>
    <cellStyle name="Normal 400" xfId="34721" xr:uid="{454D3B53-133C-484E-B1F1-0B226416289B}"/>
    <cellStyle name="Normal 401" xfId="34722" xr:uid="{C9AD627D-ABE8-42D9-9984-461B4822DF09}"/>
    <cellStyle name="Normal 402" xfId="34723" xr:uid="{44842E85-C83B-47AC-9AAC-9017635B94D4}"/>
    <cellStyle name="Normal 403" xfId="34724" xr:uid="{8517C9FE-9CD1-4DA7-A052-7B6CE53DF768}"/>
    <cellStyle name="Normal 404" xfId="34219" xr:uid="{1AE2A3F8-337E-42EC-AF4D-CC2700103AB5}"/>
    <cellStyle name="Normal 41" xfId="8717" xr:uid="{00000000-0005-0000-0000-000048850000}"/>
    <cellStyle name="Normal 41 2" xfId="25686" xr:uid="{00000000-0005-0000-0000-000049850000}"/>
    <cellStyle name="Normal 41 3" xfId="34316" xr:uid="{0360F735-46FA-42E2-AFCE-D7A27DEBAB1E}"/>
    <cellStyle name="Normal 42" xfId="17203" xr:uid="{00000000-0005-0000-0000-00004A850000}"/>
    <cellStyle name="Normal 42 2" xfId="34317" xr:uid="{7FB7983D-FA10-4192-B995-D3492D30715A}"/>
    <cellStyle name="Normal 43" xfId="17202" xr:uid="{00000000-0005-0000-0000-00004B850000}"/>
    <cellStyle name="Normal 43 2" xfId="34318" xr:uid="{6682C733-3F85-420A-9AC5-A4C03D6794D8}"/>
    <cellStyle name="Normal 44" xfId="34168" xr:uid="{00000000-0005-0000-0000-00004C850000}"/>
    <cellStyle name="Normal 44 2" xfId="34320" xr:uid="{C94F9EF9-C5B4-4A00-B31A-28A803A530D9}"/>
    <cellStyle name="Normal 45" xfId="34170" xr:uid="{00000000-0005-0000-0000-00004D850000}"/>
    <cellStyle name="Normal 45 2" xfId="34319" xr:uid="{B68EBBF2-9773-4724-BB46-4F84B6CA31A4}"/>
    <cellStyle name="Normal 46" xfId="34171" xr:uid="{00000000-0005-0000-0000-00004E850000}"/>
    <cellStyle name="Normal 46 2" xfId="34321" xr:uid="{F0C87DA8-CFC1-4816-8B3E-ADC7E5CE38AA}"/>
    <cellStyle name="Normal 47" xfId="34173" xr:uid="{FAEDA3E4-AD7E-4334-BC72-138A6ECE9649}"/>
    <cellStyle name="Normal 47 2" xfId="34322" xr:uid="{8B2E147F-FCDF-44B6-B363-6FA5B06A7BF9}"/>
    <cellStyle name="Normal 48" xfId="34174" xr:uid="{C44DA8FA-8F83-4318-9399-E443723CE8C2}"/>
    <cellStyle name="Normal 48 2" xfId="34327" xr:uid="{E456F43A-1052-47E4-AB43-61C8B484A962}"/>
    <cellStyle name="Normal 49" xfId="34175" xr:uid="{72EA43F1-F94B-4679-803D-0BEA4E70AF20}"/>
    <cellStyle name="Normal 49 2" xfId="34325" xr:uid="{CA33D06C-5D43-4D27-BBF7-9CBE118305E6}"/>
    <cellStyle name="Normal 5" xfId="21" xr:uid="{00000000-0005-0000-0000-00004F850000}"/>
    <cellStyle name="Normal 5 2" xfId="101" xr:uid="{00000000-0005-0000-0000-000050850000}"/>
    <cellStyle name="Normal 5 2 2" xfId="34426" xr:uid="{111207F5-F86E-4865-A80A-4AD4559CEF1B}"/>
    <cellStyle name="Normal 5 2 3" xfId="34240" xr:uid="{B3FDC593-4472-48C4-BCE9-D5C3F3B7571F}"/>
    <cellStyle name="Normal 5 3" xfId="104" xr:uid="{00000000-0005-0000-0000-000051850000}"/>
    <cellStyle name="Normal 5 3 2" xfId="34425" xr:uid="{53B3A5FE-1AC6-47C0-9A62-8925B41441FB}"/>
    <cellStyle name="Normal 5 4" xfId="463" xr:uid="{00000000-0005-0000-0000-000052850000}"/>
    <cellStyle name="Normal 5 4 2" xfId="34226" xr:uid="{060B71AF-8E60-437D-9AEB-DF9056BEBA53}"/>
    <cellStyle name="Normal 5 5" xfId="455" xr:uid="{00000000-0005-0000-0000-000053850000}"/>
    <cellStyle name="Normal 5 5 2" xfId="1000" xr:uid="{00000000-0005-0000-0000-000054850000}"/>
    <cellStyle name="Normal 5_BB_MATRIX" xfId="34295" xr:uid="{43F9863A-3BED-461F-80A3-3268EDEAC9BE}"/>
    <cellStyle name="Normal 50" xfId="34176" xr:uid="{761109AB-EC3F-4189-9C34-0F18D7E0AF19}"/>
    <cellStyle name="Normal 50 2" xfId="34323" xr:uid="{2D100F62-542E-4B99-ACC4-A29990C4A776}"/>
    <cellStyle name="Normal 51" xfId="34177" xr:uid="{0CE37C19-B039-4386-A579-D9C7089FDFA9}"/>
    <cellStyle name="Normal 51 2" xfId="34329" xr:uid="{CA47C964-82A9-4BF3-82C9-DB15F5DAF336}"/>
    <cellStyle name="Normal 52" xfId="34178" xr:uid="{F547A0E1-78D0-4623-8C61-85D7BECE0D7A}"/>
    <cellStyle name="Normal 52 2" xfId="34328" xr:uid="{247BCDD6-A71C-4FF2-8F54-CF5DD01F39B5}"/>
    <cellStyle name="Normal 53" xfId="34179" xr:uid="{F7C7A373-16AA-4D78-884A-44883F96F1DE}"/>
    <cellStyle name="Normal 53 2" xfId="34330" xr:uid="{A2DF4721-FD2D-476B-AE22-68DFE7B3787A}"/>
    <cellStyle name="Normal 54" xfId="34180" xr:uid="{D81C0EA2-0A4B-42A8-ACDE-099CDF6D9561}"/>
    <cellStyle name="Normal 54 2" xfId="34324" xr:uid="{A195FAFD-53F7-4A8C-9B05-D055916266D5}"/>
    <cellStyle name="Normal 55" xfId="34181" xr:uid="{32937D4A-AD8B-487A-9666-BBE2431F8C95}"/>
    <cellStyle name="Normal 55 2" xfId="34331" xr:uid="{123EC75A-31F4-4D07-9369-2CC28CF69BDB}"/>
    <cellStyle name="Normal 56" xfId="34326" xr:uid="{198E1BFB-6E3C-4179-A2D8-A6F17B0CDD75}"/>
    <cellStyle name="Normal 57" xfId="34332" xr:uid="{9F8222AA-D539-4748-82D3-E5D2489D8778}"/>
    <cellStyle name="Normal 58" xfId="34333" xr:uid="{E9A384FD-AC52-48CB-ACF0-EFDB2B879BD9}"/>
    <cellStyle name="Normal 59" xfId="34281" xr:uid="{AEF9699E-4C73-429C-81A6-F29F4C0491F2}"/>
    <cellStyle name="Normal 6" xfId="22" xr:uid="{00000000-0005-0000-0000-000055850000}"/>
    <cellStyle name="Normal 6 2" xfId="102" xr:uid="{00000000-0005-0000-0000-000056850000}"/>
    <cellStyle name="Normal 6 2 2" xfId="203" xr:uid="{00000000-0005-0000-0000-000057850000}"/>
    <cellStyle name="Normal 6 2 2 2" xfId="34428" xr:uid="{5DD424C2-3250-445E-80CB-192104880E61}"/>
    <cellStyle name="Normal 6 2 3" xfId="34241" xr:uid="{4170BC37-E8CB-4706-BBB6-24BFC46557F8}"/>
    <cellStyle name="Normal 6 3" xfId="103" xr:uid="{00000000-0005-0000-0000-000058850000}"/>
    <cellStyle name="Normal 6 3 2" xfId="204" xr:uid="{00000000-0005-0000-0000-000059850000}"/>
    <cellStyle name="Normal 6 3 3" xfId="34427" xr:uid="{FC7FD76A-6353-4518-99BB-04CE5151B4EC}"/>
    <cellStyle name="Normal 6 4" xfId="170" xr:uid="{00000000-0005-0000-0000-00005A850000}"/>
    <cellStyle name="Normal 6 5" xfId="34227" xr:uid="{0ECB93F6-4600-4126-BE77-F60B332377F1}"/>
    <cellStyle name="Normal 6_BB_MATRIX" xfId="34296" xr:uid="{92301D70-1CFF-4E67-B4D9-E2D5C5A6581B}"/>
    <cellStyle name="Normal 60" xfId="34334" xr:uid="{F81BE325-759E-4214-8970-F251AF6213A6}"/>
    <cellStyle name="Normal 61" xfId="34335" xr:uid="{F370A36B-6874-4A34-9E7E-3B3B75CEA2F5}"/>
    <cellStyle name="Normal 62" xfId="34336" xr:uid="{4BF19DE7-FB6E-44AE-B4FE-D36C3BA12C1D}"/>
    <cellStyle name="Normal 63" xfId="34339" xr:uid="{174A0BE9-1950-4269-957A-04ACAAFC282F}"/>
    <cellStyle name="Normal 64" xfId="34341" xr:uid="{ACCD9DF4-DD6B-446E-90BF-11F0DF1CC11B}"/>
    <cellStyle name="Normal 65" xfId="34340" xr:uid="{EFBE4782-F7CB-4C9C-A890-37CFFE3072F5}"/>
    <cellStyle name="Normal 66" xfId="34342" xr:uid="{9AF6E42E-FA31-4274-A143-C9B408A081B3}"/>
    <cellStyle name="Normal 67" xfId="34343" xr:uid="{1EBEEC51-D3A9-4A07-AE76-E181A39FC7C8}"/>
    <cellStyle name="Normal 68" xfId="34337" xr:uid="{50F9D402-14F1-424D-BF9E-E7D3D4907C83}"/>
    <cellStyle name="Normal 69" xfId="34338" xr:uid="{E04DAC80-4EAB-44B4-852A-46110D6928DA}"/>
    <cellStyle name="Normal 7" xfId="32" xr:uid="{00000000-0005-0000-0000-00005B850000}"/>
    <cellStyle name="Normal 7 2" xfId="106" xr:uid="{00000000-0005-0000-0000-00005C850000}"/>
    <cellStyle name="Normal 7 2 2" xfId="205" xr:uid="{00000000-0005-0000-0000-00005D850000}"/>
    <cellStyle name="Normal 7 2 2 2" xfId="34430" xr:uid="{B4E78E87-C9B4-441B-843A-831F9A2A7654}"/>
    <cellStyle name="Normal 7 2 3" xfId="34242" xr:uid="{7F56ED1E-DDD9-41EB-8A99-77E9A8185986}"/>
    <cellStyle name="Normal 7 3" xfId="112" xr:uid="{00000000-0005-0000-0000-00005E850000}"/>
    <cellStyle name="Normal 7 3 2" xfId="209" xr:uid="{00000000-0005-0000-0000-00005F850000}"/>
    <cellStyle name="Normal 7 3 2 2" xfId="34432" xr:uid="{075B0742-CEE5-449A-9719-5CCEA20B7B8F}"/>
    <cellStyle name="Normal 7 3 2 3" xfId="34262" xr:uid="{737E309E-CF03-46CF-9D85-2EDC1DC038AD}"/>
    <cellStyle name="Normal 7 3 3" xfId="34431" xr:uid="{623E57DB-8A1F-48DD-92B8-3B5451CE63CA}"/>
    <cellStyle name="Normal 7 3 4" xfId="34244" xr:uid="{1790E8A5-3BF6-4541-8F79-9B759A9A18EC}"/>
    <cellStyle name="Normal 7 3_BB_MATRIX" xfId="34298" xr:uid="{8E7AFFAB-3682-4209-9A46-C271FFB75A63}"/>
    <cellStyle name="Normal 7 4" xfId="172" xr:uid="{00000000-0005-0000-0000-000060850000}"/>
    <cellStyle name="Normal 7 4 2" xfId="34429" xr:uid="{510CCEA5-F74A-4BBD-9823-E97E38A91B1C}"/>
    <cellStyle name="Normal 7 5" xfId="34228" xr:uid="{ACA943BB-433D-45BA-BA7F-CF1B5F7C1B52}"/>
    <cellStyle name="Normal 7_BB_MATRIX" xfId="34297" xr:uid="{C8D7ABD4-4E2F-4C73-9434-064C3F2B10B9}"/>
    <cellStyle name="Normal 70" xfId="34345" xr:uid="{5823898F-38E7-487D-986B-21C522CE6AC9}"/>
    <cellStyle name="Normal 71" xfId="34344" xr:uid="{6C342C15-928A-4E94-BA6D-BEB8DE6AD767}"/>
    <cellStyle name="Normal 72" xfId="34346" xr:uid="{000A971B-23B7-484A-9380-B64007DDA55A}"/>
    <cellStyle name="Normal 73" xfId="34347" xr:uid="{40CCB581-7375-442A-903D-C1778C783C69}"/>
    <cellStyle name="Normal 74" xfId="34348" xr:uid="{08260FBD-ED5E-425A-BCFB-D237DE4DCE3B}"/>
    <cellStyle name="Normal 75" xfId="34349" xr:uid="{6F325126-3C34-4ED3-A105-C05EEEE7904D}"/>
    <cellStyle name="Normal 76" xfId="34350" xr:uid="{EB097D83-0691-41C5-8213-8FBBB3454D19}"/>
    <cellStyle name="Normal 77" xfId="34351" xr:uid="{0D50A9C8-A257-4B4C-9747-C1A5B8D3E1DB}"/>
    <cellStyle name="Normal 78" xfId="34352" xr:uid="{B2D033ED-E41B-4FBB-B5D9-F7B91BDB70F2}"/>
    <cellStyle name="Normal 79" xfId="34353" xr:uid="{8FF4C9CC-18AA-4F6A-88CF-70930E07DC69}"/>
    <cellStyle name="Normal 8" xfId="37" xr:uid="{00000000-0005-0000-0000-000061850000}"/>
    <cellStyle name="Normal 8 2" xfId="108" xr:uid="{00000000-0005-0000-0000-000062850000}"/>
    <cellStyle name="Normal 8 2 2" xfId="206" xr:uid="{00000000-0005-0000-0000-000063850000}"/>
    <cellStyle name="Normal 8 2 2 2" xfId="34434" xr:uid="{E34EC291-B337-448B-9D84-6DD6E1B8D0DC}"/>
    <cellStyle name="Normal 8 2 3" xfId="34246" xr:uid="{09883016-4769-4A25-881A-E14B070F0A9B}"/>
    <cellStyle name="Normal 8 3" xfId="126" xr:uid="{00000000-0005-0000-0000-000064850000}"/>
    <cellStyle name="Normal 8 3 2" xfId="217" xr:uid="{00000000-0005-0000-0000-000065850000}"/>
    <cellStyle name="Normal 8 3 3" xfId="34251" xr:uid="{058DFEF8-DDD5-4A24-959D-B9F85999AF00}"/>
    <cellStyle name="Normal 8 4" xfId="174" xr:uid="{00000000-0005-0000-0000-000066850000}"/>
    <cellStyle name="Normal 8 4 2" xfId="34433" xr:uid="{9BBF6EED-8B44-4FC3-BAC0-C0727D94EDFC}"/>
    <cellStyle name="Normal 8 5" xfId="34243" xr:uid="{8A49B276-8292-46B2-AB67-CF138718EFDA}"/>
    <cellStyle name="Normal 8_BB_MATRIX" xfId="34299" xr:uid="{7701E69C-B527-49A7-8DF9-3E60A563A1D5}"/>
    <cellStyle name="Normal 80" xfId="34355" xr:uid="{22F4C8D0-4A7A-4BC1-9547-71DBF8DAFA5F}"/>
    <cellStyle name="Normal 81" xfId="34354" xr:uid="{D1CF8EB9-709E-483F-8B89-92EDF1401CBD}"/>
    <cellStyle name="Normal 82" xfId="34356" xr:uid="{A007A80A-050F-49FF-B2BD-F0DAE9CB082F}"/>
    <cellStyle name="Normal 83" xfId="34357" xr:uid="{9A13627C-17D4-4A75-BC64-0B4422F91C8D}"/>
    <cellStyle name="Normal 84" xfId="34358" xr:uid="{7E11B961-A4F1-401C-9F06-E27A089B74F2}"/>
    <cellStyle name="Normal 85" xfId="34359" xr:uid="{8FB3DC08-0C2D-4DB0-A501-AA7C010E5541}"/>
    <cellStyle name="Normal 86" xfId="34360" xr:uid="{832BFB13-6CA8-40A3-8B1F-5B736237DFE5}"/>
    <cellStyle name="Normal 87" xfId="34361" xr:uid="{4509D63E-71F0-46D9-9EE6-108BE5B0CCBB}"/>
    <cellStyle name="Normal 88" xfId="34362" xr:uid="{B9D1079C-97F5-4883-9F01-641C90279CEC}"/>
    <cellStyle name="Normal 89" xfId="34363" xr:uid="{03EF3186-0C67-4B20-AAA0-0DBF93EC9452}"/>
    <cellStyle name="Normal 9" xfId="42" xr:uid="{00000000-0005-0000-0000-000067850000}"/>
    <cellStyle name="Normal 9 2" xfId="111" xr:uid="{00000000-0005-0000-0000-000068850000}"/>
    <cellStyle name="Normal 9 2 2" xfId="208" xr:uid="{00000000-0005-0000-0000-000069850000}"/>
    <cellStyle name="Normal 9 2 3" xfId="34253" xr:uid="{8CC47C88-D4F7-4D30-BC24-3530D7FF7288}"/>
    <cellStyle name="Normal 9 3" xfId="127" xr:uid="{00000000-0005-0000-0000-00006A850000}"/>
    <cellStyle name="Normal 9 3 2" xfId="218" xr:uid="{00000000-0005-0000-0000-00006B850000}"/>
    <cellStyle name="Normal 9 4" xfId="176" xr:uid="{00000000-0005-0000-0000-00006C850000}"/>
    <cellStyle name="Normal 9 5" xfId="34247" xr:uid="{5AF8F69F-FF93-4659-9777-DDBE3605FE44}"/>
    <cellStyle name="Normal 9_BB_MATRIX" xfId="34300" xr:uid="{C63A9FFA-6D3E-4EF1-A089-2DA17F791120}"/>
    <cellStyle name="Normal 90" xfId="34364" xr:uid="{3514A2FC-DC79-4517-8D46-DE66773DB25D}"/>
    <cellStyle name="Normal 91" xfId="34365" xr:uid="{2B38D243-64DD-4835-BEA8-54925ED8C3A3}"/>
    <cellStyle name="Normal 92" xfId="34367" xr:uid="{0E81B535-2298-429C-9F7D-95A0315C8824}"/>
    <cellStyle name="Normal 93" xfId="34368" xr:uid="{22884B94-9CB8-4DB1-A843-95D74CB3E799}"/>
    <cellStyle name="Normal 94" xfId="34369" xr:uid="{5B2EFCF0-9E6E-423B-B02C-54BEA8F89E2B}"/>
    <cellStyle name="Normal 95" xfId="34370" xr:uid="{40560ADA-F91F-4688-BB46-9B71DE1110C2}"/>
    <cellStyle name="Normal 96" xfId="34371" xr:uid="{3EDC739A-586B-434B-BC80-9C2FFEFB27AD}"/>
    <cellStyle name="Normal 97" xfId="34373" xr:uid="{CC2EF1A6-6782-4D67-9A7B-6E28FD2FEF40}"/>
    <cellStyle name="Normal 98" xfId="34372" xr:uid="{BEF65A92-08B7-4E09-BBCA-51EA1BB206EA}"/>
    <cellStyle name="Normal 99" xfId="34374" xr:uid="{3F3A0AA7-41BF-4FEF-B83C-C21313BEAE41}"/>
    <cellStyle name="Normal_Allegra Floor" xfId="2" xr:uid="{00000000-0005-0000-0000-00006D850000}"/>
    <cellStyle name="Normal_CQ Floor Plan 2" xfId="7" xr:uid="{00000000-0005-0000-0000-00006E850000}"/>
    <cellStyle name="Normal_DR New Floor Plan" xfId="3" xr:uid="{00000000-0005-0000-0000-00006F850000}"/>
    <cellStyle name="Normal_LB Floor Plan 2" xfId="6" xr:uid="{00000000-0005-0000-0000-000070850000}"/>
    <cellStyle name="Note 2" xfId="34400" xr:uid="{214EDBEF-DE20-4E9B-AF07-ACA9DFD5DA63}"/>
    <cellStyle name="Note 3" xfId="34231" xr:uid="{1D96D8A9-6004-4144-AABF-D46FA2071BCD}"/>
    <cellStyle name="Output" xfId="34189" builtinId="21" customBuiltin="1"/>
    <cellStyle name="Percent 2" xfId="453" xr:uid="{00000000-0005-0000-0000-000071850000}"/>
    <cellStyle name="Percent 2 2" xfId="4467" xr:uid="{00000000-0005-0000-0000-000072850000}"/>
    <cellStyle name="Percent 2 2 2" xfId="34252" xr:uid="{388227B7-920C-4CA0-9535-2956DD53739F}"/>
    <cellStyle name="Percent 3" xfId="454" xr:uid="{00000000-0005-0000-0000-000073850000}"/>
    <cellStyle name="Percent 3 2" xfId="4468" xr:uid="{00000000-0005-0000-0000-000074850000}"/>
    <cellStyle name="Percent 4" xfId="452" xr:uid="{00000000-0005-0000-0000-000075850000}"/>
    <cellStyle name="Percent 4 2" xfId="999" xr:uid="{00000000-0005-0000-0000-000076850000}"/>
    <cellStyle name="Percent 4 3" xfId="34222" xr:uid="{815CF57B-CC23-430F-AF9F-E9EFB815B2C3}"/>
    <cellStyle name="Percent 5" xfId="4456" xr:uid="{00000000-0005-0000-0000-000077850000}"/>
    <cellStyle name="Percent 5 2" xfId="8715" xr:uid="{00000000-0005-0000-0000-000078850000}"/>
    <cellStyle name="Percent 5 2 2" xfId="17200" xr:uid="{00000000-0005-0000-0000-000079850000}"/>
    <cellStyle name="Percent 5 2 2 2" xfId="34166" xr:uid="{00000000-0005-0000-0000-00007A850000}"/>
    <cellStyle name="Percent 5 2 3" xfId="25684" xr:uid="{00000000-0005-0000-0000-00007B850000}"/>
    <cellStyle name="Percent 5 3" xfId="12958" xr:uid="{00000000-0005-0000-0000-00007C850000}"/>
    <cellStyle name="Percent 5 3 2" xfId="29925" xr:uid="{00000000-0005-0000-0000-00007D850000}"/>
    <cellStyle name="Percent 5 4" xfId="21443" xr:uid="{00000000-0005-0000-0000-00007E850000}"/>
    <cellStyle name="Title 2" xfId="34556" xr:uid="{445BA0DD-6808-43F7-92B1-8CE0506699B4}"/>
    <cellStyle name="Title 3" xfId="34229" xr:uid="{AD2DBE20-6D6C-4396-B9E9-65BBE69BDB0A}"/>
    <cellStyle name="Total" xfId="34195" builtinId="25" customBuiltin="1"/>
    <cellStyle name="Warning Text" xfId="34193" builtinId="11" customBuiltin="1"/>
  </cellStyles>
  <dxfs count="507">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ill>
        <patternFill>
          <bgColor indexed="8"/>
        </patternFill>
      </fill>
    </dxf>
    <dxf>
      <fill>
        <patternFill>
          <bgColor indexed="8"/>
        </patternFill>
      </fill>
    </dxf>
    <dxf>
      <fill>
        <patternFill>
          <bgColor indexed="8"/>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22"/>
      </font>
      <fill>
        <patternFill>
          <bgColor indexed="22"/>
        </patternFill>
      </fill>
    </dxf>
    <dxf>
      <fill>
        <patternFill>
          <bgColor indexed="8"/>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mruColors>
      <color rgb="FFFF99CC"/>
      <color rgb="FF0000FF"/>
      <color rgb="FF0000CC"/>
      <color rgb="FFFF99FF"/>
      <color rgb="FF800080"/>
      <color rgb="FF66CCFF"/>
      <color rgb="FF3399FF"/>
      <color rgb="FFCCFFCC"/>
      <color rgb="FF009900"/>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0" i="0" u="none" strike="noStrike" baseline="0">
                <a:solidFill>
                  <a:srgbClr val="000000"/>
                </a:solidFill>
                <a:latin typeface="Comic Sans MS"/>
                <a:ea typeface="Comic Sans MS"/>
                <a:cs typeface="Comic Sans MS"/>
              </a:defRPr>
            </a:pPr>
            <a:r>
              <a:rPr lang="en-US"/>
              <a:t>Daily Megacash Analysis
by Coin in</a:t>
            </a:r>
          </a:p>
        </c:rich>
      </c:tx>
      <c:overlay val="0"/>
      <c:spPr>
        <a:solidFill>
          <a:srgbClr val="FFFFFF"/>
        </a:solidFill>
        <a:ln w="12700">
          <a:solidFill>
            <a:srgbClr val="000000"/>
          </a:solidFill>
          <a:prstDash val="solid"/>
        </a:ln>
        <a:effectLst>
          <a:outerShdw dist="35921" dir="2700000" algn="br">
            <a:srgbClr val="000000"/>
          </a:outerShdw>
        </a:effectLst>
      </c:spPr>
    </c:title>
    <c:autoTitleDeleted val="0"/>
    <c:view3D>
      <c:rotX val="20"/>
      <c:hPercent val="5"/>
      <c:rotY val="44"/>
      <c:depthPercent val="50"/>
      <c:rAngAx val="1"/>
    </c:view3D>
    <c:floor>
      <c:thickness val="0"/>
      <c:spPr>
        <a:noFill/>
        <a:ln w="9525">
          <a:noFill/>
        </a:ln>
      </c:spPr>
    </c:floor>
    <c:sideWall>
      <c:thickness val="0"/>
      <c:spPr>
        <a:solidFill>
          <a:srgbClr val="FFFFFF"/>
        </a:solidFill>
        <a:ln w="12700">
          <a:solidFill>
            <a:srgbClr val="000000"/>
          </a:solidFill>
          <a:prstDash val="solid"/>
        </a:ln>
      </c:spPr>
    </c:sideWall>
    <c:backWall>
      <c:thickness val="0"/>
      <c:spPr>
        <a:solidFill>
          <a:srgbClr val="FFFFFF"/>
        </a:solidFill>
        <a:ln w="12700">
          <a:solidFill>
            <a:srgbClr val="000000"/>
          </a:solidFill>
          <a:prstDash val="solid"/>
        </a:ln>
      </c:spPr>
    </c:backWall>
    <c:plotArea>
      <c:layout/>
      <c:bar3DChart>
        <c:barDir val="col"/>
        <c:grouping val="clustered"/>
        <c:varyColors val="0"/>
        <c:ser>
          <c:idx val="0"/>
          <c:order val="0"/>
          <c:tx>
            <c:strRef>
              <c:f>TOTALS!$P$10:$P$127</c:f>
              <c:strCache>
                <c:ptCount val="118"/>
                <c:pt idx="0">
                  <c:v>TAG_1</c:v>
                </c:pt>
                <c:pt idx="1">
                  <c:v>TAG_2</c:v>
                </c:pt>
                <c:pt idx="2">
                  <c:v>TAG_3</c:v>
                </c:pt>
                <c:pt idx="3">
                  <c:v>TAG_4</c:v>
                </c:pt>
                <c:pt idx="4">
                  <c:v>TAG_5</c:v>
                </c:pt>
                <c:pt idx="5">
                  <c:v>TAG_6</c:v>
                </c:pt>
                <c:pt idx="6">
                  <c:v>TAG_7</c:v>
                </c:pt>
                <c:pt idx="7">
                  <c:v>TAG_8</c:v>
                </c:pt>
                <c:pt idx="8">
                  <c:v>TAG_9</c:v>
                </c:pt>
                <c:pt idx="9">
                  <c:v>TAG_10</c:v>
                </c:pt>
                <c:pt idx="10">
                  <c:v>TAG_11</c:v>
                </c:pt>
                <c:pt idx="11">
                  <c:v>TAG_12</c:v>
                </c:pt>
                <c:pt idx="12">
                  <c:v>TAG_13</c:v>
                </c:pt>
                <c:pt idx="13">
                  <c:v>TAG_14</c:v>
                </c:pt>
                <c:pt idx="14">
                  <c:v>TAG_15</c:v>
                </c:pt>
                <c:pt idx="15">
                  <c:v>TAG_16</c:v>
                </c:pt>
                <c:pt idx="16">
                  <c:v>TAG_17</c:v>
                </c:pt>
                <c:pt idx="17">
                  <c:v>TAG_18</c:v>
                </c:pt>
                <c:pt idx="18">
                  <c:v>TAG_19</c:v>
                </c:pt>
                <c:pt idx="19">
                  <c:v>TAG_20</c:v>
                </c:pt>
                <c:pt idx="20">
                  <c:v>TAG_21</c:v>
                </c:pt>
                <c:pt idx="21">
                  <c:v>TAG_22</c:v>
                </c:pt>
                <c:pt idx="22">
                  <c:v>TAG_23</c:v>
                </c:pt>
                <c:pt idx="23">
                  <c:v>TAG_24</c:v>
                </c:pt>
                <c:pt idx="24">
                  <c:v>TAG_25</c:v>
                </c:pt>
                <c:pt idx="25">
                  <c:v>TAG_26</c:v>
                </c:pt>
                <c:pt idx="26">
                  <c:v>TAG_27</c:v>
                </c:pt>
                <c:pt idx="27">
                  <c:v>TAG_28</c:v>
                </c:pt>
                <c:pt idx="28">
                  <c:v>TAG_29</c:v>
                </c:pt>
                <c:pt idx="29">
                  <c:v>TAG_30</c:v>
                </c:pt>
                <c:pt idx="30">
                  <c:v>TAG_31</c:v>
                </c:pt>
                <c:pt idx="31">
                  <c:v>TAG_32</c:v>
                </c:pt>
                <c:pt idx="32">
                  <c:v>TAG_33</c:v>
                </c:pt>
                <c:pt idx="33">
                  <c:v>TAG_34</c:v>
                </c:pt>
                <c:pt idx="34">
                  <c:v>TAG_35</c:v>
                </c:pt>
                <c:pt idx="35">
                  <c:v>TAG_36</c:v>
                </c:pt>
                <c:pt idx="36">
                  <c:v>TAG_37</c:v>
                </c:pt>
                <c:pt idx="37">
                  <c:v>TAG_38</c:v>
                </c:pt>
                <c:pt idx="38">
                  <c:v>TAG_39</c:v>
                </c:pt>
                <c:pt idx="39">
                  <c:v>TAG_40</c:v>
                </c:pt>
                <c:pt idx="40">
                  <c:v>TAG_41</c:v>
                </c:pt>
                <c:pt idx="41">
                  <c:v>TAG_42</c:v>
                </c:pt>
                <c:pt idx="42">
                  <c:v>TAG_43</c:v>
                </c:pt>
                <c:pt idx="43">
                  <c:v>TAG_44</c:v>
                </c:pt>
                <c:pt idx="44">
                  <c:v>TAG_45</c:v>
                </c:pt>
                <c:pt idx="45">
                  <c:v>TAG_46</c:v>
                </c:pt>
                <c:pt idx="46">
                  <c:v>TAG_47</c:v>
                </c:pt>
                <c:pt idx="47">
                  <c:v>TAG_48</c:v>
                </c:pt>
                <c:pt idx="48">
                  <c:v>TAG_49</c:v>
                </c:pt>
                <c:pt idx="49">
                  <c:v>TAG_50</c:v>
                </c:pt>
                <c:pt idx="50">
                  <c:v>TAG_51</c:v>
                </c:pt>
                <c:pt idx="51">
                  <c:v>TAG_52</c:v>
                </c:pt>
                <c:pt idx="52">
                  <c:v>TAG_53</c:v>
                </c:pt>
                <c:pt idx="53">
                  <c:v>TAG_54</c:v>
                </c:pt>
                <c:pt idx="54">
                  <c:v>TAG_55</c:v>
                </c:pt>
                <c:pt idx="55">
                  <c:v>TAG_56</c:v>
                </c:pt>
                <c:pt idx="56">
                  <c:v>TAG_57</c:v>
                </c:pt>
                <c:pt idx="57">
                  <c:v>TAG_58</c:v>
                </c:pt>
                <c:pt idx="58">
                  <c:v>TAG_59</c:v>
                </c:pt>
                <c:pt idx="59">
                  <c:v>TAG_60</c:v>
                </c:pt>
                <c:pt idx="60">
                  <c:v>TAG_61</c:v>
                </c:pt>
                <c:pt idx="61">
                  <c:v>TAG_62</c:v>
                </c:pt>
                <c:pt idx="62">
                  <c:v>TAG_63</c:v>
                </c:pt>
                <c:pt idx="63">
                  <c:v>TAG_64</c:v>
                </c:pt>
                <c:pt idx="64">
                  <c:v>TAG_65</c:v>
                </c:pt>
                <c:pt idx="65">
                  <c:v>TAG_66</c:v>
                </c:pt>
                <c:pt idx="66">
                  <c:v>TAG_67</c:v>
                </c:pt>
                <c:pt idx="67">
                  <c:v>TAG_68</c:v>
                </c:pt>
                <c:pt idx="68">
                  <c:v>TAG_69</c:v>
                </c:pt>
                <c:pt idx="69">
                  <c:v>TAG_70</c:v>
                </c:pt>
                <c:pt idx="70">
                  <c:v>TAG_71</c:v>
                </c:pt>
                <c:pt idx="71">
                  <c:v>TAG_72</c:v>
                </c:pt>
                <c:pt idx="72">
                  <c:v>TAG_73</c:v>
                </c:pt>
                <c:pt idx="73">
                  <c:v>TAG_74</c:v>
                </c:pt>
                <c:pt idx="74">
                  <c:v>TAG_75</c:v>
                </c:pt>
                <c:pt idx="75">
                  <c:v>TAG_76</c:v>
                </c:pt>
                <c:pt idx="76">
                  <c:v>TAG_77</c:v>
                </c:pt>
                <c:pt idx="77">
                  <c:v>TAG_78</c:v>
                </c:pt>
                <c:pt idx="78">
                  <c:v>TAG_79</c:v>
                </c:pt>
                <c:pt idx="79">
                  <c:v>TAG_80</c:v>
                </c:pt>
                <c:pt idx="80">
                  <c:v>TAG_81</c:v>
                </c:pt>
                <c:pt idx="81">
                  <c:v>TAG_82</c:v>
                </c:pt>
                <c:pt idx="82">
                  <c:v>TAG_83</c:v>
                </c:pt>
                <c:pt idx="83">
                  <c:v>TAG_84</c:v>
                </c:pt>
                <c:pt idx="84">
                  <c:v>TAG_85</c:v>
                </c:pt>
                <c:pt idx="85">
                  <c:v>TAG_86</c:v>
                </c:pt>
                <c:pt idx="86">
                  <c:v>TAG_87</c:v>
                </c:pt>
                <c:pt idx="87">
                  <c:v>TAG_88</c:v>
                </c:pt>
                <c:pt idx="88">
                  <c:v>TAG_89</c:v>
                </c:pt>
                <c:pt idx="89">
                  <c:v>TAG_90</c:v>
                </c:pt>
                <c:pt idx="90">
                  <c:v>TAG_91</c:v>
                </c:pt>
                <c:pt idx="91">
                  <c:v>TAG_92</c:v>
                </c:pt>
                <c:pt idx="92">
                  <c:v>TAG_93</c:v>
                </c:pt>
                <c:pt idx="93">
                  <c:v>TAG_94</c:v>
                </c:pt>
                <c:pt idx="94">
                  <c:v>TAG_95</c:v>
                </c:pt>
                <c:pt idx="95">
                  <c:v>TAG_96</c:v>
                </c:pt>
                <c:pt idx="96">
                  <c:v>TAG_97</c:v>
                </c:pt>
                <c:pt idx="97">
                  <c:v>TAG_98</c:v>
                </c:pt>
                <c:pt idx="98">
                  <c:v>TAG_99</c:v>
                </c:pt>
                <c:pt idx="99">
                  <c:v>TAG_100</c:v>
                </c:pt>
                <c:pt idx="100">
                  <c:v>TAG_101</c:v>
                </c:pt>
                <c:pt idx="101">
                  <c:v>TAG_102</c:v>
                </c:pt>
                <c:pt idx="102">
                  <c:v>TAG_103</c:v>
                </c:pt>
                <c:pt idx="103">
                  <c:v>TAG_104</c:v>
                </c:pt>
                <c:pt idx="104">
                  <c:v>TAG_105</c:v>
                </c:pt>
                <c:pt idx="105">
                  <c:v>TAG_106</c:v>
                </c:pt>
                <c:pt idx="106">
                  <c:v>TAG_107</c:v>
                </c:pt>
                <c:pt idx="107">
                  <c:v>TAG_108</c:v>
                </c:pt>
                <c:pt idx="108">
                  <c:v>TAG_109</c:v>
                </c:pt>
                <c:pt idx="109">
                  <c:v>TAG_110</c:v>
                </c:pt>
                <c:pt idx="110">
                  <c:v>TAG_111</c:v>
                </c:pt>
                <c:pt idx="111">
                  <c:v>TAG_112</c:v>
                </c:pt>
                <c:pt idx="112">
                  <c:v>TAG_113</c:v>
                </c:pt>
                <c:pt idx="113">
                  <c:v>TAG_114</c:v>
                </c:pt>
                <c:pt idx="114">
                  <c:v>TAG_115</c:v>
                </c:pt>
                <c:pt idx="115">
                  <c:v>TAG_116</c:v>
                </c:pt>
                <c:pt idx="116">
                  <c:v>TAG_117</c:v>
                </c:pt>
                <c:pt idx="117">
                  <c:v>TAG_118</c:v>
                </c:pt>
              </c:strCache>
            </c:strRef>
          </c:tx>
          <c:spPr>
            <a:solidFill>
              <a:srgbClr val="CCFFFF"/>
            </a:solidFill>
            <a:ln w="12700">
              <a:solidFill>
                <a:srgbClr val="000000"/>
              </a:solidFill>
              <a:prstDash val="solid"/>
            </a:ln>
          </c:spPr>
          <c:invertIfNegative val="0"/>
          <c:cat>
            <c:numRef>
              <c:f>TOTALS!$G$10:$G$127</c:f>
              <c:numCache>
                <c:formatCode>General_);[Red]\-General_)</c:formatCode>
                <c:ptCount val="1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numCache>
            </c:numRef>
          </c:cat>
          <c:val>
            <c:numRef>
              <c:f>TOTALS!$P$10:$P$127</c:f>
              <c:numCache>
                <c:formatCode>"$"#,##0.00_);[Red]\("$"#,##0.00\)</c:formatCode>
                <c:ptCount val="1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numCache>
            </c:numRef>
          </c:val>
          <c:extLst>
            <c:ext xmlns:c16="http://schemas.microsoft.com/office/drawing/2014/chart" uri="{C3380CC4-5D6E-409C-BE32-E72D297353CC}">
              <c16:uniqueId val="{00000000-B499-45CD-952C-5C5396DDDD86}"/>
            </c:ext>
          </c:extLst>
        </c:ser>
        <c:dLbls>
          <c:showLegendKey val="0"/>
          <c:showVal val="0"/>
          <c:showCatName val="0"/>
          <c:showSerName val="0"/>
          <c:showPercent val="0"/>
          <c:showBubbleSize val="0"/>
        </c:dLbls>
        <c:gapWidth val="150"/>
        <c:shape val="cylinder"/>
        <c:axId val="389316616"/>
        <c:axId val="389317008"/>
        <c:axId val="0"/>
      </c:bar3DChart>
      <c:catAx>
        <c:axId val="389316616"/>
        <c:scaling>
          <c:orientation val="minMax"/>
        </c:scaling>
        <c:delete val="0"/>
        <c:axPos val="b"/>
        <c:minorGridlines>
          <c:spPr>
            <a:ln w="3175">
              <a:solidFill>
                <a:srgbClr val="000000"/>
              </a:solidFill>
              <a:prstDash val="solid"/>
            </a:ln>
          </c:spPr>
        </c:minorGridlines>
        <c:title>
          <c:tx>
            <c:rich>
              <a:bodyPr/>
              <a:lstStyle/>
              <a:p>
                <a:pPr>
                  <a:defRPr lang="en-US" sz="1400" b="0" i="0" u="none" strike="noStrike" baseline="0">
                    <a:solidFill>
                      <a:srgbClr val="000000"/>
                    </a:solidFill>
                    <a:latin typeface="Comic Sans MS"/>
                    <a:ea typeface="Comic Sans MS"/>
                    <a:cs typeface="Comic Sans MS"/>
                  </a:defRPr>
                </a:pPr>
                <a:r>
                  <a:rPr lang="en-US"/>
                  <a:t>Game Description</a:t>
                </a:r>
              </a:p>
            </c:rich>
          </c:tx>
          <c:overlay val="0"/>
          <c:spPr>
            <a:noFill/>
            <a:ln w="25400">
              <a:noFill/>
            </a:ln>
          </c:spPr>
        </c:title>
        <c:numFmt formatCode="General" sourceLinked="0"/>
        <c:majorTickMark val="out"/>
        <c:minorTickMark val="in"/>
        <c:tickLblPos val="low"/>
        <c:spPr>
          <a:ln w="9525">
            <a:noFill/>
          </a:ln>
        </c:spPr>
        <c:txPr>
          <a:bodyPr rot="0" vert="horz"/>
          <a:lstStyle/>
          <a:p>
            <a:pPr>
              <a:defRPr lang="en-US" sz="1200" b="0" i="0" u="none" strike="noStrike" baseline="0">
                <a:solidFill>
                  <a:srgbClr val="000000"/>
                </a:solidFill>
                <a:latin typeface="Comic Sans MS"/>
                <a:ea typeface="Comic Sans MS"/>
                <a:cs typeface="Comic Sans MS"/>
              </a:defRPr>
            </a:pPr>
            <a:endParaRPr lang="en-US"/>
          </a:p>
        </c:txPr>
        <c:crossAx val="389317008"/>
        <c:crosses val="autoZero"/>
        <c:auto val="1"/>
        <c:lblAlgn val="ctr"/>
        <c:lblOffset val="100"/>
        <c:tickLblSkip val="79"/>
        <c:tickMarkSkip val="1"/>
        <c:noMultiLvlLbl val="0"/>
      </c:catAx>
      <c:valAx>
        <c:axId val="389317008"/>
        <c:scaling>
          <c:orientation val="minMax"/>
          <c:max val="1200"/>
        </c:scaling>
        <c:delete val="0"/>
        <c:axPos val="l"/>
        <c:minorGridlines>
          <c:spPr>
            <a:ln w="12700">
              <a:pattFill prst="pct75">
                <a:fgClr>
                  <a:srgbClr val="000000"/>
                </a:fgClr>
                <a:bgClr>
                  <a:srgbClr val="FFFFFF"/>
                </a:bgClr>
              </a:pattFill>
              <a:prstDash val="solid"/>
            </a:ln>
          </c:spPr>
        </c:minorGridlines>
        <c:title>
          <c:tx>
            <c:rich>
              <a:bodyPr rot="0" vert="horz"/>
              <a:lstStyle/>
              <a:p>
                <a:pPr algn="ctr">
                  <a:defRPr lang="en-US" sz="1400" b="0" i="0" u="none" strike="noStrike" baseline="0">
                    <a:solidFill>
                      <a:srgbClr val="000000"/>
                    </a:solidFill>
                    <a:latin typeface="Comic Sans MS"/>
                    <a:ea typeface="Comic Sans MS"/>
                    <a:cs typeface="Comic Sans MS"/>
                  </a:defRPr>
                </a:pPr>
                <a:r>
                  <a:rPr lang="en-US"/>
                  <a:t>Daily 
Coin In</a:t>
                </a:r>
              </a:p>
            </c:rich>
          </c:tx>
          <c:overlay val="0"/>
          <c:spPr>
            <a:noFill/>
            <a:ln w="25400">
              <a:noFill/>
            </a:ln>
          </c:spPr>
        </c:title>
        <c:numFmt formatCode="&quot;$&quot;#,##0.00_);[Red]\(&quot;$&quot;#,##0.00\)" sourceLinked="1"/>
        <c:majorTickMark val="out"/>
        <c:minorTickMark val="none"/>
        <c:tickLblPos val="nextTo"/>
        <c:spPr>
          <a:ln w="12700">
            <a:solidFill>
              <a:srgbClr val="000000"/>
            </a:solidFill>
            <a:prstDash val="solid"/>
          </a:ln>
        </c:spPr>
        <c:txPr>
          <a:bodyPr rot="0" vert="horz"/>
          <a:lstStyle/>
          <a:p>
            <a:pPr>
              <a:defRPr lang="en-US" sz="1200" b="0" i="0" u="none" strike="noStrike" baseline="0">
                <a:solidFill>
                  <a:srgbClr val="000000"/>
                </a:solidFill>
                <a:latin typeface="Comic Sans MS"/>
                <a:ea typeface="Comic Sans MS"/>
                <a:cs typeface="Comic Sans MS"/>
              </a:defRPr>
            </a:pPr>
            <a:endParaRPr lang="en-US"/>
          </a:p>
        </c:txPr>
        <c:crossAx val="389316616"/>
        <c:crosses val="autoZero"/>
        <c:crossBetween val="between"/>
        <c:majorUnit val="200"/>
        <c:minorUnit val="200"/>
      </c:valAx>
      <c:spPr>
        <a:noFill/>
        <a:ln w="25400">
          <a:noFill/>
        </a:ln>
      </c:spPr>
    </c:plotArea>
    <c:plotVisOnly val="0"/>
    <c:dispBlanksAs val="gap"/>
    <c:showDLblsOverMax val="0"/>
  </c:chart>
  <c:spPr>
    <a:solidFill>
      <a:srgbClr val="FF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9</xdr:row>
      <xdr:rowOff>0</xdr:rowOff>
    </xdr:from>
    <xdr:to>
      <xdr:col>9</xdr:col>
      <xdr:colOff>304800</xdr:colOff>
      <xdr:row>10</xdr:row>
      <xdr:rowOff>219075</xdr:rowOff>
    </xdr:to>
    <xdr:sp macro="[0]!ADDAVOYAGE" textlink="">
      <xdr:nvSpPr>
        <xdr:cNvPr id="46081" name="Rectangle 1">
          <a:extLst>
            <a:ext uri="{FF2B5EF4-FFF2-40B4-BE49-F238E27FC236}">
              <a16:creationId xmlns:a16="http://schemas.microsoft.com/office/drawing/2014/main" id="{00000000-0008-0000-0000-000001B40000}"/>
            </a:ext>
          </a:extLst>
        </xdr:cNvPr>
        <xdr:cNvSpPr>
          <a:spLocks noChangeArrowheads="1"/>
        </xdr:cNvSpPr>
      </xdr:nvSpPr>
      <xdr:spPr bwMode="auto">
        <a:xfrm>
          <a:off x="4267200" y="2143125"/>
          <a:ext cx="1095375" cy="457200"/>
        </a:xfrm>
        <a:prstGeom prst="rect">
          <a:avLst/>
        </a:prstGeom>
        <a:solidFill>
          <a:srgbClr val="FFFFFF"/>
        </a:solidFill>
        <a:ln w="9525">
          <a:solidFill>
            <a:srgbClr val="000000"/>
          </a:solidFill>
          <a:miter lim="800000"/>
          <a:headEnd/>
          <a:tailEnd/>
        </a:ln>
        <a:effectLst>
          <a:outerShdw dist="53882" dir="2700000" algn="ctr" rotWithShape="0">
            <a:srgbClr val="969696"/>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ADD A</a:t>
          </a:r>
        </a:p>
        <a:p>
          <a:pPr algn="ctr" rtl="0">
            <a:defRPr sz="1000"/>
          </a:pPr>
          <a:r>
            <a:rPr lang="en-US" sz="1100" b="0" i="0" u="none" strike="noStrike" baseline="0">
              <a:solidFill>
                <a:srgbClr val="000000"/>
              </a:solidFill>
              <a:latin typeface="Century Gothic"/>
            </a:rPr>
            <a:t>VOYAGE</a:t>
          </a:r>
        </a:p>
      </xdr:txBody>
    </xdr:sp>
    <xdr:clientData/>
  </xdr:twoCellAnchor>
  <xdr:twoCellAnchor>
    <xdr:from>
      <xdr:col>9</xdr:col>
      <xdr:colOff>533400</xdr:colOff>
      <xdr:row>15</xdr:row>
      <xdr:rowOff>0</xdr:rowOff>
    </xdr:from>
    <xdr:to>
      <xdr:col>11</xdr:col>
      <xdr:colOff>381000</xdr:colOff>
      <xdr:row>16</xdr:row>
      <xdr:rowOff>219075</xdr:rowOff>
    </xdr:to>
    <xdr:sp macro="[0]!GOTOTOTALS" textlink="">
      <xdr:nvSpPr>
        <xdr:cNvPr id="46082" name="Rectangle 2">
          <a:extLst>
            <a:ext uri="{FF2B5EF4-FFF2-40B4-BE49-F238E27FC236}">
              <a16:creationId xmlns:a16="http://schemas.microsoft.com/office/drawing/2014/main" id="{00000000-0008-0000-0000-000002B40000}"/>
            </a:ext>
          </a:extLst>
        </xdr:cNvPr>
        <xdr:cNvSpPr>
          <a:spLocks noChangeArrowheads="1"/>
        </xdr:cNvSpPr>
      </xdr:nvSpPr>
      <xdr:spPr bwMode="auto">
        <a:xfrm>
          <a:off x="5591175" y="3571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endParaRPr lang="en-US" sz="1100" b="0" i="0" u="none" strike="noStrike" baseline="0">
            <a:solidFill>
              <a:srgbClr val="000000"/>
            </a:solidFill>
            <a:latin typeface="Century Gothic"/>
          </a:endParaRPr>
        </a:p>
        <a:p>
          <a:pPr algn="ctr" rtl="0">
            <a:defRPr sz="1000"/>
          </a:pPr>
          <a:r>
            <a:rPr lang="en-US" sz="1100" b="0" i="0" u="none" strike="noStrike" baseline="0">
              <a:solidFill>
                <a:srgbClr val="000000"/>
              </a:solidFill>
              <a:latin typeface="Century Gothic"/>
            </a:rPr>
            <a:t>TOTALS</a:t>
          </a:r>
        </a:p>
      </xdr:txBody>
    </xdr:sp>
    <xdr:clientData/>
  </xdr:twoCellAnchor>
  <xdr:twoCellAnchor>
    <xdr:from>
      <xdr:col>9</xdr:col>
      <xdr:colOff>533400</xdr:colOff>
      <xdr:row>9</xdr:row>
      <xdr:rowOff>0</xdr:rowOff>
    </xdr:from>
    <xdr:to>
      <xdr:col>11</xdr:col>
      <xdr:colOff>381000</xdr:colOff>
      <xdr:row>10</xdr:row>
      <xdr:rowOff>219075</xdr:rowOff>
    </xdr:to>
    <xdr:sp macro="[0]!GOTOREPORTS" textlink="">
      <xdr:nvSpPr>
        <xdr:cNvPr id="46083" name="Rectangle 3">
          <a:extLst>
            <a:ext uri="{FF2B5EF4-FFF2-40B4-BE49-F238E27FC236}">
              <a16:creationId xmlns:a16="http://schemas.microsoft.com/office/drawing/2014/main" id="{00000000-0008-0000-0000-000003B40000}"/>
            </a:ext>
          </a:extLst>
        </xdr:cNvPr>
        <xdr:cNvSpPr>
          <a:spLocks noChangeArrowheads="1"/>
        </xdr:cNvSpPr>
      </xdr:nvSpPr>
      <xdr:spPr bwMode="auto">
        <a:xfrm>
          <a:off x="5591175" y="214312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8</xdr:col>
      <xdr:colOff>9525</xdr:colOff>
      <xdr:row>12</xdr:row>
      <xdr:rowOff>0</xdr:rowOff>
    </xdr:from>
    <xdr:to>
      <xdr:col>9</xdr:col>
      <xdr:colOff>314325</xdr:colOff>
      <xdr:row>13</xdr:row>
      <xdr:rowOff>219075</xdr:rowOff>
    </xdr:to>
    <xdr:sp macro="[0]!GOTOMACHINEINFO" textlink="">
      <xdr:nvSpPr>
        <xdr:cNvPr id="46084" name="Rectangle 4">
          <a:extLst>
            <a:ext uri="{FF2B5EF4-FFF2-40B4-BE49-F238E27FC236}">
              <a16:creationId xmlns:a16="http://schemas.microsoft.com/office/drawing/2014/main" id="{00000000-0008-0000-0000-000004B40000}"/>
            </a:ext>
          </a:extLst>
        </xdr:cNvPr>
        <xdr:cNvSpPr>
          <a:spLocks noChangeArrowheads="1"/>
        </xdr:cNvSpPr>
      </xdr:nvSpPr>
      <xdr:spPr bwMode="auto">
        <a:xfrm>
          <a:off x="4276725" y="28575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13</xdr:col>
      <xdr:colOff>295275</xdr:colOff>
      <xdr:row>16</xdr:row>
      <xdr:rowOff>123825</xdr:rowOff>
    </xdr:from>
    <xdr:to>
      <xdr:col>13</xdr:col>
      <xdr:colOff>752475</xdr:colOff>
      <xdr:row>18</xdr:row>
      <xdr:rowOff>104775</xdr:rowOff>
    </xdr:to>
    <xdr:sp macro="[0]!_xludf.HELP" textlink="">
      <xdr:nvSpPr>
        <xdr:cNvPr id="46085" name="Rectangle 5">
          <a:extLst>
            <a:ext uri="{FF2B5EF4-FFF2-40B4-BE49-F238E27FC236}">
              <a16:creationId xmlns:a16="http://schemas.microsoft.com/office/drawing/2014/main" id="{00000000-0008-0000-0000-000005B40000}"/>
            </a:ext>
          </a:extLst>
        </xdr:cNvPr>
        <xdr:cNvSpPr>
          <a:spLocks noChangeArrowheads="1"/>
        </xdr:cNvSpPr>
      </xdr:nvSpPr>
      <xdr:spPr bwMode="auto">
        <a:xfrm>
          <a:off x="7820025" y="393382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HELP</a:t>
          </a:r>
        </a:p>
      </xdr:txBody>
    </xdr:sp>
    <xdr:clientData/>
  </xdr:twoCellAnchor>
  <xdr:twoCellAnchor editAs="oneCell">
    <xdr:from>
      <xdr:col>8</xdr:col>
      <xdr:colOff>0</xdr:colOff>
      <xdr:row>48</xdr:row>
      <xdr:rowOff>200025</xdr:rowOff>
    </xdr:from>
    <xdr:to>
      <xdr:col>8</xdr:col>
      <xdr:colOff>457200</xdr:colOff>
      <xdr:row>51</xdr:row>
      <xdr:rowOff>0</xdr:rowOff>
    </xdr:to>
    <xdr:sp macro="[0]!GOTOHOME" textlink="">
      <xdr:nvSpPr>
        <xdr:cNvPr id="46086" name="Rectangle 6">
          <a:extLst>
            <a:ext uri="{FF2B5EF4-FFF2-40B4-BE49-F238E27FC236}">
              <a16:creationId xmlns:a16="http://schemas.microsoft.com/office/drawing/2014/main" id="{00000000-0008-0000-0000-000006B40000}"/>
            </a:ext>
          </a:extLst>
        </xdr:cNvPr>
        <xdr:cNvSpPr>
          <a:spLocks noChangeArrowheads="1"/>
        </xdr:cNvSpPr>
      </xdr:nvSpPr>
      <xdr:spPr bwMode="auto">
        <a:xfrm>
          <a:off x="4267200" y="11087100"/>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HOME</a:t>
          </a:r>
        </a:p>
      </xdr:txBody>
    </xdr:sp>
    <xdr:clientData/>
  </xdr:twoCellAnchor>
  <xdr:twoCellAnchor editAs="oneCell">
    <xdr:from>
      <xdr:col>1</xdr:col>
      <xdr:colOff>304800</xdr:colOff>
      <xdr:row>253</xdr:row>
      <xdr:rowOff>200025</xdr:rowOff>
    </xdr:from>
    <xdr:to>
      <xdr:col>2</xdr:col>
      <xdr:colOff>314325</xdr:colOff>
      <xdr:row>256</xdr:row>
      <xdr:rowOff>0</xdr:rowOff>
    </xdr:to>
    <xdr:sp macro="[0]!GOTOHOME" textlink="">
      <xdr:nvSpPr>
        <xdr:cNvPr id="46087" name="Rectangle 7">
          <a:extLst>
            <a:ext uri="{FF2B5EF4-FFF2-40B4-BE49-F238E27FC236}">
              <a16:creationId xmlns:a16="http://schemas.microsoft.com/office/drawing/2014/main" id="{00000000-0008-0000-0000-000007B40000}"/>
            </a:ext>
          </a:extLst>
        </xdr:cNvPr>
        <xdr:cNvSpPr>
          <a:spLocks noChangeArrowheads="1"/>
        </xdr:cNvSpPr>
      </xdr:nvSpPr>
      <xdr:spPr bwMode="auto">
        <a:xfrm>
          <a:off x="914400" y="5995987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HOME</a:t>
          </a:r>
        </a:p>
      </xdr:txBody>
    </xdr:sp>
    <xdr:clientData/>
  </xdr:twoCellAnchor>
  <xdr:twoCellAnchor>
    <xdr:from>
      <xdr:col>9</xdr:col>
      <xdr:colOff>533400</xdr:colOff>
      <xdr:row>12</xdr:row>
      <xdr:rowOff>0</xdr:rowOff>
    </xdr:from>
    <xdr:to>
      <xdr:col>11</xdr:col>
      <xdr:colOff>381000</xdr:colOff>
      <xdr:row>13</xdr:row>
      <xdr:rowOff>219075</xdr:rowOff>
    </xdr:to>
    <xdr:sp macro="[0]!GOTOFLOORPLAN" textlink="">
      <xdr:nvSpPr>
        <xdr:cNvPr id="46088" name="Rectangle 8">
          <a:extLst>
            <a:ext uri="{FF2B5EF4-FFF2-40B4-BE49-F238E27FC236}">
              <a16:creationId xmlns:a16="http://schemas.microsoft.com/office/drawing/2014/main" id="{00000000-0008-0000-0000-000008B40000}"/>
            </a:ext>
          </a:extLst>
        </xdr:cNvPr>
        <xdr:cNvSpPr>
          <a:spLocks noChangeArrowheads="1"/>
        </xdr:cNvSpPr>
      </xdr:nvSpPr>
      <xdr:spPr bwMode="auto">
        <a:xfrm>
          <a:off x="5591175" y="28575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editAs="oneCell">
    <xdr:from>
      <xdr:col>3</xdr:col>
      <xdr:colOff>276225</xdr:colOff>
      <xdr:row>253</xdr:row>
      <xdr:rowOff>200025</xdr:rowOff>
    </xdr:from>
    <xdr:to>
      <xdr:col>5</xdr:col>
      <xdr:colOff>466725</xdr:colOff>
      <xdr:row>256</xdr:row>
      <xdr:rowOff>0</xdr:rowOff>
    </xdr:to>
    <xdr:sp macro="[0]!PRINTINSTRUCTIONS" textlink="">
      <xdr:nvSpPr>
        <xdr:cNvPr id="46089" name="Rectangle 9">
          <a:extLst>
            <a:ext uri="{FF2B5EF4-FFF2-40B4-BE49-F238E27FC236}">
              <a16:creationId xmlns:a16="http://schemas.microsoft.com/office/drawing/2014/main" id="{00000000-0008-0000-0000-000009B40000}"/>
            </a:ext>
          </a:extLst>
        </xdr:cNvPr>
        <xdr:cNvSpPr>
          <a:spLocks noChangeArrowheads="1"/>
        </xdr:cNvSpPr>
      </xdr:nvSpPr>
      <xdr:spPr bwMode="auto">
        <a:xfrm>
          <a:off x="1781175" y="59959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PRINT INSTRUCTIONS</a:t>
          </a:r>
        </a:p>
      </xdr:txBody>
    </xdr:sp>
    <xdr:clientData/>
  </xdr:twoCellAnchor>
  <xdr:twoCellAnchor editAs="oneCell">
    <xdr:from>
      <xdr:col>9</xdr:col>
      <xdr:colOff>0</xdr:colOff>
      <xdr:row>48</xdr:row>
      <xdr:rowOff>200025</xdr:rowOff>
    </xdr:from>
    <xdr:to>
      <xdr:col>10</xdr:col>
      <xdr:colOff>457200</xdr:colOff>
      <xdr:row>51</xdr:row>
      <xdr:rowOff>0</xdr:rowOff>
    </xdr:to>
    <xdr:sp macro="[0]!PRINTINSTRUCTIONS" textlink="">
      <xdr:nvSpPr>
        <xdr:cNvPr id="46090" name="Rectangle 10">
          <a:extLst>
            <a:ext uri="{FF2B5EF4-FFF2-40B4-BE49-F238E27FC236}">
              <a16:creationId xmlns:a16="http://schemas.microsoft.com/office/drawing/2014/main" id="{00000000-0008-0000-0000-00000AB40000}"/>
            </a:ext>
          </a:extLst>
        </xdr:cNvPr>
        <xdr:cNvSpPr>
          <a:spLocks noChangeArrowheads="1"/>
        </xdr:cNvSpPr>
      </xdr:nvSpPr>
      <xdr:spPr bwMode="auto">
        <a:xfrm>
          <a:off x="5057775" y="110871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PRINT INSTRUCTIONS</a:t>
          </a:r>
        </a:p>
      </xdr:txBody>
    </xdr:sp>
    <xdr:clientData/>
  </xdr:twoCellAnchor>
  <xdr:twoCellAnchor>
    <xdr:from>
      <xdr:col>11</xdr:col>
      <xdr:colOff>561975</xdr:colOff>
      <xdr:row>12</xdr:row>
      <xdr:rowOff>9525</xdr:rowOff>
    </xdr:from>
    <xdr:to>
      <xdr:col>13</xdr:col>
      <xdr:colOff>438150</xdr:colOff>
      <xdr:row>13</xdr:row>
      <xdr:rowOff>228600</xdr:rowOff>
    </xdr:to>
    <xdr:sp macro="[0]!Macro2" textlink="">
      <xdr:nvSpPr>
        <xdr:cNvPr id="46093" name="Rectangle 13">
          <a:extLst>
            <a:ext uri="{FF2B5EF4-FFF2-40B4-BE49-F238E27FC236}">
              <a16:creationId xmlns:a16="http://schemas.microsoft.com/office/drawing/2014/main" id="{00000000-0008-0000-0000-00000DB40000}"/>
            </a:ext>
          </a:extLst>
        </xdr:cNvPr>
        <xdr:cNvSpPr>
          <a:spLocks noChangeArrowheads="1"/>
        </xdr:cNvSpPr>
      </xdr:nvSpPr>
      <xdr:spPr bwMode="auto">
        <a:xfrm>
          <a:off x="6867525" y="286702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DELETE SHEET</a:t>
          </a:r>
        </a:p>
      </xdr:txBody>
    </xdr:sp>
    <xdr:clientData/>
  </xdr:twoCellAnchor>
  <xdr:twoCellAnchor>
    <xdr:from>
      <xdr:col>8</xdr:col>
      <xdr:colOff>9525</xdr:colOff>
      <xdr:row>15</xdr:row>
      <xdr:rowOff>0</xdr:rowOff>
    </xdr:from>
    <xdr:to>
      <xdr:col>9</xdr:col>
      <xdr:colOff>314325</xdr:colOff>
      <xdr:row>16</xdr:row>
      <xdr:rowOff>219075</xdr:rowOff>
    </xdr:to>
    <xdr:sp macro="[0]!GOTOTABLEINFO" textlink="">
      <xdr:nvSpPr>
        <xdr:cNvPr id="46096" name="Rectangle 16">
          <a:extLst>
            <a:ext uri="{FF2B5EF4-FFF2-40B4-BE49-F238E27FC236}">
              <a16:creationId xmlns:a16="http://schemas.microsoft.com/office/drawing/2014/main" id="{00000000-0008-0000-0000-000010B40000}"/>
            </a:ext>
          </a:extLst>
        </xdr:cNvPr>
        <xdr:cNvSpPr>
          <a:spLocks noChangeArrowheads="1"/>
        </xdr:cNvSpPr>
      </xdr:nvSpPr>
      <xdr:spPr bwMode="auto">
        <a:xfrm>
          <a:off x="4276725" y="3571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twoCellAnchor editAs="oneCell">
    <xdr:from>
      <xdr:col>3</xdr:col>
      <xdr:colOff>556847</xdr:colOff>
      <xdr:row>3</xdr:row>
      <xdr:rowOff>219807</xdr:rowOff>
    </xdr:from>
    <xdr:to>
      <xdr:col>6</xdr:col>
      <xdr:colOff>602116</xdr:colOff>
      <xdr:row>10</xdr:row>
      <xdr:rowOff>29551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080847" y="923192"/>
          <a:ext cx="1554615" cy="14509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127998</xdr:colOff>
      <xdr:row>1</xdr:row>
      <xdr:rowOff>204650</xdr:rowOff>
    </xdr:from>
    <xdr:to>
      <xdr:col>2</xdr:col>
      <xdr:colOff>979714</xdr:colOff>
      <xdr:row>3</xdr:row>
      <xdr:rowOff>100147</xdr:rowOff>
    </xdr:to>
    <xdr:sp macro="[0]!GOTOFLOORPLAN" textlink="">
      <xdr:nvSpPr>
        <xdr:cNvPr id="4" name="Rectangle 8">
          <a:extLst>
            <a:ext uri="{FF2B5EF4-FFF2-40B4-BE49-F238E27FC236}">
              <a16:creationId xmlns:a16="http://schemas.microsoft.com/office/drawing/2014/main" id="{F5536A98-9EE6-41D0-BE80-C9226BDFB68C}"/>
            </a:ext>
          </a:extLst>
        </xdr:cNvPr>
        <xdr:cNvSpPr>
          <a:spLocks noChangeArrowheads="1"/>
        </xdr:cNvSpPr>
      </xdr:nvSpPr>
      <xdr:spPr bwMode="auto">
        <a:xfrm>
          <a:off x="171541" y="400593"/>
          <a:ext cx="1581059"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3</xdr:col>
      <xdr:colOff>65678</xdr:colOff>
      <xdr:row>3</xdr:row>
      <xdr:rowOff>258717</xdr:rowOff>
    </xdr:from>
    <xdr:to>
      <xdr:col>4</xdr:col>
      <xdr:colOff>349794</xdr:colOff>
      <xdr:row>6</xdr:row>
      <xdr:rowOff>88900</xdr:rowOff>
    </xdr:to>
    <xdr:sp macro="[0]!CHAIRS" textlink="">
      <xdr:nvSpPr>
        <xdr:cNvPr id="5" name="Rectangle 16">
          <a:extLst>
            <a:ext uri="{FF2B5EF4-FFF2-40B4-BE49-F238E27FC236}">
              <a16:creationId xmlns:a16="http://schemas.microsoft.com/office/drawing/2014/main" id="{0D75711F-0053-438E-82A0-8AA0B68851AD}"/>
            </a:ext>
          </a:extLst>
        </xdr:cNvPr>
        <xdr:cNvSpPr>
          <a:spLocks noChangeArrowheads="1"/>
        </xdr:cNvSpPr>
      </xdr:nvSpPr>
      <xdr:spPr bwMode="auto">
        <a:xfrm>
          <a:off x="1840049" y="1107803"/>
          <a:ext cx="1514202"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1</xdr:col>
      <xdr:colOff>103415</xdr:colOff>
      <xdr:row>3</xdr:row>
      <xdr:rowOff>239484</xdr:rowOff>
    </xdr:from>
    <xdr:to>
      <xdr:col>2</xdr:col>
      <xdr:colOff>949234</xdr:colOff>
      <xdr:row>6</xdr:row>
      <xdr:rowOff>69667</xdr:rowOff>
    </xdr:to>
    <xdr:sp macro="[0]!GOTOTABLEINFO" textlink="">
      <xdr:nvSpPr>
        <xdr:cNvPr id="6" name="Rectangle 16">
          <a:extLst>
            <a:ext uri="{FF2B5EF4-FFF2-40B4-BE49-F238E27FC236}">
              <a16:creationId xmlns:a16="http://schemas.microsoft.com/office/drawing/2014/main" id="{F0E48610-5B2F-4C4D-A9E3-8B2ADEC5C4CD}"/>
            </a:ext>
          </a:extLst>
        </xdr:cNvPr>
        <xdr:cNvSpPr>
          <a:spLocks noChangeArrowheads="1"/>
        </xdr:cNvSpPr>
      </xdr:nvSpPr>
      <xdr:spPr bwMode="auto">
        <a:xfrm>
          <a:off x="146958" y="1088570"/>
          <a:ext cx="1575162"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40640</xdr:colOff>
      <xdr:row>2</xdr:row>
      <xdr:rowOff>50800</xdr:rowOff>
    </xdr:from>
    <xdr:to>
      <xdr:col>4</xdr:col>
      <xdr:colOff>934720</xdr:colOff>
      <xdr:row>3</xdr:row>
      <xdr:rowOff>213360</xdr:rowOff>
    </xdr:to>
    <xdr:sp macro="[0]!GOTOMACHINEINFO" textlink="">
      <xdr:nvSpPr>
        <xdr:cNvPr id="2" name="Rectangle 4">
          <a:extLst>
            <a:ext uri="{FF2B5EF4-FFF2-40B4-BE49-F238E27FC236}">
              <a16:creationId xmlns:a16="http://schemas.microsoft.com/office/drawing/2014/main" id="{714D9557-FED8-4F76-A396-72CF624A114F}"/>
            </a:ext>
          </a:extLst>
        </xdr:cNvPr>
        <xdr:cNvSpPr>
          <a:spLocks noChangeArrowheads="1"/>
        </xdr:cNvSpPr>
      </xdr:nvSpPr>
      <xdr:spPr bwMode="auto">
        <a:xfrm>
          <a:off x="1513840" y="39624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7</xdr:col>
      <xdr:colOff>69215</xdr:colOff>
      <xdr:row>2</xdr:row>
      <xdr:rowOff>81280</xdr:rowOff>
    </xdr:from>
    <xdr:to>
      <xdr:col>7</xdr:col>
      <xdr:colOff>1715135</xdr:colOff>
      <xdr:row>3</xdr:row>
      <xdr:rowOff>243840</xdr:rowOff>
    </xdr:to>
    <xdr:sp macro="[0]!GOTOFLOORPLAN" textlink="">
      <xdr:nvSpPr>
        <xdr:cNvPr id="3" name="Rectangle 8">
          <a:extLst>
            <a:ext uri="{FF2B5EF4-FFF2-40B4-BE49-F238E27FC236}">
              <a16:creationId xmlns:a16="http://schemas.microsoft.com/office/drawing/2014/main" id="{EE3C798F-19EC-4F8B-953E-2CC5F24E415A}"/>
            </a:ext>
          </a:extLst>
        </xdr:cNvPr>
        <xdr:cNvSpPr>
          <a:spLocks noChangeArrowheads="1"/>
        </xdr:cNvSpPr>
      </xdr:nvSpPr>
      <xdr:spPr bwMode="auto">
        <a:xfrm>
          <a:off x="6246495" y="42672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7</xdr:col>
      <xdr:colOff>71120</xdr:colOff>
      <xdr:row>4</xdr:row>
      <xdr:rowOff>160020</xdr:rowOff>
    </xdr:from>
    <xdr:to>
      <xdr:col>7</xdr:col>
      <xdr:colOff>1717040</xdr:colOff>
      <xdr:row>7</xdr:row>
      <xdr:rowOff>129540</xdr:rowOff>
    </xdr:to>
    <xdr:sp macro="[0]!CHAIRS" textlink="">
      <xdr:nvSpPr>
        <xdr:cNvPr id="4" name="Rectangle 16">
          <a:extLst>
            <a:ext uri="{FF2B5EF4-FFF2-40B4-BE49-F238E27FC236}">
              <a16:creationId xmlns:a16="http://schemas.microsoft.com/office/drawing/2014/main" id="{BF48386B-7275-43E3-AA1C-89B3F95ADD29}"/>
            </a:ext>
          </a:extLst>
        </xdr:cNvPr>
        <xdr:cNvSpPr>
          <a:spLocks noChangeArrowheads="1"/>
        </xdr:cNvSpPr>
      </xdr:nvSpPr>
      <xdr:spPr bwMode="auto">
        <a:xfrm>
          <a:off x="6248400" y="115570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0]!View_Tables" textlink="">
      <xdr:nvSpPr>
        <xdr:cNvPr id="7173" name="Rectangle 5">
          <a:extLst>
            <a:ext uri="{FF2B5EF4-FFF2-40B4-BE49-F238E27FC236}">
              <a16:creationId xmlns:a16="http://schemas.microsoft.com/office/drawing/2014/main" id="{00000000-0008-0000-0C00-0000051C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0]!View_Slots" textlink="">
      <xdr:nvSpPr>
        <xdr:cNvPr id="7174" name="Rectangle 6">
          <a:extLst>
            <a:ext uri="{FF2B5EF4-FFF2-40B4-BE49-F238E27FC236}">
              <a16:creationId xmlns:a16="http://schemas.microsoft.com/office/drawing/2014/main" id="{00000000-0008-0000-0C00-0000061C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47625</xdr:colOff>
      <xdr:row>1</xdr:row>
      <xdr:rowOff>0</xdr:rowOff>
    </xdr:from>
    <xdr:to>
      <xdr:col>3</xdr:col>
      <xdr:colOff>781050</xdr:colOff>
      <xdr:row>1</xdr:row>
      <xdr:rowOff>323850</xdr:rowOff>
    </xdr:to>
    <xdr:sp macro="[0]!GOTOHOME" textlink="">
      <xdr:nvSpPr>
        <xdr:cNvPr id="3073" name="Rectangle 1">
          <a:extLst>
            <a:ext uri="{FF2B5EF4-FFF2-40B4-BE49-F238E27FC236}">
              <a16:creationId xmlns:a16="http://schemas.microsoft.com/office/drawing/2014/main" id="{00000000-0008-0000-0D00-0000010C0000}"/>
            </a:ext>
          </a:extLst>
        </xdr:cNvPr>
        <xdr:cNvSpPr>
          <a:spLocks noChangeArrowheads="1"/>
        </xdr:cNvSpPr>
      </xdr:nvSpPr>
      <xdr:spPr bwMode="auto">
        <a:xfrm>
          <a:off x="2257425" y="21907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3</xdr:col>
      <xdr:colOff>47625</xdr:colOff>
      <xdr:row>2</xdr:row>
      <xdr:rowOff>114300</xdr:rowOff>
    </xdr:from>
    <xdr:to>
      <xdr:col>3</xdr:col>
      <xdr:colOff>781050</xdr:colOff>
      <xdr:row>3</xdr:row>
      <xdr:rowOff>104775</xdr:rowOff>
    </xdr:to>
    <xdr:sp macro="[0]!GOTOMACHINEINFO" textlink="">
      <xdr:nvSpPr>
        <xdr:cNvPr id="3075" name="Rectangle 3">
          <a:extLst>
            <a:ext uri="{FF2B5EF4-FFF2-40B4-BE49-F238E27FC236}">
              <a16:creationId xmlns:a16="http://schemas.microsoft.com/office/drawing/2014/main" id="{00000000-0008-0000-0D00-0000030C0000}"/>
            </a:ext>
          </a:extLst>
        </xdr:cNvPr>
        <xdr:cNvSpPr>
          <a:spLocks noChangeArrowheads="1"/>
        </xdr:cNvSpPr>
      </xdr:nvSpPr>
      <xdr:spPr bwMode="auto">
        <a:xfrm>
          <a:off x="2257425" y="69532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3</xdr:col>
      <xdr:colOff>904875</xdr:colOff>
      <xdr:row>1</xdr:row>
      <xdr:rowOff>0</xdr:rowOff>
    </xdr:from>
    <xdr:to>
      <xdr:col>4</xdr:col>
      <xdr:colOff>666750</xdr:colOff>
      <xdr:row>1</xdr:row>
      <xdr:rowOff>323850</xdr:rowOff>
    </xdr:to>
    <xdr:sp macro="[0]!GOTOREPORTS" textlink="">
      <xdr:nvSpPr>
        <xdr:cNvPr id="3076" name="Rectangle 4">
          <a:extLst>
            <a:ext uri="{FF2B5EF4-FFF2-40B4-BE49-F238E27FC236}">
              <a16:creationId xmlns:a16="http://schemas.microsoft.com/office/drawing/2014/main" id="{00000000-0008-0000-0D00-0000040C0000}"/>
            </a:ext>
          </a:extLst>
        </xdr:cNvPr>
        <xdr:cNvSpPr>
          <a:spLocks noChangeArrowheads="1"/>
        </xdr:cNvSpPr>
      </xdr:nvSpPr>
      <xdr:spPr bwMode="auto">
        <a:xfrm>
          <a:off x="3114675" y="21907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3</xdr:col>
      <xdr:colOff>904875</xdr:colOff>
      <xdr:row>2</xdr:row>
      <xdr:rowOff>114300</xdr:rowOff>
    </xdr:from>
    <xdr:to>
      <xdr:col>4</xdr:col>
      <xdr:colOff>666750</xdr:colOff>
      <xdr:row>3</xdr:row>
      <xdr:rowOff>104775</xdr:rowOff>
    </xdr:to>
    <xdr:sp macro="[0]!GOTOFLOORPLAN" textlink="">
      <xdr:nvSpPr>
        <xdr:cNvPr id="3081" name="Rectangle 9">
          <a:extLst>
            <a:ext uri="{FF2B5EF4-FFF2-40B4-BE49-F238E27FC236}">
              <a16:creationId xmlns:a16="http://schemas.microsoft.com/office/drawing/2014/main" id="{00000000-0008-0000-0D00-0000090C0000}"/>
            </a:ext>
          </a:extLst>
        </xdr:cNvPr>
        <xdr:cNvSpPr>
          <a:spLocks noChangeArrowheads="1"/>
        </xdr:cNvSpPr>
      </xdr:nvSpPr>
      <xdr:spPr bwMode="auto">
        <a:xfrm>
          <a:off x="3114675" y="69532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7</xdr:col>
      <xdr:colOff>695325</xdr:colOff>
      <xdr:row>1</xdr:row>
      <xdr:rowOff>47625</xdr:rowOff>
    </xdr:from>
    <xdr:to>
      <xdr:col>10</xdr:col>
      <xdr:colOff>523875</xdr:colOff>
      <xdr:row>2</xdr:row>
      <xdr:rowOff>200025</xdr:rowOff>
    </xdr:to>
    <xdr:sp macro="[0]!View_Tables_Reports" textlink="">
      <xdr:nvSpPr>
        <xdr:cNvPr id="3082" name="Rectangle 10">
          <a:extLst>
            <a:ext uri="{FF2B5EF4-FFF2-40B4-BE49-F238E27FC236}">
              <a16:creationId xmlns:a16="http://schemas.microsoft.com/office/drawing/2014/main" id="{00000000-0008-0000-0D00-00000A0C0000}"/>
            </a:ext>
          </a:extLst>
        </xdr:cNvPr>
        <xdr:cNvSpPr>
          <a:spLocks noChangeArrowheads="1"/>
        </xdr:cNvSpPr>
      </xdr:nvSpPr>
      <xdr:spPr bwMode="auto">
        <a:xfrm>
          <a:off x="9334500" y="266700"/>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38</xdr:col>
      <xdr:colOff>9525</xdr:colOff>
      <xdr:row>1</xdr:row>
      <xdr:rowOff>304800</xdr:rowOff>
    </xdr:from>
    <xdr:to>
      <xdr:col>38</xdr:col>
      <xdr:colOff>952500</xdr:colOff>
      <xdr:row>3</xdr:row>
      <xdr:rowOff>123825</xdr:rowOff>
    </xdr:to>
    <xdr:sp macro="[0]!View_Slots_Reports" textlink="">
      <xdr:nvSpPr>
        <xdr:cNvPr id="3084" name="Rectangle 12">
          <a:extLst>
            <a:ext uri="{FF2B5EF4-FFF2-40B4-BE49-F238E27FC236}">
              <a16:creationId xmlns:a16="http://schemas.microsoft.com/office/drawing/2014/main" id="{00000000-0008-0000-0D00-00000C0C0000}"/>
            </a:ext>
          </a:extLst>
        </xdr:cNvPr>
        <xdr:cNvSpPr>
          <a:spLocks noChangeArrowheads="1"/>
        </xdr:cNvSpPr>
      </xdr:nvSpPr>
      <xdr:spPr bwMode="auto">
        <a:xfrm>
          <a:off x="37014150" y="5238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142875</xdr:colOff>
      <xdr:row>0</xdr:row>
      <xdr:rowOff>0</xdr:rowOff>
    </xdr:to>
    <xdr:graphicFrame macro="">
      <xdr:nvGraphicFramePr>
        <xdr:cNvPr id="237911" name="Chart 1">
          <a:extLst>
            <a:ext uri="{FF2B5EF4-FFF2-40B4-BE49-F238E27FC236}">
              <a16:creationId xmlns:a16="http://schemas.microsoft.com/office/drawing/2014/main" id="{00000000-0008-0000-0E00-000057A1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1051672</xdr:colOff>
      <xdr:row>2</xdr:row>
      <xdr:rowOff>289671</xdr:rowOff>
    </xdr:from>
    <xdr:to>
      <xdr:col>6</xdr:col>
      <xdr:colOff>2148167</xdr:colOff>
      <xdr:row>4</xdr:row>
      <xdr:rowOff>163045</xdr:rowOff>
    </xdr:to>
    <xdr:sp macro="[0]!CLEARREPORTS" textlink="">
      <xdr:nvSpPr>
        <xdr:cNvPr id="6147" name="Rectangle 3">
          <a:extLst>
            <a:ext uri="{FF2B5EF4-FFF2-40B4-BE49-F238E27FC236}">
              <a16:creationId xmlns:a16="http://schemas.microsoft.com/office/drawing/2014/main" id="{00000000-0008-0000-0E00-000003180000}"/>
            </a:ext>
          </a:extLst>
        </xdr:cNvPr>
        <xdr:cNvSpPr>
          <a:spLocks noChangeArrowheads="1"/>
        </xdr:cNvSpPr>
      </xdr:nvSpPr>
      <xdr:spPr bwMode="auto">
        <a:xfrm>
          <a:off x="6374466" y="883583"/>
          <a:ext cx="1096495" cy="45608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0</xdr:col>
      <xdr:colOff>112941</xdr:colOff>
      <xdr:row>0</xdr:row>
      <xdr:rowOff>180975</xdr:rowOff>
    </xdr:from>
    <xdr:to>
      <xdr:col>1</xdr:col>
      <xdr:colOff>88448</xdr:colOff>
      <xdr:row>1</xdr:row>
      <xdr:rowOff>329021</xdr:rowOff>
    </xdr:to>
    <xdr:sp macro="[0]!GOTOHOME" textlink="">
      <xdr:nvSpPr>
        <xdr:cNvPr id="6171" name="Rectangle 27">
          <a:extLst>
            <a:ext uri="{FF2B5EF4-FFF2-40B4-BE49-F238E27FC236}">
              <a16:creationId xmlns:a16="http://schemas.microsoft.com/office/drawing/2014/main" id="{00000000-0008-0000-0E00-00001B180000}"/>
            </a:ext>
          </a:extLst>
        </xdr:cNvPr>
        <xdr:cNvSpPr>
          <a:spLocks noChangeArrowheads="1"/>
        </xdr:cNvSpPr>
      </xdr:nvSpPr>
      <xdr:spPr bwMode="auto">
        <a:xfrm>
          <a:off x="112941"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0</xdr:col>
      <xdr:colOff>112941</xdr:colOff>
      <xdr:row>2</xdr:row>
      <xdr:rowOff>38100</xdr:rowOff>
    </xdr:from>
    <xdr:to>
      <xdr:col>1</xdr:col>
      <xdr:colOff>88448</xdr:colOff>
      <xdr:row>3</xdr:row>
      <xdr:rowOff>63681</xdr:rowOff>
    </xdr:to>
    <xdr:sp macro="[0]!GOTOMACHINEINFO" textlink="">
      <xdr:nvSpPr>
        <xdr:cNvPr id="6172" name="Rectangle 28">
          <a:extLst>
            <a:ext uri="{FF2B5EF4-FFF2-40B4-BE49-F238E27FC236}">
              <a16:creationId xmlns:a16="http://schemas.microsoft.com/office/drawing/2014/main" id="{00000000-0008-0000-0E00-00001C180000}"/>
            </a:ext>
          </a:extLst>
        </xdr:cNvPr>
        <xdr:cNvSpPr>
          <a:spLocks noChangeArrowheads="1"/>
        </xdr:cNvSpPr>
      </xdr:nvSpPr>
      <xdr:spPr bwMode="auto">
        <a:xfrm>
          <a:off x="112941"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1</xdr:col>
      <xdr:colOff>292552</xdr:colOff>
      <xdr:row>0</xdr:row>
      <xdr:rowOff>180975</xdr:rowOff>
    </xdr:from>
    <xdr:to>
      <xdr:col>2</xdr:col>
      <xdr:colOff>200024</xdr:colOff>
      <xdr:row>1</xdr:row>
      <xdr:rowOff>329021</xdr:rowOff>
    </xdr:to>
    <xdr:sp macro="[0]!GOTOTOTALS" textlink="">
      <xdr:nvSpPr>
        <xdr:cNvPr id="6173" name="Rectangle 29">
          <a:extLst>
            <a:ext uri="{FF2B5EF4-FFF2-40B4-BE49-F238E27FC236}">
              <a16:creationId xmlns:a16="http://schemas.microsoft.com/office/drawing/2014/main" id="{00000000-0008-0000-0E00-00001D180000}"/>
            </a:ext>
          </a:extLst>
        </xdr:cNvPr>
        <xdr:cNvSpPr>
          <a:spLocks noChangeArrowheads="1"/>
        </xdr:cNvSpPr>
      </xdr:nvSpPr>
      <xdr:spPr bwMode="auto">
        <a:xfrm>
          <a:off x="1231445"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TOTALS</a:t>
          </a:r>
        </a:p>
      </xdr:txBody>
    </xdr:sp>
    <xdr:clientData/>
  </xdr:twoCellAnchor>
  <xdr:twoCellAnchor>
    <xdr:from>
      <xdr:col>2</xdr:col>
      <xdr:colOff>44824</xdr:colOff>
      <xdr:row>5</xdr:row>
      <xdr:rowOff>47622</xdr:rowOff>
    </xdr:from>
    <xdr:to>
      <xdr:col>3</xdr:col>
      <xdr:colOff>34963</xdr:colOff>
      <xdr:row>6</xdr:row>
      <xdr:rowOff>258293</xdr:rowOff>
    </xdr:to>
    <xdr:sp macro="[0]!BYPOS" textlink="">
      <xdr:nvSpPr>
        <xdr:cNvPr id="6189" name="Rectangle 45">
          <a:extLst>
            <a:ext uri="{FF2B5EF4-FFF2-40B4-BE49-F238E27FC236}">
              <a16:creationId xmlns:a16="http://schemas.microsoft.com/office/drawing/2014/main" id="{00000000-0008-0000-0E00-00002D180000}"/>
            </a:ext>
          </a:extLst>
        </xdr:cNvPr>
        <xdr:cNvSpPr>
          <a:spLocks noChangeArrowheads="1"/>
        </xdr:cNvSpPr>
      </xdr:nvSpPr>
      <xdr:spPr bwMode="auto">
        <a:xfrm>
          <a:off x="1893795" y="1470769"/>
          <a:ext cx="640080" cy="45720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Position</a:t>
          </a:r>
        </a:p>
      </xdr:txBody>
    </xdr:sp>
    <xdr:clientData/>
  </xdr:twoCellAnchor>
  <xdr:twoCellAnchor>
    <xdr:from>
      <xdr:col>6</xdr:col>
      <xdr:colOff>2310092</xdr:colOff>
      <xdr:row>2</xdr:row>
      <xdr:rowOff>289671</xdr:rowOff>
    </xdr:from>
    <xdr:to>
      <xdr:col>6</xdr:col>
      <xdr:colOff>3400424</xdr:colOff>
      <xdr:row>4</xdr:row>
      <xdr:rowOff>163045</xdr:rowOff>
    </xdr:to>
    <xdr:sp macro="[0]!PRINTREPORT" textlink="">
      <xdr:nvSpPr>
        <xdr:cNvPr id="6190" name="Rectangle 46">
          <a:extLst>
            <a:ext uri="{FF2B5EF4-FFF2-40B4-BE49-F238E27FC236}">
              <a16:creationId xmlns:a16="http://schemas.microsoft.com/office/drawing/2014/main" id="{00000000-0008-0000-0E00-00002E180000}"/>
            </a:ext>
          </a:extLst>
        </xdr:cNvPr>
        <xdr:cNvSpPr>
          <a:spLocks noChangeArrowheads="1"/>
        </xdr:cNvSpPr>
      </xdr:nvSpPr>
      <xdr:spPr bwMode="auto">
        <a:xfrm>
          <a:off x="7632886" y="883583"/>
          <a:ext cx="1090332" cy="45608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PRINT</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15</xdr:col>
      <xdr:colOff>53537</xdr:colOff>
      <xdr:row>4</xdr:row>
      <xdr:rowOff>212912</xdr:rowOff>
    </xdr:from>
    <xdr:to>
      <xdr:col>15</xdr:col>
      <xdr:colOff>967937</xdr:colOff>
      <xdr:row>6</xdr:row>
      <xdr:rowOff>177054</xdr:rowOff>
    </xdr:to>
    <xdr:sp macro="[0]!BYDAILYCOININ" textlink="">
      <xdr:nvSpPr>
        <xdr:cNvPr id="6195" name="Rectangle 51">
          <a:extLst>
            <a:ext uri="{FF2B5EF4-FFF2-40B4-BE49-F238E27FC236}">
              <a16:creationId xmlns:a16="http://schemas.microsoft.com/office/drawing/2014/main" id="{00000000-0008-0000-0E00-000033180000}"/>
            </a:ext>
          </a:extLst>
        </xdr:cNvPr>
        <xdr:cNvSpPr>
          <a:spLocks noChangeArrowheads="1"/>
        </xdr:cNvSpPr>
      </xdr:nvSpPr>
      <xdr:spPr bwMode="auto">
        <a:xfrm>
          <a:off x="14327430" y="1383126"/>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Coin In</a:t>
          </a:r>
        </a:p>
      </xdr:txBody>
    </xdr:sp>
    <xdr:clientData/>
  </xdr:twoCellAnchor>
  <xdr:twoCellAnchor>
    <xdr:from>
      <xdr:col>25</xdr:col>
      <xdr:colOff>119239</xdr:colOff>
      <xdr:row>4</xdr:row>
      <xdr:rowOff>212911</xdr:rowOff>
    </xdr:from>
    <xdr:to>
      <xdr:col>25</xdr:col>
      <xdr:colOff>1033639</xdr:colOff>
      <xdr:row>6</xdr:row>
      <xdr:rowOff>177053</xdr:rowOff>
    </xdr:to>
    <xdr:sp macro="[0]!BYTOTALNETWIN" textlink="">
      <xdr:nvSpPr>
        <xdr:cNvPr id="6198" name="Rectangle 54">
          <a:extLst>
            <a:ext uri="{FF2B5EF4-FFF2-40B4-BE49-F238E27FC236}">
              <a16:creationId xmlns:a16="http://schemas.microsoft.com/office/drawing/2014/main" id="{00000000-0008-0000-0E00-000036180000}"/>
            </a:ext>
          </a:extLst>
        </xdr:cNvPr>
        <xdr:cNvSpPr>
          <a:spLocks noChangeArrowheads="1"/>
        </xdr:cNvSpPr>
      </xdr:nvSpPr>
      <xdr:spPr bwMode="auto">
        <a:xfrm>
          <a:off x="25550989" y="1383125"/>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26</xdr:col>
      <xdr:colOff>83953</xdr:colOff>
      <xdr:row>4</xdr:row>
      <xdr:rowOff>224118</xdr:rowOff>
    </xdr:from>
    <xdr:to>
      <xdr:col>26</xdr:col>
      <xdr:colOff>998353</xdr:colOff>
      <xdr:row>6</xdr:row>
      <xdr:rowOff>188260</xdr:rowOff>
    </xdr:to>
    <xdr:sp macro="[0]!BYDAILYNETWIN" textlink="">
      <xdr:nvSpPr>
        <xdr:cNvPr id="6199" name="Rectangle 55">
          <a:extLst>
            <a:ext uri="{FF2B5EF4-FFF2-40B4-BE49-F238E27FC236}">
              <a16:creationId xmlns:a16="http://schemas.microsoft.com/office/drawing/2014/main" id="{00000000-0008-0000-0E00-000037180000}"/>
            </a:ext>
          </a:extLst>
        </xdr:cNvPr>
        <xdr:cNvSpPr>
          <a:spLocks noChangeArrowheads="1"/>
        </xdr:cNvSpPr>
      </xdr:nvSpPr>
      <xdr:spPr bwMode="auto">
        <a:xfrm>
          <a:off x="26631489" y="1394332"/>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4</xdr:col>
      <xdr:colOff>127509</xdr:colOff>
      <xdr:row>5</xdr:row>
      <xdr:rowOff>56026</xdr:rowOff>
    </xdr:from>
    <xdr:to>
      <xdr:col>4</xdr:col>
      <xdr:colOff>941664</xdr:colOff>
      <xdr:row>6</xdr:row>
      <xdr:rowOff>266697</xdr:rowOff>
    </xdr:to>
    <xdr:sp macro="[0]!BYDENOM" textlink="">
      <xdr:nvSpPr>
        <xdr:cNvPr id="6200" name="Rectangle 56">
          <a:extLst>
            <a:ext uri="{FF2B5EF4-FFF2-40B4-BE49-F238E27FC236}">
              <a16:creationId xmlns:a16="http://schemas.microsoft.com/office/drawing/2014/main" id="{00000000-0008-0000-0E00-000038180000}"/>
            </a:ext>
          </a:extLst>
        </xdr:cNvPr>
        <xdr:cNvSpPr>
          <a:spLocks noChangeArrowheads="1"/>
        </xdr:cNvSpPr>
      </xdr:nvSpPr>
      <xdr:spPr bwMode="auto">
        <a:xfrm>
          <a:off x="3610938" y="1471169"/>
          <a:ext cx="814155" cy="4555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Denom</a:t>
          </a:r>
        </a:p>
      </xdr:txBody>
    </xdr:sp>
    <xdr:clientData/>
  </xdr:twoCellAnchor>
  <xdr:twoCellAnchor>
    <xdr:from>
      <xdr:col>6</xdr:col>
      <xdr:colOff>1171576</xdr:colOff>
      <xdr:row>5</xdr:row>
      <xdr:rowOff>69820</xdr:rowOff>
    </xdr:from>
    <xdr:to>
      <xdr:col>6</xdr:col>
      <xdr:colOff>2394858</xdr:colOff>
      <xdr:row>6</xdr:row>
      <xdr:rowOff>280491</xdr:rowOff>
    </xdr:to>
    <xdr:sp macro="[0]!BYGAME" textlink="">
      <xdr:nvSpPr>
        <xdr:cNvPr id="6201" name="Rectangle 57">
          <a:extLst>
            <a:ext uri="{FF2B5EF4-FFF2-40B4-BE49-F238E27FC236}">
              <a16:creationId xmlns:a16="http://schemas.microsoft.com/office/drawing/2014/main" id="{00000000-0008-0000-0E00-000039180000}"/>
            </a:ext>
          </a:extLst>
        </xdr:cNvPr>
        <xdr:cNvSpPr>
          <a:spLocks noChangeArrowheads="1"/>
        </xdr:cNvSpPr>
      </xdr:nvSpPr>
      <xdr:spPr bwMode="auto">
        <a:xfrm>
          <a:off x="7784647" y="1475891"/>
          <a:ext cx="1223282" cy="45560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Game Theme</a:t>
          </a:r>
        </a:p>
      </xdr:txBody>
    </xdr:sp>
    <xdr:clientData/>
  </xdr:twoCellAnchor>
  <xdr:twoCellAnchor>
    <xdr:from>
      <xdr:col>5</xdr:col>
      <xdr:colOff>47546</xdr:colOff>
      <xdr:row>5</xdr:row>
      <xdr:rowOff>67232</xdr:rowOff>
    </xdr:from>
    <xdr:to>
      <xdr:col>6</xdr:col>
      <xdr:colOff>7653</xdr:colOff>
      <xdr:row>6</xdr:row>
      <xdr:rowOff>277903</xdr:rowOff>
    </xdr:to>
    <xdr:sp macro="[0]!BYMANUF" textlink="">
      <xdr:nvSpPr>
        <xdr:cNvPr id="6202" name="Rectangle 58">
          <a:extLst>
            <a:ext uri="{FF2B5EF4-FFF2-40B4-BE49-F238E27FC236}">
              <a16:creationId xmlns:a16="http://schemas.microsoft.com/office/drawing/2014/main" id="{00000000-0008-0000-0E00-00003A180000}"/>
            </a:ext>
          </a:extLst>
        </xdr:cNvPr>
        <xdr:cNvSpPr>
          <a:spLocks noChangeArrowheads="1"/>
        </xdr:cNvSpPr>
      </xdr:nvSpPr>
      <xdr:spPr bwMode="auto">
        <a:xfrm>
          <a:off x="4497082" y="1482375"/>
          <a:ext cx="830964" cy="4555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Manufacturer</a:t>
          </a:r>
        </a:p>
      </xdr:txBody>
    </xdr:sp>
    <xdr:clientData/>
  </xdr:twoCellAnchor>
  <xdr:twoCellAnchor>
    <xdr:from>
      <xdr:col>11</xdr:col>
      <xdr:colOff>9525</xdr:colOff>
      <xdr:row>1</xdr:row>
      <xdr:rowOff>0</xdr:rowOff>
    </xdr:from>
    <xdr:to>
      <xdr:col>11</xdr:col>
      <xdr:colOff>1104900</xdr:colOff>
      <xdr:row>2</xdr:row>
      <xdr:rowOff>85725</xdr:rowOff>
    </xdr:to>
    <xdr:sp macro="[0]!GOSORT" textlink="">
      <xdr:nvSpPr>
        <xdr:cNvPr id="6203" name="Rectangle 59">
          <a:extLst>
            <a:ext uri="{FF2B5EF4-FFF2-40B4-BE49-F238E27FC236}">
              <a16:creationId xmlns:a16="http://schemas.microsoft.com/office/drawing/2014/main" id="{00000000-0008-0000-0E00-00003B180000}"/>
            </a:ext>
          </a:extLst>
        </xdr:cNvPr>
        <xdr:cNvSpPr>
          <a:spLocks noChangeArrowheads="1"/>
        </xdr:cNvSpPr>
      </xdr:nvSpPr>
      <xdr:spPr bwMode="auto">
        <a:xfrm>
          <a:off x="10887075" y="219075"/>
          <a:ext cx="109537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SORT</a:t>
          </a:r>
        </a:p>
        <a:p>
          <a:pPr algn="ctr" rtl="0">
            <a:defRPr sz="1000"/>
          </a:pPr>
          <a:r>
            <a:rPr lang="en-US" sz="1100" b="0" i="0" u="none" strike="noStrike" baseline="0">
              <a:solidFill>
                <a:srgbClr val="000000"/>
              </a:solidFill>
              <a:latin typeface="Century Gothic"/>
            </a:rPr>
            <a:t>(Questions)</a:t>
          </a:r>
        </a:p>
      </xdr:txBody>
    </xdr:sp>
    <xdr:clientData/>
  </xdr:twoCellAnchor>
  <xdr:twoCellAnchor>
    <xdr:from>
      <xdr:col>1</xdr:col>
      <xdr:colOff>257175</xdr:colOff>
      <xdr:row>401</xdr:row>
      <xdr:rowOff>9525</xdr:rowOff>
    </xdr:from>
    <xdr:to>
      <xdr:col>7</xdr:col>
      <xdr:colOff>771525</xdr:colOff>
      <xdr:row>414</xdr:row>
      <xdr:rowOff>85725</xdr:rowOff>
    </xdr:to>
    <xdr:sp macro="" textlink="">
      <xdr:nvSpPr>
        <xdr:cNvPr id="6204" name="Rectangle 60">
          <a:extLst>
            <a:ext uri="{FF2B5EF4-FFF2-40B4-BE49-F238E27FC236}">
              <a16:creationId xmlns:a16="http://schemas.microsoft.com/office/drawing/2014/main" id="{00000000-0008-0000-0E00-00003C180000}"/>
            </a:ext>
          </a:extLst>
        </xdr:cNvPr>
        <xdr:cNvSpPr>
          <a:spLocks noChangeArrowheads="1"/>
        </xdr:cNvSpPr>
      </xdr:nvSpPr>
      <xdr:spPr bwMode="auto">
        <a:xfrm>
          <a:off x="1238250" y="57788175"/>
          <a:ext cx="8181975" cy="2305050"/>
        </a:xfrm>
        <a:prstGeom prst="rect">
          <a:avLst/>
        </a:prstGeom>
        <a:solidFill>
          <a:srgbClr val="CCFFFF"/>
        </a:solidFill>
        <a:ln w="38100">
          <a:solidFill>
            <a:srgbClr val="000000"/>
          </a:solidFill>
          <a:miter lim="800000"/>
          <a:headEnd/>
          <a:tailEnd/>
        </a:ln>
        <a:effectLst>
          <a:outerShdw dist="107763" dir="2700000" algn="ctr" rotWithShape="0">
            <a:srgbClr val="808080"/>
          </a:outerShdw>
        </a:effectLst>
      </xdr:spPr>
      <xdr:txBody>
        <a:bodyPr vertOverflow="clip" wrap="square" lIns="36576" tIns="27432" rIns="36576" bIns="27432" anchor="ctr" upright="1"/>
        <a:lstStyle/>
        <a:p>
          <a:pPr algn="ctr" rtl="0">
            <a:defRPr sz="1000"/>
          </a:pPr>
          <a:r>
            <a:rPr lang="en-US" sz="1600" b="0" i="0" u="none" strike="noStrike" baseline="0">
              <a:solidFill>
                <a:srgbClr val="000000"/>
              </a:solidFill>
              <a:latin typeface="Century Gothic"/>
            </a:rPr>
            <a:t>USE THE LIGHT BLUE BUTTONS TO SORT THE REPORT IN THE ORDER YOU WISH. USING THESE BUTTONS YOU WILL BE ABLE TO SORT &amp; PRINT DIFFERENT REPORTS TO ANALYZE YOUR SLOT FLOOR.</a:t>
          </a:r>
          <a:endParaRPr lang="en-US" sz="1800" b="0" i="0" u="none" strike="noStrike" baseline="0">
            <a:solidFill>
              <a:srgbClr val="000000"/>
            </a:solidFill>
            <a:latin typeface="Century Gothic"/>
          </a:endParaRPr>
        </a:p>
        <a:p>
          <a:pPr algn="ctr" rtl="0">
            <a:defRPr sz="1000"/>
          </a:pPr>
          <a:r>
            <a:rPr lang="en-US" sz="1200" b="0" i="0" u="none" strike="noStrike" baseline="0">
              <a:solidFill>
                <a:srgbClr val="000000"/>
              </a:solidFill>
              <a:latin typeface="Century Gothic"/>
            </a:rPr>
            <a:t>(Always use the Run Report Button, before using the light blue Sort Buttons).</a:t>
          </a:r>
        </a:p>
      </xdr:txBody>
    </xdr:sp>
    <xdr:clientData/>
  </xdr:twoCellAnchor>
  <xdr:twoCellAnchor>
    <xdr:from>
      <xdr:col>7</xdr:col>
      <xdr:colOff>0</xdr:colOff>
      <xdr:row>416</xdr:row>
      <xdr:rowOff>0</xdr:rowOff>
    </xdr:from>
    <xdr:to>
      <xdr:col>7</xdr:col>
      <xdr:colOff>1095375</xdr:colOff>
      <xdr:row>418</xdr:row>
      <xdr:rowOff>104775</xdr:rowOff>
    </xdr:to>
    <xdr:sp macro="[0]!GOBACKTOREPORT" textlink="">
      <xdr:nvSpPr>
        <xdr:cNvPr id="6206" name="Rectangle 62">
          <a:extLst>
            <a:ext uri="{FF2B5EF4-FFF2-40B4-BE49-F238E27FC236}">
              <a16:creationId xmlns:a16="http://schemas.microsoft.com/office/drawing/2014/main" id="{00000000-0008-0000-0E00-00003E180000}"/>
            </a:ext>
          </a:extLst>
        </xdr:cNvPr>
        <xdr:cNvSpPr>
          <a:spLocks noChangeArrowheads="1"/>
        </xdr:cNvSpPr>
      </xdr:nvSpPr>
      <xdr:spPr bwMode="auto">
        <a:xfrm>
          <a:off x="8648700" y="60350400"/>
          <a:ext cx="1095375" cy="447675"/>
        </a:xfrm>
        <a:prstGeom prst="rect">
          <a:avLst/>
        </a:prstGeom>
        <a:solidFill>
          <a:srgbClr val="FFFFFF"/>
        </a:solidFill>
        <a:ln w="28575">
          <a:solidFill>
            <a:srgbClr val="000000"/>
          </a:solidFill>
          <a:miter lim="800000"/>
          <a:headEnd/>
          <a:tailEnd/>
        </a:ln>
        <a:effectLst>
          <a:outerShdw dist="107763"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GO BACK TO REPORTS</a:t>
          </a:r>
        </a:p>
        <a:p>
          <a:pPr algn="ctr" rtl="0">
            <a:defRPr sz="1000"/>
          </a:pPr>
          <a:endParaRPr lang="en-US" sz="1100" b="0" i="0" u="none" strike="noStrike" baseline="0">
            <a:solidFill>
              <a:srgbClr val="000000"/>
            </a:solidFill>
            <a:latin typeface="Century Gothic"/>
          </a:endParaRPr>
        </a:p>
      </xdr:txBody>
    </xdr:sp>
    <xdr:clientData/>
  </xdr:twoCellAnchor>
  <xdr:twoCellAnchor>
    <xdr:from>
      <xdr:col>1</xdr:col>
      <xdr:colOff>302077</xdr:colOff>
      <xdr:row>2</xdr:row>
      <xdr:rowOff>38100</xdr:rowOff>
    </xdr:from>
    <xdr:to>
      <xdr:col>2</xdr:col>
      <xdr:colOff>209549</xdr:colOff>
      <xdr:row>3</xdr:row>
      <xdr:rowOff>63681</xdr:rowOff>
    </xdr:to>
    <xdr:sp macro="[0]!GOTOFLOORPLAN" textlink="">
      <xdr:nvSpPr>
        <xdr:cNvPr id="6208" name="Rectangle 64">
          <a:extLst>
            <a:ext uri="{FF2B5EF4-FFF2-40B4-BE49-F238E27FC236}">
              <a16:creationId xmlns:a16="http://schemas.microsoft.com/office/drawing/2014/main" id="{00000000-0008-0000-0E00-000040180000}"/>
            </a:ext>
          </a:extLst>
        </xdr:cNvPr>
        <xdr:cNvSpPr>
          <a:spLocks noChangeArrowheads="1"/>
        </xdr:cNvSpPr>
      </xdr:nvSpPr>
      <xdr:spPr bwMode="auto">
        <a:xfrm>
          <a:off x="1240970"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10</xdr:col>
      <xdr:colOff>0</xdr:colOff>
      <xdr:row>2</xdr:row>
      <xdr:rowOff>314325</xdr:rowOff>
    </xdr:from>
    <xdr:to>
      <xdr:col>10</xdr:col>
      <xdr:colOff>1095375</xdr:colOff>
      <xdr:row>4</xdr:row>
      <xdr:rowOff>190500</xdr:rowOff>
    </xdr:to>
    <xdr:sp macro="[0]!View_Tables_Reports" textlink="">
      <xdr:nvSpPr>
        <xdr:cNvPr id="6209" name="Rectangle 65">
          <a:extLst>
            <a:ext uri="{FF2B5EF4-FFF2-40B4-BE49-F238E27FC236}">
              <a16:creationId xmlns:a16="http://schemas.microsoft.com/office/drawing/2014/main" id="{00000000-0008-0000-0E00-000041180000}"/>
            </a:ext>
          </a:extLst>
        </xdr:cNvPr>
        <xdr:cNvSpPr>
          <a:spLocks noChangeArrowheads="1"/>
        </xdr:cNvSpPr>
      </xdr:nvSpPr>
      <xdr:spPr bwMode="auto">
        <a:xfrm>
          <a:off x="9763125" y="904875"/>
          <a:ext cx="1095375" cy="45720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39</xdr:col>
      <xdr:colOff>59387</xdr:colOff>
      <xdr:row>4</xdr:row>
      <xdr:rowOff>141514</xdr:rowOff>
    </xdr:from>
    <xdr:to>
      <xdr:col>40</xdr:col>
      <xdr:colOff>244929</xdr:colOff>
      <xdr:row>6</xdr:row>
      <xdr:rowOff>163286</xdr:rowOff>
    </xdr:to>
    <xdr:sp macro="[0]!View_Slots_Reports" textlink="">
      <xdr:nvSpPr>
        <xdr:cNvPr id="6217" name="Rectangle 73">
          <a:extLst>
            <a:ext uri="{FF2B5EF4-FFF2-40B4-BE49-F238E27FC236}">
              <a16:creationId xmlns:a16="http://schemas.microsoft.com/office/drawing/2014/main" id="{00000000-0008-0000-0E00-000049180000}"/>
            </a:ext>
          </a:extLst>
        </xdr:cNvPr>
        <xdr:cNvSpPr>
          <a:spLocks noChangeArrowheads="1"/>
        </xdr:cNvSpPr>
      </xdr:nvSpPr>
      <xdr:spPr bwMode="auto">
        <a:xfrm>
          <a:off x="29967887" y="1311728"/>
          <a:ext cx="1083613" cy="511629"/>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fPrintsWithSheet="0"/>
  </xdr:twoCellAnchor>
  <xdr:twoCellAnchor>
    <xdr:from>
      <xdr:col>32</xdr:col>
      <xdr:colOff>90436</xdr:colOff>
      <xdr:row>5</xdr:row>
      <xdr:rowOff>76200</xdr:rowOff>
    </xdr:from>
    <xdr:to>
      <xdr:col>32</xdr:col>
      <xdr:colOff>852436</xdr:colOff>
      <xdr:row>6</xdr:row>
      <xdr:rowOff>190500</xdr:rowOff>
    </xdr:to>
    <xdr:sp macro="[0]!Sort_by_table" textlink="">
      <xdr:nvSpPr>
        <xdr:cNvPr id="6218" name="Rectangle 74">
          <a:extLst>
            <a:ext uri="{FF2B5EF4-FFF2-40B4-BE49-F238E27FC236}">
              <a16:creationId xmlns:a16="http://schemas.microsoft.com/office/drawing/2014/main" id="{00000000-0008-0000-0E00-00004A180000}"/>
            </a:ext>
          </a:extLst>
        </xdr:cNvPr>
        <xdr:cNvSpPr>
          <a:spLocks noChangeArrowheads="1"/>
        </xdr:cNvSpPr>
      </xdr:nvSpPr>
      <xdr:spPr bwMode="auto">
        <a:xfrm>
          <a:off x="23100115"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Table</a:t>
          </a:r>
        </a:p>
      </xdr:txBody>
    </xdr:sp>
    <xdr:clientData fPrintsWithSheet="0"/>
  </xdr:twoCellAnchor>
  <xdr:twoCellAnchor>
    <xdr:from>
      <xdr:col>34</xdr:col>
      <xdr:colOff>90438</xdr:colOff>
      <xdr:row>5</xdr:row>
      <xdr:rowOff>66675</xdr:rowOff>
    </xdr:from>
    <xdr:to>
      <xdr:col>34</xdr:col>
      <xdr:colOff>814338</xdr:colOff>
      <xdr:row>6</xdr:row>
      <xdr:rowOff>200025</xdr:rowOff>
    </xdr:to>
    <xdr:sp macro="[0]!Sort_by_daily_tabledrop" textlink="">
      <xdr:nvSpPr>
        <xdr:cNvPr id="6219" name="Rectangle 75">
          <a:extLst>
            <a:ext uri="{FF2B5EF4-FFF2-40B4-BE49-F238E27FC236}">
              <a16:creationId xmlns:a16="http://schemas.microsoft.com/office/drawing/2014/main" id="{00000000-0008-0000-0E00-00004B180000}"/>
            </a:ext>
          </a:extLst>
        </xdr:cNvPr>
        <xdr:cNvSpPr>
          <a:spLocks noChangeArrowheads="1"/>
        </xdr:cNvSpPr>
      </xdr:nvSpPr>
      <xdr:spPr bwMode="auto">
        <a:xfrm>
          <a:off x="25331688"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Drop</a:t>
          </a:r>
        </a:p>
      </xdr:txBody>
    </xdr:sp>
    <xdr:clientData fPrintsWithSheet="0"/>
  </xdr:twoCellAnchor>
  <xdr:twoCellAnchor>
    <xdr:from>
      <xdr:col>35</xdr:col>
      <xdr:colOff>80912</xdr:colOff>
      <xdr:row>5</xdr:row>
      <xdr:rowOff>66675</xdr:rowOff>
    </xdr:from>
    <xdr:to>
      <xdr:col>35</xdr:col>
      <xdr:colOff>804812</xdr:colOff>
      <xdr:row>6</xdr:row>
      <xdr:rowOff>200025</xdr:rowOff>
    </xdr:to>
    <xdr:sp macro="[0]!Sort_by_total_tablewin" textlink="">
      <xdr:nvSpPr>
        <xdr:cNvPr id="6220" name="Rectangle 76">
          <a:extLst>
            <a:ext uri="{FF2B5EF4-FFF2-40B4-BE49-F238E27FC236}">
              <a16:creationId xmlns:a16="http://schemas.microsoft.com/office/drawing/2014/main" id="{00000000-0008-0000-0E00-00004C180000}"/>
            </a:ext>
          </a:extLst>
        </xdr:cNvPr>
        <xdr:cNvSpPr>
          <a:spLocks noChangeArrowheads="1"/>
        </xdr:cNvSpPr>
      </xdr:nvSpPr>
      <xdr:spPr bwMode="auto">
        <a:xfrm>
          <a:off x="26383519"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Total Win</a:t>
          </a:r>
        </a:p>
      </xdr:txBody>
    </xdr:sp>
    <xdr:clientData fPrintsWithSheet="0"/>
  </xdr:twoCellAnchor>
  <xdr:twoCellAnchor>
    <xdr:from>
      <xdr:col>36</xdr:col>
      <xdr:colOff>21044</xdr:colOff>
      <xdr:row>5</xdr:row>
      <xdr:rowOff>66675</xdr:rowOff>
    </xdr:from>
    <xdr:to>
      <xdr:col>36</xdr:col>
      <xdr:colOff>744944</xdr:colOff>
      <xdr:row>6</xdr:row>
      <xdr:rowOff>200025</xdr:rowOff>
    </xdr:to>
    <xdr:sp macro="[0]!Sort_by_daily_tablewin" textlink="">
      <xdr:nvSpPr>
        <xdr:cNvPr id="6221" name="Rectangle 77">
          <a:extLst>
            <a:ext uri="{FF2B5EF4-FFF2-40B4-BE49-F238E27FC236}">
              <a16:creationId xmlns:a16="http://schemas.microsoft.com/office/drawing/2014/main" id="{00000000-0008-0000-0E00-00004D180000}"/>
            </a:ext>
          </a:extLst>
        </xdr:cNvPr>
        <xdr:cNvSpPr>
          <a:spLocks noChangeArrowheads="1"/>
        </xdr:cNvSpPr>
      </xdr:nvSpPr>
      <xdr:spPr bwMode="auto">
        <a:xfrm>
          <a:off x="27262544"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Win</a:t>
          </a:r>
        </a:p>
      </xdr:txBody>
    </xdr:sp>
    <xdr:clientData fPrintsWithSheet="0"/>
  </xdr:twoCellAnchor>
  <xdr:twoCellAnchor>
    <xdr:from>
      <xdr:col>33</xdr:col>
      <xdr:colOff>148948</xdr:colOff>
      <xdr:row>5</xdr:row>
      <xdr:rowOff>76200</xdr:rowOff>
    </xdr:from>
    <xdr:to>
      <xdr:col>33</xdr:col>
      <xdr:colOff>910948</xdr:colOff>
      <xdr:row>6</xdr:row>
      <xdr:rowOff>190500</xdr:rowOff>
    </xdr:to>
    <xdr:sp macro="[0]!Sort_by_Table_Total_Drop" textlink="">
      <xdr:nvSpPr>
        <xdr:cNvPr id="6222" name="Rectangle 78">
          <a:extLst>
            <a:ext uri="{FF2B5EF4-FFF2-40B4-BE49-F238E27FC236}">
              <a16:creationId xmlns:a16="http://schemas.microsoft.com/office/drawing/2014/main" id="{00000000-0008-0000-0E00-00004E180000}"/>
            </a:ext>
          </a:extLst>
        </xdr:cNvPr>
        <xdr:cNvSpPr>
          <a:spLocks noChangeArrowheads="1"/>
        </xdr:cNvSpPr>
      </xdr:nvSpPr>
      <xdr:spPr bwMode="auto">
        <a:xfrm>
          <a:off x="24274412"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a:t>
          </a:r>
        </a:p>
        <a:p>
          <a:pPr algn="ctr" rtl="0">
            <a:defRPr sz="1000"/>
          </a:pPr>
          <a:r>
            <a:rPr lang="en-US" sz="1000" b="0" i="0" u="none" strike="noStrike" baseline="0">
              <a:solidFill>
                <a:srgbClr val="000000"/>
              </a:solidFill>
              <a:latin typeface="Arial"/>
              <a:cs typeface="Arial"/>
            </a:rPr>
            <a:t>Total Drop</a:t>
          </a:r>
        </a:p>
      </xdr:txBody>
    </xdr:sp>
    <xdr:clientData fPrintsWithSheet="0"/>
  </xdr:twoCellAnchor>
  <xdr:twoCellAnchor>
    <xdr:from>
      <xdr:col>37</xdr:col>
      <xdr:colOff>158720</xdr:colOff>
      <xdr:row>4</xdr:row>
      <xdr:rowOff>104775</xdr:rowOff>
    </xdr:from>
    <xdr:to>
      <xdr:col>38</xdr:col>
      <xdr:colOff>178571</xdr:colOff>
      <xdr:row>6</xdr:row>
      <xdr:rowOff>133350</xdr:rowOff>
    </xdr:to>
    <xdr:sp macro="[0]!Print_table_report" textlink="">
      <xdr:nvSpPr>
        <xdr:cNvPr id="6223" name="Rectangle 79">
          <a:extLst>
            <a:ext uri="{FF2B5EF4-FFF2-40B4-BE49-F238E27FC236}">
              <a16:creationId xmlns:a16="http://schemas.microsoft.com/office/drawing/2014/main" id="{00000000-0008-0000-0E00-00004F180000}"/>
            </a:ext>
          </a:extLst>
        </xdr:cNvPr>
        <xdr:cNvSpPr>
          <a:spLocks noChangeArrowheads="1"/>
        </xdr:cNvSpPr>
      </xdr:nvSpPr>
      <xdr:spPr bwMode="auto">
        <a:xfrm>
          <a:off x="28284684" y="1274989"/>
          <a:ext cx="985958" cy="518432"/>
        </a:xfrm>
        <a:prstGeom prst="rect">
          <a:avLst/>
        </a:prstGeom>
        <a:solidFill>
          <a:srgbClr val="FF0066"/>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Print Table Report</a:t>
          </a:r>
        </a:p>
      </xdr:txBody>
    </xdr:sp>
    <xdr:clientData fPrintsWithSheet="0"/>
  </xdr:twoCellAnchor>
  <xdr:twoCellAnchor>
    <xdr:from>
      <xdr:col>29</xdr:col>
      <xdr:colOff>224111</xdr:colOff>
      <xdr:row>5</xdr:row>
      <xdr:rowOff>2802</xdr:rowOff>
    </xdr:from>
    <xdr:to>
      <xdr:col>29</xdr:col>
      <xdr:colOff>1045470</xdr:colOff>
      <xdr:row>6</xdr:row>
      <xdr:rowOff>211231</xdr:rowOff>
    </xdr:to>
    <xdr:sp macro="[0]!BYMCPAYVARIANCE" textlink="">
      <xdr:nvSpPr>
        <xdr:cNvPr id="6224" name="Rectangle 80">
          <a:extLst>
            <a:ext uri="{FF2B5EF4-FFF2-40B4-BE49-F238E27FC236}">
              <a16:creationId xmlns:a16="http://schemas.microsoft.com/office/drawing/2014/main" id="{00000000-0008-0000-0E00-000050180000}"/>
            </a:ext>
          </a:extLst>
        </xdr:cNvPr>
        <xdr:cNvSpPr>
          <a:spLocks noChangeArrowheads="1"/>
        </xdr:cNvSpPr>
      </xdr:nvSpPr>
      <xdr:spPr bwMode="auto">
        <a:xfrm>
          <a:off x="29520290" y="1417945"/>
          <a:ext cx="821359" cy="453357"/>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PAY% VAR</a:t>
          </a:r>
        </a:p>
      </xdr:txBody>
    </xdr:sp>
    <xdr:clientData/>
  </xdr:twoCellAnchor>
  <xdr:twoCellAnchor>
    <xdr:from>
      <xdr:col>26</xdr:col>
      <xdr:colOff>9525</xdr:colOff>
      <xdr:row>2</xdr:row>
      <xdr:rowOff>190500</xdr:rowOff>
    </xdr:from>
    <xdr:to>
      <xdr:col>26</xdr:col>
      <xdr:colOff>1104900</xdr:colOff>
      <xdr:row>4</xdr:row>
      <xdr:rowOff>66675</xdr:rowOff>
    </xdr:to>
    <xdr:sp macro="[0]!GOMCPAYCOMMENTS" textlink="">
      <xdr:nvSpPr>
        <xdr:cNvPr id="6225" name="Rectangle 81">
          <a:extLst>
            <a:ext uri="{FF2B5EF4-FFF2-40B4-BE49-F238E27FC236}">
              <a16:creationId xmlns:a16="http://schemas.microsoft.com/office/drawing/2014/main" id="{00000000-0008-0000-0E00-000051180000}"/>
            </a:ext>
          </a:extLst>
        </xdr:cNvPr>
        <xdr:cNvSpPr>
          <a:spLocks noChangeArrowheads="1"/>
        </xdr:cNvSpPr>
      </xdr:nvSpPr>
      <xdr:spPr bwMode="auto">
        <a:xfrm>
          <a:off x="26489025" y="781050"/>
          <a:ext cx="109537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SEE MC PAY% VAR COMMENTS</a:t>
          </a:r>
        </a:p>
      </xdr:txBody>
    </xdr:sp>
    <xdr:clientData/>
  </xdr:twoCellAnchor>
  <xdr:twoCellAnchor>
    <xdr:from>
      <xdr:col>13</xdr:col>
      <xdr:colOff>123825</xdr:colOff>
      <xdr:row>380</xdr:row>
      <xdr:rowOff>47625</xdr:rowOff>
    </xdr:from>
    <xdr:to>
      <xdr:col>14</xdr:col>
      <xdr:colOff>104775</xdr:colOff>
      <xdr:row>382</xdr:row>
      <xdr:rowOff>161925</xdr:rowOff>
    </xdr:to>
    <xdr:sp macro="[0]!CLEARCOMMENTS" textlink="">
      <xdr:nvSpPr>
        <xdr:cNvPr id="6226" name="Rectangle 82">
          <a:extLst>
            <a:ext uri="{FF2B5EF4-FFF2-40B4-BE49-F238E27FC236}">
              <a16:creationId xmlns:a16="http://schemas.microsoft.com/office/drawing/2014/main" id="{00000000-0008-0000-0E00-000052180000}"/>
            </a:ext>
          </a:extLst>
        </xdr:cNvPr>
        <xdr:cNvSpPr>
          <a:spLocks noChangeArrowheads="1"/>
        </xdr:cNvSpPr>
      </xdr:nvSpPr>
      <xdr:spPr bwMode="auto">
        <a:xfrm>
          <a:off x="12115800" y="54206775"/>
          <a:ext cx="1095375" cy="45720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COMMENTS</a:t>
          </a:r>
        </a:p>
      </xdr:txBody>
    </xdr:sp>
    <xdr:clientData/>
  </xdr:twoCellAnchor>
  <xdr:twoCellAnchor>
    <xdr:from>
      <xdr:col>13</xdr:col>
      <xdr:colOff>180975</xdr:colOff>
      <xdr:row>365</xdr:row>
      <xdr:rowOff>142875</xdr:rowOff>
    </xdr:from>
    <xdr:to>
      <xdr:col>13</xdr:col>
      <xdr:colOff>990600</xdr:colOff>
      <xdr:row>368</xdr:row>
      <xdr:rowOff>57150</xdr:rowOff>
    </xdr:to>
    <xdr:sp macro="[0]!GOBACKTOREPORT" textlink="">
      <xdr:nvSpPr>
        <xdr:cNvPr id="6227" name="AutoShape 83">
          <a:extLst>
            <a:ext uri="{FF2B5EF4-FFF2-40B4-BE49-F238E27FC236}">
              <a16:creationId xmlns:a16="http://schemas.microsoft.com/office/drawing/2014/main" id="{00000000-0008-0000-0E00-000053180000}"/>
            </a:ext>
          </a:extLst>
        </xdr:cNvPr>
        <xdr:cNvSpPr>
          <a:spLocks noChangeArrowheads="1"/>
        </xdr:cNvSpPr>
      </xdr:nvSpPr>
      <xdr:spPr bwMode="auto">
        <a:xfrm>
          <a:off x="12172950" y="51387375"/>
          <a:ext cx="809625" cy="685800"/>
        </a:xfrm>
        <a:prstGeom prst="upArrow">
          <a:avLst>
            <a:gd name="adj1" fmla="val 50000"/>
            <a:gd name="adj2" fmla="val 25000"/>
          </a:avLst>
        </a:prstGeom>
        <a:solidFill>
          <a:srgbClr val="FFFFCC"/>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GO UP</a:t>
          </a:r>
        </a:p>
      </xdr:txBody>
    </xdr:sp>
    <xdr:clientData/>
  </xdr:twoCellAnchor>
  <xdr:twoCellAnchor>
    <xdr:from>
      <xdr:col>6</xdr:col>
      <xdr:colOff>2310092</xdr:colOff>
      <xdr:row>1</xdr:row>
      <xdr:rowOff>48745</xdr:rowOff>
    </xdr:from>
    <xdr:to>
      <xdr:col>6</xdr:col>
      <xdr:colOff>3400424</xdr:colOff>
      <xdr:row>2</xdr:row>
      <xdr:rowOff>134470</xdr:rowOff>
    </xdr:to>
    <xdr:sp macro="[0]!REPORTS" textlink="">
      <xdr:nvSpPr>
        <xdr:cNvPr id="6228" name="Rectangle 84">
          <a:extLst>
            <a:ext uri="{FF2B5EF4-FFF2-40B4-BE49-F238E27FC236}">
              <a16:creationId xmlns:a16="http://schemas.microsoft.com/office/drawing/2014/main" id="{00000000-0008-0000-0E00-000054180000}"/>
            </a:ext>
          </a:extLst>
        </xdr:cNvPr>
        <xdr:cNvSpPr>
          <a:spLocks noChangeArrowheads="1"/>
        </xdr:cNvSpPr>
      </xdr:nvSpPr>
      <xdr:spPr bwMode="auto">
        <a:xfrm>
          <a:off x="7632886" y="272863"/>
          <a:ext cx="1090332" cy="455519"/>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FFFF00"/>
              </a:solidFill>
              <a:latin typeface="Century Gothic"/>
            </a:rPr>
            <a:t>RUN LTD</a:t>
          </a:r>
        </a:p>
        <a:p>
          <a:pPr algn="ctr" rtl="0">
            <a:defRPr sz="1000"/>
          </a:pPr>
          <a:r>
            <a:rPr lang="en-US" sz="1100" b="0" i="0" u="none" strike="noStrike" baseline="0">
              <a:solidFill>
                <a:srgbClr val="FFFF00"/>
              </a:solidFill>
              <a:latin typeface="Century Gothic"/>
            </a:rPr>
            <a:t>REPORT</a:t>
          </a:r>
        </a:p>
      </xdr:txBody>
    </xdr:sp>
    <xdr:clientData/>
  </xdr:twoCellAnchor>
  <xdr:twoCellAnchor>
    <xdr:from>
      <xdr:col>6</xdr:col>
      <xdr:colOff>1070722</xdr:colOff>
      <xdr:row>1</xdr:row>
      <xdr:rowOff>48745</xdr:rowOff>
    </xdr:from>
    <xdr:to>
      <xdr:col>6</xdr:col>
      <xdr:colOff>2167217</xdr:colOff>
      <xdr:row>2</xdr:row>
      <xdr:rowOff>134470</xdr:rowOff>
    </xdr:to>
    <xdr:sp macro="[0]!YTDREPORTS" textlink="">
      <xdr:nvSpPr>
        <xdr:cNvPr id="6229" name="Rectangle 85">
          <a:extLst>
            <a:ext uri="{FF2B5EF4-FFF2-40B4-BE49-F238E27FC236}">
              <a16:creationId xmlns:a16="http://schemas.microsoft.com/office/drawing/2014/main" id="{00000000-0008-0000-0E00-000055180000}"/>
            </a:ext>
          </a:extLst>
        </xdr:cNvPr>
        <xdr:cNvSpPr>
          <a:spLocks noChangeArrowheads="1"/>
        </xdr:cNvSpPr>
      </xdr:nvSpPr>
      <xdr:spPr bwMode="auto">
        <a:xfrm>
          <a:off x="6393516" y="272863"/>
          <a:ext cx="1096495" cy="455519"/>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FF"/>
              </a:solidFill>
              <a:latin typeface="Century Gothic"/>
            </a:rPr>
            <a:t>Run YTD</a:t>
          </a:r>
        </a:p>
        <a:p>
          <a:pPr algn="ctr" rtl="0">
            <a:defRPr sz="1000"/>
          </a:pPr>
          <a:r>
            <a:rPr lang="en-US" sz="1100" b="0" i="0" u="none" strike="noStrike" baseline="0">
              <a:solidFill>
                <a:srgbClr val="0000FF"/>
              </a:solidFill>
              <a:latin typeface="Century Gothic"/>
            </a:rPr>
            <a:t>REPORT</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142</xdr:row>
      <xdr:rowOff>10131</xdr:rowOff>
    </xdr:from>
    <xdr:ext cx="38100" cy="379606"/>
    <xdr:sp macro="" textlink="">
      <xdr:nvSpPr>
        <xdr:cNvPr id="2" name="Text Box 277">
          <a:extLst>
            <a:ext uri="{FF2B5EF4-FFF2-40B4-BE49-F238E27FC236}">
              <a16:creationId xmlns:a16="http://schemas.microsoft.com/office/drawing/2014/main" id="{00000000-0008-0000-0F00-000002000000}"/>
            </a:ext>
          </a:extLst>
        </xdr:cNvPr>
        <xdr:cNvSpPr txBox="1">
          <a:spLocks noChangeArrowheads="1"/>
        </xdr:cNvSpPr>
      </xdr:nvSpPr>
      <xdr:spPr bwMode="auto">
        <a:xfrm>
          <a:off x="5334000" y="16897956"/>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oneCellAnchor>
    <xdr:from>
      <xdr:col>0</xdr:col>
      <xdr:colOff>0</xdr:colOff>
      <xdr:row>142</xdr:row>
      <xdr:rowOff>10131</xdr:rowOff>
    </xdr:from>
    <xdr:ext cx="38100" cy="379606"/>
    <xdr:sp macro="" textlink="">
      <xdr:nvSpPr>
        <xdr:cNvPr id="4" name="Text Box 277">
          <a:extLst>
            <a:ext uri="{FF2B5EF4-FFF2-40B4-BE49-F238E27FC236}">
              <a16:creationId xmlns:a16="http://schemas.microsoft.com/office/drawing/2014/main" id="{00000000-0008-0000-0F00-000004000000}"/>
            </a:ext>
          </a:extLst>
        </xdr:cNvPr>
        <xdr:cNvSpPr txBox="1">
          <a:spLocks noChangeArrowheads="1"/>
        </xdr:cNvSpPr>
      </xdr:nvSpPr>
      <xdr:spPr bwMode="auto">
        <a:xfrm>
          <a:off x="5334000" y="16897956"/>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twoCellAnchor>
    <xdr:from>
      <xdr:col>37</xdr:col>
      <xdr:colOff>0</xdr:colOff>
      <xdr:row>35</xdr:row>
      <xdr:rowOff>0</xdr:rowOff>
    </xdr:from>
    <xdr:to>
      <xdr:col>57</xdr:col>
      <xdr:colOff>33371</xdr:colOff>
      <xdr:row>40</xdr:row>
      <xdr:rowOff>29711</xdr:rowOff>
    </xdr:to>
    <xdr:grpSp>
      <xdr:nvGrpSpPr>
        <xdr:cNvPr id="690" name="Group 233">
          <a:extLst>
            <a:ext uri="{FF2B5EF4-FFF2-40B4-BE49-F238E27FC236}">
              <a16:creationId xmlns:a16="http://schemas.microsoft.com/office/drawing/2014/main" id="{00000000-0008-0000-0F00-0000B2020000}"/>
            </a:ext>
          </a:extLst>
        </xdr:cNvPr>
        <xdr:cNvGrpSpPr>
          <a:grpSpLocks noChangeAspect="1"/>
        </xdr:cNvGrpSpPr>
      </xdr:nvGrpSpPr>
      <xdr:grpSpPr bwMode="auto">
        <a:xfrm rot="5400000">
          <a:off x="6414424" y="5301326"/>
          <a:ext cx="0" cy="2759561"/>
          <a:chOff x="6180" y="3333"/>
          <a:chExt cx="2625" cy="4306"/>
        </a:xfrm>
      </xdr:grpSpPr>
      <xdr:grpSp>
        <xdr:nvGrpSpPr>
          <xdr:cNvPr id="691" name="Group 234">
            <a:extLst>
              <a:ext uri="{FF2B5EF4-FFF2-40B4-BE49-F238E27FC236}">
                <a16:creationId xmlns:a16="http://schemas.microsoft.com/office/drawing/2014/main" id="{00000000-0008-0000-0F00-0000B3020000}"/>
              </a:ext>
            </a:extLst>
          </xdr:cNvPr>
          <xdr:cNvGrpSpPr>
            <a:grpSpLocks noChangeAspect="1"/>
          </xdr:cNvGrpSpPr>
        </xdr:nvGrpSpPr>
        <xdr:grpSpPr bwMode="auto">
          <a:xfrm rot="-5400000">
            <a:off x="6250" y="5575"/>
            <a:ext cx="548" cy="690"/>
            <a:chOff x="4500" y="720"/>
            <a:chExt cx="518" cy="662"/>
          </a:xfrm>
        </xdr:grpSpPr>
        <xdr:sp macro="" textlink="">
          <xdr:nvSpPr>
            <xdr:cNvPr id="730" name="Rectangle 235">
              <a:extLst>
                <a:ext uri="{FF2B5EF4-FFF2-40B4-BE49-F238E27FC236}">
                  <a16:creationId xmlns:a16="http://schemas.microsoft.com/office/drawing/2014/main" id="{00000000-0008-0000-0F00-0000DA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31" name="AutoShape 236">
              <a:extLst>
                <a:ext uri="{FF2B5EF4-FFF2-40B4-BE49-F238E27FC236}">
                  <a16:creationId xmlns:a16="http://schemas.microsoft.com/office/drawing/2014/main" id="{00000000-0008-0000-0F00-0000DB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32" name="AutoShape 237">
              <a:extLst>
                <a:ext uri="{FF2B5EF4-FFF2-40B4-BE49-F238E27FC236}">
                  <a16:creationId xmlns:a16="http://schemas.microsoft.com/office/drawing/2014/main" id="{00000000-0008-0000-0F00-0000DC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2" name="Group 238">
            <a:extLst>
              <a:ext uri="{FF2B5EF4-FFF2-40B4-BE49-F238E27FC236}">
                <a16:creationId xmlns:a16="http://schemas.microsoft.com/office/drawing/2014/main" id="{00000000-0008-0000-0F00-0000B4020000}"/>
              </a:ext>
            </a:extLst>
          </xdr:cNvPr>
          <xdr:cNvGrpSpPr>
            <a:grpSpLocks noChangeAspect="1"/>
          </xdr:cNvGrpSpPr>
        </xdr:nvGrpSpPr>
        <xdr:grpSpPr bwMode="auto">
          <a:xfrm rot="5400000">
            <a:off x="8187" y="5127"/>
            <a:ext cx="548" cy="690"/>
            <a:chOff x="4500" y="720"/>
            <a:chExt cx="518" cy="662"/>
          </a:xfrm>
        </xdr:grpSpPr>
        <xdr:sp macro="" textlink="">
          <xdr:nvSpPr>
            <xdr:cNvPr id="727" name="Rectangle 239">
              <a:extLst>
                <a:ext uri="{FF2B5EF4-FFF2-40B4-BE49-F238E27FC236}">
                  <a16:creationId xmlns:a16="http://schemas.microsoft.com/office/drawing/2014/main" id="{00000000-0008-0000-0F00-0000D7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8" name="AutoShape 240">
              <a:extLst>
                <a:ext uri="{FF2B5EF4-FFF2-40B4-BE49-F238E27FC236}">
                  <a16:creationId xmlns:a16="http://schemas.microsoft.com/office/drawing/2014/main" id="{00000000-0008-0000-0F00-0000D8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9" name="AutoShape 241">
              <a:extLst>
                <a:ext uri="{FF2B5EF4-FFF2-40B4-BE49-F238E27FC236}">
                  <a16:creationId xmlns:a16="http://schemas.microsoft.com/office/drawing/2014/main" id="{00000000-0008-0000-0F00-0000D9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3" name="Group 242">
            <a:extLst>
              <a:ext uri="{FF2B5EF4-FFF2-40B4-BE49-F238E27FC236}">
                <a16:creationId xmlns:a16="http://schemas.microsoft.com/office/drawing/2014/main" id="{00000000-0008-0000-0F00-0000B5020000}"/>
              </a:ext>
            </a:extLst>
          </xdr:cNvPr>
          <xdr:cNvGrpSpPr>
            <a:grpSpLocks noChangeAspect="1"/>
          </xdr:cNvGrpSpPr>
        </xdr:nvGrpSpPr>
        <xdr:grpSpPr bwMode="auto">
          <a:xfrm rot="-5400000">
            <a:off x="6250" y="4600"/>
            <a:ext cx="548" cy="690"/>
            <a:chOff x="4500" y="720"/>
            <a:chExt cx="518" cy="662"/>
          </a:xfrm>
        </xdr:grpSpPr>
        <xdr:sp macro="" textlink="">
          <xdr:nvSpPr>
            <xdr:cNvPr id="724" name="Rectangle 243">
              <a:extLst>
                <a:ext uri="{FF2B5EF4-FFF2-40B4-BE49-F238E27FC236}">
                  <a16:creationId xmlns:a16="http://schemas.microsoft.com/office/drawing/2014/main" id="{00000000-0008-0000-0F00-0000D4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5" name="AutoShape 244">
              <a:extLst>
                <a:ext uri="{FF2B5EF4-FFF2-40B4-BE49-F238E27FC236}">
                  <a16:creationId xmlns:a16="http://schemas.microsoft.com/office/drawing/2014/main" id="{00000000-0008-0000-0F00-0000D5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6" name="AutoShape 245">
              <a:extLst>
                <a:ext uri="{FF2B5EF4-FFF2-40B4-BE49-F238E27FC236}">
                  <a16:creationId xmlns:a16="http://schemas.microsoft.com/office/drawing/2014/main" id="{00000000-0008-0000-0F00-0000D6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4" name="Group 246">
            <a:extLst>
              <a:ext uri="{FF2B5EF4-FFF2-40B4-BE49-F238E27FC236}">
                <a16:creationId xmlns:a16="http://schemas.microsoft.com/office/drawing/2014/main" id="{00000000-0008-0000-0F00-0000B6020000}"/>
              </a:ext>
            </a:extLst>
          </xdr:cNvPr>
          <xdr:cNvGrpSpPr>
            <a:grpSpLocks noChangeAspect="1"/>
          </xdr:cNvGrpSpPr>
        </xdr:nvGrpSpPr>
        <xdr:grpSpPr bwMode="auto">
          <a:xfrm rot="-3000000">
            <a:off x="6465" y="3625"/>
            <a:ext cx="548" cy="690"/>
            <a:chOff x="4500" y="720"/>
            <a:chExt cx="518" cy="662"/>
          </a:xfrm>
        </xdr:grpSpPr>
        <xdr:sp macro="" textlink="">
          <xdr:nvSpPr>
            <xdr:cNvPr id="721" name="Rectangle 247">
              <a:extLst>
                <a:ext uri="{FF2B5EF4-FFF2-40B4-BE49-F238E27FC236}">
                  <a16:creationId xmlns:a16="http://schemas.microsoft.com/office/drawing/2014/main" id="{00000000-0008-0000-0F00-0000D1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2" name="AutoShape 248">
              <a:extLst>
                <a:ext uri="{FF2B5EF4-FFF2-40B4-BE49-F238E27FC236}">
                  <a16:creationId xmlns:a16="http://schemas.microsoft.com/office/drawing/2014/main" id="{00000000-0008-0000-0F00-0000D2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3" name="AutoShape 249">
              <a:extLst>
                <a:ext uri="{FF2B5EF4-FFF2-40B4-BE49-F238E27FC236}">
                  <a16:creationId xmlns:a16="http://schemas.microsoft.com/office/drawing/2014/main" id="{00000000-0008-0000-0F00-0000D3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5" name="Group 250">
            <a:extLst>
              <a:ext uri="{FF2B5EF4-FFF2-40B4-BE49-F238E27FC236}">
                <a16:creationId xmlns:a16="http://schemas.microsoft.com/office/drawing/2014/main" id="{00000000-0008-0000-0F00-0000B7020000}"/>
              </a:ext>
            </a:extLst>
          </xdr:cNvPr>
          <xdr:cNvGrpSpPr>
            <a:grpSpLocks noChangeAspect="1"/>
          </xdr:cNvGrpSpPr>
        </xdr:nvGrpSpPr>
        <xdr:grpSpPr bwMode="auto">
          <a:xfrm>
            <a:off x="7220" y="3332"/>
            <a:ext cx="548" cy="690"/>
            <a:chOff x="4500" y="720"/>
            <a:chExt cx="518" cy="662"/>
          </a:xfrm>
        </xdr:grpSpPr>
        <xdr:sp macro="" textlink="">
          <xdr:nvSpPr>
            <xdr:cNvPr id="718" name="Rectangle 251">
              <a:extLst>
                <a:ext uri="{FF2B5EF4-FFF2-40B4-BE49-F238E27FC236}">
                  <a16:creationId xmlns:a16="http://schemas.microsoft.com/office/drawing/2014/main" id="{00000000-0008-0000-0F00-0000CE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9" name="AutoShape 252">
              <a:extLst>
                <a:ext uri="{FF2B5EF4-FFF2-40B4-BE49-F238E27FC236}">
                  <a16:creationId xmlns:a16="http://schemas.microsoft.com/office/drawing/2014/main" id="{00000000-0008-0000-0F00-0000CF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0" name="AutoShape 253">
              <a:extLst>
                <a:ext uri="{FF2B5EF4-FFF2-40B4-BE49-F238E27FC236}">
                  <a16:creationId xmlns:a16="http://schemas.microsoft.com/office/drawing/2014/main" id="{00000000-0008-0000-0F00-0000D0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6" name="Group 254">
            <a:extLst>
              <a:ext uri="{FF2B5EF4-FFF2-40B4-BE49-F238E27FC236}">
                <a16:creationId xmlns:a16="http://schemas.microsoft.com/office/drawing/2014/main" id="{00000000-0008-0000-0F00-0000B8020000}"/>
              </a:ext>
            </a:extLst>
          </xdr:cNvPr>
          <xdr:cNvGrpSpPr>
            <a:grpSpLocks noChangeAspect="1"/>
          </xdr:cNvGrpSpPr>
        </xdr:nvGrpSpPr>
        <xdr:grpSpPr bwMode="auto">
          <a:xfrm rot="2700000">
            <a:off x="7955" y="3639"/>
            <a:ext cx="548" cy="690"/>
            <a:chOff x="4500" y="720"/>
            <a:chExt cx="518" cy="662"/>
          </a:xfrm>
        </xdr:grpSpPr>
        <xdr:sp macro="" textlink="">
          <xdr:nvSpPr>
            <xdr:cNvPr id="715" name="Rectangle 255">
              <a:extLst>
                <a:ext uri="{FF2B5EF4-FFF2-40B4-BE49-F238E27FC236}">
                  <a16:creationId xmlns:a16="http://schemas.microsoft.com/office/drawing/2014/main" id="{00000000-0008-0000-0F00-0000CB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6" name="AutoShape 256">
              <a:extLst>
                <a:ext uri="{FF2B5EF4-FFF2-40B4-BE49-F238E27FC236}">
                  <a16:creationId xmlns:a16="http://schemas.microsoft.com/office/drawing/2014/main" id="{00000000-0008-0000-0F00-0000CC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7" name="AutoShape 257">
              <a:extLst>
                <a:ext uri="{FF2B5EF4-FFF2-40B4-BE49-F238E27FC236}">
                  <a16:creationId xmlns:a16="http://schemas.microsoft.com/office/drawing/2014/main" id="{00000000-0008-0000-0F00-0000CD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7" name="Group 258">
            <a:extLst>
              <a:ext uri="{FF2B5EF4-FFF2-40B4-BE49-F238E27FC236}">
                <a16:creationId xmlns:a16="http://schemas.microsoft.com/office/drawing/2014/main" id="{00000000-0008-0000-0F00-0000B9020000}"/>
              </a:ext>
            </a:extLst>
          </xdr:cNvPr>
          <xdr:cNvGrpSpPr>
            <a:grpSpLocks noChangeAspect="1"/>
          </xdr:cNvGrpSpPr>
        </xdr:nvGrpSpPr>
        <xdr:grpSpPr bwMode="auto">
          <a:xfrm rot="-8100000">
            <a:off x="6483" y="6658"/>
            <a:ext cx="548" cy="690"/>
            <a:chOff x="4500" y="720"/>
            <a:chExt cx="518" cy="662"/>
          </a:xfrm>
        </xdr:grpSpPr>
        <xdr:sp macro="" textlink="">
          <xdr:nvSpPr>
            <xdr:cNvPr id="712" name="Rectangle 259">
              <a:extLst>
                <a:ext uri="{FF2B5EF4-FFF2-40B4-BE49-F238E27FC236}">
                  <a16:creationId xmlns:a16="http://schemas.microsoft.com/office/drawing/2014/main" id="{00000000-0008-0000-0F00-0000C8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3" name="AutoShape 260">
              <a:extLst>
                <a:ext uri="{FF2B5EF4-FFF2-40B4-BE49-F238E27FC236}">
                  <a16:creationId xmlns:a16="http://schemas.microsoft.com/office/drawing/2014/main" id="{00000000-0008-0000-0F00-0000C9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4" name="AutoShape 261">
              <a:extLst>
                <a:ext uri="{FF2B5EF4-FFF2-40B4-BE49-F238E27FC236}">
                  <a16:creationId xmlns:a16="http://schemas.microsoft.com/office/drawing/2014/main" id="{00000000-0008-0000-0F00-0000CA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8" name="Group 262">
            <a:extLst>
              <a:ext uri="{FF2B5EF4-FFF2-40B4-BE49-F238E27FC236}">
                <a16:creationId xmlns:a16="http://schemas.microsoft.com/office/drawing/2014/main" id="{00000000-0008-0000-0F00-0000BA020000}"/>
              </a:ext>
            </a:extLst>
          </xdr:cNvPr>
          <xdr:cNvGrpSpPr>
            <a:grpSpLocks noChangeAspect="1"/>
          </xdr:cNvGrpSpPr>
        </xdr:nvGrpSpPr>
        <xdr:grpSpPr bwMode="auto">
          <a:xfrm rot="7800000">
            <a:off x="7943" y="6627"/>
            <a:ext cx="548" cy="690"/>
            <a:chOff x="4500" y="720"/>
            <a:chExt cx="518" cy="662"/>
          </a:xfrm>
        </xdr:grpSpPr>
        <xdr:sp macro="" textlink="">
          <xdr:nvSpPr>
            <xdr:cNvPr id="709" name="Rectangle 263">
              <a:extLst>
                <a:ext uri="{FF2B5EF4-FFF2-40B4-BE49-F238E27FC236}">
                  <a16:creationId xmlns:a16="http://schemas.microsoft.com/office/drawing/2014/main" id="{00000000-0008-0000-0F00-0000C5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0" name="AutoShape 264">
              <a:extLst>
                <a:ext uri="{FF2B5EF4-FFF2-40B4-BE49-F238E27FC236}">
                  <a16:creationId xmlns:a16="http://schemas.microsoft.com/office/drawing/2014/main" id="{00000000-0008-0000-0F00-0000C6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1" name="AutoShape 265">
              <a:extLst>
                <a:ext uri="{FF2B5EF4-FFF2-40B4-BE49-F238E27FC236}">
                  <a16:creationId xmlns:a16="http://schemas.microsoft.com/office/drawing/2014/main" id="{00000000-0008-0000-0F00-0000C7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9" name="Group 266">
            <a:extLst>
              <a:ext uri="{FF2B5EF4-FFF2-40B4-BE49-F238E27FC236}">
                <a16:creationId xmlns:a16="http://schemas.microsoft.com/office/drawing/2014/main" id="{00000000-0008-0000-0F00-0000BB020000}"/>
              </a:ext>
            </a:extLst>
          </xdr:cNvPr>
          <xdr:cNvGrpSpPr>
            <a:grpSpLocks noChangeAspect="1"/>
          </xdr:cNvGrpSpPr>
        </xdr:nvGrpSpPr>
        <xdr:grpSpPr bwMode="auto">
          <a:xfrm rot="10800000">
            <a:off x="7218" y="6950"/>
            <a:ext cx="548" cy="690"/>
            <a:chOff x="4500" y="720"/>
            <a:chExt cx="518" cy="662"/>
          </a:xfrm>
        </xdr:grpSpPr>
        <xdr:sp macro="" textlink="">
          <xdr:nvSpPr>
            <xdr:cNvPr id="706" name="Rectangle 267">
              <a:extLst>
                <a:ext uri="{FF2B5EF4-FFF2-40B4-BE49-F238E27FC236}">
                  <a16:creationId xmlns:a16="http://schemas.microsoft.com/office/drawing/2014/main" id="{00000000-0008-0000-0F00-0000C2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07" name="AutoShape 268">
              <a:extLst>
                <a:ext uri="{FF2B5EF4-FFF2-40B4-BE49-F238E27FC236}">
                  <a16:creationId xmlns:a16="http://schemas.microsoft.com/office/drawing/2014/main" id="{00000000-0008-0000-0F00-0000C3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08" name="AutoShape 269">
              <a:extLst>
                <a:ext uri="{FF2B5EF4-FFF2-40B4-BE49-F238E27FC236}">
                  <a16:creationId xmlns:a16="http://schemas.microsoft.com/office/drawing/2014/main" id="{00000000-0008-0000-0F00-0000C4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00" name="Group 270">
            <a:extLst>
              <a:ext uri="{FF2B5EF4-FFF2-40B4-BE49-F238E27FC236}">
                <a16:creationId xmlns:a16="http://schemas.microsoft.com/office/drawing/2014/main" id="{00000000-0008-0000-0F00-0000BC020000}"/>
              </a:ext>
            </a:extLst>
          </xdr:cNvPr>
          <xdr:cNvGrpSpPr>
            <a:grpSpLocks noChangeAspect="1"/>
          </xdr:cNvGrpSpPr>
        </xdr:nvGrpSpPr>
        <xdr:grpSpPr bwMode="auto">
          <a:xfrm>
            <a:off x="6660" y="3780"/>
            <a:ext cx="1620" cy="3420"/>
            <a:chOff x="5220" y="3600"/>
            <a:chExt cx="1620" cy="3420"/>
          </a:xfrm>
        </xdr:grpSpPr>
        <xdr:sp macro="" textlink="">
          <xdr:nvSpPr>
            <xdr:cNvPr id="701" name="AutoShape 271">
              <a:extLst>
                <a:ext uri="{FF2B5EF4-FFF2-40B4-BE49-F238E27FC236}">
                  <a16:creationId xmlns:a16="http://schemas.microsoft.com/office/drawing/2014/main" id="{00000000-0008-0000-0F00-0000BD02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02" name="AutoShape 272">
              <a:extLst>
                <a:ext uri="{FF2B5EF4-FFF2-40B4-BE49-F238E27FC236}">
                  <a16:creationId xmlns:a16="http://schemas.microsoft.com/office/drawing/2014/main" id="{00000000-0008-0000-0F00-0000BE02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03" name="Rectangle 273">
              <a:extLst>
                <a:ext uri="{FF2B5EF4-FFF2-40B4-BE49-F238E27FC236}">
                  <a16:creationId xmlns:a16="http://schemas.microsoft.com/office/drawing/2014/main" id="{00000000-0008-0000-0F00-0000BF02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04" name="Rectangle 274">
              <a:extLst>
                <a:ext uri="{FF2B5EF4-FFF2-40B4-BE49-F238E27FC236}">
                  <a16:creationId xmlns:a16="http://schemas.microsoft.com/office/drawing/2014/main" id="{00000000-0008-0000-0F00-0000C002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05" name="Rectangle 275">
              <a:extLst>
                <a:ext uri="{FF2B5EF4-FFF2-40B4-BE49-F238E27FC236}">
                  <a16:creationId xmlns:a16="http://schemas.microsoft.com/office/drawing/2014/main" id="{00000000-0008-0000-0F00-0000C102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60</xdr:col>
      <xdr:colOff>70758</xdr:colOff>
      <xdr:row>34</xdr:row>
      <xdr:rowOff>288474</xdr:rowOff>
    </xdr:from>
    <xdr:to>
      <xdr:col>80</xdr:col>
      <xdr:colOff>104129</xdr:colOff>
      <xdr:row>40</xdr:row>
      <xdr:rowOff>18828</xdr:rowOff>
    </xdr:to>
    <xdr:grpSp>
      <xdr:nvGrpSpPr>
        <xdr:cNvPr id="733" name="Group 233">
          <a:extLst>
            <a:ext uri="{FF2B5EF4-FFF2-40B4-BE49-F238E27FC236}">
              <a16:creationId xmlns:a16="http://schemas.microsoft.com/office/drawing/2014/main" id="{00000000-0008-0000-0F00-0000DD020000}"/>
            </a:ext>
          </a:extLst>
        </xdr:cNvPr>
        <xdr:cNvGrpSpPr>
          <a:grpSpLocks noChangeAspect="1"/>
        </xdr:cNvGrpSpPr>
      </xdr:nvGrpSpPr>
      <xdr:grpSpPr bwMode="auto">
        <a:xfrm rot="5400000">
          <a:off x="9614825" y="5306088"/>
          <a:ext cx="0" cy="2750037"/>
          <a:chOff x="6180" y="3333"/>
          <a:chExt cx="2625" cy="4306"/>
        </a:xfrm>
      </xdr:grpSpPr>
      <xdr:grpSp>
        <xdr:nvGrpSpPr>
          <xdr:cNvPr id="734" name="Group 234">
            <a:extLst>
              <a:ext uri="{FF2B5EF4-FFF2-40B4-BE49-F238E27FC236}">
                <a16:creationId xmlns:a16="http://schemas.microsoft.com/office/drawing/2014/main" id="{00000000-0008-0000-0F00-0000DE020000}"/>
              </a:ext>
            </a:extLst>
          </xdr:cNvPr>
          <xdr:cNvGrpSpPr>
            <a:grpSpLocks noChangeAspect="1"/>
          </xdr:cNvGrpSpPr>
        </xdr:nvGrpSpPr>
        <xdr:grpSpPr bwMode="auto">
          <a:xfrm rot="-5400000">
            <a:off x="6250" y="5575"/>
            <a:ext cx="548" cy="690"/>
            <a:chOff x="4500" y="720"/>
            <a:chExt cx="518" cy="662"/>
          </a:xfrm>
        </xdr:grpSpPr>
        <xdr:sp macro="" textlink="">
          <xdr:nvSpPr>
            <xdr:cNvPr id="773" name="Rectangle 235">
              <a:extLst>
                <a:ext uri="{FF2B5EF4-FFF2-40B4-BE49-F238E27FC236}">
                  <a16:creationId xmlns:a16="http://schemas.microsoft.com/office/drawing/2014/main" id="{00000000-0008-0000-0F00-000005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74" name="AutoShape 236">
              <a:extLst>
                <a:ext uri="{FF2B5EF4-FFF2-40B4-BE49-F238E27FC236}">
                  <a16:creationId xmlns:a16="http://schemas.microsoft.com/office/drawing/2014/main" id="{00000000-0008-0000-0F00-000006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75" name="AutoShape 237">
              <a:extLst>
                <a:ext uri="{FF2B5EF4-FFF2-40B4-BE49-F238E27FC236}">
                  <a16:creationId xmlns:a16="http://schemas.microsoft.com/office/drawing/2014/main" id="{00000000-0008-0000-0F00-000007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5" name="Group 238">
            <a:extLst>
              <a:ext uri="{FF2B5EF4-FFF2-40B4-BE49-F238E27FC236}">
                <a16:creationId xmlns:a16="http://schemas.microsoft.com/office/drawing/2014/main" id="{00000000-0008-0000-0F00-0000DF020000}"/>
              </a:ext>
            </a:extLst>
          </xdr:cNvPr>
          <xdr:cNvGrpSpPr>
            <a:grpSpLocks noChangeAspect="1"/>
          </xdr:cNvGrpSpPr>
        </xdr:nvGrpSpPr>
        <xdr:grpSpPr bwMode="auto">
          <a:xfrm rot="5400000">
            <a:off x="8187" y="5127"/>
            <a:ext cx="548" cy="690"/>
            <a:chOff x="4500" y="720"/>
            <a:chExt cx="518" cy="662"/>
          </a:xfrm>
        </xdr:grpSpPr>
        <xdr:sp macro="" textlink="">
          <xdr:nvSpPr>
            <xdr:cNvPr id="770" name="Rectangle 239">
              <a:extLst>
                <a:ext uri="{FF2B5EF4-FFF2-40B4-BE49-F238E27FC236}">
                  <a16:creationId xmlns:a16="http://schemas.microsoft.com/office/drawing/2014/main" id="{00000000-0008-0000-0F00-000002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71" name="AutoShape 240">
              <a:extLst>
                <a:ext uri="{FF2B5EF4-FFF2-40B4-BE49-F238E27FC236}">
                  <a16:creationId xmlns:a16="http://schemas.microsoft.com/office/drawing/2014/main" id="{00000000-0008-0000-0F00-000003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72" name="AutoShape 241">
              <a:extLst>
                <a:ext uri="{FF2B5EF4-FFF2-40B4-BE49-F238E27FC236}">
                  <a16:creationId xmlns:a16="http://schemas.microsoft.com/office/drawing/2014/main" id="{00000000-0008-0000-0F00-000004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6" name="Group 242">
            <a:extLst>
              <a:ext uri="{FF2B5EF4-FFF2-40B4-BE49-F238E27FC236}">
                <a16:creationId xmlns:a16="http://schemas.microsoft.com/office/drawing/2014/main" id="{00000000-0008-0000-0F00-0000E0020000}"/>
              </a:ext>
            </a:extLst>
          </xdr:cNvPr>
          <xdr:cNvGrpSpPr>
            <a:grpSpLocks noChangeAspect="1"/>
          </xdr:cNvGrpSpPr>
        </xdr:nvGrpSpPr>
        <xdr:grpSpPr bwMode="auto">
          <a:xfrm rot="-5400000">
            <a:off x="6250" y="4600"/>
            <a:ext cx="548" cy="690"/>
            <a:chOff x="4500" y="720"/>
            <a:chExt cx="518" cy="662"/>
          </a:xfrm>
        </xdr:grpSpPr>
        <xdr:sp macro="" textlink="">
          <xdr:nvSpPr>
            <xdr:cNvPr id="767" name="Rectangle 243">
              <a:extLst>
                <a:ext uri="{FF2B5EF4-FFF2-40B4-BE49-F238E27FC236}">
                  <a16:creationId xmlns:a16="http://schemas.microsoft.com/office/drawing/2014/main" id="{00000000-0008-0000-0F00-0000FF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8" name="AutoShape 244">
              <a:extLst>
                <a:ext uri="{FF2B5EF4-FFF2-40B4-BE49-F238E27FC236}">
                  <a16:creationId xmlns:a16="http://schemas.microsoft.com/office/drawing/2014/main" id="{00000000-0008-0000-0F00-000000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9" name="AutoShape 245">
              <a:extLst>
                <a:ext uri="{FF2B5EF4-FFF2-40B4-BE49-F238E27FC236}">
                  <a16:creationId xmlns:a16="http://schemas.microsoft.com/office/drawing/2014/main" id="{00000000-0008-0000-0F00-000001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7" name="Group 246">
            <a:extLst>
              <a:ext uri="{FF2B5EF4-FFF2-40B4-BE49-F238E27FC236}">
                <a16:creationId xmlns:a16="http://schemas.microsoft.com/office/drawing/2014/main" id="{00000000-0008-0000-0F00-0000E1020000}"/>
              </a:ext>
            </a:extLst>
          </xdr:cNvPr>
          <xdr:cNvGrpSpPr>
            <a:grpSpLocks noChangeAspect="1"/>
          </xdr:cNvGrpSpPr>
        </xdr:nvGrpSpPr>
        <xdr:grpSpPr bwMode="auto">
          <a:xfrm rot="-3000000">
            <a:off x="6465" y="3625"/>
            <a:ext cx="548" cy="690"/>
            <a:chOff x="4500" y="720"/>
            <a:chExt cx="518" cy="662"/>
          </a:xfrm>
        </xdr:grpSpPr>
        <xdr:sp macro="" textlink="">
          <xdr:nvSpPr>
            <xdr:cNvPr id="764" name="Rectangle 247">
              <a:extLst>
                <a:ext uri="{FF2B5EF4-FFF2-40B4-BE49-F238E27FC236}">
                  <a16:creationId xmlns:a16="http://schemas.microsoft.com/office/drawing/2014/main" id="{00000000-0008-0000-0F00-0000FC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5" name="AutoShape 248">
              <a:extLst>
                <a:ext uri="{FF2B5EF4-FFF2-40B4-BE49-F238E27FC236}">
                  <a16:creationId xmlns:a16="http://schemas.microsoft.com/office/drawing/2014/main" id="{00000000-0008-0000-0F00-0000FD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6" name="AutoShape 249">
              <a:extLst>
                <a:ext uri="{FF2B5EF4-FFF2-40B4-BE49-F238E27FC236}">
                  <a16:creationId xmlns:a16="http://schemas.microsoft.com/office/drawing/2014/main" id="{00000000-0008-0000-0F00-0000FE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8" name="Group 250">
            <a:extLst>
              <a:ext uri="{FF2B5EF4-FFF2-40B4-BE49-F238E27FC236}">
                <a16:creationId xmlns:a16="http://schemas.microsoft.com/office/drawing/2014/main" id="{00000000-0008-0000-0F00-0000E2020000}"/>
              </a:ext>
            </a:extLst>
          </xdr:cNvPr>
          <xdr:cNvGrpSpPr>
            <a:grpSpLocks noChangeAspect="1"/>
          </xdr:cNvGrpSpPr>
        </xdr:nvGrpSpPr>
        <xdr:grpSpPr bwMode="auto">
          <a:xfrm>
            <a:off x="7220" y="3332"/>
            <a:ext cx="548" cy="690"/>
            <a:chOff x="4500" y="720"/>
            <a:chExt cx="518" cy="662"/>
          </a:xfrm>
        </xdr:grpSpPr>
        <xdr:sp macro="" textlink="">
          <xdr:nvSpPr>
            <xdr:cNvPr id="761" name="Rectangle 251">
              <a:extLst>
                <a:ext uri="{FF2B5EF4-FFF2-40B4-BE49-F238E27FC236}">
                  <a16:creationId xmlns:a16="http://schemas.microsoft.com/office/drawing/2014/main" id="{00000000-0008-0000-0F00-0000F9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2" name="AutoShape 252">
              <a:extLst>
                <a:ext uri="{FF2B5EF4-FFF2-40B4-BE49-F238E27FC236}">
                  <a16:creationId xmlns:a16="http://schemas.microsoft.com/office/drawing/2014/main" id="{00000000-0008-0000-0F00-0000FA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3" name="AutoShape 253">
              <a:extLst>
                <a:ext uri="{FF2B5EF4-FFF2-40B4-BE49-F238E27FC236}">
                  <a16:creationId xmlns:a16="http://schemas.microsoft.com/office/drawing/2014/main" id="{00000000-0008-0000-0F00-0000FB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9" name="Group 254">
            <a:extLst>
              <a:ext uri="{FF2B5EF4-FFF2-40B4-BE49-F238E27FC236}">
                <a16:creationId xmlns:a16="http://schemas.microsoft.com/office/drawing/2014/main" id="{00000000-0008-0000-0F00-0000E3020000}"/>
              </a:ext>
            </a:extLst>
          </xdr:cNvPr>
          <xdr:cNvGrpSpPr>
            <a:grpSpLocks noChangeAspect="1"/>
          </xdr:cNvGrpSpPr>
        </xdr:nvGrpSpPr>
        <xdr:grpSpPr bwMode="auto">
          <a:xfrm rot="2700000">
            <a:off x="7955" y="3639"/>
            <a:ext cx="548" cy="690"/>
            <a:chOff x="4500" y="720"/>
            <a:chExt cx="518" cy="662"/>
          </a:xfrm>
        </xdr:grpSpPr>
        <xdr:sp macro="" textlink="">
          <xdr:nvSpPr>
            <xdr:cNvPr id="758" name="Rectangle 255">
              <a:extLst>
                <a:ext uri="{FF2B5EF4-FFF2-40B4-BE49-F238E27FC236}">
                  <a16:creationId xmlns:a16="http://schemas.microsoft.com/office/drawing/2014/main" id="{00000000-0008-0000-0F00-0000F6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9" name="AutoShape 256">
              <a:extLst>
                <a:ext uri="{FF2B5EF4-FFF2-40B4-BE49-F238E27FC236}">
                  <a16:creationId xmlns:a16="http://schemas.microsoft.com/office/drawing/2014/main" id="{00000000-0008-0000-0F00-0000F7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0" name="AutoShape 257">
              <a:extLst>
                <a:ext uri="{FF2B5EF4-FFF2-40B4-BE49-F238E27FC236}">
                  <a16:creationId xmlns:a16="http://schemas.microsoft.com/office/drawing/2014/main" id="{00000000-0008-0000-0F00-0000F8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0" name="Group 258">
            <a:extLst>
              <a:ext uri="{FF2B5EF4-FFF2-40B4-BE49-F238E27FC236}">
                <a16:creationId xmlns:a16="http://schemas.microsoft.com/office/drawing/2014/main" id="{00000000-0008-0000-0F00-0000E4020000}"/>
              </a:ext>
            </a:extLst>
          </xdr:cNvPr>
          <xdr:cNvGrpSpPr>
            <a:grpSpLocks noChangeAspect="1"/>
          </xdr:cNvGrpSpPr>
        </xdr:nvGrpSpPr>
        <xdr:grpSpPr bwMode="auto">
          <a:xfrm rot="-8100000">
            <a:off x="6483" y="6658"/>
            <a:ext cx="548" cy="690"/>
            <a:chOff x="4500" y="720"/>
            <a:chExt cx="518" cy="662"/>
          </a:xfrm>
        </xdr:grpSpPr>
        <xdr:sp macro="" textlink="">
          <xdr:nvSpPr>
            <xdr:cNvPr id="755" name="Rectangle 259">
              <a:extLst>
                <a:ext uri="{FF2B5EF4-FFF2-40B4-BE49-F238E27FC236}">
                  <a16:creationId xmlns:a16="http://schemas.microsoft.com/office/drawing/2014/main" id="{00000000-0008-0000-0F00-0000F3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6" name="AutoShape 260">
              <a:extLst>
                <a:ext uri="{FF2B5EF4-FFF2-40B4-BE49-F238E27FC236}">
                  <a16:creationId xmlns:a16="http://schemas.microsoft.com/office/drawing/2014/main" id="{00000000-0008-0000-0F00-0000F4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7" name="AutoShape 261">
              <a:extLst>
                <a:ext uri="{FF2B5EF4-FFF2-40B4-BE49-F238E27FC236}">
                  <a16:creationId xmlns:a16="http://schemas.microsoft.com/office/drawing/2014/main" id="{00000000-0008-0000-0F00-0000F5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1" name="Group 262">
            <a:extLst>
              <a:ext uri="{FF2B5EF4-FFF2-40B4-BE49-F238E27FC236}">
                <a16:creationId xmlns:a16="http://schemas.microsoft.com/office/drawing/2014/main" id="{00000000-0008-0000-0F00-0000E5020000}"/>
              </a:ext>
            </a:extLst>
          </xdr:cNvPr>
          <xdr:cNvGrpSpPr>
            <a:grpSpLocks noChangeAspect="1"/>
          </xdr:cNvGrpSpPr>
        </xdr:nvGrpSpPr>
        <xdr:grpSpPr bwMode="auto">
          <a:xfrm rot="7800000">
            <a:off x="7943" y="6627"/>
            <a:ext cx="548" cy="690"/>
            <a:chOff x="4500" y="720"/>
            <a:chExt cx="518" cy="662"/>
          </a:xfrm>
        </xdr:grpSpPr>
        <xdr:sp macro="" textlink="">
          <xdr:nvSpPr>
            <xdr:cNvPr id="752" name="Rectangle 263">
              <a:extLst>
                <a:ext uri="{FF2B5EF4-FFF2-40B4-BE49-F238E27FC236}">
                  <a16:creationId xmlns:a16="http://schemas.microsoft.com/office/drawing/2014/main" id="{00000000-0008-0000-0F00-0000F0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3" name="AutoShape 264">
              <a:extLst>
                <a:ext uri="{FF2B5EF4-FFF2-40B4-BE49-F238E27FC236}">
                  <a16:creationId xmlns:a16="http://schemas.microsoft.com/office/drawing/2014/main" id="{00000000-0008-0000-0F00-0000F1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4" name="AutoShape 265">
              <a:extLst>
                <a:ext uri="{FF2B5EF4-FFF2-40B4-BE49-F238E27FC236}">
                  <a16:creationId xmlns:a16="http://schemas.microsoft.com/office/drawing/2014/main" id="{00000000-0008-0000-0F00-0000F2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2" name="Group 266">
            <a:extLst>
              <a:ext uri="{FF2B5EF4-FFF2-40B4-BE49-F238E27FC236}">
                <a16:creationId xmlns:a16="http://schemas.microsoft.com/office/drawing/2014/main" id="{00000000-0008-0000-0F00-0000E6020000}"/>
              </a:ext>
            </a:extLst>
          </xdr:cNvPr>
          <xdr:cNvGrpSpPr>
            <a:grpSpLocks noChangeAspect="1"/>
          </xdr:cNvGrpSpPr>
        </xdr:nvGrpSpPr>
        <xdr:grpSpPr bwMode="auto">
          <a:xfrm rot="10800000">
            <a:off x="7218" y="6950"/>
            <a:ext cx="548" cy="690"/>
            <a:chOff x="4500" y="720"/>
            <a:chExt cx="518" cy="662"/>
          </a:xfrm>
        </xdr:grpSpPr>
        <xdr:sp macro="" textlink="">
          <xdr:nvSpPr>
            <xdr:cNvPr id="749" name="Rectangle 267">
              <a:extLst>
                <a:ext uri="{FF2B5EF4-FFF2-40B4-BE49-F238E27FC236}">
                  <a16:creationId xmlns:a16="http://schemas.microsoft.com/office/drawing/2014/main" id="{00000000-0008-0000-0F00-0000ED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0" name="AutoShape 268">
              <a:extLst>
                <a:ext uri="{FF2B5EF4-FFF2-40B4-BE49-F238E27FC236}">
                  <a16:creationId xmlns:a16="http://schemas.microsoft.com/office/drawing/2014/main" id="{00000000-0008-0000-0F00-0000EE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1" name="AutoShape 269">
              <a:extLst>
                <a:ext uri="{FF2B5EF4-FFF2-40B4-BE49-F238E27FC236}">
                  <a16:creationId xmlns:a16="http://schemas.microsoft.com/office/drawing/2014/main" id="{00000000-0008-0000-0F00-0000EF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3" name="Group 270">
            <a:extLst>
              <a:ext uri="{FF2B5EF4-FFF2-40B4-BE49-F238E27FC236}">
                <a16:creationId xmlns:a16="http://schemas.microsoft.com/office/drawing/2014/main" id="{00000000-0008-0000-0F00-0000E7020000}"/>
              </a:ext>
            </a:extLst>
          </xdr:cNvPr>
          <xdr:cNvGrpSpPr>
            <a:grpSpLocks noChangeAspect="1"/>
          </xdr:cNvGrpSpPr>
        </xdr:nvGrpSpPr>
        <xdr:grpSpPr bwMode="auto">
          <a:xfrm>
            <a:off x="6660" y="3780"/>
            <a:ext cx="1620" cy="3420"/>
            <a:chOff x="5220" y="3600"/>
            <a:chExt cx="1620" cy="3420"/>
          </a:xfrm>
        </xdr:grpSpPr>
        <xdr:sp macro="" textlink="">
          <xdr:nvSpPr>
            <xdr:cNvPr id="744" name="AutoShape 271">
              <a:extLst>
                <a:ext uri="{FF2B5EF4-FFF2-40B4-BE49-F238E27FC236}">
                  <a16:creationId xmlns:a16="http://schemas.microsoft.com/office/drawing/2014/main" id="{00000000-0008-0000-0F00-0000E802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45" name="AutoShape 272">
              <a:extLst>
                <a:ext uri="{FF2B5EF4-FFF2-40B4-BE49-F238E27FC236}">
                  <a16:creationId xmlns:a16="http://schemas.microsoft.com/office/drawing/2014/main" id="{00000000-0008-0000-0F00-0000E902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46" name="Rectangle 273">
              <a:extLst>
                <a:ext uri="{FF2B5EF4-FFF2-40B4-BE49-F238E27FC236}">
                  <a16:creationId xmlns:a16="http://schemas.microsoft.com/office/drawing/2014/main" id="{00000000-0008-0000-0F00-0000EA02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47" name="Rectangle 274">
              <a:extLst>
                <a:ext uri="{FF2B5EF4-FFF2-40B4-BE49-F238E27FC236}">
                  <a16:creationId xmlns:a16="http://schemas.microsoft.com/office/drawing/2014/main" id="{00000000-0008-0000-0F00-0000EB02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48" name="Rectangle 275">
              <a:extLst>
                <a:ext uri="{FF2B5EF4-FFF2-40B4-BE49-F238E27FC236}">
                  <a16:creationId xmlns:a16="http://schemas.microsoft.com/office/drawing/2014/main" id="{00000000-0008-0000-0F00-0000EC02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40</xdr:col>
      <xdr:colOff>49854</xdr:colOff>
      <xdr:row>21</xdr:row>
      <xdr:rowOff>139847</xdr:rowOff>
    </xdr:from>
    <xdr:to>
      <xdr:col>54</xdr:col>
      <xdr:colOff>52352</xdr:colOff>
      <xdr:row>28</xdr:row>
      <xdr:rowOff>254861</xdr:rowOff>
    </xdr:to>
    <xdr:grpSp>
      <xdr:nvGrpSpPr>
        <xdr:cNvPr id="776" name="Group 233">
          <a:extLst>
            <a:ext uri="{FF2B5EF4-FFF2-40B4-BE49-F238E27FC236}">
              <a16:creationId xmlns:a16="http://schemas.microsoft.com/office/drawing/2014/main" id="{00000000-0008-0000-0F00-000008030000}"/>
            </a:ext>
          </a:extLst>
        </xdr:cNvPr>
        <xdr:cNvGrpSpPr>
          <a:grpSpLocks noChangeAspect="1"/>
        </xdr:cNvGrpSpPr>
      </xdr:nvGrpSpPr>
      <xdr:grpSpPr bwMode="auto">
        <a:xfrm>
          <a:off x="5492711" y="6681107"/>
          <a:ext cx="1912260" cy="0"/>
          <a:chOff x="6180" y="3333"/>
          <a:chExt cx="2625" cy="4306"/>
        </a:xfrm>
      </xdr:grpSpPr>
      <xdr:grpSp>
        <xdr:nvGrpSpPr>
          <xdr:cNvPr id="777" name="Group 234">
            <a:extLst>
              <a:ext uri="{FF2B5EF4-FFF2-40B4-BE49-F238E27FC236}">
                <a16:creationId xmlns:a16="http://schemas.microsoft.com/office/drawing/2014/main" id="{00000000-0008-0000-0F00-000009030000}"/>
              </a:ext>
            </a:extLst>
          </xdr:cNvPr>
          <xdr:cNvGrpSpPr>
            <a:grpSpLocks noChangeAspect="1"/>
          </xdr:cNvGrpSpPr>
        </xdr:nvGrpSpPr>
        <xdr:grpSpPr bwMode="auto">
          <a:xfrm rot="-5400000">
            <a:off x="6250" y="5575"/>
            <a:ext cx="548" cy="690"/>
            <a:chOff x="4500" y="720"/>
            <a:chExt cx="518" cy="662"/>
          </a:xfrm>
        </xdr:grpSpPr>
        <xdr:sp macro="" textlink="">
          <xdr:nvSpPr>
            <xdr:cNvPr id="816" name="Rectangle 235">
              <a:extLst>
                <a:ext uri="{FF2B5EF4-FFF2-40B4-BE49-F238E27FC236}">
                  <a16:creationId xmlns:a16="http://schemas.microsoft.com/office/drawing/2014/main" id="{00000000-0008-0000-0F00-000030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7" name="AutoShape 236">
              <a:extLst>
                <a:ext uri="{FF2B5EF4-FFF2-40B4-BE49-F238E27FC236}">
                  <a16:creationId xmlns:a16="http://schemas.microsoft.com/office/drawing/2014/main" id="{00000000-0008-0000-0F00-000031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8" name="AutoShape 237">
              <a:extLst>
                <a:ext uri="{FF2B5EF4-FFF2-40B4-BE49-F238E27FC236}">
                  <a16:creationId xmlns:a16="http://schemas.microsoft.com/office/drawing/2014/main" id="{00000000-0008-0000-0F00-000032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78" name="Group 238">
            <a:extLst>
              <a:ext uri="{FF2B5EF4-FFF2-40B4-BE49-F238E27FC236}">
                <a16:creationId xmlns:a16="http://schemas.microsoft.com/office/drawing/2014/main" id="{00000000-0008-0000-0F00-00000A030000}"/>
              </a:ext>
            </a:extLst>
          </xdr:cNvPr>
          <xdr:cNvGrpSpPr>
            <a:grpSpLocks noChangeAspect="1"/>
          </xdr:cNvGrpSpPr>
        </xdr:nvGrpSpPr>
        <xdr:grpSpPr bwMode="auto">
          <a:xfrm rot="5400000">
            <a:off x="8187" y="5127"/>
            <a:ext cx="548" cy="690"/>
            <a:chOff x="4500" y="720"/>
            <a:chExt cx="518" cy="662"/>
          </a:xfrm>
        </xdr:grpSpPr>
        <xdr:sp macro="" textlink="">
          <xdr:nvSpPr>
            <xdr:cNvPr id="813" name="Rectangle 239">
              <a:extLst>
                <a:ext uri="{FF2B5EF4-FFF2-40B4-BE49-F238E27FC236}">
                  <a16:creationId xmlns:a16="http://schemas.microsoft.com/office/drawing/2014/main" id="{00000000-0008-0000-0F00-00002D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4" name="AutoShape 240">
              <a:extLst>
                <a:ext uri="{FF2B5EF4-FFF2-40B4-BE49-F238E27FC236}">
                  <a16:creationId xmlns:a16="http://schemas.microsoft.com/office/drawing/2014/main" id="{00000000-0008-0000-0F00-00002E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5" name="AutoShape 241">
              <a:extLst>
                <a:ext uri="{FF2B5EF4-FFF2-40B4-BE49-F238E27FC236}">
                  <a16:creationId xmlns:a16="http://schemas.microsoft.com/office/drawing/2014/main" id="{00000000-0008-0000-0F00-00002F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79" name="Group 242">
            <a:extLst>
              <a:ext uri="{FF2B5EF4-FFF2-40B4-BE49-F238E27FC236}">
                <a16:creationId xmlns:a16="http://schemas.microsoft.com/office/drawing/2014/main" id="{00000000-0008-0000-0F00-00000B030000}"/>
              </a:ext>
            </a:extLst>
          </xdr:cNvPr>
          <xdr:cNvGrpSpPr>
            <a:grpSpLocks noChangeAspect="1"/>
          </xdr:cNvGrpSpPr>
        </xdr:nvGrpSpPr>
        <xdr:grpSpPr bwMode="auto">
          <a:xfrm rot="-5400000">
            <a:off x="6250" y="4600"/>
            <a:ext cx="548" cy="690"/>
            <a:chOff x="4500" y="720"/>
            <a:chExt cx="518" cy="662"/>
          </a:xfrm>
        </xdr:grpSpPr>
        <xdr:sp macro="" textlink="">
          <xdr:nvSpPr>
            <xdr:cNvPr id="810" name="Rectangle 243">
              <a:extLst>
                <a:ext uri="{FF2B5EF4-FFF2-40B4-BE49-F238E27FC236}">
                  <a16:creationId xmlns:a16="http://schemas.microsoft.com/office/drawing/2014/main" id="{00000000-0008-0000-0F00-00002A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1" name="AutoShape 244">
              <a:extLst>
                <a:ext uri="{FF2B5EF4-FFF2-40B4-BE49-F238E27FC236}">
                  <a16:creationId xmlns:a16="http://schemas.microsoft.com/office/drawing/2014/main" id="{00000000-0008-0000-0F00-00002B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2" name="AutoShape 245">
              <a:extLst>
                <a:ext uri="{FF2B5EF4-FFF2-40B4-BE49-F238E27FC236}">
                  <a16:creationId xmlns:a16="http://schemas.microsoft.com/office/drawing/2014/main" id="{00000000-0008-0000-0F00-00002C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0" name="Group 246">
            <a:extLst>
              <a:ext uri="{FF2B5EF4-FFF2-40B4-BE49-F238E27FC236}">
                <a16:creationId xmlns:a16="http://schemas.microsoft.com/office/drawing/2014/main" id="{00000000-0008-0000-0F00-00000C030000}"/>
              </a:ext>
            </a:extLst>
          </xdr:cNvPr>
          <xdr:cNvGrpSpPr>
            <a:grpSpLocks noChangeAspect="1"/>
          </xdr:cNvGrpSpPr>
        </xdr:nvGrpSpPr>
        <xdr:grpSpPr bwMode="auto">
          <a:xfrm rot="-3000000">
            <a:off x="6465" y="3625"/>
            <a:ext cx="548" cy="690"/>
            <a:chOff x="4500" y="720"/>
            <a:chExt cx="518" cy="662"/>
          </a:xfrm>
        </xdr:grpSpPr>
        <xdr:sp macro="" textlink="">
          <xdr:nvSpPr>
            <xdr:cNvPr id="807" name="Rectangle 247">
              <a:extLst>
                <a:ext uri="{FF2B5EF4-FFF2-40B4-BE49-F238E27FC236}">
                  <a16:creationId xmlns:a16="http://schemas.microsoft.com/office/drawing/2014/main" id="{00000000-0008-0000-0F00-000027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8" name="AutoShape 248">
              <a:extLst>
                <a:ext uri="{FF2B5EF4-FFF2-40B4-BE49-F238E27FC236}">
                  <a16:creationId xmlns:a16="http://schemas.microsoft.com/office/drawing/2014/main" id="{00000000-0008-0000-0F00-000028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9" name="AutoShape 249">
              <a:extLst>
                <a:ext uri="{FF2B5EF4-FFF2-40B4-BE49-F238E27FC236}">
                  <a16:creationId xmlns:a16="http://schemas.microsoft.com/office/drawing/2014/main" id="{00000000-0008-0000-0F00-000029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1" name="Group 250">
            <a:extLst>
              <a:ext uri="{FF2B5EF4-FFF2-40B4-BE49-F238E27FC236}">
                <a16:creationId xmlns:a16="http://schemas.microsoft.com/office/drawing/2014/main" id="{00000000-0008-0000-0F00-00000D030000}"/>
              </a:ext>
            </a:extLst>
          </xdr:cNvPr>
          <xdr:cNvGrpSpPr>
            <a:grpSpLocks noChangeAspect="1"/>
          </xdr:cNvGrpSpPr>
        </xdr:nvGrpSpPr>
        <xdr:grpSpPr bwMode="auto">
          <a:xfrm>
            <a:off x="7220" y="3332"/>
            <a:ext cx="548" cy="690"/>
            <a:chOff x="4500" y="720"/>
            <a:chExt cx="518" cy="662"/>
          </a:xfrm>
        </xdr:grpSpPr>
        <xdr:sp macro="" textlink="">
          <xdr:nvSpPr>
            <xdr:cNvPr id="804" name="Rectangle 251">
              <a:extLst>
                <a:ext uri="{FF2B5EF4-FFF2-40B4-BE49-F238E27FC236}">
                  <a16:creationId xmlns:a16="http://schemas.microsoft.com/office/drawing/2014/main" id="{00000000-0008-0000-0F00-000024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5" name="AutoShape 252">
              <a:extLst>
                <a:ext uri="{FF2B5EF4-FFF2-40B4-BE49-F238E27FC236}">
                  <a16:creationId xmlns:a16="http://schemas.microsoft.com/office/drawing/2014/main" id="{00000000-0008-0000-0F00-000025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6" name="AutoShape 253">
              <a:extLst>
                <a:ext uri="{FF2B5EF4-FFF2-40B4-BE49-F238E27FC236}">
                  <a16:creationId xmlns:a16="http://schemas.microsoft.com/office/drawing/2014/main" id="{00000000-0008-0000-0F00-000026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2" name="Group 254">
            <a:extLst>
              <a:ext uri="{FF2B5EF4-FFF2-40B4-BE49-F238E27FC236}">
                <a16:creationId xmlns:a16="http://schemas.microsoft.com/office/drawing/2014/main" id="{00000000-0008-0000-0F00-00000E030000}"/>
              </a:ext>
            </a:extLst>
          </xdr:cNvPr>
          <xdr:cNvGrpSpPr>
            <a:grpSpLocks noChangeAspect="1"/>
          </xdr:cNvGrpSpPr>
        </xdr:nvGrpSpPr>
        <xdr:grpSpPr bwMode="auto">
          <a:xfrm rot="2700000">
            <a:off x="7955" y="3639"/>
            <a:ext cx="548" cy="690"/>
            <a:chOff x="4500" y="720"/>
            <a:chExt cx="518" cy="662"/>
          </a:xfrm>
        </xdr:grpSpPr>
        <xdr:sp macro="" textlink="">
          <xdr:nvSpPr>
            <xdr:cNvPr id="801" name="Rectangle 255">
              <a:extLst>
                <a:ext uri="{FF2B5EF4-FFF2-40B4-BE49-F238E27FC236}">
                  <a16:creationId xmlns:a16="http://schemas.microsoft.com/office/drawing/2014/main" id="{00000000-0008-0000-0F00-000021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2" name="AutoShape 256">
              <a:extLst>
                <a:ext uri="{FF2B5EF4-FFF2-40B4-BE49-F238E27FC236}">
                  <a16:creationId xmlns:a16="http://schemas.microsoft.com/office/drawing/2014/main" id="{00000000-0008-0000-0F00-000022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3" name="AutoShape 257">
              <a:extLst>
                <a:ext uri="{FF2B5EF4-FFF2-40B4-BE49-F238E27FC236}">
                  <a16:creationId xmlns:a16="http://schemas.microsoft.com/office/drawing/2014/main" id="{00000000-0008-0000-0F00-000023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3" name="Group 258">
            <a:extLst>
              <a:ext uri="{FF2B5EF4-FFF2-40B4-BE49-F238E27FC236}">
                <a16:creationId xmlns:a16="http://schemas.microsoft.com/office/drawing/2014/main" id="{00000000-0008-0000-0F00-00000F030000}"/>
              </a:ext>
            </a:extLst>
          </xdr:cNvPr>
          <xdr:cNvGrpSpPr>
            <a:grpSpLocks noChangeAspect="1"/>
          </xdr:cNvGrpSpPr>
        </xdr:nvGrpSpPr>
        <xdr:grpSpPr bwMode="auto">
          <a:xfrm rot="-8100000">
            <a:off x="6483" y="6658"/>
            <a:ext cx="548" cy="690"/>
            <a:chOff x="4500" y="720"/>
            <a:chExt cx="518" cy="662"/>
          </a:xfrm>
        </xdr:grpSpPr>
        <xdr:sp macro="" textlink="">
          <xdr:nvSpPr>
            <xdr:cNvPr id="798" name="Rectangle 259">
              <a:extLst>
                <a:ext uri="{FF2B5EF4-FFF2-40B4-BE49-F238E27FC236}">
                  <a16:creationId xmlns:a16="http://schemas.microsoft.com/office/drawing/2014/main" id="{00000000-0008-0000-0F00-00001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9" name="AutoShape 260">
              <a:extLst>
                <a:ext uri="{FF2B5EF4-FFF2-40B4-BE49-F238E27FC236}">
                  <a16:creationId xmlns:a16="http://schemas.microsoft.com/office/drawing/2014/main" id="{00000000-0008-0000-0F00-00001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0" name="AutoShape 261">
              <a:extLst>
                <a:ext uri="{FF2B5EF4-FFF2-40B4-BE49-F238E27FC236}">
                  <a16:creationId xmlns:a16="http://schemas.microsoft.com/office/drawing/2014/main" id="{00000000-0008-0000-0F00-00002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4" name="Group 262">
            <a:extLst>
              <a:ext uri="{FF2B5EF4-FFF2-40B4-BE49-F238E27FC236}">
                <a16:creationId xmlns:a16="http://schemas.microsoft.com/office/drawing/2014/main" id="{00000000-0008-0000-0F00-000010030000}"/>
              </a:ext>
            </a:extLst>
          </xdr:cNvPr>
          <xdr:cNvGrpSpPr>
            <a:grpSpLocks noChangeAspect="1"/>
          </xdr:cNvGrpSpPr>
        </xdr:nvGrpSpPr>
        <xdr:grpSpPr bwMode="auto">
          <a:xfrm rot="7800000">
            <a:off x="7943" y="6627"/>
            <a:ext cx="548" cy="690"/>
            <a:chOff x="4500" y="720"/>
            <a:chExt cx="518" cy="662"/>
          </a:xfrm>
        </xdr:grpSpPr>
        <xdr:sp macro="" textlink="">
          <xdr:nvSpPr>
            <xdr:cNvPr id="795" name="Rectangle 263">
              <a:extLst>
                <a:ext uri="{FF2B5EF4-FFF2-40B4-BE49-F238E27FC236}">
                  <a16:creationId xmlns:a16="http://schemas.microsoft.com/office/drawing/2014/main" id="{00000000-0008-0000-0F00-00001B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6" name="AutoShape 264">
              <a:extLst>
                <a:ext uri="{FF2B5EF4-FFF2-40B4-BE49-F238E27FC236}">
                  <a16:creationId xmlns:a16="http://schemas.microsoft.com/office/drawing/2014/main" id="{00000000-0008-0000-0F00-00001C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97" name="AutoShape 265">
              <a:extLst>
                <a:ext uri="{FF2B5EF4-FFF2-40B4-BE49-F238E27FC236}">
                  <a16:creationId xmlns:a16="http://schemas.microsoft.com/office/drawing/2014/main" id="{00000000-0008-0000-0F00-00001D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5" name="Group 266">
            <a:extLst>
              <a:ext uri="{FF2B5EF4-FFF2-40B4-BE49-F238E27FC236}">
                <a16:creationId xmlns:a16="http://schemas.microsoft.com/office/drawing/2014/main" id="{00000000-0008-0000-0F00-000011030000}"/>
              </a:ext>
            </a:extLst>
          </xdr:cNvPr>
          <xdr:cNvGrpSpPr>
            <a:grpSpLocks noChangeAspect="1"/>
          </xdr:cNvGrpSpPr>
        </xdr:nvGrpSpPr>
        <xdr:grpSpPr bwMode="auto">
          <a:xfrm rot="10800000">
            <a:off x="7218" y="6950"/>
            <a:ext cx="548" cy="690"/>
            <a:chOff x="4500" y="720"/>
            <a:chExt cx="518" cy="662"/>
          </a:xfrm>
        </xdr:grpSpPr>
        <xdr:sp macro="" textlink="">
          <xdr:nvSpPr>
            <xdr:cNvPr id="792" name="Rectangle 267">
              <a:extLst>
                <a:ext uri="{FF2B5EF4-FFF2-40B4-BE49-F238E27FC236}">
                  <a16:creationId xmlns:a16="http://schemas.microsoft.com/office/drawing/2014/main" id="{00000000-0008-0000-0F00-000018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3" name="AutoShape 268">
              <a:extLst>
                <a:ext uri="{FF2B5EF4-FFF2-40B4-BE49-F238E27FC236}">
                  <a16:creationId xmlns:a16="http://schemas.microsoft.com/office/drawing/2014/main" id="{00000000-0008-0000-0F00-000019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94" name="AutoShape 269">
              <a:extLst>
                <a:ext uri="{FF2B5EF4-FFF2-40B4-BE49-F238E27FC236}">
                  <a16:creationId xmlns:a16="http://schemas.microsoft.com/office/drawing/2014/main" id="{00000000-0008-0000-0F00-00001A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6" name="Group 270">
            <a:extLst>
              <a:ext uri="{FF2B5EF4-FFF2-40B4-BE49-F238E27FC236}">
                <a16:creationId xmlns:a16="http://schemas.microsoft.com/office/drawing/2014/main" id="{00000000-0008-0000-0F00-000012030000}"/>
              </a:ext>
            </a:extLst>
          </xdr:cNvPr>
          <xdr:cNvGrpSpPr>
            <a:grpSpLocks noChangeAspect="1"/>
          </xdr:cNvGrpSpPr>
        </xdr:nvGrpSpPr>
        <xdr:grpSpPr bwMode="auto">
          <a:xfrm>
            <a:off x="6660" y="3780"/>
            <a:ext cx="1620" cy="3420"/>
            <a:chOff x="5220" y="3600"/>
            <a:chExt cx="1620" cy="3420"/>
          </a:xfrm>
        </xdr:grpSpPr>
        <xdr:sp macro="" textlink="">
          <xdr:nvSpPr>
            <xdr:cNvPr id="787" name="AutoShape 271">
              <a:extLst>
                <a:ext uri="{FF2B5EF4-FFF2-40B4-BE49-F238E27FC236}">
                  <a16:creationId xmlns:a16="http://schemas.microsoft.com/office/drawing/2014/main" id="{00000000-0008-0000-0F00-000013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88" name="AutoShape 272">
              <a:extLst>
                <a:ext uri="{FF2B5EF4-FFF2-40B4-BE49-F238E27FC236}">
                  <a16:creationId xmlns:a16="http://schemas.microsoft.com/office/drawing/2014/main" id="{00000000-0008-0000-0F00-000014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89" name="Rectangle 273">
              <a:extLst>
                <a:ext uri="{FF2B5EF4-FFF2-40B4-BE49-F238E27FC236}">
                  <a16:creationId xmlns:a16="http://schemas.microsoft.com/office/drawing/2014/main" id="{00000000-0008-0000-0F00-000015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90" name="Rectangle 274">
              <a:extLst>
                <a:ext uri="{FF2B5EF4-FFF2-40B4-BE49-F238E27FC236}">
                  <a16:creationId xmlns:a16="http://schemas.microsoft.com/office/drawing/2014/main" id="{00000000-0008-0000-0F00-000016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91" name="Rectangle 275">
              <a:extLst>
                <a:ext uri="{FF2B5EF4-FFF2-40B4-BE49-F238E27FC236}">
                  <a16:creationId xmlns:a16="http://schemas.microsoft.com/office/drawing/2014/main" id="{00000000-0008-0000-0F00-000017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96</xdr:col>
      <xdr:colOff>95250</xdr:colOff>
      <xdr:row>21</xdr:row>
      <xdr:rowOff>137674</xdr:rowOff>
    </xdr:from>
    <xdr:to>
      <xdr:col>110</xdr:col>
      <xdr:colOff>97747</xdr:colOff>
      <xdr:row>28</xdr:row>
      <xdr:rowOff>258131</xdr:rowOff>
    </xdr:to>
    <xdr:grpSp>
      <xdr:nvGrpSpPr>
        <xdr:cNvPr id="862" name="Group 233">
          <a:extLst>
            <a:ext uri="{FF2B5EF4-FFF2-40B4-BE49-F238E27FC236}">
              <a16:creationId xmlns:a16="http://schemas.microsoft.com/office/drawing/2014/main" id="{00000000-0008-0000-0F00-00005E030000}"/>
            </a:ext>
          </a:extLst>
        </xdr:cNvPr>
        <xdr:cNvGrpSpPr>
          <a:grpSpLocks noChangeAspect="1"/>
        </xdr:cNvGrpSpPr>
      </xdr:nvGrpSpPr>
      <xdr:grpSpPr bwMode="auto">
        <a:xfrm>
          <a:off x="13158107" y="6681107"/>
          <a:ext cx="1912259" cy="0"/>
          <a:chOff x="6180" y="3333"/>
          <a:chExt cx="2625" cy="4306"/>
        </a:xfrm>
      </xdr:grpSpPr>
      <xdr:grpSp>
        <xdr:nvGrpSpPr>
          <xdr:cNvPr id="863" name="Group 234">
            <a:extLst>
              <a:ext uri="{FF2B5EF4-FFF2-40B4-BE49-F238E27FC236}">
                <a16:creationId xmlns:a16="http://schemas.microsoft.com/office/drawing/2014/main" id="{00000000-0008-0000-0F00-00005F030000}"/>
              </a:ext>
            </a:extLst>
          </xdr:cNvPr>
          <xdr:cNvGrpSpPr>
            <a:grpSpLocks noChangeAspect="1"/>
          </xdr:cNvGrpSpPr>
        </xdr:nvGrpSpPr>
        <xdr:grpSpPr bwMode="auto">
          <a:xfrm rot="-5400000">
            <a:off x="6250" y="5575"/>
            <a:ext cx="548" cy="690"/>
            <a:chOff x="4500" y="720"/>
            <a:chExt cx="518" cy="662"/>
          </a:xfrm>
        </xdr:grpSpPr>
        <xdr:sp macro="" textlink="">
          <xdr:nvSpPr>
            <xdr:cNvPr id="902" name="Rectangle 235">
              <a:extLst>
                <a:ext uri="{FF2B5EF4-FFF2-40B4-BE49-F238E27FC236}">
                  <a16:creationId xmlns:a16="http://schemas.microsoft.com/office/drawing/2014/main" id="{00000000-0008-0000-0F00-000086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3" name="AutoShape 236">
              <a:extLst>
                <a:ext uri="{FF2B5EF4-FFF2-40B4-BE49-F238E27FC236}">
                  <a16:creationId xmlns:a16="http://schemas.microsoft.com/office/drawing/2014/main" id="{00000000-0008-0000-0F00-000087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4" name="AutoShape 237">
              <a:extLst>
                <a:ext uri="{FF2B5EF4-FFF2-40B4-BE49-F238E27FC236}">
                  <a16:creationId xmlns:a16="http://schemas.microsoft.com/office/drawing/2014/main" id="{00000000-0008-0000-0F00-000088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4" name="Group 238">
            <a:extLst>
              <a:ext uri="{FF2B5EF4-FFF2-40B4-BE49-F238E27FC236}">
                <a16:creationId xmlns:a16="http://schemas.microsoft.com/office/drawing/2014/main" id="{00000000-0008-0000-0F00-000060030000}"/>
              </a:ext>
            </a:extLst>
          </xdr:cNvPr>
          <xdr:cNvGrpSpPr>
            <a:grpSpLocks noChangeAspect="1"/>
          </xdr:cNvGrpSpPr>
        </xdr:nvGrpSpPr>
        <xdr:grpSpPr bwMode="auto">
          <a:xfrm rot="5400000">
            <a:off x="8187" y="5127"/>
            <a:ext cx="548" cy="690"/>
            <a:chOff x="4500" y="720"/>
            <a:chExt cx="518" cy="662"/>
          </a:xfrm>
        </xdr:grpSpPr>
        <xdr:sp macro="" textlink="">
          <xdr:nvSpPr>
            <xdr:cNvPr id="899" name="Rectangle 239">
              <a:extLst>
                <a:ext uri="{FF2B5EF4-FFF2-40B4-BE49-F238E27FC236}">
                  <a16:creationId xmlns:a16="http://schemas.microsoft.com/office/drawing/2014/main" id="{00000000-0008-0000-0F00-000083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0" name="AutoShape 240">
              <a:extLst>
                <a:ext uri="{FF2B5EF4-FFF2-40B4-BE49-F238E27FC236}">
                  <a16:creationId xmlns:a16="http://schemas.microsoft.com/office/drawing/2014/main" id="{00000000-0008-0000-0F00-000084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1" name="AutoShape 241">
              <a:extLst>
                <a:ext uri="{FF2B5EF4-FFF2-40B4-BE49-F238E27FC236}">
                  <a16:creationId xmlns:a16="http://schemas.microsoft.com/office/drawing/2014/main" id="{00000000-0008-0000-0F00-000085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5" name="Group 242">
            <a:extLst>
              <a:ext uri="{FF2B5EF4-FFF2-40B4-BE49-F238E27FC236}">
                <a16:creationId xmlns:a16="http://schemas.microsoft.com/office/drawing/2014/main" id="{00000000-0008-0000-0F00-000061030000}"/>
              </a:ext>
            </a:extLst>
          </xdr:cNvPr>
          <xdr:cNvGrpSpPr>
            <a:grpSpLocks noChangeAspect="1"/>
          </xdr:cNvGrpSpPr>
        </xdr:nvGrpSpPr>
        <xdr:grpSpPr bwMode="auto">
          <a:xfrm rot="-5400000">
            <a:off x="6250" y="4600"/>
            <a:ext cx="548" cy="690"/>
            <a:chOff x="4500" y="720"/>
            <a:chExt cx="518" cy="662"/>
          </a:xfrm>
        </xdr:grpSpPr>
        <xdr:sp macro="" textlink="">
          <xdr:nvSpPr>
            <xdr:cNvPr id="896" name="Rectangle 243">
              <a:extLst>
                <a:ext uri="{FF2B5EF4-FFF2-40B4-BE49-F238E27FC236}">
                  <a16:creationId xmlns:a16="http://schemas.microsoft.com/office/drawing/2014/main" id="{00000000-0008-0000-0F00-000080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7" name="AutoShape 244">
              <a:extLst>
                <a:ext uri="{FF2B5EF4-FFF2-40B4-BE49-F238E27FC236}">
                  <a16:creationId xmlns:a16="http://schemas.microsoft.com/office/drawing/2014/main" id="{00000000-0008-0000-0F00-000081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8" name="AutoShape 245">
              <a:extLst>
                <a:ext uri="{FF2B5EF4-FFF2-40B4-BE49-F238E27FC236}">
                  <a16:creationId xmlns:a16="http://schemas.microsoft.com/office/drawing/2014/main" id="{00000000-0008-0000-0F00-000082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6" name="Group 246">
            <a:extLst>
              <a:ext uri="{FF2B5EF4-FFF2-40B4-BE49-F238E27FC236}">
                <a16:creationId xmlns:a16="http://schemas.microsoft.com/office/drawing/2014/main" id="{00000000-0008-0000-0F00-000062030000}"/>
              </a:ext>
            </a:extLst>
          </xdr:cNvPr>
          <xdr:cNvGrpSpPr>
            <a:grpSpLocks noChangeAspect="1"/>
          </xdr:cNvGrpSpPr>
        </xdr:nvGrpSpPr>
        <xdr:grpSpPr bwMode="auto">
          <a:xfrm rot="-3000000">
            <a:off x="6465" y="3625"/>
            <a:ext cx="548" cy="690"/>
            <a:chOff x="4500" y="720"/>
            <a:chExt cx="518" cy="662"/>
          </a:xfrm>
        </xdr:grpSpPr>
        <xdr:sp macro="" textlink="">
          <xdr:nvSpPr>
            <xdr:cNvPr id="893" name="Rectangle 247">
              <a:extLst>
                <a:ext uri="{FF2B5EF4-FFF2-40B4-BE49-F238E27FC236}">
                  <a16:creationId xmlns:a16="http://schemas.microsoft.com/office/drawing/2014/main" id="{00000000-0008-0000-0F00-00007D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4" name="AutoShape 248">
              <a:extLst>
                <a:ext uri="{FF2B5EF4-FFF2-40B4-BE49-F238E27FC236}">
                  <a16:creationId xmlns:a16="http://schemas.microsoft.com/office/drawing/2014/main" id="{00000000-0008-0000-0F00-00007E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5" name="AutoShape 249">
              <a:extLst>
                <a:ext uri="{FF2B5EF4-FFF2-40B4-BE49-F238E27FC236}">
                  <a16:creationId xmlns:a16="http://schemas.microsoft.com/office/drawing/2014/main" id="{00000000-0008-0000-0F00-00007F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7" name="Group 250">
            <a:extLst>
              <a:ext uri="{FF2B5EF4-FFF2-40B4-BE49-F238E27FC236}">
                <a16:creationId xmlns:a16="http://schemas.microsoft.com/office/drawing/2014/main" id="{00000000-0008-0000-0F00-000063030000}"/>
              </a:ext>
            </a:extLst>
          </xdr:cNvPr>
          <xdr:cNvGrpSpPr>
            <a:grpSpLocks noChangeAspect="1"/>
          </xdr:cNvGrpSpPr>
        </xdr:nvGrpSpPr>
        <xdr:grpSpPr bwMode="auto">
          <a:xfrm>
            <a:off x="7220" y="3332"/>
            <a:ext cx="548" cy="690"/>
            <a:chOff x="4500" y="720"/>
            <a:chExt cx="518" cy="662"/>
          </a:xfrm>
        </xdr:grpSpPr>
        <xdr:sp macro="" textlink="">
          <xdr:nvSpPr>
            <xdr:cNvPr id="890" name="Rectangle 251">
              <a:extLst>
                <a:ext uri="{FF2B5EF4-FFF2-40B4-BE49-F238E27FC236}">
                  <a16:creationId xmlns:a16="http://schemas.microsoft.com/office/drawing/2014/main" id="{00000000-0008-0000-0F00-00007A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1" name="AutoShape 252">
              <a:extLst>
                <a:ext uri="{FF2B5EF4-FFF2-40B4-BE49-F238E27FC236}">
                  <a16:creationId xmlns:a16="http://schemas.microsoft.com/office/drawing/2014/main" id="{00000000-0008-0000-0F00-00007B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2" name="AutoShape 253">
              <a:extLst>
                <a:ext uri="{FF2B5EF4-FFF2-40B4-BE49-F238E27FC236}">
                  <a16:creationId xmlns:a16="http://schemas.microsoft.com/office/drawing/2014/main" id="{00000000-0008-0000-0F00-00007C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8" name="Group 254">
            <a:extLst>
              <a:ext uri="{FF2B5EF4-FFF2-40B4-BE49-F238E27FC236}">
                <a16:creationId xmlns:a16="http://schemas.microsoft.com/office/drawing/2014/main" id="{00000000-0008-0000-0F00-000064030000}"/>
              </a:ext>
            </a:extLst>
          </xdr:cNvPr>
          <xdr:cNvGrpSpPr>
            <a:grpSpLocks noChangeAspect="1"/>
          </xdr:cNvGrpSpPr>
        </xdr:nvGrpSpPr>
        <xdr:grpSpPr bwMode="auto">
          <a:xfrm rot="2700000">
            <a:off x="7955" y="3639"/>
            <a:ext cx="548" cy="690"/>
            <a:chOff x="4500" y="720"/>
            <a:chExt cx="518" cy="662"/>
          </a:xfrm>
        </xdr:grpSpPr>
        <xdr:sp macro="" textlink="">
          <xdr:nvSpPr>
            <xdr:cNvPr id="887" name="Rectangle 255">
              <a:extLst>
                <a:ext uri="{FF2B5EF4-FFF2-40B4-BE49-F238E27FC236}">
                  <a16:creationId xmlns:a16="http://schemas.microsoft.com/office/drawing/2014/main" id="{00000000-0008-0000-0F00-000077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8" name="AutoShape 256">
              <a:extLst>
                <a:ext uri="{FF2B5EF4-FFF2-40B4-BE49-F238E27FC236}">
                  <a16:creationId xmlns:a16="http://schemas.microsoft.com/office/drawing/2014/main" id="{00000000-0008-0000-0F00-000078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9" name="AutoShape 257">
              <a:extLst>
                <a:ext uri="{FF2B5EF4-FFF2-40B4-BE49-F238E27FC236}">
                  <a16:creationId xmlns:a16="http://schemas.microsoft.com/office/drawing/2014/main" id="{00000000-0008-0000-0F00-000079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9" name="Group 258">
            <a:extLst>
              <a:ext uri="{FF2B5EF4-FFF2-40B4-BE49-F238E27FC236}">
                <a16:creationId xmlns:a16="http://schemas.microsoft.com/office/drawing/2014/main" id="{00000000-0008-0000-0F00-000065030000}"/>
              </a:ext>
            </a:extLst>
          </xdr:cNvPr>
          <xdr:cNvGrpSpPr>
            <a:grpSpLocks noChangeAspect="1"/>
          </xdr:cNvGrpSpPr>
        </xdr:nvGrpSpPr>
        <xdr:grpSpPr bwMode="auto">
          <a:xfrm rot="-8100000">
            <a:off x="6483" y="6658"/>
            <a:ext cx="548" cy="690"/>
            <a:chOff x="4500" y="720"/>
            <a:chExt cx="518" cy="662"/>
          </a:xfrm>
        </xdr:grpSpPr>
        <xdr:sp macro="" textlink="">
          <xdr:nvSpPr>
            <xdr:cNvPr id="884" name="Rectangle 259">
              <a:extLst>
                <a:ext uri="{FF2B5EF4-FFF2-40B4-BE49-F238E27FC236}">
                  <a16:creationId xmlns:a16="http://schemas.microsoft.com/office/drawing/2014/main" id="{00000000-0008-0000-0F00-000074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5" name="AutoShape 260">
              <a:extLst>
                <a:ext uri="{FF2B5EF4-FFF2-40B4-BE49-F238E27FC236}">
                  <a16:creationId xmlns:a16="http://schemas.microsoft.com/office/drawing/2014/main" id="{00000000-0008-0000-0F00-000075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6" name="AutoShape 261">
              <a:extLst>
                <a:ext uri="{FF2B5EF4-FFF2-40B4-BE49-F238E27FC236}">
                  <a16:creationId xmlns:a16="http://schemas.microsoft.com/office/drawing/2014/main" id="{00000000-0008-0000-0F00-000076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0" name="Group 262">
            <a:extLst>
              <a:ext uri="{FF2B5EF4-FFF2-40B4-BE49-F238E27FC236}">
                <a16:creationId xmlns:a16="http://schemas.microsoft.com/office/drawing/2014/main" id="{00000000-0008-0000-0F00-000066030000}"/>
              </a:ext>
            </a:extLst>
          </xdr:cNvPr>
          <xdr:cNvGrpSpPr>
            <a:grpSpLocks noChangeAspect="1"/>
          </xdr:cNvGrpSpPr>
        </xdr:nvGrpSpPr>
        <xdr:grpSpPr bwMode="auto">
          <a:xfrm rot="7800000">
            <a:off x="7943" y="6627"/>
            <a:ext cx="548" cy="690"/>
            <a:chOff x="4500" y="720"/>
            <a:chExt cx="518" cy="662"/>
          </a:xfrm>
        </xdr:grpSpPr>
        <xdr:sp macro="" textlink="">
          <xdr:nvSpPr>
            <xdr:cNvPr id="881" name="Rectangle 263">
              <a:extLst>
                <a:ext uri="{FF2B5EF4-FFF2-40B4-BE49-F238E27FC236}">
                  <a16:creationId xmlns:a16="http://schemas.microsoft.com/office/drawing/2014/main" id="{00000000-0008-0000-0F00-000071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2" name="AutoShape 264">
              <a:extLst>
                <a:ext uri="{FF2B5EF4-FFF2-40B4-BE49-F238E27FC236}">
                  <a16:creationId xmlns:a16="http://schemas.microsoft.com/office/drawing/2014/main" id="{00000000-0008-0000-0F00-000072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3" name="AutoShape 265">
              <a:extLst>
                <a:ext uri="{FF2B5EF4-FFF2-40B4-BE49-F238E27FC236}">
                  <a16:creationId xmlns:a16="http://schemas.microsoft.com/office/drawing/2014/main" id="{00000000-0008-0000-0F00-000073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1" name="Group 266">
            <a:extLst>
              <a:ext uri="{FF2B5EF4-FFF2-40B4-BE49-F238E27FC236}">
                <a16:creationId xmlns:a16="http://schemas.microsoft.com/office/drawing/2014/main" id="{00000000-0008-0000-0F00-000067030000}"/>
              </a:ext>
            </a:extLst>
          </xdr:cNvPr>
          <xdr:cNvGrpSpPr>
            <a:grpSpLocks noChangeAspect="1"/>
          </xdr:cNvGrpSpPr>
        </xdr:nvGrpSpPr>
        <xdr:grpSpPr bwMode="auto">
          <a:xfrm rot="10800000">
            <a:off x="7218" y="6950"/>
            <a:ext cx="548" cy="690"/>
            <a:chOff x="4500" y="720"/>
            <a:chExt cx="518" cy="662"/>
          </a:xfrm>
        </xdr:grpSpPr>
        <xdr:sp macro="" textlink="">
          <xdr:nvSpPr>
            <xdr:cNvPr id="878" name="Rectangle 267">
              <a:extLst>
                <a:ext uri="{FF2B5EF4-FFF2-40B4-BE49-F238E27FC236}">
                  <a16:creationId xmlns:a16="http://schemas.microsoft.com/office/drawing/2014/main" id="{00000000-0008-0000-0F00-00006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79" name="AutoShape 268">
              <a:extLst>
                <a:ext uri="{FF2B5EF4-FFF2-40B4-BE49-F238E27FC236}">
                  <a16:creationId xmlns:a16="http://schemas.microsoft.com/office/drawing/2014/main" id="{00000000-0008-0000-0F00-00006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0" name="AutoShape 269">
              <a:extLst>
                <a:ext uri="{FF2B5EF4-FFF2-40B4-BE49-F238E27FC236}">
                  <a16:creationId xmlns:a16="http://schemas.microsoft.com/office/drawing/2014/main" id="{00000000-0008-0000-0F00-00007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2" name="Group 270">
            <a:extLst>
              <a:ext uri="{FF2B5EF4-FFF2-40B4-BE49-F238E27FC236}">
                <a16:creationId xmlns:a16="http://schemas.microsoft.com/office/drawing/2014/main" id="{00000000-0008-0000-0F00-000068030000}"/>
              </a:ext>
            </a:extLst>
          </xdr:cNvPr>
          <xdr:cNvGrpSpPr>
            <a:grpSpLocks noChangeAspect="1"/>
          </xdr:cNvGrpSpPr>
        </xdr:nvGrpSpPr>
        <xdr:grpSpPr bwMode="auto">
          <a:xfrm>
            <a:off x="6660" y="3780"/>
            <a:ext cx="1620" cy="3420"/>
            <a:chOff x="5220" y="3600"/>
            <a:chExt cx="1620" cy="3420"/>
          </a:xfrm>
        </xdr:grpSpPr>
        <xdr:sp macro="" textlink="">
          <xdr:nvSpPr>
            <xdr:cNvPr id="873" name="AutoShape 271">
              <a:extLst>
                <a:ext uri="{FF2B5EF4-FFF2-40B4-BE49-F238E27FC236}">
                  <a16:creationId xmlns:a16="http://schemas.microsoft.com/office/drawing/2014/main" id="{00000000-0008-0000-0F00-000069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874" name="AutoShape 272">
              <a:extLst>
                <a:ext uri="{FF2B5EF4-FFF2-40B4-BE49-F238E27FC236}">
                  <a16:creationId xmlns:a16="http://schemas.microsoft.com/office/drawing/2014/main" id="{00000000-0008-0000-0F00-00006A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875" name="Rectangle 273">
              <a:extLst>
                <a:ext uri="{FF2B5EF4-FFF2-40B4-BE49-F238E27FC236}">
                  <a16:creationId xmlns:a16="http://schemas.microsoft.com/office/drawing/2014/main" id="{00000000-0008-0000-0F00-00006B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876" name="Rectangle 274">
              <a:extLst>
                <a:ext uri="{FF2B5EF4-FFF2-40B4-BE49-F238E27FC236}">
                  <a16:creationId xmlns:a16="http://schemas.microsoft.com/office/drawing/2014/main" id="{00000000-0008-0000-0F00-00006C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877" name="Rectangle 275">
              <a:extLst>
                <a:ext uri="{FF2B5EF4-FFF2-40B4-BE49-F238E27FC236}">
                  <a16:creationId xmlns:a16="http://schemas.microsoft.com/office/drawing/2014/main" id="{00000000-0008-0000-0F00-00006D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83</xdr:col>
      <xdr:colOff>0</xdr:colOff>
      <xdr:row>28</xdr:row>
      <xdr:rowOff>11206</xdr:rowOff>
    </xdr:from>
    <xdr:to>
      <xdr:col>88</xdr:col>
      <xdr:colOff>11206</xdr:colOff>
      <xdr:row>30</xdr:row>
      <xdr:rowOff>1</xdr:rowOff>
    </xdr:to>
    <xdr:cxnSp macro="">
      <xdr:nvCxnSpPr>
        <xdr:cNvPr id="948" name="Straight Connector 947">
          <a:extLst>
            <a:ext uri="{FF2B5EF4-FFF2-40B4-BE49-F238E27FC236}">
              <a16:creationId xmlns:a16="http://schemas.microsoft.com/office/drawing/2014/main" id="{00000000-0008-0000-0F00-0000B4030000}"/>
            </a:ext>
          </a:extLst>
        </xdr:cNvPr>
        <xdr:cNvCxnSpPr/>
      </xdr:nvCxnSpPr>
      <xdr:spPr>
        <a:xfrm flipV="1">
          <a:off x="8852647" y="10679206"/>
          <a:ext cx="571500" cy="571501"/>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88</xdr:col>
      <xdr:colOff>11206</xdr:colOff>
      <xdr:row>28</xdr:row>
      <xdr:rowOff>11206</xdr:rowOff>
    </xdr:from>
    <xdr:to>
      <xdr:col>94</xdr:col>
      <xdr:colOff>0</xdr:colOff>
      <xdr:row>30</xdr:row>
      <xdr:rowOff>13608</xdr:rowOff>
    </xdr:to>
    <xdr:cxnSp macro="">
      <xdr:nvCxnSpPr>
        <xdr:cNvPr id="949" name="Straight Connector 948">
          <a:extLst>
            <a:ext uri="{FF2B5EF4-FFF2-40B4-BE49-F238E27FC236}">
              <a16:creationId xmlns:a16="http://schemas.microsoft.com/office/drawing/2014/main" id="{00000000-0008-0000-0F00-0000B5030000}"/>
            </a:ext>
          </a:extLst>
        </xdr:cNvPr>
        <xdr:cNvCxnSpPr/>
      </xdr:nvCxnSpPr>
      <xdr:spPr>
        <a:xfrm flipH="1" flipV="1">
          <a:off x="9424147" y="10679206"/>
          <a:ext cx="661147" cy="585108"/>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157</xdr:col>
      <xdr:colOff>13607</xdr:colOff>
      <xdr:row>21</xdr:row>
      <xdr:rowOff>137832</xdr:rowOff>
    </xdr:from>
    <xdr:to>
      <xdr:col>171</xdr:col>
      <xdr:colOff>16104</xdr:colOff>
      <xdr:row>28</xdr:row>
      <xdr:rowOff>252846</xdr:rowOff>
    </xdr:to>
    <xdr:grpSp>
      <xdr:nvGrpSpPr>
        <xdr:cNvPr id="950" name="Group 233">
          <a:extLst>
            <a:ext uri="{FF2B5EF4-FFF2-40B4-BE49-F238E27FC236}">
              <a16:creationId xmlns:a16="http://schemas.microsoft.com/office/drawing/2014/main" id="{00000000-0008-0000-0F00-0000B6030000}"/>
            </a:ext>
          </a:extLst>
        </xdr:cNvPr>
        <xdr:cNvGrpSpPr>
          <a:grpSpLocks noChangeAspect="1"/>
        </xdr:cNvGrpSpPr>
      </xdr:nvGrpSpPr>
      <xdr:grpSpPr bwMode="auto">
        <a:xfrm>
          <a:off x="21381583" y="6681107"/>
          <a:ext cx="1907497" cy="0"/>
          <a:chOff x="6180" y="3333"/>
          <a:chExt cx="2625" cy="4306"/>
        </a:xfrm>
      </xdr:grpSpPr>
      <xdr:grpSp>
        <xdr:nvGrpSpPr>
          <xdr:cNvPr id="951" name="Group 234">
            <a:extLst>
              <a:ext uri="{FF2B5EF4-FFF2-40B4-BE49-F238E27FC236}">
                <a16:creationId xmlns:a16="http://schemas.microsoft.com/office/drawing/2014/main" id="{00000000-0008-0000-0F00-0000B7030000}"/>
              </a:ext>
            </a:extLst>
          </xdr:cNvPr>
          <xdr:cNvGrpSpPr>
            <a:grpSpLocks noChangeAspect="1"/>
          </xdr:cNvGrpSpPr>
        </xdr:nvGrpSpPr>
        <xdr:grpSpPr bwMode="auto">
          <a:xfrm rot="-5400000">
            <a:off x="6250" y="5575"/>
            <a:ext cx="548" cy="690"/>
            <a:chOff x="4500" y="720"/>
            <a:chExt cx="518" cy="662"/>
          </a:xfrm>
        </xdr:grpSpPr>
        <xdr:sp macro="" textlink="">
          <xdr:nvSpPr>
            <xdr:cNvPr id="990" name="Rectangle 235">
              <a:extLst>
                <a:ext uri="{FF2B5EF4-FFF2-40B4-BE49-F238E27FC236}">
                  <a16:creationId xmlns:a16="http://schemas.microsoft.com/office/drawing/2014/main" id="{00000000-0008-0000-0F00-0000D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91" name="AutoShape 236">
              <a:extLst>
                <a:ext uri="{FF2B5EF4-FFF2-40B4-BE49-F238E27FC236}">
                  <a16:creationId xmlns:a16="http://schemas.microsoft.com/office/drawing/2014/main" id="{00000000-0008-0000-0F00-0000D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92" name="AutoShape 237">
              <a:extLst>
                <a:ext uri="{FF2B5EF4-FFF2-40B4-BE49-F238E27FC236}">
                  <a16:creationId xmlns:a16="http://schemas.microsoft.com/office/drawing/2014/main" id="{00000000-0008-0000-0F00-0000E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2" name="Group 238">
            <a:extLst>
              <a:ext uri="{FF2B5EF4-FFF2-40B4-BE49-F238E27FC236}">
                <a16:creationId xmlns:a16="http://schemas.microsoft.com/office/drawing/2014/main" id="{00000000-0008-0000-0F00-0000B8030000}"/>
              </a:ext>
            </a:extLst>
          </xdr:cNvPr>
          <xdr:cNvGrpSpPr>
            <a:grpSpLocks noChangeAspect="1"/>
          </xdr:cNvGrpSpPr>
        </xdr:nvGrpSpPr>
        <xdr:grpSpPr bwMode="auto">
          <a:xfrm rot="5400000">
            <a:off x="8187" y="5127"/>
            <a:ext cx="548" cy="690"/>
            <a:chOff x="4500" y="720"/>
            <a:chExt cx="518" cy="662"/>
          </a:xfrm>
        </xdr:grpSpPr>
        <xdr:sp macro="" textlink="">
          <xdr:nvSpPr>
            <xdr:cNvPr id="987" name="Rectangle 239">
              <a:extLst>
                <a:ext uri="{FF2B5EF4-FFF2-40B4-BE49-F238E27FC236}">
                  <a16:creationId xmlns:a16="http://schemas.microsoft.com/office/drawing/2014/main" id="{00000000-0008-0000-0F00-0000DB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8" name="AutoShape 240">
              <a:extLst>
                <a:ext uri="{FF2B5EF4-FFF2-40B4-BE49-F238E27FC236}">
                  <a16:creationId xmlns:a16="http://schemas.microsoft.com/office/drawing/2014/main" id="{00000000-0008-0000-0F00-0000DC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9" name="AutoShape 241">
              <a:extLst>
                <a:ext uri="{FF2B5EF4-FFF2-40B4-BE49-F238E27FC236}">
                  <a16:creationId xmlns:a16="http://schemas.microsoft.com/office/drawing/2014/main" id="{00000000-0008-0000-0F00-0000DD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3" name="Group 242">
            <a:extLst>
              <a:ext uri="{FF2B5EF4-FFF2-40B4-BE49-F238E27FC236}">
                <a16:creationId xmlns:a16="http://schemas.microsoft.com/office/drawing/2014/main" id="{00000000-0008-0000-0F00-0000B9030000}"/>
              </a:ext>
            </a:extLst>
          </xdr:cNvPr>
          <xdr:cNvGrpSpPr>
            <a:grpSpLocks noChangeAspect="1"/>
          </xdr:cNvGrpSpPr>
        </xdr:nvGrpSpPr>
        <xdr:grpSpPr bwMode="auto">
          <a:xfrm rot="-5400000">
            <a:off x="6250" y="4600"/>
            <a:ext cx="548" cy="690"/>
            <a:chOff x="4500" y="720"/>
            <a:chExt cx="518" cy="662"/>
          </a:xfrm>
        </xdr:grpSpPr>
        <xdr:sp macro="" textlink="">
          <xdr:nvSpPr>
            <xdr:cNvPr id="984" name="Rectangle 243">
              <a:extLst>
                <a:ext uri="{FF2B5EF4-FFF2-40B4-BE49-F238E27FC236}">
                  <a16:creationId xmlns:a16="http://schemas.microsoft.com/office/drawing/2014/main" id="{00000000-0008-0000-0F00-0000D8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5" name="AutoShape 244">
              <a:extLst>
                <a:ext uri="{FF2B5EF4-FFF2-40B4-BE49-F238E27FC236}">
                  <a16:creationId xmlns:a16="http://schemas.microsoft.com/office/drawing/2014/main" id="{00000000-0008-0000-0F00-0000D9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6" name="AutoShape 245">
              <a:extLst>
                <a:ext uri="{FF2B5EF4-FFF2-40B4-BE49-F238E27FC236}">
                  <a16:creationId xmlns:a16="http://schemas.microsoft.com/office/drawing/2014/main" id="{00000000-0008-0000-0F00-0000DA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4" name="Group 246">
            <a:extLst>
              <a:ext uri="{FF2B5EF4-FFF2-40B4-BE49-F238E27FC236}">
                <a16:creationId xmlns:a16="http://schemas.microsoft.com/office/drawing/2014/main" id="{00000000-0008-0000-0F00-0000BA030000}"/>
              </a:ext>
            </a:extLst>
          </xdr:cNvPr>
          <xdr:cNvGrpSpPr>
            <a:grpSpLocks noChangeAspect="1"/>
          </xdr:cNvGrpSpPr>
        </xdr:nvGrpSpPr>
        <xdr:grpSpPr bwMode="auto">
          <a:xfrm rot="-3000000">
            <a:off x="6465" y="3625"/>
            <a:ext cx="548" cy="690"/>
            <a:chOff x="4500" y="720"/>
            <a:chExt cx="518" cy="662"/>
          </a:xfrm>
        </xdr:grpSpPr>
        <xdr:sp macro="" textlink="">
          <xdr:nvSpPr>
            <xdr:cNvPr id="981" name="Rectangle 247">
              <a:extLst>
                <a:ext uri="{FF2B5EF4-FFF2-40B4-BE49-F238E27FC236}">
                  <a16:creationId xmlns:a16="http://schemas.microsoft.com/office/drawing/2014/main" id="{00000000-0008-0000-0F00-0000D5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2" name="AutoShape 248">
              <a:extLst>
                <a:ext uri="{FF2B5EF4-FFF2-40B4-BE49-F238E27FC236}">
                  <a16:creationId xmlns:a16="http://schemas.microsoft.com/office/drawing/2014/main" id="{00000000-0008-0000-0F00-0000D6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3" name="AutoShape 249">
              <a:extLst>
                <a:ext uri="{FF2B5EF4-FFF2-40B4-BE49-F238E27FC236}">
                  <a16:creationId xmlns:a16="http://schemas.microsoft.com/office/drawing/2014/main" id="{00000000-0008-0000-0F00-0000D7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5" name="Group 250">
            <a:extLst>
              <a:ext uri="{FF2B5EF4-FFF2-40B4-BE49-F238E27FC236}">
                <a16:creationId xmlns:a16="http://schemas.microsoft.com/office/drawing/2014/main" id="{00000000-0008-0000-0F00-0000BB030000}"/>
              </a:ext>
            </a:extLst>
          </xdr:cNvPr>
          <xdr:cNvGrpSpPr>
            <a:grpSpLocks noChangeAspect="1"/>
          </xdr:cNvGrpSpPr>
        </xdr:nvGrpSpPr>
        <xdr:grpSpPr bwMode="auto">
          <a:xfrm>
            <a:off x="7220" y="3332"/>
            <a:ext cx="548" cy="690"/>
            <a:chOff x="4500" y="720"/>
            <a:chExt cx="518" cy="662"/>
          </a:xfrm>
        </xdr:grpSpPr>
        <xdr:sp macro="" textlink="">
          <xdr:nvSpPr>
            <xdr:cNvPr id="978" name="Rectangle 251">
              <a:extLst>
                <a:ext uri="{FF2B5EF4-FFF2-40B4-BE49-F238E27FC236}">
                  <a16:creationId xmlns:a16="http://schemas.microsoft.com/office/drawing/2014/main" id="{00000000-0008-0000-0F00-0000D2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9" name="AutoShape 252">
              <a:extLst>
                <a:ext uri="{FF2B5EF4-FFF2-40B4-BE49-F238E27FC236}">
                  <a16:creationId xmlns:a16="http://schemas.microsoft.com/office/drawing/2014/main" id="{00000000-0008-0000-0F00-0000D3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0" name="AutoShape 253">
              <a:extLst>
                <a:ext uri="{FF2B5EF4-FFF2-40B4-BE49-F238E27FC236}">
                  <a16:creationId xmlns:a16="http://schemas.microsoft.com/office/drawing/2014/main" id="{00000000-0008-0000-0F00-0000D4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6" name="Group 254">
            <a:extLst>
              <a:ext uri="{FF2B5EF4-FFF2-40B4-BE49-F238E27FC236}">
                <a16:creationId xmlns:a16="http://schemas.microsoft.com/office/drawing/2014/main" id="{00000000-0008-0000-0F00-0000BC030000}"/>
              </a:ext>
            </a:extLst>
          </xdr:cNvPr>
          <xdr:cNvGrpSpPr>
            <a:grpSpLocks noChangeAspect="1"/>
          </xdr:cNvGrpSpPr>
        </xdr:nvGrpSpPr>
        <xdr:grpSpPr bwMode="auto">
          <a:xfrm rot="2700000">
            <a:off x="7955" y="3639"/>
            <a:ext cx="548" cy="690"/>
            <a:chOff x="4500" y="720"/>
            <a:chExt cx="518" cy="662"/>
          </a:xfrm>
        </xdr:grpSpPr>
        <xdr:sp macro="" textlink="">
          <xdr:nvSpPr>
            <xdr:cNvPr id="975" name="Rectangle 255">
              <a:extLst>
                <a:ext uri="{FF2B5EF4-FFF2-40B4-BE49-F238E27FC236}">
                  <a16:creationId xmlns:a16="http://schemas.microsoft.com/office/drawing/2014/main" id="{00000000-0008-0000-0F00-0000CF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6" name="AutoShape 256">
              <a:extLst>
                <a:ext uri="{FF2B5EF4-FFF2-40B4-BE49-F238E27FC236}">
                  <a16:creationId xmlns:a16="http://schemas.microsoft.com/office/drawing/2014/main" id="{00000000-0008-0000-0F00-0000D0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7" name="AutoShape 257">
              <a:extLst>
                <a:ext uri="{FF2B5EF4-FFF2-40B4-BE49-F238E27FC236}">
                  <a16:creationId xmlns:a16="http://schemas.microsoft.com/office/drawing/2014/main" id="{00000000-0008-0000-0F00-0000D1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7" name="Group 258">
            <a:extLst>
              <a:ext uri="{FF2B5EF4-FFF2-40B4-BE49-F238E27FC236}">
                <a16:creationId xmlns:a16="http://schemas.microsoft.com/office/drawing/2014/main" id="{00000000-0008-0000-0F00-0000BD030000}"/>
              </a:ext>
            </a:extLst>
          </xdr:cNvPr>
          <xdr:cNvGrpSpPr>
            <a:grpSpLocks noChangeAspect="1"/>
          </xdr:cNvGrpSpPr>
        </xdr:nvGrpSpPr>
        <xdr:grpSpPr bwMode="auto">
          <a:xfrm rot="-8100000">
            <a:off x="6483" y="6658"/>
            <a:ext cx="548" cy="690"/>
            <a:chOff x="4500" y="720"/>
            <a:chExt cx="518" cy="662"/>
          </a:xfrm>
        </xdr:grpSpPr>
        <xdr:sp macro="" textlink="">
          <xdr:nvSpPr>
            <xdr:cNvPr id="972" name="Rectangle 259">
              <a:extLst>
                <a:ext uri="{FF2B5EF4-FFF2-40B4-BE49-F238E27FC236}">
                  <a16:creationId xmlns:a16="http://schemas.microsoft.com/office/drawing/2014/main" id="{00000000-0008-0000-0F00-0000CC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3" name="AutoShape 260">
              <a:extLst>
                <a:ext uri="{FF2B5EF4-FFF2-40B4-BE49-F238E27FC236}">
                  <a16:creationId xmlns:a16="http://schemas.microsoft.com/office/drawing/2014/main" id="{00000000-0008-0000-0F00-0000CD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4" name="AutoShape 261">
              <a:extLst>
                <a:ext uri="{FF2B5EF4-FFF2-40B4-BE49-F238E27FC236}">
                  <a16:creationId xmlns:a16="http://schemas.microsoft.com/office/drawing/2014/main" id="{00000000-0008-0000-0F00-0000CE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8" name="Group 262">
            <a:extLst>
              <a:ext uri="{FF2B5EF4-FFF2-40B4-BE49-F238E27FC236}">
                <a16:creationId xmlns:a16="http://schemas.microsoft.com/office/drawing/2014/main" id="{00000000-0008-0000-0F00-0000BE030000}"/>
              </a:ext>
            </a:extLst>
          </xdr:cNvPr>
          <xdr:cNvGrpSpPr>
            <a:grpSpLocks noChangeAspect="1"/>
          </xdr:cNvGrpSpPr>
        </xdr:nvGrpSpPr>
        <xdr:grpSpPr bwMode="auto">
          <a:xfrm rot="7800000">
            <a:off x="7943" y="6627"/>
            <a:ext cx="548" cy="690"/>
            <a:chOff x="4500" y="720"/>
            <a:chExt cx="518" cy="662"/>
          </a:xfrm>
        </xdr:grpSpPr>
        <xdr:sp macro="" textlink="">
          <xdr:nvSpPr>
            <xdr:cNvPr id="969" name="Rectangle 263">
              <a:extLst>
                <a:ext uri="{FF2B5EF4-FFF2-40B4-BE49-F238E27FC236}">
                  <a16:creationId xmlns:a16="http://schemas.microsoft.com/office/drawing/2014/main" id="{00000000-0008-0000-0F00-0000C9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0" name="AutoShape 264">
              <a:extLst>
                <a:ext uri="{FF2B5EF4-FFF2-40B4-BE49-F238E27FC236}">
                  <a16:creationId xmlns:a16="http://schemas.microsoft.com/office/drawing/2014/main" id="{00000000-0008-0000-0F00-0000CA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1" name="AutoShape 265">
              <a:extLst>
                <a:ext uri="{FF2B5EF4-FFF2-40B4-BE49-F238E27FC236}">
                  <a16:creationId xmlns:a16="http://schemas.microsoft.com/office/drawing/2014/main" id="{00000000-0008-0000-0F00-0000CB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9" name="Group 266">
            <a:extLst>
              <a:ext uri="{FF2B5EF4-FFF2-40B4-BE49-F238E27FC236}">
                <a16:creationId xmlns:a16="http://schemas.microsoft.com/office/drawing/2014/main" id="{00000000-0008-0000-0F00-0000BF030000}"/>
              </a:ext>
            </a:extLst>
          </xdr:cNvPr>
          <xdr:cNvGrpSpPr>
            <a:grpSpLocks noChangeAspect="1"/>
          </xdr:cNvGrpSpPr>
        </xdr:nvGrpSpPr>
        <xdr:grpSpPr bwMode="auto">
          <a:xfrm rot="10800000">
            <a:off x="7218" y="6950"/>
            <a:ext cx="548" cy="690"/>
            <a:chOff x="4500" y="720"/>
            <a:chExt cx="518" cy="662"/>
          </a:xfrm>
        </xdr:grpSpPr>
        <xdr:sp macro="" textlink="">
          <xdr:nvSpPr>
            <xdr:cNvPr id="966" name="Rectangle 267">
              <a:extLst>
                <a:ext uri="{FF2B5EF4-FFF2-40B4-BE49-F238E27FC236}">
                  <a16:creationId xmlns:a16="http://schemas.microsoft.com/office/drawing/2014/main" id="{00000000-0008-0000-0F00-0000C6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67" name="AutoShape 268">
              <a:extLst>
                <a:ext uri="{FF2B5EF4-FFF2-40B4-BE49-F238E27FC236}">
                  <a16:creationId xmlns:a16="http://schemas.microsoft.com/office/drawing/2014/main" id="{00000000-0008-0000-0F00-0000C7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68" name="AutoShape 269">
              <a:extLst>
                <a:ext uri="{FF2B5EF4-FFF2-40B4-BE49-F238E27FC236}">
                  <a16:creationId xmlns:a16="http://schemas.microsoft.com/office/drawing/2014/main" id="{00000000-0008-0000-0F00-0000C8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60" name="Group 270">
            <a:extLst>
              <a:ext uri="{FF2B5EF4-FFF2-40B4-BE49-F238E27FC236}">
                <a16:creationId xmlns:a16="http://schemas.microsoft.com/office/drawing/2014/main" id="{00000000-0008-0000-0F00-0000C0030000}"/>
              </a:ext>
            </a:extLst>
          </xdr:cNvPr>
          <xdr:cNvGrpSpPr>
            <a:grpSpLocks noChangeAspect="1"/>
          </xdr:cNvGrpSpPr>
        </xdr:nvGrpSpPr>
        <xdr:grpSpPr bwMode="auto">
          <a:xfrm>
            <a:off x="6660" y="3780"/>
            <a:ext cx="1620" cy="3420"/>
            <a:chOff x="5220" y="3600"/>
            <a:chExt cx="1620" cy="3420"/>
          </a:xfrm>
        </xdr:grpSpPr>
        <xdr:sp macro="" textlink="">
          <xdr:nvSpPr>
            <xdr:cNvPr id="961" name="AutoShape 271">
              <a:extLst>
                <a:ext uri="{FF2B5EF4-FFF2-40B4-BE49-F238E27FC236}">
                  <a16:creationId xmlns:a16="http://schemas.microsoft.com/office/drawing/2014/main" id="{00000000-0008-0000-0F00-0000C1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962" name="AutoShape 272">
              <a:extLst>
                <a:ext uri="{FF2B5EF4-FFF2-40B4-BE49-F238E27FC236}">
                  <a16:creationId xmlns:a16="http://schemas.microsoft.com/office/drawing/2014/main" id="{00000000-0008-0000-0F00-0000C2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963" name="Rectangle 273">
              <a:extLst>
                <a:ext uri="{FF2B5EF4-FFF2-40B4-BE49-F238E27FC236}">
                  <a16:creationId xmlns:a16="http://schemas.microsoft.com/office/drawing/2014/main" id="{00000000-0008-0000-0F00-0000C3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964" name="Rectangle 274">
              <a:extLst>
                <a:ext uri="{FF2B5EF4-FFF2-40B4-BE49-F238E27FC236}">
                  <a16:creationId xmlns:a16="http://schemas.microsoft.com/office/drawing/2014/main" id="{00000000-0008-0000-0F00-0000C4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965" name="Rectangle 275">
              <a:extLst>
                <a:ext uri="{FF2B5EF4-FFF2-40B4-BE49-F238E27FC236}">
                  <a16:creationId xmlns:a16="http://schemas.microsoft.com/office/drawing/2014/main" id="{00000000-0008-0000-0F00-0000C5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22</xdr:col>
      <xdr:colOff>123144</xdr:colOff>
      <xdr:row>5</xdr:row>
      <xdr:rowOff>190259</xdr:rowOff>
    </xdr:from>
    <xdr:to>
      <xdr:col>35</xdr:col>
      <xdr:colOff>70893</xdr:colOff>
      <xdr:row>6</xdr:row>
      <xdr:rowOff>357899</xdr:rowOff>
    </xdr:to>
    <xdr:sp macro="[0]!GOTOTOTALS" textlink="">
      <xdr:nvSpPr>
        <xdr:cNvPr id="995" name="Rectangle 870">
          <a:extLst>
            <a:ext uri="{FF2B5EF4-FFF2-40B4-BE49-F238E27FC236}">
              <a16:creationId xmlns:a16="http://schemas.microsoft.com/office/drawing/2014/main" id="{00000000-0008-0000-0F00-0000E3030000}"/>
            </a:ext>
          </a:extLst>
        </xdr:cNvPr>
        <xdr:cNvSpPr>
          <a:spLocks noChangeArrowheads="1"/>
        </xdr:cNvSpPr>
      </xdr:nvSpPr>
      <xdr:spPr bwMode="auto">
        <a:xfrm>
          <a:off x="2996973" y="1844888"/>
          <a:ext cx="1645920" cy="548640"/>
        </a:xfrm>
        <a:prstGeom prst="rect">
          <a:avLst/>
        </a:prstGeom>
        <a:solidFill>
          <a:schemeClr val="bg1"/>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entury Gothic"/>
            </a:rPr>
            <a:t>UPDATE COMMENTS</a:t>
          </a:r>
        </a:p>
      </xdr:txBody>
    </xdr:sp>
    <xdr:clientData/>
  </xdr:twoCellAnchor>
  <xdr:oneCellAnchor>
    <xdr:from>
      <xdr:col>50</xdr:col>
      <xdr:colOff>76200</xdr:colOff>
      <xdr:row>142</xdr:row>
      <xdr:rowOff>10131</xdr:rowOff>
    </xdr:from>
    <xdr:ext cx="38100" cy="379606"/>
    <xdr:sp macro="" textlink="">
      <xdr:nvSpPr>
        <xdr:cNvPr id="5087" name="Text Box 277">
          <a:extLst>
            <a:ext uri="{FF2B5EF4-FFF2-40B4-BE49-F238E27FC236}">
              <a16:creationId xmlns:a16="http://schemas.microsoft.com/office/drawing/2014/main" id="{A05A4C18-4D36-4DB9-80CF-1023E4B068B5}"/>
            </a:ext>
          </a:extLst>
        </xdr:cNvPr>
        <xdr:cNvSpPr txBox="1">
          <a:spLocks noChangeArrowheads="1"/>
        </xdr:cNvSpPr>
      </xdr:nvSpPr>
      <xdr:spPr bwMode="auto">
        <a:xfrm>
          <a:off x="6553200" y="11104851"/>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oneCellAnchor>
    <xdr:from>
      <xdr:col>50</xdr:col>
      <xdr:colOff>76200</xdr:colOff>
      <xdr:row>142</xdr:row>
      <xdr:rowOff>10131</xdr:rowOff>
    </xdr:from>
    <xdr:ext cx="38100" cy="379606"/>
    <xdr:sp macro="" textlink="">
      <xdr:nvSpPr>
        <xdr:cNvPr id="5088" name="Text Box 277">
          <a:extLst>
            <a:ext uri="{FF2B5EF4-FFF2-40B4-BE49-F238E27FC236}">
              <a16:creationId xmlns:a16="http://schemas.microsoft.com/office/drawing/2014/main" id="{D9B07DAE-E07A-41FC-8592-CD5C8C74C354}"/>
            </a:ext>
          </a:extLst>
        </xdr:cNvPr>
        <xdr:cNvSpPr txBox="1">
          <a:spLocks noChangeArrowheads="1"/>
        </xdr:cNvSpPr>
      </xdr:nvSpPr>
      <xdr:spPr bwMode="auto">
        <a:xfrm>
          <a:off x="6553200" y="11104851"/>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twoCellAnchor>
    <xdr:from>
      <xdr:col>122</xdr:col>
      <xdr:colOff>8964</xdr:colOff>
      <xdr:row>113</xdr:row>
      <xdr:rowOff>98794</xdr:rowOff>
    </xdr:from>
    <xdr:to>
      <xdr:col>132</xdr:col>
      <xdr:colOff>40039</xdr:colOff>
      <xdr:row>139</xdr:row>
      <xdr:rowOff>8809</xdr:rowOff>
    </xdr:to>
    <xdr:grpSp>
      <xdr:nvGrpSpPr>
        <xdr:cNvPr id="5089" name="Group 1088">
          <a:extLst>
            <a:ext uri="{FF2B5EF4-FFF2-40B4-BE49-F238E27FC236}">
              <a16:creationId xmlns:a16="http://schemas.microsoft.com/office/drawing/2014/main" id="{81D941EC-5A4D-4D07-A3F0-389D146173A9}"/>
            </a:ext>
          </a:extLst>
        </xdr:cNvPr>
        <xdr:cNvGrpSpPr>
          <a:grpSpLocks/>
        </xdr:cNvGrpSpPr>
      </xdr:nvGrpSpPr>
      <xdr:grpSpPr bwMode="auto">
        <a:xfrm rot="10800000">
          <a:off x="16609678" y="14622377"/>
          <a:ext cx="1391790" cy="2735539"/>
          <a:chOff x="5548994" y="15397628"/>
          <a:chExt cx="617550" cy="1516071"/>
        </a:xfrm>
      </xdr:grpSpPr>
      <xdr:sp macro="" textlink="">
        <xdr:nvSpPr>
          <xdr:cNvPr id="5090" name="AutoShape 811">
            <a:extLst>
              <a:ext uri="{FF2B5EF4-FFF2-40B4-BE49-F238E27FC236}">
                <a16:creationId xmlns:a16="http://schemas.microsoft.com/office/drawing/2014/main" id="{000D4690-2BED-2513-553B-0D7CF08F34CF}"/>
              </a:ext>
            </a:extLst>
          </xdr:cNvPr>
          <xdr:cNvSpPr>
            <a:spLocks noChangeAspect="1" noChangeArrowheads="1"/>
          </xdr:cNvSpPr>
        </xdr:nvSpPr>
        <xdr:spPr bwMode="auto">
          <a:xfrm rot="-5400000">
            <a:off x="5099733" y="15846889"/>
            <a:ext cx="1516071" cy="617550"/>
          </a:xfrm>
          <a:prstGeom prst="roundRect">
            <a:avLst>
              <a:gd name="adj" fmla="val 14852"/>
            </a:avLst>
          </a:prstGeom>
          <a:solidFill>
            <a:srgbClr val="000000"/>
          </a:solidFill>
          <a:ln w="9525">
            <a:solidFill>
              <a:srgbClr val="000000"/>
            </a:solidFill>
            <a:round/>
            <a:headEnd/>
            <a:tailEnd/>
          </a:ln>
        </xdr:spPr>
      </xdr:sp>
      <xdr:sp macro="" textlink="">
        <xdr:nvSpPr>
          <xdr:cNvPr id="5091" name="AutoShape 812">
            <a:extLst>
              <a:ext uri="{FF2B5EF4-FFF2-40B4-BE49-F238E27FC236}">
                <a16:creationId xmlns:a16="http://schemas.microsoft.com/office/drawing/2014/main" id="{05B2ADC2-C946-28A0-C590-772CF5575251}"/>
              </a:ext>
            </a:extLst>
          </xdr:cNvPr>
          <xdr:cNvSpPr>
            <a:spLocks noChangeAspect="1" noChangeArrowheads="1"/>
          </xdr:cNvSpPr>
        </xdr:nvSpPr>
        <xdr:spPr bwMode="auto">
          <a:xfrm rot="-5400000">
            <a:off x="5157850" y="15881977"/>
            <a:ext cx="1418239" cy="547374"/>
          </a:xfrm>
          <a:prstGeom prst="roundRect">
            <a:avLst>
              <a:gd name="adj" fmla="val 8333"/>
            </a:avLst>
          </a:pr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grpSp>
        <xdr:nvGrpSpPr>
          <xdr:cNvPr id="5092" name="Group 813">
            <a:extLst>
              <a:ext uri="{FF2B5EF4-FFF2-40B4-BE49-F238E27FC236}">
                <a16:creationId xmlns:a16="http://schemas.microsoft.com/office/drawing/2014/main" id="{C8BD8217-2711-1E04-3FCE-F366B253EA1A}"/>
              </a:ext>
            </a:extLst>
          </xdr:cNvPr>
          <xdr:cNvGrpSpPr>
            <a:grpSpLocks noChangeAspect="1"/>
          </xdr:cNvGrpSpPr>
        </xdr:nvGrpSpPr>
        <xdr:grpSpPr bwMode="auto">
          <a:xfrm rot="-5400000">
            <a:off x="5229882" y="15912579"/>
            <a:ext cx="1318463" cy="488114"/>
            <a:chOff x="3600" y="750"/>
            <a:chExt cx="4853" cy="1980"/>
          </a:xfrm>
        </xdr:grpSpPr>
        <xdr:sp macro="" textlink="">
          <xdr:nvSpPr>
            <xdr:cNvPr id="5185" name="AutoShape 814">
              <a:extLst>
                <a:ext uri="{FF2B5EF4-FFF2-40B4-BE49-F238E27FC236}">
                  <a16:creationId xmlns:a16="http://schemas.microsoft.com/office/drawing/2014/main" id="{5C42C7EE-0D63-604D-F68A-61731BEB8043}"/>
                </a:ext>
              </a:extLst>
            </xdr:cNvPr>
            <xdr:cNvSpPr>
              <a:spLocks noChangeAspect="1" noChangeArrowheads="1"/>
            </xdr:cNvSpPr>
          </xdr:nvSpPr>
          <xdr:spPr bwMode="auto">
            <a:xfrm>
              <a:off x="3600" y="750"/>
              <a:ext cx="4853" cy="1770"/>
            </a:xfrm>
            <a:prstGeom prst="roundRect">
              <a:avLst>
                <a:gd name="adj" fmla="val 4167"/>
              </a:avLst>
            </a:prstGeom>
            <a:solidFill>
              <a:srgbClr val="3366FF"/>
            </a:solidFill>
            <a:ln w="19050">
              <a:solidFill>
                <a:srgbClr val="000000"/>
              </a:solidFill>
              <a:round/>
              <a:headEnd/>
              <a:tailEnd/>
            </a:ln>
          </xdr:spPr>
        </xdr:sp>
        <xdr:sp macro="" textlink="">
          <xdr:nvSpPr>
            <xdr:cNvPr id="5186" name="Rectangle 815">
              <a:extLst>
                <a:ext uri="{FF2B5EF4-FFF2-40B4-BE49-F238E27FC236}">
                  <a16:creationId xmlns:a16="http://schemas.microsoft.com/office/drawing/2014/main" id="{E694F63C-AB0D-28C0-466D-0E583CA87FF0}"/>
                </a:ext>
              </a:extLst>
            </xdr:cNvPr>
            <xdr:cNvSpPr>
              <a:spLocks noChangeAspect="1" noChangeArrowheads="1"/>
            </xdr:cNvSpPr>
          </xdr:nvSpPr>
          <xdr:spPr bwMode="auto">
            <a:xfrm>
              <a:off x="4905" y="2370"/>
              <a:ext cx="2160" cy="360"/>
            </a:xfrm>
            <a:prstGeom prst="rect">
              <a:avLst/>
            </a:prstGeom>
            <a:solidFill>
              <a:srgbClr val="3366FF"/>
            </a:solidFill>
            <a:ln w="19050">
              <a:solidFill>
                <a:srgbClr val="000000"/>
              </a:solidFill>
              <a:miter lim="800000"/>
              <a:headEnd/>
              <a:tailEnd/>
            </a:ln>
          </xdr:spPr>
        </xdr:sp>
      </xdr:grpSp>
      <xdr:sp macro="" textlink="">
        <xdr:nvSpPr>
          <xdr:cNvPr id="5093" name="AutoShape 816">
            <a:extLst>
              <a:ext uri="{FF2B5EF4-FFF2-40B4-BE49-F238E27FC236}">
                <a16:creationId xmlns:a16="http://schemas.microsoft.com/office/drawing/2014/main" id="{E40CD388-DDFC-4C81-7BF8-B6592CB9EE1E}"/>
              </a:ext>
            </a:extLst>
          </xdr:cNvPr>
          <xdr:cNvSpPr>
            <a:spLocks noChangeAspect="1" noChangeArrowheads="1"/>
          </xdr:cNvSpPr>
        </xdr:nvSpPr>
        <xdr:spPr bwMode="auto">
          <a:xfrm rot="-5400000">
            <a:off x="5203995" y="15938466"/>
            <a:ext cx="1318463" cy="436340"/>
          </a:xfrm>
          <a:prstGeom prst="roundRect">
            <a:avLst>
              <a:gd name="adj" fmla="val 41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094" name="Rectangle 817">
            <a:extLst>
              <a:ext uri="{FF2B5EF4-FFF2-40B4-BE49-F238E27FC236}">
                <a16:creationId xmlns:a16="http://schemas.microsoft.com/office/drawing/2014/main" id="{66700137-4CFE-AC26-1063-2B2A1551CD24}"/>
              </a:ext>
            </a:extLst>
          </xdr:cNvPr>
          <xdr:cNvSpPr>
            <a:spLocks noChangeAspect="1" noChangeArrowheads="1"/>
          </xdr:cNvSpPr>
        </xdr:nvSpPr>
        <xdr:spPr bwMode="auto">
          <a:xfrm rot="-5400000">
            <a:off x="5814568" y="16123529"/>
            <a:ext cx="586992" cy="88890"/>
          </a:xfrm>
          <a:prstGeom prst="rect">
            <a:avLst/>
          </a:pr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5095" name="Group 818">
            <a:extLst>
              <a:ext uri="{FF2B5EF4-FFF2-40B4-BE49-F238E27FC236}">
                <a16:creationId xmlns:a16="http://schemas.microsoft.com/office/drawing/2014/main" id="{7EED756F-604C-FCF9-C775-557D2B0BEE70}"/>
              </a:ext>
            </a:extLst>
          </xdr:cNvPr>
          <xdr:cNvGrpSpPr>
            <a:grpSpLocks noChangeAspect="1"/>
          </xdr:cNvGrpSpPr>
        </xdr:nvGrpSpPr>
        <xdr:grpSpPr bwMode="auto">
          <a:xfrm rot="-5400000">
            <a:off x="5665378" y="16406929"/>
            <a:ext cx="408173" cy="304097"/>
            <a:chOff x="8640" y="2520"/>
            <a:chExt cx="2340" cy="1620"/>
          </a:xfrm>
        </xdr:grpSpPr>
        <xdr:sp macro="" textlink="">
          <xdr:nvSpPr>
            <xdr:cNvPr id="5169" name="Rectangle 819">
              <a:extLst>
                <a:ext uri="{FF2B5EF4-FFF2-40B4-BE49-F238E27FC236}">
                  <a16:creationId xmlns:a16="http://schemas.microsoft.com/office/drawing/2014/main" id="{8D64A9A1-5596-00FC-A562-FD20DCD635EC}"/>
                </a:ext>
              </a:extLst>
            </xdr:cNvPr>
            <xdr:cNvSpPr>
              <a:spLocks noChangeAspect="1" noChangeArrowheads="1"/>
            </xdr:cNvSpPr>
          </xdr:nvSpPr>
          <xdr:spPr bwMode="auto">
            <a:xfrm>
              <a:off x="8640" y="2520"/>
              <a:ext cx="2340" cy="162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70" name="Line 820">
              <a:extLst>
                <a:ext uri="{FF2B5EF4-FFF2-40B4-BE49-F238E27FC236}">
                  <a16:creationId xmlns:a16="http://schemas.microsoft.com/office/drawing/2014/main" id="{6337D9B0-3D1B-8AD5-36F7-329DB3653C2E}"/>
                </a:ext>
              </a:extLst>
            </xdr:cNvPr>
            <xdr:cNvSpPr>
              <a:spLocks noChangeAspect="1" noChangeShapeType="1"/>
            </xdr:cNvSpPr>
          </xdr:nvSpPr>
          <xdr:spPr bwMode="auto">
            <a:xfrm flipV="1">
              <a:off x="8820" y="2700"/>
              <a:ext cx="0" cy="144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1" name="Line 821">
              <a:extLst>
                <a:ext uri="{FF2B5EF4-FFF2-40B4-BE49-F238E27FC236}">
                  <a16:creationId xmlns:a16="http://schemas.microsoft.com/office/drawing/2014/main" id="{54156B49-047E-DC35-85AB-74240C4AB1FB}"/>
                </a:ext>
              </a:extLst>
            </xdr:cNvPr>
            <xdr:cNvSpPr>
              <a:spLocks noChangeAspect="1" noChangeShapeType="1"/>
            </xdr:cNvSpPr>
          </xdr:nvSpPr>
          <xdr:spPr bwMode="auto">
            <a:xfrm flipV="1">
              <a:off x="900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2" name="Line 822">
              <a:extLst>
                <a:ext uri="{FF2B5EF4-FFF2-40B4-BE49-F238E27FC236}">
                  <a16:creationId xmlns:a16="http://schemas.microsoft.com/office/drawing/2014/main" id="{404E5C9B-1E68-3B18-6089-698A0E78E939}"/>
                </a:ext>
              </a:extLst>
            </xdr:cNvPr>
            <xdr:cNvSpPr>
              <a:spLocks noChangeAspect="1" noChangeShapeType="1"/>
            </xdr:cNvSpPr>
          </xdr:nvSpPr>
          <xdr:spPr bwMode="auto">
            <a:xfrm>
              <a:off x="9000" y="403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3" name="Line 823">
              <a:extLst>
                <a:ext uri="{FF2B5EF4-FFF2-40B4-BE49-F238E27FC236}">
                  <a16:creationId xmlns:a16="http://schemas.microsoft.com/office/drawing/2014/main" id="{B607B9C6-35D3-C8B3-5349-1D0E3C59D2AA}"/>
                </a:ext>
              </a:extLst>
            </xdr:cNvPr>
            <xdr:cNvSpPr>
              <a:spLocks noChangeAspect="1" noChangeShapeType="1"/>
            </xdr:cNvSpPr>
          </xdr:nvSpPr>
          <xdr:spPr bwMode="auto">
            <a:xfrm>
              <a:off x="9000" y="3990"/>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4" name="Line 824">
              <a:extLst>
                <a:ext uri="{FF2B5EF4-FFF2-40B4-BE49-F238E27FC236}">
                  <a16:creationId xmlns:a16="http://schemas.microsoft.com/office/drawing/2014/main" id="{267331A0-E0EB-D243-93A4-0CDE1B3F4425}"/>
                </a:ext>
              </a:extLst>
            </xdr:cNvPr>
            <xdr:cNvSpPr>
              <a:spLocks noChangeAspect="1" noChangeShapeType="1"/>
            </xdr:cNvSpPr>
          </xdr:nvSpPr>
          <xdr:spPr bwMode="auto">
            <a:xfrm>
              <a:off x="8820" y="378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5" name="Line 825">
              <a:extLst>
                <a:ext uri="{FF2B5EF4-FFF2-40B4-BE49-F238E27FC236}">
                  <a16:creationId xmlns:a16="http://schemas.microsoft.com/office/drawing/2014/main" id="{DC7E99FC-A68A-E973-6D59-81283F767776}"/>
                </a:ext>
              </a:extLst>
            </xdr:cNvPr>
            <xdr:cNvSpPr>
              <a:spLocks noChangeAspect="1" noChangeShapeType="1"/>
            </xdr:cNvSpPr>
          </xdr:nvSpPr>
          <xdr:spPr bwMode="auto">
            <a:xfrm>
              <a:off x="9000" y="382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6" name="Line 826">
              <a:extLst>
                <a:ext uri="{FF2B5EF4-FFF2-40B4-BE49-F238E27FC236}">
                  <a16:creationId xmlns:a16="http://schemas.microsoft.com/office/drawing/2014/main" id="{EBAE0AA6-E769-4EE2-F2F1-FA67AF047199}"/>
                </a:ext>
              </a:extLst>
            </xdr:cNvPr>
            <xdr:cNvSpPr>
              <a:spLocks noChangeAspect="1" noChangeShapeType="1"/>
            </xdr:cNvSpPr>
          </xdr:nvSpPr>
          <xdr:spPr bwMode="auto">
            <a:xfrm flipV="1">
              <a:off x="93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7" name="Line 827">
              <a:extLst>
                <a:ext uri="{FF2B5EF4-FFF2-40B4-BE49-F238E27FC236}">
                  <a16:creationId xmlns:a16="http://schemas.microsoft.com/office/drawing/2014/main" id="{8440D692-209C-6A24-740F-6E32F248855A}"/>
                </a:ext>
              </a:extLst>
            </xdr:cNvPr>
            <xdr:cNvSpPr>
              <a:spLocks noChangeAspect="1" noChangeShapeType="1"/>
            </xdr:cNvSpPr>
          </xdr:nvSpPr>
          <xdr:spPr bwMode="auto">
            <a:xfrm flipV="1">
              <a:off x="96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8" name="Line 828">
              <a:extLst>
                <a:ext uri="{FF2B5EF4-FFF2-40B4-BE49-F238E27FC236}">
                  <a16:creationId xmlns:a16="http://schemas.microsoft.com/office/drawing/2014/main" id="{F76686F5-0DFB-0AAE-DAF9-6EC88D909B50}"/>
                </a:ext>
              </a:extLst>
            </xdr:cNvPr>
            <xdr:cNvSpPr>
              <a:spLocks noChangeAspect="1" noChangeShapeType="1"/>
            </xdr:cNvSpPr>
          </xdr:nvSpPr>
          <xdr:spPr bwMode="auto">
            <a:xfrm flipV="1">
              <a:off x="994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9" name="Line 829">
              <a:extLst>
                <a:ext uri="{FF2B5EF4-FFF2-40B4-BE49-F238E27FC236}">
                  <a16:creationId xmlns:a16="http://schemas.microsoft.com/office/drawing/2014/main" id="{3794B66D-74AA-480C-18D7-D62D025B0996}"/>
                </a:ext>
              </a:extLst>
            </xdr:cNvPr>
            <xdr:cNvSpPr>
              <a:spLocks noChangeAspect="1" noChangeShapeType="1"/>
            </xdr:cNvSpPr>
          </xdr:nvSpPr>
          <xdr:spPr bwMode="auto">
            <a:xfrm flipV="1">
              <a:off x="1029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0" name="Line 830">
              <a:extLst>
                <a:ext uri="{FF2B5EF4-FFF2-40B4-BE49-F238E27FC236}">
                  <a16:creationId xmlns:a16="http://schemas.microsoft.com/office/drawing/2014/main" id="{3CCC8A45-3457-D453-F287-1E0B62B70E9F}"/>
                </a:ext>
              </a:extLst>
            </xdr:cNvPr>
            <xdr:cNvSpPr>
              <a:spLocks noChangeAspect="1" noChangeShapeType="1"/>
            </xdr:cNvSpPr>
          </xdr:nvSpPr>
          <xdr:spPr bwMode="auto">
            <a:xfrm flipV="1">
              <a:off x="1063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1" name="Line 831">
              <a:extLst>
                <a:ext uri="{FF2B5EF4-FFF2-40B4-BE49-F238E27FC236}">
                  <a16:creationId xmlns:a16="http://schemas.microsoft.com/office/drawing/2014/main" id="{CC18FD6D-4401-3E6A-6C6D-BAC898F3CBD6}"/>
                </a:ext>
              </a:extLst>
            </xdr:cNvPr>
            <xdr:cNvSpPr>
              <a:spLocks noChangeAspect="1" noChangeShapeType="1"/>
            </xdr:cNvSpPr>
          </xdr:nvSpPr>
          <xdr:spPr bwMode="auto">
            <a:xfrm>
              <a:off x="8820" y="346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2" name="Line 832">
              <a:extLst>
                <a:ext uri="{FF2B5EF4-FFF2-40B4-BE49-F238E27FC236}">
                  <a16:creationId xmlns:a16="http://schemas.microsoft.com/office/drawing/2014/main" id="{CA9B5139-96B2-201E-3153-09A6EFA217D3}"/>
                </a:ext>
              </a:extLst>
            </xdr:cNvPr>
            <xdr:cNvSpPr>
              <a:spLocks noChangeAspect="1" noChangeShapeType="1"/>
            </xdr:cNvSpPr>
          </xdr:nvSpPr>
          <xdr:spPr bwMode="auto">
            <a:xfrm>
              <a:off x="8820" y="313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3" name="Line 833">
              <a:extLst>
                <a:ext uri="{FF2B5EF4-FFF2-40B4-BE49-F238E27FC236}">
                  <a16:creationId xmlns:a16="http://schemas.microsoft.com/office/drawing/2014/main" id="{15EE52B8-5F31-87F6-C6DC-6BE5EAE3BA1B}"/>
                </a:ext>
              </a:extLst>
            </xdr:cNvPr>
            <xdr:cNvSpPr>
              <a:spLocks noChangeAspect="1" noChangeShapeType="1"/>
            </xdr:cNvSpPr>
          </xdr:nvSpPr>
          <xdr:spPr bwMode="auto">
            <a:xfrm>
              <a:off x="8820" y="295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4" name="Line 834">
              <a:extLst>
                <a:ext uri="{FF2B5EF4-FFF2-40B4-BE49-F238E27FC236}">
                  <a16:creationId xmlns:a16="http://schemas.microsoft.com/office/drawing/2014/main" id="{C5A1110B-7C6A-3D18-B1EB-A1F343744752}"/>
                </a:ext>
              </a:extLst>
            </xdr:cNvPr>
            <xdr:cNvSpPr>
              <a:spLocks noChangeAspect="1" noChangeShapeType="1"/>
            </xdr:cNvSpPr>
          </xdr:nvSpPr>
          <xdr:spPr bwMode="auto">
            <a:xfrm>
              <a:off x="8820" y="270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5096" name="Rectangle 835">
            <a:extLst>
              <a:ext uri="{FF2B5EF4-FFF2-40B4-BE49-F238E27FC236}">
                <a16:creationId xmlns:a16="http://schemas.microsoft.com/office/drawing/2014/main" id="{FEAA17EA-4D20-05E5-C79A-C3B4E412651B}"/>
              </a:ext>
            </a:extLst>
          </xdr:cNvPr>
          <xdr:cNvSpPr>
            <a:spLocks noChangeAspect="1" noChangeArrowheads="1"/>
          </xdr:cNvSpPr>
        </xdr:nvSpPr>
        <xdr:spPr bwMode="auto">
          <a:xfrm rot="-5400000">
            <a:off x="5798522" y="16079236"/>
            <a:ext cx="116621" cy="269476"/>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5097" name="Group 836">
            <a:extLst>
              <a:ext uri="{FF2B5EF4-FFF2-40B4-BE49-F238E27FC236}">
                <a16:creationId xmlns:a16="http://schemas.microsoft.com/office/drawing/2014/main" id="{6EDF98F8-544D-CF9B-99AC-BE4A62F14EC2}"/>
              </a:ext>
            </a:extLst>
          </xdr:cNvPr>
          <xdr:cNvGrpSpPr>
            <a:grpSpLocks noChangeAspect="1"/>
          </xdr:cNvGrpSpPr>
        </xdr:nvGrpSpPr>
        <xdr:grpSpPr bwMode="auto">
          <a:xfrm rot="-5400000">
            <a:off x="5943169" y="16295996"/>
            <a:ext cx="61873" cy="26823"/>
            <a:chOff x="5760" y="4140"/>
            <a:chExt cx="191" cy="86"/>
          </a:xfrm>
        </xdr:grpSpPr>
        <xdr:sp macro="" textlink="">
          <xdr:nvSpPr>
            <xdr:cNvPr id="5167" name="Oval 837">
              <a:extLst>
                <a:ext uri="{FF2B5EF4-FFF2-40B4-BE49-F238E27FC236}">
                  <a16:creationId xmlns:a16="http://schemas.microsoft.com/office/drawing/2014/main" id="{66B9659E-1F5E-8EAF-B202-F281735B31E9}"/>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8" name="Oval 838">
              <a:extLst>
                <a:ext uri="{FF2B5EF4-FFF2-40B4-BE49-F238E27FC236}">
                  <a16:creationId xmlns:a16="http://schemas.microsoft.com/office/drawing/2014/main" id="{1010D38E-0F74-A8A8-9ED0-B048F60700D6}"/>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098" name="Group 839">
            <a:extLst>
              <a:ext uri="{FF2B5EF4-FFF2-40B4-BE49-F238E27FC236}">
                <a16:creationId xmlns:a16="http://schemas.microsoft.com/office/drawing/2014/main" id="{B3E3ABDA-52DA-A4DB-BB62-D89693DD1CB6}"/>
              </a:ext>
            </a:extLst>
          </xdr:cNvPr>
          <xdr:cNvGrpSpPr>
            <a:grpSpLocks noChangeAspect="1"/>
          </xdr:cNvGrpSpPr>
        </xdr:nvGrpSpPr>
        <xdr:grpSpPr bwMode="auto">
          <a:xfrm rot="-5400000">
            <a:off x="5872993" y="16295996"/>
            <a:ext cx="61873" cy="26823"/>
            <a:chOff x="5760" y="4140"/>
            <a:chExt cx="191" cy="86"/>
          </a:xfrm>
        </xdr:grpSpPr>
        <xdr:sp macro="" textlink="">
          <xdr:nvSpPr>
            <xdr:cNvPr id="5165" name="Oval 840">
              <a:extLst>
                <a:ext uri="{FF2B5EF4-FFF2-40B4-BE49-F238E27FC236}">
                  <a16:creationId xmlns:a16="http://schemas.microsoft.com/office/drawing/2014/main" id="{1FF78BBB-659D-7D7F-943D-156E2C771EA5}"/>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6" name="Oval 841">
              <a:extLst>
                <a:ext uri="{FF2B5EF4-FFF2-40B4-BE49-F238E27FC236}">
                  <a16:creationId xmlns:a16="http://schemas.microsoft.com/office/drawing/2014/main" id="{7E4FC9B8-2C3B-5D23-4017-260E01DB8079}"/>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099" name="Group 842">
            <a:extLst>
              <a:ext uri="{FF2B5EF4-FFF2-40B4-BE49-F238E27FC236}">
                <a16:creationId xmlns:a16="http://schemas.microsoft.com/office/drawing/2014/main" id="{B4E21B59-C386-A111-513A-F6BB0D7FD301}"/>
              </a:ext>
            </a:extLst>
          </xdr:cNvPr>
          <xdr:cNvGrpSpPr>
            <a:grpSpLocks noChangeAspect="1"/>
          </xdr:cNvGrpSpPr>
        </xdr:nvGrpSpPr>
        <xdr:grpSpPr bwMode="auto">
          <a:xfrm rot="-5400000">
            <a:off x="5905742" y="16295996"/>
            <a:ext cx="61873" cy="26823"/>
            <a:chOff x="5760" y="4140"/>
            <a:chExt cx="191" cy="86"/>
          </a:xfrm>
        </xdr:grpSpPr>
        <xdr:sp macro="" textlink="">
          <xdr:nvSpPr>
            <xdr:cNvPr id="5163" name="Oval 843">
              <a:extLst>
                <a:ext uri="{FF2B5EF4-FFF2-40B4-BE49-F238E27FC236}">
                  <a16:creationId xmlns:a16="http://schemas.microsoft.com/office/drawing/2014/main" id="{1C06C6A0-A095-45A5-B857-AA832A89BF27}"/>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4" name="Oval 844">
              <a:extLst>
                <a:ext uri="{FF2B5EF4-FFF2-40B4-BE49-F238E27FC236}">
                  <a16:creationId xmlns:a16="http://schemas.microsoft.com/office/drawing/2014/main" id="{A25883AF-6E95-73FD-9BAF-830427D73AC6}"/>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0" name="Group 845">
            <a:extLst>
              <a:ext uri="{FF2B5EF4-FFF2-40B4-BE49-F238E27FC236}">
                <a16:creationId xmlns:a16="http://schemas.microsoft.com/office/drawing/2014/main" id="{B878E7FB-E97C-910A-AE32-01BCC0FC465C}"/>
              </a:ext>
            </a:extLst>
          </xdr:cNvPr>
          <xdr:cNvGrpSpPr>
            <a:grpSpLocks noChangeAspect="1"/>
          </xdr:cNvGrpSpPr>
        </xdr:nvGrpSpPr>
        <xdr:grpSpPr bwMode="auto">
          <a:xfrm rot="-5400000">
            <a:off x="5836813" y="16295996"/>
            <a:ext cx="61873" cy="26823"/>
            <a:chOff x="5760" y="4140"/>
            <a:chExt cx="191" cy="86"/>
          </a:xfrm>
        </xdr:grpSpPr>
        <xdr:sp macro="" textlink="">
          <xdr:nvSpPr>
            <xdr:cNvPr id="5161" name="Oval 846">
              <a:extLst>
                <a:ext uri="{FF2B5EF4-FFF2-40B4-BE49-F238E27FC236}">
                  <a16:creationId xmlns:a16="http://schemas.microsoft.com/office/drawing/2014/main" id="{18FCB6D1-A6C1-802B-10F4-D44A554642D1}"/>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2" name="Oval 847">
              <a:extLst>
                <a:ext uri="{FF2B5EF4-FFF2-40B4-BE49-F238E27FC236}">
                  <a16:creationId xmlns:a16="http://schemas.microsoft.com/office/drawing/2014/main" id="{277C15B8-C2F4-E409-3443-C83CD3C41E44}"/>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1" name="Group 848">
            <a:extLst>
              <a:ext uri="{FF2B5EF4-FFF2-40B4-BE49-F238E27FC236}">
                <a16:creationId xmlns:a16="http://schemas.microsoft.com/office/drawing/2014/main" id="{BF3EF7A2-5980-9579-7E13-D5EAE017AFF2}"/>
              </a:ext>
            </a:extLst>
          </xdr:cNvPr>
          <xdr:cNvGrpSpPr>
            <a:grpSpLocks noChangeAspect="1"/>
          </xdr:cNvGrpSpPr>
        </xdr:nvGrpSpPr>
        <xdr:grpSpPr bwMode="auto">
          <a:xfrm rot="-5400000">
            <a:off x="5802817" y="16295996"/>
            <a:ext cx="61873" cy="26823"/>
            <a:chOff x="5760" y="4140"/>
            <a:chExt cx="191" cy="86"/>
          </a:xfrm>
        </xdr:grpSpPr>
        <xdr:sp macro="" textlink="">
          <xdr:nvSpPr>
            <xdr:cNvPr id="5159" name="Oval 849">
              <a:extLst>
                <a:ext uri="{FF2B5EF4-FFF2-40B4-BE49-F238E27FC236}">
                  <a16:creationId xmlns:a16="http://schemas.microsoft.com/office/drawing/2014/main" id="{7A77EA94-D894-D33E-3CD9-3580E0483451}"/>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0" name="Oval 850">
              <a:extLst>
                <a:ext uri="{FF2B5EF4-FFF2-40B4-BE49-F238E27FC236}">
                  <a16:creationId xmlns:a16="http://schemas.microsoft.com/office/drawing/2014/main" id="{CE9B1FE3-B3CE-8AFC-34F1-CD0A95D9D7C3}"/>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2" name="Group 851">
            <a:extLst>
              <a:ext uri="{FF2B5EF4-FFF2-40B4-BE49-F238E27FC236}">
                <a16:creationId xmlns:a16="http://schemas.microsoft.com/office/drawing/2014/main" id="{1BB289E5-4ED9-33CD-2856-9858A20C2B41}"/>
              </a:ext>
            </a:extLst>
          </xdr:cNvPr>
          <xdr:cNvGrpSpPr>
            <a:grpSpLocks noChangeAspect="1"/>
          </xdr:cNvGrpSpPr>
        </xdr:nvGrpSpPr>
        <xdr:grpSpPr bwMode="auto">
          <a:xfrm rot="-5400000">
            <a:off x="5770068" y="16295996"/>
            <a:ext cx="61873" cy="26823"/>
            <a:chOff x="5760" y="4140"/>
            <a:chExt cx="191" cy="86"/>
          </a:xfrm>
        </xdr:grpSpPr>
        <xdr:sp macro="" textlink="">
          <xdr:nvSpPr>
            <xdr:cNvPr id="5157" name="Oval 852">
              <a:extLst>
                <a:ext uri="{FF2B5EF4-FFF2-40B4-BE49-F238E27FC236}">
                  <a16:creationId xmlns:a16="http://schemas.microsoft.com/office/drawing/2014/main" id="{4031DB45-5D2C-2143-21A5-4F137A259A4F}"/>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8" name="Oval 853">
              <a:extLst>
                <a:ext uri="{FF2B5EF4-FFF2-40B4-BE49-F238E27FC236}">
                  <a16:creationId xmlns:a16="http://schemas.microsoft.com/office/drawing/2014/main" id="{DDBDF8E1-B52A-E821-0222-166205D0B59F}"/>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3" name="Group 854">
            <a:extLst>
              <a:ext uri="{FF2B5EF4-FFF2-40B4-BE49-F238E27FC236}">
                <a16:creationId xmlns:a16="http://schemas.microsoft.com/office/drawing/2014/main" id="{173126C8-CE1C-0671-AFB3-C5453D2546A6}"/>
              </a:ext>
            </a:extLst>
          </xdr:cNvPr>
          <xdr:cNvGrpSpPr>
            <a:grpSpLocks noChangeAspect="1"/>
          </xdr:cNvGrpSpPr>
        </xdr:nvGrpSpPr>
        <xdr:grpSpPr bwMode="auto">
          <a:xfrm rot="-5400000">
            <a:off x="5737319" y="16295996"/>
            <a:ext cx="61873" cy="26823"/>
            <a:chOff x="5760" y="4140"/>
            <a:chExt cx="191" cy="86"/>
          </a:xfrm>
        </xdr:grpSpPr>
        <xdr:sp macro="" textlink="">
          <xdr:nvSpPr>
            <xdr:cNvPr id="5155" name="Oval 855">
              <a:extLst>
                <a:ext uri="{FF2B5EF4-FFF2-40B4-BE49-F238E27FC236}">
                  <a16:creationId xmlns:a16="http://schemas.microsoft.com/office/drawing/2014/main" id="{0F9A2148-9D01-030D-7F7A-0B9D73C07CDC}"/>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6" name="Oval 856">
              <a:extLst>
                <a:ext uri="{FF2B5EF4-FFF2-40B4-BE49-F238E27FC236}">
                  <a16:creationId xmlns:a16="http://schemas.microsoft.com/office/drawing/2014/main" id="{068FF6C4-DB71-BD55-2186-A1FAAA934D9E}"/>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4" name="Group 857">
            <a:extLst>
              <a:ext uri="{FF2B5EF4-FFF2-40B4-BE49-F238E27FC236}">
                <a16:creationId xmlns:a16="http://schemas.microsoft.com/office/drawing/2014/main" id="{4E203392-4D74-965C-6EBE-CCA253999ABD}"/>
              </a:ext>
            </a:extLst>
          </xdr:cNvPr>
          <xdr:cNvGrpSpPr>
            <a:grpSpLocks noChangeAspect="1"/>
          </xdr:cNvGrpSpPr>
        </xdr:nvGrpSpPr>
        <xdr:grpSpPr bwMode="auto">
          <a:xfrm rot="-5400000">
            <a:off x="5704570" y="16295996"/>
            <a:ext cx="61873" cy="26823"/>
            <a:chOff x="5760" y="4140"/>
            <a:chExt cx="191" cy="86"/>
          </a:xfrm>
        </xdr:grpSpPr>
        <xdr:sp macro="" textlink="">
          <xdr:nvSpPr>
            <xdr:cNvPr id="5153" name="Oval 858">
              <a:extLst>
                <a:ext uri="{FF2B5EF4-FFF2-40B4-BE49-F238E27FC236}">
                  <a16:creationId xmlns:a16="http://schemas.microsoft.com/office/drawing/2014/main" id="{586AA1DF-C72E-A508-BF1D-835B67FCD46D}"/>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4" name="Oval 859">
              <a:extLst>
                <a:ext uri="{FF2B5EF4-FFF2-40B4-BE49-F238E27FC236}">
                  <a16:creationId xmlns:a16="http://schemas.microsoft.com/office/drawing/2014/main" id="{BD1AB87E-9E92-5D20-70A5-D041D057A2A0}"/>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5" name="Group 860">
            <a:extLst>
              <a:ext uri="{FF2B5EF4-FFF2-40B4-BE49-F238E27FC236}">
                <a16:creationId xmlns:a16="http://schemas.microsoft.com/office/drawing/2014/main" id="{1735FCB8-4216-6258-D525-0B6648026627}"/>
              </a:ext>
            </a:extLst>
          </xdr:cNvPr>
          <xdr:cNvGrpSpPr>
            <a:grpSpLocks noChangeAspect="1"/>
          </xdr:cNvGrpSpPr>
        </xdr:nvGrpSpPr>
        <xdr:grpSpPr bwMode="auto">
          <a:xfrm rot="-5400000">
            <a:off x="5565778" y="15699916"/>
            <a:ext cx="607400" cy="304097"/>
            <a:chOff x="8460" y="4680"/>
            <a:chExt cx="1875" cy="975"/>
          </a:xfrm>
        </xdr:grpSpPr>
        <xdr:grpSp>
          <xdr:nvGrpSpPr>
            <xdr:cNvPr id="5111" name="Group 861">
              <a:extLst>
                <a:ext uri="{FF2B5EF4-FFF2-40B4-BE49-F238E27FC236}">
                  <a16:creationId xmlns:a16="http://schemas.microsoft.com/office/drawing/2014/main" id="{42B6D450-73D9-952D-714E-25D3F97E39EA}"/>
                </a:ext>
              </a:extLst>
            </xdr:cNvPr>
            <xdr:cNvGrpSpPr>
              <a:grpSpLocks noChangeAspect="1"/>
            </xdr:cNvGrpSpPr>
          </xdr:nvGrpSpPr>
          <xdr:grpSpPr bwMode="auto">
            <a:xfrm flipH="1">
              <a:off x="9075" y="4680"/>
              <a:ext cx="1260" cy="975"/>
              <a:chOff x="8640" y="2520"/>
              <a:chExt cx="2340" cy="1620"/>
            </a:xfrm>
          </xdr:grpSpPr>
          <xdr:sp macro="" textlink="">
            <xdr:nvSpPr>
              <xdr:cNvPr id="5137" name="Rectangle 862">
                <a:extLst>
                  <a:ext uri="{FF2B5EF4-FFF2-40B4-BE49-F238E27FC236}">
                    <a16:creationId xmlns:a16="http://schemas.microsoft.com/office/drawing/2014/main" id="{F37FD7C4-D2EC-5581-9665-C702D5315E10}"/>
                  </a:ext>
                </a:extLst>
              </xdr:cNvPr>
              <xdr:cNvSpPr>
                <a:spLocks noChangeAspect="1" noChangeArrowheads="1"/>
              </xdr:cNvSpPr>
            </xdr:nvSpPr>
            <xdr:spPr bwMode="auto">
              <a:xfrm>
                <a:off x="8640" y="2520"/>
                <a:ext cx="2340" cy="162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38" name="Line 863">
                <a:extLst>
                  <a:ext uri="{FF2B5EF4-FFF2-40B4-BE49-F238E27FC236}">
                    <a16:creationId xmlns:a16="http://schemas.microsoft.com/office/drawing/2014/main" id="{0A6B8985-9129-8E16-029C-C7B4E7BD80E9}"/>
                  </a:ext>
                </a:extLst>
              </xdr:cNvPr>
              <xdr:cNvSpPr>
                <a:spLocks noChangeAspect="1" noChangeShapeType="1"/>
              </xdr:cNvSpPr>
            </xdr:nvSpPr>
            <xdr:spPr bwMode="auto">
              <a:xfrm flipV="1">
                <a:off x="8820" y="2700"/>
                <a:ext cx="0" cy="144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39" name="Line 864">
                <a:extLst>
                  <a:ext uri="{FF2B5EF4-FFF2-40B4-BE49-F238E27FC236}">
                    <a16:creationId xmlns:a16="http://schemas.microsoft.com/office/drawing/2014/main" id="{451725E1-99B9-C287-B635-28E98C113088}"/>
                  </a:ext>
                </a:extLst>
              </xdr:cNvPr>
              <xdr:cNvSpPr>
                <a:spLocks noChangeAspect="1" noChangeShapeType="1"/>
              </xdr:cNvSpPr>
            </xdr:nvSpPr>
            <xdr:spPr bwMode="auto">
              <a:xfrm flipV="1">
                <a:off x="900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0" name="Line 865">
                <a:extLst>
                  <a:ext uri="{FF2B5EF4-FFF2-40B4-BE49-F238E27FC236}">
                    <a16:creationId xmlns:a16="http://schemas.microsoft.com/office/drawing/2014/main" id="{F760BBE5-919F-55D5-3001-1E0D44868752}"/>
                  </a:ext>
                </a:extLst>
              </xdr:cNvPr>
              <xdr:cNvSpPr>
                <a:spLocks noChangeAspect="1" noChangeShapeType="1"/>
              </xdr:cNvSpPr>
            </xdr:nvSpPr>
            <xdr:spPr bwMode="auto">
              <a:xfrm>
                <a:off x="9000" y="403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1" name="Line 866">
                <a:extLst>
                  <a:ext uri="{FF2B5EF4-FFF2-40B4-BE49-F238E27FC236}">
                    <a16:creationId xmlns:a16="http://schemas.microsoft.com/office/drawing/2014/main" id="{4790051C-0068-AE9A-B30A-31C7EBBB133E}"/>
                  </a:ext>
                </a:extLst>
              </xdr:cNvPr>
              <xdr:cNvSpPr>
                <a:spLocks noChangeAspect="1" noChangeShapeType="1"/>
              </xdr:cNvSpPr>
            </xdr:nvSpPr>
            <xdr:spPr bwMode="auto">
              <a:xfrm>
                <a:off x="9000" y="3990"/>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2" name="Line 867">
                <a:extLst>
                  <a:ext uri="{FF2B5EF4-FFF2-40B4-BE49-F238E27FC236}">
                    <a16:creationId xmlns:a16="http://schemas.microsoft.com/office/drawing/2014/main" id="{8574569B-2469-67D6-333C-090917AB7314}"/>
                  </a:ext>
                </a:extLst>
              </xdr:cNvPr>
              <xdr:cNvSpPr>
                <a:spLocks noChangeAspect="1" noChangeShapeType="1"/>
              </xdr:cNvSpPr>
            </xdr:nvSpPr>
            <xdr:spPr bwMode="auto">
              <a:xfrm>
                <a:off x="8820" y="378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3" name="Line 868">
                <a:extLst>
                  <a:ext uri="{FF2B5EF4-FFF2-40B4-BE49-F238E27FC236}">
                    <a16:creationId xmlns:a16="http://schemas.microsoft.com/office/drawing/2014/main" id="{6112027E-9E74-548C-91B0-63CFED340190}"/>
                  </a:ext>
                </a:extLst>
              </xdr:cNvPr>
              <xdr:cNvSpPr>
                <a:spLocks noChangeAspect="1" noChangeShapeType="1"/>
              </xdr:cNvSpPr>
            </xdr:nvSpPr>
            <xdr:spPr bwMode="auto">
              <a:xfrm>
                <a:off x="9000" y="382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4" name="Line 869">
                <a:extLst>
                  <a:ext uri="{FF2B5EF4-FFF2-40B4-BE49-F238E27FC236}">
                    <a16:creationId xmlns:a16="http://schemas.microsoft.com/office/drawing/2014/main" id="{1CA73B81-D2ED-837D-07B6-A7D7F02548E1}"/>
                  </a:ext>
                </a:extLst>
              </xdr:cNvPr>
              <xdr:cNvSpPr>
                <a:spLocks noChangeAspect="1" noChangeShapeType="1"/>
              </xdr:cNvSpPr>
            </xdr:nvSpPr>
            <xdr:spPr bwMode="auto">
              <a:xfrm flipV="1">
                <a:off x="93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5" name="Line 870">
                <a:extLst>
                  <a:ext uri="{FF2B5EF4-FFF2-40B4-BE49-F238E27FC236}">
                    <a16:creationId xmlns:a16="http://schemas.microsoft.com/office/drawing/2014/main" id="{B61FD16D-2A5E-E793-0850-F23F9753AAF1}"/>
                  </a:ext>
                </a:extLst>
              </xdr:cNvPr>
              <xdr:cNvSpPr>
                <a:spLocks noChangeAspect="1" noChangeShapeType="1"/>
              </xdr:cNvSpPr>
            </xdr:nvSpPr>
            <xdr:spPr bwMode="auto">
              <a:xfrm flipV="1">
                <a:off x="96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6" name="Line 871">
                <a:extLst>
                  <a:ext uri="{FF2B5EF4-FFF2-40B4-BE49-F238E27FC236}">
                    <a16:creationId xmlns:a16="http://schemas.microsoft.com/office/drawing/2014/main" id="{D601657D-7EBE-5A5D-1887-35E139A6F906}"/>
                  </a:ext>
                </a:extLst>
              </xdr:cNvPr>
              <xdr:cNvSpPr>
                <a:spLocks noChangeAspect="1" noChangeShapeType="1"/>
              </xdr:cNvSpPr>
            </xdr:nvSpPr>
            <xdr:spPr bwMode="auto">
              <a:xfrm flipV="1">
                <a:off x="994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7" name="Line 872">
                <a:extLst>
                  <a:ext uri="{FF2B5EF4-FFF2-40B4-BE49-F238E27FC236}">
                    <a16:creationId xmlns:a16="http://schemas.microsoft.com/office/drawing/2014/main" id="{C753A18D-C5AF-5ADF-8016-27B1E4803883}"/>
                  </a:ext>
                </a:extLst>
              </xdr:cNvPr>
              <xdr:cNvSpPr>
                <a:spLocks noChangeAspect="1" noChangeShapeType="1"/>
              </xdr:cNvSpPr>
            </xdr:nvSpPr>
            <xdr:spPr bwMode="auto">
              <a:xfrm flipV="1">
                <a:off x="1029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8" name="Line 873">
                <a:extLst>
                  <a:ext uri="{FF2B5EF4-FFF2-40B4-BE49-F238E27FC236}">
                    <a16:creationId xmlns:a16="http://schemas.microsoft.com/office/drawing/2014/main" id="{9C25B88E-1BC3-706D-EA17-D71702D4D88A}"/>
                  </a:ext>
                </a:extLst>
              </xdr:cNvPr>
              <xdr:cNvSpPr>
                <a:spLocks noChangeAspect="1" noChangeShapeType="1"/>
              </xdr:cNvSpPr>
            </xdr:nvSpPr>
            <xdr:spPr bwMode="auto">
              <a:xfrm flipV="1">
                <a:off x="1063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9" name="Line 874">
                <a:extLst>
                  <a:ext uri="{FF2B5EF4-FFF2-40B4-BE49-F238E27FC236}">
                    <a16:creationId xmlns:a16="http://schemas.microsoft.com/office/drawing/2014/main" id="{A50C113D-764F-B83A-E6B3-2933AABFC635}"/>
                  </a:ext>
                </a:extLst>
              </xdr:cNvPr>
              <xdr:cNvSpPr>
                <a:spLocks noChangeAspect="1" noChangeShapeType="1"/>
              </xdr:cNvSpPr>
            </xdr:nvSpPr>
            <xdr:spPr bwMode="auto">
              <a:xfrm>
                <a:off x="8820" y="3229"/>
                <a:ext cx="1893"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0" name="Line 875">
                <a:extLst>
                  <a:ext uri="{FF2B5EF4-FFF2-40B4-BE49-F238E27FC236}">
                    <a16:creationId xmlns:a16="http://schemas.microsoft.com/office/drawing/2014/main" id="{9FE4053C-ABB9-91D0-3D74-EDAF8EDBD07C}"/>
                  </a:ext>
                </a:extLst>
              </xdr:cNvPr>
              <xdr:cNvSpPr>
                <a:spLocks noChangeAspect="1" noChangeShapeType="1"/>
              </xdr:cNvSpPr>
            </xdr:nvSpPr>
            <xdr:spPr bwMode="auto">
              <a:xfrm>
                <a:off x="8820" y="313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1" name="Line 876">
                <a:extLst>
                  <a:ext uri="{FF2B5EF4-FFF2-40B4-BE49-F238E27FC236}">
                    <a16:creationId xmlns:a16="http://schemas.microsoft.com/office/drawing/2014/main" id="{F167CEFE-C1B9-3A27-D505-8C63FD4A1095}"/>
                  </a:ext>
                </a:extLst>
              </xdr:cNvPr>
              <xdr:cNvSpPr>
                <a:spLocks noChangeAspect="1" noChangeShapeType="1"/>
              </xdr:cNvSpPr>
            </xdr:nvSpPr>
            <xdr:spPr bwMode="auto">
              <a:xfrm>
                <a:off x="8820" y="295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2" name="Line 877">
                <a:extLst>
                  <a:ext uri="{FF2B5EF4-FFF2-40B4-BE49-F238E27FC236}">
                    <a16:creationId xmlns:a16="http://schemas.microsoft.com/office/drawing/2014/main" id="{89D9850A-375E-29E0-DEA7-A4756D919827}"/>
                  </a:ext>
                </a:extLst>
              </xdr:cNvPr>
              <xdr:cNvSpPr>
                <a:spLocks noChangeAspect="1" noChangeShapeType="1"/>
              </xdr:cNvSpPr>
            </xdr:nvSpPr>
            <xdr:spPr bwMode="auto">
              <a:xfrm>
                <a:off x="8820" y="270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5112" name="Rectangle 878">
              <a:extLst>
                <a:ext uri="{FF2B5EF4-FFF2-40B4-BE49-F238E27FC236}">
                  <a16:creationId xmlns:a16="http://schemas.microsoft.com/office/drawing/2014/main" id="{367DC883-6F0D-B911-C034-E42E558D0D5B}"/>
                </a:ext>
              </a:extLst>
            </xdr:cNvPr>
            <xdr:cNvSpPr>
              <a:spLocks noChangeAspect="1" noChangeArrowheads="1"/>
            </xdr:cNvSpPr>
          </xdr:nvSpPr>
          <xdr:spPr bwMode="auto">
            <a:xfrm flipH="1">
              <a:off x="8460" y="4695"/>
              <a:ext cx="360" cy="864"/>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5113" name="Group 879">
              <a:extLst>
                <a:ext uri="{FF2B5EF4-FFF2-40B4-BE49-F238E27FC236}">
                  <a16:creationId xmlns:a16="http://schemas.microsoft.com/office/drawing/2014/main" id="{43A57581-C52D-4998-B473-CB56042EFBAE}"/>
                </a:ext>
              </a:extLst>
            </xdr:cNvPr>
            <xdr:cNvGrpSpPr>
              <a:grpSpLocks noChangeAspect="1"/>
            </xdr:cNvGrpSpPr>
          </xdr:nvGrpSpPr>
          <xdr:grpSpPr bwMode="auto">
            <a:xfrm flipH="1">
              <a:off x="8839" y="5460"/>
              <a:ext cx="191" cy="86"/>
              <a:chOff x="5760" y="4140"/>
              <a:chExt cx="191" cy="86"/>
            </a:xfrm>
          </xdr:grpSpPr>
          <xdr:sp macro="" textlink="">
            <xdr:nvSpPr>
              <xdr:cNvPr id="5135" name="Oval 880">
                <a:extLst>
                  <a:ext uri="{FF2B5EF4-FFF2-40B4-BE49-F238E27FC236}">
                    <a16:creationId xmlns:a16="http://schemas.microsoft.com/office/drawing/2014/main" id="{79F3BAF0-6C48-DA5E-A210-FECBE9CFFF6E}"/>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6" name="Oval 881">
                <a:extLst>
                  <a:ext uri="{FF2B5EF4-FFF2-40B4-BE49-F238E27FC236}">
                    <a16:creationId xmlns:a16="http://schemas.microsoft.com/office/drawing/2014/main" id="{B295E6E3-C4F5-4286-F3C6-3A16C647626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4" name="Group 882">
              <a:extLst>
                <a:ext uri="{FF2B5EF4-FFF2-40B4-BE49-F238E27FC236}">
                  <a16:creationId xmlns:a16="http://schemas.microsoft.com/office/drawing/2014/main" id="{83599248-4768-EDBB-EDBD-60AF01F662FA}"/>
                </a:ext>
              </a:extLst>
            </xdr:cNvPr>
            <xdr:cNvGrpSpPr>
              <a:grpSpLocks noChangeAspect="1"/>
            </xdr:cNvGrpSpPr>
          </xdr:nvGrpSpPr>
          <xdr:grpSpPr bwMode="auto">
            <a:xfrm flipH="1">
              <a:off x="8839" y="5235"/>
              <a:ext cx="191" cy="86"/>
              <a:chOff x="5760" y="4140"/>
              <a:chExt cx="191" cy="86"/>
            </a:xfrm>
          </xdr:grpSpPr>
          <xdr:sp macro="" textlink="">
            <xdr:nvSpPr>
              <xdr:cNvPr id="5133" name="Oval 883">
                <a:extLst>
                  <a:ext uri="{FF2B5EF4-FFF2-40B4-BE49-F238E27FC236}">
                    <a16:creationId xmlns:a16="http://schemas.microsoft.com/office/drawing/2014/main" id="{276EA30C-2B98-08EE-837B-274026197F25}"/>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4" name="Oval 884">
                <a:extLst>
                  <a:ext uri="{FF2B5EF4-FFF2-40B4-BE49-F238E27FC236}">
                    <a16:creationId xmlns:a16="http://schemas.microsoft.com/office/drawing/2014/main" id="{E1A0E903-B714-F868-5A5E-0D30066D6AC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5" name="Group 885">
              <a:extLst>
                <a:ext uri="{FF2B5EF4-FFF2-40B4-BE49-F238E27FC236}">
                  <a16:creationId xmlns:a16="http://schemas.microsoft.com/office/drawing/2014/main" id="{DE03CB36-B270-583B-837D-598A8C482B13}"/>
                </a:ext>
              </a:extLst>
            </xdr:cNvPr>
            <xdr:cNvGrpSpPr>
              <a:grpSpLocks noChangeAspect="1"/>
            </xdr:cNvGrpSpPr>
          </xdr:nvGrpSpPr>
          <xdr:grpSpPr bwMode="auto">
            <a:xfrm flipH="1">
              <a:off x="8839" y="5340"/>
              <a:ext cx="191" cy="86"/>
              <a:chOff x="5760" y="4140"/>
              <a:chExt cx="191" cy="86"/>
            </a:xfrm>
          </xdr:grpSpPr>
          <xdr:sp macro="" textlink="">
            <xdr:nvSpPr>
              <xdr:cNvPr id="5131" name="Oval 886">
                <a:extLst>
                  <a:ext uri="{FF2B5EF4-FFF2-40B4-BE49-F238E27FC236}">
                    <a16:creationId xmlns:a16="http://schemas.microsoft.com/office/drawing/2014/main" id="{568D250B-11A7-229F-6CB4-8236660C8E04}"/>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2" name="Oval 887">
                <a:extLst>
                  <a:ext uri="{FF2B5EF4-FFF2-40B4-BE49-F238E27FC236}">
                    <a16:creationId xmlns:a16="http://schemas.microsoft.com/office/drawing/2014/main" id="{5790AA6E-E963-287E-78A2-1E8BA9C6C089}"/>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6" name="Group 888">
              <a:extLst>
                <a:ext uri="{FF2B5EF4-FFF2-40B4-BE49-F238E27FC236}">
                  <a16:creationId xmlns:a16="http://schemas.microsoft.com/office/drawing/2014/main" id="{FCAC4446-62EC-3026-D557-C23D2CD43DCB}"/>
                </a:ext>
              </a:extLst>
            </xdr:cNvPr>
            <xdr:cNvGrpSpPr>
              <a:grpSpLocks noChangeAspect="1"/>
            </xdr:cNvGrpSpPr>
          </xdr:nvGrpSpPr>
          <xdr:grpSpPr bwMode="auto">
            <a:xfrm flipH="1">
              <a:off x="8839" y="5119"/>
              <a:ext cx="191" cy="86"/>
              <a:chOff x="5760" y="4140"/>
              <a:chExt cx="191" cy="86"/>
            </a:xfrm>
          </xdr:grpSpPr>
          <xdr:sp macro="" textlink="">
            <xdr:nvSpPr>
              <xdr:cNvPr id="5129" name="Oval 889">
                <a:extLst>
                  <a:ext uri="{FF2B5EF4-FFF2-40B4-BE49-F238E27FC236}">
                    <a16:creationId xmlns:a16="http://schemas.microsoft.com/office/drawing/2014/main" id="{5496EB09-B182-C5AE-6AFB-BD07659E1622}"/>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0" name="Oval 890">
                <a:extLst>
                  <a:ext uri="{FF2B5EF4-FFF2-40B4-BE49-F238E27FC236}">
                    <a16:creationId xmlns:a16="http://schemas.microsoft.com/office/drawing/2014/main" id="{31E37EB8-37F9-6582-11DD-37B829A023C3}"/>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7" name="Group 891">
              <a:extLst>
                <a:ext uri="{FF2B5EF4-FFF2-40B4-BE49-F238E27FC236}">
                  <a16:creationId xmlns:a16="http://schemas.microsoft.com/office/drawing/2014/main" id="{543C0678-B478-79E8-113A-C1FEA8961FFC}"/>
                </a:ext>
              </a:extLst>
            </xdr:cNvPr>
            <xdr:cNvGrpSpPr>
              <a:grpSpLocks noChangeAspect="1"/>
            </xdr:cNvGrpSpPr>
          </xdr:nvGrpSpPr>
          <xdr:grpSpPr bwMode="auto">
            <a:xfrm flipH="1">
              <a:off x="8839" y="5010"/>
              <a:ext cx="191" cy="86"/>
              <a:chOff x="5760" y="4140"/>
              <a:chExt cx="191" cy="86"/>
            </a:xfrm>
          </xdr:grpSpPr>
          <xdr:sp macro="" textlink="">
            <xdr:nvSpPr>
              <xdr:cNvPr id="5127" name="Oval 892">
                <a:extLst>
                  <a:ext uri="{FF2B5EF4-FFF2-40B4-BE49-F238E27FC236}">
                    <a16:creationId xmlns:a16="http://schemas.microsoft.com/office/drawing/2014/main" id="{36416299-49AD-9882-4742-DF8C9614BBC9}"/>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8" name="Oval 893">
                <a:extLst>
                  <a:ext uri="{FF2B5EF4-FFF2-40B4-BE49-F238E27FC236}">
                    <a16:creationId xmlns:a16="http://schemas.microsoft.com/office/drawing/2014/main" id="{5B1B02DF-553A-B9AE-EED0-96A434B7FF32}"/>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8" name="Group 894">
              <a:extLst>
                <a:ext uri="{FF2B5EF4-FFF2-40B4-BE49-F238E27FC236}">
                  <a16:creationId xmlns:a16="http://schemas.microsoft.com/office/drawing/2014/main" id="{DFB9A8C4-8F93-8C49-2207-74C271AEFE03}"/>
                </a:ext>
              </a:extLst>
            </xdr:cNvPr>
            <xdr:cNvGrpSpPr>
              <a:grpSpLocks noChangeAspect="1"/>
            </xdr:cNvGrpSpPr>
          </xdr:nvGrpSpPr>
          <xdr:grpSpPr bwMode="auto">
            <a:xfrm flipH="1">
              <a:off x="8839" y="4905"/>
              <a:ext cx="191" cy="86"/>
              <a:chOff x="5760" y="4140"/>
              <a:chExt cx="191" cy="86"/>
            </a:xfrm>
          </xdr:grpSpPr>
          <xdr:sp macro="" textlink="">
            <xdr:nvSpPr>
              <xdr:cNvPr id="5125" name="Oval 895">
                <a:extLst>
                  <a:ext uri="{FF2B5EF4-FFF2-40B4-BE49-F238E27FC236}">
                    <a16:creationId xmlns:a16="http://schemas.microsoft.com/office/drawing/2014/main" id="{F809B2EE-1DCA-A491-E6B8-F5AFF360B690}"/>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6" name="Oval 896">
                <a:extLst>
                  <a:ext uri="{FF2B5EF4-FFF2-40B4-BE49-F238E27FC236}">
                    <a16:creationId xmlns:a16="http://schemas.microsoft.com/office/drawing/2014/main" id="{D3E28174-783A-3441-495D-F6CA581F7271}"/>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9" name="Group 897">
              <a:extLst>
                <a:ext uri="{FF2B5EF4-FFF2-40B4-BE49-F238E27FC236}">
                  <a16:creationId xmlns:a16="http://schemas.microsoft.com/office/drawing/2014/main" id="{315E2DDE-6C27-A431-78B8-30E3D3B33843}"/>
                </a:ext>
              </a:extLst>
            </xdr:cNvPr>
            <xdr:cNvGrpSpPr>
              <a:grpSpLocks noChangeAspect="1"/>
            </xdr:cNvGrpSpPr>
          </xdr:nvGrpSpPr>
          <xdr:grpSpPr bwMode="auto">
            <a:xfrm flipH="1">
              <a:off x="8839" y="4800"/>
              <a:ext cx="191" cy="86"/>
              <a:chOff x="5760" y="4140"/>
              <a:chExt cx="191" cy="86"/>
            </a:xfrm>
          </xdr:grpSpPr>
          <xdr:sp macro="" textlink="">
            <xdr:nvSpPr>
              <xdr:cNvPr id="5123" name="Oval 898">
                <a:extLst>
                  <a:ext uri="{FF2B5EF4-FFF2-40B4-BE49-F238E27FC236}">
                    <a16:creationId xmlns:a16="http://schemas.microsoft.com/office/drawing/2014/main" id="{FA63CBE9-A606-FC23-4367-37F53477713E}"/>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4" name="Oval 899">
                <a:extLst>
                  <a:ext uri="{FF2B5EF4-FFF2-40B4-BE49-F238E27FC236}">
                    <a16:creationId xmlns:a16="http://schemas.microsoft.com/office/drawing/2014/main" id="{2A8BA138-588C-B39F-A376-DBB1DCDD725B}"/>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20" name="Group 900">
              <a:extLst>
                <a:ext uri="{FF2B5EF4-FFF2-40B4-BE49-F238E27FC236}">
                  <a16:creationId xmlns:a16="http://schemas.microsoft.com/office/drawing/2014/main" id="{9CBF9975-3EA8-FB7E-55C8-5D91855A6D0A}"/>
                </a:ext>
              </a:extLst>
            </xdr:cNvPr>
            <xdr:cNvGrpSpPr>
              <a:grpSpLocks noChangeAspect="1"/>
            </xdr:cNvGrpSpPr>
          </xdr:nvGrpSpPr>
          <xdr:grpSpPr bwMode="auto">
            <a:xfrm flipH="1">
              <a:off x="8839" y="4695"/>
              <a:ext cx="191" cy="86"/>
              <a:chOff x="5760" y="4140"/>
              <a:chExt cx="191" cy="86"/>
            </a:xfrm>
          </xdr:grpSpPr>
          <xdr:sp macro="" textlink="">
            <xdr:nvSpPr>
              <xdr:cNvPr id="5121" name="Oval 901">
                <a:extLst>
                  <a:ext uri="{FF2B5EF4-FFF2-40B4-BE49-F238E27FC236}">
                    <a16:creationId xmlns:a16="http://schemas.microsoft.com/office/drawing/2014/main" id="{F4417375-DC6C-5865-575E-F7B9140DCA3F}"/>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2" name="Oval 902">
                <a:extLst>
                  <a:ext uri="{FF2B5EF4-FFF2-40B4-BE49-F238E27FC236}">
                    <a16:creationId xmlns:a16="http://schemas.microsoft.com/office/drawing/2014/main" id="{51F21510-7920-F27E-E216-CCDFB8333EC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sp macro="" textlink="">
        <xdr:nvSpPr>
          <xdr:cNvPr id="5106" name="Line 903">
            <a:extLst>
              <a:ext uri="{FF2B5EF4-FFF2-40B4-BE49-F238E27FC236}">
                <a16:creationId xmlns:a16="http://schemas.microsoft.com/office/drawing/2014/main" id="{9E14B27F-6C89-88F2-61D0-036E7D7D4BBA}"/>
              </a:ext>
            </a:extLst>
          </xdr:cNvPr>
          <xdr:cNvSpPr>
            <a:spLocks noChangeAspect="1" noChangeShapeType="1"/>
          </xdr:cNvSpPr>
        </xdr:nvSpPr>
        <xdr:spPr bwMode="auto">
          <a:xfrm rot="-5400000">
            <a:off x="5672843" y="16155664"/>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7" name="Line 904">
            <a:extLst>
              <a:ext uri="{FF2B5EF4-FFF2-40B4-BE49-F238E27FC236}">
                <a16:creationId xmlns:a16="http://schemas.microsoft.com/office/drawing/2014/main" id="{322BF3C5-43C0-B8F8-09BB-EDBC35AA93CC}"/>
              </a:ext>
            </a:extLst>
          </xdr:cNvPr>
          <xdr:cNvSpPr>
            <a:spLocks noChangeAspect="1" noChangeShapeType="1"/>
          </xdr:cNvSpPr>
        </xdr:nvSpPr>
        <xdr:spPr bwMode="auto">
          <a:xfrm rot="-5400000">
            <a:off x="5741148" y="16160523"/>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8" name="Line 905">
            <a:extLst>
              <a:ext uri="{FF2B5EF4-FFF2-40B4-BE49-F238E27FC236}">
                <a16:creationId xmlns:a16="http://schemas.microsoft.com/office/drawing/2014/main" id="{519E61AC-84DF-BA97-7D73-E6EC98AF13B8}"/>
              </a:ext>
            </a:extLst>
          </xdr:cNvPr>
          <xdr:cNvSpPr>
            <a:spLocks noChangeAspect="1" noChangeShapeType="1"/>
          </xdr:cNvSpPr>
        </xdr:nvSpPr>
        <xdr:spPr bwMode="auto">
          <a:xfrm rot="-5400000">
            <a:off x="5806645" y="16155664"/>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9" name="Rectangle 906">
            <a:extLst>
              <a:ext uri="{FF2B5EF4-FFF2-40B4-BE49-F238E27FC236}">
                <a16:creationId xmlns:a16="http://schemas.microsoft.com/office/drawing/2014/main" id="{FF392821-F12A-CDA4-2C8D-9816019A08C2}"/>
              </a:ext>
            </a:extLst>
          </xdr:cNvPr>
          <xdr:cNvSpPr>
            <a:spLocks noChangeAspect="1" noChangeArrowheads="1"/>
          </xdr:cNvSpPr>
        </xdr:nvSpPr>
        <xdr:spPr bwMode="auto">
          <a:xfrm rot="-5400000">
            <a:off x="5888829" y="16139913"/>
            <a:ext cx="233242" cy="31501"/>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10" name="Rectangle 907">
            <a:extLst>
              <a:ext uri="{FF2B5EF4-FFF2-40B4-BE49-F238E27FC236}">
                <a16:creationId xmlns:a16="http://schemas.microsoft.com/office/drawing/2014/main" id="{334E11C9-CE97-5A95-D074-866AE09EA867}"/>
              </a:ext>
            </a:extLst>
          </xdr:cNvPr>
          <xdr:cNvSpPr>
            <a:spLocks noChangeAspect="1" noChangeArrowheads="1"/>
          </xdr:cNvSpPr>
        </xdr:nvSpPr>
        <xdr:spPr bwMode="auto">
          <a:xfrm rot="-5400000">
            <a:off x="5589723" y="16139913"/>
            <a:ext cx="233242" cy="31501"/>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20492</xdr:colOff>
      <xdr:row>108</xdr:row>
      <xdr:rowOff>12992</xdr:rowOff>
    </xdr:from>
    <xdr:to>
      <xdr:col>28</xdr:col>
      <xdr:colOff>95868</xdr:colOff>
      <xdr:row>120</xdr:row>
      <xdr:rowOff>11169</xdr:rowOff>
    </xdr:to>
    <xdr:grpSp>
      <xdr:nvGrpSpPr>
        <xdr:cNvPr id="5230" name="Group 976">
          <a:extLst>
            <a:ext uri="{FF2B5EF4-FFF2-40B4-BE49-F238E27FC236}">
              <a16:creationId xmlns:a16="http://schemas.microsoft.com/office/drawing/2014/main" id="{6E2B63FA-13F1-4847-BA78-9F5E7404B47A}"/>
            </a:ext>
          </a:extLst>
        </xdr:cNvPr>
        <xdr:cNvGrpSpPr>
          <a:grpSpLocks/>
        </xdr:cNvGrpSpPr>
      </xdr:nvGrpSpPr>
      <xdr:grpSpPr bwMode="auto">
        <a:xfrm rot="5400000">
          <a:off x="1993687" y="13379809"/>
          <a:ext cx="1299700" cy="2524662"/>
          <a:chOff x="7923159" y="19367143"/>
          <a:chExt cx="902615" cy="1717522"/>
        </a:xfrm>
      </xdr:grpSpPr>
      <xdr:grpSp>
        <xdr:nvGrpSpPr>
          <xdr:cNvPr id="5231" name="Group 918">
            <a:extLst>
              <a:ext uri="{FF2B5EF4-FFF2-40B4-BE49-F238E27FC236}">
                <a16:creationId xmlns:a16="http://schemas.microsoft.com/office/drawing/2014/main" id="{7DE553F6-3403-5132-15F6-5AD6210EF722}"/>
              </a:ext>
            </a:extLst>
          </xdr:cNvPr>
          <xdr:cNvGrpSpPr>
            <a:grpSpLocks noChangeAspect="1"/>
          </xdr:cNvGrpSpPr>
        </xdr:nvGrpSpPr>
        <xdr:grpSpPr bwMode="auto">
          <a:xfrm rot="10800000">
            <a:off x="8443216" y="20774261"/>
            <a:ext cx="215903" cy="310404"/>
            <a:chOff x="4500" y="720"/>
            <a:chExt cx="518" cy="662"/>
          </a:xfrm>
        </xdr:grpSpPr>
        <xdr:sp macro="" textlink="">
          <xdr:nvSpPr>
            <xdr:cNvPr id="5306" name="Rectangle 919">
              <a:extLst>
                <a:ext uri="{FF2B5EF4-FFF2-40B4-BE49-F238E27FC236}">
                  <a16:creationId xmlns:a16="http://schemas.microsoft.com/office/drawing/2014/main" id="{6FF9D9E1-F720-75A0-4857-B86FDA3CD98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7" name="AutoShape 920">
              <a:extLst>
                <a:ext uri="{FF2B5EF4-FFF2-40B4-BE49-F238E27FC236}">
                  <a16:creationId xmlns:a16="http://schemas.microsoft.com/office/drawing/2014/main" id="{C0D68716-3BB3-CD57-4ED9-37039EB27F4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8" name="AutoShape 921">
              <a:extLst>
                <a:ext uri="{FF2B5EF4-FFF2-40B4-BE49-F238E27FC236}">
                  <a16:creationId xmlns:a16="http://schemas.microsoft.com/office/drawing/2014/main" id="{0EF0F7C8-CD34-44E7-6889-7A294E244E9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32" name="AutoShape 922">
            <a:extLst>
              <a:ext uri="{FF2B5EF4-FFF2-40B4-BE49-F238E27FC236}">
                <a16:creationId xmlns:a16="http://schemas.microsoft.com/office/drawing/2014/main" id="{99DA417B-1518-6618-A00E-BC3803FBE776}"/>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5233" name="AutoShape 923">
            <a:extLst>
              <a:ext uri="{FF2B5EF4-FFF2-40B4-BE49-F238E27FC236}">
                <a16:creationId xmlns:a16="http://schemas.microsoft.com/office/drawing/2014/main" id="{97324E9E-732E-A6A7-96C8-1ED811273C30}"/>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5234" name="Group 924">
            <a:extLst>
              <a:ext uri="{FF2B5EF4-FFF2-40B4-BE49-F238E27FC236}">
                <a16:creationId xmlns:a16="http://schemas.microsoft.com/office/drawing/2014/main" id="{FED0D006-4E2E-E954-923C-6B40141C63F7}"/>
              </a:ext>
            </a:extLst>
          </xdr:cNvPr>
          <xdr:cNvGrpSpPr>
            <a:grpSpLocks noChangeAspect="1"/>
          </xdr:cNvGrpSpPr>
        </xdr:nvGrpSpPr>
        <xdr:grpSpPr bwMode="auto">
          <a:xfrm rot="-5400000">
            <a:off x="7942914" y="19886181"/>
            <a:ext cx="246522" cy="271850"/>
            <a:chOff x="4500" y="720"/>
            <a:chExt cx="518" cy="662"/>
          </a:xfrm>
        </xdr:grpSpPr>
        <xdr:sp macro="" textlink="">
          <xdr:nvSpPr>
            <xdr:cNvPr id="5303" name="Rectangle 925">
              <a:extLst>
                <a:ext uri="{FF2B5EF4-FFF2-40B4-BE49-F238E27FC236}">
                  <a16:creationId xmlns:a16="http://schemas.microsoft.com/office/drawing/2014/main" id="{46DA770D-03B2-6FC5-E401-B18AEFDF9A3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4" name="AutoShape 926">
              <a:extLst>
                <a:ext uri="{FF2B5EF4-FFF2-40B4-BE49-F238E27FC236}">
                  <a16:creationId xmlns:a16="http://schemas.microsoft.com/office/drawing/2014/main" id="{A306BF6D-4CDC-9B69-6086-13F67FDE132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5" name="AutoShape 927">
              <a:extLst>
                <a:ext uri="{FF2B5EF4-FFF2-40B4-BE49-F238E27FC236}">
                  <a16:creationId xmlns:a16="http://schemas.microsoft.com/office/drawing/2014/main" id="{7EA4126C-5CC2-5327-BC8F-6774BF09010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5" name="Group 928">
            <a:extLst>
              <a:ext uri="{FF2B5EF4-FFF2-40B4-BE49-F238E27FC236}">
                <a16:creationId xmlns:a16="http://schemas.microsoft.com/office/drawing/2014/main" id="{CFC56EDE-8BF5-8BDE-D971-4D316814B216}"/>
              </a:ext>
            </a:extLst>
          </xdr:cNvPr>
          <xdr:cNvGrpSpPr>
            <a:grpSpLocks noChangeAspect="1"/>
          </xdr:cNvGrpSpPr>
        </xdr:nvGrpSpPr>
        <xdr:grpSpPr bwMode="auto">
          <a:xfrm rot="-5400000">
            <a:off x="7941732" y="20162845"/>
            <a:ext cx="246522" cy="271850"/>
            <a:chOff x="4500" y="720"/>
            <a:chExt cx="518" cy="662"/>
          </a:xfrm>
        </xdr:grpSpPr>
        <xdr:sp macro="" textlink="">
          <xdr:nvSpPr>
            <xdr:cNvPr id="5300" name="Rectangle 929">
              <a:extLst>
                <a:ext uri="{FF2B5EF4-FFF2-40B4-BE49-F238E27FC236}">
                  <a16:creationId xmlns:a16="http://schemas.microsoft.com/office/drawing/2014/main" id="{FB4F7F73-A7B7-A885-DEFA-2575480BA7D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1" name="AutoShape 930">
              <a:extLst>
                <a:ext uri="{FF2B5EF4-FFF2-40B4-BE49-F238E27FC236}">
                  <a16:creationId xmlns:a16="http://schemas.microsoft.com/office/drawing/2014/main" id="{6F824E29-41D0-731C-24D8-2FC466843B0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2" name="AutoShape 931">
              <a:extLst>
                <a:ext uri="{FF2B5EF4-FFF2-40B4-BE49-F238E27FC236}">
                  <a16:creationId xmlns:a16="http://schemas.microsoft.com/office/drawing/2014/main" id="{2F433C98-021C-6532-8FB8-CBC693D9A59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6" name="Group 932">
            <a:extLst>
              <a:ext uri="{FF2B5EF4-FFF2-40B4-BE49-F238E27FC236}">
                <a16:creationId xmlns:a16="http://schemas.microsoft.com/office/drawing/2014/main" id="{7310A255-48B9-CF4C-7E60-E838ED16DC50}"/>
              </a:ext>
            </a:extLst>
          </xdr:cNvPr>
          <xdr:cNvGrpSpPr>
            <a:grpSpLocks noChangeAspect="1"/>
          </xdr:cNvGrpSpPr>
        </xdr:nvGrpSpPr>
        <xdr:grpSpPr bwMode="auto">
          <a:xfrm rot="-5400000">
            <a:off x="7935823" y="20446257"/>
            <a:ext cx="246522" cy="271850"/>
            <a:chOff x="4500" y="720"/>
            <a:chExt cx="518" cy="662"/>
          </a:xfrm>
        </xdr:grpSpPr>
        <xdr:sp macro="" textlink="">
          <xdr:nvSpPr>
            <xdr:cNvPr id="5297" name="Rectangle 933">
              <a:extLst>
                <a:ext uri="{FF2B5EF4-FFF2-40B4-BE49-F238E27FC236}">
                  <a16:creationId xmlns:a16="http://schemas.microsoft.com/office/drawing/2014/main" id="{9367B6D8-8432-2413-C15A-94FEEA163A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98" name="AutoShape 934">
              <a:extLst>
                <a:ext uri="{FF2B5EF4-FFF2-40B4-BE49-F238E27FC236}">
                  <a16:creationId xmlns:a16="http://schemas.microsoft.com/office/drawing/2014/main" id="{7CED9DDE-2143-86C2-8B48-3AC1097F7F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99" name="AutoShape 935">
              <a:extLst>
                <a:ext uri="{FF2B5EF4-FFF2-40B4-BE49-F238E27FC236}">
                  <a16:creationId xmlns:a16="http://schemas.microsoft.com/office/drawing/2014/main" id="{A29F051F-345D-6361-0BD0-D2B89F3FA48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7" name="Group 936">
            <a:extLst>
              <a:ext uri="{FF2B5EF4-FFF2-40B4-BE49-F238E27FC236}">
                <a16:creationId xmlns:a16="http://schemas.microsoft.com/office/drawing/2014/main" id="{77C7A170-008C-1859-EC2C-F9CD581C49CC}"/>
              </a:ext>
            </a:extLst>
          </xdr:cNvPr>
          <xdr:cNvGrpSpPr>
            <a:grpSpLocks noChangeAspect="1"/>
          </xdr:cNvGrpSpPr>
        </xdr:nvGrpSpPr>
        <xdr:grpSpPr bwMode="auto">
          <a:xfrm rot="10800000">
            <a:off x="8177277" y="20773811"/>
            <a:ext cx="215903" cy="310404"/>
            <a:chOff x="4500" y="720"/>
            <a:chExt cx="518" cy="662"/>
          </a:xfrm>
        </xdr:grpSpPr>
        <xdr:sp macro="" textlink="">
          <xdr:nvSpPr>
            <xdr:cNvPr id="5294" name="Rectangle 937">
              <a:extLst>
                <a:ext uri="{FF2B5EF4-FFF2-40B4-BE49-F238E27FC236}">
                  <a16:creationId xmlns:a16="http://schemas.microsoft.com/office/drawing/2014/main" id="{6C3144B7-A5F8-DB5A-F4AF-CE911EF0193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95" name="AutoShape 938">
              <a:extLst>
                <a:ext uri="{FF2B5EF4-FFF2-40B4-BE49-F238E27FC236}">
                  <a16:creationId xmlns:a16="http://schemas.microsoft.com/office/drawing/2014/main" id="{4DF7476B-1CAC-BC13-627D-46A3470471C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96" name="AutoShape 939">
              <a:extLst>
                <a:ext uri="{FF2B5EF4-FFF2-40B4-BE49-F238E27FC236}">
                  <a16:creationId xmlns:a16="http://schemas.microsoft.com/office/drawing/2014/main" id="{787D9194-7A4C-7346-81E3-8F605D1B55D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38" name="AutoShape 940">
            <a:extLst>
              <a:ext uri="{FF2B5EF4-FFF2-40B4-BE49-F238E27FC236}">
                <a16:creationId xmlns:a16="http://schemas.microsoft.com/office/drawing/2014/main" id="{54D36452-2949-C546-91D6-BDBD260D7B28}"/>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5239" name="Group 941">
            <a:extLst>
              <a:ext uri="{FF2B5EF4-FFF2-40B4-BE49-F238E27FC236}">
                <a16:creationId xmlns:a16="http://schemas.microsoft.com/office/drawing/2014/main" id="{DE813B11-DE5F-2096-8A9B-DDF8627CCDDF}"/>
              </a:ext>
            </a:extLst>
          </xdr:cNvPr>
          <xdr:cNvGrpSpPr>
            <a:grpSpLocks noChangeAspect="1"/>
          </xdr:cNvGrpSpPr>
        </xdr:nvGrpSpPr>
        <xdr:grpSpPr bwMode="auto">
          <a:xfrm>
            <a:off x="8203674" y="19367143"/>
            <a:ext cx="622100" cy="1389576"/>
            <a:chOff x="5760" y="1023"/>
            <a:chExt cx="2305" cy="4467"/>
          </a:xfrm>
        </xdr:grpSpPr>
        <xdr:sp macro="" textlink="">
          <xdr:nvSpPr>
            <xdr:cNvPr id="5290" name="AutoShape 942">
              <a:extLst>
                <a:ext uri="{FF2B5EF4-FFF2-40B4-BE49-F238E27FC236}">
                  <a16:creationId xmlns:a16="http://schemas.microsoft.com/office/drawing/2014/main" id="{4719A2DB-39B5-165C-EA3C-38DE4AC207EF}"/>
                </a:ext>
              </a:extLst>
            </xdr:cNvPr>
            <xdr:cNvSpPr>
              <a:spLocks noChangeAspect="1" noChangeArrowheads="1"/>
            </xdr:cNvSpPr>
          </xdr:nvSpPr>
          <xdr:spPr bwMode="auto">
            <a:xfrm>
              <a:off x="5931" y="1023"/>
              <a:ext cx="1800" cy="3960"/>
            </a:xfrm>
            <a:prstGeom prst="roundRect">
              <a:avLst>
                <a:gd name="adj" fmla="val 50000"/>
              </a:avLst>
            </a:prstGeom>
            <a:solidFill>
              <a:srgbClr val="C00000"/>
            </a:solidFill>
            <a:ln w="57150">
              <a:solidFill>
                <a:srgbClr val="000000"/>
              </a:solidFill>
              <a:round/>
              <a:headEnd/>
              <a:tailEnd/>
            </a:ln>
          </xdr:spPr>
        </xdr:sp>
        <xdr:sp macro="" textlink="">
          <xdr:nvSpPr>
            <xdr:cNvPr id="5291" name="AutoShape 943">
              <a:extLst>
                <a:ext uri="{FF2B5EF4-FFF2-40B4-BE49-F238E27FC236}">
                  <a16:creationId xmlns:a16="http://schemas.microsoft.com/office/drawing/2014/main" id="{10004145-3229-5815-FBAB-E638D7E4507F}"/>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5292" name="AutoShape 944">
              <a:extLst>
                <a:ext uri="{FF2B5EF4-FFF2-40B4-BE49-F238E27FC236}">
                  <a16:creationId xmlns:a16="http://schemas.microsoft.com/office/drawing/2014/main" id="{E2C77AE6-58C4-A2FB-2080-B7DD494AE0D6}"/>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5293" name="AutoShape 945">
              <a:extLst>
                <a:ext uri="{FF2B5EF4-FFF2-40B4-BE49-F238E27FC236}">
                  <a16:creationId xmlns:a16="http://schemas.microsoft.com/office/drawing/2014/main" id="{6C37BC81-FF75-13FA-C9D4-723BCEB073B8}"/>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5240" name="Group 946">
            <a:extLst>
              <a:ext uri="{FF2B5EF4-FFF2-40B4-BE49-F238E27FC236}">
                <a16:creationId xmlns:a16="http://schemas.microsoft.com/office/drawing/2014/main" id="{E181BF30-6993-2D10-35B2-9E8E6CADE916}"/>
              </a:ext>
            </a:extLst>
          </xdr:cNvPr>
          <xdr:cNvGrpSpPr>
            <a:grpSpLocks noChangeAspect="1"/>
          </xdr:cNvGrpSpPr>
        </xdr:nvGrpSpPr>
        <xdr:grpSpPr bwMode="auto">
          <a:xfrm>
            <a:off x="8203674" y="19403539"/>
            <a:ext cx="622100" cy="1353180"/>
            <a:chOff x="5760" y="1140"/>
            <a:chExt cx="2305" cy="4350"/>
          </a:xfrm>
        </xdr:grpSpPr>
        <xdr:sp macro="" textlink="">
          <xdr:nvSpPr>
            <xdr:cNvPr id="5286" name="AutoShape 947">
              <a:extLst>
                <a:ext uri="{FF2B5EF4-FFF2-40B4-BE49-F238E27FC236}">
                  <a16:creationId xmlns:a16="http://schemas.microsoft.com/office/drawing/2014/main" id="{AF5C9BA9-AE9D-1BC3-1676-ADC949EA265F}"/>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7" name="AutoShape 948">
              <a:extLst>
                <a:ext uri="{FF2B5EF4-FFF2-40B4-BE49-F238E27FC236}">
                  <a16:creationId xmlns:a16="http://schemas.microsoft.com/office/drawing/2014/main" id="{F5A9BA55-16D4-3131-E4BC-F199DB1E3B0E}"/>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8" name="AutoShape 949">
              <a:extLst>
                <a:ext uri="{FF2B5EF4-FFF2-40B4-BE49-F238E27FC236}">
                  <a16:creationId xmlns:a16="http://schemas.microsoft.com/office/drawing/2014/main" id="{9566896E-9378-0A1A-4D6F-53D8A2C9BD05}"/>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9" name="AutoShape 950">
              <a:extLst>
                <a:ext uri="{FF2B5EF4-FFF2-40B4-BE49-F238E27FC236}">
                  <a16:creationId xmlns:a16="http://schemas.microsoft.com/office/drawing/2014/main" id="{D7548907-40FB-FFED-4F83-4FFA42E67C6B}"/>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241" name="Group 951">
            <a:extLst>
              <a:ext uri="{FF2B5EF4-FFF2-40B4-BE49-F238E27FC236}">
                <a16:creationId xmlns:a16="http://schemas.microsoft.com/office/drawing/2014/main" id="{7D083F72-B78A-501F-B7F2-8DCD8876D834}"/>
              </a:ext>
            </a:extLst>
          </xdr:cNvPr>
          <xdr:cNvGrpSpPr>
            <a:grpSpLocks noChangeAspect="1"/>
          </xdr:cNvGrpSpPr>
        </xdr:nvGrpSpPr>
        <xdr:grpSpPr bwMode="auto">
          <a:xfrm>
            <a:off x="8234799" y="19436379"/>
            <a:ext cx="388468" cy="447611"/>
            <a:chOff x="5940" y="540"/>
            <a:chExt cx="1080" cy="1080"/>
          </a:xfrm>
        </xdr:grpSpPr>
        <xdr:sp macro="" textlink="">
          <xdr:nvSpPr>
            <xdr:cNvPr id="5271" name="AutoShape 952">
              <a:extLst>
                <a:ext uri="{FF2B5EF4-FFF2-40B4-BE49-F238E27FC236}">
                  <a16:creationId xmlns:a16="http://schemas.microsoft.com/office/drawing/2014/main" id="{FC54C300-B7C3-E9FA-C7F8-224FD14A6D6C}"/>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272" name="Oval 953">
              <a:extLst>
                <a:ext uri="{FF2B5EF4-FFF2-40B4-BE49-F238E27FC236}">
                  <a16:creationId xmlns:a16="http://schemas.microsoft.com/office/drawing/2014/main" id="{A4C9AC70-C537-532C-A6C4-F3DF75C657E1}"/>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5273" name="AutoShape 954">
              <a:extLst>
                <a:ext uri="{FF2B5EF4-FFF2-40B4-BE49-F238E27FC236}">
                  <a16:creationId xmlns:a16="http://schemas.microsoft.com/office/drawing/2014/main" id="{2C9F4DA5-65B2-E39E-0107-23DA7A519DF4}"/>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274" name="AutoShape 955">
              <a:extLst>
                <a:ext uri="{FF2B5EF4-FFF2-40B4-BE49-F238E27FC236}">
                  <a16:creationId xmlns:a16="http://schemas.microsoft.com/office/drawing/2014/main" id="{595073B5-6518-3C25-30FD-5EDF6C3A9DCA}"/>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275" name="AutoShape 956">
              <a:extLst>
                <a:ext uri="{FF2B5EF4-FFF2-40B4-BE49-F238E27FC236}">
                  <a16:creationId xmlns:a16="http://schemas.microsoft.com/office/drawing/2014/main" id="{7046F833-5B04-E2B8-25D0-0F8AE53E558E}"/>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276" name="AutoShape 957">
              <a:extLst>
                <a:ext uri="{FF2B5EF4-FFF2-40B4-BE49-F238E27FC236}">
                  <a16:creationId xmlns:a16="http://schemas.microsoft.com/office/drawing/2014/main" id="{422793A0-F28A-637D-7636-604371E9FF6C}"/>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277" name="AutoShape 958">
              <a:extLst>
                <a:ext uri="{FF2B5EF4-FFF2-40B4-BE49-F238E27FC236}">
                  <a16:creationId xmlns:a16="http://schemas.microsoft.com/office/drawing/2014/main" id="{4FB8C635-B927-B641-299B-4B6EEE699D8E}"/>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278" name="AutoShape 959">
              <a:extLst>
                <a:ext uri="{FF2B5EF4-FFF2-40B4-BE49-F238E27FC236}">
                  <a16:creationId xmlns:a16="http://schemas.microsoft.com/office/drawing/2014/main" id="{45C8EDEF-D5F9-410D-CFB1-F8BBCEC7B5F0}"/>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5279" name="AutoShape 960">
              <a:extLst>
                <a:ext uri="{FF2B5EF4-FFF2-40B4-BE49-F238E27FC236}">
                  <a16:creationId xmlns:a16="http://schemas.microsoft.com/office/drawing/2014/main" id="{CFEECBD6-7E28-B0B4-95C4-3FDEC9AE949C}"/>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5280" name="AutoShape 961">
              <a:extLst>
                <a:ext uri="{FF2B5EF4-FFF2-40B4-BE49-F238E27FC236}">
                  <a16:creationId xmlns:a16="http://schemas.microsoft.com/office/drawing/2014/main" id="{68BE2AAF-74AC-9D6A-36AC-6A2AF853F597}"/>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5281" name="AutoShape 962">
              <a:extLst>
                <a:ext uri="{FF2B5EF4-FFF2-40B4-BE49-F238E27FC236}">
                  <a16:creationId xmlns:a16="http://schemas.microsoft.com/office/drawing/2014/main" id="{9390C404-37C5-E224-D6B3-5E41905EE526}"/>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5282" name="AutoShape 963">
              <a:extLst>
                <a:ext uri="{FF2B5EF4-FFF2-40B4-BE49-F238E27FC236}">
                  <a16:creationId xmlns:a16="http://schemas.microsoft.com/office/drawing/2014/main" id="{493F2720-80AA-C9CB-F372-55F5BB3B55D9}"/>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5283" name="AutoShape 964">
              <a:extLst>
                <a:ext uri="{FF2B5EF4-FFF2-40B4-BE49-F238E27FC236}">
                  <a16:creationId xmlns:a16="http://schemas.microsoft.com/office/drawing/2014/main" id="{0581E2AB-3461-3485-EDE3-E32B3BD64F83}"/>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5284" name="AutoShape 965">
              <a:extLst>
                <a:ext uri="{FF2B5EF4-FFF2-40B4-BE49-F238E27FC236}">
                  <a16:creationId xmlns:a16="http://schemas.microsoft.com/office/drawing/2014/main" id="{E3285333-DD5A-5335-E176-6833CD93B5A4}"/>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5285" name="AutoShape 966">
              <a:extLst>
                <a:ext uri="{FF2B5EF4-FFF2-40B4-BE49-F238E27FC236}">
                  <a16:creationId xmlns:a16="http://schemas.microsoft.com/office/drawing/2014/main" id="{AD41C635-ABE8-CAED-DE6E-A2605FF4E9E8}"/>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5242" name="AutoShape 967">
            <a:extLst>
              <a:ext uri="{FF2B5EF4-FFF2-40B4-BE49-F238E27FC236}">
                <a16:creationId xmlns:a16="http://schemas.microsoft.com/office/drawing/2014/main" id="{880045D4-13BA-073B-E660-815DCAA1E568}"/>
              </a:ext>
            </a:extLst>
          </xdr:cNvPr>
          <xdr:cNvSpPr>
            <a:spLocks noChangeAspect="1" noChangeArrowheads="1"/>
          </xdr:cNvSpPr>
        </xdr:nvSpPr>
        <xdr:spPr bwMode="auto">
          <a:xfrm flipV="1">
            <a:off x="8354964"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3" name="Rectangle 968">
            <a:extLst>
              <a:ext uri="{FF2B5EF4-FFF2-40B4-BE49-F238E27FC236}">
                <a16:creationId xmlns:a16="http://schemas.microsoft.com/office/drawing/2014/main" id="{570F1C8E-CA3F-AEB4-BF25-FAC442EA7075}"/>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4" name="Line 969">
            <a:extLst>
              <a:ext uri="{FF2B5EF4-FFF2-40B4-BE49-F238E27FC236}">
                <a16:creationId xmlns:a16="http://schemas.microsoft.com/office/drawing/2014/main" id="{01422102-F7D1-457A-F344-3FFEFE345E90}"/>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5" name="Rectangle 970">
            <a:extLst>
              <a:ext uri="{FF2B5EF4-FFF2-40B4-BE49-F238E27FC236}">
                <a16:creationId xmlns:a16="http://schemas.microsoft.com/office/drawing/2014/main" id="{76F30C5C-8C40-5FAC-6C5D-698B0A508C94}"/>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6" name="Line 971">
            <a:extLst>
              <a:ext uri="{FF2B5EF4-FFF2-40B4-BE49-F238E27FC236}">
                <a16:creationId xmlns:a16="http://schemas.microsoft.com/office/drawing/2014/main" id="{2B204604-E575-EA43-2908-30B1A4A9AA77}"/>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7" name="Rectangle 972">
            <a:extLst>
              <a:ext uri="{FF2B5EF4-FFF2-40B4-BE49-F238E27FC236}">
                <a16:creationId xmlns:a16="http://schemas.microsoft.com/office/drawing/2014/main" id="{C750C69F-3905-23B2-5469-A647EF84B438}"/>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8" name="Line 973">
            <a:extLst>
              <a:ext uri="{FF2B5EF4-FFF2-40B4-BE49-F238E27FC236}">
                <a16:creationId xmlns:a16="http://schemas.microsoft.com/office/drawing/2014/main" id="{5BA227EB-2D08-5A9E-64C0-4EA9803C4494}"/>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9" name="Line 974">
            <a:extLst>
              <a:ext uri="{FF2B5EF4-FFF2-40B4-BE49-F238E27FC236}">
                <a16:creationId xmlns:a16="http://schemas.microsoft.com/office/drawing/2014/main" id="{77EAA2BF-FC0F-7C6C-1C82-A50A004B830E}"/>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0" name="Rectangle 975">
            <a:extLst>
              <a:ext uri="{FF2B5EF4-FFF2-40B4-BE49-F238E27FC236}">
                <a16:creationId xmlns:a16="http://schemas.microsoft.com/office/drawing/2014/main" id="{C7FD7D2E-E316-C4A5-B620-6BF88A552830}"/>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1" name="Line 976">
            <a:extLst>
              <a:ext uri="{FF2B5EF4-FFF2-40B4-BE49-F238E27FC236}">
                <a16:creationId xmlns:a16="http://schemas.microsoft.com/office/drawing/2014/main" id="{4A96374F-F074-428A-E966-0EF71B5450C9}"/>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2" name="Line 995">
            <a:extLst>
              <a:ext uri="{FF2B5EF4-FFF2-40B4-BE49-F238E27FC236}">
                <a16:creationId xmlns:a16="http://schemas.microsoft.com/office/drawing/2014/main" id="{46DA09FE-AAB4-FCCB-26A7-C8BCC250EA1A}"/>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3" name="Line 996">
            <a:extLst>
              <a:ext uri="{FF2B5EF4-FFF2-40B4-BE49-F238E27FC236}">
                <a16:creationId xmlns:a16="http://schemas.microsoft.com/office/drawing/2014/main" id="{A8543070-A671-C10A-FDA7-2803E6D98422}"/>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4" name="Line 997">
            <a:extLst>
              <a:ext uri="{FF2B5EF4-FFF2-40B4-BE49-F238E27FC236}">
                <a16:creationId xmlns:a16="http://schemas.microsoft.com/office/drawing/2014/main" id="{ED40F804-2029-9346-8705-45251A8AAA56}"/>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5" name="Line 969">
            <a:extLst>
              <a:ext uri="{FF2B5EF4-FFF2-40B4-BE49-F238E27FC236}">
                <a16:creationId xmlns:a16="http://schemas.microsoft.com/office/drawing/2014/main" id="{24422941-63C5-CC48-CB0A-FDB661049FB5}"/>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6" name="Rectangle 970">
            <a:extLst>
              <a:ext uri="{FF2B5EF4-FFF2-40B4-BE49-F238E27FC236}">
                <a16:creationId xmlns:a16="http://schemas.microsoft.com/office/drawing/2014/main" id="{9BCBC775-70CE-974C-83C7-1A26A535C1E3}"/>
              </a:ext>
            </a:extLst>
          </xdr:cNvPr>
          <xdr:cNvSpPr>
            <a:spLocks noChangeAspect="1" noChangeArrowheads="1"/>
          </xdr:cNvSpPr>
        </xdr:nvSpPr>
        <xdr:spPr bwMode="auto">
          <a:xfrm>
            <a:off x="8270329" y="20208388"/>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7" name="Line 971">
            <a:extLst>
              <a:ext uri="{FF2B5EF4-FFF2-40B4-BE49-F238E27FC236}">
                <a16:creationId xmlns:a16="http://schemas.microsoft.com/office/drawing/2014/main" id="{6BCA2D7D-113D-22A8-6ED8-BE94B08E3320}"/>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8" name="Rectangle 972">
            <a:extLst>
              <a:ext uri="{FF2B5EF4-FFF2-40B4-BE49-F238E27FC236}">
                <a16:creationId xmlns:a16="http://schemas.microsoft.com/office/drawing/2014/main" id="{27F3EB80-3B04-B27A-EF97-A05B4ECC99EC}"/>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9" name="Line 973">
            <a:extLst>
              <a:ext uri="{FF2B5EF4-FFF2-40B4-BE49-F238E27FC236}">
                <a16:creationId xmlns:a16="http://schemas.microsoft.com/office/drawing/2014/main" id="{148707F2-252D-1A10-39B8-3E02DDA5F90E}"/>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0" name="Line 974">
            <a:extLst>
              <a:ext uri="{FF2B5EF4-FFF2-40B4-BE49-F238E27FC236}">
                <a16:creationId xmlns:a16="http://schemas.microsoft.com/office/drawing/2014/main" id="{52AE1E38-4062-E4BF-D06E-91FE707C64A3}"/>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1" name="Rectangle 975">
            <a:extLst>
              <a:ext uri="{FF2B5EF4-FFF2-40B4-BE49-F238E27FC236}">
                <a16:creationId xmlns:a16="http://schemas.microsoft.com/office/drawing/2014/main" id="{4E24823A-94C3-5989-199D-8B320954CD79}"/>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2" name="Line 976">
            <a:extLst>
              <a:ext uri="{FF2B5EF4-FFF2-40B4-BE49-F238E27FC236}">
                <a16:creationId xmlns:a16="http://schemas.microsoft.com/office/drawing/2014/main" id="{29375D4C-082A-8C09-30A6-A19A2246C79D}"/>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3" name="Line 969">
            <a:extLst>
              <a:ext uri="{FF2B5EF4-FFF2-40B4-BE49-F238E27FC236}">
                <a16:creationId xmlns:a16="http://schemas.microsoft.com/office/drawing/2014/main" id="{3C7F5F35-B957-96A1-1D93-7E9DECB6AE6F}"/>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4" name="Rectangle 970">
            <a:extLst>
              <a:ext uri="{FF2B5EF4-FFF2-40B4-BE49-F238E27FC236}">
                <a16:creationId xmlns:a16="http://schemas.microsoft.com/office/drawing/2014/main" id="{5F519CCC-544E-E3E3-B725-B04CD2998140}"/>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5" name="Line 971">
            <a:extLst>
              <a:ext uri="{FF2B5EF4-FFF2-40B4-BE49-F238E27FC236}">
                <a16:creationId xmlns:a16="http://schemas.microsoft.com/office/drawing/2014/main" id="{C7D3A6A0-AC38-CAAE-F768-6FB8C9BC6CC3}"/>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6" name="Rectangle 972">
            <a:extLst>
              <a:ext uri="{FF2B5EF4-FFF2-40B4-BE49-F238E27FC236}">
                <a16:creationId xmlns:a16="http://schemas.microsoft.com/office/drawing/2014/main" id="{DEFA8EDA-2301-5388-7B47-87264B65FCFA}"/>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7" name="Line 973">
            <a:extLst>
              <a:ext uri="{FF2B5EF4-FFF2-40B4-BE49-F238E27FC236}">
                <a16:creationId xmlns:a16="http://schemas.microsoft.com/office/drawing/2014/main" id="{41381A3F-6CAF-DEBF-B9CD-CBDE77419EF8}"/>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8" name="Line 974">
            <a:extLst>
              <a:ext uri="{FF2B5EF4-FFF2-40B4-BE49-F238E27FC236}">
                <a16:creationId xmlns:a16="http://schemas.microsoft.com/office/drawing/2014/main" id="{5C54C19E-18A9-C60D-AA10-65696C11A698}"/>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9" name="Rectangle 975">
            <a:extLst>
              <a:ext uri="{FF2B5EF4-FFF2-40B4-BE49-F238E27FC236}">
                <a16:creationId xmlns:a16="http://schemas.microsoft.com/office/drawing/2014/main" id="{FAE16AA4-51E8-29C3-DF19-A72C1F41DC0A}"/>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70" name="Line 976">
            <a:extLst>
              <a:ext uri="{FF2B5EF4-FFF2-40B4-BE49-F238E27FC236}">
                <a16:creationId xmlns:a16="http://schemas.microsoft.com/office/drawing/2014/main" id="{15130EF1-43B8-6B18-17DD-89D92FCE7320}"/>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xdr:col>
      <xdr:colOff>2877</xdr:colOff>
      <xdr:row>131</xdr:row>
      <xdr:rowOff>84492</xdr:rowOff>
    </xdr:from>
    <xdr:to>
      <xdr:col>28</xdr:col>
      <xdr:colOff>53191</xdr:colOff>
      <xdr:row>143</xdr:row>
      <xdr:rowOff>4458</xdr:rowOff>
    </xdr:to>
    <xdr:grpSp>
      <xdr:nvGrpSpPr>
        <xdr:cNvPr id="5309" name="Group 897">
          <a:extLst>
            <a:ext uri="{FF2B5EF4-FFF2-40B4-BE49-F238E27FC236}">
              <a16:creationId xmlns:a16="http://schemas.microsoft.com/office/drawing/2014/main" id="{A294D1F3-93DD-49CE-9146-E8B28FE4E1F1}"/>
            </a:ext>
          </a:extLst>
        </xdr:cNvPr>
        <xdr:cNvGrpSpPr>
          <a:grpSpLocks/>
        </xdr:cNvGrpSpPr>
      </xdr:nvGrpSpPr>
      <xdr:grpSpPr bwMode="auto">
        <a:xfrm rot="5400000" flipH="1">
          <a:off x="2002646" y="15928449"/>
          <a:ext cx="1231014" cy="2499600"/>
          <a:chOff x="7923159" y="19403539"/>
          <a:chExt cx="902615" cy="1681126"/>
        </a:xfrm>
      </xdr:grpSpPr>
      <xdr:grpSp>
        <xdr:nvGrpSpPr>
          <xdr:cNvPr id="5310" name="Group 918">
            <a:extLst>
              <a:ext uri="{FF2B5EF4-FFF2-40B4-BE49-F238E27FC236}">
                <a16:creationId xmlns:a16="http://schemas.microsoft.com/office/drawing/2014/main" id="{9030B91F-9E65-874A-C953-816201DFB2CC}"/>
              </a:ext>
            </a:extLst>
          </xdr:cNvPr>
          <xdr:cNvGrpSpPr>
            <a:grpSpLocks noChangeAspect="1"/>
          </xdr:cNvGrpSpPr>
        </xdr:nvGrpSpPr>
        <xdr:grpSpPr bwMode="auto">
          <a:xfrm rot="10800000">
            <a:off x="8443216" y="20774261"/>
            <a:ext cx="215903" cy="310404"/>
            <a:chOff x="4500" y="720"/>
            <a:chExt cx="518" cy="662"/>
          </a:xfrm>
        </xdr:grpSpPr>
        <xdr:sp macro="" textlink="">
          <xdr:nvSpPr>
            <xdr:cNvPr id="5385" name="Rectangle 919">
              <a:extLst>
                <a:ext uri="{FF2B5EF4-FFF2-40B4-BE49-F238E27FC236}">
                  <a16:creationId xmlns:a16="http://schemas.microsoft.com/office/drawing/2014/main" id="{68895347-072F-22EF-418D-48A15D50C83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6" name="AutoShape 920">
              <a:extLst>
                <a:ext uri="{FF2B5EF4-FFF2-40B4-BE49-F238E27FC236}">
                  <a16:creationId xmlns:a16="http://schemas.microsoft.com/office/drawing/2014/main" id="{A06A53E1-5876-D1CA-824B-E208466DC8E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7" name="AutoShape 921">
              <a:extLst>
                <a:ext uri="{FF2B5EF4-FFF2-40B4-BE49-F238E27FC236}">
                  <a16:creationId xmlns:a16="http://schemas.microsoft.com/office/drawing/2014/main" id="{C580F09A-0C49-C620-39A4-BD2BFBD449E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311" name="AutoShape 922">
            <a:extLst>
              <a:ext uri="{FF2B5EF4-FFF2-40B4-BE49-F238E27FC236}">
                <a16:creationId xmlns:a16="http://schemas.microsoft.com/office/drawing/2014/main" id="{B66D1196-B76F-A7B3-86AC-B028DA665F1E}"/>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5312" name="AutoShape 923">
            <a:extLst>
              <a:ext uri="{FF2B5EF4-FFF2-40B4-BE49-F238E27FC236}">
                <a16:creationId xmlns:a16="http://schemas.microsoft.com/office/drawing/2014/main" id="{6209F9B9-DBAA-AED9-C86D-C445935B4956}"/>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5313" name="Group 924">
            <a:extLst>
              <a:ext uri="{FF2B5EF4-FFF2-40B4-BE49-F238E27FC236}">
                <a16:creationId xmlns:a16="http://schemas.microsoft.com/office/drawing/2014/main" id="{8BC90BD5-2BA0-CB54-89A7-8203682AE61C}"/>
              </a:ext>
            </a:extLst>
          </xdr:cNvPr>
          <xdr:cNvGrpSpPr>
            <a:grpSpLocks noChangeAspect="1"/>
          </xdr:cNvGrpSpPr>
        </xdr:nvGrpSpPr>
        <xdr:grpSpPr bwMode="auto">
          <a:xfrm rot="-5400000">
            <a:off x="7942914" y="19886181"/>
            <a:ext cx="246522" cy="271850"/>
            <a:chOff x="4500" y="720"/>
            <a:chExt cx="518" cy="662"/>
          </a:xfrm>
        </xdr:grpSpPr>
        <xdr:sp macro="" textlink="">
          <xdr:nvSpPr>
            <xdr:cNvPr id="5382" name="Rectangle 925">
              <a:extLst>
                <a:ext uri="{FF2B5EF4-FFF2-40B4-BE49-F238E27FC236}">
                  <a16:creationId xmlns:a16="http://schemas.microsoft.com/office/drawing/2014/main" id="{15F688AE-647D-FD67-0182-F0203BF3D71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3" name="AutoShape 926">
              <a:extLst>
                <a:ext uri="{FF2B5EF4-FFF2-40B4-BE49-F238E27FC236}">
                  <a16:creationId xmlns:a16="http://schemas.microsoft.com/office/drawing/2014/main" id="{2BAF70C9-BEBE-586C-012E-16E9D7C4056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4" name="AutoShape 927">
              <a:extLst>
                <a:ext uri="{FF2B5EF4-FFF2-40B4-BE49-F238E27FC236}">
                  <a16:creationId xmlns:a16="http://schemas.microsoft.com/office/drawing/2014/main" id="{31A8F638-FAB5-CC4C-3EDA-DE2B104E67D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4" name="Group 928">
            <a:extLst>
              <a:ext uri="{FF2B5EF4-FFF2-40B4-BE49-F238E27FC236}">
                <a16:creationId xmlns:a16="http://schemas.microsoft.com/office/drawing/2014/main" id="{73BD37E8-D72C-D760-6F22-AD2A28EE155C}"/>
              </a:ext>
            </a:extLst>
          </xdr:cNvPr>
          <xdr:cNvGrpSpPr>
            <a:grpSpLocks noChangeAspect="1"/>
          </xdr:cNvGrpSpPr>
        </xdr:nvGrpSpPr>
        <xdr:grpSpPr bwMode="auto">
          <a:xfrm rot="-5400000">
            <a:off x="7941732" y="20162845"/>
            <a:ext cx="246522" cy="271850"/>
            <a:chOff x="4500" y="720"/>
            <a:chExt cx="518" cy="662"/>
          </a:xfrm>
        </xdr:grpSpPr>
        <xdr:sp macro="" textlink="">
          <xdr:nvSpPr>
            <xdr:cNvPr id="5379" name="Rectangle 929">
              <a:extLst>
                <a:ext uri="{FF2B5EF4-FFF2-40B4-BE49-F238E27FC236}">
                  <a16:creationId xmlns:a16="http://schemas.microsoft.com/office/drawing/2014/main" id="{94BE5481-9A65-ADD4-6B2B-E1DFFC62E2B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0" name="AutoShape 930">
              <a:extLst>
                <a:ext uri="{FF2B5EF4-FFF2-40B4-BE49-F238E27FC236}">
                  <a16:creationId xmlns:a16="http://schemas.microsoft.com/office/drawing/2014/main" id="{023CEDFC-FC20-1CD9-A3B6-B5288BA7356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1" name="AutoShape 931">
              <a:extLst>
                <a:ext uri="{FF2B5EF4-FFF2-40B4-BE49-F238E27FC236}">
                  <a16:creationId xmlns:a16="http://schemas.microsoft.com/office/drawing/2014/main" id="{63F1ABB4-8C99-D7F8-1280-2DA7DC44DA5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5" name="Group 932">
            <a:extLst>
              <a:ext uri="{FF2B5EF4-FFF2-40B4-BE49-F238E27FC236}">
                <a16:creationId xmlns:a16="http://schemas.microsoft.com/office/drawing/2014/main" id="{1A39F406-87D0-7FDB-8E57-B02F2231C93A}"/>
              </a:ext>
            </a:extLst>
          </xdr:cNvPr>
          <xdr:cNvGrpSpPr>
            <a:grpSpLocks noChangeAspect="1"/>
          </xdr:cNvGrpSpPr>
        </xdr:nvGrpSpPr>
        <xdr:grpSpPr bwMode="auto">
          <a:xfrm rot="-5400000">
            <a:off x="7935823" y="20446257"/>
            <a:ext cx="246522" cy="271850"/>
            <a:chOff x="4500" y="720"/>
            <a:chExt cx="518" cy="662"/>
          </a:xfrm>
        </xdr:grpSpPr>
        <xdr:sp macro="" textlink="">
          <xdr:nvSpPr>
            <xdr:cNvPr id="5376" name="Rectangle 933">
              <a:extLst>
                <a:ext uri="{FF2B5EF4-FFF2-40B4-BE49-F238E27FC236}">
                  <a16:creationId xmlns:a16="http://schemas.microsoft.com/office/drawing/2014/main" id="{663BAE26-0F19-91CA-DE36-3E376D9BDFC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77" name="AutoShape 934">
              <a:extLst>
                <a:ext uri="{FF2B5EF4-FFF2-40B4-BE49-F238E27FC236}">
                  <a16:creationId xmlns:a16="http://schemas.microsoft.com/office/drawing/2014/main" id="{66DC9AB9-BF20-641A-F5FF-0CD7B16BD27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78" name="AutoShape 935">
              <a:extLst>
                <a:ext uri="{FF2B5EF4-FFF2-40B4-BE49-F238E27FC236}">
                  <a16:creationId xmlns:a16="http://schemas.microsoft.com/office/drawing/2014/main" id="{D3F1023E-227B-6F61-22C3-4DF4DC9E7DA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6" name="Group 936">
            <a:extLst>
              <a:ext uri="{FF2B5EF4-FFF2-40B4-BE49-F238E27FC236}">
                <a16:creationId xmlns:a16="http://schemas.microsoft.com/office/drawing/2014/main" id="{CF7C2728-B3A9-C516-C348-1EDDBA8D5364}"/>
              </a:ext>
            </a:extLst>
          </xdr:cNvPr>
          <xdr:cNvGrpSpPr>
            <a:grpSpLocks noChangeAspect="1"/>
          </xdr:cNvGrpSpPr>
        </xdr:nvGrpSpPr>
        <xdr:grpSpPr bwMode="auto">
          <a:xfrm rot="10800000">
            <a:off x="8177277" y="20773811"/>
            <a:ext cx="215903" cy="310404"/>
            <a:chOff x="4500" y="720"/>
            <a:chExt cx="518" cy="662"/>
          </a:xfrm>
        </xdr:grpSpPr>
        <xdr:sp macro="" textlink="">
          <xdr:nvSpPr>
            <xdr:cNvPr id="5373" name="Rectangle 937">
              <a:extLst>
                <a:ext uri="{FF2B5EF4-FFF2-40B4-BE49-F238E27FC236}">
                  <a16:creationId xmlns:a16="http://schemas.microsoft.com/office/drawing/2014/main" id="{94BF722C-8934-8C5F-0E4A-375DA86551C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74" name="AutoShape 938">
              <a:extLst>
                <a:ext uri="{FF2B5EF4-FFF2-40B4-BE49-F238E27FC236}">
                  <a16:creationId xmlns:a16="http://schemas.microsoft.com/office/drawing/2014/main" id="{C998693A-791C-9D10-2247-44D110390A5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75" name="AutoShape 939">
              <a:extLst>
                <a:ext uri="{FF2B5EF4-FFF2-40B4-BE49-F238E27FC236}">
                  <a16:creationId xmlns:a16="http://schemas.microsoft.com/office/drawing/2014/main" id="{87349783-6818-94C6-0B3B-6D5CE78A7D9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317" name="AutoShape 940">
            <a:extLst>
              <a:ext uri="{FF2B5EF4-FFF2-40B4-BE49-F238E27FC236}">
                <a16:creationId xmlns:a16="http://schemas.microsoft.com/office/drawing/2014/main" id="{DAD73C1F-1C9E-90C4-307C-68AAA36CCC93}"/>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5318" name="Group 941">
            <a:extLst>
              <a:ext uri="{FF2B5EF4-FFF2-40B4-BE49-F238E27FC236}">
                <a16:creationId xmlns:a16="http://schemas.microsoft.com/office/drawing/2014/main" id="{E734799E-D28D-D098-B889-C9848705F974}"/>
              </a:ext>
            </a:extLst>
          </xdr:cNvPr>
          <xdr:cNvGrpSpPr>
            <a:grpSpLocks noChangeAspect="1"/>
          </xdr:cNvGrpSpPr>
        </xdr:nvGrpSpPr>
        <xdr:grpSpPr bwMode="auto">
          <a:xfrm>
            <a:off x="8203672" y="19403539"/>
            <a:ext cx="622099" cy="1353180"/>
            <a:chOff x="5760" y="1140"/>
            <a:chExt cx="2305" cy="4350"/>
          </a:xfrm>
        </xdr:grpSpPr>
        <xdr:sp macro="" textlink="">
          <xdr:nvSpPr>
            <xdr:cNvPr id="5369" name="AutoShape 942">
              <a:extLst>
                <a:ext uri="{FF2B5EF4-FFF2-40B4-BE49-F238E27FC236}">
                  <a16:creationId xmlns:a16="http://schemas.microsoft.com/office/drawing/2014/main" id="{9C541FF3-D574-7738-2398-AB9BBA924ACF}"/>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w="57150">
              <a:solidFill>
                <a:srgbClr val="000000"/>
              </a:solidFill>
              <a:round/>
              <a:headEnd/>
              <a:tailEnd/>
            </a:ln>
          </xdr:spPr>
        </xdr:sp>
        <xdr:sp macro="" textlink="">
          <xdr:nvSpPr>
            <xdr:cNvPr id="5370" name="AutoShape 943">
              <a:extLst>
                <a:ext uri="{FF2B5EF4-FFF2-40B4-BE49-F238E27FC236}">
                  <a16:creationId xmlns:a16="http://schemas.microsoft.com/office/drawing/2014/main" id="{571A1A68-2B88-6FBF-EAE0-AAE52217F545}"/>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5371" name="AutoShape 944">
              <a:extLst>
                <a:ext uri="{FF2B5EF4-FFF2-40B4-BE49-F238E27FC236}">
                  <a16:creationId xmlns:a16="http://schemas.microsoft.com/office/drawing/2014/main" id="{3510B51F-B520-2046-C1D5-7E0CF0300C1B}"/>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5372" name="AutoShape 945">
              <a:extLst>
                <a:ext uri="{FF2B5EF4-FFF2-40B4-BE49-F238E27FC236}">
                  <a16:creationId xmlns:a16="http://schemas.microsoft.com/office/drawing/2014/main" id="{0F437E29-3823-1166-7483-27D1B41ADD11}"/>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5319" name="Group 946">
            <a:extLst>
              <a:ext uri="{FF2B5EF4-FFF2-40B4-BE49-F238E27FC236}">
                <a16:creationId xmlns:a16="http://schemas.microsoft.com/office/drawing/2014/main" id="{DAD20194-76FF-E578-905A-1B49C9821879}"/>
              </a:ext>
            </a:extLst>
          </xdr:cNvPr>
          <xdr:cNvGrpSpPr>
            <a:grpSpLocks noChangeAspect="1"/>
          </xdr:cNvGrpSpPr>
        </xdr:nvGrpSpPr>
        <xdr:grpSpPr bwMode="auto">
          <a:xfrm>
            <a:off x="8203674" y="19403539"/>
            <a:ext cx="622100" cy="1353180"/>
            <a:chOff x="5760" y="1140"/>
            <a:chExt cx="2305" cy="4350"/>
          </a:xfrm>
        </xdr:grpSpPr>
        <xdr:sp macro="" textlink="">
          <xdr:nvSpPr>
            <xdr:cNvPr id="5365" name="AutoShape 947">
              <a:extLst>
                <a:ext uri="{FF2B5EF4-FFF2-40B4-BE49-F238E27FC236}">
                  <a16:creationId xmlns:a16="http://schemas.microsoft.com/office/drawing/2014/main" id="{C88C5377-3CEA-4149-77A0-FFC12817B43C}"/>
                </a:ext>
              </a:extLst>
            </xdr:cNvPr>
            <xdr:cNvSpPr>
              <a:spLocks noChangeAspect="1" noChangeArrowheads="1"/>
            </xdr:cNvSpPr>
          </xdr:nvSpPr>
          <xdr:spPr bwMode="auto">
            <a:xfrm>
              <a:off x="5760" y="1140"/>
              <a:ext cx="1800" cy="3960"/>
            </a:xfrm>
            <a:prstGeom prst="roundRect">
              <a:avLst>
                <a:gd name="adj" fmla="val 50000"/>
              </a:avLst>
            </a:prstGeom>
            <a:solidFill>
              <a:srgbClr val="33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6" name="AutoShape 948">
              <a:extLst>
                <a:ext uri="{FF2B5EF4-FFF2-40B4-BE49-F238E27FC236}">
                  <a16:creationId xmlns:a16="http://schemas.microsoft.com/office/drawing/2014/main" id="{1E309368-C572-9990-B772-8A8B6EDC1497}"/>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7" name="AutoShape 949">
              <a:extLst>
                <a:ext uri="{FF2B5EF4-FFF2-40B4-BE49-F238E27FC236}">
                  <a16:creationId xmlns:a16="http://schemas.microsoft.com/office/drawing/2014/main" id="{C56A8FB5-CC48-32C1-0EC8-4724582D267C}"/>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8" name="AutoShape 950">
              <a:extLst>
                <a:ext uri="{FF2B5EF4-FFF2-40B4-BE49-F238E27FC236}">
                  <a16:creationId xmlns:a16="http://schemas.microsoft.com/office/drawing/2014/main" id="{C4B36B3D-9AC6-B693-02D4-AFA53B179E5C}"/>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320" name="Group 951">
            <a:extLst>
              <a:ext uri="{FF2B5EF4-FFF2-40B4-BE49-F238E27FC236}">
                <a16:creationId xmlns:a16="http://schemas.microsoft.com/office/drawing/2014/main" id="{8277C251-ABB7-5297-9F23-6FB3BC6B6B01}"/>
              </a:ext>
            </a:extLst>
          </xdr:cNvPr>
          <xdr:cNvGrpSpPr>
            <a:grpSpLocks noChangeAspect="1"/>
          </xdr:cNvGrpSpPr>
        </xdr:nvGrpSpPr>
        <xdr:grpSpPr bwMode="auto">
          <a:xfrm>
            <a:off x="8206748" y="19436379"/>
            <a:ext cx="416525" cy="479938"/>
            <a:chOff x="5862" y="540"/>
            <a:chExt cx="1158" cy="1158"/>
          </a:xfrm>
        </xdr:grpSpPr>
        <xdr:sp macro="" textlink="">
          <xdr:nvSpPr>
            <xdr:cNvPr id="5350" name="AutoShape 952">
              <a:extLst>
                <a:ext uri="{FF2B5EF4-FFF2-40B4-BE49-F238E27FC236}">
                  <a16:creationId xmlns:a16="http://schemas.microsoft.com/office/drawing/2014/main" id="{4B626223-1F93-E517-60BC-BAFB22AE41F0}"/>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351" name="Oval 953">
              <a:extLst>
                <a:ext uri="{FF2B5EF4-FFF2-40B4-BE49-F238E27FC236}">
                  <a16:creationId xmlns:a16="http://schemas.microsoft.com/office/drawing/2014/main" id="{99ED2A1B-4914-16B2-7F9A-66998E173808}"/>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5352" name="AutoShape 954">
              <a:extLst>
                <a:ext uri="{FF2B5EF4-FFF2-40B4-BE49-F238E27FC236}">
                  <a16:creationId xmlns:a16="http://schemas.microsoft.com/office/drawing/2014/main" id="{100D5949-A77F-820E-5119-FF65850A58AF}"/>
                </a:ext>
              </a:extLst>
            </xdr:cNvPr>
            <xdr:cNvSpPr>
              <a:spLocks noChangeAspect="1" noChangeArrowheads="1"/>
            </xdr:cNvSpPr>
          </xdr:nvSpPr>
          <xdr:spPr bwMode="auto">
            <a:xfrm>
              <a:off x="5862" y="540"/>
              <a:ext cx="1158" cy="1158"/>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solidFill>
              <a:srgbClr val="C00000"/>
            </a:solidFill>
            <a:ln w="9525">
              <a:solidFill>
                <a:srgbClr val="000000"/>
              </a:solidFill>
              <a:round/>
              <a:headEnd/>
              <a:tailEnd/>
            </a:ln>
          </xdr:spPr>
        </xdr:sp>
        <xdr:sp macro="" textlink="">
          <xdr:nvSpPr>
            <xdr:cNvPr id="5353" name="AutoShape 955">
              <a:extLst>
                <a:ext uri="{FF2B5EF4-FFF2-40B4-BE49-F238E27FC236}">
                  <a16:creationId xmlns:a16="http://schemas.microsoft.com/office/drawing/2014/main" id="{F290D21A-0457-8A4D-C36D-B2BE2DA370A6}"/>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354" name="AutoShape 956">
              <a:extLst>
                <a:ext uri="{FF2B5EF4-FFF2-40B4-BE49-F238E27FC236}">
                  <a16:creationId xmlns:a16="http://schemas.microsoft.com/office/drawing/2014/main" id="{5F6854AB-8641-4D2C-13DC-9815A133922C}"/>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355" name="AutoShape 957">
              <a:extLst>
                <a:ext uri="{FF2B5EF4-FFF2-40B4-BE49-F238E27FC236}">
                  <a16:creationId xmlns:a16="http://schemas.microsoft.com/office/drawing/2014/main" id="{68D14390-D0FD-3184-0340-212102493056}"/>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356" name="AutoShape 958">
              <a:extLst>
                <a:ext uri="{FF2B5EF4-FFF2-40B4-BE49-F238E27FC236}">
                  <a16:creationId xmlns:a16="http://schemas.microsoft.com/office/drawing/2014/main" id="{6ADF04F1-F566-5060-0E5D-0E6B08038420}"/>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357" name="AutoShape 959">
              <a:extLst>
                <a:ext uri="{FF2B5EF4-FFF2-40B4-BE49-F238E27FC236}">
                  <a16:creationId xmlns:a16="http://schemas.microsoft.com/office/drawing/2014/main" id="{9B98BB6A-32BC-F2CD-7FC2-32E552C6AF20}"/>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5358" name="AutoShape 960">
              <a:extLst>
                <a:ext uri="{FF2B5EF4-FFF2-40B4-BE49-F238E27FC236}">
                  <a16:creationId xmlns:a16="http://schemas.microsoft.com/office/drawing/2014/main" id="{88BD38A3-79DF-78B4-F1D0-F6AA9E254E96}"/>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5359" name="AutoShape 961">
              <a:extLst>
                <a:ext uri="{FF2B5EF4-FFF2-40B4-BE49-F238E27FC236}">
                  <a16:creationId xmlns:a16="http://schemas.microsoft.com/office/drawing/2014/main" id="{33B317B4-21DB-E54C-519B-197003E9BB6D}"/>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5360" name="AutoShape 962">
              <a:extLst>
                <a:ext uri="{FF2B5EF4-FFF2-40B4-BE49-F238E27FC236}">
                  <a16:creationId xmlns:a16="http://schemas.microsoft.com/office/drawing/2014/main" id="{FED6D51D-9D7F-B0E0-B1F7-6733B80E4702}"/>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5361" name="AutoShape 963">
              <a:extLst>
                <a:ext uri="{FF2B5EF4-FFF2-40B4-BE49-F238E27FC236}">
                  <a16:creationId xmlns:a16="http://schemas.microsoft.com/office/drawing/2014/main" id="{31398F27-9FD4-7E24-6E74-9F9BDA466EB8}"/>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5362" name="AutoShape 964">
              <a:extLst>
                <a:ext uri="{FF2B5EF4-FFF2-40B4-BE49-F238E27FC236}">
                  <a16:creationId xmlns:a16="http://schemas.microsoft.com/office/drawing/2014/main" id="{546AADF8-3DA0-A86A-B7A3-CD0EE16CC692}"/>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5363" name="AutoShape 965">
              <a:extLst>
                <a:ext uri="{FF2B5EF4-FFF2-40B4-BE49-F238E27FC236}">
                  <a16:creationId xmlns:a16="http://schemas.microsoft.com/office/drawing/2014/main" id="{4689DCD9-38B0-3970-6E91-1C34C2BD82EE}"/>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5364" name="AutoShape 966">
              <a:extLst>
                <a:ext uri="{FF2B5EF4-FFF2-40B4-BE49-F238E27FC236}">
                  <a16:creationId xmlns:a16="http://schemas.microsoft.com/office/drawing/2014/main" id="{54CA564C-EF10-C625-470A-4E597BA42AD2}"/>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5321" name="AutoShape 967">
            <a:extLst>
              <a:ext uri="{FF2B5EF4-FFF2-40B4-BE49-F238E27FC236}">
                <a16:creationId xmlns:a16="http://schemas.microsoft.com/office/drawing/2014/main" id="{602ED15B-DC54-4303-C1BF-23BB52EFEEBD}"/>
              </a:ext>
            </a:extLst>
          </xdr:cNvPr>
          <xdr:cNvSpPr>
            <a:spLocks noChangeAspect="1" noChangeArrowheads="1"/>
          </xdr:cNvSpPr>
        </xdr:nvSpPr>
        <xdr:spPr bwMode="auto">
          <a:xfrm flipV="1">
            <a:off x="8338929"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2" name="Rectangle 968">
            <a:extLst>
              <a:ext uri="{FF2B5EF4-FFF2-40B4-BE49-F238E27FC236}">
                <a16:creationId xmlns:a16="http://schemas.microsoft.com/office/drawing/2014/main" id="{D547A99B-2B4E-4D29-8A41-168177AFD617}"/>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3" name="Line 969">
            <a:extLst>
              <a:ext uri="{FF2B5EF4-FFF2-40B4-BE49-F238E27FC236}">
                <a16:creationId xmlns:a16="http://schemas.microsoft.com/office/drawing/2014/main" id="{854577A7-9FBB-7C2D-A383-9685B4C0F2C1}"/>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4" name="Rectangle 970">
            <a:extLst>
              <a:ext uri="{FF2B5EF4-FFF2-40B4-BE49-F238E27FC236}">
                <a16:creationId xmlns:a16="http://schemas.microsoft.com/office/drawing/2014/main" id="{196811C2-BEC8-3F66-AB63-AEBB66FE88DE}"/>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5" name="Line 971">
            <a:extLst>
              <a:ext uri="{FF2B5EF4-FFF2-40B4-BE49-F238E27FC236}">
                <a16:creationId xmlns:a16="http://schemas.microsoft.com/office/drawing/2014/main" id="{713E700A-E793-B130-7534-D9F3CA2AD409}"/>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6" name="Rectangle 972">
            <a:extLst>
              <a:ext uri="{FF2B5EF4-FFF2-40B4-BE49-F238E27FC236}">
                <a16:creationId xmlns:a16="http://schemas.microsoft.com/office/drawing/2014/main" id="{753D7BC6-2A36-157A-C9E3-93C121CF5B04}"/>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7" name="Line 973">
            <a:extLst>
              <a:ext uri="{FF2B5EF4-FFF2-40B4-BE49-F238E27FC236}">
                <a16:creationId xmlns:a16="http://schemas.microsoft.com/office/drawing/2014/main" id="{EEC84A9D-01BC-8E08-734E-CB219F3D0EEE}"/>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8" name="Line 974">
            <a:extLst>
              <a:ext uri="{FF2B5EF4-FFF2-40B4-BE49-F238E27FC236}">
                <a16:creationId xmlns:a16="http://schemas.microsoft.com/office/drawing/2014/main" id="{53559C0C-068D-20E3-978C-F1F213DD0190}"/>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9" name="Rectangle 975">
            <a:extLst>
              <a:ext uri="{FF2B5EF4-FFF2-40B4-BE49-F238E27FC236}">
                <a16:creationId xmlns:a16="http://schemas.microsoft.com/office/drawing/2014/main" id="{EE8C5764-C376-5870-075A-01A8ABEB65A1}"/>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0" name="Line 976">
            <a:extLst>
              <a:ext uri="{FF2B5EF4-FFF2-40B4-BE49-F238E27FC236}">
                <a16:creationId xmlns:a16="http://schemas.microsoft.com/office/drawing/2014/main" id="{745685B8-1B0B-2D87-B4A7-207C6F21C1EC}"/>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1" name="Line 995">
            <a:extLst>
              <a:ext uri="{FF2B5EF4-FFF2-40B4-BE49-F238E27FC236}">
                <a16:creationId xmlns:a16="http://schemas.microsoft.com/office/drawing/2014/main" id="{AECE6526-9FEE-42EB-A123-FA321DD6605D}"/>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2" name="Line 996">
            <a:extLst>
              <a:ext uri="{FF2B5EF4-FFF2-40B4-BE49-F238E27FC236}">
                <a16:creationId xmlns:a16="http://schemas.microsoft.com/office/drawing/2014/main" id="{FF83E95F-B147-803E-E7F9-4D9797C934DA}"/>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3" name="Line 997">
            <a:extLst>
              <a:ext uri="{FF2B5EF4-FFF2-40B4-BE49-F238E27FC236}">
                <a16:creationId xmlns:a16="http://schemas.microsoft.com/office/drawing/2014/main" id="{E8259AC6-64C1-8CAD-3925-B0DF47CBAA74}"/>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4" name="Line 969">
            <a:extLst>
              <a:ext uri="{FF2B5EF4-FFF2-40B4-BE49-F238E27FC236}">
                <a16:creationId xmlns:a16="http://schemas.microsoft.com/office/drawing/2014/main" id="{0DFD8DED-6CEE-9A63-CF7C-135A789A54EA}"/>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5" name="Rectangle 970">
            <a:extLst>
              <a:ext uri="{FF2B5EF4-FFF2-40B4-BE49-F238E27FC236}">
                <a16:creationId xmlns:a16="http://schemas.microsoft.com/office/drawing/2014/main" id="{532B4F2D-9443-2F30-14E5-92E87269A14C}"/>
              </a:ext>
            </a:extLst>
          </xdr:cNvPr>
          <xdr:cNvSpPr>
            <a:spLocks noChangeAspect="1" noChangeArrowheads="1"/>
          </xdr:cNvSpPr>
        </xdr:nvSpPr>
        <xdr:spPr bwMode="auto">
          <a:xfrm>
            <a:off x="8270329" y="20208389"/>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6" name="Line 971">
            <a:extLst>
              <a:ext uri="{FF2B5EF4-FFF2-40B4-BE49-F238E27FC236}">
                <a16:creationId xmlns:a16="http://schemas.microsoft.com/office/drawing/2014/main" id="{14650F7D-E740-C014-C3DC-4E9F19EDC63F}"/>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7" name="Rectangle 972">
            <a:extLst>
              <a:ext uri="{FF2B5EF4-FFF2-40B4-BE49-F238E27FC236}">
                <a16:creationId xmlns:a16="http://schemas.microsoft.com/office/drawing/2014/main" id="{49BE42D3-D98C-7930-7A16-52ECD07C61BA}"/>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8" name="Line 973">
            <a:extLst>
              <a:ext uri="{FF2B5EF4-FFF2-40B4-BE49-F238E27FC236}">
                <a16:creationId xmlns:a16="http://schemas.microsoft.com/office/drawing/2014/main" id="{E7995495-1A9D-0000-571E-6B94CB23D245}"/>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9" name="Line 974">
            <a:extLst>
              <a:ext uri="{FF2B5EF4-FFF2-40B4-BE49-F238E27FC236}">
                <a16:creationId xmlns:a16="http://schemas.microsoft.com/office/drawing/2014/main" id="{1C177149-1128-B345-F6D4-29BE0C2FB1E5}"/>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0" name="Rectangle 975">
            <a:extLst>
              <a:ext uri="{FF2B5EF4-FFF2-40B4-BE49-F238E27FC236}">
                <a16:creationId xmlns:a16="http://schemas.microsoft.com/office/drawing/2014/main" id="{5D899F30-4E0B-8CC1-E4BF-84123E248BE5}"/>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1" name="Line 976">
            <a:extLst>
              <a:ext uri="{FF2B5EF4-FFF2-40B4-BE49-F238E27FC236}">
                <a16:creationId xmlns:a16="http://schemas.microsoft.com/office/drawing/2014/main" id="{31054B1D-8FD9-2FD6-DAAD-7CD2D67C777E}"/>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2" name="Line 969">
            <a:extLst>
              <a:ext uri="{FF2B5EF4-FFF2-40B4-BE49-F238E27FC236}">
                <a16:creationId xmlns:a16="http://schemas.microsoft.com/office/drawing/2014/main" id="{D238F333-E723-2D58-F282-F5D145ADFF52}"/>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3" name="Rectangle 970">
            <a:extLst>
              <a:ext uri="{FF2B5EF4-FFF2-40B4-BE49-F238E27FC236}">
                <a16:creationId xmlns:a16="http://schemas.microsoft.com/office/drawing/2014/main" id="{428658AC-2D78-B5F9-929E-1815745E3A58}"/>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4" name="Line 971">
            <a:extLst>
              <a:ext uri="{FF2B5EF4-FFF2-40B4-BE49-F238E27FC236}">
                <a16:creationId xmlns:a16="http://schemas.microsoft.com/office/drawing/2014/main" id="{77CEB237-4DF0-1BDD-AE1F-0388DFAA8F26}"/>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5" name="Rectangle 972">
            <a:extLst>
              <a:ext uri="{FF2B5EF4-FFF2-40B4-BE49-F238E27FC236}">
                <a16:creationId xmlns:a16="http://schemas.microsoft.com/office/drawing/2014/main" id="{7AF064F4-9EB4-CE0A-B668-8B5CDC495253}"/>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6" name="Line 973">
            <a:extLst>
              <a:ext uri="{FF2B5EF4-FFF2-40B4-BE49-F238E27FC236}">
                <a16:creationId xmlns:a16="http://schemas.microsoft.com/office/drawing/2014/main" id="{9FFD8EC1-2B4E-BC8A-C79E-791F666DF1C4}"/>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7" name="Line 974">
            <a:extLst>
              <a:ext uri="{FF2B5EF4-FFF2-40B4-BE49-F238E27FC236}">
                <a16:creationId xmlns:a16="http://schemas.microsoft.com/office/drawing/2014/main" id="{F9F98410-008C-F22F-3DCA-DAAB4930FC6A}"/>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8" name="Rectangle 975">
            <a:extLst>
              <a:ext uri="{FF2B5EF4-FFF2-40B4-BE49-F238E27FC236}">
                <a16:creationId xmlns:a16="http://schemas.microsoft.com/office/drawing/2014/main" id="{E7DEF236-EC05-7AC3-EC10-90EA35388F35}"/>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9" name="Line 976">
            <a:extLst>
              <a:ext uri="{FF2B5EF4-FFF2-40B4-BE49-F238E27FC236}">
                <a16:creationId xmlns:a16="http://schemas.microsoft.com/office/drawing/2014/main" id="{BD118041-D015-1CE4-484D-EFEC889A8C66}"/>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101</xdr:col>
      <xdr:colOff>71707</xdr:colOff>
      <xdr:row>109</xdr:row>
      <xdr:rowOff>66801</xdr:rowOff>
    </xdr:from>
    <xdr:to>
      <xdr:col>116</xdr:col>
      <xdr:colOff>16911</xdr:colOff>
      <xdr:row>121</xdr:row>
      <xdr:rowOff>50434</xdr:rowOff>
    </xdr:to>
    <xdr:grpSp>
      <xdr:nvGrpSpPr>
        <xdr:cNvPr id="5431" name="Group 5430">
          <a:extLst>
            <a:ext uri="{FF2B5EF4-FFF2-40B4-BE49-F238E27FC236}">
              <a16:creationId xmlns:a16="http://schemas.microsoft.com/office/drawing/2014/main" id="{76E0C2D9-4141-4FB6-8B16-B9EE2ADCB146}"/>
            </a:ext>
          </a:extLst>
        </xdr:cNvPr>
        <xdr:cNvGrpSpPr/>
      </xdr:nvGrpSpPr>
      <xdr:grpSpPr>
        <a:xfrm rot="16200000">
          <a:off x="14163099" y="13806778"/>
          <a:ext cx="1294681" cy="1981514"/>
          <a:chOff x="11503399" y="7471650"/>
          <a:chExt cx="925431" cy="1605547"/>
        </a:xfrm>
      </xdr:grpSpPr>
      <xdr:grpSp>
        <xdr:nvGrpSpPr>
          <xdr:cNvPr id="5432" name="Group 852">
            <a:extLst>
              <a:ext uri="{FF2B5EF4-FFF2-40B4-BE49-F238E27FC236}">
                <a16:creationId xmlns:a16="http://schemas.microsoft.com/office/drawing/2014/main" id="{E5B12F71-A25E-5D94-2BBF-7F5EF1321F6B}"/>
              </a:ext>
            </a:extLst>
          </xdr:cNvPr>
          <xdr:cNvGrpSpPr>
            <a:grpSpLocks noChangeAspect="1"/>
          </xdr:cNvGrpSpPr>
        </xdr:nvGrpSpPr>
        <xdr:grpSpPr bwMode="auto">
          <a:xfrm rot="10800000">
            <a:off x="11660657" y="8779073"/>
            <a:ext cx="211219" cy="298124"/>
            <a:chOff x="4500" y="720"/>
            <a:chExt cx="518" cy="662"/>
          </a:xfrm>
        </xdr:grpSpPr>
        <xdr:sp macro="" textlink="">
          <xdr:nvSpPr>
            <xdr:cNvPr id="5471" name="Rectangle 853">
              <a:extLst>
                <a:ext uri="{FF2B5EF4-FFF2-40B4-BE49-F238E27FC236}">
                  <a16:creationId xmlns:a16="http://schemas.microsoft.com/office/drawing/2014/main" id="{7D2809FA-456A-D8DA-3365-F9D8FB11BB7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2" name="AutoShape 854">
              <a:extLst>
                <a:ext uri="{FF2B5EF4-FFF2-40B4-BE49-F238E27FC236}">
                  <a16:creationId xmlns:a16="http://schemas.microsoft.com/office/drawing/2014/main" id="{B37F105D-F45A-09EA-35CF-14BDE272B64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3" name="AutoShape 855">
              <a:extLst>
                <a:ext uri="{FF2B5EF4-FFF2-40B4-BE49-F238E27FC236}">
                  <a16:creationId xmlns:a16="http://schemas.microsoft.com/office/drawing/2014/main" id="{8C992093-CCCD-D4FA-AF30-0AA5D2ECECF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3" name="Group 856">
            <a:extLst>
              <a:ext uri="{FF2B5EF4-FFF2-40B4-BE49-F238E27FC236}">
                <a16:creationId xmlns:a16="http://schemas.microsoft.com/office/drawing/2014/main" id="{3D2F30E1-DEC3-84D6-CAE6-0A2B536E848F}"/>
              </a:ext>
            </a:extLst>
          </xdr:cNvPr>
          <xdr:cNvGrpSpPr>
            <a:grpSpLocks noChangeAspect="1"/>
          </xdr:cNvGrpSpPr>
        </xdr:nvGrpSpPr>
        <xdr:grpSpPr bwMode="auto">
          <a:xfrm rot="8415220">
            <a:off x="11965536" y="8700438"/>
            <a:ext cx="211219" cy="298124"/>
            <a:chOff x="4500" y="720"/>
            <a:chExt cx="518" cy="662"/>
          </a:xfrm>
        </xdr:grpSpPr>
        <xdr:sp macro="" textlink="">
          <xdr:nvSpPr>
            <xdr:cNvPr id="5468" name="Rectangle 857">
              <a:extLst>
                <a:ext uri="{FF2B5EF4-FFF2-40B4-BE49-F238E27FC236}">
                  <a16:creationId xmlns:a16="http://schemas.microsoft.com/office/drawing/2014/main" id="{27292859-7F03-F993-5FCD-57F5E80E1C7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9" name="AutoShape 858">
              <a:extLst>
                <a:ext uri="{FF2B5EF4-FFF2-40B4-BE49-F238E27FC236}">
                  <a16:creationId xmlns:a16="http://schemas.microsoft.com/office/drawing/2014/main" id="{0DE4B042-5D85-7FA5-1C94-656E9E43780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0" name="AutoShape 859">
              <a:extLst>
                <a:ext uri="{FF2B5EF4-FFF2-40B4-BE49-F238E27FC236}">
                  <a16:creationId xmlns:a16="http://schemas.microsoft.com/office/drawing/2014/main" id="{09AF0CFA-A671-8879-4181-DE37881AF76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4" name="Group 860">
            <a:extLst>
              <a:ext uri="{FF2B5EF4-FFF2-40B4-BE49-F238E27FC236}">
                <a16:creationId xmlns:a16="http://schemas.microsoft.com/office/drawing/2014/main" id="{24CC2FAC-98B6-745E-AC33-6B409BF513EF}"/>
              </a:ext>
            </a:extLst>
          </xdr:cNvPr>
          <xdr:cNvGrpSpPr>
            <a:grpSpLocks noChangeAspect="1"/>
          </xdr:cNvGrpSpPr>
        </xdr:nvGrpSpPr>
        <xdr:grpSpPr bwMode="auto">
          <a:xfrm rot="6861729">
            <a:off x="12123508" y="8452966"/>
            <a:ext cx="236771" cy="265950"/>
            <a:chOff x="4500" y="720"/>
            <a:chExt cx="518" cy="662"/>
          </a:xfrm>
        </xdr:grpSpPr>
        <xdr:sp macro="" textlink="">
          <xdr:nvSpPr>
            <xdr:cNvPr id="5465" name="Rectangle 861">
              <a:extLst>
                <a:ext uri="{FF2B5EF4-FFF2-40B4-BE49-F238E27FC236}">
                  <a16:creationId xmlns:a16="http://schemas.microsoft.com/office/drawing/2014/main" id="{D893B15D-4D6E-FC50-D259-62DAC04CC77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6" name="AutoShape 862">
              <a:extLst>
                <a:ext uri="{FF2B5EF4-FFF2-40B4-BE49-F238E27FC236}">
                  <a16:creationId xmlns:a16="http://schemas.microsoft.com/office/drawing/2014/main" id="{57F5B4B5-7E77-20CA-B1DC-2A601429538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7" name="AutoShape 863">
              <a:extLst>
                <a:ext uri="{FF2B5EF4-FFF2-40B4-BE49-F238E27FC236}">
                  <a16:creationId xmlns:a16="http://schemas.microsoft.com/office/drawing/2014/main" id="{A09C1C78-5162-A0A4-4F54-97F171B5285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5" name="Group 864">
            <a:extLst>
              <a:ext uri="{FF2B5EF4-FFF2-40B4-BE49-F238E27FC236}">
                <a16:creationId xmlns:a16="http://schemas.microsoft.com/office/drawing/2014/main" id="{A3232AC9-6B2B-0324-2507-0262BF554AF9}"/>
              </a:ext>
            </a:extLst>
          </xdr:cNvPr>
          <xdr:cNvGrpSpPr>
            <a:grpSpLocks noChangeAspect="1"/>
          </xdr:cNvGrpSpPr>
        </xdr:nvGrpSpPr>
        <xdr:grpSpPr bwMode="auto">
          <a:xfrm rot="5400000">
            <a:off x="12177469" y="8141448"/>
            <a:ext cx="236771" cy="265950"/>
            <a:chOff x="4500" y="720"/>
            <a:chExt cx="518" cy="662"/>
          </a:xfrm>
        </xdr:grpSpPr>
        <xdr:sp macro="" textlink="">
          <xdr:nvSpPr>
            <xdr:cNvPr id="5462" name="Rectangle 865">
              <a:extLst>
                <a:ext uri="{FF2B5EF4-FFF2-40B4-BE49-F238E27FC236}">
                  <a16:creationId xmlns:a16="http://schemas.microsoft.com/office/drawing/2014/main" id="{75E58683-5931-476E-068B-1D9313535F1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3" name="AutoShape 866">
              <a:extLst>
                <a:ext uri="{FF2B5EF4-FFF2-40B4-BE49-F238E27FC236}">
                  <a16:creationId xmlns:a16="http://schemas.microsoft.com/office/drawing/2014/main" id="{957503BD-E7CC-5C54-8204-23D24BC6192A}"/>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4" name="AutoShape 867">
              <a:extLst>
                <a:ext uri="{FF2B5EF4-FFF2-40B4-BE49-F238E27FC236}">
                  <a16:creationId xmlns:a16="http://schemas.microsoft.com/office/drawing/2014/main" id="{1BA47065-23F4-6A05-A670-7995E9E3C10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6" name="Group 868">
            <a:extLst>
              <a:ext uri="{FF2B5EF4-FFF2-40B4-BE49-F238E27FC236}">
                <a16:creationId xmlns:a16="http://schemas.microsoft.com/office/drawing/2014/main" id="{3111509E-64B1-0A6A-167D-A82CE8EDF3BD}"/>
              </a:ext>
            </a:extLst>
          </xdr:cNvPr>
          <xdr:cNvGrpSpPr>
            <a:grpSpLocks noChangeAspect="1"/>
          </xdr:cNvGrpSpPr>
        </xdr:nvGrpSpPr>
        <xdr:grpSpPr bwMode="auto">
          <a:xfrm rot="4125503">
            <a:off x="12138540" y="7823450"/>
            <a:ext cx="236771" cy="265950"/>
            <a:chOff x="4500" y="720"/>
            <a:chExt cx="518" cy="662"/>
          </a:xfrm>
        </xdr:grpSpPr>
        <xdr:sp macro="" textlink="">
          <xdr:nvSpPr>
            <xdr:cNvPr id="5459" name="Rectangle 869">
              <a:extLst>
                <a:ext uri="{FF2B5EF4-FFF2-40B4-BE49-F238E27FC236}">
                  <a16:creationId xmlns:a16="http://schemas.microsoft.com/office/drawing/2014/main" id="{CBFEA63C-FD84-D83D-CC6B-697CFDA04CC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0" name="AutoShape 870">
              <a:extLst>
                <a:ext uri="{FF2B5EF4-FFF2-40B4-BE49-F238E27FC236}">
                  <a16:creationId xmlns:a16="http://schemas.microsoft.com/office/drawing/2014/main" id="{E3230109-C156-7451-3669-678234B9C61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1" name="AutoShape 871">
              <a:extLst>
                <a:ext uri="{FF2B5EF4-FFF2-40B4-BE49-F238E27FC236}">
                  <a16:creationId xmlns:a16="http://schemas.microsoft.com/office/drawing/2014/main" id="{BD329163-A2C2-5587-20FB-71A60D9AFA0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7" name="Group 872">
            <a:extLst>
              <a:ext uri="{FF2B5EF4-FFF2-40B4-BE49-F238E27FC236}">
                <a16:creationId xmlns:a16="http://schemas.microsoft.com/office/drawing/2014/main" id="{885EBFDA-4AE3-B6E3-47DC-5C3B4CEDE4DC}"/>
              </a:ext>
            </a:extLst>
          </xdr:cNvPr>
          <xdr:cNvGrpSpPr>
            <a:grpSpLocks noChangeAspect="1"/>
          </xdr:cNvGrpSpPr>
        </xdr:nvGrpSpPr>
        <xdr:grpSpPr bwMode="auto">
          <a:xfrm rot="1973452">
            <a:off x="11957056" y="7535595"/>
            <a:ext cx="211219" cy="298124"/>
            <a:chOff x="4500" y="720"/>
            <a:chExt cx="518" cy="662"/>
          </a:xfrm>
        </xdr:grpSpPr>
        <xdr:sp macro="" textlink="">
          <xdr:nvSpPr>
            <xdr:cNvPr id="5456" name="Rectangle 873">
              <a:extLst>
                <a:ext uri="{FF2B5EF4-FFF2-40B4-BE49-F238E27FC236}">
                  <a16:creationId xmlns:a16="http://schemas.microsoft.com/office/drawing/2014/main" id="{3CB13895-EC88-9D00-0E04-BC9AB301345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57" name="AutoShape 874">
              <a:extLst>
                <a:ext uri="{FF2B5EF4-FFF2-40B4-BE49-F238E27FC236}">
                  <a16:creationId xmlns:a16="http://schemas.microsoft.com/office/drawing/2014/main" id="{70BA61E3-CB2A-D992-0E09-7104FD6FDA4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58" name="AutoShape 875">
              <a:extLst>
                <a:ext uri="{FF2B5EF4-FFF2-40B4-BE49-F238E27FC236}">
                  <a16:creationId xmlns:a16="http://schemas.microsoft.com/office/drawing/2014/main" id="{8F026342-07D0-36E5-FC31-D59F4E598ED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8" name="Group 876">
            <a:extLst>
              <a:ext uri="{FF2B5EF4-FFF2-40B4-BE49-F238E27FC236}">
                <a16:creationId xmlns:a16="http://schemas.microsoft.com/office/drawing/2014/main" id="{6D9E4F9C-806E-0AED-C0E8-DE9BA06F69D6}"/>
              </a:ext>
            </a:extLst>
          </xdr:cNvPr>
          <xdr:cNvGrpSpPr>
            <a:grpSpLocks noChangeAspect="1"/>
          </xdr:cNvGrpSpPr>
        </xdr:nvGrpSpPr>
        <xdr:grpSpPr bwMode="auto">
          <a:xfrm>
            <a:off x="11668365" y="7471650"/>
            <a:ext cx="211219" cy="298124"/>
            <a:chOff x="4500" y="720"/>
            <a:chExt cx="518" cy="662"/>
          </a:xfrm>
        </xdr:grpSpPr>
        <xdr:sp macro="" textlink="">
          <xdr:nvSpPr>
            <xdr:cNvPr id="5453" name="Rectangle 877">
              <a:extLst>
                <a:ext uri="{FF2B5EF4-FFF2-40B4-BE49-F238E27FC236}">
                  <a16:creationId xmlns:a16="http://schemas.microsoft.com/office/drawing/2014/main" id="{C0C12430-192A-6128-F5EE-586DE3F7686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54" name="AutoShape 878">
              <a:extLst>
                <a:ext uri="{FF2B5EF4-FFF2-40B4-BE49-F238E27FC236}">
                  <a16:creationId xmlns:a16="http://schemas.microsoft.com/office/drawing/2014/main" id="{EF76EF06-E8AB-52E8-FB29-B14C86763D2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55" name="AutoShape 879">
              <a:extLst>
                <a:ext uri="{FF2B5EF4-FFF2-40B4-BE49-F238E27FC236}">
                  <a16:creationId xmlns:a16="http://schemas.microsoft.com/office/drawing/2014/main" id="{47307612-80AC-56D6-71D4-D46B5BD27E4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39" name="AutoShape 880">
            <a:extLst>
              <a:ext uri="{FF2B5EF4-FFF2-40B4-BE49-F238E27FC236}">
                <a16:creationId xmlns:a16="http://schemas.microsoft.com/office/drawing/2014/main" id="{40E64C81-95A2-4B19-F070-6CA0046B776E}"/>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40" name="AutoShape 881">
            <a:extLst>
              <a:ext uri="{FF2B5EF4-FFF2-40B4-BE49-F238E27FC236}">
                <a16:creationId xmlns:a16="http://schemas.microsoft.com/office/drawing/2014/main" id="{59CE1C23-69AB-D469-6473-869BEAC063DE}"/>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41" name="Rectangle 882">
            <a:extLst>
              <a:ext uri="{FF2B5EF4-FFF2-40B4-BE49-F238E27FC236}">
                <a16:creationId xmlns:a16="http://schemas.microsoft.com/office/drawing/2014/main" id="{1A7ED41C-97F9-F3D6-6E05-D761CACB14A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2" name="AutoShape 883">
            <a:extLst>
              <a:ext uri="{FF2B5EF4-FFF2-40B4-BE49-F238E27FC236}">
                <a16:creationId xmlns:a16="http://schemas.microsoft.com/office/drawing/2014/main" id="{AC11DE13-9F88-A5B0-349D-AC180E1898F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3" name="Rectangle 884">
            <a:extLst>
              <a:ext uri="{FF2B5EF4-FFF2-40B4-BE49-F238E27FC236}">
                <a16:creationId xmlns:a16="http://schemas.microsoft.com/office/drawing/2014/main" id="{14774342-1603-78B7-0530-5F678ED5A840}"/>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4" name="Rectangle 885">
            <a:extLst>
              <a:ext uri="{FF2B5EF4-FFF2-40B4-BE49-F238E27FC236}">
                <a16:creationId xmlns:a16="http://schemas.microsoft.com/office/drawing/2014/main" id="{78FD2243-241E-9F6A-74E0-28C254E8526D}"/>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5" name="Rectangle 886">
            <a:extLst>
              <a:ext uri="{FF2B5EF4-FFF2-40B4-BE49-F238E27FC236}">
                <a16:creationId xmlns:a16="http://schemas.microsoft.com/office/drawing/2014/main" id="{FC0240B1-88EC-791E-89B1-2B20DFC3EAA3}"/>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6" name="Rectangle 887">
            <a:extLst>
              <a:ext uri="{FF2B5EF4-FFF2-40B4-BE49-F238E27FC236}">
                <a16:creationId xmlns:a16="http://schemas.microsoft.com/office/drawing/2014/main" id="{EECA55ED-51E4-718B-0E7C-C0829FCCB085}"/>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7" name="Rectangle 888">
            <a:extLst>
              <a:ext uri="{FF2B5EF4-FFF2-40B4-BE49-F238E27FC236}">
                <a16:creationId xmlns:a16="http://schemas.microsoft.com/office/drawing/2014/main" id="{000E02FA-D998-B019-F81D-7AC1CCC378E7}"/>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8" name="Rectangle 889">
            <a:extLst>
              <a:ext uri="{FF2B5EF4-FFF2-40B4-BE49-F238E27FC236}">
                <a16:creationId xmlns:a16="http://schemas.microsoft.com/office/drawing/2014/main" id="{8565FA56-99B6-BEC0-7738-7084400E002C}"/>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9" name="Rectangle 890">
            <a:extLst>
              <a:ext uri="{FF2B5EF4-FFF2-40B4-BE49-F238E27FC236}">
                <a16:creationId xmlns:a16="http://schemas.microsoft.com/office/drawing/2014/main" id="{08450993-8359-A3E9-EF27-B4787A37B8C3}"/>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50" name="Rectangle 891">
            <a:extLst>
              <a:ext uri="{FF2B5EF4-FFF2-40B4-BE49-F238E27FC236}">
                <a16:creationId xmlns:a16="http://schemas.microsoft.com/office/drawing/2014/main" id="{CF79C007-3CE3-1504-8C3F-037A7F9856B3}"/>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51" name="Rectangle 892">
            <a:extLst>
              <a:ext uri="{FF2B5EF4-FFF2-40B4-BE49-F238E27FC236}">
                <a16:creationId xmlns:a16="http://schemas.microsoft.com/office/drawing/2014/main" id="{2A1A7E14-8685-404E-9468-639557A7A184}"/>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452" name="Rectangle 893">
            <a:extLst>
              <a:ext uri="{FF2B5EF4-FFF2-40B4-BE49-F238E27FC236}">
                <a16:creationId xmlns:a16="http://schemas.microsoft.com/office/drawing/2014/main" id="{47CD25A8-6398-DD7A-9D97-970A39900E4A}"/>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0</xdr:col>
      <xdr:colOff>92739</xdr:colOff>
      <xdr:row>171</xdr:row>
      <xdr:rowOff>85061</xdr:rowOff>
    </xdr:from>
    <xdr:to>
      <xdr:col>3</xdr:col>
      <xdr:colOff>48289</xdr:colOff>
      <xdr:row>176</xdr:row>
      <xdr:rowOff>11049</xdr:rowOff>
    </xdr:to>
    <xdr:sp macro="" textlink="">
      <xdr:nvSpPr>
        <xdr:cNvPr id="5785" name="Round Same Side Corner Rectangle 10">
          <a:extLst>
            <a:ext uri="{FF2B5EF4-FFF2-40B4-BE49-F238E27FC236}">
              <a16:creationId xmlns:a16="http://schemas.microsoft.com/office/drawing/2014/main" id="{C43B9A16-0C97-41E2-BDBF-EBA764C7F87E}"/>
            </a:ext>
          </a:extLst>
        </xdr:cNvPr>
        <xdr:cNvSpPr/>
      </xdr:nvSpPr>
      <xdr:spPr bwMode="auto">
        <a:xfrm rot="10800000">
          <a:off x="92739" y="21797731"/>
          <a:ext cx="345209" cy="467182"/>
        </a:xfrm>
        <a:prstGeom prst="round2SameRect">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vert="vert" wrap="square" lIns="18288" tIns="0" rIns="0" bIns="0" rtlCol="0" anchor="ctr" upright="1"/>
        <a:lstStyle/>
        <a:p>
          <a:pPr algn="ctr"/>
          <a:r>
            <a:rPr lang="en-US" sz="1100" b="1">
              <a:solidFill>
                <a:srgbClr val="FF0000"/>
              </a:solidFill>
            </a:rPr>
            <a:t>ATM</a:t>
          </a:r>
        </a:p>
      </xdr:txBody>
    </xdr:sp>
    <xdr:clientData/>
  </xdr:twoCellAnchor>
  <xdr:twoCellAnchor>
    <xdr:from>
      <xdr:col>150</xdr:col>
      <xdr:colOff>41513</xdr:colOff>
      <xdr:row>72</xdr:row>
      <xdr:rowOff>75375</xdr:rowOff>
    </xdr:from>
    <xdr:to>
      <xdr:col>155</xdr:col>
      <xdr:colOff>86668</xdr:colOff>
      <xdr:row>77</xdr:row>
      <xdr:rowOff>82641</xdr:rowOff>
    </xdr:to>
    <xdr:sp macro="" textlink="">
      <xdr:nvSpPr>
        <xdr:cNvPr id="5786" name="Hexagon 5785" descr="LOOTO&#10;">
          <a:extLst>
            <a:ext uri="{FF2B5EF4-FFF2-40B4-BE49-F238E27FC236}">
              <a16:creationId xmlns:a16="http://schemas.microsoft.com/office/drawing/2014/main" id="{05211A0D-8F71-4532-8F7F-AF45AFE888D3}"/>
            </a:ext>
          </a:extLst>
        </xdr:cNvPr>
        <xdr:cNvSpPr/>
      </xdr:nvSpPr>
      <xdr:spPr bwMode="auto">
        <a:xfrm rot="1866787">
          <a:off x="19524468" y="11635261"/>
          <a:ext cx="694586" cy="440221"/>
        </a:xfrm>
        <a:prstGeom prst="hexagon">
          <a:avLst/>
        </a:prstGeom>
        <a:solidFill>
          <a:schemeClr val="accent4">
            <a:lumMod val="20000"/>
            <a:lumOff val="80000"/>
          </a:schemeClr>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lstStyle/>
        <a:p>
          <a:pPr algn="ctr"/>
          <a:r>
            <a:rPr lang="en-US" sz="1000" b="1" baseline="0">
              <a:solidFill>
                <a:srgbClr val="FF0000"/>
              </a:solidFill>
            </a:rPr>
            <a:t>LOTTO</a:t>
          </a:r>
        </a:p>
      </xdr:txBody>
    </xdr:sp>
    <xdr:clientData/>
  </xdr:twoCellAnchor>
  <xdr:twoCellAnchor>
    <xdr:from>
      <xdr:col>120</xdr:col>
      <xdr:colOff>114300</xdr:colOff>
      <xdr:row>62</xdr:row>
      <xdr:rowOff>50800</xdr:rowOff>
    </xdr:from>
    <xdr:to>
      <xdr:col>134</xdr:col>
      <xdr:colOff>101600</xdr:colOff>
      <xdr:row>82</xdr:row>
      <xdr:rowOff>0</xdr:rowOff>
    </xdr:to>
    <xdr:sp macro="" textlink="">
      <xdr:nvSpPr>
        <xdr:cNvPr id="10" name="Freeform: Shape 9">
          <a:extLst>
            <a:ext uri="{FF2B5EF4-FFF2-40B4-BE49-F238E27FC236}">
              <a16:creationId xmlns:a16="http://schemas.microsoft.com/office/drawing/2014/main" id="{711AC2C4-F29E-F2FB-207A-BA8292C1FA14}"/>
            </a:ext>
          </a:extLst>
        </xdr:cNvPr>
        <xdr:cNvSpPr/>
      </xdr:nvSpPr>
      <xdr:spPr bwMode="auto">
        <a:xfrm>
          <a:off x="15354300" y="11760200"/>
          <a:ext cx="1765300" cy="2489200"/>
        </a:xfrm>
        <a:custGeom>
          <a:avLst/>
          <a:gdLst>
            <a:gd name="connsiteX0" fmla="*/ 0 w 1765300"/>
            <a:gd name="connsiteY0" fmla="*/ 2489200 h 2489200"/>
            <a:gd name="connsiteX1" fmla="*/ 1295400 w 1765300"/>
            <a:gd name="connsiteY1" fmla="*/ 2032000 h 2489200"/>
            <a:gd name="connsiteX2" fmla="*/ 1765300 w 1765300"/>
            <a:gd name="connsiteY2" fmla="*/ 0 h 2489200"/>
          </a:gdLst>
          <a:ahLst/>
          <a:cxnLst>
            <a:cxn ang="0">
              <a:pos x="connsiteX0" y="connsiteY0"/>
            </a:cxn>
            <a:cxn ang="0">
              <a:pos x="connsiteX1" y="connsiteY1"/>
            </a:cxn>
            <a:cxn ang="0">
              <a:pos x="connsiteX2" y="connsiteY2"/>
            </a:cxn>
          </a:cxnLst>
          <a:rect l="l" t="t" r="r" b="b"/>
          <a:pathLst>
            <a:path w="1765300" h="2489200">
              <a:moveTo>
                <a:pt x="0" y="2489200"/>
              </a:moveTo>
              <a:cubicBezTo>
                <a:pt x="500591" y="2468033"/>
                <a:pt x="1001183" y="2446867"/>
                <a:pt x="1295400" y="2032000"/>
              </a:cubicBezTo>
              <a:cubicBezTo>
                <a:pt x="1589617" y="1617133"/>
                <a:pt x="1693333" y="325967"/>
                <a:pt x="1765300" y="0"/>
              </a:cubicBezTo>
            </a:path>
          </a:pathLst>
        </a:custGeom>
        <a:no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algn="l"/>
          <a:endParaRPr lang="en-US" sz="1100"/>
        </a:p>
      </xdr:txBody>
    </xdr:sp>
    <xdr:clientData/>
  </xdr:twoCellAnchor>
  <xdr:twoCellAnchor>
    <xdr:from>
      <xdr:col>84</xdr:col>
      <xdr:colOff>45358</xdr:colOff>
      <xdr:row>109</xdr:row>
      <xdr:rowOff>66802</xdr:rowOff>
    </xdr:from>
    <xdr:to>
      <xdr:col>98</xdr:col>
      <xdr:colOff>120448</xdr:colOff>
      <xdr:row>121</xdr:row>
      <xdr:rowOff>50435</xdr:rowOff>
    </xdr:to>
    <xdr:grpSp>
      <xdr:nvGrpSpPr>
        <xdr:cNvPr id="11" name="Group 10">
          <a:extLst>
            <a:ext uri="{FF2B5EF4-FFF2-40B4-BE49-F238E27FC236}">
              <a16:creationId xmlns:a16="http://schemas.microsoft.com/office/drawing/2014/main" id="{5CC8A37B-310D-4499-9FB6-FCD5D39BB36F}"/>
            </a:ext>
          </a:extLst>
        </xdr:cNvPr>
        <xdr:cNvGrpSpPr/>
      </xdr:nvGrpSpPr>
      <xdr:grpSpPr>
        <a:xfrm rot="16200000">
          <a:off x="11820443" y="13805110"/>
          <a:ext cx="1294681" cy="1984852"/>
          <a:chOff x="11503399" y="7471650"/>
          <a:chExt cx="925431" cy="1605547"/>
        </a:xfrm>
      </xdr:grpSpPr>
      <xdr:grpSp>
        <xdr:nvGrpSpPr>
          <xdr:cNvPr id="12" name="Group 852">
            <a:extLst>
              <a:ext uri="{FF2B5EF4-FFF2-40B4-BE49-F238E27FC236}">
                <a16:creationId xmlns:a16="http://schemas.microsoft.com/office/drawing/2014/main" id="{FD082861-E05D-6143-813E-18EEF208F6D9}"/>
              </a:ext>
            </a:extLst>
          </xdr:cNvPr>
          <xdr:cNvGrpSpPr>
            <a:grpSpLocks noChangeAspect="1"/>
          </xdr:cNvGrpSpPr>
        </xdr:nvGrpSpPr>
        <xdr:grpSpPr bwMode="auto">
          <a:xfrm rot="10800000">
            <a:off x="11660657" y="8779073"/>
            <a:ext cx="211219" cy="298124"/>
            <a:chOff x="4500" y="720"/>
            <a:chExt cx="518" cy="662"/>
          </a:xfrm>
        </xdr:grpSpPr>
        <xdr:sp macro="" textlink="">
          <xdr:nvSpPr>
            <xdr:cNvPr id="53" name="Rectangle 853">
              <a:extLst>
                <a:ext uri="{FF2B5EF4-FFF2-40B4-BE49-F238E27FC236}">
                  <a16:creationId xmlns:a16="http://schemas.microsoft.com/office/drawing/2014/main" id="{3541C5AA-B97F-55FD-A688-58A54AE3886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 name="AutoShape 854">
              <a:extLst>
                <a:ext uri="{FF2B5EF4-FFF2-40B4-BE49-F238E27FC236}">
                  <a16:creationId xmlns:a16="http://schemas.microsoft.com/office/drawing/2014/main" id="{A515AD09-5D53-F0E7-CA09-E1051936885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5" name="AutoShape 855">
              <a:extLst>
                <a:ext uri="{FF2B5EF4-FFF2-40B4-BE49-F238E27FC236}">
                  <a16:creationId xmlns:a16="http://schemas.microsoft.com/office/drawing/2014/main" id="{4481F756-8AB2-9B2C-2DFE-9C494776EE7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3" name="Group 856">
            <a:extLst>
              <a:ext uri="{FF2B5EF4-FFF2-40B4-BE49-F238E27FC236}">
                <a16:creationId xmlns:a16="http://schemas.microsoft.com/office/drawing/2014/main" id="{519C3FBB-73CF-3EC8-6134-9CC97EEC8B0F}"/>
              </a:ext>
            </a:extLst>
          </xdr:cNvPr>
          <xdr:cNvGrpSpPr>
            <a:grpSpLocks noChangeAspect="1"/>
          </xdr:cNvGrpSpPr>
        </xdr:nvGrpSpPr>
        <xdr:grpSpPr bwMode="auto">
          <a:xfrm rot="8415220">
            <a:off x="11965536" y="8700438"/>
            <a:ext cx="211219" cy="298124"/>
            <a:chOff x="4500" y="720"/>
            <a:chExt cx="518" cy="662"/>
          </a:xfrm>
        </xdr:grpSpPr>
        <xdr:sp macro="" textlink="">
          <xdr:nvSpPr>
            <xdr:cNvPr id="50" name="Rectangle 857">
              <a:extLst>
                <a:ext uri="{FF2B5EF4-FFF2-40B4-BE49-F238E27FC236}">
                  <a16:creationId xmlns:a16="http://schemas.microsoft.com/office/drawing/2014/main" id="{0E0E134C-158B-85CA-91DB-078A99A45BD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 name="AutoShape 858">
              <a:extLst>
                <a:ext uri="{FF2B5EF4-FFF2-40B4-BE49-F238E27FC236}">
                  <a16:creationId xmlns:a16="http://schemas.microsoft.com/office/drawing/2014/main" id="{3C29A61F-D96A-A523-8E05-F90652CC549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 name="AutoShape 859">
              <a:extLst>
                <a:ext uri="{FF2B5EF4-FFF2-40B4-BE49-F238E27FC236}">
                  <a16:creationId xmlns:a16="http://schemas.microsoft.com/office/drawing/2014/main" id="{1F6E42E1-9E7B-169F-8D17-DD6249B044E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4" name="Group 860">
            <a:extLst>
              <a:ext uri="{FF2B5EF4-FFF2-40B4-BE49-F238E27FC236}">
                <a16:creationId xmlns:a16="http://schemas.microsoft.com/office/drawing/2014/main" id="{82096447-F9D4-BF92-4A99-8220495E98E0}"/>
              </a:ext>
            </a:extLst>
          </xdr:cNvPr>
          <xdr:cNvGrpSpPr>
            <a:grpSpLocks noChangeAspect="1"/>
          </xdr:cNvGrpSpPr>
        </xdr:nvGrpSpPr>
        <xdr:grpSpPr bwMode="auto">
          <a:xfrm rot="6861729">
            <a:off x="12123508" y="8452966"/>
            <a:ext cx="236771" cy="265950"/>
            <a:chOff x="4500" y="720"/>
            <a:chExt cx="518" cy="662"/>
          </a:xfrm>
        </xdr:grpSpPr>
        <xdr:sp macro="" textlink="">
          <xdr:nvSpPr>
            <xdr:cNvPr id="47" name="Rectangle 861">
              <a:extLst>
                <a:ext uri="{FF2B5EF4-FFF2-40B4-BE49-F238E27FC236}">
                  <a16:creationId xmlns:a16="http://schemas.microsoft.com/office/drawing/2014/main" id="{0D5D312E-CBFE-20D8-51DF-61738FE08B7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8" name="AutoShape 862">
              <a:extLst>
                <a:ext uri="{FF2B5EF4-FFF2-40B4-BE49-F238E27FC236}">
                  <a16:creationId xmlns:a16="http://schemas.microsoft.com/office/drawing/2014/main" id="{BFD9C602-DC92-CFE4-24B2-C04ACE34588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9" name="AutoShape 863">
              <a:extLst>
                <a:ext uri="{FF2B5EF4-FFF2-40B4-BE49-F238E27FC236}">
                  <a16:creationId xmlns:a16="http://schemas.microsoft.com/office/drawing/2014/main" id="{B409B896-5B00-1087-69F4-ADDBC5EF5CC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5" name="Group 864">
            <a:extLst>
              <a:ext uri="{FF2B5EF4-FFF2-40B4-BE49-F238E27FC236}">
                <a16:creationId xmlns:a16="http://schemas.microsoft.com/office/drawing/2014/main" id="{42E7A86F-23D7-05AE-8504-2A0DB0E11737}"/>
              </a:ext>
            </a:extLst>
          </xdr:cNvPr>
          <xdr:cNvGrpSpPr>
            <a:grpSpLocks noChangeAspect="1"/>
          </xdr:cNvGrpSpPr>
        </xdr:nvGrpSpPr>
        <xdr:grpSpPr bwMode="auto">
          <a:xfrm rot="5400000">
            <a:off x="12177469" y="8141448"/>
            <a:ext cx="236771" cy="265950"/>
            <a:chOff x="4500" y="720"/>
            <a:chExt cx="518" cy="662"/>
          </a:xfrm>
        </xdr:grpSpPr>
        <xdr:sp macro="" textlink="">
          <xdr:nvSpPr>
            <xdr:cNvPr id="44" name="Rectangle 865">
              <a:extLst>
                <a:ext uri="{FF2B5EF4-FFF2-40B4-BE49-F238E27FC236}">
                  <a16:creationId xmlns:a16="http://schemas.microsoft.com/office/drawing/2014/main" id="{3A7BE039-033C-E41D-B0FF-3A74D5578C4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5" name="AutoShape 866">
              <a:extLst>
                <a:ext uri="{FF2B5EF4-FFF2-40B4-BE49-F238E27FC236}">
                  <a16:creationId xmlns:a16="http://schemas.microsoft.com/office/drawing/2014/main" id="{69A0EC60-226F-ED4B-6607-A5FE395C6CD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6" name="AutoShape 867">
              <a:extLst>
                <a:ext uri="{FF2B5EF4-FFF2-40B4-BE49-F238E27FC236}">
                  <a16:creationId xmlns:a16="http://schemas.microsoft.com/office/drawing/2014/main" id="{A50BD7A3-061C-98E4-2160-10C5182DFE5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6" name="Group 868">
            <a:extLst>
              <a:ext uri="{FF2B5EF4-FFF2-40B4-BE49-F238E27FC236}">
                <a16:creationId xmlns:a16="http://schemas.microsoft.com/office/drawing/2014/main" id="{67293C4D-9509-03B2-75BB-461AE027482E}"/>
              </a:ext>
            </a:extLst>
          </xdr:cNvPr>
          <xdr:cNvGrpSpPr>
            <a:grpSpLocks noChangeAspect="1"/>
          </xdr:cNvGrpSpPr>
        </xdr:nvGrpSpPr>
        <xdr:grpSpPr bwMode="auto">
          <a:xfrm rot="4125503">
            <a:off x="12138540" y="7823450"/>
            <a:ext cx="236771" cy="265950"/>
            <a:chOff x="4500" y="720"/>
            <a:chExt cx="518" cy="662"/>
          </a:xfrm>
        </xdr:grpSpPr>
        <xdr:sp macro="" textlink="">
          <xdr:nvSpPr>
            <xdr:cNvPr id="41" name="Rectangle 869">
              <a:extLst>
                <a:ext uri="{FF2B5EF4-FFF2-40B4-BE49-F238E27FC236}">
                  <a16:creationId xmlns:a16="http://schemas.microsoft.com/office/drawing/2014/main" id="{CA436887-8B8B-796F-C9F4-274F197CCEB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2" name="AutoShape 870">
              <a:extLst>
                <a:ext uri="{FF2B5EF4-FFF2-40B4-BE49-F238E27FC236}">
                  <a16:creationId xmlns:a16="http://schemas.microsoft.com/office/drawing/2014/main" id="{C0F6D12F-9429-4E44-8FF9-949C2BC3D9B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3" name="AutoShape 871">
              <a:extLst>
                <a:ext uri="{FF2B5EF4-FFF2-40B4-BE49-F238E27FC236}">
                  <a16:creationId xmlns:a16="http://schemas.microsoft.com/office/drawing/2014/main" id="{F5DDA264-A9BB-5F61-1006-0A91DFD9AB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7" name="Group 872">
            <a:extLst>
              <a:ext uri="{FF2B5EF4-FFF2-40B4-BE49-F238E27FC236}">
                <a16:creationId xmlns:a16="http://schemas.microsoft.com/office/drawing/2014/main" id="{60D917C1-E91D-7925-9489-5A02FC143F30}"/>
              </a:ext>
            </a:extLst>
          </xdr:cNvPr>
          <xdr:cNvGrpSpPr>
            <a:grpSpLocks noChangeAspect="1"/>
          </xdr:cNvGrpSpPr>
        </xdr:nvGrpSpPr>
        <xdr:grpSpPr bwMode="auto">
          <a:xfrm rot="1973452">
            <a:off x="11957056" y="7535595"/>
            <a:ext cx="211219" cy="298124"/>
            <a:chOff x="4500" y="720"/>
            <a:chExt cx="518" cy="662"/>
          </a:xfrm>
        </xdr:grpSpPr>
        <xdr:sp macro="" textlink="">
          <xdr:nvSpPr>
            <xdr:cNvPr id="38" name="Rectangle 873">
              <a:extLst>
                <a:ext uri="{FF2B5EF4-FFF2-40B4-BE49-F238E27FC236}">
                  <a16:creationId xmlns:a16="http://schemas.microsoft.com/office/drawing/2014/main" id="{E21E16B2-9A13-2B73-8CC2-2EF1B25E5E2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39" name="AutoShape 874">
              <a:extLst>
                <a:ext uri="{FF2B5EF4-FFF2-40B4-BE49-F238E27FC236}">
                  <a16:creationId xmlns:a16="http://schemas.microsoft.com/office/drawing/2014/main" id="{88D2FDD7-F8C2-D358-D40F-FE06925F7CB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0" name="AutoShape 875">
              <a:extLst>
                <a:ext uri="{FF2B5EF4-FFF2-40B4-BE49-F238E27FC236}">
                  <a16:creationId xmlns:a16="http://schemas.microsoft.com/office/drawing/2014/main" id="{E6CBC088-77F0-1827-07A5-35745547415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8" name="Group 876">
            <a:extLst>
              <a:ext uri="{FF2B5EF4-FFF2-40B4-BE49-F238E27FC236}">
                <a16:creationId xmlns:a16="http://schemas.microsoft.com/office/drawing/2014/main" id="{D6C9907C-9989-6162-9CDD-01931EE77BEA}"/>
              </a:ext>
            </a:extLst>
          </xdr:cNvPr>
          <xdr:cNvGrpSpPr>
            <a:grpSpLocks noChangeAspect="1"/>
          </xdr:cNvGrpSpPr>
        </xdr:nvGrpSpPr>
        <xdr:grpSpPr bwMode="auto">
          <a:xfrm>
            <a:off x="11668365" y="7471650"/>
            <a:ext cx="211219" cy="298124"/>
            <a:chOff x="4500" y="720"/>
            <a:chExt cx="518" cy="662"/>
          </a:xfrm>
        </xdr:grpSpPr>
        <xdr:sp macro="" textlink="">
          <xdr:nvSpPr>
            <xdr:cNvPr id="35" name="Rectangle 877">
              <a:extLst>
                <a:ext uri="{FF2B5EF4-FFF2-40B4-BE49-F238E27FC236}">
                  <a16:creationId xmlns:a16="http://schemas.microsoft.com/office/drawing/2014/main" id="{A5777415-C58F-8E94-B18D-B790D4BE481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36" name="AutoShape 878">
              <a:extLst>
                <a:ext uri="{FF2B5EF4-FFF2-40B4-BE49-F238E27FC236}">
                  <a16:creationId xmlns:a16="http://schemas.microsoft.com/office/drawing/2014/main" id="{776A18D2-A5D9-2595-006F-A13759E322B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37" name="AutoShape 879">
              <a:extLst>
                <a:ext uri="{FF2B5EF4-FFF2-40B4-BE49-F238E27FC236}">
                  <a16:creationId xmlns:a16="http://schemas.microsoft.com/office/drawing/2014/main" id="{BB9CC9EF-2C61-E59E-677A-0711764373A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19" name="AutoShape 880">
            <a:extLst>
              <a:ext uri="{FF2B5EF4-FFF2-40B4-BE49-F238E27FC236}">
                <a16:creationId xmlns:a16="http://schemas.microsoft.com/office/drawing/2014/main" id="{6055C5FA-EF29-A820-8190-B6F7BA209C59}"/>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20" name="AutoShape 881">
            <a:extLst>
              <a:ext uri="{FF2B5EF4-FFF2-40B4-BE49-F238E27FC236}">
                <a16:creationId xmlns:a16="http://schemas.microsoft.com/office/drawing/2014/main" id="{69C091EB-E93D-1647-AA17-A0D603DD6158}"/>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21" name="Rectangle 882">
            <a:extLst>
              <a:ext uri="{FF2B5EF4-FFF2-40B4-BE49-F238E27FC236}">
                <a16:creationId xmlns:a16="http://schemas.microsoft.com/office/drawing/2014/main" id="{ABC601CC-43DF-4957-5FFB-927BB5EA44A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2" name="AutoShape 883">
            <a:extLst>
              <a:ext uri="{FF2B5EF4-FFF2-40B4-BE49-F238E27FC236}">
                <a16:creationId xmlns:a16="http://schemas.microsoft.com/office/drawing/2014/main" id="{D66CA696-E225-1976-3CB2-5E7F217C4343}"/>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Rectangle 884">
            <a:extLst>
              <a:ext uri="{FF2B5EF4-FFF2-40B4-BE49-F238E27FC236}">
                <a16:creationId xmlns:a16="http://schemas.microsoft.com/office/drawing/2014/main" id="{24A3CA1B-174C-E72C-B799-FBE6561B4963}"/>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4" name="Rectangle 885">
            <a:extLst>
              <a:ext uri="{FF2B5EF4-FFF2-40B4-BE49-F238E27FC236}">
                <a16:creationId xmlns:a16="http://schemas.microsoft.com/office/drawing/2014/main" id="{95DAE5E8-86AC-05A6-824F-E6B1FCD4E13B}"/>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5" name="Rectangle 886">
            <a:extLst>
              <a:ext uri="{FF2B5EF4-FFF2-40B4-BE49-F238E27FC236}">
                <a16:creationId xmlns:a16="http://schemas.microsoft.com/office/drawing/2014/main" id="{B9477A08-1F18-C3F9-BDA9-7A71F7CA857D}"/>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6" name="Rectangle 887">
            <a:extLst>
              <a:ext uri="{FF2B5EF4-FFF2-40B4-BE49-F238E27FC236}">
                <a16:creationId xmlns:a16="http://schemas.microsoft.com/office/drawing/2014/main" id="{E02838BF-754A-F817-FA6F-046AB592EAA3}"/>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7" name="Rectangle 888">
            <a:extLst>
              <a:ext uri="{FF2B5EF4-FFF2-40B4-BE49-F238E27FC236}">
                <a16:creationId xmlns:a16="http://schemas.microsoft.com/office/drawing/2014/main" id="{659C444D-4FB2-3C52-8E32-2FEB5EB40E1C}"/>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8" name="Rectangle 889">
            <a:extLst>
              <a:ext uri="{FF2B5EF4-FFF2-40B4-BE49-F238E27FC236}">
                <a16:creationId xmlns:a16="http://schemas.microsoft.com/office/drawing/2014/main" id="{499E69CE-6E8A-431C-AFCE-69F5B280F1D9}"/>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9" name="Rectangle 890">
            <a:extLst>
              <a:ext uri="{FF2B5EF4-FFF2-40B4-BE49-F238E27FC236}">
                <a16:creationId xmlns:a16="http://schemas.microsoft.com/office/drawing/2014/main" id="{E5B65928-9860-B432-FEFC-119E4E1A3EBE}"/>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1" name="Rectangle 891">
            <a:extLst>
              <a:ext uri="{FF2B5EF4-FFF2-40B4-BE49-F238E27FC236}">
                <a16:creationId xmlns:a16="http://schemas.microsoft.com/office/drawing/2014/main" id="{AAAFF9EC-64D5-68CF-4756-BABE8988F209}"/>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2" name="Rectangle 892">
            <a:extLst>
              <a:ext uri="{FF2B5EF4-FFF2-40B4-BE49-F238E27FC236}">
                <a16:creationId xmlns:a16="http://schemas.microsoft.com/office/drawing/2014/main" id="{72C3C6E2-65D3-BFEA-EA65-685949FF9E58}"/>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33" name="Rectangle 893">
            <a:extLst>
              <a:ext uri="{FF2B5EF4-FFF2-40B4-BE49-F238E27FC236}">
                <a16:creationId xmlns:a16="http://schemas.microsoft.com/office/drawing/2014/main" id="{D0668FBE-30D4-55AC-60FE-484EE7A5D640}"/>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101</xdr:col>
      <xdr:colOff>107044</xdr:colOff>
      <xdr:row>130</xdr:row>
      <xdr:rowOff>17386</xdr:rowOff>
    </xdr:from>
    <xdr:to>
      <xdr:col>116</xdr:col>
      <xdr:colOff>55134</xdr:colOff>
      <xdr:row>142</xdr:row>
      <xdr:rowOff>2257</xdr:rowOff>
    </xdr:to>
    <xdr:grpSp>
      <xdr:nvGrpSpPr>
        <xdr:cNvPr id="826" name="Group 825">
          <a:extLst>
            <a:ext uri="{FF2B5EF4-FFF2-40B4-BE49-F238E27FC236}">
              <a16:creationId xmlns:a16="http://schemas.microsoft.com/office/drawing/2014/main" id="{F556DCF5-8F92-4B8E-AF30-A8C82B6A3C4C}"/>
            </a:ext>
          </a:extLst>
        </xdr:cNvPr>
        <xdr:cNvGrpSpPr/>
      </xdr:nvGrpSpPr>
      <xdr:grpSpPr>
        <a:xfrm rot="5400000">
          <a:off x="14199260" y="16037777"/>
          <a:ext cx="1291157" cy="1989162"/>
          <a:chOff x="11503399" y="7471650"/>
          <a:chExt cx="925431" cy="1605547"/>
        </a:xfrm>
      </xdr:grpSpPr>
      <xdr:grpSp>
        <xdr:nvGrpSpPr>
          <xdr:cNvPr id="827" name="Group 852">
            <a:extLst>
              <a:ext uri="{FF2B5EF4-FFF2-40B4-BE49-F238E27FC236}">
                <a16:creationId xmlns:a16="http://schemas.microsoft.com/office/drawing/2014/main" id="{40D82923-750C-DBA3-0B3F-452660D600BB}"/>
              </a:ext>
            </a:extLst>
          </xdr:cNvPr>
          <xdr:cNvGrpSpPr>
            <a:grpSpLocks noChangeAspect="1"/>
          </xdr:cNvGrpSpPr>
        </xdr:nvGrpSpPr>
        <xdr:grpSpPr bwMode="auto">
          <a:xfrm rot="10800000">
            <a:off x="11660657" y="8779073"/>
            <a:ext cx="211219" cy="298124"/>
            <a:chOff x="4500" y="720"/>
            <a:chExt cx="518" cy="662"/>
          </a:xfrm>
        </xdr:grpSpPr>
        <xdr:sp macro="" textlink="">
          <xdr:nvSpPr>
            <xdr:cNvPr id="909" name="Rectangle 853">
              <a:extLst>
                <a:ext uri="{FF2B5EF4-FFF2-40B4-BE49-F238E27FC236}">
                  <a16:creationId xmlns:a16="http://schemas.microsoft.com/office/drawing/2014/main" id="{A0E7C155-A266-B14A-1BC1-52DE176260E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10" name="AutoShape 854">
              <a:extLst>
                <a:ext uri="{FF2B5EF4-FFF2-40B4-BE49-F238E27FC236}">
                  <a16:creationId xmlns:a16="http://schemas.microsoft.com/office/drawing/2014/main" id="{10DFCA8A-0C4D-F30B-9F2F-DFEE47FBE7F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11" name="AutoShape 855">
              <a:extLst>
                <a:ext uri="{FF2B5EF4-FFF2-40B4-BE49-F238E27FC236}">
                  <a16:creationId xmlns:a16="http://schemas.microsoft.com/office/drawing/2014/main" id="{43B196DC-D5EC-B4FF-9B6F-DDA31F17423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28" name="Group 856">
            <a:extLst>
              <a:ext uri="{FF2B5EF4-FFF2-40B4-BE49-F238E27FC236}">
                <a16:creationId xmlns:a16="http://schemas.microsoft.com/office/drawing/2014/main" id="{AC1A5736-8493-34B7-DCFB-06387D20159F}"/>
              </a:ext>
            </a:extLst>
          </xdr:cNvPr>
          <xdr:cNvGrpSpPr>
            <a:grpSpLocks noChangeAspect="1"/>
          </xdr:cNvGrpSpPr>
        </xdr:nvGrpSpPr>
        <xdr:grpSpPr bwMode="auto">
          <a:xfrm rot="8415220">
            <a:off x="11965536" y="8700438"/>
            <a:ext cx="211219" cy="298124"/>
            <a:chOff x="4500" y="720"/>
            <a:chExt cx="518" cy="662"/>
          </a:xfrm>
        </xdr:grpSpPr>
        <xdr:sp macro="" textlink="">
          <xdr:nvSpPr>
            <xdr:cNvPr id="906" name="Rectangle 857">
              <a:extLst>
                <a:ext uri="{FF2B5EF4-FFF2-40B4-BE49-F238E27FC236}">
                  <a16:creationId xmlns:a16="http://schemas.microsoft.com/office/drawing/2014/main" id="{B668A359-B151-DA4E-D3FE-F64E2A5074A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7" name="AutoShape 858">
              <a:extLst>
                <a:ext uri="{FF2B5EF4-FFF2-40B4-BE49-F238E27FC236}">
                  <a16:creationId xmlns:a16="http://schemas.microsoft.com/office/drawing/2014/main" id="{E90C2B15-BD3B-6AF3-927B-48783042AA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8" name="AutoShape 859">
              <a:extLst>
                <a:ext uri="{FF2B5EF4-FFF2-40B4-BE49-F238E27FC236}">
                  <a16:creationId xmlns:a16="http://schemas.microsoft.com/office/drawing/2014/main" id="{9456DC27-5072-40B2-E36A-2B7569380DF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29" name="Group 860">
            <a:extLst>
              <a:ext uri="{FF2B5EF4-FFF2-40B4-BE49-F238E27FC236}">
                <a16:creationId xmlns:a16="http://schemas.microsoft.com/office/drawing/2014/main" id="{874C4C0C-2C63-F3B7-A9CA-39E923D31022}"/>
              </a:ext>
            </a:extLst>
          </xdr:cNvPr>
          <xdr:cNvGrpSpPr>
            <a:grpSpLocks noChangeAspect="1"/>
          </xdr:cNvGrpSpPr>
        </xdr:nvGrpSpPr>
        <xdr:grpSpPr bwMode="auto">
          <a:xfrm rot="6861729">
            <a:off x="12123508" y="8452966"/>
            <a:ext cx="236771" cy="265950"/>
            <a:chOff x="4500" y="720"/>
            <a:chExt cx="518" cy="662"/>
          </a:xfrm>
        </xdr:grpSpPr>
        <xdr:sp macro="" textlink="">
          <xdr:nvSpPr>
            <xdr:cNvPr id="860" name="Rectangle 861">
              <a:extLst>
                <a:ext uri="{FF2B5EF4-FFF2-40B4-BE49-F238E27FC236}">
                  <a16:creationId xmlns:a16="http://schemas.microsoft.com/office/drawing/2014/main" id="{B6CE6AC7-CACE-6F3D-16F5-1D667F80344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61" name="AutoShape 862">
              <a:extLst>
                <a:ext uri="{FF2B5EF4-FFF2-40B4-BE49-F238E27FC236}">
                  <a16:creationId xmlns:a16="http://schemas.microsoft.com/office/drawing/2014/main" id="{494BC683-155E-5B34-BAE2-857108B02AA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5" name="AutoShape 863">
              <a:extLst>
                <a:ext uri="{FF2B5EF4-FFF2-40B4-BE49-F238E27FC236}">
                  <a16:creationId xmlns:a16="http://schemas.microsoft.com/office/drawing/2014/main" id="{F0C4BD2F-3425-DC5E-A803-CA35BB21510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0" name="Group 864">
            <a:extLst>
              <a:ext uri="{FF2B5EF4-FFF2-40B4-BE49-F238E27FC236}">
                <a16:creationId xmlns:a16="http://schemas.microsoft.com/office/drawing/2014/main" id="{D1692494-60FF-12CA-5B6D-F2ED18361EFF}"/>
              </a:ext>
            </a:extLst>
          </xdr:cNvPr>
          <xdr:cNvGrpSpPr>
            <a:grpSpLocks noChangeAspect="1"/>
          </xdr:cNvGrpSpPr>
        </xdr:nvGrpSpPr>
        <xdr:grpSpPr bwMode="auto">
          <a:xfrm rot="5400000">
            <a:off x="12177469" y="8141448"/>
            <a:ext cx="236771" cy="265950"/>
            <a:chOff x="4500" y="720"/>
            <a:chExt cx="518" cy="662"/>
          </a:xfrm>
        </xdr:grpSpPr>
        <xdr:sp macro="" textlink="">
          <xdr:nvSpPr>
            <xdr:cNvPr id="857" name="Rectangle 865">
              <a:extLst>
                <a:ext uri="{FF2B5EF4-FFF2-40B4-BE49-F238E27FC236}">
                  <a16:creationId xmlns:a16="http://schemas.microsoft.com/office/drawing/2014/main" id="{F4B3F661-CD33-426F-3708-94701235C84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8" name="AutoShape 866">
              <a:extLst>
                <a:ext uri="{FF2B5EF4-FFF2-40B4-BE49-F238E27FC236}">
                  <a16:creationId xmlns:a16="http://schemas.microsoft.com/office/drawing/2014/main" id="{7B4641C2-57DA-C13C-A621-3D887A7EA13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9" name="AutoShape 867">
              <a:extLst>
                <a:ext uri="{FF2B5EF4-FFF2-40B4-BE49-F238E27FC236}">
                  <a16:creationId xmlns:a16="http://schemas.microsoft.com/office/drawing/2014/main" id="{FE831EC3-D7BA-EA71-3E5B-CC138A12B63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1" name="Group 868">
            <a:extLst>
              <a:ext uri="{FF2B5EF4-FFF2-40B4-BE49-F238E27FC236}">
                <a16:creationId xmlns:a16="http://schemas.microsoft.com/office/drawing/2014/main" id="{BC5DEC0F-8D05-F2F0-A93A-75ABFC8C3D04}"/>
              </a:ext>
            </a:extLst>
          </xdr:cNvPr>
          <xdr:cNvGrpSpPr>
            <a:grpSpLocks noChangeAspect="1"/>
          </xdr:cNvGrpSpPr>
        </xdr:nvGrpSpPr>
        <xdr:grpSpPr bwMode="auto">
          <a:xfrm rot="4125503">
            <a:off x="12138540" y="7823450"/>
            <a:ext cx="236771" cy="265950"/>
            <a:chOff x="4500" y="720"/>
            <a:chExt cx="518" cy="662"/>
          </a:xfrm>
        </xdr:grpSpPr>
        <xdr:sp macro="" textlink="">
          <xdr:nvSpPr>
            <xdr:cNvPr id="854" name="Rectangle 869">
              <a:extLst>
                <a:ext uri="{FF2B5EF4-FFF2-40B4-BE49-F238E27FC236}">
                  <a16:creationId xmlns:a16="http://schemas.microsoft.com/office/drawing/2014/main" id="{71B030D2-0C81-7471-6535-AC6E4B35F6E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5" name="AutoShape 870">
              <a:extLst>
                <a:ext uri="{FF2B5EF4-FFF2-40B4-BE49-F238E27FC236}">
                  <a16:creationId xmlns:a16="http://schemas.microsoft.com/office/drawing/2014/main" id="{507C8E93-6683-D7EC-9BD8-126DDEFDA97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6" name="AutoShape 871">
              <a:extLst>
                <a:ext uri="{FF2B5EF4-FFF2-40B4-BE49-F238E27FC236}">
                  <a16:creationId xmlns:a16="http://schemas.microsoft.com/office/drawing/2014/main" id="{188B237F-4B8A-5366-7860-0D686A0DBAE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2" name="Group 872">
            <a:extLst>
              <a:ext uri="{FF2B5EF4-FFF2-40B4-BE49-F238E27FC236}">
                <a16:creationId xmlns:a16="http://schemas.microsoft.com/office/drawing/2014/main" id="{D5A0FCEB-9BDF-BE2B-58CC-D08C6B606E4C}"/>
              </a:ext>
            </a:extLst>
          </xdr:cNvPr>
          <xdr:cNvGrpSpPr>
            <a:grpSpLocks noChangeAspect="1"/>
          </xdr:cNvGrpSpPr>
        </xdr:nvGrpSpPr>
        <xdr:grpSpPr bwMode="auto">
          <a:xfrm rot="1973452">
            <a:off x="11957056" y="7535595"/>
            <a:ext cx="211219" cy="298124"/>
            <a:chOff x="4500" y="720"/>
            <a:chExt cx="518" cy="662"/>
          </a:xfrm>
        </xdr:grpSpPr>
        <xdr:sp macro="" textlink="">
          <xdr:nvSpPr>
            <xdr:cNvPr id="851" name="Rectangle 873">
              <a:extLst>
                <a:ext uri="{FF2B5EF4-FFF2-40B4-BE49-F238E27FC236}">
                  <a16:creationId xmlns:a16="http://schemas.microsoft.com/office/drawing/2014/main" id="{800CB9B9-3841-B4B3-55AC-ECBEC61858F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2" name="AutoShape 874">
              <a:extLst>
                <a:ext uri="{FF2B5EF4-FFF2-40B4-BE49-F238E27FC236}">
                  <a16:creationId xmlns:a16="http://schemas.microsoft.com/office/drawing/2014/main" id="{93774AF7-78A5-B233-A727-BEA7C7654E5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3" name="AutoShape 875">
              <a:extLst>
                <a:ext uri="{FF2B5EF4-FFF2-40B4-BE49-F238E27FC236}">
                  <a16:creationId xmlns:a16="http://schemas.microsoft.com/office/drawing/2014/main" id="{39357DA5-813C-A5D5-8883-1FFAE0380B2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3" name="Group 876">
            <a:extLst>
              <a:ext uri="{FF2B5EF4-FFF2-40B4-BE49-F238E27FC236}">
                <a16:creationId xmlns:a16="http://schemas.microsoft.com/office/drawing/2014/main" id="{1EF2C06D-ABEF-8069-67B2-0FD4DA0B3CFF}"/>
              </a:ext>
            </a:extLst>
          </xdr:cNvPr>
          <xdr:cNvGrpSpPr>
            <a:grpSpLocks noChangeAspect="1"/>
          </xdr:cNvGrpSpPr>
        </xdr:nvGrpSpPr>
        <xdr:grpSpPr bwMode="auto">
          <a:xfrm>
            <a:off x="11668365" y="7471650"/>
            <a:ext cx="211219" cy="298124"/>
            <a:chOff x="4500" y="720"/>
            <a:chExt cx="518" cy="662"/>
          </a:xfrm>
        </xdr:grpSpPr>
        <xdr:sp macro="" textlink="">
          <xdr:nvSpPr>
            <xdr:cNvPr id="848" name="Rectangle 877">
              <a:extLst>
                <a:ext uri="{FF2B5EF4-FFF2-40B4-BE49-F238E27FC236}">
                  <a16:creationId xmlns:a16="http://schemas.microsoft.com/office/drawing/2014/main" id="{008F9D9F-9D89-2D5C-9BD0-7C6F9502AAB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49" name="AutoShape 878">
              <a:extLst>
                <a:ext uri="{FF2B5EF4-FFF2-40B4-BE49-F238E27FC236}">
                  <a16:creationId xmlns:a16="http://schemas.microsoft.com/office/drawing/2014/main" id="{3B76A7D8-B930-3D9A-B585-519F88FEFBC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0" name="AutoShape 879">
              <a:extLst>
                <a:ext uri="{FF2B5EF4-FFF2-40B4-BE49-F238E27FC236}">
                  <a16:creationId xmlns:a16="http://schemas.microsoft.com/office/drawing/2014/main" id="{46268EE3-7B28-8622-81EC-75996058A63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834" name="AutoShape 880">
            <a:extLst>
              <a:ext uri="{FF2B5EF4-FFF2-40B4-BE49-F238E27FC236}">
                <a16:creationId xmlns:a16="http://schemas.microsoft.com/office/drawing/2014/main" id="{E994DD0E-24F5-DB64-817A-A731BB55FA72}"/>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835" name="AutoShape 881">
            <a:extLst>
              <a:ext uri="{FF2B5EF4-FFF2-40B4-BE49-F238E27FC236}">
                <a16:creationId xmlns:a16="http://schemas.microsoft.com/office/drawing/2014/main" id="{E49167C5-8BAD-7D1E-6DE3-BF0D6B911181}"/>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836" name="Rectangle 882">
            <a:extLst>
              <a:ext uri="{FF2B5EF4-FFF2-40B4-BE49-F238E27FC236}">
                <a16:creationId xmlns:a16="http://schemas.microsoft.com/office/drawing/2014/main" id="{A716FF3B-977B-68DA-0B85-0469039930B1}"/>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7" name="AutoShape 883">
            <a:extLst>
              <a:ext uri="{FF2B5EF4-FFF2-40B4-BE49-F238E27FC236}">
                <a16:creationId xmlns:a16="http://schemas.microsoft.com/office/drawing/2014/main" id="{4AD5758B-8F62-3F21-F6D7-501C8093A0CB}"/>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8" name="Rectangle 884">
            <a:extLst>
              <a:ext uri="{FF2B5EF4-FFF2-40B4-BE49-F238E27FC236}">
                <a16:creationId xmlns:a16="http://schemas.microsoft.com/office/drawing/2014/main" id="{443C143C-761C-6CB8-85B7-52718F4F2938}"/>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9" name="Rectangle 885">
            <a:extLst>
              <a:ext uri="{FF2B5EF4-FFF2-40B4-BE49-F238E27FC236}">
                <a16:creationId xmlns:a16="http://schemas.microsoft.com/office/drawing/2014/main" id="{19507FEB-C6F6-CE07-BB3E-95F001C5BED6}"/>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0" name="Rectangle 886">
            <a:extLst>
              <a:ext uri="{FF2B5EF4-FFF2-40B4-BE49-F238E27FC236}">
                <a16:creationId xmlns:a16="http://schemas.microsoft.com/office/drawing/2014/main" id="{53B98704-E037-A2E4-5128-934E27875186}"/>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1" name="Rectangle 887">
            <a:extLst>
              <a:ext uri="{FF2B5EF4-FFF2-40B4-BE49-F238E27FC236}">
                <a16:creationId xmlns:a16="http://schemas.microsoft.com/office/drawing/2014/main" id="{A65F0788-949E-CC7D-966B-5EA3EFE83D76}"/>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2" name="Rectangle 888">
            <a:extLst>
              <a:ext uri="{FF2B5EF4-FFF2-40B4-BE49-F238E27FC236}">
                <a16:creationId xmlns:a16="http://schemas.microsoft.com/office/drawing/2014/main" id="{50B812D8-29A3-4655-FD1C-FED418BC1086}"/>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3" name="Rectangle 889">
            <a:extLst>
              <a:ext uri="{FF2B5EF4-FFF2-40B4-BE49-F238E27FC236}">
                <a16:creationId xmlns:a16="http://schemas.microsoft.com/office/drawing/2014/main" id="{327EB760-65F4-FD8E-3BE9-5593E763DEC3}"/>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4" name="Rectangle 890">
            <a:extLst>
              <a:ext uri="{FF2B5EF4-FFF2-40B4-BE49-F238E27FC236}">
                <a16:creationId xmlns:a16="http://schemas.microsoft.com/office/drawing/2014/main" id="{6EEEA297-E6D7-4993-E747-419B59EC2B95}"/>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5" name="Rectangle 891">
            <a:extLst>
              <a:ext uri="{FF2B5EF4-FFF2-40B4-BE49-F238E27FC236}">
                <a16:creationId xmlns:a16="http://schemas.microsoft.com/office/drawing/2014/main" id="{82FBC561-2BCA-4AF5-812B-15B3BEED3CB3}"/>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6" name="Rectangle 892">
            <a:extLst>
              <a:ext uri="{FF2B5EF4-FFF2-40B4-BE49-F238E27FC236}">
                <a16:creationId xmlns:a16="http://schemas.microsoft.com/office/drawing/2014/main" id="{222770F2-1D58-1E0E-9D3E-C509F814A49B}"/>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847" name="Rectangle 893">
            <a:extLst>
              <a:ext uri="{FF2B5EF4-FFF2-40B4-BE49-F238E27FC236}">
                <a16:creationId xmlns:a16="http://schemas.microsoft.com/office/drawing/2014/main" id="{291A4E97-7923-AD48-8733-2CC5D0795DB8}"/>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65</xdr:col>
      <xdr:colOff>85273</xdr:colOff>
      <xdr:row>109</xdr:row>
      <xdr:rowOff>51051</xdr:rowOff>
    </xdr:from>
    <xdr:to>
      <xdr:col>80</xdr:col>
      <xdr:colOff>33364</xdr:colOff>
      <xdr:row>121</xdr:row>
      <xdr:rowOff>35922</xdr:rowOff>
    </xdr:to>
    <xdr:grpSp>
      <xdr:nvGrpSpPr>
        <xdr:cNvPr id="5063" name="Group 5062">
          <a:extLst>
            <a:ext uri="{FF2B5EF4-FFF2-40B4-BE49-F238E27FC236}">
              <a16:creationId xmlns:a16="http://schemas.microsoft.com/office/drawing/2014/main" id="{B4B2D8CB-2387-49C6-8AEB-2D9D70D8A597}"/>
            </a:ext>
          </a:extLst>
        </xdr:cNvPr>
        <xdr:cNvGrpSpPr/>
      </xdr:nvGrpSpPr>
      <xdr:grpSpPr>
        <a:xfrm rot="16200000">
          <a:off x="9283680" y="13785442"/>
          <a:ext cx="1286395" cy="1993924"/>
          <a:chOff x="11503399" y="7471650"/>
          <a:chExt cx="925431" cy="1605547"/>
        </a:xfrm>
      </xdr:grpSpPr>
      <xdr:grpSp>
        <xdr:nvGrpSpPr>
          <xdr:cNvPr id="5064" name="Group 852">
            <a:extLst>
              <a:ext uri="{FF2B5EF4-FFF2-40B4-BE49-F238E27FC236}">
                <a16:creationId xmlns:a16="http://schemas.microsoft.com/office/drawing/2014/main" id="{796D6BB5-F871-181D-1B4F-FC1935C5E10D}"/>
              </a:ext>
            </a:extLst>
          </xdr:cNvPr>
          <xdr:cNvGrpSpPr>
            <a:grpSpLocks noChangeAspect="1"/>
          </xdr:cNvGrpSpPr>
        </xdr:nvGrpSpPr>
        <xdr:grpSpPr bwMode="auto">
          <a:xfrm rot="10800000">
            <a:off x="11660657" y="8779073"/>
            <a:ext cx="211219" cy="298124"/>
            <a:chOff x="4500" y="720"/>
            <a:chExt cx="518" cy="662"/>
          </a:xfrm>
        </xdr:grpSpPr>
        <xdr:sp macro="" textlink="">
          <xdr:nvSpPr>
            <xdr:cNvPr id="5792" name="Rectangle 853">
              <a:extLst>
                <a:ext uri="{FF2B5EF4-FFF2-40B4-BE49-F238E27FC236}">
                  <a16:creationId xmlns:a16="http://schemas.microsoft.com/office/drawing/2014/main" id="{546E16C8-A4BA-747E-74F4-C1B873336BA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793" name="AutoShape 854">
              <a:extLst>
                <a:ext uri="{FF2B5EF4-FFF2-40B4-BE49-F238E27FC236}">
                  <a16:creationId xmlns:a16="http://schemas.microsoft.com/office/drawing/2014/main" id="{4A7553B3-3B60-98D8-7F4B-1DDFC2747FA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794" name="AutoShape 855">
              <a:extLst>
                <a:ext uri="{FF2B5EF4-FFF2-40B4-BE49-F238E27FC236}">
                  <a16:creationId xmlns:a16="http://schemas.microsoft.com/office/drawing/2014/main" id="{234DF9C6-9119-59A9-ECEE-4F27573D8BA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5" name="Group 856">
            <a:extLst>
              <a:ext uri="{FF2B5EF4-FFF2-40B4-BE49-F238E27FC236}">
                <a16:creationId xmlns:a16="http://schemas.microsoft.com/office/drawing/2014/main" id="{F5034354-0800-9578-6C1E-12F896114CE6}"/>
              </a:ext>
            </a:extLst>
          </xdr:cNvPr>
          <xdr:cNvGrpSpPr>
            <a:grpSpLocks noChangeAspect="1"/>
          </xdr:cNvGrpSpPr>
        </xdr:nvGrpSpPr>
        <xdr:grpSpPr bwMode="auto">
          <a:xfrm rot="8415220">
            <a:off x="11965536" y="8700438"/>
            <a:ext cx="211219" cy="298124"/>
            <a:chOff x="4500" y="720"/>
            <a:chExt cx="518" cy="662"/>
          </a:xfrm>
        </xdr:grpSpPr>
        <xdr:sp macro="" textlink="">
          <xdr:nvSpPr>
            <xdr:cNvPr id="1021" name="Rectangle 857">
              <a:extLst>
                <a:ext uri="{FF2B5EF4-FFF2-40B4-BE49-F238E27FC236}">
                  <a16:creationId xmlns:a16="http://schemas.microsoft.com/office/drawing/2014/main" id="{FE0C8F5B-2F73-764F-715C-0C31691130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22" name="AutoShape 858">
              <a:extLst>
                <a:ext uri="{FF2B5EF4-FFF2-40B4-BE49-F238E27FC236}">
                  <a16:creationId xmlns:a16="http://schemas.microsoft.com/office/drawing/2014/main" id="{A28F0361-F59D-5B9E-0605-ED95B29DECD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23" name="AutoShape 859">
              <a:extLst>
                <a:ext uri="{FF2B5EF4-FFF2-40B4-BE49-F238E27FC236}">
                  <a16:creationId xmlns:a16="http://schemas.microsoft.com/office/drawing/2014/main" id="{019BD5AE-FE5D-19FA-C17C-7DA4F33D1E4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6" name="Group 860">
            <a:extLst>
              <a:ext uri="{FF2B5EF4-FFF2-40B4-BE49-F238E27FC236}">
                <a16:creationId xmlns:a16="http://schemas.microsoft.com/office/drawing/2014/main" id="{6FF8A193-4C82-483D-4EF6-BA5F612841FC}"/>
              </a:ext>
            </a:extLst>
          </xdr:cNvPr>
          <xdr:cNvGrpSpPr>
            <a:grpSpLocks noChangeAspect="1"/>
          </xdr:cNvGrpSpPr>
        </xdr:nvGrpSpPr>
        <xdr:grpSpPr bwMode="auto">
          <a:xfrm rot="6861729">
            <a:off x="12123508" y="8452966"/>
            <a:ext cx="236771" cy="265950"/>
            <a:chOff x="4500" y="720"/>
            <a:chExt cx="518" cy="662"/>
          </a:xfrm>
        </xdr:grpSpPr>
        <xdr:sp macro="" textlink="">
          <xdr:nvSpPr>
            <xdr:cNvPr id="1018" name="Rectangle 861">
              <a:extLst>
                <a:ext uri="{FF2B5EF4-FFF2-40B4-BE49-F238E27FC236}">
                  <a16:creationId xmlns:a16="http://schemas.microsoft.com/office/drawing/2014/main" id="{938718F6-DA68-861D-A322-167EC0169F0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9" name="AutoShape 862">
              <a:extLst>
                <a:ext uri="{FF2B5EF4-FFF2-40B4-BE49-F238E27FC236}">
                  <a16:creationId xmlns:a16="http://schemas.microsoft.com/office/drawing/2014/main" id="{392D110D-AA30-C36E-2AB6-E4FE2F6D32A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20" name="AutoShape 863">
              <a:extLst>
                <a:ext uri="{FF2B5EF4-FFF2-40B4-BE49-F238E27FC236}">
                  <a16:creationId xmlns:a16="http://schemas.microsoft.com/office/drawing/2014/main" id="{9771B474-EBD8-B762-03C0-2801059D619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7" name="Group 864">
            <a:extLst>
              <a:ext uri="{FF2B5EF4-FFF2-40B4-BE49-F238E27FC236}">
                <a16:creationId xmlns:a16="http://schemas.microsoft.com/office/drawing/2014/main" id="{21408666-8FF9-9B7E-EEC2-7AABDCCFAB20}"/>
              </a:ext>
            </a:extLst>
          </xdr:cNvPr>
          <xdr:cNvGrpSpPr>
            <a:grpSpLocks noChangeAspect="1"/>
          </xdr:cNvGrpSpPr>
        </xdr:nvGrpSpPr>
        <xdr:grpSpPr bwMode="auto">
          <a:xfrm rot="5400000">
            <a:off x="12177469" y="8141448"/>
            <a:ext cx="236771" cy="265950"/>
            <a:chOff x="4500" y="720"/>
            <a:chExt cx="518" cy="662"/>
          </a:xfrm>
        </xdr:grpSpPr>
        <xdr:sp macro="" textlink="">
          <xdr:nvSpPr>
            <xdr:cNvPr id="1015" name="Rectangle 865">
              <a:extLst>
                <a:ext uri="{FF2B5EF4-FFF2-40B4-BE49-F238E27FC236}">
                  <a16:creationId xmlns:a16="http://schemas.microsoft.com/office/drawing/2014/main" id="{379712B5-87E3-D670-7F9C-465761B09C5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6" name="AutoShape 866">
              <a:extLst>
                <a:ext uri="{FF2B5EF4-FFF2-40B4-BE49-F238E27FC236}">
                  <a16:creationId xmlns:a16="http://schemas.microsoft.com/office/drawing/2014/main" id="{950C10EA-5287-2A20-3001-B5EF2CC2B2F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7" name="AutoShape 867">
              <a:extLst>
                <a:ext uri="{FF2B5EF4-FFF2-40B4-BE49-F238E27FC236}">
                  <a16:creationId xmlns:a16="http://schemas.microsoft.com/office/drawing/2014/main" id="{B602AD7E-1D4E-78BE-95AF-E4215DAE93F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8" name="Group 868">
            <a:extLst>
              <a:ext uri="{FF2B5EF4-FFF2-40B4-BE49-F238E27FC236}">
                <a16:creationId xmlns:a16="http://schemas.microsoft.com/office/drawing/2014/main" id="{A493DD81-F17A-CACD-7DEA-06B4F956ED68}"/>
              </a:ext>
            </a:extLst>
          </xdr:cNvPr>
          <xdr:cNvGrpSpPr>
            <a:grpSpLocks noChangeAspect="1"/>
          </xdr:cNvGrpSpPr>
        </xdr:nvGrpSpPr>
        <xdr:grpSpPr bwMode="auto">
          <a:xfrm rot="4125503">
            <a:off x="12138540" y="7823450"/>
            <a:ext cx="236771" cy="265950"/>
            <a:chOff x="4500" y="720"/>
            <a:chExt cx="518" cy="662"/>
          </a:xfrm>
        </xdr:grpSpPr>
        <xdr:sp macro="" textlink="">
          <xdr:nvSpPr>
            <xdr:cNvPr id="1012" name="Rectangle 869">
              <a:extLst>
                <a:ext uri="{FF2B5EF4-FFF2-40B4-BE49-F238E27FC236}">
                  <a16:creationId xmlns:a16="http://schemas.microsoft.com/office/drawing/2014/main" id="{F6052F3B-601A-B0CF-75D3-E7497367F99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3" name="AutoShape 870">
              <a:extLst>
                <a:ext uri="{FF2B5EF4-FFF2-40B4-BE49-F238E27FC236}">
                  <a16:creationId xmlns:a16="http://schemas.microsoft.com/office/drawing/2014/main" id="{CC8034F1-CA36-2066-518D-963CBE807F9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4" name="AutoShape 871">
              <a:extLst>
                <a:ext uri="{FF2B5EF4-FFF2-40B4-BE49-F238E27FC236}">
                  <a16:creationId xmlns:a16="http://schemas.microsoft.com/office/drawing/2014/main" id="{0AFBDE96-B13D-C601-EFFE-AE3F1D513A3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9" name="Group 872">
            <a:extLst>
              <a:ext uri="{FF2B5EF4-FFF2-40B4-BE49-F238E27FC236}">
                <a16:creationId xmlns:a16="http://schemas.microsoft.com/office/drawing/2014/main" id="{BFD0C160-4B90-67A9-C0C3-74ABFF8F3EB4}"/>
              </a:ext>
            </a:extLst>
          </xdr:cNvPr>
          <xdr:cNvGrpSpPr>
            <a:grpSpLocks noChangeAspect="1"/>
          </xdr:cNvGrpSpPr>
        </xdr:nvGrpSpPr>
        <xdr:grpSpPr bwMode="auto">
          <a:xfrm rot="1973452">
            <a:off x="11957056" y="7535595"/>
            <a:ext cx="211219" cy="298124"/>
            <a:chOff x="4500" y="720"/>
            <a:chExt cx="518" cy="662"/>
          </a:xfrm>
        </xdr:grpSpPr>
        <xdr:sp macro="" textlink="">
          <xdr:nvSpPr>
            <xdr:cNvPr id="994" name="Rectangle 873">
              <a:extLst>
                <a:ext uri="{FF2B5EF4-FFF2-40B4-BE49-F238E27FC236}">
                  <a16:creationId xmlns:a16="http://schemas.microsoft.com/office/drawing/2014/main" id="{5F46D354-0AB0-BEF7-6F1E-0AF95F4F413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0" name="AutoShape 874">
              <a:extLst>
                <a:ext uri="{FF2B5EF4-FFF2-40B4-BE49-F238E27FC236}">
                  <a16:creationId xmlns:a16="http://schemas.microsoft.com/office/drawing/2014/main" id="{7FB16A13-E153-070F-5E44-A0ED96DAA23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1" name="AutoShape 875">
              <a:extLst>
                <a:ext uri="{FF2B5EF4-FFF2-40B4-BE49-F238E27FC236}">
                  <a16:creationId xmlns:a16="http://schemas.microsoft.com/office/drawing/2014/main" id="{3E5CEF28-0FF9-0770-5755-FB7DB803600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70" name="Group 876">
            <a:extLst>
              <a:ext uri="{FF2B5EF4-FFF2-40B4-BE49-F238E27FC236}">
                <a16:creationId xmlns:a16="http://schemas.microsoft.com/office/drawing/2014/main" id="{0FE2F8D3-5013-C668-7C12-6A6BCD494311}"/>
              </a:ext>
            </a:extLst>
          </xdr:cNvPr>
          <xdr:cNvGrpSpPr>
            <a:grpSpLocks noChangeAspect="1"/>
          </xdr:cNvGrpSpPr>
        </xdr:nvGrpSpPr>
        <xdr:grpSpPr bwMode="auto">
          <a:xfrm>
            <a:off x="11668365" y="7471650"/>
            <a:ext cx="211219" cy="298124"/>
            <a:chOff x="4500" y="720"/>
            <a:chExt cx="518" cy="662"/>
          </a:xfrm>
        </xdr:grpSpPr>
        <xdr:sp macro="" textlink="">
          <xdr:nvSpPr>
            <xdr:cNvPr id="5085" name="Rectangle 877">
              <a:extLst>
                <a:ext uri="{FF2B5EF4-FFF2-40B4-BE49-F238E27FC236}">
                  <a16:creationId xmlns:a16="http://schemas.microsoft.com/office/drawing/2014/main" id="{CF21A710-E3F0-B32A-A133-F36307C8F04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086" name="AutoShape 878">
              <a:extLst>
                <a:ext uri="{FF2B5EF4-FFF2-40B4-BE49-F238E27FC236}">
                  <a16:creationId xmlns:a16="http://schemas.microsoft.com/office/drawing/2014/main" id="{D4591EED-C9F0-8377-190A-06A160D156F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93" name="AutoShape 879">
              <a:extLst>
                <a:ext uri="{FF2B5EF4-FFF2-40B4-BE49-F238E27FC236}">
                  <a16:creationId xmlns:a16="http://schemas.microsoft.com/office/drawing/2014/main" id="{FCA911A0-E096-0BDE-DE78-304D9BD6180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071" name="AutoShape 880">
            <a:extLst>
              <a:ext uri="{FF2B5EF4-FFF2-40B4-BE49-F238E27FC236}">
                <a16:creationId xmlns:a16="http://schemas.microsoft.com/office/drawing/2014/main" id="{C2315DC4-02BC-CE69-D2BE-8BFB0EEDB750}"/>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072" name="AutoShape 881">
            <a:extLst>
              <a:ext uri="{FF2B5EF4-FFF2-40B4-BE49-F238E27FC236}">
                <a16:creationId xmlns:a16="http://schemas.microsoft.com/office/drawing/2014/main" id="{E1FAEC57-4566-9F60-1772-C5BC949B612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073" name="Rectangle 882">
            <a:extLst>
              <a:ext uri="{FF2B5EF4-FFF2-40B4-BE49-F238E27FC236}">
                <a16:creationId xmlns:a16="http://schemas.microsoft.com/office/drawing/2014/main" id="{BBD0D958-C34F-9D5F-F9A9-5497E18CFC69}"/>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4" name="AutoShape 883">
            <a:extLst>
              <a:ext uri="{FF2B5EF4-FFF2-40B4-BE49-F238E27FC236}">
                <a16:creationId xmlns:a16="http://schemas.microsoft.com/office/drawing/2014/main" id="{F679DF86-F659-EE76-26CE-A15AC1136DE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5" name="Rectangle 884">
            <a:extLst>
              <a:ext uri="{FF2B5EF4-FFF2-40B4-BE49-F238E27FC236}">
                <a16:creationId xmlns:a16="http://schemas.microsoft.com/office/drawing/2014/main" id="{ECD928D0-384F-D76E-8096-3592207DBA79}"/>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6" name="Rectangle 885">
            <a:extLst>
              <a:ext uri="{FF2B5EF4-FFF2-40B4-BE49-F238E27FC236}">
                <a16:creationId xmlns:a16="http://schemas.microsoft.com/office/drawing/2014/main" id="{F02AD15B-38D9-684A-C520-73AC70F1D58E}"/>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7" name="Rectangle 886">
            <a:extLst>
              <a:ext uri="{FF2B5EF4-FFF2-40B4-BE49-F238E27FC236}">
                <a16:creationId xmlns:a16="http://schemas.microsoft.com/office/drawing/2014/main" id="{58BEBF93-8B51-E230-B01D-AADD1C9E09C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8" name="Rectangle 887">
            <a:extLst>
              <a:ext uri="{FF2B5EF4-FFF2-40B4-BE49-F238E27FC236}">
                <a16:creationId xmlns:a16="http://schemas.microsoft.com/office/drawing/2014/main" id="{B6A03302-72EF-D5D2-985E-BE44A9A6D301}"/>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9" name="Rectangle 888">
            <a:extLst>
              <a:ext uri="{FF2B5EF4-FFF2-40B4-BE49-F238E27FC236}">
                <a16:creationId xmlns:a16="http://schemas.microsoft.com/office/drawing/2014/main" id="{3F27ECF9-DA18-88DE-1418-EC64967F4801}"/>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0" name="Rectangle 889">
            <a:extLst>
              <a:ext uri="{FF2B5EF4-FFF2-40B4-BE49-F238E27FC236}">
                <a16:creationId xmlns:a16="http://schemas.microsoft.com/office/drawing/2014/main" id="{8704DE5D-6B07-EFB8-92C3-3B1A9CF4A7A4}"/>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1" name="Rectangle 890">
            <a:extLst>
              <a:ext uri="{FF2B5EF4-FFF2-40B4-BE49-F238E27FC236}">
                <a16:creationId xmlns:a16="http://schemas.microsoft.com/office/drawing/2014/main" id="{473AA202-13B4-2C22-E670-076F147F56A6}"/>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2" name="Rectangle 891">
            <a:extLst>
              <a:ext uri="{FF2B5EF4-FFF2-40B4-BE49-F238E27FC236}">
                <a16:creationId xmlns:a16="http://schemas.microsoft.com/office/drawing/2014/main" id="{67B2CA27-17D8-35E1-530C-92036C5C0496}"/>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3" name="Rectangle 892">
            <a:extLst>
              <a:ext uri="{FF2B5EF4-FFF2-40B4-BE49-F238E27FC236}">
                <a16:creationId xmlns:a16="http://schemas.microsoft.com/office/drawing/2014/main" id="{B85E07F0-1C79-F843-E284-4995A8FC22E3}"/>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084" name="Rectangle 893">
            <a:extLst>
              <a:ext uri="{FF2B5EF4-FFF2-40B4-BE49-F238E27FC236}">
                <a16:creationId xmlns:a16="http://schemas.microsoft.com/office/drawing/2014/main" id="{A54C2BD0-164B-DA2F-FB02-07AD8B24E6D9}"/>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84</xdr:col>
      <xdr:colOff>52614</xdr:colOff>
      <xdr:row>130</xdr:row>
      <xdr:rowOff>9321</xdr:rowOff>
    </xdr:from>
    <xdr:to>
      <xdr:col>99</xdr:col>
      <xdr:colOff>705</xdr:colOff>
      <xdr:row>141</xdr:row>
      <xdr:rowOff>95215</xdr:rowOff>
    </xdr:to>
    <xdr:grpSp>
      <xdr:nvGrpSpPr>
        <xdr:cNvPr id="5838" name="Group 5837">
          <a:extLst>
            <a:ext uri="{FF2B5EF4-FFF2-40B4-BE49-F238E27FC236}">
              <a16:creationId xmlns:a16="http://schemas.microsoft.com/office/drawing/2014/main" id="{866BEBDB-E60F-4DC7-BC0C-9E815C7273C5}"/>
            </a:ext>
          </a:extLst>
        </xdr:cNvPr>
        <xdr:cNvGrpSpPr/>
      </xdr:nvGrpSpPr>
      <xdr:grpSpPr>
        <a:xfrm rot="5400000">
          <a:off x="11837915" y="16028175"/>
          <a:ext cx="1283322" cy="1984400"/>
          <a:chOff x="11503399" y="7471650"/>
          <a:chExt cx="925431" cy="1605547"/>
        </a:xfrm>
      </xdr:grpSpPr>
      <xdr:grpSp>
        <xdr:nvGrpSpPr>
          <xdr:cNvPr id="5839" name="Group 852">
            <a:extLst>
              <a:ext uri="{FF2B5EF4-FFF2-40B4-BE49-F238E27FC236}">
                <a16:creationId xmlns:a16="http://schemas.microsoft.com/office/drawing/2014/main" id="{7EE58B9D-2F77-4427-12A4-2F4E3F4F0434}"/>
              </a:ext>
            </a:extLst>
          </xdr:cNvPr>
          <xdr:cNvGrpSpPr>
            <a:grpSpLocks noChangeAspect="1"/>
          </xdr:cNvGrpSpPr>
        </xdr:nvGrpSpPr>
        <xdr:grpSpPr bwMode="auto">
          <a:xfrm rot="10800000">
            <a:off x="11660657" y="8779073"/>
            <a:ext cx="211219" cy="298124"/>
            <a:chOff x="4500" y="720"/>
            <a:chExt cx="518" cy="662"/>
          </a:xfrm>
        </xdr:grpSpPr>
        <xdr:sp macro="" textlink="">
          <xdr:nvSpPr>
            <xdr:cNvPr id="5878" name="Rectangle 853">
              <a:extLst>
                <a:ext uri="{FF2B5EF4-FFF2-40B4-BE49-F238E27FC236}">
                  <a16:creationId xmlns:a16="http://schemas.microsoft.com/office/drawing/2014/main" id="{17A7F83B-4F4C-C919-2F0F-842391A97B5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9" name="AutoShape 854">
              <a:extLst>
                <a:ext uri="{FF2B5EF4-FFF2-40B4-BE49-F238E27FC236}">
                  <a16:creationId xmlns:a16="http://schemas.microsoft.com/office/drawing/2014/main" id="{0775BC19-0FEE-0407-BB2C-4A5DC647ACF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80" name="AutoShape 855">
              <a:extLst>
                <a:ext uri="{FF2B5EF4-FFF2-40B4-BE49-F238E27FC236}">
                  <a16:creationId xmlns:a16="http://schemas.microsoft.com/office/drawing/2014/main" id="{53CD444B-992E-9F0A-9B23-54325B4B667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0" name="Group 856">
            <a:extLst>
              <a:ext uri="{FF2B5EF4-FFF2-40B4-BE49-F238E27FC236}">
                <a16:creationId xmlns:a16="http://schemas.microsoft.com/office/drawing/2014/main" id="{D54ED737-4E8F-F9B5-E515-2B65E651F8C7}"/>
              </a:ext>
            </a:extLst>
          </xdr:cNvPr>
          <xdr:cNvGrpSpPr>
            <a:grpSpLocks noChangeAspect="1"/>
          </xdr:cNvGrpSpPr>
        </xdr:nvGrpSpPr>
        <xdr:grpSpPr bwMode="auto">
          <a:xfrm rot="8415220">
            <a:off x="11965536" y="8700438"/>
            <a:ext cx="211219" cy="298124"/>
            <a:chOff x="4500" y="720"/>
            <a:chExt cx="518" cy="662"/>
          </a:xfrm>
        </xdr:grpSpPr>
        <xdr:sp macro="" textlink="">
          <xdr:nvSpPr>
            <xdr:cNvPr id="5875" name="Rectangle 857">
              <a:extLst>
                <a:ext uri="{FF2B5EF4-FFF2-40B4-BE49-F238E27FC236}">
                  <a16:creationId xmlns:a16="http://schemas.microsoft.com/office/drawing/2014/main" id="{AD109473-0DD2-F59B-1EBA-F31A5C9D9AE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6" name="AutoShape 858">
              <a:extLst>
                <a:ext uri="{FF2B5EF4-FFF2-40B4-BE49-F238E27FC236}">
                  <a16:creationId xmlns:a16="http://schemas.microsoft.com/office/drawing/2014/main" id="{EEB83467-E2E1-7231-5237-54BC539C4C7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7" name="AutoShape 859">
              <a:extLst>
                <a:ext uri="{FF2B5EF4-FFF2-40B4-BE49-F238E27FC236}">
                  <a16:creationId xmlns:a16="http://schemas.microsoft.com/office/drawing/2014/main" id="{B30899BD-CAE1-ABDF-25E9-78CB920C79C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1" name="Group 860">
            <a:extLst>
              <a:ext uri="{FF2B5EF4-FFF2-40B4-BE49-F238E27FC236}">
                <a16:creationId xmlns:a16="http://schemas.microsoft.com/office/drawing/2014/main" id="{312EBC2D-5CBB-9A10-2706-E9A89C9787D5}"/>
              </a:ext>
            </a:extLst>
          </xdr:cNvPr>
          <xdr:cNvGrpSpPr>
            <a:grpSpLocks noChangeAspect="1"/>
          </xdr:cNvGrpSpPr>
        </xdr:nvGrpSpPr>
        <xdr:grpSpPr bwMode="auto">
          <a:xfrm rot="6861729">
            <a:off x="12123508" y="8452966"/>
            <a:ext cx="236771" cy="265950"/>
            <a:chOff x="4500" y="720"/>
            <a:chExt cx="518" cy="662"/>
          </a:xfrm>
        </xdr:grpSpPr>
        <xdr:sp macro="" textlink="">
          <xdr:nvSpPr>
            <xdr:cNvPr id="5872" name="Rectangle 861">
              <a:extLst>
                <a:ext uri="{FF2B5EF4-FFF2-40B4-BE49-F238E27FC236}">
                  <a16:creationId xmlns:a16="http://schemas.microsoft.com/office/drawing/2014/main" id="{72C7F909-0037-EEB7-84C7-075C2205556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3" name="AutoShape 862">
              <a:extLst>
                <a:ext uri="{FF2B5EF4-FFF2-40B4-BE49-F238E27FC236}">
                  <a16:creationId xmlns:a16="http://schemas.microsoft.com/office/drawing/2014/main" id="{D7FB9584-FA8A-4DD5-DE76-3C28553F7AF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4" name="AutoShape 863">
              <a:extLst>
                <a:ext uri="{FF2B5EF4-FFF2-40B4-BE49-F238E27FC236}">
                  <a16:creationId xmlns:a16="http://schemas.microsoft.com/office/drawing/2014/main" id="{FB170CE2-73C8-1056-F900-0F1C2C410D9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2" name="Group 864">
            <a:extLst>
              <a:ext uri="{FF2B5EF4-FFF2-40B4-BE49-F238E27FC236}">
                <a16:creationId xmlns:a16="http://schemas.microsoft.com/office/drawing/2014/main" id="{10121A21-63A7-9367-A721-02DB8279F9C0}"/>
              </a:ext>
            </a:extLst>
          </xdr:cNvPr>
          <xdr:cNvGrpSpPr>
            <a:grpSpLocks noChangeAspect="1"/>
          </xdr:cNvGrpSpPr>
        </xdr:nvGrpSpPr>
        <xdr:grpSpPr bwMode="auto">
          <a:xfrm rot="5400000">
            <a:off x="12177469" y="8141448"/>
            <a:ext cx="236771" cy="265950"/>
            <a:chOff x="4500" y="720"/>
            <a:chExt cx="518" cy="662"/>
          </a:xfrm>
        </xdr:grpSpPr>
        <xdr:sp macro="" textlink="">
          <xdr:nvSpPr>
            <xdr:cNvPr id="5869" name="Rectangle 865">
              <a:extLst>
                <a:ext uri="{FF2B5EF4-FFF2-40B4-BE49-F238E27FC236}">
                  <a16:creationId xmlns:a16="http://schemas.microsoft.com/office/drawing/2014/main" id="{B1936FCE-6B7A-1E28-BCD3-1982745A909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0" name="AutoShape 866">
              <a:extLst>
                <a:ext uri="{FF2B5EF4-FFF2-40B4-BE49-F238E27FC236}">
                  <a16:creationId xmlns:a16="http://schemas.microsoft.com/office/drawing/2014/main" id="{004D64C9-FD6F-4642-3EB1-41AAF5C9AD5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1" name="AutoShape 867">
              <a:extLst>
                <a:ext uri="{FF2B5EF4-FFF2-40B4-BE49-F238E27FC236}">
                  <a16:creationId xmlns:a16="http://schemas.microsoft.com/office/drawing/2014/main" id="{D3EA21CC-1700-E8D6-85FB-BF6B9C51CF6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3" name="Group 868">
            <a:extLst>
              <a:ext uri="{FF2B5EF4-FFF2-40B4-BE49-F238E27FC236}">
                <a16:creationId xmlns:a16="http://schemas.microsoft.com/office/drawing/2014/main" id="{B633AA58-7A7A-C271-412D-F6CBA2CD6135}"/>
              </a:ext>
            </a:extLst>
          </xdr:cNvPr>
          <xdr:cNvGrpSpPr>
            <a:grpSpLocks noChangeAspect="1"/>
          </xdr:cNvGrpSpPr>
        </xdr:nvGrpSpPr>
        <xdr:grpSpPr bwMode="auto">
          <a:xfrm rot="4125503">
            <a:off x="12138540" y="7823450"/>
            <a:ext cx="236771" cy="265950"/>
            <a:chOff x="4500" y="720"/>
            <a:chExt cx="518" cy="662"/>
          </a:xfrm>
        </xdr:grpSpPr>
        <xdr:sp macro="" textlink="">
          <xdr:nvSpPr>
            <xdr:cNvPr id="5866" name="Rectangle 869">
              <a:extLst>
                <a:ext uri="{FF2B5EF4-FFF2-40B4-BE49-F238E27FC236}">
                  <a16:creationId xmlns:a16="http://schemas.microsoft.com/office/drawing/2014/main" id="{1572F3E7-487D-88DA-2BC1-C7A70EA5177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7" name="AutoShape 870">
              <a:extLst>
                <a:ext uri="{FF2B5EF4-FFF2-40B4-BE49-F238E27FC236}">
                  <a16:creationId xmlns:a16="http://schemas.microsoft.com/office/drawing/2014/main" id="{C5CE83E6-1150-6814-E315-34CC864B00A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8" name="AutoShape 871">
              <a:extLst>
                <a:ext uri="{FF2B5EF4-FFF2-40B4-BE49-F238E27FC236}">
                  <a16:creationId xmlns:a16="http://schemas.microsoft.com/office/drawing/2014/main" id="{211DC357-511B-71A7-0B84-57275C4F3CD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4" name="Group 872">
            <a:extLst>
              <a:ext uri="{FF2B5EF4-FFF2-40B4-BE49-F238E27FC236}">
                <a16:creationId xmlns:a16="http://schemas.microsoft.com/office/drawing/2014/main" id="{0A47E40B-2974-7303-A748-F98E03E1FC88}"/>
              </a:ext>
            </a:extLst>
          </xdr:cNvPr>
          <xdr:cNvGrpSpPr>
            <a:grpSpLocks noChangeAspect="1"/>
          </xdr:cNvGrpSpPr>
        </xdr:nvGrpSpPr>
        <xdr:grpSpPr bwMode="auto">
          <a:xfrm rot="1973452">
            <a:off x="11957056" y="7535595"/>
            <a:ext cx="211219" cy="298124"/>
            <a:chOff x="4500" y="720"/>
            <a:chExt cx="518" cy="662"/>
          </a:xfrm>
        </xdr:grpSpPr>
        <xdr:sp macro="" textlink="">
          <xdr:nvSpPr>
            <xdr:cNvPr id="5863" name="Rectangle 873">
              <a:extLst>
                <a:ext uri="{FF2B5EF4-FFF2-40B4-BE49-F238E27FC236}">
                  <a16:creationId xmlns:a16="http://schemas.microsoft.com/office/drawing/2014/main" id="{9CE553E8-E11F-1F85-4EA5-3B415DC957B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4" name="AutoShape 874">
              <a:extLst>
                <a:ext uri="{FF2B5EF4-FFF2-40B4-BE49-F238E27FC236}">
                  <a16:creationId xmlns:a16="http://schemas.microsoft.com/office/drawing/2014/main" id="{62352E30-EA3D-EE38-CD82-270765B6CCD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5" name="AutoShape 875">
              <a:extLst>
                <a:ext uri="{FF2B5EF4-FFF2-40B4-BE49-F238E27FC236}">
                  <a16:creationId xmlns:a16="http://schemas.microsoft.com/office/drawing/2014/main" id="{7C3519DA-565B-30BB-8EED-0D2246B86D1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5" name="Group 876">
            <a:extLst>
              <a:ext uri="{FF2B5EF4-FFF2-40B4-BE49-F238E27FC236}">
                <a16:creationId xmlns:a16="http://schemas.microsoft.com/office/drawing/2014/main" id="{5AD688E8-76B4-C838-6C6F-EDC3A8FF9F2F}"/>
              </a:ext>
            </a:extLst>
          </xdr:cNvPr>
          <xdr:cNvGrpSpPr>
            <a:grpSpLocks noChangeAspect="1"/>
          </xdr:cNvGrpSpPr>
        </xdr:nvGrpSpPr>
        <xdr:grpSpPr bwMode="auto">
          <a:xfrm>
            <a:off x="11668365" y="7471650"/>
            <a:ext cx="211219" cy="298124"/>
            <a:chOff x="4500" y="720"/>
            <a:chExt cx="518" cy="662"/>
          </a:xfrm>
        </xdr:grpSpPr>
        <xdr:sp macro="" textlink="">
          <xdr:nvSpPr>
            <xdr:cNvPr id="5860" name="Rectangle 877">
              <a:extLst>
                <a:ext uri="{FF2B5EF4-FFF2-40B4-BE49-F238E27FC236}">
                  <a16:creationId xmlns:a16="http://schemas.microsoft.com/office/drawing/2014/main" id="{FA34E3F2-EF2D-38A6-4860-52B290F430C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1" name="AutoShape 878">
              <a:extLst>
                <a:ext uri="{FF2B5EF4-FFF2-40B4-BE49-F238E27FC236}">
                  <a16:creationId xmlns:a16="http://schemas.microsoft.com/office/drawing/2014/main" id="{9020B5FB-3C2C-FCCE-EC02-1E22378637B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2" name="AutoShape 879">
              <a:extLst>
                <a:ext uri="{FF2B5EF4-FFF2-40B4-BE49-F238E27FC236}">
                  <a16:creationId xmlns:a16="http://schemas.microsoft.com/office/drawing/2014/main" id="{2BEF92DF-7AB6-C3FB-D357-32E78244EB5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846" name="AutoShape 880">
            <a:extLst>
              <a:ext uri="{FF2B5EF4-FFF2-40B4-BE49-F238E27FC236}">
                <a16:creationId xmlns:a16="http://schemas.microsoft.com/office/drawing/2014/main" id="{205FD73C-50DE-0713-4D95-75B5ED1E5724}"/>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847" name="AutoShape 881">
            <a:extLst>
              <a:ext uri="{FF2B5EF4-FFF2-40B4-BE49-F238E27FC236}">
                <a16:creationId xmlns:a16="http://schemas.microsoft.com/office/drawing/2014/main" id="{F43D3087-6025-AD61-EFCD-2C7ECBCF203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848" name="Rectangle 882">
            <a:extLst>
              <a:ext uri="{FF2B5EF4-FFF2-40B4-BE49-F238E27FC236}">
                <a16:creationId xmlns:a16="http://schemas.microsoft.com/office/drawing/2014/main" id="{DB04DE23-5F79-E418-8A87-BB5BAAC0711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49" name="AutoShape 883">
            <a:extLst>
              <a:ext uri="{FF2B5EF4-FFF2-40B4-BE49-F238E27FC236}">
                <a16:creationId xmlns:a16="http://schemas.microsoft.com/office/drawing/2014/main" id="{C3BDA39A-48CE-971C-4F5C-B0B7A1E91F7F}"/>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0" name="Rectangle 884">
            <a:extLst>
              <a:ext uri="{FF2B5EF4-FFF2-40B4-BE49-F238E27FC236}">
                <a16:creationId xmlns:a16="http://schemas.microsoft.com/office/drawing/2014/main" id="{8C7BC910-394E-4002-75CA-48E17F0C321E}"/>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1" name="Rectangle 885">
            <a:extLst>
              <a:ext uri="{FF2B5EF4-FFF2-40B4-BE49-F238E27FC236}">
                <a16:creationId xmlns:a16="http://schemas.microsoft.com/office/drawing/2014/main" id="{733EBFD3-0C00-2884-A8E9-7225B4E8F629}"/>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2" name="Rectangle 886">
            <a:extLst>
              <a:ext uri="{FF2B5EF4-FFF2-40B4-BE49-F238E27FC236}">
                <a16:creationId xmlns:a16="http://schemas.microsoft.com/office/drawing/2014/main" id="{2260F495-38CA-978B-1F70-4BAFD41CD9B1}"/>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3" name="Rectangle 887">
            <a:extLst>
              <a:ext uri="{FF2B5EF4-FFF2-40B4-BE49-F238E27FC236}">
                <a16:creationId xmlns:a16="http://schemas.microsoft.com/office/drawing/2014/main" id="{D9D19CAA-6390-CB95-192B-F1A722748230}"/>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4" name="Rectangle 888">
            <a:extLst>
              <a:ext uri="{FF2B5EF4-FFF2-40B4-BE49-F238E27FC236}">
                <a16:creationId xmlns:a16="http://schemas.microsoft.com/office/drawing/2014/main" id="{E9B1BC4F-A4B3-EB62-C6CF-712BA28B85E3}"/>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5" name="Rectangle 889">
            <a:extLst>
              <a:ext uri="{FF2B5EF4-FFF2-40B4-BE49-F238E27FC236}">
                <a16:creationId xmlns:a16="http://schemas.microsoft.com/office/drawing/2014/main" id="{FD8E99B4-7BBD-176A-4395-724C4A282D23}"/>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6" name="Rectangle 890">
            <a:extLst>
              <a:ext uri="{FF2B5EF4-FFF2-40B4-BE49-F238E27FC236}">
                <a16:creationId xmlns:a16="http://schemas.microsoft.com/office/drawing/2014/main" id="{F3A483ED-712B-BDD2-A2E1-D24AAA15A5CB}"/>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7" name="Rectangle 891">
            <a:extLst>
              <a:ext uri="{FF2B5EF4-FFF2-40B4-BE49-F238E27FC236}">
                <a16:creationId xmlns:a16="http://schemas.microsoft.com/office/drawing/2014/main" id="{61EACD67-9034-E634-DF21-0D4575C7CF44}"/>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8" name="Rectangle 892">
            <a:extLst>
              <a:ext uri="{FF2B5EF4-FFF2-40B4-BE49-F238E27FC236}">
                <a16:creationId xmlns:a16="http://schemas.microsoft.com/office/drawing/2014/main" id="{7F2CCE08-DBE5-D1FE-5C11-81A1AAA88D30}"/>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859" name="Rectangle 893">
            <a:extLst>
              <a:ext uri="{FF2B5EF4-FFF2-40B4-BE49-F238E27FC236}">
                <a16:creationId xmlns:a16="http://schemas.microsoft.com/office/drawing/2014/main" id="{1B88F073-C614-D4F1-2B94-4FE756637658}"/>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66</xdr:col>
      <xdr:colOff>21772</xdr:colOff>
      <xdr:row>129</xdr:row>
      <xdr:rowOff>97644</xdr:rowOff>
    </xdr:from>
    <xdr:to>
      <xdr:col>80</xdr:col>
      <xdr:colOff>96862</xdr:colOff>
      <xdr:row>141</xdr:row>
      <xdr:rowOff>82516</xdr:rowOff>
    </xdr:to>
    <xdr:grpSp>
      <xdr:nvGrpSpPr>
        <xdr:cNvPr id="5924" name="Group 5923">
          <a:extLst>
            <a:ext uri="{FF2B5EF4-FFF2-40B4-BE49-F238E27FC236}">
              <a16:creationId xmlns:a16="http://schemas.microsoft.com/office/drawing/2014/main" id="{F18EEF8F-5079-47C3-B5FC-0E949D041323}"/>
            </a:ext>
          </a:extLst>
        </xdr:cNvPr>
        <xdr:cNvGrpSpPr/>
      </xdr:nvGrpSpPr>
      <xdr:grpSpPr>
        <a:xfrm rot="5400000">
          <a:off x="9349333" y="16020857"/>
          <a:ext cx="1291157" cy="1975328"/>
          <a:chOff x="11503399" y="7471650"/>
          <a:chExt cx="925431" cy="1605547"/>
        </a:xfrm>
      </xdr:grpSpPr>
      <xdr:grpSp>
        <xdr:nvGrpSpPr>
          <xdr:cNvPr id="5925" name="Group 852">
            <a:extLst>
              <a:ext uri="{FF2B5EF4-FFF2-40B4-BE49-F238E27FC236}">
                <a16:creationId xmlns:a16="http://schemas.microsoft.com/office/drawing/2014/main" id="{B4961879-A8E5-3E5F-FCBC-4EB6855C5CF3}"/>
              </a:ext>
            </a:extLst>
          </xdr:cNvPr>
          <xdr:cNvGrpSpPr>
            <a:grpSpLocks noChangeAspect="1"/>
          </xdr:cNvGrpSpPr>
        </xdr:nvGrpSpPr>
        <xdr:grpSpPr bwMode="auto">
          <a:xfrm rot="10800000">
            <a:off x="11660657" y="8779073"/>
            <a:ext cx="211219" cy="298124"/>
            <a:chOff x="4500" y="720"/>
            <a:chExt cx="518" cy="662"/>
          </a:xfrm>
        </xdr:grpSpPr>
        <xdr:sp macro="" textlink="">
          <xdr:nvSpPr>
            <xdr:cNvPr id="5964" name="Rectangle 853">
              <a:extLst>
                <a:ext uri="{FF2B5EF4-FFF2-40B4-BE49-F238E27FC236}">
                  <a16:creationId xmlns:a16="http://schemas.microsoft.com/office/drawing/2014/main" id="{4811A1F0-0FEF-BBEC-4402-C7753100D07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65" name="AutoShape 854">
              <a:extLst>
                <a:ext uri="{FF2B5EF4-FFF2-40B4-BE49-F238E27FC236}">
                  <a16:creationId xmlns:a16="http://schemas.microsoft.com/office/drawing/2014/main" id="{5C57168D-BE3B-7515-FBE7-990C24A7173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6" name="AutoShape 855">
              <a:extLst>
                <a:ext uri="{FF2B5EF4-FFF2-40B4-BE49-F238E27FC236}">
                  <a16:creationId xmlns:a16="http://schemas.microsoft.com/office/drawing/2014/main" id="{FE6DE2FD-D310-0D95-A94F-08B7D517B15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6" name="Group 856">
            <a:extLst>
              <a:ext uri="{FF2B5EF4-FFF2-40B4-BE49-F238E27FC236}">
                <a16:creationId xmlns:a16="http://schemas.microsoft.com/office/drawing/2014/main" id="{F74ED478-948A-CC72-E058-854BEF628CF0}"/>
              </a:ext>
            </a:extLst>
          </xdr:cNvPr>
          <xdr:cNvGrpSpPr>
            <a:grpSpLocks noChangeAspect="1"/>
          </xdr:cNvGrpSpPr>
        </xdr:nvGrpSpPr>
        <xdr:grpSpPr bwMode="auto">
          <a:xfrm rot="8415220">
            <a:off x="11965536" y="8700438"/>
            <a:ext cx="211219" cy="298124"/>
            <a:chOff x="4500" y="720"/>
            <a:chExt cx="518" cy="662"/>
          </a:xfrm>
        </xdr:grpSpPr>
        <xdr:sp macro="" textlink="">
          <xdr:nvSpPr>
            <xdr:cNvPr id="5961" name="Rectangle 857">
              <a:extLst>
                <a:ext uri="{FF2B5EF4-FFF2-40B4-BE49-F238E27FC236}">
                  <a16:creationId xmlns:a16="http://schemas.microsoft.com/office/drawing/2014/main" id="{34736E3B-5DED-ADAA-A9CE-02AE9E8659D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62" name="AutoShape 858">
              <a:extLst>
                <a:ext uri="{FF2B5EF4-FFF2-40B4-BE49-F238E27FC236}">
                  <a16:creationId xmlns:a16="http://schemas.microsoft.com/office/drawing/2014/main" id="{0326E9B3-A8C7-75D0-2DFC-30422AE1D71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3" name="AutoShape 859">
              <a:extLst>
                <a:ext uri="{FF2B5EF4-FFF2-40B4-BE49-F238E27FC236}">
                  <a16:creationId xmlns:a16="http://schemas.microsoft.com/office/drawing/2014/main" id="{206F5A7D-9972-5150-3C99-669CACA9D87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7" name="Group 860">
            <a:extLst>
              <a:ext uri="{FF2B5EF4-FFF2-40B4-BE49-F238E27FC236}">
                <a16:creationId xmlns:a16="http://schemas.microsoft.com/office/drawing/2014/main" id="{F04F717A-5648-84F0-94B0-C105600F3EC6}"/>
              </a:ext>
            </a:extLst>
          </xdr:cNvPr>
          <xdr:cNvGrpSpPr>
            <a:grpSpLocks noChangeAspect="1"/>
          </xdr:cNvGrpSpPr>
        </xdr:nvGrpSpPr>
        <xdr:grpSpPr bwMode="auto">
          <a:xfrm rot="6861729">
            <a:off x="12123508" y="8452966"/>
            <a:ext cx="236771" cy="265950"/>
            <a:chOff x="4500" y="720"/>
            <a:chExt cx="518" cy="662"/>
          </a:xfrm>
        </xdr:grpSpPr>
        <xdr:sp macro="" textlink="">
          <xdr:nvSpPr>
            <xdr:cNvPr id="5958" name="Rectangle 861">
              <a:extLst>
                <a:ext uri="{FF2B5EF4-FFF2-40B4-BE49-F238E27FC236}">
                  <a16:creationId xmlns:a16="http://schemas.microsoft.com/office/drawing/2014/main" id="{6871FF4B-01F0-E098-B1CD-6BB0BCB9CFE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9" name="AutoShape 862">
              <a:extLst>
                <a:ext uri="{FF2B5EF4-FFF2-40B4-BE49-F238E27FC236}">
                  <a16:creationId xmlns:a16="http://schemas.microsoft.com/office/drawing/2014/main" id="{77E7F349-EE9D-4BE3-A9F8-118533C6F61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0" name="AutoShape 863">
              <a:extLst>
                <a:ext uri="{FF2B5EF4-FFF2-40B4-BE49-F238E27FC236}">
                  <a16:creationId xmlns:a16="http://schemas.microsoft.com/office/drawing/2014/main" id="{56ED4D46-EF56-0A5D-5470-1B0F54B462E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8" name="Group 864">
            <a:extLst>
              <a:ext uri="{FF2B5EF4-FFF2-40B4-BE49-F238E27FC236}">
                <a16:creationId xmlns:a16="http://schemas.microsoft.com/office/drawing/2014/main" id="{DB03F129-0CE7-00C6-4076-F62A40FE78A9}"/>
              </a:ext>
            </a:extLst>
          </xdr:cNvPr>
          <xdr:cNvGrpSpPr>
            <a:grpSpLocks noChangeAspect="1"/>
          </xdr:cNvGrpSpPr>
        </xdr:nvGrpSpPr>
        <xdr:grpSpPr bwMode="auto">
          <a:xfrm rot="5400000">
            <a:off x="12177469" y="8141448"/>
            <a:ext cx="236771" cy="265950"/>
            <a:chOff x="4500" y="720"/>
            <a:chExt cx="518" cy="662"/>
          </a:xfrm>
        </xdr:grpSpPr>
        <xdr:sp macro="" textlink="">
          <xdr:nvSpPr>
            <xdr:cNvPr id="5955" name="Rectangle 865">
              <a:extLst>
                <a:ext uri="{FF2B5EF4-FFF2-40B4-BE49-F238E27FC236}">
                  <a16:creationId xmlns:a16="http://schemas.microsoft.com/office/drawing/2014/main" id="{75694A64-0D5E-F7D8-0033-D3C24DC4E33C}"/>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6" name="AutoShape 866">
              <a:extLst>
                <a:ext uri="{FF2B5EF4-FFF2-40B4-BE49-F238E27FC236}">
                  <a16:creationId xmlns:a16="http://schemas.microsoft.com/office/drawing/2014/main" id="{F9422E0F-DF10-E59F-1623-D554642B2F2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7" name="AutoShape 867">
              <a:extLst>
                <a:ext uri="{FF2B5EF4-FFF2-40B4-BE49-F238E27FC236}">
                  <a16:creationId xmlns:a16="http://schemas.microsoft.com/office/drawing/2014/main" id="{2F6751E7-4554-CBBE-3AF8-C6C456D2FAA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9" name="Group 868">
            <a:extLst>
              <a:ext uri="{FF2B5EF4-FFF2-40B4-BE49-F238E27FC236}">
                <a16:creationId xmlns:a16="http://schemas.microsoft.com/office/drawing/2014/main" id="{F088A953-4E49-3C59-698B-E325505E3D72}"/>
              </a:ext>
            </a:extLst>
          </xdr:cNvPr>
          <xdr:cNvGrpSpPr>
            <a:grpSpLocks noChangeAspect="1"/>
          </xdr:cNvGrpSpPr>
        </xdr:nvGrpSpPr>
        <xdr:grpSpPr bwMode="auto">
          <a:xfrm rot="4125503">
            <a:off x="12138540" y="7823450"/>
            <a:ext cx="236771" cy="265950"/>
            <a:chOff x="4500" y="720"/>
            <a:chExt cx="518" cy="662"/>
          </a:xfrm>
        </xdr:grpSpPr>
        <xdr:sp macro="" textlink="">
          <xdr:nvSpPr>
            <xdr:cNvPr id="5952" name="Rectangle 869">
              <a:extLst>
                <a:ext uri="{FF2B5EF4-FFF2-40B4-BE49-F238E27FC236}">
                  <a16:creationId xmlns:a16="http://schemas.microsoft.com/office/drawing/2014/main" id="{F28EF5A9-C258-14E4-4067-D7DB7DFB7E5C}"/>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3" name="AutoShape 870">
              <a:extLst>
                <a:ext uri="{FF2B5EF4-FFF2-40B4-BE49-F238E27FC236}">
                  <a16:creationId xmlns:a16="http://schemas.microsoft.com/office/drawing/2014/main" id="{C583F8A0-F30B-EB9C-BB88-8442364DD82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4" name="AutoShape 871">
              <a:extLst>
                <a:ext uri="{FF2B5EF4-FFF2-40B4-BE49-F238E27FC236}">
                  <a16:creationId xmlns:a16="http://schemas.microsoft.com/office/drawing/2014/main" id="{56375FE9-194E-8FD3-3EEA-F4A0538D2E2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30" name="Group 872">
            <a:extLst>
              <a:ext uri="{FF2B5EF4-FFF2-40B4-BE49-F238E27FC236}">
                <a16:creationId xmlns:a16="http://schemas.microsoft.com/office/drawing/2014/main" id="{C646AE9A-83B0-7890-C531-834C2FEDE1AD}"/>
              </a:ext>
            </a:extLst>
          </xdr:cNvPr>
          <xdr:cNvGrpSpPr>
            <a:grpSpLocks noChangeAspect="1"/>
          </xdr:cNvGrpSpPr>
        </xdr:nvGrpSpPr>
        <xdr:grpSpPr bwMode="auto">
          <a:xfrm rot="1973452">
            <a:off x="11957056" y="7535595"/>
            <a:ext cx="211219" cy="298124"/>
            <a:chOff x="4500" y="720"/>
            <a:chExt cx="518" cy="662"/>
          </a:xfrm>
        </xdr:grpSpPr>
        <xdr:sp macro="" textlink="">
          <xdr:nvSpPr>
            <xdr:cNvPr id="5949" name="Rectangle 873">
              <a:extLst>
                <a:ext uri="{FF2B5EF4-FFF2-40B4-BE49-F238E27FC236}">
                  <a16:creationId xmlns:a16="http://schemas.microsoft.com/office/drawing/2014/main" id="{8517C23B-F1F7-1C66-DB63-8FA34023929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0" name="AutoShape 874">
              <a:extLst>
                <a:ext uri="{FF2B5EF4-FFF2-40B4-BE49-F238E27FC236}">
                  <a16:creationId xmlns:a16="http://schemas.microsoft.com/office/drawing/2014/main" id="{14C4FE3E-25A4-F49D-0437-3D055C779D7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1" name="AutoShape 875">
              <a:extLst>
                <a:ext uri="{FF2B5EF4-FFF2-40B4-BE49-F238E27FC236}">
                  <a16:creationId xmlns:a16="http://schemas.microsoft.com/office/drawing/2014/main" id="{E42A27E6-3C07-3131-C34D-2855661E512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31" name="Group 876">
            <a:extLst>
              <a:ext uri="{FF2B5EF4-FFF2-40B4-BE49-F238E27FC236}">
                <a16:creationId xmlns:a16="http://schemas.microsoft.com/office/drawing/2014/main" id="{E774ABF6-4436-BFDC-2913-844752DB89AD}"/>
              </a:ext>
            </a:extLst>
          </xdr:cNvPr>
          <xdr:cNvGrpSpPr>
            <a:grpSpLocks noChangeAspect="1"/>
          </xdr:cNvGrpSpPr>
        </xdr:nvGrpSpPr>
        <xdr:grpSpPr bwMode="auto">
          <a:xfrm>
            <a:off x="11668365" y="7471650"/>
            <a:ext cx="211219" cy="298124"/>
            <a:chOff x="4500" y="720"/>
            <a:chExt cx="518" cy="662"/>
          </a:xfrm>
        </xdr:grpSpPr>
        <xdr:sp macro="" textlink="">
          <xdr:nvSpPr>
            <xdr:cNvPr id="5946" name="Rectangle 877">
              <a:extLst>
                <a:ext uri="{FF2B5EF4-FFF2-40B4-BE49-F238E27FC236}">
                  <a16:creationId xmlns:a16="http://schemas.microsoft.com/office/drawing/2014/main" id="{1995D62B-D65B-5A0B-A45E-8FD347DE158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47" name="AutoShape 878">
              <a:extLst>
                <a:ext uri="{FF2B5EF4-FFF2-40B4-BE49-F238E27FC236}">
                  <a16:creationId xmlns:a16="http://schemas.microsoft.com/office/drawing/2014/main" id="{C2767D6A-6206-9CF0-A982-6324A3B355B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48" name="AutoShape 879">
              <a:extLst>
                <a:ext uri="{FF2B5EF4-FFF2-40B4-BE49-F238E27FC236}">
                  <a16:creationId xmlns:a16="http://schemas.microsoft.com/office/drawing/2014/main" id="{0E254E7C-2488-7F81-BAF4-92DA2A2C067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932" name="AutoShape 880">
            <a:extLst>
              <a:ext uri="{FF2B5EF4-FFF2-40B4-BE49-F238E27FC236}">
                <a16:creationId xmlns:a16="http://schemas.microsoft.com/office/drawing/2014/main" id="{385807D2-843A-932E-D265-82F83151B9E8}"/>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933" name="AutoShape 881">
            <a:extLst>
              <a:ext uri="{FF2B5EF4-FFF2-40B4-BE49-F238E27FC236}">
                <a16:creationId xmlns:a16="http://schemas.microsoft.com/office/drawing/2014/main" id="{522682BF-4DC6-FE27-A80D-4B2873324140}"/>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934" name="Rectangle 882">
            <a:extLst>
              <a:ext uri="{FF2B5EF4-FFF2-40B4-BE49-F238E27FC236}">
                <a16:creationId xmlns:a16="http://schemas.microsoft.com/office/drawing/2014/main" id="{42C22EA1-AE55-FDCD-6C6C-3F47E74F2655}"/>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5" name="AutoShape 883">
            <a:extLst>
              <a:ext uri="{FF2B5EF4-FFF2-40B4-BE49-F238E27FC236}">
                <a16:creationId xmlns:a16="http://schemas.microsoft.com/office/drawing/2014/main" id="{8CAE26C8-177F-5379-0514-E2500AAFEE95}"/>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6" name="Rectangle 884">
            <a:extLst>
              <a:ext uri="{FF2B5EF4-FFF2-40B4-BE49-F238E27FC236}">
                <a16:creationId xmlns:a16="http://schemas.microsoft.com/office/drawing/2014/main" id="{D396BAF3-6DCA-D5E3-354E-8A0EE97897B1}"/>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7" name="Rectangle 885">
            <a:extLst>
              <a:ext uri="{FF2B5EF4-FFF2-40B4-BE49-F238E27FC236}">
                <a16:creationId xmlns:a16="http://schemas.microsoft.com/office/drawing/2014/main" id="{C40B2056-43BF-7424-D97E-02B068ECE284}"/>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8" name="Rectangle 886">
            <a:extLst>
              <a:ext uri="{FF2B5EF4-FFF2-40B4-BE49-F238E27FC236}">
                <a16:creationId xmlns:a16="http://schemas.microsoft.com/office/drawing/2014/main" id="{4B96A8C5-74CE-175A-20A2-86017F839398}"/>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9" name="Rectangle 887">
            <a:extLst>
              <a:ext uri="{FF2B5EF4-FFF2-40B4-BE49-F238E27FC236}">
                <a16:creationId xmlns:a16="http://schemas.microsoft.com/office/drawing/2014/main" id="{F3B44724-6BE3-BE85-970E-0099443893D9}"/>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0" name="Rectangle 888">
            <a:extLst>
              <a:ext uri="{FF2B5EF4-FFF2-40B4-BE49-F238E27FC236}">
                <a16:creationId xmlns:a16="http://schemas.microsoft.com/office/drawing/2014/main" id="{F7068D69-C49C-3A93-D081-42207BEE5FE4}"/>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1" name="Rectangle 889">
            <a:extLst>
              <a:ext uri="{FF2B5EF4-FFF2-40B4-BE49-F238E27FC236}">
                <a16:creationId xmlns:a16="http://schemas.microsoft.com/office/drawing/2014/main" id="{B4D91E7B-1F2B-4A88-91DA-4B285E01AE59}"/>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2" name="Rectangle 890">
            <a:extLst>
              <a:ext uri="{FF2B5EF4-FFF2-40B4-BE49-F238E27FC236}">
                <a16:creationId xmlns:a16="http://schemas.microsoft.com/office/drawing/2014/main" id="{489163B2-37A5-CF00-BBA5-4B3BF085A667}"/>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3" name="Rectangle 891">
            <a:extLst>
              <a:ext uri="{FF2B5EF4-FFF2-40B4-BE49-F238E27FC236}">
                <a16:creationId xmlns:a16="http://schemas.microsoft.com/office/drawing/2014/main" id="{701A1123-3DAC-B9A8-08AB-CDDCB8602981}"/>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4" name="Rectangle 892">
            <a:extLst>
              <a:ext uri="{FF2B5EF4-FFF2-40B4-BE49-F238E27FC236}">
                <a16:creationId xmlns:a16="http://schemas.microsoft.com/office/drawing/2014/main" id="{16C8DFC8-D157-1E19-0293-F6655CF9DAC9}"/>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45" name="Rectangle 893">
            <a:extLst>
              <a:ext uri="{FF2B5EF4-FFF2-40B4-BE49-F238E27FC236}">
                <a16:creationId xmlns:a16="http://schemas.microsoft.com/office/drawing/2014/main" id="{2B509D58-885B-D3E5-5584-14B74A9686C5}"/>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146</xdr:col>
      <xdr:colOff>43296</xdr:colOff>
      <xdr:row>135</xdr:row>
      <xdr:rowOff>21647</xdr:rowOff>
    </xdr:from>
    <xdr:to>
      <xdr:col>154</xdr:col>
      <xdr:colOff>108239</xdr:colOff>
      <xdr:row>144</xdr:row>
      <xdr:rowOff>21647</xdr:rowOff>
    </xdr:to>
    <xdr:sp macro="" textlink="">
      <xdr:nvSpPr>
        <xdr:cNvPr id="5760" name="Rectangle: Rounded Corners 5759">
          <a:extLst>
            <a:ext uri="{FF2B5EF4-FFF2-40B4-BE49-F238E27FC236}">
              <a16:creationId xmlns:a16="http://schemas.microsoft.com/office/drawing/2014/main" id="{EB6DC9C6-1125-4C6C-BF72-6B1236E5EF13}"/>
            </a:ext>
          </a:extLst>
        </xdr:cNvPr>
        <xdr:cNvSpPr/>
      </xdr:nvSpPr>
      <xdr:spPr bwMode="auto">
        <a:xfrm>
          <a:off x="19006705" y="17837727"/>
          <a:ext cx="1104034" cy="974147"/>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VAULT CRANE</a:t>
          </a:r>
        </a:p>
      </xdr:txBody>
    </xdr:sp>
    <xdr:clientData/>
  </xdr:twoCellAnchor>
  <xdr:oneCellAnchor>
    <xdr:from>
      <xdr:col>88</xdr:col>
      <xdr:colOff>57727</xdr:colOff>
      <xdr:row>119</xdr:row>
      <xdr:rowOff>86592</xdr:rowOff>
    </xdr:from>
    <xdr:ext cx="808182" cy="405432"/>
    <xdr:sp macro="" textlink="">
      <xdr:nvSpPr>
        <xdr:cNvPr id="5" name="TextBox 4">
          <a:extLst>
            <a:ext uri="{FF2B5EF4-FFF2-40B4-BE49-F238E27FC236}">
              <a16:creationId xmlns:a16="http://schemas.microsoft.com/office/drawing/2014/main" id="{B1C1D95D-7FC1-47AC-468A-A3CE16F0FE0E}"/>
            </a:ext>
          </a:extLst>
        </xdr:cNvPr>
        <xdr:cNvSpPr txBox="1"/>
      </xdr:nvSpPr>
      <xdr:spPr>
        <a:xfrm>
          <a:off x="11487727" y="16091478"/>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FN-02</a:t>
          </a:r>
        </a:p>
      </xdr:txBody>
    </xdr:sp>
    <xdr:clientData/>
  </xdr:oneCellAnchor>
  <xdr:twoCellAnchor>
    <xdr:from>
      <xdr:col>30</xdr:col>
      <xdr:colOff>31338</xdr:colOff>
      <xdr:row>109</xdr:row>
      <xdr:rowOff>38349</xdr:rowOff>
    </xdr:from>
    <xdr:to>
      <xdr:col>44</xdr:col>
      <xdr:colOff>109315</xdr:colOff>
      <xdr:row>121</xdr:row>
      <xdr:rowOff>23220</xdr:rowOff>
    </xdr:to>
    <xdr:grpSp>
      <xdr:nvGrpSpPr>
        <xdr:cNvPr id="8" name="Group 7">
          <a:extLst>
            <a:ext uri="{FF2B5EF4-FFF2-40B4-BE49-F238E27FC236}">
              <a16:creationId xmlns:a16="http://schemas.microsoft.com/office/drawing/2014/main" id="{B5FAA9FB-2D18-9FB1-20A1-960DB75C0208}"/>
            </a:ext>
          </a:extLst>
        </xdr:cNvPr>
        <xdr:cNvGrpSpPr/>
      </xdr:nvGrpSpPr>
      <xdr:grpSpPr>
        <a:xfrm rot="16200000">
          <a:off x="4461772" y="13778213"/>
          <a:ext cx="1295919" cy="1982977"/>
          <a:chOff x="11503399" y="7471650"/>
          <a:chExt cx="925431" cy="1605547"/>
        </a:xfrm>
      </xdr:grpSpPr>
      <xdr:grpSp>
        <xdr:nvGrpSpPr>
          <xdr:cNvPr id="34" name="Group 852">
            <a:extLst>
              <a:ext uri="{FF2B5EF4-FFF2-40B4-BE49-F238E27FC236}">
                <a16:creationId xmlns:a16="http://schemas.microsoft.com/office/drawing/2014/main" id="{92672594-01CD-4B12-F83C-91E13E4E33A2}"/>
              </a:ext>
            </a:extLst>
          </xdr:cNvPr>
          <xdr:cNvGrpSpPr>
            <a:grpSpLocks noChangeAspect="1"/>
          </xdr:cNvGrpSpPr>
        </xdr:nvGrpSpPr>
        <xdr:grpSpPr bwMode="auto">
          <a:xfrm rot="10800000">
            <a:off x="11660657" y="8779073"/>
            <a:ext cx="211219" cy="298124"/>
            <a:chOff x="4500" y="720"/>
            <a:chExt cx="518" cy="662"/>
          </a:xfrm>
        </xdr:grpSpPr>
        <xdr:sp macro="" textlink="">
          <xdr:nvSpPr>
            <xdr:cNvPr id="5194" name="Rectangle 853">
              <a:extLst>
                <a:ext uri="{FF2B5EF4-FFF2-40B4-BE49-F238E27FC236}">
                  <a16:creationId xmlns:a16="http://schemas.microsoft.com/office/drawing/2014/main" id="{D7B8D872-BCAB-61F0-9179-080E010B1F4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95" name="AutoShape 854">
              <a:extLst>
                <a:ext uri="{FF2B5EF4-FFF2-40B4-BE49-F238E27FC236}">
                  <a16:creationId xmlns:a16="http://schemas.microsoft.com/office/drawing/2014/main" id="{DD9F29C9-EF0C-AED1-1646-17FD639D56C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6" name="AutoShape 855">
              <a:extLst>
                <a:ext uri="{FF2B5EF4-FFF2-40B4-BE49-F238E27FC236}">
                  <a16:creationId xmlns:a16="http://schemas.microsoft.com/office/drawing/2014/main" id="{0B60B479-129D-13AD-8E6A-24D5486E554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1" name="Group 856">
            <a:extLst>
              <a:ext uri="{FF2B5EF4-FFF2-40B4-BE49-F238E27FC236}">
                <a16:creationId xmlns:a16="http://schemas.microsoft.com/office/drawing/2014/main" id="{B5C49224-4668-F958-29B3-DC804DCF5D11}"/>
              </a:ext>
            </a:extLst>
          </xdr:cNvPr>
          <xdr:cNvGrpSpPr>
            <a:grpSpLocks noChangeAspect="1"/>
          </xdr:cNvGrpSpPr>
        </xdr:nvGrpSpPr>
        <xdr:grpSpPr bwMode="auto">
          <a:xfrm rot="8415220">
            <a:off x="11965536" y="8700438"/>
            <a:ext cx="211219" cy="298124"/>
            <a:chOff x="4500" y="720"/>
            <a:chExt cx="518" cy="662"/>
          </a:xfrm>
        </xdr:grpSpPr>
        <xdr:sp macro="" textlink="">
          <xdr:nvSpPr>
            <xdr:cNvPr id="5191" name="Rectangle 857">
              <a:extLst>
                <a:ext uri="{FF2B5EF4-FFF2-40B4-BE49-F238E27FC236}">
                  <a16:creationId xmlns:a16="http://schemas.microsoft.com/office/drawing/2014/main" id="{D90B5C39-A6EE-4B9D-84C2-814FBE86199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92" name="AutoShape 858">
              <a:extLst>
                <a:ext uri="{FF2B5EF4-FFF2-40B4-BE49-F238E27FC236}">
                  <a16:creationId xmlns:a16="http://schemas.microsoft.com/office/drawing/2014/main" id="{B8B6853F-3DD3-F092-32AA-A895DC234C7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3" name="AutoShape 859">
              <a:extLst>
                <a:ext uri="{FF2B5EF4-FFF2-40B4-BE49-F238E27FC236}">
                  <a16:creationId xmlns:a16="http://schemas.microsoft.com/office/drawing/2014/main" id="{97557C0A-8BC8-29F0-2949-1A552A81BAA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2" name="Group 860">
            <a:extLst>
              <a:ext uri="{FF2B5EF4-FFF2-40B4-BE49-F238E27FC236}">
                <a16:creationId xmlns:a16="http://schemas.microsoft.com/office/drawing/2014/main" id="{4C79329C-4AE3-8336-252E-D433026C3DC4}"/>
              </a:ext>
            </a:extLst>
          </xdr:cNvPr>
          <xdr:cNvGrpSpPr>
            <a:grpSpLocks noChangeAspect="1"/>
          </xdr:cNvGrpSpPr>
        </xdr:nvGrpSpPr>
        <xdr:grpSpPr bwMode="auto">
          <a:xfrm rot="6861729">
            <a:off x="12123508" y="8452966"/>
            <a:ext cx="236771" cy="265950"/>
            <a:chOff x="4500" y="720"/>
            <a:chExt cx="518" cy="662"/>
          </a:xfrm>
        </xdr:grpSpPr>
        <xdr:sp macro="" textlink="">
          <xdr:nvSpPr>
            <xdr:cNvPr id="5188" name="Rectangle 861">
              <a:extLst>
                <a:ext uri="{FF2B5EF4-FFF2-40B4-BE49-F238E27FC236}">
                  <a16:creationId xmlns:a16="http://schemas.microsoft.com/office/drawing/2014/main" id="{75D719E3-26F3-1C0E-CE20-397D743393F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89" name="AutoShape 862">
              <a:extLst>
                <a:ext uri="{FF2B5EF4-FFF2-40B4-BE49-F238E27FC236}">
                  <a16:creationId xmlns:a16="http://schemas.microsoft.com/office/drawing/2014/main" id="{F6E3A6B8-545B-08A7-88F5-C4723BA97EB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0" name="AutoShape 863">
              <a:extLst>
                <a:ext uri="{FF2B5EF4-FFF2-40B4-BE49-F238E27FC236}">
                  <a16:creationId xmlns:a16="http://schemas.microsoft.com/office/drawing/2014/main" id="{8CE780DC-3D20-A32A-3076-3D8A4E6E34F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3" name="Group 864">
            <a:extLst>
              <a:ext uri="{FF2B5EF4-FFF2-40B4-BE49-F238E27FC236}">
                <a16:creationId xmlns:a16="http://schemas.microsoft.com/office/drawing/2014/main" id="{10AD0FB5-DAFC-BB03-4587-AC3356764335}"/>
              </a:ext>
            </a:extLst>
          </xdr:cNvPr>
          <xdr:cNvGrpSpPr>
            <a:grpSpLocks noChangeAspect="1"/>
          </xdr:cNvGrpSpPr>
        </xdr:nvGrpSpPr>
        <xdr:grpSpPr bwMode="auto">
          <a:xfrm rot="5400000">
            <a:off x="12177469" y="8141448"/>
            <a:ext cx="236771" cy="265950"/>
            <a:chOff x="4500" y="720"/>
            <a:chExt cx="518" cy="662"/>
          </a:xfrm>
        </xdr:grpSpPr>
        <xdr:sp macro="" textlink="">
          <xdr:nvSpPr>
            <xdr:cNvPr id="5982" name="Rectangle 865">
              <a:extLst>
                <a:ext uri="{FF2B5EF4-FFF2-40B4-BE49-F238E27FC236}">
                  <a16:creationId xmlns:a16="http://schemas.microsoft.com/office/drawing/2014/main" id="{856E2236-9E6D-A4C9-1F48-8D1A0D6AE75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3" name="AutoShape 866">
              <a:extLst>
                <a:ext uri="{FF2B5EF4-FFF2-40B4-BE49-F238E27FC236}">
                  <a16:creationId xmlns:a16="http://schemas.microsoft.com/office/drawing/2014/main" id="{56231BD8-8368-A7D4-CDCE-60711DDF20F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87" name="AutoShape 867">
              <a:extLst>
                <a:ext uri="{FF2B5EF4-FFF2-40B4-BE49-F238E27FC236}">
                  <a16:creationId xmlns:a16="http://schemas.microsoft.com/office/drawing/2014/main" id="{98783219-5DC1-CD0A-DEF5-9A447B8C028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4" name="Group 868">
            <a:extLst>
              <a:ext uri="{FF2B5EF4-FFF2-40B4-BE49-F238E27FC236}">
                <a16:creationId xmlns:a16="http://schemas.microsoft.com/office/drawing/2014/main" id="{1C2616B1-A034-D914-EC36-26B048806C1E}"/>
              </a:ext>
            </a:extLst>
          </xdr:cNvPr>
          <xdr:cNvGrpSpPr>
            <a:grpSpLocks noChangeAspect="1"/>
          </xdr:cNvGrpSpPr>
        </xdr:nvGrpSpPr>
        <xdr:grpSpPr bwMode="auto">
          <a:xfrm rot="4125503">
            <a:off x="12138540" y="7823450"/>
            <a:ext cx="236771" cy="265950"/>
            <a:chOff x="4500" y="720"/>
            <a:chExt cx="518" cy="662"/>
          </a:xfrm>
        </xdr:grpSpPr>
        <xdr:sp macro="" textlink="">
          <xdr:nvSpPr>
            <xdr:cNvPr id="5979" name="Rectangle 869">
              <a:extLst>
                <a:ext uri="{FF2B5EF4-FFF2-40B4-BE49-F238E27FC236}">
                  <a16:creationId xmlns:a16="http://schemas.microsoft.com/office/drawing/2014/main" id="{44380536-01D6-E188-4C8D-CE01E180F92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0" name="AutoShape 870">
              <a:extLst>
                <a:ext uri="{FF2B5EF4-FFF2-40B4-BE49-F238E27FC236}">
                  <a16:creationId xmlns:a16="http://schemas.microsoft.com/office/drawing/2014/main" id="{BC87FAF9-3AC5-8C0B-F040-F0358079898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81" name="AutoShape 871">
              <a:extLst>
                <a:ext uri="{FF2B5EF4-FFF2-40B4-BE49-F238E27FC236}">
                  <a16:creationId xmlns:a16="http://schemas.microsoft.com/office/drawing/2014/main" id="{8AE42CE5-F4B7-017F-5C57-C5DA87C3ABC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5" name="Group 872">
            <a:extLst>
              <a:ext uri="{FF2B5EF4-FFF2-40B4-BE49-F238E27FC236}">
                <a16:creationId xmlns:a16="http://schemas.microsoft.com/office/drawing/2014/main" id="{A6DCA6D4-6E2D-EE7B-F12F-6C1BB27ACDBD}"/>
              </a:ext>
            </a:extLst>
          </xdr:cNvPr>
          <xdr:cNvGrpSpPr>
            <a:grpSpLocks noChangeAspect="1"/>
          </xdr:cNvGrpSpPr>
        </xdr:nvGrpSpPr>
        <xdr:grpSpPr bwMode="auto">
          <a:xfrm rot="1973452">
            <a:off x="11957056" y="7535595"/>
            <a:ext cx="211219" cy="298124"/>
            <a:chOff x="4500" y="720"/>
            <a:chExt cx="518" cy="662"/>
          </a:xfrm>
        </xdr:grpSpPr>
        <xdr:sp macro="" textlink="">
          <xdr:nvSpPr>
            <xdr:cNvPr id="5976" name="Rectangle 873">
              <a:extLst>
                <a:ext uri="{FF2B5EF4-FFF2-40B4-BE49-F238E27FC236}">
                  <a16:creationId xmlns:a16="http://schemas.microsoft.com/office/drawing/2014/main" id="{D9D20D36-B3F7-D081-A41A-C022024CAA6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77" name="AutoShape 874">
              <a:extLst>
                <a:ext uri="{FF2B5EF4-FFF2-40B4-BE49-F238E27FC236}">
                  <a16:creationId xmlns:a16="http://schemas.microsoft.com/office/drawing/2014/main" id="{93884B87-5B11-ABDD-608E-B5774D70C45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78" name="AutoShape 875">
              <a:extLst>
                <a:ext uri="{FF2B5EF4-FFF2-40B4-BE49-F238E27FC236}">
                  <a16:creationId xmlns:a16="http://schemas.microsoft.com/office/drawing/2014/main" id="{FF0E7707-A741-ECCD-28AF-9DE1A35CDFA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6" name="Group 876">
            <a:extLst>
              <a:ext uri="{FF2B5EF4-FFF2-40B4-BE49-F238E27FC236}">
                <a16:creationId xmlns:a16="http://schemas.microsoft.com/office/drawing/2014/main" id="{8E30E554-C3C2-0256-51F4-7CF4C0B75499}"/>
              </a:ext>
            </a:extLst>
          </xdr:cNvPr>
          <xdr:cNvGrpSpPr>
            <a:grpSpLocks noChangeAspect="1"/>
          </xdr:cNvGrpSpPr>
        </xdr:nvGrpSpPr>
        <xdr:grpSpPr bwMode="auto">
          <a:xfrm>
            <a:off x="11668365" y="7471650"/>
            <a:ext cx="211219" cy="298124"/>
            <a:chOff x="4500" y="720"/>
            <a:chExt cx="518" cy="662"/>
          </a:xfrm>
        </xdr:grpSpPr>
        <xdr:sp macro="" textlink="">
          <xdr:nvSpPr>
            <xdr:cNvPr id="5973" name="Rectangle 877">
              <a:extLst>
                <a:ext uri="{FF2B5EF4-FFF2-40B4-BE49-F238E27FC236}">
                  <a16:creationId xmlns:a16="http://schemas.microsoft.com/office/drawing/2014/main" id="{C5425B83-07E7-D459-187D-46FC7AA5BA3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74" name="AutoShape 878">
              <a:extLst>
                <a:ext uri="{FF2B5EF4-FFF2-40B4-BE49-F238E27FC236}">
                  <a16:creationId xmlns:a16="http://schemas.microsoft.com/office/drawing/2014/main" id="{CAC87779-7E98-A964-D3E4-D337E9DA1C6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75" name="AutoShape 879">
              <a:extLst>
                <a:ext uri="{FF2B5EF4-FFF2-40B4-BE49-F238E27FC236}">
                  <a16:creationId xmlns:a16="http://schemas.microsoft.com/office/drawing/2014/main" id="{7AD44143-4B3F-F1CA-29AF-D5010832241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767" name="AutoShape 880">
            <a:extLst>
              <a:ext uri="{FF2B5EF4-FFF2-40B4-BE49-F238E27FC236}">
                <a16:creationId xmlns:a16="http://schemas.microsoft.com/office/drawing/2014/main" id="{67864481-EB17-C219-D485-48B24AF06A88}"/>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768" name="AutoShape 881">
            <a:extLst>
              <a:ext uri="{FF2B5EF4-FFF2-40B4-BE49-F238E27FC236}">
                <a16:creationId xmlns:a16="http://schemas.microsoft.com/office/drawing/2014/main" id="{6EE38CC0-2084-6F14-85C8-53581D78D33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769" name="Rectangle 882">
            <a:extLst>
              <a:ext uri="{FF2B5EF4-FFF2-40B4-BE49-F238E27FC236}">
                <a16:creationId xmlns:a16="http://schemas.microsoft.com/office/drawing/2014/main" id="{0D8D7DA3-9253-7B9C-25CB-E5BA007D6F1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0" name="AutoShape 883">
            <a:extLst>
              <a:ext uri="{FF2B5EF4-FFF2-40B4-BE49-F238E27FC236}">
                <a16:creationId xmlns:a16="http://schemas.microsoft.com/office/drawing/2014/main" id="{AE6D0B83-8627-FB36-A495-31079C8ADFC4}"/>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1" name="Rectangle 884">
            <a:extLst>
              <a:ext uri="{FF2B5EF4-FFF2-40B4-BE49-F238E27FC236}">
                <a16:creationId xmlns:a16="http://schemas.microsoft.com/office/drawing/2014/main" id="{1117E4E9-A31B-866C-63F9-D4C6F7D4E16E}"/>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2" name="Rectangle 885">
            <a:extLst>
              <a:ext uri="{FF2B5EF4-FFF2-40B4-BE49-F238E27FC236}">
                <a16:creationId xmlns:a16="http://schemas.microsoft.com/office/drawing/2014/main" id="{00071CEC-D9E7-43F5-78F3-5709AA636334}"/>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3" name="Rectangle 886">
            <a:extLst>
              <a:ext uri="{FF2B5EF4-FFF2-40B4-BE49-F238E27FC236}">
                <a16:creationId xmlns:a16="http://schemas.microsoft.com/office/drawing/2014/main" id="{A08A8D4C-35E9-DAAD-15AA-04FE2756A2F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4" name="Rectangle 887">
            <a:extLst>
              <a:ext uri="{FF2B5EF4-FFF2-40B4-BE49-F238E27FC236}">
                <a16:creationId xmlns:a16="http://schemas.microsoft.com/office/drawing/2014/main" id="{430C172D-7DE8-4504-D6A3-A38D42930B54}"/>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7" name="Rectangle 888">
            <a:extLst>
              <a:ext uri="{FF2B5EF4-FFF2-40B4-BE49-F238E27FC236}">
                <a16:creationId xmlns:a16="http://schemas.microsoft.com/office/drawing/2014/main" id="{78148995-06FE-C337-928C-B555A51FF2F2}"/>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8" name="Rectangle 889">
            <a:extLst>
              <a:ext uri="{FF2B5EF4-FFF2-40B4-BE49-F238E27FC236}">
                <a16:creationId xmlns:a16="http://schemas.microsoft.com/office/drawing/2014/main" id="{13C6EE0B-DCBC-CDE3-BF7A-F7C7CBDBBB3F}"/>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9" name="Rectangle 890">
            <a:extLst>
              <a:ext uri="{FF2B5EF4-FFF2-40B4-BE49-F238E27FC236}">
                <a16:creationId xmlns:a16="http://schemas.microsoft.com/office/drawing/2014/main" id="{B0A8C76E-67FD-EA13-7C59-4499E206382D}"/>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70" name="Rectangle 891">
            <a:extLst>
              <a:ext uri="{FF2B5EF4-FFF2-40B4-BE49-F238E27FC236}">
                <a16:creationId xmlns:a16="http://schemas.microsoft.com/office/drawing/2014/main" id="{0B49917C-7FDE-B394-9797-BF20B7FF65A5}"/>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71" name="Rectangle 892">
            <a:extLst>
              <a:ext uri="{FF2B5EF4-FFF2-40B4-BE49-F238E27FC236}">
                <a16:creationId xmlns:a16="http://schemas.microsoft.com/office/drawing/2014/main" id="{98FA0045-A40F-2346-28D7-AB47877710E2}"/>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72" name="Rectangle 893">
            <a:extLst>
              <a:ext uri="{FF2B5EF4-FFF2-40B4-BE49-F238E27FC236}">
                <a16:creationId xmlns:a16="http://schemas.microsoft.com/office/drawing/2014/main" id="{5FA7E5D7-39FA-0E2F-1161-99FF4C124F09}"/>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48</xdr:col>
      <xdr:colOff>496</xdr:colOff>
      <xdr:row>109</xdr:row>
      <xdr:rowOff>48832</xdr:rowOff>
    </xdr:from>
    <xdr:to>
      <xdr:col>62</xdr:col>
      <xdr:colOff>78471</xdr:colOff>
      <xdr:row>121</xdr:row>
      <xdr:rowOff>33703</xdr:rowOff>
    </xdr:to>
    <xdr:grpSp>
      <xdr:nvGrpSpPr>
        <xdr:cNvPr id="5197" name="Group 5196">
          <a:extLst>
            <a:ext uri="{FF2B5EF4-FFF2-40B4-BE49-F238E27FC236}">
              <a16:creationId xmlns:a16="http://schemas.microsoft.com/office/drawing/2014/main" id="{EB431980-CE08-19ED-EE53-0390C6DA8736}"/>
            </a:ext>
          </a:extLst>
        </xdr:cNvPr>
        <xdr:cNvGrpSpPr/>
      </xdr:nvGrpSpPr>
      <xdr:grpSpPr>
        <a:xfrm rot="16200000">
          <a:off x="6875453" y="13788697"/>
          <a:ext cx="1295919" cy="1982975"/>
          <a:chOff x="11503399" y="7471650"/>
          <a:chExt cx="925431" cy="1605547"/>
        </a:xfrm>
      </xdr:grpSpPr>
      <xdr:grpSp>
        <xdr:nvGrpSpPr>
          <xdr:cNvPr id="5198" name="Group 852">
            <a:extLst>
              <a:ext uri="{FF2B5EF4-FFF2-40B4-BE49-F238E27FC236}">
                <a16:creationId xmlns:a16="http://schemas.microsoft.com/office/drawing/2014/main" id="{7BE63563-7F47-2E07-05BA-12BF9C142F2F}"/>
              </a:ext>
            </a:extLst>
          </xdr:cNvPr>
          <xdr:cNvGrpSpPr>
            <a:grpSpLocks noChangeAspect="1"/>
          </xdr:cNvGrpSpPr>
        </xdr:nvGrpSpPr>
        <xdr:grpSpPr bwMode="auto">
          <a:xfrm rot="10800000">
            <a:off x="11660657" y="8779073"/>
            <a:ext cx="211219" cy="298124"/>
            <a:chOff x="4500" y="720"/>
            <a:chExt cx="518" cy="662"/>
          </a:xfrm>
        </xdr:grpSpPr>
        <xdr:sp macro="" textlink="">
          <xdr:nvSpPr>
            <xdr:cNvPr id="5395" name="Rectangle 853">
              <a:extLst>
                <a:ext uri="{FF2B5EF4-FFF2-40B4-BE49-F238E27FC236}">
                  <a16:creationId xmlns:a16="http://schemas.microsoft.com/office/drawing/2014/main" id="{1D577B61-1F8E-BADC-67C8-AEDF698C135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6" name="AutoShape 854">
              <a:extLst>
                <a:ext uri="{FF2B5EF4-FFF2-40B4-BE49-F238E27FC236}">
                  <a16:creationId xmlns:a16="http://schemas.microsoft.com/office/drawing/2014/main" id="{424E231E-3A2C-40A0-12CE-955961744FB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7" name="AutoShape 855">
              <a:extLst>
                <a:ext uri="{FF2B5EF4-FFF2-40B4-BE49-F238E27FC236}">
                  <a16:creationId xmlns:a16="http://schemas.microsoft.com/office/drawing/2014/main" id="{19AD245D-B3AF-72CF-F578-66A97045300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199" name="Group 856">
            <a:extLst>
              <a:ext uri="{FF2B5EF4-FFF2-40B4-BE49-F238E27FC236}">
                <a16:creationId xmlns:a16="http://schemas.microsoft.com/office/drawing/2014/main" id="{39B2E9D8-36C1-9365-6096-5EAFD9E48FD7}"/>
              </a:ext>
            </a:extLst>
          </xdr:cNvPr>
          <xdr:cNvGrpSpPr>
            <a:grpSpLocks noChangeAspect="1"/>
          </xdr:cNvGrpSpPr>
        </xdr:nvGrpSpPr>
        <xdr:grpSpPr bwMode="auto">
          <a:xfrm rot="8415220">
            <a:off x="11965536" y="8700438"/>
            <a:ext cx="211219" cy="298124"/>
            <a:chOff x="4500" y="720"/>
            <a:chExt cx="518" cy="662"/>
          </a:xfrm>
        </xdr:grpSpPr>
        <xdr:sp macro="" textlink="">
          <xdr:nvSpPr>
            <xdr:cNvPr id="5392" name="Rectangle 857">
              <a:extLst>
                <a:ext uri="{FF2B5EF4-FFF2-40B4-BE49-F238E27FC236}">
                  <a16:creationId xmlns:a16="http://schemas.microsoft.com/office/drawing/2014/main" id="{9AA02396-A346-B354-8BB4-3DCFD203A50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3" name="AutoShape 858">
              <a:extLst>
                <a:ext uri="{FF2B5EF4-FFF2-40B4-BE49-F238E27FC236}">
                  <a16:creationId xmlns:a16="http://schemas.microsoft.com/office/drawing/2014/main" id="{6A3A601D-1754-F8C4-EF58-5364AA81C47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4" name="AutoShape 859">
              <a:extLst>
                <a:ext uri="{FF2B5EF4-FFF2-40B4-BE49-F238E27FC236}">
                  <a16:creationId xmlns:a16="http://schemas.microsoft.com/office/drawing/2014/main" id="{E4F87E40-680A-4774-4B20-2E80022723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0" name="Group 860">
            <a:extLst>
              <a:ext uri="{FF2B5EF4-FFF2-40B4-BE49-F238E27FC236}">
                <a16:creationId xmlns:a16="http://schemas.microsoft.com/office/drawing/2014/main" id="{3B09B204-A38A-E29C-CC32-07A06CA0ABFC}"/>
              </a:ext>
            </a:extLst>
          </xdr:cNvPr>
          <xdr:cNvGrpSpPr>
            <a:grpSpLocks noChangeAspect="1"/>
          </xdr:cNvGrpSpPr>
        </xdr:nvGrpSpPr>
        <xdr:grpSpPr bwMode="auto">
          <a:xfrm rot="6861729">
            <a:off x="12123508" y="8452966"/>
            <a:ext cx="236771" cy="265950"/>
            <a:chOff x="4500" y="720"/>
            <a:chExt cx="518" cy="662"/>
          </a:xfrm>
        </xdr:grpSpPr>
        <xdr:sp macro="" textlink="">
          <xdr:nvSpPr>
            <xdr:cNvPr id="5389" name="Rectangle 861">
              <a:extLst>
                <a:ext uri="{FF2B5EF4-FFF2-40B4-BE49-F238E27FC236}">
                  <a16:creationId xmlns:a16="http://schemas.microsoft.com/office/drawing/2014/main" id="{50F09F6D-5211-FB2D-9026-7E9D3083280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0" name="AutoShape 862">
              <a:extLst>
                <a:ext uri="{FF2B5EF4-FFF2-40B4-BE49-F238E27FC236}">
                  <a16:creationId xmlns:a16="http://schemas.microsoft.com/office/drawing/2014/main" id="{C7853276-345A-0716-7D06-D17EE18638D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1" name="AutoShape 863">
              <a:extLst>
                <a:ext uri="{FF2B5EF4-FFF2-40B4-BE49-F238E27FC236}">
                  <a16:creationId xmlns:a16="http://schemas.microsoft.com/office/drawing/2014/main" id="{6346B78F-4392-8F49-1ED2-BB1626979A8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1" name="Group 864">
            <a:extLst>
              <a:ext uri="{FF2B5EF4-FFF2-40B4-BE49-F238E27FC236}">
                <a16:creationId xmlns:a16="http://schemas.microsoft.com/office/drawing/2014/main" id="{86D43702-9ECB-1892-7774-FF2233BB4E32}"/>
              </a:ext>
            </a:extLst>
          </xdr:cNvPr>
          <xdr:cNvGrpSpPr>
            <a:grpSpLocks noChangeAspect="1"/>
          </xdr:cNvGrpSpPr>
        </xdr:nvGrpSpPr>
        <xdr:grpSpPr bwMode="auto">
          <a:xfrm rot="5400000">
            <a:off x="12177469" y="8141448"/>
            <a:ext cx="236771" cy="265950"/>
            <a:chOff x="4500" y="720"/>
            <a:chExt cx="518" cy="662"/>
          </a:xfrm>
        </xdr:grpSpPr>
        <xdr:sp macro="" textlink="">
          <xdr:nvSpPr>
            <xdr:cNvPr id="5228" name="Rectangle 865">
              <a:extLst>
                <a:ext uri="{FF2B5EF4-FFF2-40B4-BE49-F238E27FC236}">
                  <a16:creationId xmlns:a16="http://schemas.microsoft.com/office/drawing/2014/main" id="{DE2D394D-446A-3100-16A6-8E84AE0FB6D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9" name="AutoShape 866">
              <a:extLst>
                <a:ext uri="{FF2B5EF4-FFF2-40B4-BE49-F238E27FC236}">
                  <a16:creationId xmlns:a16="http://schemas.microsoft.com/office/drawing/2014/main" id="{63F1C23B-A135-470F-483E-CC0AD1C426F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8" name="AutoShape 867">
              <a:extLst>
                <a:ext uri="{FF2B5EF4-FFF2-40B4-BE49-F238E27FC236}">
                  <a16:creationId xmlns:a16="http://schemas.microsoft.com/office/drawing/2014/main" id="{A47D3724-D038-F700-D553-B60411C5784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2" name="Group 868">
            <a:extLst>
              <a:ext uri="{FF2B5EF4-FFF2-40B4-BE49-F238E27FC236}">
                <a16:creationId xmlns:a16="http://schemas.microsoft.com/office/drawing/2014/main" id="{96A8835D-5B43-418D-EA70-E4D66E06E831}"/>
              </a:ext>
            </a:extLst>
          </xdr:cNvPr>
          <xdr:cNvGrpSpPr>
            <a:grpSpLocks noChangeAspect="1"/>
          </xdr:cNvGrpSpPr>
        </xdr:nvGrpSpPr>
        <xdr:grpSpPr bwMode="auto">
          <a:xfrm rot="4125503">
            <a:off x="12138540" y="7823450"/>
            <a:ext cx="236771" cy="265950"/>
            <a:chOff x="4500" y="720"/>
            <a:chExt cx="518" cy="662"/>
          </a:xfrm>
        </xdr:grpSpPr>
        <xdr:sp macro="" textlink="">
          <xdr:nvSpPr>
            <xdr:cNvPr id="5225" name="Rectangle 869">
              <a:extLst>
                <a:ext uri="{FF2B5EF4-FFF2-40B4-BE49-F238E27FC236}">
                  <a16:creationId xmlns:a16="http://schemas.microsoft.com/office/drawing/2014/main" id="{BA427936-92A7-AD6D-01BB-17683F7EC63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6" name="AutoShape 870">
              <a:extLst>
                <a:ext uri="{FF2B5EF4-FFF2-40B4-BE49-F238E27FC236}">
                  <a16:creationId xmlns:a16="http://schemas.microsoft.com/office/drawing/2014/main" id="{EAF4AE95-DA5B-58B9-EB2E-DCA498111E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7" name="AutoShape 871">
              <a:extLst>
                <a:ext uri="{FF2B5EF4-FFF2-40B4-BE49-F238E27FC236}">
                  <a16:creationId xmlns:a16="http://schemas.microsoft.com/office/drawing/2014/main" id="{1AC1E07A-C67B-0B89-476D-9504A7253CA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3" name="Group 872">
            <a:extLst>
              <a:ext uri="{FF2B5EF4-FFF2-40B4-BE49-F238E27FC236}">
                <a16:creationId xmlns:a16="http://schemas.microsoft.com/office/drawing/2014/main" id="{33493528-050A-13FD-6839-FE21685C95BC}"/>
              </a:ext>
            </a:extLst>
          </xdr:cNvPr>
          <xdr:cNvGrpSpPr>
            <a:grpSpLocks noChangeAspect="1"/>
          </xdr:cNvGrpSpPr>
        </xdr:nvGrpSpPr>
        <xdr:grpSpPr bwMode="auto">
          <a:xfrm rot="1973452">
            <a:off x="11957056" y="7535595"/>
            <a:ext cx="211219" cy="298124"/>
            <a:chOff x="4500" y="720"/>
            <a:chExt cx="518" cy="662"/>
          </a:xfrm>
        </xdr:grpSpPr>
        <xdr:sp macro="" textlink="">
          <xdr:nvSpPr>
            <xdr:cNvPr id="5222" name="Rectangle 873">
              <a:extLst>
                <a:ext uri="{FF2B5EF4-FFF2-40B4-BE49-F238E27FC236}">
                  <a16:creationId xmlns:a16="http://schemas.microsoft.com/office/drawing/2014/main" id="{6A5A60BA-3087-00C0-A5D0-8833F6F88A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3" name="AutoShape 874">
              <a:extLst>
                <a:ext uri="{FF2B5EF4-FFF2-40B4-BE49-F238E27FC236}">
                  <a16:creationId xmlns:a16="http://schemas.microsoft.com/office/drawing/2014/main" id="{1CE93CF3-CDB2-3A94-263F-C569B5EED25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4" name="AutoShape 875">
              <a:extLst>
                <a:ext uri="{FF2B5EF4-FFF2-40B4-BE49-F238E27FC236}">
                  <a16:creationId xmlns:a16="http://schemas.microsoft.com/office/drawing/2014/main" id="{8362C5B8-473A-E40C-D0E2-F137CF48FA0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4" name="Group 876">
            <a:extLst>
              <a:ext uri="{FF2B5EF4-FFF2-40B4-BE49-F238E27FC236}">
                <a16:creationId xmlns:a16="http://schemas.microsoft.com/office/drawing/2014/main" id="{3DB4CAEA-030F-ED65-DF08-D2A7372DEF26}"/>
              </a:ext>
            </a:extLst>
          </xdr:cNvPr>
          <xdr:cNvGrpSpPr>
            <a:grpSpLocks noChangeAspect="1"/>
          </xdr:cNvGrpSpPr>
        </xdr:nvGrpSpPr>
        <xdr:grpSpPr bwMode="auto">
          <a:xfrm>
            <a:off x="11668365" y="7471650"/>
            <a:ext cx="211219" cy="298124"/>
            <a:chOff x="4500" y="720"/>
            <a:chExt cx="518" cy="662"/>
          </a:xfrm>
        </xdr:grpSpPr>
        <xdr:sp macro="" textlink="">
          <xdr:nvSpPr>
            <xdr:cNvPr id="5219" name="Rectangle 877">
              <a:extLst>
                <a:ext uri="{FF2B5EF4-FFF2-40B4-BE49-F238E27FC236}">
                  <a16:creationId xmlns:a16="http://schemas.microsoft.com/office/drawing/2014/main" id="{0A5F70AA-C202-28DE-0387-8B612A6D65B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0" name="AutoShape 878">
              <a:extLst>
                <a:ext uri="{FF2B5EF4-FFF2-40B4-BE49-F238E27FC236}">
                  <a16:creationId xmlns:a16="http://schemas.microsoft.com/office/drawing/2014/main" id="{FCB39491-91DB-0C53-B43B-87B7ED489F8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1" name="AutoShape 879">
              <a:extLst>
                <a:ext uri="{FF2B5EF4-FFF2-40B4-BE49-F238E27FC236}">
                  <a16:creationId xmlns:a16="http://schemas.microsoft.com/office/drawing/2014/main" id="{8953413F-1565-1743-F7C2-DCE68042DED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05" name="AutoShape 880">
            <a:extLst>
              <a:ext uri="{FF2B5EF4-FFF2-40B4-BE49-F238E27FC236}">
                <a16:creationId xmlns:a16="http://schemas.microsoft.com/office/drawing/2014/main" id="{2F61D8CD-7F15-30D7-57A6-8C8A1CC54150}"/>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206" name="AutoShape 881">
            <a:extLst>
              <a:ext uri="{FF2B5EF4-FFF2-40B4-BE49-F238E27FC236}">
                <a16:creationId xmlns:a16="http://schemas.microsoft.com/office/drawing/2014/main" id="{618EA5CC-96EC-4DCB-86F1-6F5EB16B622B}"/>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207" name="Rectangle 882">
            <a:extLst>
              <a:ext uri="{FF2B5EF4-FFF2-40B4-BE49-F238E27FC236}">
                <a16:creationId xmlns:a16="http://schemas.microsoft.com/office/drawing/2014/main" id="{9C902138-1362-84A3-43F1-AA5532299ADF}"/>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08" name="AutoShape 883">
            <a:extLst>
              <a:ext uri="{FF2B5EF4-FFF2-40B4-BE49-F238E27FC236}">
                <a16:creationId xmlns:a16="http://schemas.microsoft.com/office/drawing/2014/main" id="{2947E515-AE88-0E06-8204-5622807B2F89}"/>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09" name="Rectangle 884">
            <a:extLst>
              <a:ext uri="{FF2B5EF4-FFF2-40B4-BE49-F238E27FC236}">
                <a16:creationId xmlns:a16="http://schemas.microsoft.com/office/drawing/2014/main" id="{551A850D-C007-98BC-A42D-C72513796981}"/>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0" name="Rectangle 885">
            <a:extLst>
              <a:ext uri="{FF2B5EF4-FFF2-40B4-BE49-F238E27FC236}">
                <a16:creationId xmlns:a16="http://schemas.microsoft.com/office/drawing/2014/main" id="{1B45D741-64AA-A8F3-A1F8-D888F0C5A1B6}"/>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1" name="Rectangle 886">
            <a:extLst>
              <a:ext uri="{FF2B5EF4-FFF2-40B4-BE49-F238E27FC236}">
                <a16:creationId xmlns:a16="http://schemas.microsoft.com/office/drawing/2014/main" id="{0748BE1E-58F4-3616-580F-191A19A6CCEA}"/>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2" name="Rectangle 887">
            <a:extLst>
              <a:ext uri="{FF2B5EF4-FFF2-40B4-BE49-F238E27FC236}">
                <a16:creationId xmlns:a16="http://schemas.microsoft.com/office/drawing/2014/main" id="{21462E52-8936-C28A-6BF4-5C9D976CFB22}"/>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3" name="Rectangle 888">
            <a:extLst>
              <a:ext uri="{FF2B5EF4-FFF2-40B4-BE49-F238E27FC236}">
                <a16:creationId xmlns:a16="http://schemas.microsoft.com/office/drawing/2014/main" id="{A52348E1-658F-EBB0-2719-39FD715B32EA}"/>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4" name="Rectangle 889">
            <a:extLst>
              <a:ext uri="{FF2B5EF4-FFF2-40B4-BE49-F238E27FC236}">
                <a16:creationId xmlns:a16="http://schemas.microsoft.com/office/drawing/2014/main" id="{98900DBC-423A-6B3E-3AC0-677111482C95}"/>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5" name="Rectangle 890">
            <a:extLst>
              <a:ext uri="{FF2B5EF4-FFF2-40B4-BE49-F238E27FC236}">
                <a16:creationId xmlns:a16="http://schemas.microsoft.com/office/drawing/2014/main" id="{0F719F8F-0698-166C-1C4D-8A927CBA6F00}"/>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6" name="Rectangle 891">
            <a:extLst>
              <a:ext uri="{FF2B5EF4-FFF2-40B4-BE49-F238E27FC236}">
                <a16:creationId xmlns:a16="http://schemas.microsoft.com/office/drawing/2014/main" id="{982F7FD6-3A4A-051E-D0F5-C092F09BE329}"/>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7" name="Rectangle 892">
            <a:extLst>
              <a:ext uri="{FF2B5EF4-FFF2-40B4-BE49-F238E27FC236}">
                <a16:creationId xmlns:a16="http://schemas.microsoft.com/office/drawing/2014/main" id="{75194226-D75B-CF06-F663-12FBBB0BBED0}"/>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218" name="Rectangle 893">
            <a:extLst>
              <a:ext uri="{FF2B5EF4-FFF2-40B4-BE49-F238E27FC236}">
                <a16:creationId xmlns:a16="http://schemas.microsoft.com/office/drawing/2014/main" id="{4C992A8D-15DF-4A6A-D9C2-27522282BB1A}"/>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48</xdr:col>
      <xdr:colOff>13195</xdr:colOff>
      <xdr:row>129</xdr:row>
      <xdr:rowOff>84944</xdr:rowOff>
    </xdr:from>
    <xdr:to>
      <xdr:col>62</xdr:col>
      <xdr:colOff>91170</xdr:colOff>
      <xdr:row>141</xdr:row>
      <xdr:rowOff>69816</xdr:rowOff>
    </xdr:to>
    <xdr:grpSp>
      <xdr:nvGrpSpPr>
        <xdr:cNvPr id="5398" name="Group 5397">
          <a:extLst>
            <a:ext uri="{FF2B5EF4-FFF2-40B4-BE49-F238E27FC236}">
              <a16:creationId xmlns:a16="http://schemas.microsoft.com/office/drawing/2014/main" id="{86483AB9-5B36-F512-86A1-E38818B285D7}"/>
            </a:ext>
          </a:extLst>
        </xdr:cNvPr>
        <xdr:cNvGrpSpPr/>
      </xdr:nvGrpSpPr>
      <xdr:grpSpPr>
        <a:xfrm rot="5400000">
          <a:off x="6892914" y="16001952"/>
          <a:ext cx="1295919" cy="1982975"/>
          <a:chOff x="11503399" y="7471650"/>
          <a:chExt cx="925431" cy="1605547"/>
        </a:xfrm>
      </xdr:grpSpPr>
      <xdr:grpSp>
        <xdr:nvGrpSpPr>
          <xdr:cNvPr id="5399" name="Group 852">
            <a:extLst>
              <a:ext uri="{FF2B5EF4-FFF2-40B4-BE49-F238E27FC236}">
                <a16:creationId xmlns:a16="http://schemas.microsoft.com/office/drawing/2014/main" id="{6724B144-9950-1BA5-1FB0-DCA147D3783B}"/>
              </a:ext>
            </a:extLst>
          </xdr:cNvPr>
          <xdr:cNvGrpSpPr>
            <a:grpSpLocks noChangeAspect="1"/>
          </xdr:cNvGrpSpPr>
        </xdr:nvGrpSpPr>
        <xdr:grpSpPr bwMode="auto">
          <a:xfrm rot="10800000">
            <a:off x="11660657" y="8779073"/>
            <a:ext cx="211219" cy="298124"/>
            <a:chOff x="4500" y="720"/>
            <a:chExt cx="518" cy="662"/>
          </a:xfrm>
        </xdr:grpSpPr>
        <xdr:sp macro="" textlink="">
          <xdr:nvSpPr>
            <xdr:cNvPr id="5481" name="Rectangle 853">
              <a:extLst>
                <a:ext uri="{FF2B5EF4-FFF2-40B4-BE49-F238E27FC236}">
                  <a16:creationId xmlns:a16="http://schemas.microsoft.com/office/drawing/2014/main" id="{590A0D03-38C4-49CD-CE43-C45B4055E28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82" name="AutoShape 854">
              <a:extLst>
                <a:ext uri="{FF2B5EF4-FFF2-40B4-BE49-F238E27FC236}">
                  <a16:creationId xmlns:a16="http://schemas.microsoft.com/office/drawing/2014/main" id="{F14289FD-7326-78B8-679E-42348EA612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83" name="AutoShape 855">
              <a:extLst>
                <a:ext uri="{FF2B5EF4-FFF2-40B4-BE49-F238E27FC236}">
                  <a16:creationId xmlns:a16="http://schemas.microsoft.com/office/drawing/2014/main" id="{D77A212C-0411-7F3C-37CD-0F15626F2A4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0" name="Group 856">
            <a:extLst>
              <a:ext uri="{FF2B5EF4-FFF2-40B4-BE49-F238E27FC236}">
                <a16:creationId xmlns:a16="http://schemas.microsoft.com/office/drawing/2014/main" id="{9103C05B-8BA5-3F3A-DD1F-5E667C8D200E}"/>
              </a:ext>
            </a:extLst>
          </xdr:cNvPr>
          <xdr:cNvGrpSpPr>
            <a:grpSpLocks noChangeAspect="1"/>
          </xdr:cNvGrpSpPr>
        </xdr:nvGrpSpPr>
        <xdr:grpSpPr bwMode="auto">
          <a:xfrm rot="8415220">
            <a:off x="11965536" y="8700438"/>
            <a:ext cx="211219" cy="298124"/>
            <a:chOff x="4500" y="720"/>
            <a:chExt cx="518" cy="662"/>
          </a:xfrm>
        </xdr:grpSpPr>
        <xdr:sp macro="" textlink="">
          <xdr:nvSpPr>
            <xdr:cNvPr id="5478" name="Rectangle 857">
              <a:extLst>
                <a:ext uri="{FF2B5EF4-FFF2-40B4-BE49-F238E27FC236}">
                  <a16:creationId xmlns:a16="http://schemas.microsoft.com/office/drawing/2014/main" id="{CF40494B-CBC9-96F3-92C8-8E2B0C69242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9" name="AutoShape 858">
              <a:extLst>
                <a:ext uri="{FF2B5EF4-FFF2-40B4-BE49-F238E27FC236}">
                  <a16:creationId xmlns:a16="http://schemas.microsoft.com/office/drawing/2014/main" id="{B81E4AF7-E576-DE6D-CA67-85888538AE8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80" name="AutoShape 859">
              <a:extLst>
                <a:ext uri="{FF2B5EF4-FFF2-40B4-BE49-F238E27FC236}">
                  <a16:creationId xmlns:a16="http://schemas.microsoft.com/office/drawing/2014/main" id="{4848812B-56DE-705F-E586-F2AC5697BE7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1" name="Group 860">
            <a:extLst>
              <a:ext uri="{FF2B5EF4-FFF2-40B4-BE49-F238E27FC236}">
                <a16:creationId xmlns:a16="http://schemas.microsoft.com/office/drawing/2014/main" id="{8811A552-F6D9-B88E-5CD4-E9EC949BBEEE}"/>
              </a:ext>
            </a:extLst>
          </xdr:cNvPr>
          <xdr:cNvGrpSpPr>
            <a:grpSpLocks noChangeAspect="1"/>
          </xdr:cNvGrpSpPr>
        </xdr:nvGrpSpPr>
        <xdr:grpSpPr bwMode="auto">
          <a:xfrm rot="6861729">
            <a:off x="12123508" y="8452966"/>
            <a:ext cx="236771" cy="265950"/>
            <a:chOff x="4500" y="720"/>
            <a:chExt cx="518" cy="662"/>
          </a:xfrm>
        </xdr:grpSpPr>
        <xdr:sp macro="" textlink="">
          <xdr:nvSpPr>
            <xdr:cNvPr id="5475" name="Rectangle 861">
              <a:extLst>
                <a:ext uri="{FF2B5EF4-FFF2-40B4-BE49-F238E27FC236}">
                  <a16:creationId xmlns:a16="http://schemas.microsoft.com/office/drawing/2014/main" id="{4F9844FA-BEAB-7459-BB20-2E039BB0772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6" name="AutoShape 862">
              <a:extLst>
                <a:ext uri="{FF2B5EF4-FFF2-40B4-BE49-F238E27FC236}">
                  <a16:creationId xmlns:a16="http://schemas.microsoft.com/office/drawing/2014/main" id="{557325F4-EAC9-7EBD-A89D-ABE34BB1804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7" name="AutoShape 863">
              <a:extLst>
                <a:ext uri="{FF2B5EF4-FFF2-40B4-BE49-F238E27FC236}">
                  <a16:creationId xmlns:a16="http://schemas.microsoft.com/office/drawing/2014/main" id="{A37BF2EC-912E-7559-9DD3-691419148B5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2" name="Group 864">
            <a:extLst>
              <a:ext uri="{FF2B5EF4-FFF2-40B4-BE49-F238E27FC236}">
                <a16:creationId xmlns:a16="http://schemas.microsoft.com/office/drawing/2014/main" id="{5FA2438E-8CCD-215E-9C72-5A2EAC1D41DC}"/>
              </a:ext>
            </a:extLst>
          </xdr:cNvPr>
          <xdr:cNvGrpSpPr>
            <a:grpSpLocks noChangeAspect="1"/>
          </xdr:cNvGrpSpPr>
        </xdr:nvGrpSpPr>
        <xdr:grpSpPr bwMode="auto">
          <a:xfrm rot="5400000">
            <a:off x="12177469" y="8141448"/>
            <a:ext cx="236771" cy="265950"/>
            <a:chOff x="4500" y="720"/>
            <a:chExt cx="518" cy="662"/>
          </a:xfrm>
        </xdr:grpSpPr>
        <xdr:sp macro="" textlink="">
          <xdr:nvSpPr>
            <xdr:cNvPr id="5429" name="Rectangle 865">
              <a:extLst>
                <a:ext uri="{FF2B5EF4-FFF2-40B4-BE49-F238E27FC236}">
                  <a16:creationId xmlns:a16="http://schemas.microsoft.com/office/drawing/2014/main" id="{4A140A84-A8A9-1D74-3779-5BCF7487A45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30" name="AutoShape 866">
              <a:extLst>
                <a:ext uri="{FF2B5EF4-FFF2-40B4-BE49-F238E27FC236}">
                  <a16:creationId xmlns:a16="http://schemas.microsoft.com/office/drawing/2014/main" id="{B696CD24-2651-DAB2-D205-D79D5B19FB4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4" name="AutoShape 867">
              <a:extLst>
                <a:ext uri="{FF2B5EF4-FFF2-40B4-BE49-F238E27FC236}">
                  <a16:creationId xmlns:a16="http://schemas.microsoft.com/office/drawing/2014/main" id="{84188022-E180-AF1C-C1D3-84A923EC01E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3" name="Group 868">
            <a:extLst>
              <a:ext uri="{FF2B5EF4-FFF2-40B4-BE49-F238E27FC236}">
                <a16:creationId xmlns:a16="http://schemas.microsoft.com/office/drawing/2014/main" id="{2AB835C7-C8C8-DB6F-8778-E6918F2F25C7}"/>
              </a:ext>
            </a:extLst>
          </xdr:cNvPr>
          <xdr:cNvGrpSpPr>
            <a:grpSpLocks noChangeAspect="1"/>
          </xdr:cNvGrpSpPr>
        </xdr:nvGrpSpPr>
        <xdr:grpSpPr bwMode="auto">
          <a:xfrm rot="4125503">
            <a:off x="12138540" y="7823450"/>
            <a:ext cx="236771" cy="265950"/>
            <a:chOff x="4500" y="720"/>
            <a:chExt cx="518" cy="662"/>
          </a:xfrm>
        </xdr:grpSpPr>
        <xdr:sp macro="" textlink="">
          <xdr:nvSpPr>
            <xdr:cNvPr id="5426" name="Rectangle 869">
              <a:extLst>
                <a:ext uri="{FF2B5EF4-FFF2-40B4-BE49-F238E27FC236}">
                  <a16:creationId xmlns:a16="http://schemas.microsoft.com/office/drawing/2014/main" id="{483CEB4B-2346-EB54-03A7-314A1C3671F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7" name="AutoShape 870">
              <a:extLst>
                <a:ext uri="{FF2B5EF4-FFF2-40B4-BE49-F238E27FC236}">
                  <a16:creationId xmlns:a16="http://schemas.microsoft.com/office/drawing/2014/main" id="{78E476BE-A534-F501-A1AE-7BE8737CF85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8" name="AutoShape 871">
              <a:extLst>
                <a:ext uri="{FF2B5EF4-FFF2-40B4-BE49-F238E27FC236}">
                  <a16:creationId xmlns:a16="http://schemas.microsoft.com/office/drawing/2014/main" id="{B92766A5-FC2B-2CC1-C702-17A8B2049E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4" name="Group 872">
            <a:extLst>
              <a:ext uri="{FF2B5EF4-FFF2-40B4-BE49-F238E27FC236}">
                <a16:creationId xmlns:a16="http://schemas.microsoft.com/office/drawing/2014/main" id="{49CD3689-97B9-1A95-7446-79E58A74D81D}"/>
              </a:ext>
            </a:extLst>
          </xdr:cNvPr>
          <xdr:cNvGrpSpPr>
            <a:grpSpLocks noChangeAspect="1"/>
          </xdr:cNvGrpSpPr>
        </xdr:nvGrpSpPr>
        <xdr:grpSpPr bwMode="auto">
          <a:xfrm rot="1973452">
            <a:off x="11957056" y="7535595"/>
            <a:ext cx="211219" cy="298124"/>
            <a:chOff x="4500" y="720"/>
            <a:chExt cx="518" cy="662"/>
          </a:xfrm>
        </xdr:grpSpPr>
        <xdr:sp macro="" textlink="">
          <xdr:nvSpPr>
            <xdr:cNvPr id="5423" name="Rectangle 873">
              <a:extLst>
                <a:ext uri="{FF2B5EF4-FFF2-40B4-BE49-F238E27FC236}">
                  <a16:creationId xmlns:a16="http://schemas.microsoft.com/office/drawing/2014/main" id="{581FA7FB-29A3-3F00-E8F3-AFED11028A9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4" name="AutoShape 874">
              <a:extLst>
                <a:ext uri="{FF2B5EF4-FFF2-40B4-BE49-F238E27FC236}">
                  <a16:creationId xmlns:a16="http://schemas.microsoft.com/office/drawing/2014/main" id="{7F8A729B-759E-C083-C393-205E76BF83B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5" name="AutoShape 875">
              <a:extLst>
                <a:ext uri="{FF2B5EF4-FFF2-40B4-BE49-F238E27FC236}">
                  <a16:creationId xmlns:a16="http://schemas.microsoft.com/office/drawing/2014/main" id="{67E1B9C8-ECD1-AA9A-503A-88C6D971CD3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5" name="Group 876">
            <a:extLst>
              <a:ext uri="{FF2B5EF4-FFF2-40B4-BE49-F238E27FC236}">
                <a16:creationId xmlns:a16="http://schemas.microsoft.com/office/drawing/2014/main" id="{300C7752-A718-862A-DC86-CB4E9CBCAAE9}"/>
              </a:ext>
            </a:extLst>
          </xdr:cNvPr>
          <xdr:cNvGrpSpPr>
            <a:grpSpLocks noChangeAspect="1"/>
          </xdr:cNvGrpSpPr>
        </xdr:nvGrpSpPr>
        <xdr:grpSpPr bwMode="auto">
          <a:xfrm>
            <a:off x="11668365" y="7471650"/>
            <a:ext cx="211219" cy="298124"/>
            <a:chOff x="4500" y="720"/>
            <a:chExt cx="518" cy="662"/>
          </a:xfrm>
        </xdr:grpSpPr>
        <xdr:sp macro="" textlink="">
          <xdr:nvSpPr>
            <xdr:cNvPr id="5420" name="Rectangle 877">
              <a:extLst>
                <a:ext uri="{FF2B5EF4-FFF2-40B4-BE49-F238E27FC236}">
                  <a16:creationId xmlns:a16="http://schemas.microsoft.com/office/drawing/2014/main" id="{31A317A0-37DB-E7C1-794F-9F64B79BE66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1" name="AutoShape 878">
              <a:extLst>
                <a:ext uri="{FF2B5EF4-FFF2-40B4-BE49-F238E27FC236}">
                  <a16:creationId xmlns:a16="http://schemas.microsoft.com/office/drawing/2014/main" id="{D45B2C9F-80D0-6F2F-955E-EC96F1A67C7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2" name="AutoShape 879">
              <a:extLst>
                <a:ext uri="{FF2B5EF4-FFF2-40B4-BE49-F238E27FC236}">
                  <a16:creationId xmlns:a16="http://schemas.microsoft.com/office/drawing/2014/main" id="{C780ECC2-2AEA-7669-AF8F-5598FE99E0F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06" name="AutoShape 880">
            <a:extLst>
              <a:ext uri="{FF2B5EF4-FFF2-40B4-BE49-F238E27FC236}">
                <a16:creationId xmlns:a16="http://schemas.microsoft.com/office/drawing/2014/main" id="{643D3956-7D3A-13EF-DA25-7BBCD25E3DA7}"/>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07" name="AutoShape 881">
            <a:extLst>
              <a:ext uri="{FF2B5EF4-FFF2-40B4-BE49-F238E27FC236}">
                <a16:creationId xmlns:a16="http://schemas.microsoft.com/office/drawing/2014/main" id="{C12618C7-2567-5A60-F553-63C528D7D1B9}"/>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08" name="Rectangle 882">
            <a:extLst>
              <a:ext uri="{FF2B5EF4-FFF2-40B4-BE49-F238E27FC236}">
                <a16:creationId xmlns:a16="http://schemas.microsoft.com/office/drawing/2014/main" id="{08162190-C5F2-6468-429C-3D5D1E47A31D}"/>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09" name="AutoShape 883">
            <a:extLst>
              <a:ext uri="{FF2B5EF4-FFF2-40B4-BE49-F238E27FC236}">
                <a16:creationId xmlns:a16="http://schemas.microsoft.com/office/drawing/2014/main" id="{6ABE24E9-0DA7-6625-9252-220B8016625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0" name="Rectangle 884">
            <a:extLst>
              <a:ext uri="{FF2B5EF4-FFF2-40B4-BE49-F238E27FC236}">
                <a16:creationId xmlns:a16="http://schemas.microsoft.com/office/drawing/2014/main" id="{93EACD6C-DE7B-22BF-D70C-C9B63FC961AA}"/>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1" name="Rectangle 885">
            <a:extLst>
              <a:ext uri="{FF2B5EF4-FFF2-40B4-BE49-F238E27FC236}">
                <a16:creationId xmlns:a16="http://schemas.microsoft.com/office/drawing/2014/main" id="{7C9666FC-DDFF-9A4A-ED94-EAE59A73F3E7}"/>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2" name="Rectangle 886">
            <a:extLst>
              <a:ext uri="{FF2B5EF4-FFF2-40B4-BE49-F238E27FC236}">
                <a16:creationId xmlns:a16="http://schemas.microsoft.com/office/drawing/2014/main" id="{E8DA1260-E622-27E6-642B-EE91386B905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3" name="Rectangle 887">
            <a:extLst>
              <a:ext uri="{FF2B5EF4-FFF2-40B4-BE49-F238E27FC236}">
                <a16:creationId xmlns:a16="http://schemas.microsoft.com/office/drawing/2014/main" id="{CA882BDF-3C0C-B616-D9CF-368608E35807}"/>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4" name="Rectangle 888">
            <a:extLst>
              <a:ext uri="{FF2B5EF4-FFF2-40B4-BE49-F238E27FC236}">
                <a16:creationId xmlns:a16="http://schemas.microsoft.com/office/drawing/2014/main" id="{CBC9C876-D39C-2FF4-2D02-FB8C57ECFB47}"/>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5" name="Rectangle 889">
            <a:extLst>
              <a:ext uri="{FF2B5EF4-FFF2-40B4-BE49-F238E27FC236}">
                <a16:creationId xmlns:a16="http://schemas.microsoft.com/office/drawing/2014/main" id="{2DA71330-39D1-5B2E-F2DA-EE82AA7EE86E}"/>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6" name="Rectangle 890">
            <a:extLst>
              <a:ext uri="{FF2B5EF4-FFF2-40B4-BE49-F238E27FC236}">
                <a16:creationId xmlns:a16="http://schemas.microsoft.com/office/drawing/2014/main" id="{335D9342-EEEF-C6EF-C162-E5FBC59D7643}"/>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7" name="Rectangle 891">
            <a:extLst>
              <a:ext uri="{FF2B5EF4-FFF2-40B4-BE49-F238E27FC236}">
                <a16:creationId xmlns:a16="http://schemas.microsoft.com/office/drawing/2014/main" id="{76EAF1CF-F6AB-3D11-45D9-D5E63D52F8CE}"/>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8" name="Rectangle 892">
            <a:extLst>
              <a:ext uri="{FF2B5EF4-FFF2-40B4-BE49-F238E27FC236}">
                <a16:creationId xmlns:a16="http://schemas.microsoft.com/office/drawing/2014/main" id="{D9C6441A-2FA7-B498-74BB-657378F007A2}"/>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419" name="Rectangle 893">
            <a:extLst>
              <a:ext uri="{FF2B5EF4-FFF2-40B4-BE49-F238E27FC236}">
                <a16:creationId xmlns:a16="http://schemas.microsoft.com/office/drawing/2014/main" id="{FD86AA94-041F-6E1B-FF7C-34C7DAC6685F}"/>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30</xdr:col>
      <xdr:colOff>18638</xdr:colOff>
      <xdr:row>129</xdr:row>
      <xdr:rowOff>72246</xdr:rowOff>
    </xdr:from>
    <xdr:to>
      <xdr:col>44</xdr:col>
      <xdr:colOff>96615</xdr:colOff>
      <xdr:row>141</xdr:row>
      <xdr:rowOff>55880</xdr:rowOff>
    </xdr:to>
    <xdr:grpSp>
      <xdr:nvGrpSpPr>
        <xdr:cNvPr id="5484" name="Group 5483">
          <a:extLst>
            <a:ext uri="{FF2B5EF4-FFF2-40B4-BE49-F238E27FC236}">
              <a16:creationId xmlns:a16="http://schemas.microsoft.com/office/drawing/2014/main" id="{F2965078-14DC-CF73-E5AC-659155A2AC2E}"/>
            </a:ext>
          </a:extLst>
        </xdr:cNvPr>
        <xdr:cNvGrpSpPr/>
      </xdr:nvGrpSpPr>
      <xdr:grpSpPr>
        <a:xfrm rot="5400000">
          <a:off x="4449691" y="15988634"/>
          <a:ext cx="1285157" cy="1982977"/>
          <a:chOff x="11503399" y="7471650"/>
          <a:chExt cx="925431" cy="1605547"/>
        </a:xfrm>
      </xdr:grpSpPr>
      <xdr:grpSp>
        <xdr:nvGrpSpPr>
          <xdr:cNvPr id="5485" name="Group 852">
            <a:extLst>
              <a:ext uri="{FF2B5EF4-FFF2-40B4-BE49-F238E27FC236}">
                <a16:creationId xmlns:a16="http://schemas.microsoft.com/office/drawing/2014/main" id="{3DDF8453-4E27-4779-1BB7-40D2029D0DD6}"/>
              </a:ext>
            </a:extLst>
          </xdr:cNvPr>
          <xdr:cNvGrpSpPr>
            <a:grpSpLocks noChangeAspect="1"/>
          </xdr:cNvGrpSpPr>
        </xdr:nvGrpSpPr>
        <xdr:grpSpPr bwMode="auto">
          <a:xfrm rot="10800000">
            <a:off x="11660657" y="8779073"/>
            <a:ext cx="211219" cy="298124"/>
            <a:chOff x="4500" y="720"/>
            <a:chExt cx="518" cy="662"/>
          </a:xfrm>
        </xdr:grpSpPr>
        <xdr:sp macro="" textlink="">
          <xdr:nvSpPr>
            <xdr:cNvPr id="6004" name="Rectangle 853">
              <a:extLst>
                <a:ext uri="{FF2B5EF4-FFF2-40B4-BE49-F238E27FC236}">
                  <a16:creationId xmlns:a16="http://schemas.microsoft.com/office/drawing/2014/main" id="{F54E789D-407B-CD01-3297-1698FCB96F1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005" name="AutoShape 854">
              <a:extLst>
                <a:ext uri="{FF2B5EF4-FFF2-40B4-BE49-F238E27FC236}">
                  <a16:creationId xmlns:a16="http://schemas.microsoft.com/office/drawing/2014/main" id="{1714F4CA-9913-D691-0090-9E4CB8064FB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6" name="AutoShape 855">
              <a:extLst>
                <a:ext uri="{FF2B5EF4-FFF2-40B4-BE49-F238E27FC236}">
                  <a16:creationId xmlns:a16="http://schemas.microsoft.com/office/drawing/2014/main" id="{0C63ED22-6DB4-1332-9BBA-68F22F16F5A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6" name="Group 856">
            <a:extLst>
              <a:ext uri="{FF2B5EF4-FFF2-40B4-BE49-F238E27FC236}">
                <a16:creationId xmlns:a16="http://schemas.microsoft.com/office/drawing/2014/main" id="{53DC69E8-3B1B-BC0F-97B0-1A9A0D46E48C}"/>
              </a:ext>
            </a:extLst>
          </xdr:cNvPr>
          <xdr:cNvGrpSpPr>
            <a:grpSpLocks noChangeAspect="1"/>
          </xdr:cNvGrpSpPr>
        </xdr:nvGrpSpPr>
        <xdr:grpSpPr bwMode="auto">
          <a:xfrm rot="8415220">
            <a:off x="11965536" y="8700438"/>
            <a:ext cx="211219" cy="298124"/>
            <a:chOff x="4500" y="720"/>
            <a:chExt cx="518" cy="662"/>
          </a:xfrm>
        </xdr:grpSpPr>
        <xdr:sp macro="" textlink="">
          <xdr:nvSpPr>
            <xdr:cNvPr id="6001" name="Rectangle 857">
              <a:extLst>
                <a:ext uri="{FF2B5EF4-FFF2-40B4-BE49-F238E27FC236}">
                  <a16:creationId xmlns:a16="http://schemas.microsoft.com/office/drawing/2014/main" id="{7F89D381-BDC8-18B9-8B0E-650090C6220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002" name="AutoShape 858">
              <a:extLst>
                <a:ext uri="{FF2B5EF4-FFF2-40B4-BE49-F238E27FC236}">
                  <a16:creationId xmlns:a16="http://schemas.microsoft.com/office/drawing/2014/main" id="{2BF8F1E3-35A9-07DF-3D84-246C747D0D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3" name="AutoShape 859">
              <a:extLst>
                <a:ext uri="{FF2B5EF4-FFF2-40B4-BE49-F238E27FC236}">
                  <a16:creationId xmlns:a16="http://schemas.microsoft.com/office/drawing/2014/main" id="{1288110B-59A3-F25D-FF32-1D96DDE15D1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7" name="Group 860">
            <a:extLst>
              <a:ext uri="{FF2B5EF4-FFF2-40B4-BE49-F238E27FC236}">
                <a16:creationId xmlns:a16="http://schemas.microsoft.com/office/drawing/2014/main" id="{859D2F2E-A1D1-5AE3-A39B-65C520612DF2}"/>
              </a:ext>
            </a:extLst>
          </xdr:cNvPr>
          <xdr:cNvGrpSpPr>
            <a:grpSpLocks noChangeAspect="1"/>
          </xdr:cNvGrpSpPr>
        </xdr:nvGrpSpPr>
        <xdr:grpSpPr bwMode="auto">
          <a:xfrm rot="6861729">
            <a:off x="12123508" y="8452966"/>
            <a:ext cx="236771" cy="265950"/>
            <a:chOff x="4500" y="720"/>
            <a:chExt cx="518" cy="662"/>
          </a:xfrm>
        </xdr:grpSpPr>
        <xdr:sp macro="" textlink="">
          <xdr:nvSpPr>
            <xdr:cNvPr id="5998" name="Rectangle 861">
              <a:extLst>
                <a:ext uri="{FF2B5EF4-FFF2-40B4-BE49-F238E27FC236}">
                  <a16:creationId xmlns:a16="http://schemas.microsoft.com/office/drawing/2014/main" id="{125600A1-D65E-1849-085C-F08AB3B5FD9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9" name="AutoShape 862">
              <a:extLst>
                <a:ext uri="{FF2B5EF4-FFF2-40B4-BE49-F238E27FC236}">
                  <a16:creationId xmlns:a16="http://schemas.microsoft.com/office/drawing/2014/main" id="{AC639C64-6864-5CB4-BB6B-B0EAA18B465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0" name="AutoShape 863">
              <a:extLst>
                <a:ext uri="{FF2B5EF4-FFF2-40B4-BE49-F238E27FC236}">
                  <a16:creationId xmlns:a16="http://schemas.microsoft.com/office/drawing/2014/main" id="{D61EB722-FCA5-F843-C082-8A9F1504DB3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8" name="Group 864">
            <a:extLst>
              <a:ext uri="{FF2B5EF4-FFF2-40B4-BE49-F238E27FC236}">
                <a16:creationId xmlns:a16="http://schemas.microsoft.com/office/drawing/2014/main" id="{B8AA0421-1A32-F87F-1474-A59A41199927}"/>
              </a:ext>
            </a:extLst>
          </xdr:cNvPr>
          <xdr:cNvGrpSpPr>
            <a:grpSpLocks noChangeAspect="1"/>
          </xdr:cNvGrpSpPr>
        </xdr:nvGrpSpPr>
        <xdr:grpSpPr bwMode="auto">
          <a:xfrm rot="5400000">
            <a:off x="12177469" y="8141448"/>
            <a:ext cx="236771" cy="265950"/>
            <a:chOff x="4500" y="720"/>
            <a:chExt cx="518" cy="662"/>
          </a:xfrm>
        </xdr:grpSpPr>
        <xdr:sp macro="" textlink="">
          <xdr:nvSpPr>
            <xdr:cNvPr id="5995" name="Rectangle 865">
              <a:extLst>
                <a:ext uri="{FF2B5EF4-FFF2-40B4-BE49-F238E27FC236}">
                  <a16:creationId xmlns:a16="http://schemas.microsoft.com/office/drawing/2014/main" id="{7F8B32C8-1EE4-77F3-FE70-96F38157C4C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6" name="AutoShape 866">
              <a:extLst>
                <a:ext uri="{FF2B5EF4-FFF2-40B4-BE49-F238E27FC236}">
                  <a16:creationId xmlns:a16="http://schemas.microsoft.com/office/drawing/2014/main" id="{070925B8-B82E-13C8-FF92-D3B2EDDB94F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7" name="AutoShape 867">
              <a:extLst>
                <a:ext uri="{FF2B5EF4-FFF2-40B4-BE49-F238E27FC236}">
                  <a16:creationId xmlns:a16="http://schemas.microsoft.com/office/drawing/2014/main" id="{A151335C-8AD4-2350-122F-C82F60DBF12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9" name="Group 868">
            <a:extLst>
              <a:ext uri="{FF2B5EF4-FFF2-40B4-BE49-F238E27FC236}">
                <a16:creationId xmlns:a16="http://schemas.microsoft.com/office/drawing/2014/main" id="{B03C6991-E699-FB98-0839-F0775B32617B}"/>
              </a:ext>
            </a:extLst>
          </xdr:cNvPr>
          <xdr:cNvGrpSpPr>
            <a:grpSpLocks noChangeAspect="1"/>
          </xdr:cNvGrpSpPr>
        </xdr:nvGrpSpPr>
        <xdr:grpSpPr bwMode="auto">
          <a:xfrm rot="4125503">
            <a:off x="12138540" y="7823450"/>
            <a:ext cx="236771" cy="265950"/>
            <a:chOff x="4500" y="720"/>
            <a:chExt cx="518" cy="662"/>
          </a:xfrm>
        </xdr:grpSpPr>
        <xdr:sp macro="" textlink="">
          <xdr:nvSpPr>
            <xdr:cNvPr id="5992" name="Rectangle 869">
              <a:extLst>
                <a:ext uri="{FF2B5EF4-FFF2-40B4-BE49-F238E27FC236}">
                  <a16:creationId xmlns:a16="http://schemas.microsoft.com/office/drawing/2014/main" id="{534C13E2-563E-AD0A-2E8D-74E79AE5ECA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3" name="AutoShape 870">
              <a:extLst>
                <a:ext uri="{FF2B5EF4-FFF2-40B4-BE49-F238E27FC236}">
                  <a16:creationId xmlns:a16="http://schemas.microsoft.com/office/drawing/2014/main" id="{11DB8C40-4BD1-58C8-65DE-9681338743B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4" name="AutoShape 871">
              <a:extLst>
                <a:ext uri="{FF2B5EF4-FFF2-40B4-BE49-F238E27FC236}">
                  <a16:creationId xmlns:a16="http://schemas.microsoft.com/office/drawing/2014/main" id="{0FF8A9D8-9FE2-CA51-5CEB-5835567B249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90" name="Group 872">
            <a:extLst>
              <a:ext uri="{FF2B5EF4-FFF2-40B4-BE49-F238E27FC236}">
                <a16:creationId xmlns:a16="http://schemas.microsoft.com/office/drawing/2014/main" id="{1AD66E6B-A58F-3EF2-9E46-99A61AD98EF6}"/>
              </a:ext>
            </a:extLst>
          </xdr:cNvPr>
          <xdr:cNvGrpSpPr>
            <a:grpSpLocks noChangeAspect="1"/>
          </xdr:cNvGrpSpPr>
        </xdr:nvGrpSpPr>
        <xdr:grpSpPr bwMode="auto">
          <a:xfrm rot="1973452">
            <a:off x="11957056" y="7535595"/>
            <a:ext cx="211219" cy="298124"/>
            <a:chOff x="4500" y="720"/>
            <a:chExt cx="518" cy="662"/>
          </a:xfrm>
        </xdr:grpSpPr>
        <xdr:sp macro="" textlink="">
          <xdr:nvSpPr>
            <xdr:cNvPr id="5989" name="Rectangle 873">
              <a:extLst>
                <a:ext uri="{FF2B5EF4-FFF2-40B4-BE49-F238E27FC236}">
                  <a16:creationId xmlns:a16="http://schemas.microsoft.com/office/drawing/2014/main" id="{9149BA26-0EDA-793F-F30A-BF04B869AA1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0" name="AutoShape 874">
              <a:extLst>
                <a:ext uri="{FF2B5EF4-FFF2-40B4-BE49-F238E27FC236}">
                  <a16:creationId xmlns:a16="http://schemas.microsoft.com/office/drawing/2014/main" id="{9ED806B2-513D-8676-5C9B-119415798D5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1" name="AutoShape 875">
              <a:extLst>
                <a:ext uri="{FF2B5EF4-FFF2-40B4-BE49-F238E27FC236}">
                  <a16:creationId xmlns:a16="http://schemas.microsoft.com/office/drawing/2014/main" id="{263381EC-4FC8-B8A2-B6F9-E1484909917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91" name="Group 876">
            <a:extLst>
              <a:ext uri="{FF2B5EF4-FFF2-40B4-BE49-F238E27FC236}">
                <a16:creationId xmlns:a16="http://schemas.microsoft.com/office/drawing/2014/main" id="{293D0840-5CBB-D42E-5419-2A0D9B92852C}"/>
              </a:ext>
            </a:extLst>
          </xdr:cNvPr>
          <xdr:cNvGrpSpPr>
            <a:grpSpLocks noChangeAspect="1"/>
          </xdr:cNvGrpSpPr>
        </xdr:nvGrpSpPr>
        <xdr:grpSpPr bwMode="auto">
          <a:xfrm>
            <a:off x="11668365" y="7471650"/>
            <a:ext cx="211219" cy="298124"/>
            <a:chOff x="4500" y="720"/>
            <a:chExt cx="518" cy="662"/>
          </a:xfrm>
        </xdr:grpSpPr>
        <xdr:sp macro="" textlink="">
          <xdr:nvSpPr>
            <xdr:cNvPr id="5986" name="Rectangle 877">
              <a:extLst>
                <a:ext uri="{FF2B5EF4-FFF2-40B4-BE49-F238E27FC236}">
                  <a16:creationId xmlns:a16="http://schemas.microsoft.com/office/drawing/2014/main" id="{998ACFB8-45B0-073B-A431-5FE00AF1797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7" name="AutoShape 878">
              <a:extLst>
                <a:ext uri="{FF2B5EF4-FFF2-40B4-BE49-F238E27FC236}">
                  <a16:creationId xmlns:a16="http://schemas.microsoft.com/office/drawing/2014/main" id="{4BD1D205-3925-8A71-4819-F0950D33F05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88" name="AutoShape 879">
              <a:extLst>
                <a:ext uri="{FF2B5EF4-FFF2-40B4-BE49-F238E27FC236}">
                  <a16:creationId xmlns:a16="http://schemas.microsoft.com/office/drawing/2014/main" id="{20BABE25-91C2-4419-A81A-62D1EBEEBAC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92" name="AutoShape 880">
            <a:extLst>
              <a:ext uri="{FF2B5EF4-FFF2-40B4-BE49-F238E27FC236}">
                <a16:creationId xmlns:a16="http://schemas.microsoft.com/office/drawing/2014/main" id="{87AD49F1-AB95-81C6-64B6-293011B90225}"/>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93" name="AutoShape 881">
            <a:extLst>
              <a:ext uri="{FF2B5EF4-FFF2-40B4-BE49-F238E27FC236}">
                <a16:creationId xmlns:a16="http://schemas.microsoft.com/office/drawing/2014/main" id="{D0452774-8BE3-9F47-026D-4DB6DDB3EF38}"/>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94" name="Rectangle 882">
            <a:extLst>
              <a:ext uri="{FF2B5EF4-FFF2-40B4-BE49-F238E27FC236}">
                <a16:creationId xmlns:a16="http://schemas.microsoft.com/office/drawing/2014/main" id="{A016BFF6-12D7-72D2-ADF2-6372876975F8}"/>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5" name="AutoShape 883">
            <a:extLst>
              <a:ext uri="{FF2B5EF4-FFF2-40B4-BE49-F238E27FC236}">
                <a16:creationId xmlns:a16="http://schemas.microsoft.com/office/drawing/2014/main" id="{99CC57F7-BAF2-7ACA-8C8F-CF9841FDAC30}"/>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6" name="Rectangle 884">
            <a:extLst>
              <a:ext uri="{FF2B5EF4-FFF2-40B4-BE49-F238E27FC236}">
                <a16:creationId xmlns:a16="http://schemas.microsoft.com/office/drawing/2014/main" id="{18665E9B-AEA7-0721-6645-0932A326E200}"/>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7" name="Rectangle 885">
            <a:extLst>
              <a:ext uri="{FF2B5EF4-FFF2-40B4-BE49-F238E27FC236}">
                <a16:creationId xmlns:a16="http://schemas.microsoft.com/office/drawing/2014/main" id="{0A7CB165-E51D-3F9E-AD87-7531AC88E79B}"/>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8" name="Rectangle 886">
            <a:extLst>
              <a:ext uri="{FF2B5EF4-FFF2-40B4-BE49-F238E27FC236}">
                <a16:creationId xmlns:a16="http://schemas.microsoft.com/office/drawing/2014/main" id="{15B0C99A-BC68-4946-6FB9-FB0B4FF5CF6D}"/>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9" name="Rectangle 887">
            <a:extLst>
              <a:ext uri="{FF2B5EF4-FFF2-40B4-BE49-F238E27FC236}">
                <a16:creationId xmlns:a16="http://schemas.microsoft.com/office/drawing/2014/main" id="{659DE7E6-DB81-9001-82AE-332B9F4BCE2F}"/>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0" name="Rectangle 888">
            <a:extLst>
              <a:ext uri="{FF2B5EF4-FFF2-40B4-BE49-F238E27FC236}">
                <a16:creationId xmlns:a16="http://schemas.microsoft.com/office/drawing/2014/main" id="{FEDA71E7-5FA4-57F2-CD13-51AEDEB5BE21}"/>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1" name="Rectangle 889">
            <a:extLst>
              <a:ext uri="{FF2B5EF4-FFF2-40B4-BE49-F238E27FC236}">
                <a16:creationId xmlns:a16="http://schemas.microsoft.com/office/drawing/2014/main" id="{F439D082-FAE1-C59D-0554-DA0F2C489EBB}"/>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2" name="Rectangle 890">
            <a:extLst>
              <a:ext uri="{FF2B5EF4-FFF2-40B4-BE49-F238E27FC236}">
                <a16:creationId xmlns:a16="http://schemas.microsoft.com/office/drawing/2014/main" id="{FAF8D33D-41CA-ACB6-6AB8-F4A62C30810F}"/>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3" name="Rectangle 891">
            <a:extLst>
              <a:ext uri="{FF2B5EF4-FFF2-40B4-BE49-F238E27FC236}">
                <a16:creationId xmlns:a16="http://schemas.microsoft.com/office/drawing/2014/main" id="{3B09CCC1-1950-0E9E-31EA-49CD5637E6EE}"/>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84" name="Rectangle 892">
            <a:extLst>
              <a:ext uri="{FF2B5EF4-FFF2-40B4-BE49-F238E27FC236}">
                <a16:creationId xmlns:a16="http://schemas.microsoft.com/office/drawing/2014/main" id="{39CCDCF6-B305-7D23-2902-396E372ABC83}"/>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85" name="Rectangle 893">
            <a:extLst>
              <a:ext uri="{FF2B5EF4-FFF2-40B4-BE49-F238E27FC236}">
                <a16:creationId xmlns:a16="http://schemas.microsoft.com/office/drawing/2014/main" id="{B1B76E33-9234-F72C-6F87-3DC5CC81722E}"/>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oneCellAnchor>
    <xdr:from>
      <xdr:col>118</xdr:col>
      <xdr:colOff>90250</xdr:colOff>
      <xdr:row>122</xdr:row>
      <xdr:rowOff>29534</xdr:rowOff>
    </xdr:from>
    <xdr:ext cx="405432" cy="808182"/>
    <xdr:sp macro="" textlink="">
      <xdr:nvSpPr>
        <xdr:cNvPr id="6007" name="TextBox 6006">
          <a:extLst>
            <a:ext uri="{FF2B5EF4-FFF2-40B4-BE49-F238E27FC236}">
              <a16:creationId xmlns:a16="http://schemas.microsoft.com/office/drawing/2014/main" id="{7A4E5E3A-AF62-4D95-8516-14A379E522C6}"/>
            </a:ext>
          </a:extLst>
        </xdr:cNvPr>
        <xdr:cNvSpPr txBox="1"/>
      </xdr:nvSpPr>
      <xdr:spPr>
        <a:xfrm rot="16200000">
          <a:off x="14874875" y="16963159"/>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DI-01</a:t>
          </a:r>
        </a:p>
      </xdr:txBody>
    </xdr:sp>
    <xdr:clientData/>
  </xdr:oneCellAnchor>
  <xdr:oneCellAnchor>
    <xdr:from>
      <xdr:col>51</xdr:col>
      <xdr:colOff>109103</xdr:colOff>
      <xdr:row>119</xdr:row>
      <xdr:rowOff>36625</xdr:rowOff>
    </xdr:from>
    <xdr:ext cx="886691" cy="405432"/>
    <xdr:sp macro="" textlink="">
      <xdr:nvSpPr>
        <xdr:cNvPr id="6008" name="TextBox 6007">
          <a:extLst>
            <a:ext uri="{FF2B5EF4-FFF2-40B4-BE49-F238E27FC236}">
              <a16:creationId xmlns:a16="http://schemas.microsoft.com/office/drawing/2014/main" id="{3C6F2E73-43CE-4AF0-BFCC-1A05C01DBEE1}"/>
            </a:ext>
          </a:extLst>
        </xdr:cNvPr>
        <xdr:cNvSpPr txBox="1"/>
      </xdr:nvSpPr>
      <xdr:spPr>
        <a:xfrm>
          <a:off x="6586103" y="16010403"/>
          <a:ext cx="886691"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BJ-02</a:t>
          </a:r>
        </a:p>
      </xdr:txBody>
    </xdr:sp>
    <xdr:clientData/>
  </xdr:oneCellAnchor>
  <xdr:oneCellAnchor>
    <xdr:from>
      <xdr:col>69</xdr:col>
      <xdr:colOff>59459</xdr:colOff>
      <xdr:row>119</xdr:row>
      <xdr:rowOff>59460</xdr:rowOff>
    </xdr:from>
    <xdr:ext cx="808182" cy="405432"/>
    <xdr:sp macro="" textlink="">
      <xdr:nvSpPr>
        <xdr:cNvPr id="6009" name="TextBox 6008">
          <a:extLst>
            <a:ext uri="{FF2B5EF4-FFF2-40B4-BE49-F238E27FC236}">
              <a16:creationId xmlns:a16="http://schemas.microsoft.com/office/drawing/2014/main" id="{F428A337-39DE-4894-ABDB-86317A02CA3C}"/>
            </a:ext>
          </a:extLst>
        </xdr:cNvPr>
        <xdr:cNvSpPr txBox="1"/>
      </xdr:nvSpPr>
      <xdr:spPr>
        <a:xfrm>
          <a:off x="9021618" y="16064346"/>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BJ-04</a:t>
          </a:r>
        </a:p>
      </xdr:txBody>
    </xdr:sp>
    <xdr:clientData/>
  </xdr:oneCellAnchor>
  <xdr:oneCellAnchor>
    <xdr:from>
      <xdr:col>33</xdr:col>
      <xdr:colOff>67541</xdr:colOff>
      <xdr:row>127</xdr:row>
      <xdr:rowOff>67541</xdr:rowOff>
    </xdr:from>
    <xdr:ext cx="942686" cy="405432"/>
    <xdr:sp macro="" textlink="">
      <xdr:nvSpPr>
        <xdr:cNvPr id="6010" name="TextBox 6009">
          <a:extLst>
            <a:ext uri="{FF2B5EF4-FFF2-40B4-BE49-F238E27FC236}">
              <a16:creationId xmlns:a16="http://schemas.microsoft.com/office/drawing/2014/main" id="{F215AF03-47B3-4700-9FF9-16D85A8FE01A}"/>
            </a:ext>
          </a:extLst>
        </xdr:cNvPr>
        <xdr:cNvSpPr txBox="1"/>
      </xdr:nvSpPr>
      <xdr:spPr>
        <a:xfrm>
          <a:off x="4353791" y="16880609"/>
          <a:ext cx="942686"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BJ-01</a:t>
          </a:r>
        </a:p>
      </xdr:txBody>
    </xdr:sp>
    <xdr:clientData/>
  </xdr:oneCellAnchor>
  <xdr:oneCellAnchor>
    <xdr:from>
      <xdr:col>51</xdr:col>
      <xdr:colOff>90054</xdr:colOff>
      <xdr:row>127</xdr:row>
      <xdr:rowOff>75622</xdr:rowOff>
    </xdr:from>
    <xdr:ext cx="808182" cy="405432"/>
    <xdr:sp macro="" textlink="">
      <xdr:nvSpPr>
        <xdr:cNvPr id="6011" name="TextBox 6010">
          <a:extLst>
            <a:ext uri="{FF2B5EF4-FFF2-40B4-BE49-F238E27FC236}">
              <a16:creationId xmlns:a16="http://schemas.microsoft.com/office/drawing/2014/main" id="{B60EBF38-969D-4D08-95FA-3821F7B7FEB6}"/>
            </a:ext>
          </a:extLst>
        </xdr:cNvPr>
        <xdr:cNvSpPr txBox="1"/>
      </xdr:nvSpPr>
      <xdr:spPr>
        <a:xfrm>
          <a:off x="6714259" y="16888690"/>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FN-01</a:t>
          </a:r>
        </a:p>
      </xdr:txBody>
    </xdr:sp>
    <xdr:clientData/>
  </xdr:oneCellAnchor>
  <xdr:oneCellAnchor>
    <xdr:from>
      <xdr:col>69</xdr:col>
      <xdr:colOff>83704</xdr:colOff>
      <xdr:row>127</xdr:row>
      <xdr:rowOff>83704</xdr:rowOff>
    </xdr:from>
    <xdr:ext cx="808182" cy="405432"/>
    <xdr:sp macro="" textlink="">
      <xdr:nvSpPr>
        <xdr:cNvPr id="6012" name="TextBox 6011">
          <a:extLst>
            <a:ext uri="{FF2B5EF4-FFF2-40B4-BE49-F238E27FC236}">
              <a16:creationId xmlns:a16="http://schemas.microsoft.com/office/drawing/2014/main" id="{1A9D1154-DA8D-4385-AE91-F2C80D2113EE}"/>
            </a:ext>
          </a:extLst>
        </xdr:cNvPr>
        <xdr:cNvSpPr txBox="1"/>
      </xdr:nvSpPr>
      <xdr:spPr>
        <a:xfrm>
          <a:off x="9045863" y="16896772"/>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BJ-03</a:t>
          </a:r>
        </a:p>
      </xdr:txBody>
    </xdr:sp>
    <xdr:clientData/>
  </xdr:oneCellAnchor>
  <xdr:oneCellAnchor>
    <xdr:from>
      <xdr:col>88</xdr:col>
      <xdr:colOff>5195</xdr:colOff>
      <xdr:row>127</xdr:row>
      <xdr:rowOff>91787</xdr:rowOff>
    </xdr:from>
    <xdr:ext cx="994930" cy="405432"/>
    <xdr:sp macro="" textlink="">
      <xdr:nvSpPr>
        <xdr:cNvPr id="6013" name="TextBox 6012">
          <a:extLst>
            <a:ext uri="{FF2B5EF4-FFF2-40B4-BE49-F238E27FC236}">
              <a16:creationId xmlns:a16="http://schemas.microsoft.com/office/drawing/2014/main" id="{E7A2917E-602D-4FEC-8386-56C5C8F924E9}"/>
            </a:ext>
          </a:extLst>
        </xdr:cNvPr>
        <xdr:cNvSpPr txBox="1"/>
      </xdr:nvSpPr>
      <xdr:spPr>
        <a:xfrm>
          <a:off x="11181195" y="17379662"/>
          <a:ext cx="994930"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HH-01</a:t>
          </a:r>
        </a:p>
      </xdr:txBody>
    </xdr:sp>
    <xdr:clientData/>
  </xdr:oneCellAnchor>
  <xdr:oneCellAnchor>
    <xdr:from>
      <xdr:col>105</xdr:col>
      <xdr:colOff>56573</xdr:colOff>
      <xdr:row>128</xdr:row>
      <xdr:rowOff>13598</xdr:rowOff>
    </xdr:from>
    <xdr:ext cx="808182" cy="405432"/>
    <xdr:sp macro="" textlink="">
      <xdr:nvSpPr>
        <xdr:cNvPr id="6014" name="TextBox 6013">
          <a:extLst>
            <a:ext uri="{FF2B5EF4-FFF2-40B4-BE49-F238E27FC236}">
              <a16:creationId xmlns:a16="http://schemas.microsoft.com/office/drawing/2014/main" id="{DF0C1D3A-71A3-4908-BB03-EAC60AE2964B}"/>
            </a:ext>
          </a:extLst>
        </xdr:cNvPr>
        <xdr:cNvSpPr txBox="1"/>
      </xdr:nvSpPr>
      <xdr:spPr>
        <a:xfrm>
          <a:off x="13391573" y="16876376"/>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TC-01</a:t>
          </a:r>
        </a:p>
      </xdr:txBody>
    </xdr:sp>
    <xdr:clientData/>
  </xdr:oneCellAnchor>
  <xdr:oneCellAnchor>
    <xdr:from>
      <xdr:col>105</xdr:col>
      <xdr:colOff>50222</xdr:colOff>
      <xdr:row>119</xdr:row>
      <xdr:rowOff>79087</xdr:rowOff>
    </xdr:from>
    <xdr:ext cx="934027" cy="405432"/>
    <xdr:sp macro="" textlink="">
      <xdr:nvSpPr>
        <xdr:cNvPr id="6015" name="TextBox 6014">
          <a:extLst>
            <a:ext uri="{FF2B5EF4-FFF2-40B4-BE49-F238E27FC236}">
              <a16:creationId xmlns:a16="http://schemas.microsoft.com/office/drawing/2014/main" id="{817A5CFD-6B64-4D46-8779-D06C2E533B8D}"/>
            </a:ext>
          </a:extLst>
        </xdr:cNvPr>
        <xdr:cNvSpPr txBox="1"/>
      </xdr:nvSpPr>
      <xdr:spPr>
        <a:xfrm>
          <a:off x="13385222" y="16477962"/>
          <a:ext cx="934027"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HCF-01</a:t>
          </a:r>
        </a:p>
      </xdr:txBody>
    </xdr:sp>
    <xdr:clientData/>
  </xdr:oneCellAnchor>
  <xdr:oneCellAnchor>
    <xdr:from>
      <xdr:col>14</xdr:col>
      <xdr:colOff>6350</xdr:colOff>
      <xdr:row>129</xdr:row>
      <xdr:rowOff>14431</xdr:rowOff>
    </xdr:from>
    <xdr:ext cx="923059" cy="405432"/>
    <xdr:sp macro="" textlink="">
      <xdr:nvSpPr>
        <xdr:cNvPr id="6016" name="TextBox 6015">
          <a:extLst>
            <a:ext uri="{FF2B5EF4-FFF2-40B4-BE49-F238E27FC236}">
              <a16:creationId xmlns:a16="http://schemas.microsoft.com/office/drawing/2014/main" id="{45240724-8143-4C13-8E77-8F61BFA33A9E}"/>
            </a:ext>
          </a:extLst>
        </xdr:cNvPr>
        <xdr:cNvSpPr txBox="1"/>
      </xdr:nvSpPr>
      <xdr:spPr>
        <a:xfrm>
          <a:off x="1784350" y="17524556"/>
          <a:ext cx="923059"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RW-01</a:t>
          </a:r>
        </a:p>
      </xdr:txBody>
    </xdr:sp>
    <xdr:clientData/>
  </xdr:oneCellAnchor>
  <xdr:oneCellAnchor>
    <xdr:from>
      <xdr:col>13</xdr:col>
      <xdr:colOff>115453</xdr:colOff>
      <xdr:row>119</xdr:row>
      <xdr:rowOff>66386</xdr:rowOff>
    </xdr:from>
    <xdr:ext cx="958273" cy="405432"/>
    <xdr:sp macro="" textlink="">
      <xdr:nvSpPr>
        <xdr:cNvPr id="6017" name="TextBox 6016">
          <a:extLst>
            <a:ext uri="{FF2B5EF4-FFF2-40B4-BE49-F238E27FC236}">
              <a16:creationId xmlns:a16="http://schemas.microsoft.com/office/drawing/2014/main" id="{ADF44ED2-F1ED-4947-9034-058CD832DD25}"/>
            </a:ext>
          </a:extLst>
        </xdr:cNvPr>
        <xdr:cNvSpPr txBox="1"/>
      </xdr:nvSpPr>
      <xdr:spPr>
        <a:xfrm>
          <a:off x="1766453" y="16465261"/>
          <a:ext cx="958273"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RW-02</a:t>
          </a:r>
        </a:p>
      </xdr:txBody>
    </xdr:sp>
    <xdr:clientData/>
  </xdr:oneCellAnchor>
  <xdr:oneCellAnchor>
    <xdr:from>
      <xdr:col>33</xdr:col>
      <xdr:colOff>101022</xdr:colOff>
      <xdr:row>119</xdr:row>
      <xdr:rowOff>57727</xdr:rowOff>
    </xdr:from>
    <xdr:ext cx="851478" cy="405432"/>
    <xdr:sp macro="" textlink="">
      <xdr:nvSpPr>
        <xdr:cNvPr id="6018" name="TextBox 6017">
          <a:extLst>
            <a:ext uri="{FF2B5EF4-FFF2-40B4-BE49-F238E27FC236}">
              <a16:creationId xmlns:a16="http://schemas.microsoft.com/office/drawing/2014/main" id="{CEF4F09F-D2E6-4B3B-A8BE-DDB8C1F74244}"/>
            </a:ext>
          </a:extLst>
        </xdr:cNvPr>
        <xdr:cNvSpPr txBox="1"/>
      </xdr:nvSpPr>
      <xdr:spPr>
        <a:xfrm>
          <a:off x="4292022" y="16456602"/>
          <a:ext cx="851478"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HH-02</a:t>
          </a:r>
        </a:p>
      </xdr:txBody>
    </xdr:sp>
    <xdr:clientData/>
  </xdr:oneCellAnchor>
  <xdr:twoCellAnchor>
    <xdr:from>
      <xdr:col>0</xdr:col>
      <xdr:colOff>34636</xdr:colOff>
      <xdr:row>112</xdr:row>
      <xdr:rowOff>51954</xdr:rowOff>
    </xdr:from>
    <xdr:to>
      <xdr:col>8</xdr:col>
      <xdr:colOff>99579</xdr:colOff>
      <xdr:row>121</xdr:row>
      <xdr:rowOff>51953</xdr:rowOff>
    </xdr:to>
    <xdr:sp macro="" textlink="">
      <xdr:nvSpPr>
        <xdr:cNvPr id="6" name="Rectangle: Rounded Corners 5">
          <a:extLst>
            <a:ext uri="{FF2B5EF4-FFF2-40B4-BE49-F238E27FC236}">
              <a16:creationId xmlns:a16="http://schemas.microsoft.com/office/drawing/2014/main" id="{7CF7D7FD-B3FB-4D81-BE77-031CCE979D9B}"/>
            </a:ext>
          </a:extLst>
        </xdr:cNvPr>
        <xdr:cNvSpPr/>
      </xdr:nvSpPr>
      <xdr:spPr bwMode="auto">
        <a:xfrm>
          <a:off x="34636" y="15776863"/>
          <a:ext cx="1034761" cy="935181"/>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KIOSK</a:t>
          </a:r>
        </a:p>
      </xdr:txBody>
    </xdr:sp>
    <xdr:clientData/>
  </xdr:twoCellAnchor>
  <xdr:twoCellAnchor>
    <xdr:from>
      <xdr:col>0</xdr:col>
      <xdr:colOff>0</xdr:colOff>
      <xdr:row>130</xdr:row>
      <xdr:rowOff>69273</xdr:rowOff>
    </xdr:from>
    <xdr:to>
      <xdr:col>8</xdr:col>
      <xdr:colOff>64943</xdr:colOff>
      <xdr:row>139</xdr:row>
      <xdr:rowOff>69272</xdr:rowOff>
    </xdr:to>
    <xdr:sp macro="" textlink="">
      <xdr:nvSpPr>
        <xdr:cNvPr id="7" name="Rectangle: Rounded Corners 6">
          <a:extLst>
            <a:ext uri="{FF2B5EF4-FFF2-40B4-BE49-F238E27FC236}">
              <a16:creationId xmlns:a16="http://schemas.microsoft.com/office/drawing/2014/main" id="{683B0DF2-12CC-489B-B0E5-DB335574F8A7}"/>
            </a:ext>
          </a:extLst>
        </xdr:cNvPr>
        <xdr:cNvSpPr/>
      </xdr:nvSpPr>
      <xdr:spPr bwMode="auto">
        <a:xfrm>
          <a:off x="0" y="17664546"/>
          <a:ext cx="1034761" cy="935181"/>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KIOSK</a:t>
          </a:r>
        </a:p>
      </xdr:txBody>
    </xdr:sp>
    <xdr:clientData/>
  </xdr:twoCellAnchor>
  <xdr:oneCellAnchor>
    <xdr:from>
      <xdr:col>34</xdr:col>
      <xdr:colOff>59266</xdr:colOff>
      <xdr:row>207</xdr:row>
      <xdr:rowOff>19050</xdr:rowOff>
    </xdr:from>
    <xdr:ext cx="5486400" cy="596900"/>
    <xdr:sp macro="" textlink="">
      <xdr:nvSpPr>
        <xdr:cNvPr id="9" name="TextBox 8">
          <a:extLst>
            <a:ext uri="{FF2B5EF4-FFF2-40B4-BE49-F238E27FC236}">
              <a16:creationId xmlns:a16="http://schemas.microsoft.com/office/drawing/2014/main" id="{050553EF-2C61-89A0-AC0F-92C518BC4FCE}"/>
            </a:ext>
          </a:extLst>
        </xdr:cNvPr>
        <xdr:cNvSpPr txBox="1"/>
      </xdr:nvSpPr>
      <xdr:spPr>
        <a:xfrm>
          <a:off x="4377266" y="26233967"/>
          <a:ext cx="5486400" cy="5969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4000" kern="1200"/>
            <a:t>EXPANSION ANNEX</a:t>
          </a:r>
        </a:p>
        <a:p>
          <a:pPr algn="ctr"/>
          <a:endParaRPr lang="en-US" sz="4000" kern="1200"/>
        </a:p>
      </xdr:txBody>
    </xdr:sp>
    <xdr:clientData/>
  </xdr:oneCellAnchor>
  <xdr:twoCellAnchor>
    <xdr:from>
      <xdr:col>22</xdr:col>
      <xdr:colOff>82005</xdr:colOff>
      <xdr:row>7</xdr:row>
      <xdr:rowOff>117205</xdr:rowOff>
    </xdr:from>
    <xdr:to>
      <xdr:col>35</xdr:col>
      <xdr:colOff>29754</xdr:colOff>
      <xdr:row>8</xdr:row>
      <xdr:rowOff>284845</xdr:rowOff>
    </xdr:to>
    <xdr:sp macro="[0]!CHAIRS" textlink="">
      <xdr:nvSpPr>
        <xdr:cNvPr id="30" name="Rectangle 16">
          <a:extLst>
            <a:ext uri="{FF2B5EF4-FFF2-40B4-BE49-F238E27FC236}">
              <a16:creationId xmlns:a16="http://schemas.microsoft.com/office/drawing/2014/main" id="{6AC29DC9-EE0D-4A32-AAE8-591834E5ADB7}"/>
            </a:ext>
          </a:extLst>
        </xdr:cNvPr>
        <xdr:cNvSpPr>
          <a:spLocks noChangeArrowheads="1"/>
        </xdr:cNvSpPr>
      </xdr:nvSpPr>
      <xdr:spPr bwMode="auto">
        <a:xfrm>
          <a:off x="2955834" y="2533834"/>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8</xdr:col>
      <xdr:colOff>97972</xdr:colOff>
      <xdr:row>7</xdr:row>
      <xdr:rowOff>97971</xdr:rowOff>
    </xdr:from>
    <xdr:to>
      <xdr:col>21</xdr:col>
      <xdr:colOff>45721</xdr:colOff>
      <xdr:row>8</xdr:row>
      <xdr:rowOff>265611</xdr:rowOff>
    </xdr:to>
    <xdr:sp macro="[0]!GOTOTABLEINFO" textlink="">
      <xdr:nvSpPr>
        <xdr:cNvPr id="58" name="Rectangle 16">
          <a:extLst>
            <a:ext uri="{FF2B5EF4-FFF2-40B4-BE49-F238E27FC236}">
              <a16:creationId xmlns:a16="http://schemas.microsoft.com/office/drawing/2014/main" id="{71CE347C-F426-4ED2-9BAD-E3BF80F94A55}"/>
            </a:ext>
          </a:extLst>
        </xdr:cNvPr>
        <xdr:cNvSpPr>
          <a:spLocks noChangeArrowheads="1"/>
        </xdr:cNvSpPr>
      </xdr:nvSpPr>
      <xdr:spPr bwMode="auto">
        <a:xfrm>
          <a:off x="1143001" y="251460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9</xdr:col>
      <xdr:colOff>0</xdr:colOff>
      <xdr:row>5</xdr:row>
      <xdr:rowOff>185057</xdr:rowOff>
    </xdr:from>
    <xdr:to>
      <xdr:col>21</xdr:col>
      <xdr:colOff>78377</xdr:colOff>
      <xdr:row>6</xdr:row>
      <xdr:rowOff>352697</xdr:rowOff>
    </xdr:to>
    <xdr:sp macro="[0]!GOTOMACHINEINFO" textlink="">
      <xdr:nvSpPr>
        <xdr:cNvPr id="5775" name="Rectangle 4">
          <a:extLst>
            <a:ext uri="{FF2B5EF4-FFF2-40B4-BE49-F238E27FC236}">
              <a16:creationId xmlns:a16="http://schemas.microsoft.com/office/drawing/2014/main" id="{4E628F10-1828-4147-9865-089985F46029}"/>
            </a:ext>
          </a:extLst>
        </xdr:cNvPr>
        <xdr:cNvSpPr>
          <a:spLocks noChangeArrowheads="1"/>
        </xdr:cNvSpPr>
      </xdr:nvSpPr>
      <xdr:spPr bwMode="auto">
        <a:xfrm>
          <a:off x="1175657" y="1839686"/>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47625</xdr:colOff>
      <xdr:row>0</xdr:row>
      <xdr:rowOff>57149</xdr:rowOff>
    </xdr:from>
    <xdr:to>
      <xdr:col>15</xdr:col>
      <xdr:colOff>474345</xdr:colOff>
      <xdr:row>3</xdr:row>
      <xdr:rowOff>91439</xdr:rowOff>
    </xdr:to>
    <xdr:sp macro="[0]!GOTOMACHINEINFO" textlink="">
      <xdr:nvSpPr>
        <xdr:cNvPr id="2" name="Rectangle 4">
          <a:extLst>
            <a:ext uri="{FF2B5EF4-FFF2-40B4-BE49-F238E27FC236}">
              <a16:creationId xmlns:a16="http://schemas.microsoft.com/office/drawing/2014/main" id="{AF305FF5-09C1-45C1-A8A2-EA6185DFE91F}"/>
            </a:ext>
          </a:extLst>
        </xdr:cNvPr>
        <xdr:cNvSpPr>
          <a:spLocks noChangeArrowheads="1"/>
        </xdr:cNvSpPr>
      </xdr:nvSpPr>
      <xdr:spPr bwMode="auto">
        <a:xfrm>
          <a:off x="10896600" y="57149"/>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13</xdr:col>
      <xdr:colOff>34290</xdr:colOff>
      <xdr:row>4</xdr:row>
      <xdr:rowOff>66674</xdr:rowOff>
    </xdr:from>
    <xdr:to>
      <xdr:col>15</xdr:col>
      <xdr:colOff>461010</xdr:colOff>
      <xdr:row>7</xdr:row>
      <xdr:rowOff>100964</xdr:rowOff>
    </xdr:to>
    <xdr:sp macro="[0]!GOTOFLOORPLAN" textlink="">
      <xdr:nvSpPr>
        <xdr:cNvPr id="3" name="Rectangle 8">
          <a:extLst>
            <a:ext uri="{FF2B5EF4-FFF2-40B4-BE49-F238E27FC236}">
              <a16:creationId xmlns:a16="http://schemas.microsoft.com/office/drawing/2014/main" id="{7A19BBD3-ED28-47D6-A974-B2B9BC544552}"/>
            </a:ext>
          </a:extLst>
        </xdr:cNvPr>
        <xdr:cNvSpPr>
          <a:spLocks noChangeArrowheads="1"/>
        </xdr:cNvSpPr>
      </xdr:nvSpPr>
      <xdr:spPr bwMode="auto">
        <a:xfrm>
          <a:off x="10883265" y="752474"/>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13</xdr:col>
      <xdr:colOff>19050</xdr:colOff>
      <xdr:row>8</xdr:row>
      <xdr:rowOff>118109</xdr:rowOff>
    </xdr:from>
    <xdr:to>
      <xdr:col>15</xdr:col>
      <xdr:colOff>445770</xdr:colOff>
      <xdr:row>11</xdr:row>
      <xdr:rowOff>152399</xdr:rowOff>
    </xdr:to>
    <xdr:sp macro="[0]!GOTOTABLEINFO" textlink="">
      <xdr:nvSpPr>
        <xdr:cNvPr id="4" name="Rectangle 16">
          <a:extLst>
            <a:ext uri="{FF2B5EF4-FFF2-40B4-BE49-F238E27FC236}">
              <a16:creationId xmlns:a16="http://schemas.microsoft.com/office/drawing/2014/main" id="{40125D4F-79D0-47BF-A5C1-073202CBC88F}"/>
            </a:ext>
          </a:extLst>
        </xdr:cNvPr>
        <xdr:cNvSpPr>
          <a:spLocks noChangeArrowheads="1"/>
        </xdr:cNvSpPr>
      </xdr:nvSpPr>
      <xdr:spPr bwMode="auto">
        <a:xfrm>
          <a:off x="10868025" y="1489709"/>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autoPageBreaks="0"/>
  </sheetPr>
  <dimension ref="A1:V254"/>
  <sheetViews>
    <sheetView showGridLines="0" showRowColHeaders="0" zoomScaleNormal="100" workbookViewId="0">
      <selection activeCell="G19" sqref="G19"/>
    </sheetView>
  </sheetViews>
  <sheetFormatPr defaultColWidth="9.1328125" defaultRowHeight="15.4" x14ac:dyDescent="0.4"/>
  <cols>
    <col min="1" max="1" width="9.1328125" style="29"/>
    <col min="2" max="3" width="6.6640625" style="29" customWidth="1"/>
    <col min="4" max="4" width="8.86328125" style="29" customWidth="1"/>
    <col min="5" max="5" width="4.6640625" style="29" customWidth="1"/>
    <col min="6" max="7" width="9.1328125" style="29"/>
    <col min="8" max="8" width="9.53125" style="29" customWidth="1"/>
    <col min="9" max="9" width="11.86328125" style="29" bestFit="1" customWidth="1"/>
    <col min="10" max="10" width="9.53125" style="29" customWidth="1"/>
    <col min="11" max="13" width="9.1328125" style="29"/>
    <col min="14" max="14" width="14" style="29" customWidth="1"/>
    <col min="15" max="16384" width="9.1328125" style="29"/>
  </cols>
  <sheetData>
    <row r="1" spans="2:22" s="51" customFormat="1" ht="18.75" customHeight="1" x14ac:dyDescent="0.4"/>
    <row r="2" spans="2:22" s="51" customFormat="1" ht="18.75" customHeight="1" thickBot="1" x14ac:dyDescent="0.45"/>
    <row r="3" spans="2:22" s="51" customFormat="1" ht="18.75" customHeight="1" thickTop="1" thickBot="1" x14ac:dyDescent="0.45">
      <c r="C3" s="52"/>
      <c r="D3" s="53"/>
      <c r="E3" s="54"/>
      <c r="F3" s="54"/>
      <c r="G3" s="54"/>
      <c r="H3" s="54"/>
      <c r="I3" s="54"/>
      <c r="J3" s="54"/>
      <c r="K3" s="54"/>
      <c r="L3" s="54"/>
      <c r="M3" s="54"/>
      <c r="N3" s="55"/>
    </row>
    <row r="4" spans="2:22" s="51" customFormat="1" ht="18.75" customHeight="1" x14ac:dyDescent="0.4">
      <c r="D4" s="56"/>
      <c r="E4" s="57"/>
      <c r="F4" s="58"/>
      <c r="G4" s="59"/>
      <c r="H4" s="59"/>
      <c r="I4" s="856" t="s">
        <v>302</v>
      </c>
      <c r="J4" s="857"/>
      <c r="K4" s="857"/>
      <c r="L4" s="857"/>
      <c r="M4" s="858"/>
      <c r="N4" s="60"/>
    </row>
    <row r="5" spans="2:22" s="51" customFormat="1" ht="18.75" customHeight="1" x14ac:dyDescent="0.4">
      <c r="D5" s="56"/>
      <c r="E5" s="57"/>
      <c r="F5" s="58"/>
      <c r="G5" s="59"/>
      <c r="H5" s="59"/>
      <c r="I5" s="859"/>
      <c r="J5" s="860"/>
      <c r="K5" s="860"/>
      <c r="L5" s="860"/>
      <c r="M5" s="861"/>
      <c r="N5" s="60"/>
    </row>
    <row r="6" spans="2:22" s="51" customFormat="1" ht="18.75" customHeight="1" x14ac:dyDescent="0.4">
      <c r="C6" s="3"/>
      <c r="D6" s="61"/>
      <c r="E6" s="62"/>
      <c r="F6" s="58"/>
      <c r="G6" s="58"/>
      <c r="H6" s="58"/>
      <c r="I6" s="859" t="s">
        <v>0</v>
      </c>
      <c r="J6" s="860"/>
      <c r="K6" s="860"/>
      <c r="L6" s="860"/>
      <c r="M6" s="861"/>
      <c r="N6" s="60"/>
      <c r="P6" s="1"/>
      <c r="Q6" s="63"/>
      <c r="R6" s="1"/>
      <c r="S6" s="1"/>
      <c r="T6" s="1"/>
      <c r="U6" s="1"/>
      <c r="V6" s="1"/>
    </row>
    <row r="7" spans="2:22" s="51" customFormat="1" ht="18.75" customHeight="1" x14ac:dyDescent="0.4">
      <c r="D7" s="56"/>
      <c r="E7" s="57"/>
      <c r="F7" s="57"/>
      <c r="G7" s="57"/>
      <c r="H7" s="57"/>
      <c r="I7" s="859"/>
      <c r="J7" s="860"/>
      <c r="K7" s="860"/>
      <c r="L7" s="860"/>
      <c r="M7" s="861"/>
      <c r="N7" s="60"/>
    </row>
    <row r="8" spans="2:22" s="51" customFormat="1" ht="18.75" customHeight="1" thickBot="1" x14ac:dyDescent="0.45">
      <c r="D8" s="56"/>
      <c r="E8" s="57"/>
      <c r="F8" s="57"/>
      <c r="G8" s="57"/>
      <c r="H8" s="57"/>
      <c r="I8" s="862"/>
      <c r="J8" s="863"/>
      <c r="K8" s="863"/>
      <c r="L8" s="863"/>
      <c r="M8" s="864"/>
      <c r="N8" s="60"/>
    </row>
    <row r="9" spans="2:22" s="51" customFormat="1" ht="18.75" customHeight="1" x14ac:dyDescent="0.4">
      <c r="D9" s="56"/>
      <c r="E9" s="57"/>
      <c r="F9" s="57"/>
      <c r="G9" s="57"/>
      <c r="H9" s="57"/>
      <c r="I9" s="57"/>
      <c r="J9" s="57"/>
      <c r="K9" s="57"/>
      <c r="L9" s="57"/>
      <c r="M9" s="57"/>
      <c r="N9" s="60"/>
    </row>
    <row r="10" spans="2:22" s="51" customFormat="1" ht="18.75" customHeight="1" x14ac:dyDescent="0.4">
      <c r="D10" s="56"/>
      <c r="E10" s="57"/>
      <c r="F10" s="57"/>
      <c r="G10" s="57"/>
      <c r="H10" s="57"/>
      <c r="I10" s="57"/>
      <c r="J10" s="57"/>
      <c r="K10" s="57"/>
      <c r="L10" s="57"/>
      <c r="M10" s="57"/>
      <c r="N10" s="60"/>
    </row>
    <row r="11" spans="2:22" s="51" customFormat="1" ht="18.75" customHeight="1" x14ac:dyDescent="0.4">
      <c r="D11" s="56"/>
      <c r="E11" s="57"/>
      <c r="F11" s="57"/>
      <c r="G11" s="57"/>
      <c r="H11" s="57"/>
      <c r="I11" s="57"/>
      <c r="J11" s="57"/>
      <c r="K11" s="57"/>
      <c r="L11" s="57"/>
      <c r="M11" s="57"/>
      <c r="N11" s="60"/>
    </row>
    <row r="12" spans="2:22" s="51" customFormat="1" ht="18.75" customHeight="1" thickBot="1" x14ac:dyDescent="0.45">
      <c r="D12" s="56"/>
      <c r="E12" s="57"/>
      <c r="F12" s="57"/>
      <c r="G12" s="57"/>
      <c r="H12" s="57"/>
      <c r="I12" s="57"/>
      <c r="J12" s="57"/>
      <c r="K12" s="57"/>
      <c r="L12" s="57"/>
      <c r="M12" s="57"/>
      <c r="N12" s="60"/>
    </row>
    <row r="13" spans="2:22" s="51" customFormat="1" ht="18.75" customHeight="1" thickTop="1" x14ac:dyDescent="0.4">
      <c r="B13" s="64"/>
      <c r="D13" s="56"/>
      <c r="E13" s="865" t="s">
        <v>207</v>
      </c>
      <c r="F13" s="866"/>
      <c r="G13" s="867"/>
      <c r="H13" s="57"/>
      <c r="I13" s="57"/>
      <c r="J13" s="57"/>
      <c r="K13" s="57"/>
      <c r="L13" s="57"/>
      <c r="M13" s="57"/>
      <c r="N13" s="60"/>
    </row>
    <row r="14" spans="2:22" s="51" customFormat="1" ht="18.75" customHeight="1" x14ac:dyDescent="0.4">
      <c r="D14" s="56"/>
      <c r="E14" s="868"/>
      <c r="F14" s="869"/>
      <c r="G14" s="870"/>
      <c r="H14" s="57"/>
      <c r="I14" s="57"/>
      <c r="J14" s="57"/>
      <c r="K14" s="57"/>
      <c r="L14" s="57"/>
      <c r="M14" s="57"/>
      <c r="N14" s="60"/>
    </row>
    <row r="15" spans="2:22" s="51" customFormat="1" ht="18.75" customHeight="1" x14ac:dyDescent="0.4">
      <c r="D15" s="56"/>
      <c r="E15" s="871">
        <v>41760</v>
      </c>
      <c r="F15" s="872"/>
      <c r="G15" s="873"/>
      <c r="H15" s="57"/>
      <c r="I15" s="57"/>
      <c r="J15" s="57"/>
      <c r="K15" s="57"/>
      <c r="L15" s="57"/>
      <c r="M15" s="57"/>
      <c r="N15" s="60"/>
    </row>
    <row r="16" spans="2:22" s="51" customFormat="1" ht="18.75" customHeight="1" thickBot="1" x14ac:dyDescent="0.45">
      <c r="D16" s="56"/>
      <c r="E16" s="874"/>
      <c r="F16" s="875"/>
      <c r="G16" s="876"/>
      <c r="H16" s="57"/>
      <c r="I16" s="57"/>
      <c r="J16" s="57"/>
      <c r="K16" s="57"/>
      <c r="L16" s="57"/>
      <c r="M16" s="57"/>
      <c r="N16" s="60"/>
    </row>
    <row r="17" spans="4:14" s="51" customFormat="1" ht="18.75" customHeight="1" thickTop="1" x14ac:dyDescent="0.4">
      <c r="D17" s="56"/>
      <c r="E17" s="57"/>
      <c r="F17" s="57"/>
      <c r="G17" s="57"/>
      <c r="H17" s="57"/>
      <c r="I17" s="57"/>
      <c r="J17" s="57"/>
      <c r="K17" s="57"/>
      <c r="L17" s="57"/>
      <c r="M17" s="57"/>
      <c r="N17" s="60"/>
    </row>
    <row r="18" spans="4:14" s="51" customFormat="1" ht="18.75" customHeight="1" x14ac:dyDescent="0.4">
      <c r="D18" s="56"/>
      <c r="E18" s="57"/>
      <c r="F18" s="57"/>
      <c r="G18" s="57"/>
      <c r="H18" s="57"/>
      <c r="I18" s="57"/>
      <c r="J18" s="57"/>
      <c r="K18" s="57"/>
      <c r="L18" s="57"/>
      <c r="M18" s="57"/>
      <c r="N18" s="60"/>
    </row>
    <row r="19" spans="4:14" s="51" customFormat="1" ht="18.75" customHeight="1" thickBot="1" x14ac:dyDescent="0.45">
      <c r="D19" s="65"/>
      <c r="E19" s="66"/>
      <c r="F19" s="66"/>
      <c r="G19" s="66"/>
      <c r="H19" s="66"/>
      <c r="I19" s="66"/>
      <c r="J19" s="66"/>
      <c r="K19" s="66"/>
      <c r="L19" s="66"/>
      <c r="M19" s="66"/>
      <c r="N19" s="67"/>
    </row>
    <row r="20" spans="4:14" s="51" customFormat="1" ht="15.75" thickTop="1" x14ac:dyDescent="0.4"/>
    <row r="21" spans="4:14" s="51" customFormat="1" x14ac:dyDescent="0.4"/>
    <row r="22" spans="4:14" s="51" customFormat="1" x14ac:dyDescent="0.4"/>
    <row r="23" spans="4:14" s="51" customFormat="1" x14ac:dyDescent="0.4"/>
    <row r="24" spans="4:14" s="51" customFormat="1" x14ac:dyDescent="0.4"/>
    <row r="25" spans="4:14" s="51" customFormat="1" x14ac:dyDescent="0.4"/>
    <row r="26" spans="4:14" s="51" customFormat="1" x14ac:dyDescent="0.4"/>
    <row r="27" spans="4:14" s="51" customFormat="1" x14ac:dyDescent="0.4"/>
    <row r="28" spans="4:14" s="51" customFormat="1" x14ac:dyDescent="0.4"/>
    <row r="29" spans="4:14" s="51" customFormat="1" x14ac:dyDescent="0.4"/>
    <row r="30" spans="4:14" s="51" customFormat="1" x14ac:dyDescent="0.4"/>
    <row r="31" spans="4:14" s="51" customFormat="1" x14ac:dyDescent="0.4"/>
    <row r="32" spans="4:14" s="51" customFormat="1" x14ac:dyDescent="0.4"/>
    <row r="33" s="51" customFormat="1" x14ac:dyDescent="0.4"/>
    <row r="34" s="51" customFormat="1" x14ac:dyDescent="0.4"/>
    <row r="35" s="51" customFormat="1" x14ac:dyDescent="0.4"/>
    <row r="36" s="51" customFormat="1" x14ac:dyDescent="0.4"/>
    <row r="37" s="51" customFormat="1" x14ac:dyDescent="0.4"/>
    <row r="38" s="51" customFormat="1" x14ac:dyDescent="0.4"/>
    <row r="39" s="51" customFormat="1" x14ac:dyDescent="0.4"/>
    <row r="40" s="51" customFormat="1" x14ac:dyDescent="0.4"/>
    <row r="41" s="51" customFormat="1" x14ac:dyDescent="0.4"/>
    <row r="42" s="51" customFormat="1" x14ac:dyDescent="0.4"/>
    <row r="43" s="51" customFormat="1" x14ac:dyDescent="0.4"/>
    <row r="44" s="51" customFormat="1" x14ac:dyDescent="0.4"/>
    <row r="45" s="51" customFormat="1" x14ac:dyDescent="0.4"/>
    <row r="46" s="51" customFormat="1" x14ac:dyDescent="0.4"/>
    <row r="47" s="51" customFormat="1" x14ac:dyDescent="0.4"/>
    <row r="48" s="51" customFormat="1" x14ac:dyDescent="0.4"/>
    <row r="49" spans="1:14" s="51" customFormat="1" x14ac:dyDescent="0.4"/>
    <row r="50" spans="1:14" s="51" customFormat="1" x14ac:dyDescent="0.4">
      <c r="B50" s="68"/>
      <c r="G50" s="1"/>
    </row>
    <row r="51" spans="1:14" s="51" customFormat="1" x14ac:dyDescent="0.4">
      <c r="B51" s="69" t="s">
        <v>129</v>
      </c>
      <c r="H51" s="1"/>
    </row>
    <row r="52" spans="1:14" s="51" customFormat="1" ht="20.100000000000001" customHeight="1" x14ac:dyDescent="0.4">
      <c r="B52" s="70"/>
    </row>
    <row r="53" spans="1:14" s="51" customFormat="1" ht="20.100000000000001" customHeight="1" x14ac:dyDescent="0.4">
      <c r="A53" s="1"/>
      <c r="B53" s="156">
        <v>1</v>
      </c>
      <c r="C53" s="157" t="s">
        <v>1</v>
      </c>
      <c r="D53"/>
      <c r="E53"/>
      <c r="F53"/>
      <c r="G53"/>
      <c r="H53"/>
      <c r="I53"/>
      <c r="J53"/>
      <c r="K53"/>
      <c r="L53"/>
      <c r="M53"/>
      <c r="N53"/>
    </row>
    <row r="54" spans="1:14" s="51" customFormat="1" ht="20.100000000000001" customHeight="1" x14ac:dyDescent="0.4">
      <c r="A54" s="1"/>
      <c r="B54" s="156"/>
      <c r="C54" s="158"/>
      <c r="D54"/>
      <c r="E54"/>
      <c r="F54"/>
      <c r="G54"/>
      <c r="H54"/>
      <c r="I54"/>
      <c r="J54"/>
      <c r="K54"/>
      <c r="L54"/>
      <c r="M54"/>
      <c r="N54"/>
    </row>
    <row r="55" spans="1:14" s="51" customFormat="1" ht="20.100000000000001" customHeight="1" x14ac:dyDescent="0.4">
      <c r="A55" s="1"/>
      <c r="B55" s="165" t="s">
        <v>178</v>
      </c>
      <c r="C55" s="848" t="s">
        <v>229</v>
      </c>
      <c r="D55" s="848"/>
      <c r="E55" s="848"/>
      <c r="F55" s="848"/>
      <c r="G55" s="848"/>
      <c r="H55" s="848"/>
      <c r="I55" s="848"/>
      <c r="J55" s="848"/>
      <c r="K55" s="848"/>
      <c r="L55" s="848"/>
      <c r="M55" s="848"/>
      <c r="N55" s="848"/>
    </row>
    <row r="56" spans="1:14" s="127" customFormat="1" ht="18.75" customHeight="1" x14ac:dyDescent="0.4">
      <c r="A56" s="126"/>
      <c r="B56" s="159"/>
      <c r="C56" s="848"/>
      <c r="D56" s="848"/>
      <c r="E56" s="848"/>
      <c r="F56" s="848"/>
      <c r="G56" s="848"/>
      <c r="H56" s="848"/>
      <c r="I56" s="848"/>
      <c r="J56" s="848"/>
      <c r="K56" s="848"/>
      <c r="L56" s="848"/>
      <c r="M56" s="848"/>
      <c r="N56" s="848"/>
    </row>
    <row r="57" spans="1:14" s="51" customFormat="1" ht="45" customHeight="1" x14ac:dyDescent="0.4">
      <c r="A57" s="1"/>
      <c r="B57" s="159"/>
      <c r="C57" s="850" t="s">
        <v>230</v>
      </c>
      <c r="D57" s="850"/>
      <c r="E57" s="850"/>
      <c r="F57" s="850"/>
      <c r="G57" s="850"/>
      <c r="H57" s="850"/>
      <c r="I57" s="850"/>
      <c r="J57" s="850"/>
      <c r="K57" s="850"/>
      <c r="L57" s="850"/>
      <c r="M57" s="850"/>
      <c r="N57" s="850"/>
    </row>
    <row r="58" spans="1:14" s="51" customFormat="1" ht="18" customHeight="1" x14ac:dyDescent="0.4">
      <c r="A58" s="1"/>
      <c r="B58" s="159"/>
      <c r="C58" s="256"/>
      <c r="D58" s="256"/>
      <c r="E58" s="256"/>
      <c r="F58" s="256"/>
      <c r="G58" s="256"/>
      <c r="H58" s="256"/>
      <c r="I58" s="256"/>
      <c r="J58" s="256"/>
      <c r="K58" s="256"/>
      <c r="L58" s="256"/>
      <c r="M58" s="256"/>
      <c r="N58" s="256"/>
    </row>
    <row r="59" spans="1:14" s="51" customFormat="1" ht="56.25" customHeight="1" x14ac:dyDescent="0.4">
      <c r="A59" s="1"/>
      <c r="B59" s="165" t="s">
        <v>2</v>
      </c>
      <c r="C59" s="848" t="s">
        <v>231</v>
      </c>
      <c r="D59" s="848"/>
      <c r="E59" s="848"/>
      <c r="F59" s="848"/>
      <c r="G59" s="848"/>
      <c r="H59" s="848"/>
      <c r="I59" s="848"/>
      <c r="J59" s="848"/>
      <c r="K59" s="848"/>
      <c r="L59" s="848"/>
      <c r="M59" s="848"/>
      <c r="N59" s="848"/>
    </row>
    <row r="60" spans="1:14" s="51" customFormat="1" ht="14.25" customHeight="1" x14ac:dyDescent="0.4">
      <c r="A60" s="1"/>
      <c r="B60" s="159"/>
      <c r="C60" s="128"/>
      <c r="D60" s="128"/>
      <c r="E60" s="128"/>
      <c r="F60" s="128"/>
      <c r="G60" s="128"/>
      <c r="H60" s="128"/>
      <c r="I60" s="128"/>
      <c r="J60" s="128"/>
      <c r="K60" s="128"/>
      <c r="L60" s="128"/>
      <c r="M60" s="128"/>
      <c r="N60" s="128"/>
    </row>
    <row r="61" spans="1:14" s="51" customFormat="1" ht="81" customHeight="1" x14ac:dyDescent="0.4">
      <c r="A61" s="1"/>
      <c r="B61" s="165" t="s">
        <v>2</v>
      </c>
      <c r="C61" s="848" t="s">
        <v>232</v>
      </c>
      <c r="D61" s="848"/>
      <c r="E61" s="848"/>
      <c r="F61" s="848"/>
      <c r="G61" s="848"/>
      <c r="H61" s="848"/>
      <c r="I61" s="848"/>
      <c r="J61" s="848"/>
      <c r="K61" s="848"/>
      <c r="L61" s="848"/>
      <c r="M61" s="848"/>
      <c r="N61" s="848"/>
    </row>
    <row r="62" spans="1:14" s="51" customFormat="1" ht="20.100000000000001" customHeight="1" x14ac:dyDescent="0.4">
      <c r="A62" s="1"/>
      <c r="B62" s="159"/>
      <c r="C62" s="128"/>
      <c r="D62" s="128"/>
      <c r="E62" s="128"/>
      <c r="F62" s="128"/>
      <c r="G62" s="128"/>
      <c r="H62" s="128"/>
      <c r="I62" s="128"/>
      <c r="J62" s="128"/>
      <c r="K62" s="128"/>
      <c r="L62" s="128"/>
      <c r="M62" s="128"/>
      <c r="N62" s="128"/>
    </row>
    <row r="63" spans="1:14" s="51" customFormat="1" ht="28.5" customHeight="1" x14ac:dyDescent="0.4">
      <c r="A63" s="1"/>
      <c r="B63" s="159"/>
      <c r="C63" s="128"/>
      <c r="D63" s="128"/>
      <c r="E63" s="128"/>
      <c r="F63" s="128"/>
      <c r="G63" s="128"/>
      <c r="H63" s="128"/>
      <c r="I63" s="128"/>
      <c r="J63" s="128"/>
      <c r="K63" s="128"/>
      <c r="L63" s="128"/>
      <c r="M63" s="128"/>
      <c r="N63" s="128"/>
    </row>
    <row r="64" spans="1:14" s="51" customFormat="1" ht="20.100000000000001" customHeight="1" x14ac:dyDescent="0.4">
      <c r="A64" s="1"/>
      <c r="B64" s="260">
        <v>2</v>
      </c>
      <c r="C64" s="877" t="s">
        <v>3</v>
      </c>
      <c r="D64" s="877"/>
      <c r="E64" s="877"/>
      <c r="F64" s="877"/>
      <c r="G64" s="877"/>
      <c r="H64" s="877"/>
      <c r="I64" s="877"/>
      <c r="J64" s="877"/>
      <c r="K64" s="877"/>
      <c r="L64" s="877"/>
      <c r="M64" s="877"/>
      <c r="N64" s="877"/>
    </row>
    <row r="65" spans="1:14" s="51" customFormat="1" ht="20.100000000000001" customHeight="1" x14ac:dyDescent="0.4">
      <c r="A65" s="1"/>
      <c r="B65" s="159"/>
      <c r="C65" s="257"/>
      <c r="D65" s="257"/>
      <c r="E65" s="257"/>
      <c r="F65" s="257"/>
      <c r="G65" s="257"/>
      <c r="H65" s="257"/>
      <c r="I65" s="257"/>
      <c r="J65" s="257"/>
      <c r="K65" s="257"/>
      <c r="L65" s="257"/>
      <c r="M65" s="257"/>
      <c r="N65" s="257"/>
    </row>
    <row r="66" spans="1:14" s="51" customFormat="1" ht="13.5" customHeight="1" x14ac:dyDescent="0.4">
      <c r="A66" s="1"/>
      <c r="B66" s="159" t="s">
        <v>4</v>
      </c>
      <c r="C66" s="848" t="s">
        <v>5</v>
      </c>
      <c r="D66" s="848"/>
      <c r="E66" s="848"/>
      <c r="F66" s="848"/>
      <c r="G66" s="848"/>
      <c r="H66" s="848"/>
      <c r="I66" s="848"/>
      <c r="J66" s="848"/>
      <c r="K66" s="848"/>
      <c r="L66" s="848"/>
      <c r="M66" s="848"/>
      <c r="N66" s="848"/>
    </row>
    <row r="67" spans="1:14" s="51" customFormat="1" ht="14.25" customHeight="1" x14ac:dyDescent="0.4">
      <c r="A67" s="1"/>
      <c r="B67" s="159"/>
      <c r="C67" s="848"/>
      <c r="D67" s="848"/>
      <c r="E67" s="848"/>
      <c r="F67" s="848"/>
      <c r="G67" s="848"/>
      <c r="H67" s="848"/>
      <c r="I67" s="848"/>
      <c r="J67" s="848"/>
      <c r="K67" s="848"/>
      <c r="L67" s="848"/>
      <c r="M67" s="848"/>
      <c r="N67" s="848"/>
    </row>
    <row r="68" spans="1:14" s="51" customFormat="1" ht="20.100000000000001" customHeight="1" x14ac:dyDescent="0.4">
      <c r="A68" s="1"/>
      <c r="B68" s="159"/>
      <c r="C68" s="848" t="s">
        <v>6</v>
      </c>
      <c r="D68" s="848"/>
      <c r="E68" s="848"/>
      <c r="F68" s="848"/>
      <c r="G68" s="848"/>
      <c r="H68" s="848"/>
      <c r="I68" s="848"/>
      <c r="J68" s="848"/>
      <c r="K68" s="848"/>
      <c r="L68" s="848"/>
      <c r="M68" s="848"/>
      <c r="N68" s="848"/>
    </row>
    <row r="69" spans="1:14" s="51" customFormat="1" ht="20.100000000000001" customHeight="1" x14ac:dyDescent="0.4">
      <c r="A69" s="1"/>
      <c r="B69" s="161"/>
      <c r="C69" s="848"/>
      <c r="D69" s="848"/>
      <c r="E69" s="848"/>
      <c r="F69" s="848"/>
      <c r="G69" s="848"/>
      <c r="H69" s="848"/>
      <c r="I69" s="848"/>
      <c r="J69" s="848"/>
      <c r="K69" s="848"/>
      <c r="L69" s="848"/>
      <c r="M69" s="848"/>
      <c r="N69" s="848"/>
    </row>
    <row r="70" spans="1:14" s="51" customFormat="1" ht="21" customHeight="1" x14ac:dyDescent="0.4">
      <c r="A70" s="1"/>
      <c r="B70" s="161"/>
      <c r="C70" s="848"/>
      <c r="D70" s="848"/>
      <c r="E70" s="848"/>
      <c r="F70" s="848"/>
      <c r="G70" s="848"/>
      <c r="H70" s="848"/>
      <c r="I70" s="848"/>
      <c r="J70" s="848"/>
      <c r="K70" s="848"/>
      <c r="L70" s="848"/>
      <c r="M70" s="848"/>
      <c r="N70" s="848"/>
    </row>
    <row r="71" spans="1:14" s="51" customFormat="1" ht="20.100000000000001" customHeight="1" x14ac:dyDescent="0.4">
      <c r="A71" s="1"/>
      <c r="B71" s="159"/>
      <c r="C71" s="850" t="s">
        <v>7</v>
      </c>
      <c r="D71" s="850"/>
      <c r="E71" s="850"/>
      <c r="F71" s="850"/>
      <c r="G71" s="850"/>
      <c r="H71" s="850"/>
      <c r="I71" s="850"/>
      <c r="J71" s="850"/>
      <c r="K71" s="850"/>
      <c r="L71" s="850"/>
      <c r="M71" s="850"/>
      <c r="N71" s="850"/>
    </row>
    <row r="72" spans="1:14" s="51" customFormat="1" ht="20.100000000000001" customHeight="1" x14ac:dyDescent="0.4">
      <c r="A72" s="1"/>
      <c r="B72" s="159"/>
      <c r="C72" s="850"/>
      <c r="D72" s="850"/>
      <c r="E72" s="850"/>
      <c r="F72" s="850"/>
      <c r="G72" s="850"/>
      <c r="H72" s="850"/>
      <c r="I72" s="850"/>
      <c r="J72" s="850"/>
      <c r="K72" s="850"/>
      <c r="L72" s="850"/>
      <c r="M72" s="850"/>
      <c r="N72" s="850"/>
    </row>
    <row r="73" spans="1:14" s="51" customFormat="1" ht="20.100000000000001" customHeight="1" x14ac:dyDescent="0.4">
      <c r="A73" s="1"/>
      <c r="B73" s="159"/>
      <c r="C73" s="850"/>
      <c r="D73" s="850"/>
      <c r="E73" s="850"/>
      <c r="F73" s="850"/>
      <c r="G73" s="850"/>
      <c r="H73" s="850"/>
      <c r="I73" s="850"/>
      <c r="J73" s="850"/>
      <c r="K73" s="850"/>
      <c r="L73" s="850"/>
      <c r="M73" s="850"/>
      <c r="N73" s="850"/>
    </row>
    <row r="74" spans="1:14" s="51" customFormat="1" ht="16.5" customHeight="1" x14ac:dyDescent="0.4">
      <c r="A74" s="1"/>
      <c r="B74" s="159"/>
      <c r="C74" s="126"/>
      <c r="D74" s="126"/>
      <c r="E74" s="126"/>
      <c r="F74" s="126"/>
      <c r="G74" s="126"/>
      <c r="H74" s="126"/>
      <c r="I74" s="126"/>
      <c r="J74" s="126"/>
      <c r="K74" s="126"/>
      <c r="L74" s="126"/>
      <c r="M74" s="126"/>
      <c r="N74" s="126"/>
    </row>
    <row r="75" spans="1:14" s="51" customFormat="1" ht="20.100000000000001" customHeight="1" x14ac:dyDescent="0.4">
      <c r="A75" s="1"/>
      <c r="B75" s="159" t="s">
        <v>8</v>
      </c>
      <c r="C75" s="848" t="s">
        <v>9</v>
      </c>
      <c r="D75" s="848"/>
      <c r="E75" s="848"/>
      <c r="F75" s="848"/>
      <c r="G75" s="848"/>
      <c r="H75" s="848"/>
      <c r="I75" s="848"/>
      <c r="J75" s="848"/>
      <c r="K75" s="848"/>
      <c r="L75" s="848"/>
      <c r="M75" s="848"/>
      <c r="N75" s="848"/>
    </row>
    <row r="76" spans="1:14" s="51" customFormat="1" ht="20.100000000000001" customHeight="1" x14ac:dyDescent="0.4">
      <c r="A76" s="1"/>
      <c r="B76" s="159"/>
      <c r="C76" s="848"/>
      <c r="D76" s="848"/>
      <c r="E76" s="848"/>
      <c r="F76" s="848"/>
      <c r="G76" s="848"/>
      <c r="H76" s="848"/>
      <c r="I76" s="848"/>
      <c r="J76" s="848"/>
      <c r="K76" s="848"/>
      <c r="L76" s="848"/>
      <c r="M76" s="848"/>
      <c r="N76" s="848"/>
    </row>
    <row r="77" spans="1:14" s="51" customFormat="1" ht="20.100000000000001" customHeight="1" x14ac:dyDescent="0.4">
      <c r="A77" s="1"/>
      <c r="B77" s="159"/>
      <c r="C77" s="255"/>
      <c r="D77" s="255"/>
      <c r="E77" s="255"/>
      <c r="F77" s="255"/>
      <c r="G77" s="255"/>
      <c r="H77" s="255"/>
      <c r="I77" s="255"/>
      <c r="J77" s="255"/>
      <c r="K77" s="255"/>
      <c r="L77" s="255"/>
      <c r="M77" s="255"/>
      <c r="N77" s="255"/>
    </row>
    <row r="78" spans="1:14" s="51" customFormat="1" ht="20.100000000000001" customHeight="1" x14ac:dyDescent="0.4">
      <c r="A78" s="1"/>
      <c r="B78" s="159" t="s">
        <v>10</v>
      </c>
      <c r="C78" s="848" t="s">
        <v>11</v>
      </c>
      <c r="D78" s="848"/>
      <c r="E78" s="848"/>
      <c r="F78" s="848"/>
      <c r="G78" s="848"/>
      <c r="H78" s="848"/>
      <c r="I78" s="848"/>
      <c r="J78" s="848"/>
      <c r="K78" s="848"/>
      <c r="L78" s="848"/>
      <c r="M78" s="848"/>
      <c r="N78" s="848"/>
    </row>
    <row r="79" spans="1:14" s="51" customFormat="1" ht="20.100000000000001" customHeight="1" x14ac:dyDescent="0.4">
      <c r="A79" s="1"/>
      <c r="B79" s="161"/>
      <c r="C79" s="848"/>
      <c r="D79" s="848"/>
      <c r="E79" s="848"/>
      <c r="F79" s="848"/>
      <c r="G79" s="848"/>
      <c r="H79" s="848"/>
      <c r="I79" s="848"/>
      <c r="J79" s="848"/>
      <c r="K79" s="848"/>
      <c r="L79" s="848"/>
      <c r="M79" s="848"/>
      <c r="N79" s="848"/>
    </row>
    <row r="80" spans="1:14" s="51" customFormat="1" ht="21" customHeight="1" x14ac:dyDescent="0.4">
      <c r="A80" s="1"/>
      <c r="B80" s="159"/>
      <c r="C80" s="848"/>
      <c r="D80" s="848"/>
      <c r="E80" s="848"/>
      <c r="F80" s="848"/>
      <c r="G80" s="848"/>
      <c r="H80" s="848"/>
      <c r="I80" s="848"/>
      <c r="J80" s="848"/>
      <c r="K80" s="848"/>
      <c r="L80" s="848"/>
      <c r="M80" s="848"/>
      <c r="N80" s="848"/>
    </row>
    <row r="81" spans="1:14" s="51" customFormat="1" ht="20.100000000000001" customHeight="1" x14ac:dyDescent="0.4">
      <c r="A81" s="1"/>
      <c r="B81" s="159"/>
      <c r="C81" s="848"/>
      <c r="D81" s="848"/>
      <c r="E81" s="848"/>
      <c r="F81" s="848"/>
      <c r="G81" s="848"/>
      <c r="H81" s="848"/>
      <c r="I81" s="848"/>
      <c r="J81" s="848"/>
      <c r="K81" s="848"/>
      <c r="L81" s="848"/>
      <c r="M81" s="848"/>
      <c r="N81" s="848"/>
    </row>
    <row r="82" spans="1:14" s="51" customFormat="1" ht="20.100000000000001" customHeight="1" x14ac:dyDescent="0.4">
      <c r="A82" s="1"/>
      <c r="B82" s="159"/>
      <c r="C82" s="848"/>
      <c r="D82" s="848"/>
      <c r="E82" s="848"/>
      <c r="F82" s="848"/>
      <c r="G82" s="848"/>
      <c r="H82" s="848"/>
      <c r="I82" s="848"/>
      <c r="J82" s="848"/>
      <c r="K82" s="848"/>
      <c r="L82" s="848"/>
      <c r="M82" s="848"/>
      <c r="N82" s="848"/>
    </row>
    <row r="83" spans="1:14" s="51" customFormat="1" ht="20.100000000000001" customHeight="1" x14ac:dyDescent="0.4">
      <c r="A83" s="1"/>
      <c r="B83" s="159"/>
      <c r="C83" s="255"/>
      <c r="D83" s="255"/>
      <c r="E83" s="255"/>
      <c r="F83" s="255"/>
      <c r="G83" s="255"/>
      <c r="H83" s="255"/>
      <c r="I83" s="255"/>
      <c r="J83" s="255"/>
      <c r="K83" s="255"/>
      <c r="L83" s="255"/>
      <c r="M83" s="255"/>
      <c r="N83" s="255"/>
    </row>
    <row r="84" spans="1:14" s="51" customFormat="1" ht="14.25" customHeight="1" x14ac:dyDescent="0.4">
      <c r="A84" s="1"/>
      <c r="B84" s="159" t="s">
        <v>12</v>
      </c>
      <c r="C84" s="848" t="s">
        <v>13</v>
      </c>
      <c r="D84" s="848"/>
      <c r="E84" s="848"/>
      <c r="F84" s="848"/>
      <c r="G84" s="848"/>
      <c r="H84" s="848"/>
      <c r="I84" s="848"/>
      <c r="J84" s="848"/>
      <c r="K84" s="848"/>
      <c r="L84" s="848"/>
      <c r="M84" s="848"/>
      <c r="N84" s="848"/>
    </row>
    <row r="85" spans="1:14" s="51" customFormat="1" ht="20.100000000000001" customHeight="1" x14ac:dyDescent="0.4">
      <c r="A85" s="1"/>
      <c r="B85" s="159"/>
      <c r="C85" s="848"/>
      <c r="D85" s="848"/>
      <c r="E85" s="848"/>
      <c r="F85" s="848"/>
      <c r="G85" s="848"/>
      <c r="H85" s="848"/>
      <c r="I85" s="848"/>
      <c r="J85" s="848"/>
      <c r="K85" s="848"/>
      <c r="L85" s="848"/>
      <c r="M85" s="848"/>
      <c r="N85" s="848"/>
    </row>
    <row r="86" spans="1:14" s="51" customFormat="1" ht="20.100000000000001" customHeight="1" x14ac:dyDescent="0.4">
      <c r="A86" s="1"/>
      <c r="B86" s="161"/>
      <c r="C86" s="848"/>
      <c r="D86" s="848"/>
      <c r="E86" s="848"/>
      <c r="F86" s="848"/>
      <c r="G86" s="848"/>
      <c r="H86" s="848"/>
      <c r="I86" s="848"/>
      <c r="J86" s="848"/>
      <c r="K86" s="848"/>
      <c r="L86" s="848"/>
      <c r="M86" s="848"/>
      <c r="N86" s="848"/>
    </row>
    <row r="87" spans="1:14" s="51" customFormat="1" ht="20.100000000000001" customHeight="1" x14ac:dyDescent="0.4">
      <c r="A87" s="1"/>
      <c r="B87" s="161"/>
      <c r="C87" s="848"/>
      <c r="D87" s="848"/>
      <c r="E87" s="848"/>
      <c r="F87" s="848"/>
      <c r="G87" s="848"/>
      <c r="H87" s="848"/>
      <c r="I87" s="848"/>
      <c r="J87" s="848"/>
      <c r="K87" s="848"/>
      <c r="L87" s="848"/>
      <c r="M87" s="848"/>
      <c r="N87" s="848"/>
    </row>
    <row r="88" spans="1:14" s="51" customFormat="1" ht="20.100000000000001" customHeight="1" x14ac:dyDescent="0.4">
      <c r="A88" s="1"/>
      <c r="B88" s="161"/>
      <c r="C88" s="848"/>
      <c r="D88" s="848"/>
      <c r="E88" s="848"/>
      <c r="F88" s="848"/>
      <c r="G88" s="848"/>
      <c r="H88" s="848"/>
      <c r="I88" s="848"/>
      <c r="J88" s="848"/>
      <c r="K88" s="848"/>
      <c r="L88" s="848"/>
      <c r="M88" s="848"/>
      <c r="N88" s="848"/>
    </row>
    <row r="89" spans="1:14" s="51" customFormat="1" ht="8.25" customHeight="1" x14ac:dyDescent="0.4">
      <c r="A89" s="1"/>
      <c r="B89" s="161"/>
      <c r="C89" s="255"/>
      <c r="D89" s="255"/>
      <c r="E89" s="255"/>
      <c r="F89" s="255"/>
      <c r="G89" s="255"/>
      <c r="H89" s="255"/>
      <c r="I89" s="255"/>
      <c r="J89" s="255"/>
      <c r="K89" s="255"/>
      <c r="L89" s="255"/>
      <c r="M89" s="255"/>
      <c r="N89" s="255"/>
    </row>
    <row r="90" spans="1:14" s="51" customFormat="1" ht="27" customHeight="1" x14ac:dyDescent="0.4">
      <c r="A90" s="1"/>
      <c r="B90" s="159" t="s">
        <v>14</v>
      </c>
      <c r="C90" s="850" t="s">
        <v>15</v>
      </c>
      <c r="D90" s="848"/>
      <c r="E90" s="848"/>
      <c r="F90" s="848"/>
      <c r="G90" s="848"/>
      <c r="H90" s="848"/>
      <c r="I90" s="848"/>
      <c r="J90" s="848"/>
      <c r="K90" s="848"/>
      <c r="L90" s="848"/>
      <c r="M90" s="848"/>
      <c r="N90" s="848"/>
    </row>
    <row r="91" spans="1:14" s="51" customFormat="1" ht="20.100000000000001" customHeight="1" x14ac:dyDescent="0.4">
      <c r="A91" s="71"/>
      <c r="B91" s="161"/>
      <c r="C91" s="848"/>
      <c r="D91" s="848"/>
      <c r="E91" s="848"/>
      <c r="F91" s="848"/>
      <c r="G91" s="848"/>
      <c r="H91" s="848"/>
      <c r="I91" s="848"/>
      <c r="J91" s="848"/>
      <c r="K91" s="848"/>
      <c r="L91" s="848"/>
      <c r="M91" s="848"/>
      <c r="N91" s="848"/>
    </row>
    <row r="92" spans="1:14" s="51" customFormat="1" ht="20.100000000000001" customHeight="1" x14ac:dyDescent="0.4">
      <c r="A92" s="71"/>
      <c r="B92" s="161"/>
      <c r="C92" s="848"/>
      <c r="D92" s="848"/>
      <c r="E92" s="848"/>
      <c r="F92" s="848"/>
      <c r="G92" s="848"/>
      <c r="H92" s="848"/>
      <c r="I92" s="848"/>
      <c r="J92" s="848"/>
      <c r="K92" s="848"/>
      <c r="L92" s="848"/>
      <c r="M92" s="848"/>
      <c r="N92" s="848"/>
    </row>
    <row r="93" spans="1:14" s="51" customFormat="1" ht="20.100000000000001" customHeight="1" x14ac:dyDescent="0.4">
      <c r="A93" s="71"/>
      <c r="B93" s="161"/>
      <c r="C93" s="255"/>
      <c r="D93" s="255"/>
      <c r="E93" s="255"/>
      <c r="F93" s="255"/>
      <c r="G93" s="255"/>
      <c r="H93" s="255"/>
      <c r="I93" s="255"/>
      <c r="J93" s="255"/>
      <c r="K93" s="255"/>
      <c r="L93" s="255"/>
      <c r="M93" s="255"/>
      <c r="N93" s="255"/>
    </row>
    <row r="94" spans="1:14" s="51" customFormat="1" ht="20.100000000000001" customHeight="1" x14ac:dyDescent="0.4">
      <c r="A94" s="71"/>
      <c r="B94" s="159" t="s">
        <v>16</v>
      </c>
      <c r="C94" s="848" t="s">
        <v>17</v>
      </c>
      <c r="D94" s="848"/>
      <c r="E94" s="848"/>
      <c r="F94" s="848"/>
      <c r="G94" s="848"/>
      <c r="H94" s="848"/>
      <c r="I94" s="848"/>
      <c r="J94" s="848"/>
      <c r="K94" s="848"/>
      <c r="L94" s="848"/>
      <c r="M94" s="848"/>
      <c r="N94" s="848"/>
    </row>
    <row r="95" spans="1:14" s="51" customFormat="1" ht="8.25" customHeight="1" x14ac:dyDescent="0.4">
      <c r="A95" s="71"/>
      <c r="B95" s="161"/>
      <c r="C95" s="848"/>
      <c r="D95" s="848"/>
      <c r="E95" s="848"/>
      <c r="F95" s="848"/>
      <c r="G95" s="848"/>
      <c r="H95" s="848"/>
      <c r="I95" s="848"/>
      <c r="J95" s="848"/>
      <c r="K95" s="848"/>
      <c r="L95" s="848"/>
      <c r="M95" s="848"/>
      <c r="N95" s="848"/>
    </row>
    <row r="96" spans="1:14" s="51" customFormat="1" ht="25.5" customHeight="1" x14ac:dyDescent="0.4">
      <c r="A96" s="71"/>
      <c r="B96" s="161"/>
      <c r="C96" s="848"/>
      <c r="D96" s="848"/>
      <c r="E96" s="848"/>
      <c r="F96" s="848"/>
      <c r="G96" s="848"/>
      <c r="H96" s="848"/>
      <c r="I96" s="848"/>
      <c r="J96" s="848"/>
      <c r="K96" s="848"/>
      <c r="L96" s="848"/>
      <c r="M96" s="848"/>
      <c r="N96" s="848"/>
    </row>
    <row r="97" spans="1:14" s="51" customFormat="1" ht="13.5" customHeight="1" x14ac:dyDescent="0.4">
      <c r="A97" s="71"/>
      <c r="B97" s="161"/>
      <c r="C97" s="848"/>
      <c r="D97" s="848"/>
      <c r="E97" s="848"/>
      <c r="F97" s="848"/>
      <c r="G97" s="848"/>
      <c r="H97" s="848"/>
      <c r="I97" s="848"/>
      <c r="J97" s="848"/>
      <c r="K97" s="848"/>
      <c r="L97" s="848"/>
      <c r="M97" s="848"/>
      <c r="N97" s="848"/>
    </row>
    <row r="98" spans="1:14" s="51" customFormat="1" ht="40.5" customHeight="1" x14ac:dyDescent="0.4">
      <c r="A98" s="71"/>
      <c r="B98" s="161"/>
      <c r="C98" s="255"/>
      <c r="D98" s="255"/>
      <c r="E98" s="255"/>
      <c r="F98" s="255"/>
      <c r="G98" s="255"/>
      <c r="H98" s="255"/>
      <c r="I98" s="255"/>
      <c r="J98" s="255"/>
      <c r="K98" s="255"/>
      <c r="L98" s="255"/>
      <c r="M98" s="255"/>
      <c r="N98" s="255"/>
    </row>
    <row r="99" spans="1:14" s="51" customFormat="1" ht="20.100000000000001" customHeight="1" x14ac:dyDescent="0.4">
      <c r="A99" s="71"/>
      <c r="B99" s="159" t="s">
        <v>18</v>
      </c>
      <c r="C99" s="848" t="s">
        <v>19</v>
      </c>
      <c r="D99" s="848"/>
      <c r="E99" s="848"/>
      <c r="F99" s="848"/>
      <c r="G99" s="848"/>
      <c r="H99" s="848"/>
      <c r="I99" s="848"/>
      <c r="J99" s="848"/>
      <c r="K99" s="848"/>
      <c r="L99" s="848"/>
      <c r="M99" s="848"/>
      <c r="N99" s="848"/>
    </row>
    <row r="100" spans="1:14" s="51" customFormat="1" ht="20.100000000000001" customHeight="1" x14ac:dyDescent="0.4">
      <c r="A100" s="1"/>
      <c r="B100" s="161"/>
      <c r="C100" s="848"/>
      <c r="D100" s="848"/>
      <c r="E100" s="848"/>
      <c r="F100" s="848"/>
      <c r="G100" s="848"/>
      <c r="H100" s="848"/>
      <c r="I100" s="848"/>
      <c r="J100" s="848"/>
      <c r="K100" s="848"/>
      <c r="L100" s="848"/>
      <c r="M100" s="848"/>
      <c r="N100" s="848"/>
    </row>
    <row r="101" spans="1:14" s="51" customFormat="1" ht="20.100000000000001" customHeight="1" x14ac:dyDescent="0.4">
      <c r="A101" s="1"/>
      <c r="B101" s="161"/>
      <c r="C101" s="255"/>
      <c r="D101" s="255"/>
      <c r="E101" s="255"/>
      <c r="F101" s="255"/>
      <c r="G101" s="255"/>
      <c r="H101" s="255"/>
      <c r="I101" s="255"/>
      <c r="J101" s="255"/>
      <c r="K101" s="255"/>
      <c r="L101" s="255"/>
      <c r="M101" s="255"/>
      <c r="N101" s="255"/>
    </row>
    <row r="102" spans="1:14" s="51" customFormat="1" ht="20.100000000000001" customHeight="1" x14ac:dyDescent="0.4">
      <c r="A102" s="1"/>
      <c r="B102" s="159" t="s">
        <v>20</v>
      </c>
      <c r="C102" s="162" t="s">
        <v>21</v>
      </c>
      <c r="D102" s="126"/>
      <c r="E102" s="126"/>
      <c r="F102" s="126"/>
      <c r="G102" s="126"/>
      <c r="H102" s="126"/>
      <c r="I102" s="126"/>
      <c r="J102" s="126"/>
      <c r="K102" s="126"/>
      <c r="L102" s="126"/>
      <c r="M102" s="126"/>
      <c r="N102" s="126"/>
    </row>
    <row r="103" spans="1:14" s="51" customFormat="1" ht="15" customHeight="1" x14ac:dyDescent="0.4">
      <c r="A103" s="1"/>
      <c r="B103" s="161"/>
      <c r="C103" s="126"/>
      <c r="D103" s="126"/>
      <c r="E103" s="126"/>
      <c r="F103" s="126"/>
      <c r="G103" s="126"/>
      <c r="H103" s="126"/>
      <c r="I103" s="126"/>
      <c r="J103" s="126"/>
      <c r="K103" s="126"/>
      <c r="L103" s="126"/>
      <c r="M103" s="126"/>
      <c r="N103" s="126"/>
    </row>
    <row r="104" spans="1:14" s="51" customFormat="1" ht="20.100000000000001" customHeight="1" x14ac:dyDescent="0.4">
      <c r="A104" s="1"/>
      <c r="B104" s="159" t="s">
        <v>22</v>
      </c>
      <c r="C104" s="850" t="s">
        <v>23</v>
      </c>
      <c r="D104" s="849"/>
      <c r="E104" s="849"/>
      <c r="F104" s="849"/>
      <c r="G104" s="849"/>
      <c r="H104" s="849"/>
      <c r="I104" s="849"/>
      <c r="J104" s="849"/>
      <c r="K104" s="849"/>
      <c r="L104" s="849"/>
      <c r="M104" s="849"/>
      <c r="N104" s="849"/>
    </row>
    <row r="105" spans="1:14" s="51" customFormat="1" ht="20.100000000000001" customHeight="1" x14ac:dyDescent="0.4">
      <c r="A105" s="1"/>
      <c r="B105" s="159"/>
      <c r="C105" s="849"/>
      <c r="D105" s="849"/>
      <c r="E105" s="849"/>
      <c r="F105" s="849"/>
      <c r="G105" s="849"/>
      <c r="H105" s="849"/>
      <c r="I105" s="849"/>
      <c r="J105" s="849"/>
      <c r="K105" s="849"/>
      <c r="L105" s="849"/>
      <c r="M105" s="849"/>
      <c r="N105" s="849"/>
    </row>
    <row r="106" spans="1:14" s="51" customFormat="1" ht="20.100000000000001" customHeight="1" x14ac:dyDescent="0.4">
      <c r="A106" s="1"/>
      <c r="B106" s="159"/>
      <c r="C106" s="849"/>
      <c r="D106" s="849"/>
      <c r="E106" s="849"/>
      <c r="F106" s="849"/>
      <c r="G106" s="849"/>
      <c r="H106" s="849"/>
      <c r="I106" s="849"/>
      <c r="J106" s="849"/>
      <c r="K106" s="849"/>
      <c r="L106" s="849"/>
      <c r="M106" s="849"/>
      <c r="N106" s="849"/>
    </row>
    <row r="107" spans="1:14" s="51" customFormat="1" ht="20.100000000000001" customHeight="1" x14ac:dyDescent="0.4">
      <c r="A107" s="1"/>
      <c r="B107" s="159"/>
      <c r="C107" s="259"/>
      <c r="D107" s="259"/>
      <c r="E107" s="259"/>
      <c r="F107" s="259"/>
      <c r="G107" s="259"/>
      <c r="H107" s="259"/>
      <c r="I107" s="259"/>
      <c r="J107" s="259"/>
      <c r="K107" s="259"/>
      <c r="L107" s="259"/>
      <c r="M107" s="259"/>
      <c r="N107" s="259"/>
    </row>
    <row r="108" spans="1:14" s="51" customFormat="1" ht="20.100000000000001" customHeight="1" x14ac:dyDescent="0.4">
      <c r="A108" s="1"/>
      <c r="B108" s="159" t="s">
        <v>24</v>
      </c>
      <c r="C108" s="848" t="s">
        <v>25</v>
      </c>
      <c r="D108" s="848"/>
      <c r="E108" s="848"/>
      <c r="F108" s="848"/>
      <c r="G108" s="848"/>
      <c r="H108" s="848"/>
      <c r="I108" s="848"/>
      <c r="J108" s="848"/>
      <c r="K108" s="848"/>
      <c r="L108" s="848"/>
      <c r="M108" s="848"/>
      <c r="N108" s="848"/>
    </row>
    <row r="109" spans="1:14" s="51" customFormat="1" ht="9" customHeight="1" x14ac:dyDescent="0.4">
      <c r="A109" s="1"/>
      <c r="B109" s="159"/>
      <c r="C109" s="848"/>
      <c r="D109" s="848"/>
      <c r="E109" s="848"/>
      <c r="F109" s="848"/>
      <c r="G109" s="848"/>
      <c r="H109" s="848"/>
      <c r="I109" s="848"/>
      <c r="J109" s="848"/>
      <c r="K109" s="848"/>
      <c r="L109" s="848"/>
      <c r="M109" s="848"/>
      <c r="N109" s="848"/>
    </row>
    <row r="110" spans="1:14" s="51" customFormat="1" ht="20.100000000000001" customHeight="1" x14ac:dyDescent="0.4">
      <c r="A110" s="1"/>
      <c r="B110" s="159"/>
      <c r="C110" s="848"/>
      <c r="D110" s="848"/>
      <c r="E110" s="848"/>
      <c r="F110" s="848"/>
      <c r="G110" s="848"/>
      <c r="H110" s="848"/>
      <c r="I110" s="848"/>
      <c r="J110" s="848"/>
      <c r="K110" s="848"/>
      <c r="L110" s="848"/>
      <c r="M110" s="848"/>
      <c r="N110" s="848"/>
    </row>
    <row r="111" spans="1:14" s="51" customFormat="1" ht="20.100000000000001" customHeight="1" x14ac:dyDescent="0.4">
      <c r="A111" s="1"/>
      <c r="B111" s="159"/>
      <c r="C111" s="848"/>
      <c r="D111" s="848"/>
      <c r="E111" s="848"/>
      <c r="F111" s="848"/>
      <c r="G111" s="848"/>
      <c r="H111" s="848"/>
      <c r="I111" s="848"/>
      <c r="J111" s="848"/>
      <c r="K111" s="848"/>
      <c r="L111" s="848"/>
      <c r="M111" s="848"/>
      <c r="N111" s="848"/>
    </row>
    <row r="112" spans="1:14" s="51" customFormat="1" ht="21" customHeight="1" x14ac:dyDescent="0.4">
      <c r="A112" s="1"/>
      <c r="B112" s="159"/>
      <c r="C112" s="255"/>
      <c r="D112" s="255"/>
      <c r="E112" s="255"/>
      <c r="F112" s="255"/>
      <c r="G112" s="255"/>
      <c r="H112" s="255"/>
      <c r="I112" s="255"/>
      <c r="J112" s="255"/>
      <c r="K112" s="255"/>
      <c r="L112" s="255"/>
      <c r="M112" s="255"/>
      <c r="N112" s="255"/>
    </row>
    <row r="113" spans="1:14" s="51" customFormat="1" ht="20.100000000000001" customHeight="1" x14ac:dyDescent="0.4">
      <c r="A113" s="1"/>
      <c r="B113" s="159" t="s">
        <v>26</v>
      </c>
      <c r="C113" s="848" t="s">
        <v>27</v>
      </c>
      <c r="D113" s="848"/>
      <c r="E113" s="848"/>
      <c r="F113" s="848"/>
      <c r="G113" s="848"/>
      <c r="H113" s="848"/>
      <c r="I113" s="848"/>
      <c r="J113" s="848"/>
      <c r="K113" s="848"/>
      <c r="L113" s="848"/>
      <c r="M113" s="848"/>
      <c r="N113" s="848"/>
    </row>
    <row r="114" spans="1:14" s="51" customFormat="1" ht="20.100000000000001" customHeight="1" x14ac:dyDescent="0.4">
      <c r="A114" s="1"/>
      <c r="B114" s="159"/>
      <c r="C114" s="848"/>
      <c r="D114" s="848"/>
      <c r="E114" s="848"/>
      <c r="F114" s="848"/>
      <c r="G114" s="848"/>
      <c r="H114" s="848"/>
      <c r="I114" s="848"/>
      <c r="J114" s="848"/>
      <c r="K114" s="848"/>
      <c r="L114" s="848"/>
      <c r="M114" s="848"/>
      <c r="N114" s="848"/>
    </row>
    <row r="115" spans="1:14" s="51" customFormat="1" ht="20.100000000000001" customHeight="1" x14ac:dyDescent="0.4">
      <c r="A115" s="1"/>
      <c r="B115" s="159"/>
      <c r="C115" s="848"/>
      <c r="D115" s="848"/>
      <c r="E115" s="848"/>
      <c r="F115" s="848"/>
      <c r="G115" s="848"/>
      <c r="H115" s="848"/>
      <c r="I115" s="848"/>
      <c r="J115" s="848"/>
      <c r="K115" s="848"/>
      <c r="L115" s="848"/>
      <c r="M115" s="848"/>
      <c r="N115" s="848"/>
    </row>
    <row r="116" spans="1:14" s="51" customFormat="1" ht="21" customHeight="1" x14ac:dyDescent="0.4">
      <c r="A116" s="1"/>
      <c r="B116" s="159"/>
      <c r="C116" s="255"/>
      <c r="D116" s="255"/>
      <c r="E116" s="255"/>
      <c r="F116" s="255"/>
      <c r="G116" s="255"/>
      <c r="H116" s="255"/>
      <c r="I116" s="255"/>
      <c r="J116" s="255"/>
      <c r="K116" s="255"/>
      <c r="L116" s="255"/>
      <c r="M116" s="255"/>
      <c r="N116" s="255"/>
    </row>
    <row r="117" spans="1:14" s="51" customFormat="1" ht="20.100000000000001" customHeight="1" x14ac:dyDescent="0.4">
      <c r="B117" s="159" t="s">
        <v>28</v>
      </c>
      <c r="C117" s="848" t="s">
        <v>143</v>
      </c>
      <c r="D117" s="848"/>
      <c r="E117" s="848"/>
      <c r="F117" s="848"/>
      <c r="G117" s="848"/>
      <c r="H117" s="848"/>
      <c r="I117" s="848"/>
      <c r="J117" s="848"/>
      <c r="K117" s="848"/>
      <c r="L117" s="848"/>
      <c r="M117" s="848"/>
      <c r="N117" s="848"/>
    </row>
    <row r="118" spans="1:14" s="51" customFormat="1" ht="20.100000000000001" customHeight="1" x14ac:dyDescent="0.4">
      <c r="B118" s="159"/>
      <c r="C118" s="848"/>
      <c r="D118" s="848"/>
      <c r="E118" s="848"/>
      <c r="F118" s="848"/>
      <c r="G118" s="848"/>
      <c r="H118" s="848"/>
      <c r="I118" s="848"/>
      <c r="J118" s="848"/>
      <c r="K118" s="848"/>
      <c r="L118" s="848"/>
      <c r="M118" s="848"/>
      <c r="N118" s="848"/>
    </row>
    <row r="119" spans="1:14" s="51" customFormat="1" ht="15" customHeight="1" x14ac:dyDescent="0.4">
      <c r="B119" s="159"/>
      <c r="C119" s="255"/>
      <c r="D119" s="255"/>
      <c r="E119" s="255"/>
      <c r="F119" s="255"/>
      <c r="G119" s="255"/>
      <c r="H119" s="255"/>
      <c r="I119" s="255"/>
      <c r="J119" s="255"/>
      <c r="K119" s="255"/>
      <c r="L119" s="255"/>
      <c r="M119" s="255"/>
      <c r="N119" s="255"/>
    </row>
    <row r="120" spans="1:14" s="51" customFormat="1" ht="20.100000000000001" customHeight="1" x14ac:dyDescent="0.4">
      <c r="B120" s="159" t="s">
        <v>29</v>
      </c>
      <c r="C120" s="848" t="s">
        <v>30</v>
      </c>
      <c r="D120" s="848"/>
      <c r="E120" s="848"/>
      <c r="F120" s="848"/>
      <c r="G120" s="848"/>
      <c r="H120" s="848"/>
      <c r="I120" s="848"/>
      <c r="J120" s="848"/>
      <c r="K120" s="848"/>
      <c r="L120" s="848"/>
      <c r="M120" s="848"/>
      <c r="N120" s="848"/>
    </row>
    <row r="121" spans="1:14" s="51" customFormat="1" ht="27.75" customHeight="1" x14ac:dyDescent="0.4">
      <c r="B121" s="159"/>
      <c r="C121" s="255"/>
      <c r="D121" s="255"/>
      <c r="E121" s="255"/>
      <c r="F121" s="255"/>
      <c r="G121" s="255"/>
      <c r="H121" s="255"/>
      <c r="I121" s="255"/>
      <c r="J121" s="255"/>
      <c r="K121" s="255"/>
      <c r="L121" s="255"/>
      <c r="M121" s="255"/>
      <c r="N121" s="255"/>
    </row>
    <row r="122" spans="1:14" s="51" customFormat="1" ht="20.100000000000001" customHeight="1" x14ac:dyDescent="0.4">
      <c r="B122" s="261">
        <v>3</v>
      </c>
      <c r="C122" s="879" t="s">
        <v>31</v>
      </c>
      <c r="D122" s="879"/>
      <c r="E122" s="879"/>
      <c r="F122" s="879"/>
      <c r="G122" s="879"/>
      <c r="H122" s="879"/>
      <c r="I122" s="879"/>
      <c r="J122" s="879"/>
      <c r="K122" s="879"/>
      <c r="L122" s="879"/>
      <c r="M122" s="879"/>
      <c r="N122" s="879"/>
    </row>
    <row r="123" spans="1:14" s="51" customFormat="1" ht="27" customHeight="1" x14ac:dyDescent="0.4">
      <c r="B123" s="165"/>
      <c r="C123" s="259"/>
      <c r="D123" s="259"/>
      <c r="E123" s="259"/>
      <c r="F123" s="259"/>
      <c r="G123" s="259"/>
      <c r="H123" s="259"/>
      <c r="I123" s="259"/>
      <c r="J123" s="259"/>
      <c r="K123" s="259"/>
      <c r="L123" s="259"/>
      <c r="M123" s="259"/>
      <c r="N123" s="259"/>
    </row>
    <row r="124" spans="1:14" s="51" customFormat="1" ht="20.100000000000001" customHeight="1" x14ac:dyDescent="0.4">
      <c r="B124" s="165" t="s">
        <v>139</v>
      </c>
      <c r="C124" s="854" t="s">
        <v>233</v>
      </c>
      <c r="D124" s="854"/>
      <c r="E124" s="854"/>
      <c r="F124" s="854"/>
      <c r="G124" s="854"/>
      <c r="H124" s="854"/>
      <c r="I124" s="854"/>
      <c r="J124" s="854"/>
      <c r="K124" s="854"/>
      <c r="L124" s="854"/>
      <c r="M124" s="854"/>
      <c r="N124" s="854"/>
    </row>
    <row r="125" spans="1:14" s="51" customFormat="1" ht="26.25" customHeight="1" x14ac:dyDescent="0.4">
      <c r="B125" s="165"/>
      <c r="C125" s="1"/>
      <c r="D125" s="1"/>
      <c r="E125" s="1"/>
      <c r="F125" s="1"/>
      <c r="G125" s="1"/>
      <c r="H125" s="1"/>
      <c r="I125" s="1"/>
      <c r="J125" s="1"/>
      <c r="K125" s="1"/>
      <c r="L125" s="1"/>
      <c r="M125" s="1"/>
      <c r="N125" s="1"/>
    </row>
    <row r="126" spans="1:14" s="51" customFormat="1" ht="20.100000000000001" customHeight="1" x14ac:dyDescent="0.4">
      <c r="B126" s="165" t="s">
        <v>32</v>
      </c>
      <c r="C126" s="854" t="s">
        <v>234</v>
      </c>
      <c r="D126" s="854"/>
      <c r="E126" s="854"/>
      <c r="F126" s="854"/>
      <c r="G126" s="854"/>
      <c r="H126" s="854"/>
      <c r="I126" s="854"/>
      <c r="J126" s="854"/>
      <c r="K126" s="854"/>
      <c r="L126" s="854"/>
      <c r="M126" s="854"/>
      <c r="N126" s="854"/>
    </row>
    <row r="127" spans="1:14" s="51" customFormat="1" ht="21" customHeight="1" x14ac:dyDescent="0.4">
      <c r="B127" s="165"/>
      <c r="C127" s="854"/>
      <c r="D127" s="854"/>
      <c r="E127" s="854"/>
      <c r="F127" s="854"/>
      <c r="G127" s="854"/>
      <c r="H127" s="854"/>
      <c r="I127" s="854"/>
      <c r="J127" s="854"/>
      <c r="K127" s="854"/>
      <c r="L127" s="854"/>
      <c r="M127" s="854"/>
      <c r="N127" s="854"/>
    </row>
    <row r="128" spans="1:14" s="51" customFormat="1" ht="20.100000000000001" customHeight="1" x14ac:dyDescent="0.4">
      <c r="B128" s="165"/>
      <c r="C128" s="258"/>
      <c r="D128" s="258"/>
      <c r="E128" s="258"/>
      <c r="F128" s="258"/>
      <c r="G128" s="258"/>
      <c r="H128" s="258"/>
      <c r="I128" s="258"/>
      <c r="J128" s="258"/>
      <c r="K128" s="258"/>
      <c r="L128" s="258"/>
      <c r="M128" s="258"/>
      <c r="N128" s="258"/>
    </row>
    <row r="129" spans="2:14" s="51" customFormat="1" ht="20.100000000000001" customHeight="1" x14ac:dyDescent="0.4">
      <c r="B129" s="165" t="s">
        <v>33</v>
      </c>
      <c r="C129" s="854" t="s">
        <v>11</v>
      </c>
      <c r="D129" s="854"/>
      <c r="E129" s="854"/>
      <c r="F129" s="854"/>
      <c r="G129" s="854"/>
      <c r="H129" s="854"/>
      <c r="I129" s="854"/>
      <c r="J129" s="854"/>
      <c r="K129" s="854"/>
      <c r="L129" s="854"/>
      <c r="M129" s="854"/>
      <c r="N129" s="854"/>
    </row>
    <row r="130" spans="2:14" s="51" customFormat="1" ht="20.100000000000001" customHeight="1" x14ac:dyDescent="0.4">
      <c r="B130" s="165"/>
      <c r="C130" s="854"/>
      <c r="D130" s="854"/>
      <c r="E130" s="854"/>
      <c r="F130" s="854"/>
      <c r="G130" s="854"/>
      <c r="H130" s="854"/>
      <c r="I130" s="854"/>
      <c r="J130" s="854"/>
      <c r="K130" s="854"/>
      <c r="L130" s="854"/>
      <c r="M130" s="854"/>
      <c r="N130" s="854"/>
    </row>
    <row r="131" spans="2:14" s="51" customFormat="1" ht="20.100000000000001" customHeight="1" x14ac:dyDescent="0.4">
      <c r="B131" s="165"/>
      <c r="C131" s="854"/>
      <c r="D131" s="854"/>
      <c r="E131" s="854"/>
      <c r="F131" s="854"/>
      <c r="G131" s="854"/>
      <c r="H131" s="854"/>
      <c r="I131" s="854"/>
      <c r="J131" s="854"/>
      <c r="K131" s="854"/>
      <c r="L131" s="854"/>
      <c r="M131" s="854"/>
      <c r="N131" s="854"/>
    </row>
    <row r="132" spans="2:14" s="51" customFormat="1" ht="20.100000000000001" customHeight="1" x14ac:dyDescent="0.4">
      <c r="B132" s="165"/>
      <c r="C132" s="854"/>
      <c r="D132" s="854"/>
      <c r="E132" s="854"/>
      <c r="F132" s="854"/>
      <c r="G132" s="854"/>
      <c r="H132" s="854"/>
      <c r="I132" s="854"/>
      <c r="J132" s="854"/>
      <c r="K132" s="854"/>
      <c r="L132" s="854"/>
      <c r="M132" s="854"/>
      <c r="N132" s="854"/>
    </row>
    <row r="133" spans="2:14" s="51" customFormat="1" ht="20.100000000000001" customHeight="1" x14ac:dyDescent="0.4">
      <c r="B133" s="165"/>
      <c r="C133" s="854"/>
      <c r="D133" s="854"/>
      <c r="E133" s="854"/>
      <c r="F133" s="854"/>
      <c r="G133" s="854"/>
      <c r="H133" s="854"/>
      <c r="I133" s="854"/>
      <c r="J133" s="854"/>
      <c r="K133" s="854"/>
      <c r="L133" s="854"/>
      <c r="M133" s="854"/>
      <c r="N133" s="854"/>
    </row>
    <row r="134" spans="2:14" ht="17.25" customHeight="1" x14ac:dyDescent="0.4">
      <c r="B134" s="165"/>
      <c r="C134" s="258"/>
      <c r="D134" s="258"/>
      <c r="E134" s="258"/>
      <c r="F134" s="258"/>
      <c r="G134" s="258"/>
      <c r="H134" s="258"/>
      <c r="I134" s="258"/>
      <c r="J134" s="258"/>
      <c r="K134" s="258"/>
      <c r="L134" s="258"/>
      <c r="M134" s="258"/>
      <c r="N134" s="258"/>
    </row>
    <row r="135" spans="2:14" ht="17.25" customHeight="1" x14ac:dyDescent="0.4">
      <c r="B135" s="165" t="s">
        <v>34</v>
      </c>
      <c r="C135" s="854" t="s">
        <v>35</v>
      </c>
      <c r="D135" s="854"/>
      <c r="E135" s="854"/>
      <c r="F135" s="854"/>
      <c r="G135" s="854"/>
      <c r="H135" s="854"/>
      <c r="I135" s="854"/>
      <c r="J135" s="854"/>
      <c r="K135" s="854"/>
      <c r="L135" s="854"/>
      <c r="M135" s="854"/>
      <c r="N135" s="854"/>
    </row>
    <row r="136" spans="2:14" ht="17.25" customHeight="1" x14ac:dyDescent="0.4">
      <c r="B136" s="159"/>
      <c r="C136" s="854"/>
      <c r="D136" s="854"/>
      <c r="E136" s="854"/>
      <c r="F136" s="854"/>
      <c r="G136" s="854"/>
      <c r="H136" s="854"/>
      <c r="I136" s="854"/>
      <c r="J136" s="854"/>
      <c r="K136" s="854"/>
      <c r="L136" s="854"/>
      <c r="M136" s="854"/>
      <c r="N136" s="854"/>
    </row>
    <row r="137" spans="2:14" ht="17.25" customHeight="1" x14ac:dyDescent="0.4">
      <c r="B137" s="159"/>
      <c r="C137" s="258"/>
      <c r="D137" s="258"/>
      <c r="E137" s="258"/>
      <c r="F137" s="258"/>
      <c r="G137" s="258"/>
      <c r="H137" s="258"/>
      <c r="I137" s="258"/>
      <c r="J137" s="258"/>
      <c r="K137" s="258"/>
      <c r="L137" s="258"/>
      <c r="M137" s="258"/>
      <c r="N137" s="258"/>
    </row>
    <row r="138" spans="2:14" ht="17.25" customHeight="1" x14ac:dyDescent="0.4">
      <c r="B138" s="159"/>
      <c r="C138" s="853" t="s">
        <v>36</v>
      </c>
      <c r="D138" s="854"/>
      <c r="E138" s="854"/>
      <c r="F138" s="854"/>
      <c r="G138" s="854"/>
      <c r="H138" s="854"/>
      <c r="I138" s="854"/>
      <c r="J138" s="854"/>
      <c r="K138" s="854"/>
      <c r="L138" s="854"/>
      <c r="M138" s="854"/>
      <c r="N138" s="854"/>
    </row>
    <row r="139" spans="2:14" ht="17.25" customHeight="1" x14ac:dyDescent="0.4">
      <c r="B139" s="159"/>
      <c r="C139" s="854"/>
      <c r="D139" s="854"/>
      <c r="E139" s="854"/>
      <c r="F139" s="854"/>
      <c r="G139" s="854"/>
      <c r="H139" s="854"/>
      <c r="I139" s="854"/>
      <c r="J139" s="854"/>
      <c r="K139" s="854"/>
      <c r="L139" s="854"/>
      <c r="M139" s="854"/>
      <c r="N139" s="854"/>
    </row>
    <row r="140" spans="2:14" ht="17.25" customHeight="1" x14ac:dyDescent="0.4">
      <c r="B140" s="159"/>
      <c r="C140" s="854"/>
      <c r="D140" s="854"/>
      <c r="E140" s="854"/>
      <c r="F140" s="854"/>
      <c r="G140" s="854"/>
      <c r="H140" s="854"/>
      <c r="I140" s="854"/>
      <c r="J140" s="854"/>
      <c r="K140" s="854"/>
      <c r="L140" s="854"/>
      <c r="M140" s="854"/>
      <c r="N140" s="854"/>
    </row>
    <row r="141" spans="2:14" ht="17.25" customHeight="1" x14ac:dyDescent="0.4">
      <c r="B141" s="159"/>
      <c r="C141" s="258"/>
      <c r="D141" s="258"/>
      <c r="E141" s="258"/>
      <c r="F141" s="258"/>
      <c r="G141" s="258"/>
      <c r="H141" s="258"/>
      <c r="I141" s="258"/>
      <c r="J141" s="258"/>
      <c r="K141" s="258"/>
      <c r="L141" s="258"/>
      <c r="M141" s="258"/>
      <c r="N141" s="258"/>
    </row>
    <row r="142" spans="2:14" ht="17.25" customHeight="1" x14ac:dyDescent="0.4">
      <c r="B142" s="165" t="s">
        <v>37</v>
      </c>
      <c r="C142" s="854" t="s">
        <v>17</v>
      </c>
      <c r="D142" s="854"/>
      <c r="E142" s="854"/>
      <c r="F142" s="854"/>
      <c r="G142" s="854"/>
      <c r="H142" s="854"/>
      <c r="I142" s="854"/>
      <c r="J142" s="854"/>
      <c r="K142" s="854"/>
      <c r="L142" s="854"/>
      <c r="M142" s="854"/>
      <c r="N142" s="854"/>
    </row>
    <row r="143" spans="2:14" ht="17.25" customHeight="1" x14ac:dyDescent="0.4">
      <c r="B143" s="159"/>
      <c r="C143" s="854"/>
      <c r="D143" s="854"/>
      <c r="E143" s="854"/>
      <c r="F143" s="854"/>
      <c r="G143" s="854"/>
      <c r="H143" s="854"/>
      <c r="I143" s="854"/>
      <c r="J143" s="854"/>
      <c r="K143" s="854"/>
      <c r="L143" s="854"/>
      <c r="M143" s="854"/>
      <c r="N143" s="854"/>
    </row>
    <row r="144" spans="2:14" ht="17.25" customHeight="1" x14ac:dyDescent="0.4">
      <c r="B144" s="159"/>
      <c r="C144" s="854"/>
      <c r="D144" s="854"/>
      <c r="E144" s="854"/>
      <c r="F144" s="854"/>
      <c r="G144" s="854"/>
      <c r="H144" s="854"/>
      <c r="I144" s="854"/>
      <c r="J144" s="854"/>
      <c r="K144" s="854"/>
      <c r="L144" s="854"/>
      <c r="M144" s="854"/>
      <c r="N144" s="854"/>
    </row>
    <row r="145" spans="2:14" ht="17.25" customHeight="1" x14ac:dyDescent="0.4">
      <c r="B145" s="159"/>
      <c r="C145" s="854"/>
      <c r="D145" s="854"/>
      <c r="E145" s="854"/>
      <c r="F145" s="854"/>
      <c r="G145" s="854"/>
      <c r="H145" s="854"/>
      <c r="I145" s="854"/>
      <c r="J145" s="854"/>
      <c r="K145" s="854"/>
      <c r="L145" s="854"/>
      <c r="M145" s="854"/>
      <c r="N145" s="854"/>
    </row>
    <row r="146" spans="2:14" ht="17.25" customHeight="1" x14ac:dyDescent="0.4">
      <c r="B146" s="159"/>
      <c r="C146" s="855"/>
      <c r="D146" s="855"/>
      <c r="E146" s="855"/>
      <c r="F146" s="855"/>
      <c r="G146" s="855"/>
      <c r="H146" s="855"/>
      <c r="I146" s="855"/>
      <c r="J146" s="855"/>
      <c r="K146" s="855"/>
      <c r="L146" s="855"/>
      <c r="M146" s="855"/>
      <c r="N146" s="855"/>
    </row>
    <row r="147" spans="2:14" ht="17.25" customHeight="1" x14ac:dyDescent="0.4">
      <c r="B147" s="165" t="s">
        <v>38</v>
      </c>
      <c r="C147" s="854" t="s">
        <v>39</v>
      </c>
      <c r="D147" s="854"/>
      <c r="E147" s="854"/>
      <c r="F147" s="854"/>
      <c r="G147" s="854"/>
      <c r="H147" s="854"/>
      <c r="I147" s="854"/>
      <c r="J147" s="854"/>
      <c r="K147" s="854"/>
      <c r="L147" s="854"/>
      <c r="M147" s="854"/>
      <c r="N147" s="854"/>
    </row>
    <row r="148" spans="2:14" ht="17.25" customHeight="1" x14ac:dyDescent="0.4">
      <c r="B148" s="159"/>
      <c r="C148" s="854"/>
      <c r="D148" s="854"/>
      <c r="E148" s="854"/>
      <c r="F148" s="854"/>
      <c r="G148" s="854"/>
      <c r="H148" s="854"/>
      <c r="I148" s="854"/>
      <c r="J148" s="854"/>
      <c r="K148" s="854"/>
      <c r="L148" s="854"/>
      <c r="M148" s="854"/>
      <c r="N148" s="854"/>
    </row>
    <row r="149" spans="2:14" ht="17.25" customHeight="1" x14ac:dyDescent="0.4">
      <c r="B149" s="159"/>
      <c r="C149" s="854"/>
      <c r="D149" s="854"/>
      <c r="E149" s="854"/>
      <c r="F149" s="854"/>
      <c r="G149" s="854"/>
      <c r="H149" s="854"/>
      <c r="I149" s="854"/>
      <c r="J149" s="854"/>
      <c r="K149" s="854"/>
      <c r="L149" s="854"/>
      <c r="M149" s="854"/>
      <c r="N149" s="854"/>
    </row>
    <row r="150" spans="2:14" ht="17.25" customHeight="1" x14ac:dyDescent="0.4">
      <c r="B150" s="159"/>
      <c r="C150" s="259"/>
      <c r="D150" s="259"/>
      <c r="E150" s="259"/>
      <c r="F150" s="259"/>
      <c r="G150" s="259"/>
      <c r="H150" s="259"/>
      <c r="I150" s="259"/>
      <c r="J150" s="259"/>
      <c r="K150" s="259"/>
      <c r="L150" s="259"/>
      <c r="M150" s="259"/>
      <c r="N150" s="259"/>
    </row>
    <row r="151" spans="2:14" ht="17.25" customHeight="1" x14ac:dyDescent="0.4">
      <c r="B151" s="165" t="s">
        <v>40</v>
      </c>
      <c r="C151" s="848" t="s">
        <v>27</v>
      </c>
      <c r="D151" s="848"/>
      <c r="E151" s="848"/>
      <c r="F151" s="848"/>
      <c r="G151" s="848"/>
      <c r="H151" s="848"/>
      <c r="I151" s="848"/>
      <c r="J151" s="848"/>
      <c r="K151" s="848"/>
      <c r="L151" s="848"/>
      <c r="M151" s="848"/>
      <c r="N151" s="848"/>
    </row>
    <row r="152" spans="2:14" ht="17.25" customHeight="1" x14ac:dyDescent="0.4">
      <c r="B152" s="159"/>
      <c r="C152" s="848"/>
      <c r="D152" s="848"/>
      <c r="E152" s="848"/>
      <c r="F152" s="848"/>
      <c r="G152" s="848"/>
      <c r="H152" s="848"/>
      <c r="I152" s="848"/>
      <c r="J152" s="848"/>
      <c r="K152" s="848"/>
      <c r="L152" s="848"/>
      <c r="M152" s="848"/>
      <c r="N152" s="848"/>
    </row>
    <row r="153" spans="2:14" ht="17.25" customHeight="1" x14ac:dyDescent="0.4">
      <c r="B153" s="159"/>
      <c r="C153" s="848"/>
      <c r="D153" s="848"/>
      <c r="E153" s="848"/>
      <c r="F153" s="848"/>
      <c r="G153" s="848"/>
      <c r="H153" s="848"/>
      <c r="I153" s="848"/>
      <c r="J153" s="848"/>
      <c r="K153" s="848"/>
      <c r="L153" s="848"/>
      <c r="M153" s="848"/>
      <c r="N153" s="848"/>
    </row>
    <row r="154" spans="2:14" ht="17.25" customHeight="1" x14ac:dyDescent="0.4">
      <c r="B154" s="159"/>
      <c r="C154" s="255"/>
      <c r="D154" s="255"/>
      <c r="E154" s="255"/>
      <c r="F154" s="255"/>
      <c r="G154" s="255"/>
      <c r="H154" s="255"/>
      <c r="I154" s="255"/>
      <c r="J154" s="255"/>
      <c r="K154" s="255"/>
      <c r="L154" s="255"/>
      <c r="M154" s="255"/>
      <c r="N154" s="255"/>
    </row>
    <row r="155" spans="2:14" x14ac:dyDescent="0.4">
      <c r="B155" s="159"/>
      <c r="C155" s="255"/>
      <c r="D155" s="255"/>
      <c r="E155" s="255"/>
      <c r="F155" s="255"/>
      <c r="G155" s="255"/>
      <c r="H155" s="255"/>
      <c r="I155" s="255"/>
      <c r="J155" s="255"/>
      <c r="K155" s="255"/>
      <c r="L155" s="255"/>
      <c r="M155" s="255"/>
      <c r="N155" s="255"/>
    </row>
    <row r="156" spans="2:14" x14ac:dyDescent="0.4">
      <c r="B156" s="165" t="s">
        <v>235</v>
      </c>
      <c r="C156" s="848" t="s">
        <v>41</v>
      </c>
      <c r="D156" s="848"/>
      <c r="E156" s="848"/>
      <c r="F156" s="848"/>
      <c r="G156" s="848"/>
      <c r="H156" s="848"/>
      <c r="I156" s="848"/>
      <c r="J156" s="848"/>
      <c r="K156" s="848"/>
      <c r="L156" s="848"/>
      <c r="M156" s="848"/>
      <c r="N156" s="848"/>
    </row>
    <row r="157" spans="2:14" x14ac:dyDescent="0.4">
      <c r="B157" s="159"/>
      <c r="C157" s="255"/>
      <c r="D157" s="255"/>
      <c r="E157" s="255"/>
      <c r="F157" s="255"/>
      <c r="G157" s="255"/>
      <c r="H157" s="255"/>
      <c r="I157" s="255"/>
      <c r="J157" s="255"/>
      <c r="K157" s="255"/>
      <c r="L157" s="255"/>
      <c r="M157" s="255"/>
      <c r="N157" s="255"/>
    </row>
    <row r="158" spans="2:14" x14ac:dyDescent="0.4">
      <c r="B158" s="261">
        <v>4</v>
      </c>
      <c r="C158" s="879" t="s">
        <v>42</v>
      </c>
      <c r="D158" s="879"/>
      <c r="E158" s="879"/>
      <c r="F158" s="879"/>
      <c r="G158" s="879"/>
      <c r="H158" s="879"/>
      <c r="I158" s="879"/>
      <c r="J158" s="879"/>
      <c r="K158" s="879"/>
      <c r="L158" s="879"/>
      <c r="M158" s="879"/>
      <c r="N158" s="879"/>
    </row>
    <row r="159" spans="2:14" x14ac:dyDescent="0.4">
      <c r="B159" s="165"/>
      <c r="C159" s="255"/>
      <c r="D159" s="255"/>
      <c r="E159" s="255"/>
      <c r="F159" s="255"/>
      <c r="G159" s="255"/>
      <c r="H159" s="255"/>
      <c r="I159" s="255"/>
      <c r="J159" s="255"/>
      <c r="K159" s="255"/>
      <c r="L159" s="255"/>
      <c r="M159" s="255"/>
      <c r="N159" s="255"/>
    </row>
    <row r="160" spans="2:14" x14ac:dyDescent="0.4">
      <c r="B160" s="165" t="s">
        <v>140</v>
      </c>
      <c r="C160" s="848" t="s">
        <v>236</v>
      </c>
      <c r="D160" s="848"/>
      <c r="E160" s="848"/>
      <c r="F160" s="848"/>
      <c r="G160" s="848"/>
      <c r="H160" s="848"/>
      <c r="I160" s="848"/>
      <c r="J160" s="848"/>
      <c r="K160" s="848"/>
      <c r="L160" s="848"/>
      <c r="M160" s="848"/>
      <c r="N160" s="848"/>
    </row>
    <row r="161" spans="2:14" x14ac:dyDescent="0.4">
      <c r="B161" s="165"/>
      <c r="C161" s="848"/>
      <c r="D161" s="848"/>
      <c r="E161" s="848"/>
      <c r="F161" s="848"/>
      <c r="G161" s="848"/>
      <c r="H161" s="848"/>
      <c r="I161" s="848"/>
      <c r="J161" s="848"/>
      <c r="K161" s="848"/>
      <c r="L161" s="848"/>
      <c r="M161" s="848"/>
      <c r="N161" s="848"/>
    </row>
    <row r="162" spans="2:14" x14ac:dyDescent="0.4">
      <c r="B162" s="165"/>
      <c r="C162" s="848"/>
      <c r="D162" s="848"/>
      <c r="E162" s="848"/>
      <c r="F162" s="848"/>
      <c r="G162" s="848"/>
      <c r="H162" s="848"/>
      <c r="I162" s="848"/>
      <c r="J162" s="848"/>
      <c r="K162" s="848"/>
      <c r="L162" s="848"/>
      <c r="M162" s="848"/>
      <c r="N162" s="848"/>
    </row>
    <row r="163" spans="2:14" x14ac:dyDescent="0.4">
      <c r="B163" s="165"/>
      <c r="C163" s="255"/>
      <c r="D163" s="255"/>
      <c r="E163" s="255"/>
      <c r="F163" s="255"/>
      <c r="G163" s="255"/>
      <c r="H163" s="255"/>
      <c r="I163" s="255"/>
      <c r="J163" s="255"/>
      <c r="K163" s="255"/>
      <c r="L163" s="255"/>
      <c r="M163" s="255"/>
      <c r="N163" s="255"/>
    </row>
    <row r="164" spans="2:14" x14ac:dyDescent="0.4">
      <c r="B164" s="165" t="s">
        <v>43</v>
      </c>
      <c r="C164" s="848" t="s">
        <v>44</v>
      </c>
      <c r="D164" s="848"/>
      <c r="E164" s="848"/>
      <c r="F164" s="848"/>
      <c r="G164" s="848"/>
      <c r="H164" s="848"/>
      <c r="I164" s="848"/>
      <c r="J164" s="848"/>
      <c r="K164" s="848"/>
      <c r="L164" s="848"/>
      <c r="M164" s="848"/>
      <c r="N164" s="848"/>
    </row>
    <row r="165" spans="2:14" x14ac:dyDescent="0.4">
      <c r="B165" s="165"/>
      <c r="C165" s="848"/>
      <c r="D165" s="848"/>
      <c r="E165" s="848"/>
      <c r="F165" s="848"/>
      <c r="G165" s="848"/>
      <c r="H165" s="848"/>
      <c r="I165" s="848"/>
      <c r="J165" s="848"/>
      <c r="K165" s="848"/>
      <c r="L165" s="848"/>
      <c r="M165" s="848"/>
      <c r="N165" s="848"/>
    </row>
    <row r="166" spans="2:14" x14ac:dyDescent="0.4">
      <c r="B166" s="165"/>
      <c r="C166" s="848"/>
      <c r="D166" s="848"/>
      <c r="E166" s="848"/>
      <c r="F166" s="848"/>
      <c r="G166" s="848"/>
      <c r="H166" s="848"/>
      <c r="I166" s="848"/>
      <c r="J166" s="848"/>
      <c r="K166" s="848"/>
      <c r="L166" s="848"/>
      <c r="M166" s="848"/>
      <c r="N166" s="848"/>
    </row>
    <row r="167" spans="2:14" x14ac:dyDescent="0.4">
      <c r="B167" s="165"/>
      <c r="C167" s="848"/>
      <c r="D167" s="848"/>
      <c r="E167" s="848"/>
      <c r="F167" s="848"/>
      <c r="G167" s="848"/>
      <c r="H167" s="848"/>
      <c r="I167" s="848"/>
      <c r="J167" s="848"/>
      <c r="K167" s="848"/>
      <c r="L167" s="848"/>
      <c r="M167" s="848"/>
      <c r="N167" s="848"/>
    </row>
    <row r="168" spans="2:14" x14ac:dyDescent="0.4">
      <c r="B168" s="165"/>
      <c r="C168" s="259"/>
      <c r="D168" s="259"/>
      <c r="E168" s="259"/>
      <c r="F168" s="259"/>
      <c r="G168" s="259"/>
      <c r="H168" s="259"/>
      <c r="I168" s="259"/>
      <c r="J168" s="259"/>
      <c r="K168" s="259"/>
      <c r="L168" s="259"/>
      <c r="M168" s="259"/>
      <c r="N168" s="259"/>
    </row>
    <row r="169" spans="2:14" x14ac:dyDescent="0.4">
      <c r="B169" s="262">
        <v>5</v>
      </c>
      <c r="C169" s="849" t="s">
        <v>45</v>
      </c>
      <c r="D169" s="849"/>
      <c r="E169" s="849"/>
      <c r="F169" s="849"/>
      <c r="G169" s="849"/>
      <c r="H169" s="849"/>
      <c r="I169" s="849"/>
      <c r="J169" s="849"/>
      <c r="K169" s="849"/>
      <c r="L169" s="849"/>
      <c r="M169" s="849"/>
      <c r="N169" s="849"/>
    </row>
    <row r="170" spans="2:14" x14ac:dyDescent="0.4">
      <c r="B170" s="165"/>
      <c r="C170" s="259"/>
      <c r="D170" s="259"/>
      <c r="E170" s="259"/>
      <c r="F170" s="259"/>
      <c r="G170" s="259"/>
      <c r="H170" s="259"/>
      <c r="I170" s="259"/>
      <c r="J170" s="259"/>
      <c r="K170" s="259"/>
      <c r="L170" s="259"/>
      <c r="M170" s="259"/>
      <c r="N170" s="259"/>
    </row>
    <row r="171" spans="2:14" x14ac:dyDescent="0.4">
      <c r="B171" s="165" t="s">
        <v>46</v>
      </c>
      <c r="C171" s="848" t="s">
        <v>47</v>
      </c>
      <c r="D171" s="848"/>
      <c r="E171" s="848"/>
      <c r="F171" s="848"/>
      <c r="G171" s="848"/>
      <c r="H171" s="848"/>
      <c r="I171" s="848"/>
      <c r="J171" s="848"/>
      <c r="K171" s="848"/>
      <c r="L171" s="848"/>
      <c r="M171" s="848"/>
      <c r="N171" s="848"/>
    </row>
    <row r="172" spans="2:14" x14ac:dyDescent="0.4">
      <c r="B172" s="165"/>
      <c r="C172" s="848"/>
      <c r="D172" s="848"/>
      <c r="E172" s="848"/>
      <c r="F172" s="848"/>
      <c r="G172" s="848"/>
      <c r="H172" s="848"/>
      <c r="I172" s="848"/>
      <c r="J172" s="848"/>
      <c r="K172" s="848"/>
      <c r="L172" s="848"/>
      <c r="M172" s="848"/>
      <c r="N172" s="848"/>
    </row>
    <row r="173" spans="2:14" x14ac:dyDescent="0.4">
      <c r="B173" s="263"/>
      <c r="C173" s="848"/>
      <c r="D173" s="848"/>
      <c r="E173" s="848"/>
      <c r="F173" s="848"/>
      <c r="G173" s="848"/>
      <c r="H173" s="848"/>
      <c r="I173" s="848"/>
      <c r="J173" s="848"/>
      <c r="K173" s="848"/>
      <c r="L173" s="848"/>
      <c r="M173" s="848"/>
      <c r="N173" s="848"/>
    </row>
    <row r="174" spans="2:14" x14ac:dyDescent="0.4">
      <c r="B174" s="263"/>
      <c r="C174" s="255"/>
      <c r="D174" s="255"/>
      <c r="E174" s="255"/>
      <c r="F174" s="255"/>
      <c r="G174" s="255"/>
      <c r="H174" s="255"/>
      <c r="I174" s="255"/>
      <c r="J174" s="255"/>
      <c r="K174" s="255"/>
      <c r="L174" s="255"/>
      <c r="M174" s="255"/>
      <c r="N174" s="255"/>
    </row>
    <row r="175" spans="2:14" x14ac:dyDescent="0.4">
      <c r="B175" s="165" t="s">
        <v>48</v>
      </c>
      <c r="C175" s="848" t="s">
        <v>49</v>
      </c>
      <c r="D175" s="848"/>
      <c r="E175" s="848"/>
      <c r="F175" s="848"/>
      <c r="G175" s="848"/>
      <c r="H175" s="848"/>
      <c r="I175" s="848"/>
      <c r="J175" s="848"/>
      <c r="K175" s="848"/>
      <c r="L175" s="848"/>
      <c r="M175" s="848"/>
      <c r="N175" s="848"/>
    </row>
    <row r="176" spans="2:14" x14ac:dyDescent="0.4">
      <c r="B176" s="159"/>
      <c r="C176" s="848"/>
      <c r="D176" s="848"/>
      <c r="E176" s="848"/>
      <c r="F176" s="848"/>
      <c r="G176" s="848"/>
      <c r="H176" s="848"/>
      <c r="I176" s="848"/>
      <c r="J176" s="848"/>
      <c r="K176" s="848"/>
      <c r="L176" s="848"/>
      <c r="M176" s="848"/>
      <c r="N176" s="848"/>
    </row>
    <row r="177" spans="2:14" x14ac:dyDescent="0.4">
      <c r="B177" s="159"/>
      <c r="C177" s="848"/>
      <c r="D177" s="848"/>
      <c r="E177" s="848"/>
      <c r="F177" s="848"/>
      <c r="G177" s="848"/>
      <c r="H177" s="848"/>
      <c r="I177" s="848"/>
      <c r="J177" s="848"/>
      <c r="K177" s="848"/>
      <c r="L177" s="848"/>
      <c r="M177" s="848"/>
      <c r="N177" s="848"/>
    </row>
    <row r="178" spans="2:14" x14ac:dyDescent="0.4">
      <c r="B178" s="159"/>
      <c r="C178" s="255"/>
      <c r="D178" s="255"/>
      <c r="E178" s="255"/>
      <c r="F178" s="255"/>
      <c r="G178" s="255"/>
      <c r="H178" s="255"/>
      <c r="I178" s="255"/>
      <c r="J178" s="255"/>
      <c r="K178" s="255"/>
      <c r="L178" s="255"/>
      <c r="M178" s="255"/>
      <c r="N178" s="255"/>
    </row>
    <row r="179" spans="2:14" x14ac:dyDescent="0.4">
      <c r="B179" s="159"/>
      <c r="C179" s="848" t="s">
        <v>141</v>
      </c>
      <c r="D179" s="848"/>
      <c r="E179" s="848"/>
      <c r="F179" s="848"/>
      <c r="G179" s="848"/>
      <c r="H179" s="848"/>
      <c r="I179" s="848"/>
      <c r="J179" s="848"/>
      <c r="K179" s="848"/>
      <c r="L179" s="848"/>
      <c r="M179" s="848"/>
      <c r="N179" s="848"/>
    </row>
    <row r="180" spans="2:14" x14ac:dyDescent="0.4">
      <c r="B180" s="159"/>
      <c r="C180" s="255"/>
      <c r="D180" s="255"/>
      <c r="E180" s="255"/>
      <c r="F180" s="255"/>
      <c r="G180" s="255"/>
      <c r="H180" s="255"/>
      <c r="I180" s="255"/>
      <c r="J180" s="255"/>
      <c r="K180" s="255"/>
      <c r="L180" s="255"/>
      <c r="M180" s="255"/>
      <c r="N180" s="255"/>
    </row>
    <row r="181" spans="2:14" x14ac:dyDescent="0.4">
      <c r="B181" s="161"/>
      <c r="C181" s="848" t="s">
        <v>145</v>
      </c>
      <c r="D181" s="848"/>
      <c r="E181" s="848"/>
      <c r="F181" s="848"/>
      <c r="G181" s="848"/>
      <c r="H181" s="848"/>
      <c r="I181" s="848"/>
      <c r="J181" s="848"/>
      <c r="K181" s="848"/>
      <c r="L181" s="848"/>
      <c r="M181" s="848"/>
      <c r="N181" s="848"/>
    </row>
    <row r="182" spans="2:14" x14ac:dyDescent="0.4">
      <c r="B182" s="159"/>
      <c r="C182" s="848"/>
      <c r="D182" s="848"/>
      <c r="E182" s="848"/>
      <c r="F182" s="848"/>
      <c r="G182" s="848"/>
      <c r="H182" s="848"/>
      <c r="I182" s="848"/>
      <c r="J182" s="848"/>
      <c r="K182" s="848"/>
      <c r="L182" s="848"/>
      <c r="M182" s="848"/>
      <c r="N182" s="848"/>
    </row>
    <row r="183" spans="2:14" x14ac:dyDescent="0.4">
      <c r="B183" s="159"/>
      <c r="C183" s="848"/>
      <c r="D183" s="848"/>
      <c r="E183" s="848"/>
      <c r="F183" s="848"/>
      <c r="G183" s="848"/>
      <c r="H183" s="848"/>
      <c r="I183" s="848"/>
      <c r="J183" s="848"/>
      <c r="K183" s="848"/>
      <c r="L183" s="848"/>
      <c r="M183" s="848"/>
      <c r="N183" s="848"/>
    </row>
    <row r="184" spans="2:14" x14ac:dyDescent="0.4">
      <c r="B184" s="159"/>
      <c r="C184" s="126"/>
      <c r="D184" s="126"/>
      <c r="E184" s="126"/>
      <c r="F184" s="126"/>
      <c r="G184" s="126"/>
      <c r="H184" s="126"/>
      <c r="I184" s="126"/>
      <c r="J184" s="126"/>
      <c r="K184" s="126"/>
      <c r="L184" s="126"/>
      <c r="M184" s="126"/>
      <c r="N184" s="126"/>
    </row>
    <row r="185" spans="2:14" x14ac:dyDescent="0.4">
      <c r="B185" s="159" t="s">
        <v>50</v>
      </c>
      <c r="C185" s="848" t="s">
        <v>51</v>
      </c>
      <c r="D185" s="848"/>
      <c r="E185" s="848"/>
      <c r="F185" s="848"/>
      <c r="G185" s="848"/>
      <c r="H185" s="848"/>
      <c r="I185" s="848"/>
      <c r="J185" s="848"/>
      <c r="K185" s="848"/>
      <c r="L185" s="848"/>
      <c r="M185" s="848"/>
      <c r="N185" s="848"/>
    </row>
    <row r="186" spans="2:14" x14ac:dyDescent="0.4">
      <c r="B186" s="161"/>
      <c r="C186" s="848"/>
      <c r="D186" s="848"/>
      <c r="E186" s="848"/>
      <c r="F186" s="848"/>
      <c r="G186" s="848"/>
      <c r="H186" s="848"/>
      <c r="I186" s="848"/>
      <c r="J186" s="848"/>
      <c r="K186" s="848"/>
      <c r="L186" s="848"/>
      <c r="M186" s="848"/>
      <c r="N186" s="848"/>
    </row>
    <row r="187" spans="2:14" x14ac:dyDescent="0.4">
      <c r="B187" s="159"/>
      <c r="C187" s="848" t="s">
        <v>142</v>
      </c>
      <c r="D187" s="848"/>
      <c r="E187" s="848"/>
      <c r="F187" s="848"/>
      <c r="G187" s="848"/>
      <c r="H187" s="848"/>
      <c r="I187" s="848"/>
      <c r="J187" s="848"/>
      <c r="K187" s="848"/>
      <c r="L187" s="848"/>
      <c r="M187" s="848"/>
      <c r="N187" s="848"/>
    </row>
    <row r="188" spans="2:14" x14ac:dyDescent="0.4">
      <c r="B188" s="159"/>
      <c r="C188" s="848"/>
      <c r="D188" s="848"/>
      <c r="E188" s="848"/>
      <c r="F188" s="848"/>
      <c r="G188" s="848"/>
      <c r="H188" s="848"/>
      <c r="I188" s="848"/>
      <c r="J188" s="848"/>
      <c r="K188" s="848"/>
      <c r="L188" s="848"/>
      <c r="M188" s="848"/>
      <c r="N188" s="848"/>
    </row>
    <row r="189" spans="2:14" x14ac:dyDescent="0.4">
      <c r="B189" s="159"/>
      <c r="C189" s="255"/>
      <c r="D189" s="255"/>
      <c r="E189" s="255"/>
      <c r="F189" s="255"/>
      <c r="G189" s="255"/>
      <c r="H189" s="255"/>
      <c r="I189" s="255"/>
      <c r="J189" s="255"/>
      <c r="K189" s="255"/>
      <c r="L189" s="255"/>
      <c r="M189" s="255"/>
      <c r="N189" s="255"/>
    </row>
    <row r="190" spans="2:14" x14ac:dyDescent="0.4">
      <c r="B190" s="159"/>
      <c r="C190" s="852" t="s">
        <v>52</v>
      </c>
      <c r="D190" s="852"/>
      <c r="E190" s="852"/>
      <c r="F190" s="852"/>
      <c r="G190" s="852"/>
      <c r="H190" s="852"/>
      <c r="I190" s="852"/>
      <c r="J190" s="852"/>
      <c r="K190" s="852"/>
      <c r="L190" s="852"/>
      <c r="M190" s="852"/>
      <c r="N190" s="852"/>
    </row>
    <row r="191" spans="2:14" x14ac:dyDescent="0.4">
      <c r="B191" s="159"/>
      <c r="C191" s="849" t="s">
        <v>53</v>
      </c>
      <c r="D191" s="849"/>
      <c r="E191" s="849"/>
      <c r="F191" s="849"/>
      <c r="G191" s="849"/>
      <c r="H191" s="849"/>
      <c r="I191" s="849"/>
      <c r="J191" s="849"/>
      <c r="K191" s="849"/>
      <c r="L191" s="849"/>
      <c r="M191" s="849"/>
      <c r="N191" s="849"/>
    </row>
    <row r="192" spans="2:14" x14ac:dyDescent="0.4">
      <c r="B192" s="159"/>
      <c r="C192" s="849"/>
      <c r="D192" s="849"/>
      <c r="E192" s="849"/>
      <c r="F192" s="849"/>
      <c r="G192" s="849"/>
      <c r="H192" s="849"/>
      <c r="I192" s="849"/>
      <c r="J192" s="849"/>
      <c r="K192" s="849"/>
      <c r="L192" s="849"/>
      <c r="M192" s="849"/>
      <c r="N192" s="849"/>
    </row>
    <row r="193" spans="2:14" x14ac:dyDescent="0.4">
      <c r="B193" s="159"/>
      <c r="C193" s="849"/>
      <c r="D193" s="849"/>
      <c r="E193" s="849"/>
      <c r="F193" s="849"/>
      <c r="G193" s="849"/>
      <c r="H193" s="849"/>
      <c r="I193" s="849"/>
      <c r="J193" s="849"/>
      <c r="K193" s="849"/>
      <c r="L193" s="849"/>
      <c r="M193" s="849"/>
      <c r="N193" s="849"/>
    </row>
    <row r="194" spans="2:14" x14ac:dyDescent="0.4">
      <c r="B194" s="159"/>
      <c r="C194" s="849"/>
      <c r="D194" s="849"/>
      <c r="E194" s="849"/>
      <c r="F194" s="849"/>
      <c r="G194" s="849"/>
      <c r="H194" s="849"/>
      <c r="I194" s="849"/>
      <c r="J194" s="849"/>
      <c r="K194" s="849"/>
      <c r="L194" s="849"/>
      <c r="M194" s="849"/>
      <c r="N194" s="849"/>
    </row>
    <row r="195" spans="2:14" x14ac:dyDescent="0.4">
      <c r="B195" s="159"/>
      <c r="C195" s="849"/>
      <c r="D195" s="849"/>
      <c r="E195" s="849"/>
      <c r="F195" s="849"/>
      <c r="G195" s="849"/>
      <c r="H195" s="849"/>
      <c r="I195" s="849"/>
      <c r="J195" s="849"/>
      <c r="K195" s="849"/>
      <c r="L195" s="849"/>
      <c r="M195" s="849"/>
      <c r="N195" s="849"/>
    </row>
    <row r="196" spans="2:14" x14ac:dyDescent="0.4">
      <c r="B196" s="159"/>
      <c r="C196" s="255"/>
      <c r="D196" s="255"/>
      <c r="E196" s="255"/>
      <c r="F196" s="255"/>
      <c r="G196" s="255"/>
      <c r="H196" s="255"/>
      <c r="I196" s="255"/>
      <c r="J196" s="255"/>
      <c r="K196" s="255"/>
      <c r="L196" s="255"/>
      <c r="M196" s="255"/>
      <c r="N196" s="255"/>
    </row>
    <row r="197" spans="2:14" x14ac:dyDescent="0.4">
      <c r="B197" s="160">
        <v>7</v>
      </c>
      <c r="C197" s="163" t="s">
        <v>54</v>
      </c>
      <c r="D197" s="126"/>
      <c r="E197" s="126"/>
      <c r="F197" s="126"/>
      <c r="G197" s="126"/>
      <c r="H197" s="126"/>
      <c r="I197" s="126"/>
      <c r="J197" s="126"/>
      <c r="K197" s="126"/>
      <c r="L197" s="126"/>
      <c r="M197" s="126"/>
      <c r="N197" s="126"/>
    </row>
    <row r="198" spans="2:14" x14ac:dyDescent="0.4">
      <c r="B198" s="159"/>
      <c r="C198" s="848" t="s">
        <v>55</v>
      </c>
      <c r="D198" s="848"/>
      <c r="E198" s="848"/>
      <c r="F198" s="848"/>
      <c r="G198" s="848"/>
      <c r="H198" s="848"/>
      <c r="I198" s="848"/>
      <c r="J198" s="848"/>
      <c r="K198" s="848"/>
      <c r="L198" s="848"/>
      <c r="M198" s="848"/>
      <c r="N198" s="848"/>
    </row>
    <row r="199" spans="2:14" x14ac:dyDescent="0.4">
      <c r="B199" s="159"/>
      <c r="C199" s="848"/>
      <c r="D199" s="848"/>
      <c r="E199" s="848"/>
      <c r="F199" s="848"/>
      <c r="G199" s="848"/>
      <c r="H199" s="848"/>
      <c r="I199" s="848"/>
      <c r="J199" s="848"/>
      <c r="K199" s="848"/>
      <c r="L199" s="848"/>
      <c r="M199" s="848"/>
      <c r="N199" s="848"/>
    </row>
    <row r="200" spans="2:14" x14ac:dyDescent="0.4">
      <c r="B200" s="159"/>
      <c r="C200" s="848"/>
      <c r="D200" s="848"/>
      <c r="E200" s="848"/>
      <c r="F200" s="848"/>
      <c r="G200" s="848"/>
      <c r="H200" s="848"/>
      <c r="I200" s="848"/>
      <c r="J200" s="848"/>
      <c r="K200" s="848"/>
      <c r="L200" s="848"/>
      <c r="M200" s="848"/>
      <c r="N200" s="848"/>
    </row>
    <row r="201" spans="2:14" x14ac:dyDescent="0.4">
      <c r="B201" s="159"/>
      <c r="C201" s="255"/>
      <c r="D201" s="255"/>
      <c r="E201" s="255"/>
      <c r="F201" s="255"/>
      <c r="G201" s="255"/>
      <c r="H201" s="255"/>
      <c r="I201" s="255"/>
      <c r="J201" s="255"/>
      <c r="K201" s="255"/>
      <c r="L201" s="255"/>
      <c r="M201" s="255"/>
      <c r="N201" s="255"/>
    </row>
    <row r="202" spans="2:14" x14ac:dyDescent="0.4">
      <c r="B202" s="165" t="s">
        <v>176</v>
      </c>
      <c r="C202" s="848" t="s">
        <v>56</v>
      </c>
      <c r="D202" s="848"/>
      <c r="E202" s="848"/>
      <c r="F202" s="848"/>
      <c r="G202" s="848"/>
      <c r="H202" s="848"/>
      <c r="I202" s="848"/>
      <c r="J202" s="848"/>
      <c r="K202" s="848"/>
      <c r="L202" s="848"/>
      <c r="M202" s="848"/>
      <c r="N202" s="255"/>
    </row>
    <row r="203" spans="2:14" x14ac:dyDescent="0.4">
      <c r="B203" s="165"/>
      <c r="C203" s="259"/>
      <c r="D203" s="259"/>
      <c r="E203" s="259"/>
      <c r="F203" s="259"/>
      <c r="G203" s="259"/>
      <c r="H203" s="259"/>
      <c r="I203" s="259"/>
      <c r="J203" s="259"/>
      <c r="K203" s="259"/>
      <c r="L203" s="259"/>
      <c r="M203" s="259"/>
      <c r="N203" s="255"/>
    </row>
    <row r="204" spans="2:14" x14ac:dyDescent="0.4">
      <c r="B204" s="165"/>
      <c r="C204" s="848" t="s">
        <v>57</v>
      </c>
      <c r="D204" s="848"/>
      <c r="E204" s="848"/>
      <c r="F204" s="848"/>
      <c r="G204" s="848"/>
      <c r="H204" s="848"/>
      <c r="I204" s="848"/>
      <c r="J204" s="848"/>
      <c r="K204" s="848"/>
      <c r="L204" s="848"/>
      <c r="M204" s="848"/>
      <c r="N204" s="848"/>
    </row>
    <row r="205" spans="2:14" x14ac:dyDescent="0.4">
      <c r="B205" s="165"/>
      <c r="C205" s="848"/>
      <c r="D205" s="848"/>
      <c r="E205" s="848"/>
      <c r="F205" s="848"/>
      <c r="G205" s="848"/>
      <c r="H205" s="848"/>
      <c r="I205" s="848"/>
      <c r="J205" s="848"/>
      <c r="K205" s="848"/>
      <c r="L205" s="848"/>
      <c r="M205" s="848"/>
      <c r="N205" s="848"/>
    </row>
    <row r="206" spans="2:14" x14ac:dyDescent="0.4">
      <c r="B206" s="165"/>
      <c r="C206" s="848"/>
      <c r="D206" s="848"/>
      <c r="E206" s="848"/>
      <c r="F206" s="848"/>
      <c r="G206" s="848"/>
      <c r="H206" s="848"/>
      <c r="I206" s="848"/>
      <c r="J206" s="848"/>
      <c r="K206" s="848"/>
      <c r="L206" s="848"/>
      <c r="M206" s="848"/>
      <c r="N206" s="848"/>
    </row>
    <row r="207" spans="2:14" x14ac:dyDescent="0.4">
      <c r="B207" s="165"/>
      <c r="C207" s="259"/>
      <c r="D207" s="259"/>
      <c r="E207" s="259"/>
      <c r="F207" s="259"/>
      <c r="G207" s="259"/>
      <c r="H207" s="259"/>
      <c r="I207" s="259"/>
      <c r="J207" s="259"/>
      <c r="K207" s="259"/>
      <c r="L207" s="259"/>
      <c r="M207" s="259"/>
      <c r="N207" s="255"/>
    </row>
    <row r="208" spans="2:14" x14ac:dyDescent="0.4">
      <c r="B208" s="165" t="s">
        <v>177</v>
      </c>
      <c r="C208" s="849" t="s">
        <v>58</v>
      </c>
      <c r="D208" s="849"/>
      <c r="E208" s="849"/>
      <c r="F208" s="849"/>
      <c r="G208" s="849"/>
      <c r="H208" s="849"/>
      <c r="I208" s="849"/>
      <c r="J208" s="849"/>
      <c r="K208" s="849"/>
      <c r="L208" s="849"/>
      <c r="M208" s="849"/>
      <c r="N208" s="849"/>
    </row>
    <row r="209" spans="2:14" x14ac:dyDescent="0.4">
      <c r="B209" s="165"/>
      <c r="C209" s="848" t="s">
        <v>59</v>
      </c>
      <c r="D209" s="848"/>
      <c r="E209" s="848"/>
      <c r="F209" s="848"/>
      <c r="G209" s="848"/>
      <c r="H209" s="848"/>
      <c r="I209" s="848"/>
      <c r="J209" s="848"/>
      <c r="K209" s="848"/>
      <c r="L209" s="848"/>
      <c r="M209" s="848"/>
      <c r="N209" s="848"/>
    </row>
    <row r="210" spans="2:14" x14ac:dyDescent="0.4">
      <c r="B210" s="165"/>
      <c r="C210" s="848"/>
      <c r="D210" s="848"/>
      <c r="E210" s="848"/>
      <c r="F210" s="848"/>
      <c r="G210" s="848"/>
      <c r="H210" s="848"/>
      <c r="I210" s="848"/>
      <c r="J210" s="848"/>
      <c r="K210" s="848"/>
      <c r="L210" s="848"/>
      <c r="M210" s="848"/>
      <c r="N210" s="848"/>
    </row>
    <row r="211" spans="2:14" x14ac:dyDescent="0.4">
      <c r="B211" s="165"/>
      <c r="C211" s="848"/>
      <c r="D211" s="848"/>
      <c r="E211" s="848"/>
      <c r="F211" s="848"/>
      <c r="G211" s="848"/>
      <c r="H211" s="848"/>
      <c r="I211" s="848"/>
      <c r="J211" s="848"/>
      <c r="K211" s="848"/>
      <c r="L211" s="848"/>
      <c r="M211" s="848"/>
      <c r="N211" s="848"/>
    </row>
    <row r="212" spans="2:14" x14ac:dyDescent="0.4">
      <c r="B212" s="165"/>
      <c r="C212" s="848"/>
      <c r="D212" s="848"/>
      <c r="E212" s="848"/>
      <c r="F212" s="848"/>
      <c r="G212" s="848"/>
      <c r="H212" s="848"/>
      <c r="I212" s="848"/>
      <c r="J212" s="848"/>
      <c r="K212" s="848"/>
      <c r="L212" s="848"/>
      <c r="M212" s="848"/>
      <c r="N212" s="848"/>
    </row>
    <row r="213" spans="2:14" x14ac:dyDescent="0.4">
      <c r="B213" s="165"/>
      <c r="C213" s="848"/>
      <c r="D213" s="848"/>
      <c r="E213" s="848"/>
      <c r="F213" s="848"/>
      <c r="G213" s="848"/>
      <c r="H213" s="848"/>
      <c r="I213" s="848"/>
      <c r="J213" s="848"/>
      <c r="K213" s="848"/>
      <c r="L213" s="848"/>
      <c r="M213" s="848"/>
      <c r="N213" s="848"/>
    </row>
    <row r="214" spans="2:14" x14ac:dyDescent="0.4">
      <c r="B214" s="165"/>
      <c r="C214" s="851" t="s">
        <v>60</v>
      </c>
      <c r="D214" s="851"/>
      <c r="E214" s="851"/>
      <c r="F214" s="851"/>
      <c r="G214" s="851"/>
      <c r="H214" s="851"/>
      <c r="I214" s="851"/>
      <c r="J214" s="851"/>
      <c r="K214" s="851"/>
      <c r="L214" s="851"/>
      <c r="M214" s="851"/>
      <c r="N214" s="851"/>
    </row>
    <row r="215" spans="2:14" x14ac:dyDescent="0.4">
      <c r="B215" s="165"/>
      <c r="C215" s="851"/>
      <c r="D215" s="851"/>
      <c r="E215" s="851"/>
      <c r="F215" s="851"/>
      <c r="G215" s="851"/>
      <c r="H215" s="851"/>
      <c r="I215" s="851"/>
      <c r="J215" s="851"/>
      <c r="K215" s="851"/>
      <c r="L215" s="851"/>
      <c r="M215" s="851"/>
      <c r="N215" s="851"/>
    </row>
    <row r="216" spans="2:14" x14ac:dyDescent="0.4">
      <c r="B216" s="165"/>
      <c r="C216" s="851"/>
      <c r="D216" s="851"/>
      <c r="E216" s="851"/>
      <c r="F216" s="851"/>
      <c r="G216" s="851"/>
      <c r="H216" s="851"/>
      <c r="I216" s="851"/>
      <c r="J216" s="851"/>
      <c r="K216" s="851"/>
      <c r="L216" s="851"/>
      <c r="M216" s="851"/>
      <c r="N216" s="851"/>
    </row>
    <row r="217" spans="2:14" x14ac:dyDescent="0.4">
      <c r="B217" s="165"/>
      <c r="C217" s="851"/>
      <c r="D217" s="851"/>
      <c r="E217" s="851"/>
      <c r="F217" s="851"/>
      <c r="G217" s="851"/>
      <c r="H217" s="851"/>
      <c r="I217" s="851"/>
      <c r="J217" s="851"/>
      <c r="K217" s="851"/>
      <c r="L217" s="851"/>
      <c r="M217" s="851"/>
      <c r="N217" s="851"/>
    </row>
    <row r="218" spans="2:14" x14ac:dyDescent="0.4">
      <c r="B218" s="165"/>
      <c r="C218" s="851"/>
      <c r="D218" s="851"/>
      <c r="E218" s="851"/>
      <c r="F218" s="851"/>
      <c r="G218" s="851"/>
      <c r="H218" s="851"/>
      <c r="I218" s="851"/>
      <c r="J218" s="851"/>
      <c r="K218" s="851"/>
      <c r="L218" s="851"/>
      <c r="M218" s="851"/>
      <c r="N218" s="851"/>
    </row>
    <row r="219" spans="2:14" x14ac:dyDescent="0.4">
      <c r="B219" s="165"/>
      <c r="C219" s="851"/>
      <c r="D219" s="851"/>
      <c r="E219" s="851"/>
      <c r="F219" s="851"/>
      <c r="G219" s="851"/>
      <c r="H219" s="851"/>
      <c r="I219" s="851"/>
      <c r="J219" s="851"/>
      <c r="K219" s="851"/>
      <c r="L219" s="851"/>
      <c r="M219" s="851"/>
      <c r="N219" s="851"/>
    </row>
    <row r="220" spans="2:14" x14ac:dyDescent="0.4">
      <c r="B220" s="165"/>
      <c r="C220" s="255"/>
      <c r="D220" s="255"/>
      <c r="E220" s="255"/>
      <c r="F220" s="255"/>
      <c r="G220" s="255"/>
      <c r="H220" s="255"/>
      <c r="I220" s="255"/>
      <c r="J220" s="255"/>
      <c r="K220" s="255"/>
      <c r="L220" s="255"/>
      <c r="M220" s="255"/>
      <c r="N220" s="255"/>
    </row>
    <row r="221" spans="2:14" x14ac:dyDescent="0.4">
      <c r="B221" s="264">
        <v>8</v>
      </c>
      <c r="C221" s="163" t="s">
        <v>61</v>
      </c>
      <c r="D221" s="126"/>
      <c r="E221" s="126"/>
      <c r="F221" s="126"/>
      <c r="G221" s="126"/>
      <c r="H221" s="126"/>
      <c r="I221" s="126"/>
      <c r="J221" s="126"/>
      <c r="K221" s="126"/>
      <c r="L221" s="126"/>
      <c r="M221" s="126"/>
      <c r="N221" s="126"/>
    </row>
    <row r="222" spans="2:14" x14ac:dyDescent="0.4">
      <c r="B222" s="165"/>
      <c r="C222" s="848" t="s">
        <v>146</v>
      </c>
      <c r="D222" s="848"/>
      <c r="E222" s="848"/>
      <c r="F222" s="848"/>
      <c r="G222" s="848"/>
      <c r="H222" s="848"/>
      <c r="I222" s="848"/>
      <c r="J222" s="848"/>
      <c r="K222" s="848"/>
      <c r="L222" s="848"/>
      <c r="M222" s="848"/>
      <c r="N222" s="848"/>
    </row>
    <row r="223" spans="2:14" x14ac:dyDescent="0.4">
      <c r="B223" s="165"/>
      <c r="C223" s="848"/>
      <c r="D223" s="848"/>
      <c r="E223" s="848"/>
      <c r="F223" s="848"/>
      <c r="G223" s="848"/>
      <c r="H223" s="848"/>
      <c r="I223" s="848"/>
      <c r="J223" s="848"/>
      <c r="K223" s="848"/>
      <c r="L223" s="848"/>
      <c r="M223" s="848"/>
      <c r="N223" s="848"/>
    </row>
    <row r="224" spans="2:14" x14ac:dyDescent="0.4">
      <c r="B224" s="265"/>
      <c r="C224" s="848"/>
      <c r="D224" s="848"/>
      <c r="E224" s="848"/>
      <c r="F224" s="848"/>
      <c r="G224" s="848"/>
      <c r="H224" s="848"/>
      <c r="I224" s="848"/>
      <c r="J224" s="848"/>
      <c r="K224" s="848"/>
      <c r="L224" s="848"/>
      <c r="M224" s="848"/>
      <c r="N224" s="848"/>
    </row>
    <row r="225" spans="2:14" x14ac:dyDescent="0.4">
      <c r="B225" s="265"/>
      <c r="C225" s="255"/>
      <c r="D225" s="255"/>
      <c r="E225" s="255"/>
      <c r="F225" s="255"/>
      <c r="G225" s="255"/>
      <c r="H225" s="255"/>
      <c r="I225" s="255"/>
      <c r="J225" s="255"/>
      <c r="K225" s="255"/>
      <c r="L225" s="255"/>
      <c r="M225" s="255"/>
      <c r="N225" s="255"/>
    </row>
    <row r="226" spans="2:14" x14ac:dyDescent="0.4">
      <c r="B226" s="266"/>
      <c r="C226" s="878" t="s">
        <v>264</v>
      </c>
      <c r="D226" s="848"/>
      <c r="E226" s="848"/>
      <c r="F226" s="848"/>
      <c r="G226" s="848"/>
      <c r="H226" s="848"/>
      <c r="I226" s="848"/>
      <c r="J226" s="848"/>
      <c r="K226" s="848"/>
      <c r="L226" s="848"/>
      <c r="M226" s="848"/>
      <c r="N226" s="848"/>
    </row>
    <row r="227" spans="2:14" x14ac:dyDescent="0.4">
      <c r="B227" s="267"/>
      <c r="C227" s="848"/>
      <c r="D227" s="848"/>
      <c r="E227" s="848"/>
      <c r="F227" s="848"/>
      <c r="G227" s="848"/>
      <c r="H227" s="848"/>
      <c r="I227" s="848"/>
      <c r="J227" s="848"/>
      <c r="K227" s="848"/>
      <c r="L227" s="848"/>
      <c r="M227" s="848"/>
      <c r="N227" s="848"/>
    </row>
    <row r="228" spans="2:14" x14ac:dyDescent="0.4">
      <c r="B228" s="263"/>
      <c r="C228" s="848"/>
      <c r="D228" s="848"/>
      <c r="E228" s="848"/>
      <c r="F228" s="848"/>
      <c r="G228" s="848"/>
      <c r="H228" s="848"/>
      <c r="I228" s="848"/>
      <c r="J228" s="848"/>
      <c r="K228" s="848"/>
      <c r="L228" s="848"/>
      <c r="M228" s="848"/>
      <c r="N228" s="848"/>
    </row>
    <row r="229" spans="2:14" x14ac:dyDescent="0.4">
      <c r="B229" s="263"/>
      <c r="C229" s="848"/>
      <c r="D229" s="848"/>
      <c r="E229" s="848"/>
      <c r="F229" s="848"/>
      <c r="G229" s="848"/>
      <c r="H229" s="848"/>
      <c r="I229" s="848"/>
      <c r="J229" s="848"/>
      <c r="K229" s="848"/>
      <c r="L229" s="848"/>
      <c r="M229" s="848"/>
      <c r="N229" s="848"/>
    </row>
    <row r="230" spans="2:14" x14ac:dyDescent="0.4">
      <c r="B230" s="263"/>
      <c r="C230" s="164"/>
      <c r="D230" s="164"/>
      <c r="E230" s="164"/>
      <c r="F230" s="164"/>
      <c r="G230" s="164"/>
      <c r="H230" s="164"/>
      <c r="I230" s="164"/>
      <c r="J230" s="164"/>
      <c r="K230" s="164"/>
      <c r="L230" s="164"/>
      <c r="M230" s="164"/>
      <c r="N230" s="164"/>
    </row>
    <row r="231" spans="2:14" x14ac:dyDescent="0.4">
      <c r="B231" s="165"/>
      <c r="C231" s="878" t="s">
        <v>265</v>
      </c>
      <c r="D231" s="848"/>
      <c r="E231" s="848"/>
      <c r="F231" s="848"/>
      <c r="G231" s="848"/>
      <c r="H231" s="848"/>
      <c r="I231" s="848"/>
      <c r="J231" s="848"/>
      <c r="K231" s="848"/>
      <c r="L231" s="848"/>
      <c r="M231" s="848"/>
      <c r="N231" s="848"/>
    </row>
    <row r="232" spans="2:14" x14ac:dyDescent="0.4">
      <c r="B232" s="165"/>
      <c r="C232" s="259"/>
      <c r="D232" s="259"/>
      <c r="E232" s="259"/>
      <c r="F232" s="259"/>
      <c r="G232" s="259"/>
      <c r="H232" s="259"/>
      <c r="I232" s="259"/>
      <c r="J232" s="259"/>
      <c r="K232" s="259"/>
      <c r="L232" s="259"/>
      <c r="M232" s="259"/>
      <c r="N232" s="259"/>
    </row>
    <row r="233" spans="2:14" x14ac:dyDescent="0.4">
      <c r="B233" s="262">
        <v>9</v>
      </c>
      <c r="C233" s="879" t="s">
        <v>62</v>
      </c>
      <c r="D233" s="879"/>
      <c r="E233" s="879"/>
      <c r="F233" s="879"/>
      <c r="G233" s="879"/>
      <c r="H233" s="879"/>
      <c r="I233" s="879"/>
      <c r="J233" s="879"/>
      <c r="K233" s="879"/>
      <c r="L233" s="879"/>
      <c r="M233" s="879"/>
      <c r="N233" s="879"/>
    </row>
    <row r="234" spans="2:14" x14ac:dyDescent="0.4">
      <c r="B234" s="165"/>
      <c r="C234" s="259"/>
      <c r="D234" s="259"/>
      <c r="E234" s="259"/>
      <c r="F234" s="259"/>
      <c r="G234" s="259"/>
      <c r="H234" s="259"/>
      <c r="I234" s="259"/>
      <c r="J234" s="259"/>
      <c r="K234" s="259"/>
      <c r="L234" s="259"/>
      <c r="M234" s="259"/>
      <c r="N234" s="259"/>
    </row>
    <row r="235" spans="2:14" x14ac:dyDescent="0.4">
      <c r="B235" s="165" t="s">
        <v>63</v>
      </c>
      <c r="C235" s="848" t="s">
        <v>64</v>
      </c>
      <c r="D235" s="850"/>
      <c r="E235" s="850"/>
      <c r="F235" s="850"/>
      <c r="G235" s="850"/>
      <c r="H235" s="850"/>
      <c r="I235" s="850"/>
      <c r="J235" s="850"/>
      <c r="K235" s="850"/>
      <c r="L235" s="850"/>
      <c r="M235" s="850"/>
      <c r="N235" s="850"/>
    </row>
    <row r="236" spans="2:14" x14ac:dyDescent="0.4">
      <c r="B236" s="165"/>
      <c r="C236" s="850"/>
      <c r="D236" s="850"/>
      <c r="E236" s="850"/>
      <c r="F236" s="850"/>
      <c r="G236" s="850"/>
      <c r="H236" s="850"/>
      <c r="I236" s="850"/>
      <c r="J236" s="850"/>
      <c r="K236" s="850"/>
      <c r="L236" s="850"/>
      <c r="M236" s="850"/>
      <c r="N236" s="850"/>
    </row>
    <row r="237" spans="2:14" x14ac:dyDescent="0.4">
      <c r="B237" s="165"/>
      <c r="C237" s="256"/>
      <c r="D237" s="256"/>
      <c r="E237" s="256"/>
      <c r="F237" s="256"/>
      <c r="G237" s="256"/>
      <c r="H237" s="256"/>
      <c r="I237" s="256"/>
      <c r="J237" s="256"/>
      <c r="K237" s="256"/>
      <c r="L237" s="256"/>
      <c r="M237" s="256"/>
      <c r="N237" s="256"/>
    </row>
    <row r="238" spans="2:14" x14ac:dyDescent="0.4">
      <c r="B238" s="165" t="s">
        <v>65</v>
      </c>
      <c r="C238" s="848" t="s">
        <v>237</v>
      </c>
      <c r="D238" s="848"/>
      <c r="E238" s="848"/>
      <c r="F238" s="848"/>
      <c r="G238" s="848"/>
      <c r="H238" s="848"/>
      <c r="I238" s="848"/>
      <c r="J238" s="848"/>
      <c r="K238" s="848"/>
      <c r="L238" s="848"/>
      <c r="M238" s="848"/>
      <c r="N238" s="848"/>
    </row>
    <row r="239" spans="2:14" x14ac:dyDescent="0.4">
      <c r="B239" s="165"/>
      <c r="C239" s="848"/>
      <c r="D239" s="848"/>
      <c r="E239" s="848"/>
      <c r="F239" s="848"/>
      <c r="G239" s="848"/>
      <c r="H239" s="848"/>
      <c r="I239" s="848"/>
      <c r="J239" s="848"/>
      <c r="K239" s="848"/>
      <c r="L239" s="848"/>
      <c r="M239" s="848"/>
      <c r="N239" s="848"/>
    </row>
    <row r="240" spans="2:14" x14ac:dyDescent="0.4">
      <c r="B240" s="165"/>
      <c r="C240" s="255"/>
      <c r="D240" s="255"/>
      <c r="E240" s="255"/>
      <c r="F240" s="255"/>
      <c r="G240" s="255"/>
      <c r="H240" s="255"/>
      <c r="I240" s="255"/>
      <c r="J240" s="255"/>
      <c r="K240" s="255"/>
      <c r="L240" s="255"/>
      <c r="M240" s="255"/>
      <c r="N240" s="255"/>
    </row>
    <row r="241" spans="2:14" x14ac:dyDescent="0.4">
      <c r="B241" s="165" t="s">
        <v>66</v>
      </c>
      <c r="C241" s="848" t="s">
        <v>144</v>
      </c>
      <c r="D241" s="848"/>
      <c r="E241" s="848"/>
      <c r="F241" s="848"/>
      <c r="G241" s="848"/>
      <c r="H241" s="848"/>
      <c r="I241" s="848"/>
      <c r="J241" s="848"/>
      <c r="K241" s="848"/>
      <c r="L241" s="848"/>
      <c r="M241" s="848"/>
      <c r="N241" s="848"/>
    </row>
    <row r="242" spans="2:14" x14ac:dyDescent="0.4">
      <c r="B242" s="165"/>
      <c r="C242" s="848"/>
      <c r="D242" s="848"/>
      <c r="E242" s="848"/>
      <c r="F242" s="848"/>
      <c r="G242" s="848"/>
      <c r="H242" s="848"/>
      <c r="I242" s="848"/>
      <c r="J242" s="848"/>
      <c r="K242" s="848"/>
      <c r="L242" s="848"/>
      <c r="M242" s="848"/>
      <c r="N242" s="848"/>
    </row>
    <row r="243" spans="2:14" x14ac:dyDescent="0.4">
      <c r="B243" s="263"/>
      <c r="C243" s="848" t="s">
        <v>67</v>
      </c>
      <c r="D243" s="848"/>
      <c r="E243" s="848"/>
      <c r="F243" s="848"/>
      <c r="G243" s="848"/>
      <c r="H243" s="848"/>
      <c r="I243" s="848"/>
      <c r="J243" s="848"/>
      <c r="K243" s="848"/>
      <c r="L243" s="848"/>
      <c r="M243" s="848"/>
      <c r="N243" s="848"/>
    </row>
    <row r="244" spans="2:14" ht="22.5" customHeight="1" x14ac:dyDescent="0.4">
      <c r="B244" s="263"/>
      <c r="C244" s="848"/>
      <c r="D244" s="848"/>
      <c r="E244" s="848"/>
      <c r="F244" s="848"/>
      <c r="G244" s="848"/>
      <c r="H244" s="848"/>
      <c r="I244" s="848"/>
      <c r="J244" s="848"/>
      <c r="K244" s="848"/>
      <c r="L244" s="848"/>
      <c r="M244" s="848"/>
      <c r="N244" s="848"/>
    </row>
    <row r="245" spans="2:14" x14ac:dyDescent="0.4">
      <c r="B245" s="263"/>
      <c r="C245" s="255"/>
      <c r="D245" s="255"/>
      <c r="E245" s="255"/>
      <c r="F245" s="255"/>
      <c r="G245" s="255"/>
      <c r="H245" s="255"/>
      <c r="I245" s="255"/>
      <c r="J245" s="255"/>
      <c r="K245" s="255"/>
      <c r="L245" s="255"/>
      <c r="M245" s="255"/>
      <c r="N245" s="255"/>
    </row>
    <row r="246" spans="2:14" x14ac:dyDescent="0.4">
      <c r="B246" s="165" t="s">
        <v>68</v>
      </c>
      <c r="C246" s="848" t="s">
        <v>69</v>
      </c>
      <c r="D246" s="848"/>
      <c r="E246" s="848"/>
      <c r="F246" s="848"/>
      <c r="G246" s="848"/>
      <c r="H246" s="848"/>
      <c r="I246" s="848"/>
      <c r="J246" s="848"/>
      <c r="K246" s="848"/>
      <c r="L246" s="848"/>
      <c r="M246" s="848"/>
      <c r="N246" s="848"/>
    </row>
    <row r="247" spans="2:14" x14ac:dyDescent="0.4">
      <c r="B247" s="263"/>
      <c r="C247" s="848" t="s">
        <v>70</v>
      </c>
      <c r="D247" s="848"/>
      <c r="E247" s="848"/>
      <c r="F247" s="848"/>
      <c r="G247" s="848"/>
      <c r="H247" s="848"/>
      <c r="I247" s="848"/>
      <c r="J247" s="848"/>
      <c r="K247" s="848"/>
      <c r="L247" s="848"/>
      <c r="M247" s="848"/>
      <c r="N247" s="848"/>
    </row>
    <row r="248" spans="2:14" x14ac:dyDescent="0.4">
      <c r="B248" s="263"/>
      <c r="C248" s="848"/>
      <c r="D248" s="848"/>
      <c r="E248" s="848"/>
      <c r="F248" s="848"/>
      <c r="G248" s="848"/>
      <c r="H248" s="848"/>
      <c r="I248" s="848"/>
      <c r="J248" s="848"/>
      <c r="K248" s="848"/>
      <c r="L248" s="848"/>
      <c r="M248" s="848"/>
      <c r="N248" s="848"/>
    </row>
    <row r="249" spans="2:14" x14ac:dyDescent="0.4">
      <c r="B249" s="263"/>
      <c r="C249" s="848"/>
      <c r="D249" s="848"/>
      <c r="E249" s="848"/>
      <c r="F249" s="848"/>
      <c r="G249" s="848"/>
      <c r="H249" s="848"/>
      <c r="I249" s="848"/>
      <c r="J249" s="848"/>
      <c r="K249" s="848"/>
      <c r="L249" s="848"/>
      <c r="M249" s="848"/>
      <c r="N249" s="848"/>
    </row>
    <row r="250" spans="2:14" x14ac:dyDescent="0.4">
      <c r="B250" s="263"/>
      <c r="C250" s="255"/>
      <c r="D250" s="255"/>
      <c r="E250" s="255"/>
      <c r="F250" s="255"/>
      <c r="G250" s="255"/>
      <c r="H250" s="255"/>
      <c r="I250" s="255"/>
      <c r="J250" s="255"/>
      <c r="K250" s="255"/>
      <c r="L250" s="255"/>
      <c r="M250" s="255"/>
      <c r="N250" s="255"/>
    </row>
    <row r="251" spans="2:14" x14ac:dyDescent="0.4">
      <c r="B251" s="165" t="s">
        <v>71</v>
      </c>
      <c r="C251" s="848" t="s">
        <v>72</v>
      </c>
      <c r="D251" s="848"/>
      <c r="E251" s="848"/>
      <c r="F251" s="848"/>
      <c r="G251" s="848"/>
      <c r="H251" s="848"/>
      <c r="I251" s="848"/>
      <c r="J251" s="848"/>
      <c r="K251" s="848"/>
      <c r="L251" s="848"/>
      <c r="M251" s="848"/>
      <c r="N251" s="848"/>
    </row>
    <row r="252" spans="2:14" x14ac:dyDescent="0.4">
      <c r="B252" s="263"/>
      <c r="C252" s="166"/>
      <c r="D252" s="166"/>
      <c r="E252" s="166"/>
      <c r="F252" s="166"/>
      <c r="G252" s="166"/>
      <c r="H252" s="166"/>
      <c r="I252" s="166"/>
      <c r="J252" s="166"/>
      <c r="K252" s="166"/>
      <c r="L252" s="166"/>
      <c r="M252" s="166"/>
      <c r="N252" s="166"/>
    </row>
    <row r="253" spans="2:14" x14ac:dyDescent="0.4">
      <c r="B253" s="165" t="s">
        <v>73</v>
      </c>
      <c r="C253" s="848" t="s">
        <v>238</v>
      </c>
      <c r="D253" s="848"/>
      <c r="E253" s="848"/>
      <c r="F253" s="848"/>
      <c r="G253" s="848"/>
      <c r="H253" s="848"/>
      <c r="I253" s="848"/>
      <c r="J253" s="848"/>
      <c r="K253" s="848"/>
      <c r="L253" s="848"/>
      <c r="M253" s="848"/>
      <c r="N253" s="848"/>
    </row>
    <row r="254" spans="2:14" x14ac:dyDescent="0.4">
      <c r="B254" s="156"/>
      <c r="C254" s="848"/>
      <c r="D254" s="848"/>
      <c r="E254" s="848"/>
      <c r="F254" s="848"/>
      <c r="G254" s="848"/>
      <c r="H254" s="848"/>
      <c r="I254" s="848"/>
      <c r="J254" s="848"/>
      <c r="K254" s="848"/>
      <c r="L254" s="848"/>
      <c r="M254" s="848"/>
      <c r="N254" s="848"/>
    </row>
  </sheetData>
  <mergeCells count="64">
    <mergeCell ref="C226:N229"/>
    <mergeCell ref="C231:N231"/>
    <mergeCell ref="C233:N233"/>
    <mergeCell ref="C99:N100"/>
    <mergeCell ref="C104:N106"/>
    <mergeCell ref="C108:N111"/>
    <mergeCell ref="C122:N122"/>
    <mergeCell ref="C124:N124"/>
    <mergeCell ref="C113:N115"/>
    <mergeCell ref="C117:N118"/>
    <mergeCell ref="C120:N120"/>
    <mergeCell ref="C156:N156"/>
    <mergeCell ref="C158:N158"/>
    <mergeCell ref="C126:N127"/>
    <mergeCell ref="C129:N133"/>
    <mergeCell ref="C135:N136"/>
    <mergeCell ref="C75:N76"/>
    <mergeCell ref="C78:N82"/>
    <mergeCell ref="C84:N88"/>
    <mergeCell ref="C90:N92"/>
    <mergeCell ref="C94:N97"/>
    <mergeCell ref="I4:M5"/>
    <mergeCell ref="C71:N73"/>
    <mergeCell ref="I6:M8"/>
    <mergeCell ref="E13:G14"/>
    <mergeCell ref="E15:G16"/>
    <mergeCell ref="C55:N56"/>
    <mergeCell ref="C57:N57"/>
    <mergeCell ref="C59:N59"/>
    <mergeCell ref="C61:N61"/>
    <mergeCell ref="C64:N64"/>
    <mergeCell ref="C66:N67"/>
    <mergeCell ref="C68:N70"/>
    <mergeCell ref="C138:N140"/>
    <mergeCell ref="C142:N145"/>
    <mergeCell ref="C146:N146"/>
    <mergeCell ref="C147:N149"/>
    <mergeCell ref="C151:N153"/>
    <mergeCell ref="C160:N162"/>
    <mergeCell ref="C164:N167"/>
    <mergeCell ref="C185:N186"/>
    <mergeCell ref="C187:N188"/>
    <mergeCell ref="C190:N190"/>
    <mergeCell ref="C169:N169"/>
    <mergeCell ref="C171:N173"/>
    <mergeCell ref="C175:N177"/>
    <mergeCell ref="C179:N179"/>
    <mergeCell ref="C181:N183"/>
    <mergeCell ref="C247:N249"/>
    <mergeCell ref="C253:N254"/>
    <mergeCell ref="C243:N244"/>
    <mergeCell ref="C251:N251"/>
    <mergeCell ref="C191:N195"/>
    <mergeCell ref="C235:N236"/>
    <mergeCell ref="C238:N239"/>
    <mergeCell ref="C241:N242"/>
    <mergeCell ref="C246:N246"/>
    <mergeCell ref="C198:N200"/>
    <mergeCell ref="C202:M202"/>
    <mergeCell ref="C204:N206"/>
    <mergeCell ref="C208:N208"/>
    <mergeCell ref="C209:N213"/>
    <mergeCell ref="C214:N219"/>
    <mergeCell ref="C222:N224"/>
  </mergeCells>
  <phoneticPr fontId="0" type="noConversion"/>
  <printOptions horizontalCentered="1"/>
  <pageMargins left="0.5" right="0.5" top="0.5" bottom="0.5" header="0" footer="0"/>
  <pageSetup scale="66" orientation="portrait" horizontalDpi="4294967292"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A1308"/>
  <sheetViews>
    <sheetView showGridLines="0" topLeftCell="O1" zoomScale="70" zoomScaleNormal="70" workbookViewId="0">
      <selection activeCell="L30" sqref="L30"/>
    </sheetView>
  </sheetViews>
  <sheetFormatPr defaultColWidth="9.1328125" defaultRowHeight="13.15" x14ac:dyDescent="0.35"/>
  <cols>
    <col min="1" max="1" width="0.53125" style="1" customWidth="1"/>
    <col min="2" max="2" width="10.6640625" style="1" customWidth="1"/>
    <col min="3" max="3" width="14.6640625" style="4" customWidth="1"/>
    <col min="4" max="4" width="17.86328125" style="4" customWidth="1"/>
    <col min="5" max="5" width="8.6640625" style="4" customWidth="1"/>
    <col min="6" max="6" width="14.86328125" style="4" customWidth="1"/>
    <col min="7" max="7" width="15.53125" style="4" bestFit="1" customWidth="1"/>
    <col min="8" max="8" width="29.1328125" style="4" bestFit="1" customWidth="1"/>
    <col min="9" max="9" width="26.6640625" style="4" bestFit="1" customWidth="1"/>
    <col min="10" max="10" width="27.33203125" style="4" customWidth="1"/>
    <col min="11" max="12" width="34" style="4" customWidth="1"/>
    <col min="13" max="13" width="66.6640625" style="4" customWidth="1"/>
    <col min="14" max="14" width="21.6640625" style="4" bestFit="1" customWidth="1"/>
    <col min="15" max="15" width="18" style="4" bestFit="1" customWidth="1"/>
    <col min="16" max="16" width="13.1328125" style="4" bestFit="1" customWidth="1"/>
    <col min="17" max="17" width="14.53125" style="4" customWidth="1"/>
    <col min="18" max="18" width="14.796875" style="4" bestFit="1" customWidth="1"/>
    <col min="19" max="19" width="16.33203125" style="4" bestFit="1" customWidth="1"/>
    <col min="20" max="20" width="19.46484375" style="4" customWidth="1"/>
    <col min="21" max="21" width="33.796875" style="4" customWidth="1"/>
    <col min="22" max="22" width="32.46484375" style="4" customWidth="1"/>
    <col min="23" max="24" width="16.53125" style="4" customWidth="1"/>
    <col min="25" max="40" width="9.1328125" style="4" customWidth="1"/>
    <col min="41" max="16384" width="9.1328125" style="4"/>
  </cols>
  <sheetData>
    <row r="1" spans="1:27" s="1" customFormat="1" ht="15.4" x14ac:dyDescent="0.4">
      <c r="E1" s="2"/>
      <c r="F1" s="2"/>
      <c r="G1" s="38"/>
      <c r="H1" s="2"/>
      <c r="I1" s="2"/>
      <c r="J1" s="2"/>
      <c r="K1" s="2"/>
      <c r="L1" s="2"/>
      <c r="M1" s="2"/>
      <c r="N1" s="2"/>
      <c r="O1" s="2"/>
      <c r="P1" s="2"/>
      <c r="Q1" s="39"/>
      <c r="R1" s="39"/>
      <c r="S1" s="2"/>
      <c r="T1" s="2"/>
      <c r="U1" s="2"/>
      <c r="V1" s="2"/>
      <c r="W1" s="2"/>
    </row>
    <row r="2" spans="1:27" s="1" customFormat="1" ht="22.9" x14ac:dyDescent="0.4">
      <c r="E2" s="3"/>
      <c r="F2" s="4"/>
      <c r="G2" s="72"/>
      <c r="H2" s="4"/>
      <c r="I2" s="4"/>
      <c r="J2" s="4"/>
      <c r="K2" s="4"/>
      <c r="L2" s="4"/>
      <c r="M2" s="4"/>
      <c r="N2" s="4"/>
      <c r="O2" s="5"/>
      <c r="P2" s="5"/>
      <c r="Q2" s="39"/>
      <c r="R2" s="39"/>
      <c r="S2" s="5"/>
      <c r="T2" s="5"/>
      <c r="U2" s="5"/>
      <c r="V2" s="5"/>
      <c r="W2" s="5"/>
    </row>
    <row r="3" spans="1:27" s="1" customFormat="1" ht="28.5" customHeight="1" x14ac:dyDescent="0.75">
      <c r="C3" s="880" t="str">
        <f>HOME!I4</f>
        <v>STAR PRINCESS</v>
      </c>
      <c r="D3" s="880"/>
      <c r="E3" s="880"/>
      <c r="F3" s="880"/>
      <c r="G3" s="880"/>
      <c r="H3" s="880"/>
      <c r="I3" s="880"/>
      <c r="J3" s="880"/>
      <c r="K3" s="880"/>
      <c r="L3" s="880"/>
      <c r="M3" s="880"/>
      <c r="N3" s="880"/>
      <c r="O3" s="880"/>
      <c r="P3" s="880"/>
      <c r="Q3" s="880"/>
      <c r="R3" s="880"/>
      <c r="S3" s="880"/>
      <c r="T3" s="215"/>
      <c r="U3" s="215"/>
      <c r="V3" s="215"/>
      <c r="W3" s="215"/>
    </row>
    <row r="4" spans="1:27" s="1" customFormat="1" ht="26.25" customHeight="1" x14ac:dyDescent="0.5">
      <c r="C4" s="881"/>
      <c r="D4" s="881"/>
      <c r="E4" s="881"/>
      <c r="F4" s="881"/>
      <c r="G4" s="881"/>
      <c r="H4" s="881"/>
      <c r="I4" s="881"/>
      <c r="J4" s="881"/>
      <c r="K4" s="881"/>
      <c r="L4" s="881"/>
      <c r="M4" s="881"/>
      <c r="N4" s="881"/>
      <c r="O4" s="881"/>
      <c r="P4" s="881"/>
      <c r="Q4" s="881"/>
      <c r="R4" s="881"/>
      <c r="S4" s="881"/>
      <c r="T4" s="216"/>
      <c r="U4" s="216"/>
      <c r="V4" s="216"/>
      <c r="W4" s="216"/>
    </row>
    <row r="5" spans="1:27" s="1" customFormat="1" ht="15.4" x14ac:dyDescent="0.4">
      <c r="C5" s="40"/>
      <c r="D5" s="40"/>
      <c r="E5" s="73"/>
      <c r="F5" s="73"/>
      <c r="G5" s="42"/>
      <c r="M5" s="2"/>
      <c r="N5" s="2"/>
      <c r="O5" s="139"/>
      <c r="P5" s="139"/>
      <c r="Q5" s="2"/>
      <c r="R5" s="2"/>
      <c r="S5" s="2"/>
      <c r="T5" s="2"/>
      <c r="U5" s="2"/>
      <c r="V5" s="2"/>
      <c r="W5" s="2"/>
    </row>
    <row r="6" spans="1:27" s="1" customFormat="1" ht="15.4" x14ac:dyDescent="0.4">
      <c r="C6" s="40"/>
      <c r="D6" s="40"/>
      <c r="E6" s="41"/>
      <c r="F6" s="41"/>
      <c r="G6" s="43" t="s">
        <v>128</v>
      </c>
      <c r="H6" s="313">
        <v>46001</v>
      </c>
      <c r="I6" s="249"/>
      <c r="J6" s="249"/>
      <c r="K6" s="249"/>
      <c r="L6" s="249"/>
      <c r="M6" s="2"/>
      <c r="N6" s="2"/>
      <c r="O6" s="2"/>
      <c r="P6" s="2"/>
      <c r="Q6" s="2"/>
      <c r="R6" s="2"/>
      <c r="S6" s="2"/>
      <c r="T6" s="2"/>
      <c r="U6" s="2"/>
      <c r="V6" s="2"/>
      <c r="W6" s="2"/>
    </row>
    <row r="7" spans="1:27" s="1" customFormat="1" ht="15.4" x14ac:dyDescent="0.4">
      <c r="C7" s="2"/>
      <c r="D7" s="2"/>
      <c r="E7" s="2"/>
      <c r="F7" s="2"/>
      <c r="G7" s="38"/>
      <c r="H7" s="2"/>
      <c r="I7" s="2"/>
      <c r="J7" s="2"/>
      <c r="K7" s="2"/>
      <c r="L7" s="2"/>
      <c r="M7" s="2"/>
      <c r="N7" s="2"/>
      <c r="O7" s="2"/>
      <c r="P7" s="2"/>
      <c r="Q7" s="2"/>
      <c r="R7" s="2"/>
      <c r="S7" s="2"/>
      <c r="T7" s="2"/>
      <c r="U7" s="2"/>
      <c r="V7" s="2"/>
      <c r="W7" s="2"/>
    </row>
    <row r="8" spans="1:27" s="1" customFormat="1" ht="15.75" thickBot="1" x14ac:dyDescent="0.45">
      <c r="C8" s="2"/>
      <c r="D8" s="2"/>
      <c r="E8" s="2"/>
      <c r="F8" s="2"/>
      <c r="G8" s="38"/>
      <c r="H8" s="2"/>
      <c r="I8" s="2"/>
      <c r="J8" s="2"/>
      <c r="K8" s="2"/>
      <c r="L8" s="2"/>
      <c r="M8" s="2"/>
      <c r="N8" s="2"/>
      <c r="O8" s="2"/>
      <c r="P8" s="2"/>
      <c r="Q8" s="2"/>
      <c r="R8" s="2"/>
      <c r="S8" s="2"/>
      <c r="T8" s="2"/>
      <c r="U8" s="2"/>
      <c r="V8" s="2"/>
      <c r="W8" s="2"/>
    </row>
    <row r="9" spans="1:27" s="1" customFormat="1" ht="28.9" thickTop="1" x14ac:dyDescent="0.4">
      <c r="B9" s="768" t="s">
        <v>196</v>
      </c>
      <c r="C9" s="226" t="s">
        <v>200</v>
      </c>
      <c r="D9" s="226" t="s">
        <v>546</v>
      </c>
      <c r="E9" s="218" t="s">
        <v>161</v>
      </c>
      <c r="F9" s="218" t="s">
        <v>279</v>
      </c>
      <c r="G9" s="219" t="s">
        <v>192</v>
      </c>
      <c r="H9" s="218" t="s">
        <v>280</v>
      </c>
      <c r="I9" s="218" t="s">
        <v>199</v>
      </c>
      <c r="J9" s="218" t="s">
        <v>553</v>
      </c>
      <c r="K9" s="218" t="s">
        <v>554</v>
      </c>
      <c r="L9" s="218" t="s">
        <v>555</v>
      </c>
      <c r="M9" s="218" t="s">
        <v>104</v>
      </c>
      <c r="N9" s="218" t="s">
        <v>193</v>
      </c>
      <c r="O9" s="218" t="s">
        <v>551</v>
      </c>
      <c r="P9" s="218" t="s">
        <v>197</v>
      </c>
      <c r="Q9" s="220" t="s">
        <v>195</v>
      </c>
      <c r="R9" s="231" t="s">
        <v>220</v>
      </c>
      <c r="S9" s="768" t="s">
        <v>268</v>
      </c>
      <c r="T9" s="768" t="s">
        <v>552</v>
      </c>
      <c r="U9" s="768" t="s">
        <v>556</v>
      </c>
      <c r="V9" s="829" t="s">
        <v>547</v>
      </c>
      <c r="W9" s="223"/>
    </row>
    <row r="10" spans="1:27" s="1" customFormat="1" ht="19.25" customHeight="1" x14ac:dyDescent="0.45">
      <c r="B10" s="770" t="s">
        <v>535</v>
      </c>
      <c r="C10" s="227">
        <v>45904</v>
      </c>
      <c r="D10" s="734"/>
      <c r="E10" s="769">
        <v>1</v>
      </c>
      <c r="F10" s="563">
        <v>409816561</v>
      </c>
      <c r="G10" s="779">
        <v>5</v>
      </c>
      <c r="H10" s="734" t="s">
        <v>270</v>
      </c>
      <c r="I10" s="825" t="s">
        <v>282</v>
      </c>
      <c r="J10" s="825"/>
      <c r="K10" s="825"/>
      <c r="L10" s="825"/>
      <c r="M10" s="131"/>
      <c r="N10" s="131" t="s">
        <v>281</v>
      </c>
      <c r="O10" s="131" t="s">
        <v>549</v>
      </c>
      <c r="P10" s="222">
        <v>0</v>
      </c>
      <c r="Q10" s="217">
        <v>0.13200000000000001</v>
      </c>
      <c r="R10" s="232" t="s">
        <v>537</v>
      </c>
      <c r="S10" s="830">
        <v>45618</v>
      </c>
      <c r="T10" s="754" t="s">
        <v>557</v>
      </c>
      <c r="U10" s="830" t="s">
        <v>558</v>
      </c>
      <c r="V10" s="754"/>
      <c r="W10" s="221"/>
    </row>
    <row r="11" spans="1:27" s="1" customFormat="1" ht="19.25" customHeight="1" x14ac:dyDescent="0.45">
      <c r="B11" s="770" t="s">
        <v>535</v>
      </c>
      <c r="C11" s="227">
        <v>45897</v>
      </c>
      <c r="D11" s="734"/>
      <c r="E11" s="769">
        <v>2</v>
      </c>
      <c r="F11" s="777">
        <v>409824655</v>
      </c>
      <c r="G11" s="779">
        <v>5</v>
      </c>
      <c r="H11" s="735" t="s">
        <v>270</v>
      </c>
      <c r="I11" s="826" t="s">
        <v>282</v>
      </c>
      <c r="J11" s="826"/>
      <c r="K11" s="826"/>
      <c r="L11" s="826"/>
      <c r="M11" s="131"/>
      <c r="N11" s="131" t="s">
        <v>281</v>
      </c>
      <c r="O11" s="131" t="s">
        <v>549</v>
      </c>
      <c r="P11" s="222">
        <v>0</v>
      </c>
      <c r="Q11" s="208">
        <v>0.13200000000000001</v>
      </c>
      <c r="R11" s="232" t="s">
        <v>537</v>
      </c>
      <c r="S11" s="830">
        <v>45618</v>
      </c>
      <c r="T11" s="754" t="s">
        <v>559</v>
      </c>
      <c r="U11" s="754"/>
      <c r="V11" s="754"/>
      <c r="W11" s="221"/>
    </row>
    <row r="12" spans="1:27" s="1" customFormat="1" ht="19.25" customHeight="1" x14ac:dyDescent="0.45">
      <c r="A12" s="17"/>
      <c r="B12" s="770" t="s">
        <v>535</v>
      </c>
      <c r="C12" s="227">
        <v>45904</v>
      </c>
      <c r="D12" s="734"/>
      <c r="E12" s="769">
        <v>3</v>
      </c>
      <c r="F12" s="564">
        <v>409832922</v>
      </c>
      <c r="G12" s="779">
        <v>5</v>
      </c>
      <c r="H12" s="736" t="s">
        <v>270</v>
      </c>
      <c r="I12" s="827" t="s">
        <v>282</v>
      </c>
      <c r="J12" s="827"/>
      <c r="K12" s="827"/>
      <c r="L12" s="827"/>
      <c r="M12" s="131"/>
      <c r="N12" s="131" t="s">
        <v>332</v>
      </c>
      <c r="O12" s="131" t="s">
        <v>549</v>
      </c>
      <c r="P12" s="222">
        <v>0</v>
      </c>
      <c r="Q12" s="208">
        <v>0.13200000000000001</v>
      </c>
      <c r="R12" s="232" t="s">
        <v>537</v>
      </c>
      <c r="S12" s="830">
        <v>45618</v>
      </c>
      <c r="T12" s="754" t="s">
        <v>304</v>
      </c>
      <c r="U12" s="754"/>
      <c r="V12" s="754"/>
      <c r="W12" s="221"/>
      <c r="X12" s="17"/>
      <c r="AA12" s="17"/>
    </row>
    <row r="13" spans="1:27" s="1" customFormat="1" ht="19.25" customHeight="1" x14ac:dyDescent="0.45">
      <c r="B13" s="770" t="s">
        <v>535</v>
      </c>
      <c r="C13" s="227">
        <v>45897</v>
      </c>
      <c r="D13" s="734"/>
      <c r="E13" s="769">
        <v>4</v>
      </c>
      <c r="F13" s="564">
        <v>409844044</v>
      </c>
      <c r="G13" s="779">
        <v>1</v>
      </c>
      <c r="H13" s="44" t="s">
        <v>156</v>
      </c>
      <c r="I13" s="131" t="s">
        <v>305</v>
      </c>
      <c r="J13" s="131"/>
      <c r="K13" s="131"/>
      <c r="L13" s="131"/>
      <c r="M13" s="131"/>
      <c r="N13" s="131" t="s">
        <v>333</v>
      </c>
      <c r="O13" s="131" t="s">
        <v>549</v>
      </c>
      <c r="P13" s="222">
        <v>0</v>
      </c>
      <c r="Q13" s="208">
        <v>0.10699999999999998</v>
      </c>
      <c r="R13" s="232" t="s">
        <v>540</v>
      </c>
      <c r="S13" s="830">
        <v>45597</v>
      </c>
      <c r="T13" s="754"/>
      <c r="U13" s="754"/>
      <c r="V13" s="754"/>
      <c r="W13" s="221"/>
    </row>
    <row r="14" spans="1:27" s="1" customFormat="1" ht="19.25" customHeight="1" x14ac:dyDescent="0.45">
      <c r="B14" s="770" t="s">
        <v>535</v>
      </c>
      <c r="C14" s="227">
        <v>45907</v>
      </c>
      <c r="D14" s="734"/>
      <c r="E14" s="769">
        <v>5</v>
      </c>
      <c r="F14" s="564">
        <v>409855657</v>
      </c>
      <c r="G14" s="779">
        <v>1</v>
      </c>
      <c r="H14" s="131" t="s">
        <v>156</v>
      </c>
      <c r="I14" s="131" t="s">
        <v>305</v>
      </c>
      <c r="J14" s="131"/>
      <c r="K14" s="131"/>
      <c r="L14" s="131"/>
      <c r="M14" s="131"/>
      <c r="N14" s="131" t="s">
        <v>333</v>
      </c>
      <c r="O14" s="131" t="s">
        <v>549</v>
      </c>
      <c r="P14" s="222">
        <v>0</v>
      </c>
      <c r="Q14" s="208">
        <v>0.10699999999999998</v>
      </c>
      <c r="R14" s="232" t="s">
        <v>537</v>
      </c>
      <c r="S14" s="830">
        <v>45597</v>
      </c>
      <c r="T14" s="754"/>
      <c r="U14" s="754"/>
      <c r="V14" s="754"/>
      <c r="W14" s="221"/>
    </row>
    <row r="15" spans="1:27" s="1" customFormat="1" ht="19.25" customHeight="1" x14ac:dyDescent="0.45">
      <c r="B15" s="770" t="s">
        <v>535</v>
      </c>
      <c r="C15" s="227">
        <v>45898</v>
      </c>
      <c r="D15" s="734"/>
      <c r="E15" s="769">
        <v>6</v>
      </c>
      <c r="F15" s="564">
        <v>409861159</v>
      </c>
      <c r="G15" s="779">
        <v>1</v>
      </c>
      <c r="H15" s="131" t="s">
        <v>156</v>
      </c>
      <c r="I15" s="131" t="s">
        <v>305</v>
      </c>
      <c r="J15" s="131"/>
      <c r="K15" s="131"/>
      <c r="L15" s="131"/>
      <c r="M15" s="131"/>
      <c r="N15" s="131" t="s">
        <v>333</v>
      </c>
      <c r="O15" s="131" t="s">
        <v>549</v>
      </c>
      <c r="P15" s="222">
        <v>0</v>
      </c>
      <c r="Q15" s="208">
        <v>0.10829999999999995</v>
      </c>
      <c r="R15" s="232" t="s">
        <v>537</v>
      </c>
      <c r="S15" s="830">
        <v>45597</v>
      </c>
      <c r="T15" s="754"/>
      <c r="U15" s="754"/>
      <c r="V15" s="754"/>
      <c r="W15" s="221"/>
    </row>
    <row r="16" spans="1:27" s="17" customFormat="1" ht="19.25" customHeight="1" x14ac:dyDescent="0.45">
      <c r="B16" s="770" t="s">
        <v>535</v>
      </c>
      <c r="C16" s="227">
        <v>45915</v>
      </c>
      <c r="D16" s="734"/>
      <c r="E16" s="769">
        <v>7</v>
      </c>
      <c r="F16" s="564">
        <v>409876946</v>
      </c>
      <c r="G16" s="779">
        <v>5</v>
      </c>
      <c r="H16" s="131" t="s">
        <v>405</v>
      </c>
      <c r="I16" s="131" t="s">
        <v>306</v>
      </c>
      <c r="J16" s="131"/>
      <c r="K16" s="131"/>
      <c r="L16" s="131"/>
      <c r="M16" s="131"/>
      <c r="N16" s="131" t="s">
        <v>332</v>
      </c>
      <c r="O16" s="131" t="s">
        <v>549</v>
      </c>
      <c r="P16" s="222">
        <v>0</v>
      </c>
      <c r="Q16" s="208">
        <v>0.12409999999999999</v>
      </c>
      <c r="R16" s="232" t="s">
        <v>537</v>
      </c>
      <c r="S16" s="830">
        <v>45627</v>
      </c>
      <c r="T16" s="754"/>
      <c r="U16" s="754"/>
      <c r="V16" s="754"/>
      <c r="W16" s="221"/>
      <c r="X16" s="1"/>
      <c r="Y16" s="1"/>
      <c r="Z16" s="1"/>
    </row>
    <row r="17" spans="2:26" s="17" customFormat="1" ht="19.25" customHeight="1" x14ac:dyDescent="0.45">
      <c r="B17" s="770" t="s">
        <v>535</v>
      </c>
      <c r="C17" s="227">
        <v>45918</v>
      </c>
      <c r="D17" s="734"/>
      <c r="E17" s="769">
        <v>8</v>
      </c>
      <c r="F17" s="564">
        <v>409883291</v>
      </c>
      <c r="G17" s="779">
        <v>5</v>
      </c>
      <c r="H17" s="131" t="s">
        <v>405</v>
      </c>
      <c r="I17" s="131" t="s">
        <v>306</v>
      </c>
      <c r="J17" s="131"/>
      <c r="K17" s="131"/>
      <c r="L17" s="131"/>
      <c r="M17" s="131"/>
      <c r="N17" s="131" t="s">
        <v>332</v>
      </c>
      <c r="O17" s="131" t="s">
        <v>549</v>
      </c>
      <c r="P17" s="222">
        <v>0</v>
      </c>
      <c r="Q17" s="208">
        <v>0.12419999999999998</v>
      </c>
      <c r="R17" s="232" t="s">
        <v>537</v>
      </c>
      <c r="S17" s="830">
        <v>45627</v>
      </c>
      <c r="T17" s="754"/>
      <c r="U17" s="754"/>
      <c r="V17" s="754"/>
      <c r="W17" s="221"/>
      <c r="X17" s="1"/>
      <c r="Y17" s="1"/>
      <c r="Z17" s="1"/>
    </row>
    <row r="18" spans="2:26" s="17" customFormat="1" ht="19.25" customHeight="1" x14ac:dyDescent="0.45">
      <c r="B18" s="770" t="s">
        <v>535</v>
      </c>
      <c r="C18" s="227">
        <v>45899</v>
      </c>
      <c r="D18" s="734"/>
      <c r="E18" s="769">
        <v>9</v>
      </c>
      <c r="F18" s="564">
        <v>409890174</v>
      </c>
      <c r="G18" s="779">
        <v>5</v>
      </c>
      <c r="H18" s="131" t="s">
        <v>405</v>
      </c>
      <c r="I18" s="131" t="s">
        <v>306</v>
      </c>
      <c r="J18" s="131"/>
      <c r="K18" s="131"/>
      <c r="L18" s="131"/>
      <c r="M18" s="131"/>
      <c r="N18" s="131" t="s">
        <v>332</v>
      </c>
      <c r="O18" s="131" t="s">
        <v>549</v>
      </c>
      <c r="P18" s="222">
        <v>0</v>
      </c>
      <c r="Q18" s="208">
        <v>0.12409999999999999</v>
      </c>
      <c r="R18" s="232" t="s">
        <v>537</v>
      </c>
      <c r="S18" s="830">
        <v>45627</v>
      </c>
      <c r="T18" s="754"/>
      <c r="U18" s="754"/>
      <c r="V18" s="754"/>
      <c r="W18" s="221"/>
      <c r="X18" s="1"/>
      <c r="Y18" s="1"/>
      <c r="Z18" s="1"/>
    </row>
    <row r="19" spans="2:26" s="17" customFormat="1" ht="19.25" customHeight="1" x14ac:dyDescent="0.45">
      <c r="B19" s="770" t="s">
        <v>535</v>
      </c>
      <c r="C19" s="227">
        <v>45899</v>
      </c>
      <c r="D19" s="734"/>
      <c r="E19" s="769">
        <v>10</v>
      </c>
      <c r="F19" s="564">
        <v>409905232</v>
      </c>
      <c r="G19" s="779">
        <v>0.25</v>
      </c>
      <c r="H19" s="131" t="s">
        <v>156</v>
      </c>
      <c r="I19" s="131" t="s">
        <v>307</v>
      </c>
      <c r="J19" s="131"/>
      <c r="K19" s="131"/>
      <c r="L19" s="131"/>
      <c r="M19" s="131"/>
      <c r="N19" s="131" t="s">
        <v>334</v>
      </c>
      <c r="O19" s="131" t="s">
        <v>272</v>
      </c>
      <c r="P19" s="222">
        <v>0</v>
      </c>
      <c r="Q19" s="208">
        <v>5.3100000000000036E-2</v>
      </c>
      <c r="R19" s="232" t="s">
        <v>540</v>
      </c>
      <c r="S19" s="830">
        <v>45597</v>
      </c>
      <c r="T19" s="754"/>
      <c r="U19" s="754"/>
      <c r="V19" s="754"/>
      <c r="W19" s="221"/>
      <c r="X19" s="1"/>
      <c r="Y19" s="1"/>
      <c r="Z19" s="1"/>
    </row>
    <row r="20" spans="2:26" s="17" customFormat="1" ht="19.25" customHeight="1" x14ac:dyDescent="0.45">
      <c r="B20" s="770" t="s">
        <v>535</v>
      </c>
      <c r="C20" s="227">
        <v>45899</v>
      </c>
      <c r="D20" s="734"/>
      <c r="E20" s="769">
        <v>11</v>
      </c>
      <c r="F20" s="564">
        <v>409919973</v>
      </c>
      <c r="G20" s="779">
        <v>0.25</v>
      </c>
      <c r="H20" s="131" t="s">
        <v>156</v>
      </c>
      <c r="I20" s="131" t="s">
        <v>307</v>
      </c>
      <c r="J20" s="131"/>
      <c r="K20" s="131"/>
      <c r="L20" s="131"/>
      <c r="M20" s="131"/>
      <c r="N20" s="131" t="s">
        <v>334</v>
      </c>
      <c r="O20" s="131" t="s">
        <v>272</v>
      </c>
      <c r="P20" s="222">
        <v>0</v>
      </c>
      <c r="Q20" s="208">
        <v>5.3100000000000036E-2</v>
      </c>
      <c r="R20" s="232" t="s">
        <v>540</v>
      </c>
      <c r="S20" s="830">
        <v>45597</v>
      </c>
      <c r="T20" s="754"/>
      <c r="U20" s="754"/>
      <c r="V20" s="754"/>
      <c r="W20" s="221"/>
      <c r="X20" s="1"/>
      <c r="Y20" s="1"/>
      <c r="Z20" s="1"/>
    </row>
    <row r="21" spans="2:26" s="17" customFormat="1" ht="19.25" customHeight="1" x14ac:dyDescent="0.45">
      <c r="B21" s="770" t="s">
        <v>535</v>
      </c>
      <c r="C21" s="227">
        <v>45983</v>
      </c>
      <c r="D21" s="734"/>
      <c r="E21" s="769">
        <v>12</v>
      </c>
      <c r="F21" s="564">
        <v>409924098</v>
      </c>
      <c r="G21" s="779">
        <v>0.25</v>
      </c>
      <c r="H21" s="131" t="s">
        <v>156</v>
      </c>
      <c r="I21" s="131" t="s">
        <v>307</v>
      </c>
      <c r="J21" s="131"/>
      <c r="K21" s="131"/>
      <c r="L21" s="131"/>
      <c r="M21" s="131"/>
      <c r="N21" s="131" t="s">
        <v>259</v>
      </c>
      <c r="O21" s="131" t="s">
        <v>272</v>
      </c>
      <c r="P21" s="222">
        <v>7</v>
      </c>
      <c r="Q21" s="208">
        <v>4.0699999999999958E-2</v>
      </c>
      <c r="R21" s="232" t="s">
        <v>540</v>
      </c>
      <c r="S21" s="830">
        <v>45597</v>
      </c>
      <c r="T21" s="754"/>
      <c r="U21" s="754"/>
      <c r="V21" s="754"/>
      <c r="W21" s="221"/>
      <c r="X21" s="1"/>
      <c r="Y21" s="1"/>
      <c r="Z21" s="1"/>
    </row>
    <row r="22" spans="2:26" s="17" customFormat="1" ht="19.25" customHeight="1" x14ac:dyDescent="0.45">
      <c r="B22" s="770" t="s">
        <v>535</v>
      </c>
      <c r="C22" s="227">
        <v>45983</v>
      </c>
      <c r="D22" s="734"/>
      <c r="E22" s="769">
        <v>13</v>
      </c>
      <c r="F22" s="564">
        <v>409930775</v>
      </c>
      <c r="G22" s="779">
        <v>0.25</v>
      </c>
      <c r="H22" s="131" t="s">
        <v>156</v>
      </c>
      <c r="I22" s="131" t="s">
        <v>307</v>
      </c>
      <c r="J22" s="131"/>
      <c r="K22" s="131"/>
      <c r="L22" s="131"/>
      <c r="M22" s="131"/>
      <c r="N22" s="131" t="s">
        <v>259</v>
      </c>
      <c r="O22" s="131" t="s">
        <v>272</v>
      </c>
      <c r="P22" s="222">
        <v>7</v>
      </c>
      <c r="Q22" s="208">
        <v>4.0699999999999958E-2</v>
      </c>
      <c r="R22" s="232" t="s">
        <v>540</v>
      </c>
      <c r="S22" s="830">
        <v>45597</v>
      </c>
      <c r="T22" s="754"/>
      <c r="U22" s="754"/>
      <c r="V22" s="754"/>
      <c r="W22" s="221"/>
      <c r="X22" s="1"/>
      <c r="Y22" s="1"/>
      <c r="Z22" s="1"/>
    </row>
    <row r="23" spans="2:26" s="17" customFormat="1" ht="19.25" customHeight="1" x14ac:dyDescent="0.45">
      <c r="B23" s="770" t="s">
        <v>535</v>
      </c>
      <c r="C23" s="227">
        <v>45899</v>
      </c>
      <c r="D23" s="734"/>
      <c r="E23" s="769">
        <v>14</v>
      </c>
      <c r="F23" s="564">
        <v>409943849</v>
      </c>
      <c r="G23" s="779">
        <v>0.05</v>
      </c>
      <c r="H23" s="131" t="s">
        <v>405</v>
      </c>
      <c r="I23" s="131" t="s">
        <v>308</v>
      </c>
      <c r="J23" s="131"/>
      <c r="K23" s="131"/>
      <c r="L23" s="131"/>
      <c r="M23" s="131"/>
      <c r="N23" s="131" t="s">
        <v>335</v>
      </c>
      <c r="O23" s="131" t="s">
        <v>550</v>
      </c>
      <c r="P23" s="222">
        <v>0</v>
      </c>
      <c r="Q23" s="208">
        <v>0.13980000000000004</v>
      </c>
      <c r="R23" s="232" t="s">
        <v>221</v>
      </c>
      <c r="S23" s="830">
        <v>45627</v>
      </c>
      <c r="T23" s="754"/>
      <c r="U23" s="754"/>
      <c r="V23" s="754"/>
      <c r="W23" s="221"/>
      <c r="X23" s="1"/>
      <c r="Y23" s="1"/>
      <c r="Z23" s="1"/>
    </row>
    <row r="24" spans="2:26" s="17" customFormat="1" ht="19.25" customHeight="1" x14ac:dyDescent="0.45">
      <c r="B24" s="770" t="s">
        <v>535</v>
      </c>
      <c r="C24" s="227">
        <v>45899</v>
      </c>
      <c r="D24" s="734"/>
      <c r="E24" s="769">
        <v>15</v>
      </c>
      <c r="F24" s="564">
        <v>409952668</v>
      </c>
      <c r="G24" s="779">
        <v>0.05</v>
      </c>
      <c r="H24" s="131" t="s">
        <v>405</v>
      </c>
      <c r="I24" s="131" t="s">
        <v>308</v>
      </c>
      <c r="J24" s="131"/>
      <c r="K24" s="131"/>
      <c r="L24" s="131"/>
      <c r="M24" s="131"/>
      <c r="N24" s="131" t="s">
        <v>335</v>
      </c>
      <c r="O24" s="131" t="s">
        <v>550</v>
      </c>
      <c r="P24" s="222">
        <v>0</v>
      </c>
      <c r="Q24" s="208">
        <v>0.13980000000000004</v>
      </c>
      <c r="R24" s="232" t="s">
        <v>221</v>
      </c>
      <c r="S24" s="830">
        <v>45627</v>
      </c>
      <c r="T24" s="754"/>
      <c r="U24" s="754"/>
      <c r="V24" s="754"/>
      <c r="W24" s="221"/>
      <c r="X24" s="1"/>
      <c r="Y24" s="1"/>
      <c r="Z24" s="1"/>
    </row>
    <row r="25" spans="2:26" s="17" customFormat="1" ht="19.25" customHeight="1" x14ac:dyDescent="0.45">
      <c r="B25" s="770" t="s">
        <v>535</v>
      </c>
      <c r="C25" s="227">
        <v>45901</v>
      </c>
      <c r="D25" s="734"/>
      <c r="E25" s="769">
        <v>16</v>
      </c>
      <c r="F25" s="564">
        <v>409966965</v>
      </c>
      <c r="G25" s="779">
        <v>0.05</v>
      </c>
      <c r="H25" s="131" t="s">
        <v>405</v>
      </c>
      <c r="I25" s="131" t="s">
        <v>308</v>
      </c>
      <c r="J25" s="131"/>
      <c r="K25" s="131"/>
      <c r="L25" s="131"/>
      <c r="M25" s="131"/>
      <c r="N25" s="131" t="s">
        <v>335</v>
      </c>
      <c r="O25" s="131" t="s">
        <v>550</v>
      </c>
      <c r="P25" s="222">
        <v>0</v>
      </c>
      <c r="Q25" s="208">
        <v>0.13980000000000004</v>
      </c>
      <c r="R25" s="232" t="s">
        <v>221</v>
      </c>
      <c r="S25" s="830">
        <v>45627</v>
      </c>
      <c r="T25" s="754"/>
      <c r="U25" s="754"/>
      <c r="V25" s="754"/>
      <c r="W25" s="221"/>
      <c r="X25" s="1"/>
      <c r="Y25" s="1"/>
      <c r="Z25" s="1"/>
    </row>
    <row r="26" spans="2:26" s="17" customFormat="1" ht="19.25" customHeight="1" x14ac:dyDescent="0.45">
      <c r="B26" s="770" t="s">
        <v>535</v>
      </c>
      <c r="C26" s="227">
        <v>45919</v>
      </c>
      <c r="D26" s="734"/>
      <c r="E26" s="769">
        <v>17</v>
      </c>
      <c r="F26" s="564">
        <v>409979152</v>
      </c>
      <c r="G26" s="779">
        <v>0.05</v>
      </c>
      <c r="H26" s="131" t="s">
        <v>405</v>
      </c>
      <c r="I26" s="131" t="s">
        <v>308</v>
      </c>
      <c r="J26" s="131"/>
      <c r="K26" s="131"/>
      <c r="L26" s="131"/>
      <c r="M26" s="131"/>
      <c r="N26" s="131" t="s">
        <v>336</v>
      </c>
      <c r="O26" s="131" t="s">
        <v>550</v>
      </c>
      <c r="P26" s="222">
        <v>0</v>
      </c>
      <c r="Q26" s="208">
        <v>0.13460000000000005</v>
      </c>
      <c r="R26" s="232" t="s">
        <v>221</v>
      </c>
      <c r="S26" s="830">
        <v>45627</v>
      </c>
      <c r="T26" s="754"/>
      <c r="U26" s="754"/>
      <c r="V26" s="754"/>
      <c r="W26" s="221"/>
      <c r="X26" s="1"/>
      <c r="Y26" s="1"/>
      <c r="Z26" s="1"/>
    </row>
    <row r="27" spans="2:26" s="17" customFormat="1" ht="19.25" customHeight="1" x14ac:dyDescent="0.45">
      <c r="B27" s="770" t="s">
        <v>535</v>
      </c>
      <c r="C27" s="227">
        <v>45919</v>
      </c>
      <c r="D27" s="734"/>
      <c r="E27" s="769">
        <v>18</v>
      </c>
      <c r="F27" s="564">
        <v>409980478</v>
      </c>
      <c r="G27" s="779">
        <v>0.05</v>
      </c>
      <c r="H27" s="131" t="s">
        <v>405</v>
      </c>
      <c r="I27" s="131" t="s">
        <v>308</v>
      </c>
      <c r="J27" s="131"/>
      <c r="K27" s="131"/>
      <c r="L27" s="131"/>
      <c r="M27" s="131"/>
      <c r="N27" s="131" t="s">
        <v>336</v>
      </c>
      <c r="O27" s="131" t="s">
        <v>550</v>
      </c>
      <c r="P27" s="222">
        <v>0</v>
      </c>
      <c r="Q27" s="208">
        <v>0.12460000000000004</v>
      </c>
      <c r="R27" s="232" t="s">
        <v>221</v>
      </c>
      <c r="S27" s="830">
        <v>45627</v>
      </c>
      <c r="T27" s="754"/>
      <c r="U27" s="754"/>
      <c r="V27" s="754"/>
      <c r="W27" s="221"/>
      <c r="X27" s="1"/>
      <c r="Y27" s="1"/>
      <c r="Z27" s="1"/>
    </row>
    <row r="28" spans="2:26" s="17" customFormat="1" ht="19.25" customHeight="1" x14ac:dyDescent="0.45">
      <c r="B28" s="770" t="s">
        <v>535</v>
      </c>
      <c r="C28" s="227">
        <v>45919</v>
      </c>
      <c r="D28" s="734"/>
      <c r="E28" s="769">
        <v>19</v>
      </c>
      <c r="F28" s="564">
        <v>409998491</v>
      </c>
      <c r="G28" s="779">
        <v>0.05</v>
      </c>
      <c r="H28" s="131" t="s">
        <v>405</v>
      </c>
      <c r="I28" s="131" t="s">
        <v>308</v>
      </c>
      <c r="J28" s="131"/>
      <c r="K28" s="131"/>
      <c r="L28" s="131"/>
      <c r="M28" s="131"/>
      <c r="N28" s="131" t="s">
        <v>336</v>
      </c>
      <c r="O28" s="131" t="s">
        <v>550</v>
      </c>
      <c r="P28" s="222">
        <v>0</v>
      </c>
      <c r="Q28" s="208">
        <v>0.13460000000000005</v>
      </c>
      <c r="R28" s="232" t="s">
        <v>221</v>
      </c>
      <c r="S28" s="830">
        <v>45627</v>
      </c>
      <c r="T28" s="754"/>
      <c r="U28" s="754"/>
      <c r="V28" s="754"/>
      <c r="W28" s="221"/>
      <c r="X28" s="1"/>
      <c r="Y28" s="1"/>
      <c r="Z28" s="1"/>
    </row>
    <row r="29" spans="2:26" s="17" customFormat="1" ht="19.25" customHeight="1" x14ac:dyDescent="0.45">
      <c r="B29" s="770" t="s">
        <v>535</v>
      </c>
      <c r="C29" s="227">
        <v>45901</v>
      </c>
      <c r="D29" s="734"/>
      <c r="E29" s="769">
        <v>20</v>
      </c>
      <c r="F29" s="564">
        <v>410004061</v>
      </c>
      <c r="G29" s="779">
        <v>0.05</v>
      </c>
      <c r="H29" s="131" t="s">
        <v>228</v>
      </c>
      <c r="I29" s="131" t="s">
        <v>309</v>
      </c>
      <c r="J29" s="131"/>
      <c r="K29" s="131"/>
      <c r="L29" s="131"/>
      <c r="M29" s="131"/>
      <c r="N29" s="131" t="s">
        <v>337</v>
      </c>
      <c r="O29" s="131" t="s">
        <v>550</v>
      </c>
      <c r="P29" s="222">
        <v>0</v>
      </c>
      <c r="Q29" s="208">
        <v>0.1331</v>
      </c>
      <c r="R29" s="232" t="s">
        <v>221</v>
      </c>
      <c r="S29" s="830">
        <v>45627</v>
      </c>
      <c r="T29" s="754"/>
      <c r="U29" s="754"/>
      <c r="V29" s="754"/>
      <c r="W29" s="221"/>
      <c r="X29" s="1"/>
      <c r="Y29" s="1"/>
      <c r="Z29" s="1"/>
    </row>
    <row r="30" spans="2:26" s="17" customFormat="1" ht="19.25" customHeight="1" x14ac:dyDescent="0.45">
      <c r="B30" s="770" t="s">
        <v>535</v>
      </c>
      <c r="C30" s="227">
        <v>45901</v>
      </c>
      <c r="D30" s="734"/>
      <c r="E30" s="769">
        <v>21</v>
      </c>
      <c r="F30" s="564">
        <v>410015496</v>
      </c>
      <c r="G30" s="779">
        <v>0.05</v>
      </c>
      <c r="H30" s="131" t="s">
        <v>228</v>
      </c>
      <c r="I30" s="131" t="s">
        <v>309</v>
      </c>
      <c r="J30" s="131"/>
      <c r="K30" s="131"/>
      <c r="L30" s="131"/>
      <c r="M30" s="131"/>
      <c r="N30" s="131" t="s">
        <v>337</v>
      </c>
      <c r="O30" s="131" t="s">
        <v>550</v>
      </c>
      <c r="P30" s="222">
        <v>0</v>
      </c>
      <c r="Q30" s="208">
        <v>0.1331</v>
      </c>
      <c r="R30" s="232" t="s">
        <v>221</v>
      </c>
      <c r="S30" s="830">
        <v>45627</v>
      </c>
      <c r="T30" s="754"/>
      <c r="U30" s="754"/>
      <c r="V30" s="754"/>
      <c r="W30" s="221"/>
      <c r="X30" s="1"/>
      <c r="Y30" s="1"/>
      <c r="Z30" s="1"/>
    </row>
    <row r="31" spans="2:26" s="17" customFormat="1" ht="19.25" customHeight="1" x14ac:dyDescent="0.45">
      <c r="B31" s="770" t="s">
        <v>535</v>
      </c>
      <c r="C31" s="227">
        <v>45901</v>
      </c>
      <c r="D31" s="734"/>
      <c r="E31" s="769">
        <v>22</v>
      </c>
      <c r="F31" s="564">
        <v>410020342</v>
      </c>
      <c r="G31" s="779">
        <v>0.05</v>
      </c>
      <c r="H31" s="131" t="s">
        <v>228</v>
      </c>
      <c r="I31" s="131" t="s">
        <v>309</v>
      </c>
      <c r="J31" s="131"/>
      <c r="K31" s="131"/>
      <c r="L31" s="131"/>
      <c r="M31" s="131"/>
      <c r="N31" s="131" t="s">
        <v>337</v>
      </c>
      <c r="O31" s="131" t="s">
        <v>550</v>
      </c>
      <c r="P31" s="222">
        <v>0</v>
      </c>
      <c r="Q31" s="208">
        <v>0.1331</v>
      </c>
      <c r="R31" s="232" t="s">
        <v>221</v>
      </c>
      <c r="S31" s="830">
        <v>45627</v>
      </c>
      <c r="T31" s="754"/>
      <c r="U31" s="754"/>
      <c r="V31" s="754"/>
      <c r="W31" s="221"/>
      <c r="X31" s="1"/>
      <c r="Y31" s="1"/>
      <c r="Z31" s="1"/>
    </row>
    <row r="32" spans="2:26" s="17" customFormat="1" ht="19.25" customHeight="1" x14ac:dyDescent="0.45">
      <c r="B32" s="770" t="s">
        <v>535</v>
      </c>
      <c r="C32" s="227">
        <v>45968</v>
      </c>
      <c r="D32" s="734"/>
      <c r="E32" s="769">
        <v>23</v>
      </c>
      <c r="F32" s="564">
        <v>410038515</v>
      </c>
      <c r="G32" s="779">
        <v>0.05</v>
      </c>
      <c r="H32" s="131" t="s">
        <v>228</v>
      </c>
      <c r="I32" s="131" t="s">
        <v>309</v>
      </c>
      <c r="J32" s="131"/>
      <c r="K32" s="131"/>
      <c r="L32" s="131"/>
      <c r="M32" s="131"/>
      <c r="N32" s="131" t="s">
        <v>381</v>
      </c>
      <c r="O32" s="131" t="s">
        <v>550</v>
      </c>
      <c r="P32" s="222">
        <v>0</v>
      </c>
      <c r="Q32" s="208">
        <v>0.111</v>
      </c>
      <c r="R32" s="232" t="s">
        <v>540</v>
      </c>
      <c r="S32" s="830">
        <v>45627</v>
      </c>
      <c r="T32" s="754"/>
      <c r="U32" s="754"/>
      <c r="V32" s="754"/>
      <c r="W32" s="221"/>
      <c r="X32" s="1"/>
      <c r="Y32" s="1"/>
      <c r="Z32" s="1"/>
    </row>
    <row r="33" spans="2:26" s="17" customFormat="1" ht="19.25" customHeight="1" x14ac:dyDescent="0.45">
      <c r="B33" s="770" t="s">
        <v>535</v>
      </c>
      <c r="C33" s="227">
        <v>45968</v>
      </c>
      <c r="D33" s="734"/>
      <c r="E33" s="769">
        <v>24</v>
      </c>
      <c r="F33" s="564">
        <v>410043290</v>
      </c>
      <c r="G33" s="779">
        <v>0.05</v>
      </c>
      <c r="H33" s="131" t="s">
        <v>228</v>
      </c>
      <c r="I33" s="131" t="s">
        <v>309</v>
      </c>
      <c r="J33" s="131"/>
      <c r="K33" s="131"/>
      <c r="L33" s="131"/>
      <c r="M33" s="131"/>
      <c r="N33" s="131" t="s">
        <v>381</v>
      </c>
      <c r="O33" s="131" t="s">
        <v>550</v>
      </c>
      <c r="P33" s="222">
        <v>0</v>
      </c>
      <c r="Q33" s="208">
        <v>0.111</v>
      </c>
      <c r="R33" s="232" t="s">
        <v>540</v>
      </c>
      <c r="S33" s="830">
        <v>45627</v>
      </c>
      <c r="T33" s="754"/>
      <c r="U33" s="754"/>
      <c r="V33" s="754"/>
      <c r="W33" s="221"/>
      <c r="X33" s="1"/>
      <c r="Y33" s="1"/>
      <c r="Z33" s="1"/>
    </row>
    <row r="34" spans="2:26" s="17" customFormat="1" ht="19.25" customHeight="1" x14ac:dyDescent="0.45">
      <c r="B34" s="770" t="s">
        <v>535</v>
      </c>
      <c r="C34" s="227">
        <v>45968</v>
      </c>
      <c r="D34" s="734"/>
      <c r="E34" s="769">
        <v>25</v>
      </c>
      <c r="F34" s="564">
        <v>410053199</v>
      </c>
      <c r="G34" s="779">
        <v>0.05</v>
      </c>
      <c r="H34" s="131" t="s">
        <v>228</v>
      </c>
      <c r="I34" s="131" t="s">
        <v>309</v>
      </c>
      <c r="J34" s="131"/>
      <c r="K34" s="131"/>
      <c r="L34" s="131"/>
      <c r="M34" s="131"/>
      <c r="N34" s="131" t="s">
        <v>381</v>
      </c>
      <c r="O34" s="131" t="s">
        <v>550</v>
      </c>
      <c r="P34" s="222">
        <v>0</v>
      </c>
      <c r="Q34" s="208">
        <v>0.111</v>
      </c>
      <c r="R34" s="232" t="s">
        <v>540</v>
      </c>
      <c r="S34" s="830">
        <v>45627</v>
      </c>
      <c r="T34" s="754"/>
      <c r="U34" s="754"/>
      <c r="V34" s="754"/>
      <c r="W34" s="221"/>
      <c r="X34" s="1"/>
      <c r="Y34" s="1"/>
      <c r="Z34" s="1"/>
    </row>
    <row r="35" spans="2:26" s="17" customFormat="1" ht="19.25" customHeight="1" x14ac:dyDescent="0.45">
      <c r="B35" s="770" t="s">
        <v>535</v>
      </c>
      <c r="C35" s="227">
        <v>45907</v>
      </c>
      <c r="D35" s="734"/>
      <c r="E35" s="769">
        <v>26</v>
      </c>
      <c r="F35" s="564">
        <v>410556392</v>
      </c>
      <c r="G35" s="779">
        <v>1</v>
      </c>
      <c r="H35" s="131" t="s">
        <v>156</v>
      </c>
      <c r="I35" s="131" t="s">
        <v>310</v>
      </c>
      <c r="J35" s="131"/>
      <c r="K35" s="131"/>
      <c r="L35" s="131"/>
      <c r="M35" s="131"/>
      <c r="N35" s="131" t="s">
        <v>340</v>
      </c>
      <c r="O35" s="131" t="s">
        <v>549</v>
      </c>
      <c r="P35" s="222">
        <v>52</v>
      </c>
      <c r="Q35" s="208">
        <v>0.129</v>
      </c>
      <c r="R35" s="232" t="s">
        <v>537</v>
      </c>
      <c r="S35" s="830">
        <v>45566</v>
      </c>
      <c r="T35" s="754"/>
      <c r="U35" s="754"/>
      <c r="V35" s="754"/>
      <c r="W35" s="221"/>
      <c r="X35" s="1"/>
      <c r="Y35" s="1"/>
      <c r="Z35" s="1"/>
    </row>
    <row r="36" spans="2:26" s="17" customFormat="1" ht="19.25" customHeight="1" x14ac:dyDescent="0.45">
      <c r="B36" s="770" t="s">
        <v>535</v>
      </c>
      <c r="C36" s="227">
        <v>45908</v>
      </c>
      <c r="D36" s="734"/>
      <c r="E36" s="769">
        <v>27</v>
      </c>
      <c r="F36" s="564">
        <v>410561135</v>
      </c>
      <c r="G36" s="779">
        <v>0.01</v>
      </c>
      <c r="H36" s="131" t="s">
        <v>405</v>
      </c>
      <c r="I36" s="131" t="s">
        <v>311</v>
      </c>
      <c r="J36" s="131"/>
      <c r="K36" s="131"/>
      <c r="L36" s="131"/>
      <c r="M36" s="131"/>
      <c r="N36" s="131" t="s">
        <v>341</v>
      </c>
      <c r="O36" s="131" t="s">
        <v>550</v>
      </c>
      <c r="P36" s="222">
        <v>0</v>
      </c>
      <c r="Q36" s="208">
        <v>9.6799999999999997E-2</v>
      </c>
      <c r="R36" s="232" t="s">
        <v>221</v>
      </c>
      <c r="S36" s="830">
        <v>45627</v>
      </c>
      <c r="T36" s="754"/>
      <c r="U36" s="754"/>
      <c r="V36" s="754"/>
      <c r="W36" s="221"/>
      <c r="X36" s="1"/>
      <c r="Y36" s="1"/>
      <c r="Z36" s="1"/>
    </row>
    <row r="37" spans="2:26" s="17" customFormat="1" ht="19.25" customHeight="1" x14ac:dyDescent="0.45">
      <c r="B37" s="770" t="s">
        <v>535</v>
      </c>
      <c r="C37" s="227">
        <v>45908</v>
      </c>
      <c r="D37" s="734"/>
      <c r="E37" s="769">
        <v>28</v>
      </c>
      <c r="F37" s="564">
        <v>410571178</v>
      </c>
      <c r="G37" s="779">
        <v>0.01</v>
      </c>
      <c r="H37" s="44" t="s">
        <v>405</v>
      </c>
      <c r="I37" s="131" t="s">
        <v>311</v>
      </c>
      <c r="J37" s="131"/>
      <c r="K37" s="131"/>
      <c r="L37" s="131"/>
      <c r="M37" s="131"/>
      <c r="N37" s="131" t="s">
        <v>341</v>
      </c>
      <c r="O37" s="131" t="s">
        <v>550</v>
      </c>
      <c r="P37" s="222">
        <v>0</v>
      </c>
      <c r="Q37" s="208">
        <v>9.6799999999999997E-2</v>
      </c>
      <c r="R37" s="232" t="s">
        <v>221</v>
      </c>
      <c r="S37" s="830">
        <v>45627</v>
      </c>
      <c r="T37" s="754"/>
      <c r="U37" s="754"/>
      <c r="V37" s="754"/>
      <c r="W37" s="221"/>
      <c r="X37" s="1"/>
      <c r="Y37" s="1"/>
      <c r="Z37" s="1"/>
    </row>
    <row r="38" spans="2:26" s="17" customFormat="1" ht="19.25" customHeight="1" x14ac:dyDescent="0.45">
      <c r="B38" s="770" t="s">
        <v>535</v>
      </c>
      <c r="C38" s="227">
        <v>45908</v>
      </c>
      <c r="D38" s="734"/>
      <c r="E38" s="769">
        <v>29</v>
      </c>
      <c r="F38" s="564">
        <v>410581492</v>
      </c>
      <c r="G38" s="45">
        <v>0.01</v>
      </c>
      <c r="H38" s="44" t="s">
        <v>405</v>
      </c>
      <c r="I38" s="131" t="s">
        <v>311</v>
      </c>
      <c r="J38" s="131"/>
      <c r="K38" s="131"/>
      <c r="L38" s="131"/>
      <c r="M38" s="131"/>
      <c r="N38" s="443" t="s">
        <v>341</v>
      </c>
      <c r="O38" s="131" t="s">
        <v>550</v>
      </c>
      <c r="P38" s="222">
        <v>0</v>
      </c>
      <c r="Q38" s="208">
        <v>9.6799999999999997E-2</v>
      </c>
      <c r="R38" s="232" t="s">
        <v>221</v>
      </c>
      <c r="S38" s="830">
        <v>45627</v>
      </c>
      <c r="T38" s="754"/>
      <c r="U38" s="754"/>
      <c r="V38" s="754"/>
      <c r="W38" s="221"/>
      <c r="X38" s="1"/>
      <c r="Y38" s="1"/>
      <c r="Z38" s="1"/>
    </row>
    <row r="39" spans="2:26" s="17" customFormat="1" ht="19.25" customHeight="1" x14ac:dyDescent="0.45">
      <c r="B39" s="770" t="s">
        <v>535</v>
      </c>
      <c r="C39" s="227">
        <v>45908</v>
      </c>
      <c r="D39" s="734"/>
      <c r="E39" s="769">
        <v>30</v>
      </c>
      <c r="F39" s="564">
        <v>410592897</v>
      </c>
      <c r="G39" s="45">
        <v>0.01</v>
      </c>
      <c r="H39" s="44" t="s">
        <v>405</v>
      </c>
      <c r="I39" s="131" t="s">
        <v>311</v>
      </c>
      <c r="J39" s="131"/>
      <c r="K39" s="131"/>
      <c r="L39" s="131"/>
      <c r="M39" s="131"/>
      <c r="N39" s="443" t="s">
        <v>341</v>
      </c>
      <c r="O39" s="131" t="s">
        <v>550</v>
      </c>
      <c r="P39" s="222">
        <v>0</v>
      </c>
      <c r="Q39" s="208">
        <v>9.6799999999999997E-2</v>
      </c>
      <c r="R39" s="232" t="s">
        <v>537</v>
      </c>
      <c r="S39" s="830">
        <v>45627</v>
      </c>
      <c r="T39" s="754"/>
      <c r="U39" s="754"/>
      <c r="V39" s="754"/>
      <c r="W39" s="221"/>
      <c r="X39" s="1"/>
      <c r="Y39" s="1"/>
      <c r="Z39" s="1"/>
    </row>
    <row r="40" spans="2:26" s="17" customFormat="1" ht="19.25" customHeight="1" x14ac:dyDescent="0.45">
      <c r="B40" s="770" t="s">
        <v>535</v>
      </c>
      <c r="C40" s="227">
        <v>45908</v>
      </c>
      <c r="D40" s="734"/>
      <c r="E40" s="769">
        <v>31</v>
      </c>
      <c r="F40" s="564">
        <v>410600632</v>
      </c>
      <c r="G40" s="45">
        <v>0.01</v>
      </c>
      <c r="H40" s="44" t="s">
        <v>405</v>
      </c>
      <c r="I40" s="131" t="s">
        <v>311</v>
      </c>
      <c r="J40" s="131"/>
      <c r="K40" s="131"/>
      <c r="L40" s="131"/>
      <c r="M40" s="131"/>
      <c r="N40" s="443" t="s">
        <v>341</v>
      </c>
      <c r="O40" s="131" t="s">
        <v>550</v>
      </c>
      <c r="P40" s="222">
        <v>0</v>
      </c>
      <c r="Q40" s="208">
        <v>9.6799999999999997E-2</v>
      </c>
      <c r="R40" s="232" t="s">
        <v>537</v>
      </c>
      <c r="S40" s="830">
        <v>45627</v>
      </c>
      <c r="T40" s="754"/>
      <c r="U40" s="754"/>
      <c r="V40" s="754"/>
      <c r="W40" s="221"/>
      <c r="X40" s="1"/>
      <c r="Y40" s="1"/>
      <c r="Z40" s="1"/>
    </row>
    <row r="41" spans="2:26" s="17" customFormat="1" ht="19.25" customHeight="1" x14ac:dyDescent="0.45">
      <c r="B41" s="770" t="s">
        <v>535</v>
      </c>
      <c r="C41" s="227">
        <v>45908</v>
      </c>
      <c r="D41" s="734"/>
      <c r="E41" s="769">
        <v>32</v>
      </c>
      <c r="F41" s="564">
        <v>410619885</v>
      </c>
      <c r="G41" s="45">
        <v>0.01</v>
      </c>
      <c r="H41" s="44" t="s">
        <v>405</v>
      </c>
      <c r="I41" s="131" t="s">
        <v>311</v>
      </c>
      <c r="J41" s="131"/>
      <c r="K41" s="131"/>
      <c r="L41" s="131"/>
      <c r="M41" s="131"/>
      <c r="N41" s="131" t="s">
        <v>341</v>
      </c>
      <c r="O41" s="131" t="s">
        <v>550</v>
      </c>
      <c r="P41" s="222">
        <v>0</v>
      </c>
      <c r="Q41" s="208">
        <v>9.6799999999999997E-2</v>
      </c>
      <c r="R41" s="232" t="s">
        <v>537</v>
      </c>
      <c r="S41" s="830">
        <v>45627</v>
      </c>
      <c r="T41" s="754"/>
      <c r="U41" s="754"/>
      <c r="V41" s="754"/>
      <c r="W41" s="221"/>
      <c r="X41" s="1"/>
      <c r="Y41" s="1"/>
      <c r="Z41" s="1"/>
    </row>
    <row r="42" spans="2:26" s="17" customFormat="1" ht="19.25" customHeight="1" x14ac:dyDescent="0.45">
      <c r="B42" s="770" t="s">
        <v>535</v>
      </c>
      <c r="C42" s="227">
        <v>45919</v>
      </c>
      <c r="D42" s="734"/>
      <c r="E42" s="769">
        <v>33</v>
      </c>
      <c r="F42" s="564">
        <v>410626163</v>
      </c>
      <c r="G42" s="45">
        <v>0.01</v>
      </c>
      <c r="H42" s="44" t="s">
        <v>405</v>
      </c>
      <c r="I42" s="131" t="s">
        <v>311</v>
      </c>
      <c r="J42" s="131"/>
      <c r="K42" s="131"/>
      <c r="L42" s="131"/>
      <c r="M42" s="131"/>
      <c r="N42" s="131" t="s">
        <v>342</v>
      </c>
      <c r="O42" s="131" t="s">
        <v>550</v>
      </c>
      <c r="P42" s="222">
        <v>0</v>
      </c>
      <c r="Q42" s="208">
        <v>0.12460000000000004</v>
      </c>
      <c r="R42" s="232" t="s">
        <v>537</v>
      </c>
      <c r="S42" s="830">
        <v>45627</v>
      </c>
      <c r="T42" s="754"/>
      <c r="U42" s="754"/>
      <c r="V42" s="754"/>
      <c r="W42" s="221"/>
      <c r="X42" s="1"/>
      <c r="Y42" s="1"/>
      <c r="Z42" s="1"/>
    </row>
    <row r="43" spans="2:26" s="17" customFormat="1" ht="19.25" customHeight="1" x14ac:dyDescent="0.45">
      <c r="B43" s="770" t="s">
        <v>535</v>
      </c>
      <c r="C43" s="227">
        <v>45920</v>
      </c>
      <c r="D43" s="734"/>
      <c r="E43" s="769">
        <v>34</v>
      </c>
      <c r="F43" s="564">
        <v>410633094</v>
      </c>
      <c r="G43" s="45">
        <v>0.01</v>
      </c>
      <c r="H43" s="44" t="s">
        <v>405</v>
      </c>
      <c r="I43" s="131" t="s">
        <v>311</v>
      </c>
      <c r="J43" s="131"/>
      <c r="K43" s="131"/>
      <c r="L43" s="131"/>
      <c r="M43" s="131"/>
      <c r="N43" s="131" t="s">
        <v>342</v>
      </c>
      <c r="O43" s="131" t="s">
        <v>550</v>
      </c>
      <c r="P43" s="222">
        <v>0</v>
      </c>
      <c r="Q43" s="208">
        <v>0.13460000000000005</v>
      </c>
      <c r="R43" s="232" t="s">
        <v>537</v>
      </c>
      <c r="S43" s="830">
        <v>45627</v>
      </c>
      <c r="T43" s="754"/>
      <c r="U43" s="754"/>
      <c r="V43" s="754"/>
      <c r="W43" s="221"/>
      <c r="X43" s="1"/>
      <c r="Y43" s="1"/>
      <c r="Z43" s="1"/>
    </row>
    <row r="44" spans="2:26" s="17" customFormat="1" ht="19.25" customHeight="1" x14ac:dyDescent="0.45">
      <c r="B44" s="770" t="s">
        <v>535</v>
      </c>
      <c r="C44" s="227">
        <v>45919</v>
      </c>
      <c r="D44" s="734"/>
      <c r="E44" s="769">
        <v>35</v>
      </c>
      <c r="F44" s="564">
        <v>410640512</v>
      </c>
      <c r="G44" s="45">
        <v>0.01</v>
      </c>
      <c r="H44" s="44" t="s">
        <v>405</v>
      </c>
      <c r="I44" s="131" t="s">
        <v>311</v>
      </c>
      <c r="J44" s="131"/>
      <c r="K44" s="131"/>
      <c r="L44" s="131"/>
      <c r="M44" s="131"/>
      <c r="N44" s="131" t="s">
        <v>342</v>
      </c>
      <c r="O44" s="131" t="s">
        <v>550</v>
      </c>
      <c r="P44" s="222">
        <v>0</v>
      </c>
      <c r="Q44" s="208">
        <v>0.12460000000000004</v>
      </c>
      <c r="R44" s="232" t="s">
        <v>537</v>
      </c>
      <c r="S44" s="830">
        <v>45627</v>
      </c>
      <c r="T44" s="754"/>
      <c r="U44" s="754"/>
      <c r="V44" s="754"/>
      <c r="W44" s="221"/>
      <c r="X44" s="1"/>
      <c r="Y44" s="1"/>
      <c r="Z44" s="1"/>
    </row>
    <row r="45" spans="2:26" s="17" customFormat="1" ht="19.25" customHeight="1" x14ac:dyDescent="0.45">
      <c r="B45" s="770" t="s">
        <v>535</v>
      </c>
      <c r="C45" s="227">
        <v>45911</v>
      </c>
      <c r="D45" s="734"/>
      <c r="E45" s="769">
        <v>36</v>
      </c>
      <c r="F45" s="564">
        <v>410655781</v>
      </c>
      <c r="G45" s="45">
        <v>0.01</v>
      </c>
      <c r="H45" s="44" t="s">
        <v>405</v>
      </c>
      <c r="I45" s="131" t="s">
        <v>311</v>
      </c>
      <c r="J45" s="131"/>
      <c r="K45" s="131"/>
      <c r="L45" s="131"/>
      <c r="M45" s="131"/>
      <c r="N45" s="131" t="s">
        <v>343</v>
      </c>
      <c r="O45" s="131" t="s">
        <v>550</v>
      </c>
      <c r="P45" s="222">
        <v>0</v>
      </c>
      <c r="Q45" s="208">
        <v>0.12860000000000005</v>
      </c>
      <c r="R45" s="232" t="s">
        <v>221</v>
      </c>
      <c r="S45" s="830">
        <v>45627</v>
      </c>
      <c r="T45" s="754"/>
      <c r="U45" s="754"/>
      <c r="V45" s="754"/>
      <c r="W45" s="221"/>
      <c r="X45" s="1"/>
      <c r="Y45" s="1"/>
      <c r="Z45" s="1"/>
    </row>
    <row r="46" spans="2:26" s="17" customFormat="1" ht="19.25" customHeight="1" x14ac:dyDescent="0.45">
      <c r="B46" s="770" t="s">
        <v>535</v>
      </c>
      <c r="C46" s="227">
        <v>45911</v>
      </c>
      <c r="D46" s="734"/>
      <c r="E46" s="769">
        <v>37</v>
      </c>
      <c r="F46" s="564">
        <v>410663835</v>
      </c>
      <c r="G46" s="45">
        <v>0.01</v>
      </c>
      <c r="H46" s="44" t="s">
        <v>405</v>
      </c>
      <c r="I46" s="131" t="s">
        <v>311</v>
      </c>
      <c r="J46" s="131"/>
      <c r="K46" s="131"/>
      <c r="L46" s="131"/>
      <c r="M46" s="131"/>
      <c r="N46" s="131" t="s">
        <v>343</v>
      </c>
      <c r="O46" s="131" t="s">
        <v>550</v>
      </c>
      <c r="P46" s="222">
        <v>0</v>
      </c>
      <c r="Q46" s="208">
        <v>0.13200000000000001</v>
      </c>
      <c r="R46" s="232" t="s">
        <v>221</v>
      </c>
      <c r="S46" s="830">
        <v>45627</v>
      </c>
      <c r="T46" s="754"/>
      <c r="U46" s="754"/>
      <c r="V46" s="754"/>
      <c r="W46" s="221"/>
      <c r="X46" s="1"/>
      <c r="Y46" s="1"/>
      <c r="Z46" s="1"/>
    </row>
    <row r="47" spans="2:26" s="17" customFormat="1" ht="19.25" customHeight="1" x14ac:dyDescent="0.45">
      <c r="B47" s="770" t="s">
        <v>535</v>
      </c>
      <c r="C47" s="227">
        <v>45911</v>
      </c>
      <c r="D47" s="734"/>
      <c r="E47" s="769">
        <v>38</v>
      </c>
      <c r="F47" s="564">
        <v>410675870</v>
      </c>
      <c r="G47" s="45">
        <v>0.01</v>
      </c>
      <c r="H47" s="44" t="s">
        <v>405</v>
      </c>
      <c r="I47" s="131" t="s">
        <v>311</v>
      </c>
      <c r="J47" s="131"/>
      <c r="K47" s="131"/>
      <c r="L47" s="131"/>
      <c r="M47" s="131"/>
      <c r="N47" s="131" t="s">
        <v>343</v>
      </c>
      <c r="O47" s="131" t="s">
        <v>550</v>
      </c>
      <c r="P47" s="222">
        <v>0</v>
      </c>
      <c r="Q47" s="208">
        <v>0.12860000000000005</v>
      </c>
      <c r="R47" s="232" t="s">
        <v>221</v>
      </c>
      <c r="S47" s="830">
        <v>45627</v>
      </c>
      <c r="T47" s="754"/>
      <c r="U47" s="754"/>
      <c r="V47" s="754"/>
      <c r="W47" s="221"/>
      <c r="X47" s="1"/>
      <c r="Y47" s="1"/>
      <c r="Z47" s="1"/>
    </row>
    <row r="48" spans="2:26" s="17" customFormat="1" ht="19.25" customHeight="1" x14ac:dyDescent="0.45">
      <c r="B48" s="770" t="s">
        <v>535</v>
      </c>
      <c r="C48" s="227">
        <v>45918</v>
      </c>
      <c r="D48" s="734"/>
      <c r="E48" s="769">
        <v>39</v>
      </c>
      <c r="F48" s="564">
        <v>410689847</v>
      </c>
      <c r="G48" s="45">
        <v>0.01</v>
      </c>
      <c r="H48" s="44" t="s">
        <v>228</v>
      </c>
      <c r="I48" s="131" t="s">
        <v>312</v>
      </c>
      <c r="J48" s="131"/>
      <c r="K48" s="131"/>
      <c r="L48" s="131"/>
      <c r="M48" s="131"/>
      <c r="N48" s="131" t="s">
        <v>344</v>
      </c>
      <c r="O48" s="131" t="s">
        <v>550</v>
      </c>
      <c r="P48" s="222">
        <v>0</v>
      </c>
      <c r="Q48" s="208">
        <v>9.1799999999999993E-2</v>
      </c>
      <c r="R48" s="232" t="s">
        <v>221</v>
      </c>
      <c r="S48" s="830">
        <v>45627</v>
      </c>
      <c r="T48" s="754"/>
      <c r="U48" s="754"/>
      <c r="V48" s="754"/>
      <c r="W48" s="221"/>
      <c r="X48" s="1"/>
      <c r="Y48" s="1"/>
      <c r="Z48" s="1"/>
    </row>
    <row r="49" spans="1:27" s="17" customFormat="1" ht="19.25" customHeight="1" x14ac:dyDescent="0.45">
      <c r="B49" s="770" t="s">
        <v>535</v>
      </c>
      <c r="C49" s="227">
        <v>45918</v>
      </c>
      <c r="D49" s="734"/>
      <c r="E49" s="769">
        <v>40</v>
      </c>
      <c r="F49" s="564">
        <v>410698066</v>
      </c>
      <c r="G49" s="45">
        <v>0.01</v>
      </c>
      <c r="H49" s="44" t="s">
        <v>228</v>
      </c>
      <c r="I49" s="131" t="s">
        <v>312</v>
      </c>
      <c r="J49" s="131"/>
      <c r="K49" s="131"/>
      <c r="L49" s="131"/>
      <c r="M49" s="131"/>
      <c r="N49" s="131" t="s">
        <v>345</v>
      </c>
      <c r="O49" s="131" t="s">
        <v>550</v>
      </c>
      <c r="P49" s="222">
        <v>0</v>
      </c>
      <c r="Q49" s="208">
        <v>9.1799999999999993E-2</v>
      </c>
      <c r="R49" s="232" t="s">
        <v>221</v>
      </c>
      <c r="S49" s="830">
        <v>45627</v>
      </c>
      <c r="T49" s="754"/>
      <c r="U49" s="754"/>
      <c r="V49" s="754"/>
      <c r="W49" s="221"/>
      <c r="X49" s="1"/>
      <c r="Y49" s="1"/>
      <c r="Z49" s="1"/>
    </row>
    <row r="50" spans="1:27" s="17" customFormat="1" ht="19.25" customHeight="1" x14ac:dyDescent="0.45">
      <c r="B50" s="770" t="s">
        <v>535</v>
      </c>
      <c r="C50" s="227">
        <v>45923</v>
      </c>
      <c r="D50" s="734"/>
      <c r="E50" s="769">
        <v>41</v>
      </c>
      <c r="F50" s="564">
        <v>410703740</v>
      </c>
      <c r="G50" s="45">
        <v>0.01</v>
      </c>
      <c r="H50" s="44" t="s">
        <v>228</v>
      </c>
      <c r="I50" s="131" t="s">
        <v>312</v>
      </c>
      <c r="J50" s="131"/>
      <c r="K50" s="131"/>
      <c r="L50" s="131"/>
      <c r="M50" s="131"/>
      <c r="N50" s="131" t="s">
        <v>344</v>
      </c>
      <c r="O50" s="131" t="s">
        <v>550</v>
      </c>
      <c r="P50" s="222">
        <v>0</v>
      </c>
      <c r="Q50" s="208">
        <v>9.1799999999999993E-2</v>
      </c>
      <c r="R50" s="232" t="s">
        <v>221</v>
      </c>
      <c r="S50" s="830">
        <v>45627</v>
      </c>
      <c r="T50" s="754"/>
      <c r="U50" s="754"/>
      <c r="V50" s="754"/>
      <c r="W50" s="221"/>
      <c r="X50" s="1"/>
      <c r="Y50" s="1"/>
      <c r="Z50" s="1"/>
    </row>
    <row r="51" spans="1:27" s="17" customFormat="1" ht="19.25" customHeight="1" x14ac:dyDescent="0.45">
      <c r="B51" s="770" t="s">
        <v>535</v>
      </c>
      <c r="C51" s="227">
        <v>45923</v>
      </c>
      <c r="D51" s="734"/>
      <c r="E51" s="769">
        <v>42</v>
      </c>
      <c r="F51" s="564">
        <v>410714233</v>
      </c>
      <c r="G51" s="45">
        <v>0.01</v>
      </c>
      <c r="H51" s="44" t="s">
        <v>228</v>
      </c>
      <c r="I51" s="131" t="s">
        <v>312</v>
      </c>
      <c r="J51" s="131"/>
      <c r="K51" s="131"/>
      <c r="L51" s="131"/>
      <c r="M51" s="131"/>
      <c r="N51" s="131" t="s">
        <v>345</v>
      </c>
      <c r="O51" s="131" t="s">
        <v>550</v>
      </c>
      <c r="P51" s="222">
        <v>0</v>
      </c>
      <c r="Q51" s="208">
        <v>9.1799999999999993E-2</v>
      </c>
      <c r="R51" s="232" t="s">
        <v>221</v>
      </c>
      <c r="S51" s="830">
        <v>45627</v>
      </c>
      <c r="T51" s="754"/>
      <c r="U51" s="754"/>
      <c r="V51" s="754"/>
      <c r="W51" s="221"/>
      <c r="X51" s="1"/>
      <c r="Y51" s="1"/>
      <c r="Z51" s="1"/>
    </row>
    <row r="52" spans="1:27" s="17" customFormat="1" ht="19.25" customHeight="1" x14ac:dyDescent="0.45">
      <c r="B52" s="770" t="s">
        <v>535</v>
      </c>
      <c r="C52" s="227">
        <v>45971</v>
      </c>
      <c r="D52" s="734"/>
      <c r="E52" s="769">
        <v>43</v>
      </c>
      <c r="F52" s="564">
        <v>410726288</v>
      </c>
      <c r="G52" s="45">
        <v>0.01</v>
      </c>
      <c r="H52" s="44" t="s">
        <v>228</v>
      </c>
      <c r="I52" s="131" t="s">
        <v>312</v>
      </c>
      <c r="J52" s="131"/>
      <c r="K52" s="131"/>
      <c r="L52" s="131"/>
      <c r="M52" s="131"/>
      <c r="N52" s="131" t="s">
        <v>541</v>
      </c>
      <c r="O52" s="131" t="s">
        <v>550</v>
      </c>
      <c r="P52" s="222">
        <v>0</v>
      </c>
      <c r="Q52" s="208">
        <v>0.12759999999999999</v>
      </c>
      <c r="R52" s="232" t="s">
        <v>221</v>
      </c>
      <c r="S52" s="830">
        <v>45627</v>
      </c>
      <c r="T52" s="754"/>
      <c r="U52" s="754"/>
      <c r="V52" s="754"/>
      <c r="W52" s="221"/>
      <c r="X52" s="1"/>
      <c r="Y52" s="1"/>
      <c r="Z52" s="1"/>
    </row>
    <row r="53" spans="1:27" s="17" customFormat="1" ht="19.25" customHeight="1" x14ac:dyDescent="0.45">
      <c r="B53" s="770" t="s">
        <v>535</v>
      </c>
      <c r="C53" s="227">
        <v>45971</v>
      </c>
      <c r="D53" s="734"/>
      <c r="E53" s="769">
        <v>44</v>
      </c>
      <c r="F53" s="564">
        <v>410735461</v>
      </c>
      <c r="G53" s="45">
        <v>0.01</v>
      </c>
      <c r="H53" s="44" t="s">
        <v>228</v>
      </c>
      <c r="I53" s="131" t="s">
        <v>312</v>
      </c>
      <c r="J53" s="131"/>
      <c r="K53" s="131"/>
      <c r="L53" s="131"/>
      <c r="M53" s="131"/>
      <c r="N53" s="131" t="s">
        <v>541</v>
      </c>
      <c r="O53" s="131" t="s">
        <v>550</v>
      </c>
      <c r="P53" s="222">
        <v>0</v>
      </c>
      <c r="Q53" s="208">
        <v>0.12759999999999999</v>
      </c>
      <c r="R53" s="232" t="s">
        <v>221</v>
      </c>
      <c r="S53" s="830">
        <v>45627</v>
      </c>
      <c r="T53" s="754"/>
      <c r="U53" s="754"/>
      <c r="V53" s="754"/>
      <c r="W53" s="221"/>
      <c r="X53" s="1"/>
      <c r="Y53" s="1"/>
      <c r="Z53" s="1"/>
    </row>
    <row r="54" spans="1:27" s="17" customFormat="1" ht="19.25" customHeight="1" x14ac:dyDescent="0.45">
      <c r="B54" s="770" t="s">
        <v>535</v>
      </c>
      <c r="C54" s="227">
        <v>45971</v>
      </c>
      <c r="D54" s="734"/>
      <c r="E54" s="769">
        <v>45</v>
      </c>
      <c r="F54" s="565">
        <v>410746683</v>
      </c>
      <c r="G54" s="780">
        <v>0.01</v>
      </c>
      <c r="H54" s="363" t="s">
        <v>228</v>
      </c>
      <c r="I54" s="355" t="s">
        <v>312</v>
      </c>
      <c r="J54" s="355"/>
      <c r="K54" s="355"/>
      <c r="L54" s="355"/>
      <c r="M54" s="131"/>
      <c r="N54" s="131" t="s">
        <v>541</v>
      </c>
      <c r="O54" s="131" t="s">
        <v>550</v>
      </c>
      <c r="P54" s="343">
        <v>0</v>
      </c>
      <c r="Q54" s="340">
        <v>0.12759999999999999</v>
      </c>
      <c r="R54" s="232" t="s">
        <v>221</v>
      </c>
      <c r="S54" s="831">
        <v>45627</v>
      </c>
      <c r="T54" s="755"/>
      <c r="U54" s="755"/>
      <c r="V54" s="755"/>
      <c r="W54" s="221"/>
      <c r="X54" s="1"/>
      <c r="Y54" s="1"/>
      <c r="Z54" s="1"/>
    </row>
    <row r="55" spans="1:27" s="17" customFormat="1" ht="19.25" customHeight="1" x14ac:dyDescent="0.45">
      <c r="B55" s="770" t="s">
        <v>535</v>
      </c>
      <c r="C55" s="227">
        <v>45971</v>
      </c>
      <c r="D55" s="734"/>
      <c r="E55" s="769">
        <v>46</v>
      </c>
      <c r="F55" s="566">
        <v>410754526</v>
      </c>
      <c r="G55" s="781">
        <v>0.01</v>
      </c>
      <c r="H55" s="363" t="s">
        <v>228</v>
      </c>
      <c r="I55" s="355" t="s">
        <v>312</v>
      </c>
      <c r="J55" s="355"/>
      <c r="K55" s="355"/>
      <c r="L55" s="355"/>
      <c r="M55" s="131"/>
      <c r="N55" s="131" t="s">
        <v>541</v>
      </c>
      <c r="O55" s="131" t="s">
        <v>550</v>
      </c>
      <c r="P55" s="357">
        <v>0</v>
      </c>
      <c r="Q55" s="356">
        <v>0.12759999999999999</v>
      </c>
      <c r="R55" s="232" t="s">
        <v>221</v>
      </c>
      <c r="S55" s="832">
        <v>45627</v>
      </c>
      <c r="T55" s="756"/>
      <c r="U55" s="756"/>
      <c r="V55" s="756"/>
      <c r="W55" s="221"/>
      <c r="X55" s="1"/>
      <c r="Y55" s="1"/>
      <c r="Z55" s="1"/>
    </row>
    <row r="56" spans="1:27" s="17" customFormat="1" ht="19.25" customHeight="1" x14ac:dyDescent="0.45">
      <c r="B56" s="770" t="s">
        <v>535</v>
      </c>
      <c r="C56" s="227">
        <v>45910</v>
      </c>
      <c r="D56" s="734"/>
      <c r="E56" s="769">
        <v>47</v>
      </c>
      <c r="F56" s="567">
        <v>410765559</v>
      </c>
      <c r="G56" s="782">
        <v>0.01</v>
      </c>
      <c r="H56" s="362" t="s">
        <v>156</v>
      </c>
      <c r="I56" s="352" t="s">
        <v>545</v>
      </c>
      <c r="J56" s="352"/>
      <c r="K56" s="352"/>
      <c r="L56" s="352"/>
      <c r="M56" s="131"/>
      <c r="N56" s="131" t="s">
        <v>348</v>
      </c>
      <c r="O56" s="131" t="s">
        <v>550</v>
      </c>
      <c r="P56" s="354">
        <v>0</v>
      </c>
      <c r="Q56" s="353">
        <v>8.3200000000000052E-2</v>
      </c>
      <c r="R56" s="233" t="s">
        <v>540</v>
      </c>
      <c r="S56" s="833">
        <v>45597</v>
      </c>
      <c r="T56" s="757"/>
      <c r="U56" s="757"/>
      <c r="V56" s="757"/>
      <c r="W56" s="221"/>
      <c r="X56" s="1"/>
      <c r="Y56" s="1"/>
      <c r="Z56" s="1"/>
    </row>
    <row r="57" spans="1:27" s="17" customFormat="1" ht="19.25" customHeight="1" x14ac:dyDescent="0.45">
      <c r="B57" s="770" t="s">
        <v>535</v>
      </c>
      <c r="C57" s="227">
        <v>45911</v>
      </c>
      <c r="D57" s="734"/>
      <c r="E57" s="769">
        <v>48</v>
      </c>
      <c r="F57" s="568">
        <v>410770850</v>
      </c>
      <c r="G57" s="783">
        <v>0.01</v>
      </c>
      <c r="H57" s="362" t="s">
        <v>156</v>
      </c>
      <c r="I57" s="352" t="s">
        <v>545</v>
      </c>
      <c r="J57" s="352"/>
      <c r="K57" s="352"/>
      <c r="L57" s="352"/>
      <c r="M57" s="131"/>
      <c r="N57" s="131" t="s">
        <v>349</v>
      </c>
      <c r="O57" s="131" t="s">
        <v>550</v>
      </c>
      <c r="P57" s="341">
        <v>0</v>
      </c>
      <c r="Q57" s="340">
        <v>0.13119999999999998</v>
      </c>
      <c r="R57" s="233" t="s">
        <v>540</v>
      </c>
      <c r="S57" s="833">
        <v>45597</v>
      </c>
      <c r="T57" s="757"/>
      <c r="U57" s="757"/>
      <c r="V57" s="757"/>
      <c r="W57" s="221"/>
      <c r="X57" s="1"/>
      <c r="Y57" s="1"/>
      <c r="Z57" s="1"/>
    </row>
    <row r="58" spans="1:27" s="17" customFormat="1" ht="19.25" customHeight="1" x14ac:dyDescent="0.45">
      <c r="B58" s="770" t="s">
        <v>535</v>
      </c>
      <c r="C58" s="227">
        <v>45912</v>
      </c>
      <c r="D58" s="734"/>
      <c r="E58" s="769">
        <v>49</v>
      </c>
      <c r="F58" s="564">
        <v>410781116</v>
      </c>
      <c r="G58" s="45">
        <v>0.01</v>
      </c>
      <c r="H58" s="44" t="s">
        <v>156</v>
      </c>
      <c r="I58" s="131" t="s">
        <v>545</v>
      </c>
      <c r="J58" s="131"/>
      <c r="K58" s="131"/>
      <c r="L58" s="131"/>
      <c r="M58" s="131"/>
      <c r="N58" s="131" t="s">
        <v>350</v>
      </c>
      <c r="O58" s="131" t="s">
        <v>550</v>
      </c>
      <c r="P58" s="222">
        <v>0</v>
      </c>
      <c r="Q58" s="208">
        <v>0.14159999999999995</v>
      </c>
      <c r="R58" s="233" t="s">
        <v>221</v>
      </c>
      <c r="S58" s="833">
        <v>45597</v>
      </c>
      <c r="T58" s="757"/>
      <c r="U58" s="757"/>
      <c r="V58" s="757"/>
      <c r="W58" s="221"/>
      <c r="Y58" s="1"/>
    </row>
    <row r="59" spans="1:27" s="17" customFormat="1" ht="19.25" customHeight="1" x14ac:dyDescent="0.45">
      <c r="A59" s="1"/>
      <c r="B59" s="770" t="s">
        <v>535</v>
      </c>
      <c r="C59" s="227">
        <v>45912</v>
      </c>
      <c r="D59" s="734"/>
      <c r="E59" s="769">
        <v>50</v>
      </c>
      <c r="F59" s="564">
        <v>410791401</v>
      </c>
      <c r="G59" s="45">
        <v>0.01</v>
      </c>
      <c r="H59" s="44" t="s">
        <v>156</v>
      </c>
      <c r="I59" s="131" t="s">
        <v>545</v>
      </c>
      <c r="J59" s="131"/>
      <c r="K59" s="131"/>
      <c r="L59" s="131"/>
      <c r="M59" s="131"/>
      <c r="N59" s="131" t="s">
        <v>351</v>
      </c>
      <c r="O59" s="131" t="s">
        <v>550</v>
      </c>
      <c r="P59" s="222">
        <v>0</v>
      </c>
      <c r="Q59" s="208">
        <v>0.14159999999999995</v>
      </c>
      <c r="R59" s="233" t="s">
        <v>221</v>
      </c>
      <c r="S59" s="833">
        <v>45597</v>
      </c>
      <c r="T59" s="757"/>
      <c r="U59" s="757"/>
      <c r="V59" s="757"/>
      <c r="W59" s="221"/>
      <c r="X59" s="1"/>
      <c r="Y59" s="1"/>
      <c r="Z59" s="1"/>
      <c r="AA59" s="1"/>
    </row>
    <row r="60" spans="1:27" s="17" customFormat="1" ht="19.25" customHeight="1" x14ac:dyDescent="0.45">
      <c r="B60" s="770" t="s">
        <v>535</v>
      </c>
      <c r="C60" s="227">
        <v>45910</v>
      </c>
      <c r="D60" s="734"/>
      <c r="E60" s="769">
        <v>51</v>
      </c>
      <c r="F60" s="569">
        <v>410806239</v>
      </c>
      <c r="G60" s="784">
        <v>0.01</v>
      </c>
      <c r="H60" s="349" t="s">
        <v>228</v>
      </c>
      <c r="I60" s="349" t="s">
        <v>314</v>
      </c>
      <c r="J60" s="349"/>
      <c r="K60" s="349"/>
      <c r="L60" s="349"/>
      <c r="M60" s="131"/>
      <c r="N60" s="433" t="s">
        <v>350</v>
      </c>
      <c r="O60" s="131" t="s">
        <v>550</v>
      </c>
      <c r="P60" s="351">
        <v>0</v>
      </c>
      <c r="Q60" s="350">
        <v>0.1331</v>
      </c>
      <c r="R60" s="233" t="s">
        <v>221</v>
      </c>
      <c r="S60" s="833">
        <v>45627</v>
      </c>
      <c r="T60" s="757"/>
      <c r="U60" s="757"/>
      <c r="V60" s="757"/>
      <c r="W60" s="221"/>
      <c r="X60" s="1"/>
      <c r="Y60" s="1"/>
      <c r="Z60" s="1"/>
    </row>
    <row r="61" spans="1:27" s="17" customFormat="1" ht="19.25" customHeight="1" x14ac:dyDescent="0.45">
      <c r="A61" s="1"/>
      <c r="B61" s="770" t="s">
        <v>535</v>
      </c>
      <c r="C61" s="227">
        <v>45910</v>
      </c>
      <c r="D61" s="734"/>
      <c r="E61" s="769">
        <v>52</v>
      </c>
      <c r="F61" s="564">
        <v>410816314</v>
      </c>
      <c r="G61" s="45">
        <v>0.01</v>
      </c>
      <c r="H61" s="44" t="s">
        <v>228</v>
      </c>
      <c r="I61" s="131" t="s">
        <v>314</v>
      </c>
      <c r="J61" s="131"/>
      <c r="K61" s="131"/>
      <c r="L61" s="131"/>
      <c r="M61" s="131"/>
      <c r="N61" s="433" t="s">
        <v>350</v>
      </c>
      <c r="O61" s="131" t="s">
        <v>550</v>
      </c>
      <c r="P61" s="222">
        <v>0</v>
      </c>
      <c r="Q61" s="350">
        <v>0.1331</v>
      </c>
      <c r="R61" s="233" t="s">
        <v>221</v>
      </c>
      <c r="S61" s="833">
        <v>45627</v>
      </c>
      <c r="T61" s="757"/>
      <c r="U61" s="757"/>
      <c r="V61" s="757"/>
      <c r="W61" s="221"/>
      <c r="X61" s="1"/>
      <c r="Y61" s="1"/>
      <c r="Z61" s="1"/>
      <c r="AA61" s="1"/>
    </row>
    <row r="62" spans="1:27" s="17" customFormat="1" ht="19.25" customHeight="1" x14ac:dyDescent="0.45">
      <c r="B62" s="770" t="s">
        <v>535</v>
      </c>
      <c r="C62" s="227">
        <v>45911</v>
      </c>
      <c r="D62" s="734"/>
      <c r="E62" s="769">
        <v>53</v>
      </c>
      <c r="F62" s="564">
        <v>410820068</v>
      </c>
      <c r="G62" s="45">
        <v>0.01</v>
      </c>
      <c r="H62" s="44" t="s">
        <v>228</v>
      </c>
      <c r="I62" s="131" t="s">
        <v>314</v>
      </c>
      <c r="J62" s="131"/>
      <c r="K62" s="131"/>
      <c r="L62" s="131"/>
      <c r="M62" s="131"/>
      <c r="N62" s="433" t="s">
        <v>352</v>
      </c>
      <c r="O62" s="131" t="s">
        <v>550</v>
      </c>
      <c r="P62" s="222">
        <v>0</v>
      </c>
      <c r="Q62" s="350">
        <v>0.11439999999999995</v>
      </c>
      <c r="R62" s="233" t="s">
        <v>221</v>
      </c>
      <c r="S62" s="830">
        <v>45627</v>
      </c>
      <c r="T62" s="754"/>
      <c r="U62" s="754"/>
      <c r="V62" s="754"/>
      <c r="W62" s="221"/>
      <c r="Y62" s="1"/>
    </row>
    <row r="63" spans="1:27" s="17" customFormat="1" ht="19.25" customHeight="1" x14ac:dyDescent="0.45">
      <c r="B63" s="770" t="s">
        <v>535</v>
      </c>
      <c r="C63" s="227">
        <v>45911</v>
      </c>
      <c r="D63" s="734"/>
      <c r="E63" s="769">
        <v>54</v>
      </c>
      <c r="F63" s="564">
        <v>410834225</v>
      </c>
      <c r="G63" s="45">
        <v>0.01</v>
      </c>
      <c r="H63" s="44" t="s">
        <v>228</v>
      </c>
      <c r="I63" s="131" t="s">
        <v>314</v>
      </c>
      <c r="J63" s="131"/>
      <c r="K63" s="131"/>
      <c r="L63" s="131"/>
      <c r="M63" s="131"/>
      <c r="N63" s="433" t="s">
        <v>352</v>
      </c>
      <c r="O63" s="131" t="s">
        <v>550</v>
      </c>
      <c r="P63" s="222">
        <v>0</v>
      </c>
      <c r="Q63" s="350">
        <v>0.11439999999999995</v>
      </c>
      <c r="R63" s="233" t="s">
        <v>221</v>
      </c>
      <c r="S63" s="830">
        <v>45627</v>
      </c>
      <c r="T63" s="754"/>
      <c r="U63" s="754"/>
      <c r="V63" s="754"/>
      <c r="W63" s="221"/>
      <c r="X63" s="1"/>
      <c r="Y63" s="1"/>
      <c r="Z63" s="1"/>
    </row>
    <row r="64" spans="1:27" s="17" customFormat="1" ht="19.25" customHeight="1" x14ac:dyDescent="0.45">
      <c r="B64" s="770" t="s">
        <v>535</v>
      </c>
      <c r="C64" s="227">
        <v>45971</v>
      </c>
      <c r="D64" s="734"/>
      <c r="E64" s="769">
        <v>55</v>
      </c>
      <c r="F64" s="564">
        <v>410845320</v>
      </c>
      <c r="G64" s="45">
        <v>0.01</v>
      </c>
      <c r="H64" s="44" t="s">
        <v>228</v>
      </c>
      <c r="I64" s="131" t="s">
        <v>314</v>
      </c>
      <c r="J64" s="131"/>
      <c r="K64" s="131"/>
      <c r="L64" s="131"/>
      <c r="M64" s="131"/>
      <c r="N64" s="433" t="s">
        <v>542</v>
      </c>
      <c r="O64" s="131" t="s">
        <v>550</v>
      </c>
      <c r="P64" s="222">
        <v>0</v>
      </c>
      <c r="Q64" s="350">
        <v>0.12</v>
      </c>
      <c r="R64" s="233" t="s">
        <v>537</v>
      </c>
      <c r="S64" s="830">
        <v>45627</v>
      </c>
      <c r="T64" s="754"/>
      <c r="U64" s="754"/>
      <c r="V64" s="754"/>
      <c r="W64" s="221"/>
      <c r="Y64" s="1"/>
      <c r="Z64" s="1"/>
    </row>
    <row r="65" spans="2:26" s="17" customFormat="1" ht="19.25" customHeight="1" x14ac:dyDescent="0.45">
      <c r="B65" s="770" t="s">
        <v>535</v>
      </c>
      <c r="C65" s="227">
        <v>45971</v>
      </c>
      <c r="D65" s="734"/>
      <c r="E65" s="769">
        <v>56</v>
      </c>
      <c r="F65" s="564">
        <v>410855293</v>
      </c>
      <c r="G65" s="45">
        <v>0.01</v>
      </c>
      <c r="H65" s="44" t="s">
        <v>228</v>
      </c>
      <c r="I65" s="131" t="s">
        <v>314</v>
      </c>
      <c r="J65" s="131"/>
      <c r="K65" s="131"/>
      <c r="L65" s="131"/>
      <c r="M65" s="131"/>
      <c r="N65" s="131" t="s">
        <v>542</v>
      </c>
      <c r="O65" s="131" t="s">
        <v>550</v>
      </c>
      <c r="P65" s="222">
        <v>0</v>
      </c>
      <c r="Q65" s="208">
        <v>0.12</v>
      </c>
      <c r="R65" s="233" t="s">
        <v>537</v>
      </c>
      <c r="S65" s="830">
        <v>45627</v>
      </c>
      <c r="T65" s="754"/>
      <c r="U65" s="754"/>
      <c r="V65" s="754"/>
      <c r="W65" s="221"/>
      <c r="Y65" s="1"/>
      <c r="Z65" s="1"/>
    </row>
    <row r="66" spans="2:26" s="17" customFormat="1" ht="19.25" customHeight="1" x14ac:dyDescent="0.45">
      <c r="B66" s="770" t="s">
        <v>535</v>
      </c>
      <c r="C66" s="227">
        <v>45971</v>
      </c>
      <c r="D66" s="734"/>
      <c r="E66" s="769">
        <v>57</v>
      </c>
      <c r="F66" s="564">
        <v>410869731</v>
      </c>
      <c r="G66" s="45">
        <v>0.01</v>
      </c>
      <c r="H66" s="44" t="s">
        <v>228</v>
      </c>
      <c r="I66" s="131" t="s">
        <v>314</v>
      </c>
      <c r="J66" s="131"/>
      <c r="K66" s="131"/>
      <c r="L66" s="131"/>
      <c r="M66" s="131"/>
      <c r="N66" s="131" t="s">
        <v>543</v>
      </c>
      <c r="O66" s="131" t="s">
        <v>550</v>
      </c>
      <c r="P66" s="222">
        <v>0</v>
      </c>
      <c r="Q66" s="208">
        <v>0.1193</v>
      </c>
      <c r="R66" s="233" t="s">
        <v>537</v>
      </c>
      <c r="S66" s="830">
        <v>45627</v>
      </c>
      <c r="T66" s="754"/>
      <c r="U66" s="754"/>
      <c r="V66" s="754"/>
      <c r="W66" s="221"/>
      <c r="Y66" s="1"/>
      <c r="Z66" s="1"/>
    </row>
    <row r="67" spans="2:26" s="17" customFormat="1" ht="19.25" customHeight="1" x14ac:dyDescent="0.45">
      <c r="B67" s="770" t="s">
        <v>535</v>
      </c>
      <c r="C67" s="227">
        <v>45971</v>
      </c>
      <c r="D67" s="734"/>
      <c r="E67" s="769">
        <v>58</v>
      </c>
      <c r="F67" s="564">
        <v>410879286</v>
      </c>
      <c r="G67" s="45">
        <v>0.01</v>
      </c>
      <c r="H67" s="44" t="s">
        <v>228</v>
      </c>
      <c r="I67" s="131" t="s">
        <v>314</v>
      </c>
      <c r="J67" s="131"/>
      <c r="K67" s="131"/>
      <c r="L67" s="131"/>
      <c r="M67" s="131"/>
      <c r="N67" s="131" t="s">
        <v>543</v>
      </c>
      <c r="O67" s="131" t="s">
        <v>550</v>
      </c>
      <c r="P67" s="222">
        <v>0</v>
      </c>
      <c r="Q67" s="208">
        <v>0.1193</v>
      </c>
      <c r="R67" s="233" t="s">
        <v>537</v>
      </c>
      <c r="S67" s="830">
        <v>45627</v>
      </c>
      <c r="T67" s="754"/>
      <c r="U67" s="754"/>
      <c r="V67" s="754"/>
      <c r="W67" s="221"/>
      <c r="Y67" s="1"/>
      <c r="Z67" s="1"/>
    </row>
    <row r="68" spans="2:26" s="17" customFormat="1" ht="19.25" customHeight="1" x14ac:dyDescent="0.45">
      <c r="B68" s="770" t="s">
        <v>535</v>
      </c>
      <c r="C68" s="227">
        <v>45911</v>
      </c>
      <c r="D68" s="734"/>
      <c r="E68" s="769">
        <v>59</v>
      </c>
      <c r="F68" s="564">
        <v>410884055</v>
      </c>
      <c r="G68" s="45">
        <v>0.01</v>
      </c>
      <c r="H68" s="44" t="s">
        <v>156</v>
      </c>
      <c r="I68" s="131" t="s">
        <v>545</v>
      </c>
      <c r="J68" s="131"/>
      <c r="K68" s="131"/>
      <c r="L68" s="131"/>
      <c r="M68" s="131"/>
      <c r="N68" s="131" t="s">
        <v>355</v>
      </c>
      <c r="O68" s="131" t="s">
        <v>550</v>
      </c>
      <c r="P68" s="222">
        <v>0</v>
      </c>
      <c r="Q68" s="208">
        <v>0.11460000000000004</v>
      </c>
      <c r="R68" s="233" t="s">
        <v>537</v>
      </c>
      <c r="S68" s="830">
        <v>45597</v>
      </c>
      <c r="T68" s="754"/>
      <c r="U68" s="754"/>
      <c r="V68" s="754"/>
      <c r="W68" s="221"/>
      <c r="Y68" s="1"/>
      <c r="Z68" s="1"/>
    </row>
    <row r="69" spans="2:26" s="17" customFormat="1" ht="19.25" customHeight="1" x14ac:dyDescent="0.45">
      <c r="B69" s="770" t="s">
        <v>535</v>
      </c>
      <c r="C69" s="227">
        <v>45911</v>
      </c>
      <c r="D69" s="734"/>
      <c r="E69" s="769">
        <v>60</v>
      </c>
      <c r="F69" s="564">
        <v>410890962</v>
      </c>
      <c r="G69" s="45">
        <v>0.01</v>
      </c>
      <c r="H69" s="44" t="s">
        <v>156</v>
      </c>
      <c r="I69" s="131" t="s">
        <v>545</v>
      </c>
      <c r="J69" s="131"/>
      <c r="K69" s="131"/>
      <c r="L69" s="131"/>
      <c r="M69" s="131"/>
      <c r="N69" s="131" t="s">
        <v>355</v>
      </c>
      <c r="O69" s="131" t="s">
        <v>550</v>
      </c>
      <c r="P69" s="222">
        <v>0</v>
      </c>
      <c r="Q69" s="208">
        <v>0.11460000000000004</v>
      </c>
      <c r="R69" s="233" t="s">
        <v>537</v>
      </c>
      <c r="S69" s="830">
        <v>45597</v>
      </c>
      <c r="T69" s="754"/>
      <c r="U69" s="754"/>
      <c r="V69" s="754"/>
      <c r="W69" s="221"/>
      <c r="Y69" s="1"/>
      <c r="Z69" s="1"/>
    </row>
    <row r="70" spans="2:26" s="17" customFormat="1" ht="19.25" customHeight="1" x14ac:dyDescent="0.45">
      <c r="B70" s="770" t="s">
        <v>535</v>
      </c>
      <c r="C70" s="227">
        <v>45911</v>
      </c>
      <c r="D70" s="734"/>
      <c r="E70" s="769">
        <v>61</v>
      </c>
      <c r="F70" s="564">
        <v>410900860</v>
      </c>
      <c r="G70" s="45">
        <v>0.01</v>
      </c>
      <c r="H70" s="44" t="s">
        <v>156</v>
      </c>
      <c r="I70" s="131" t="s">
        <v>545</v>
      </c>
      <c r="J70" s="131"/>
      <c r="K70" s="131"/>
      <c r="L70" s="131"/>
      <c r="M70" s="131"/>
      <c r="N70" s="131" t="s">
        <v>355</v>
      </c>
      <c r="O70" s="131" t="s">
        <v>550</v>
      </c>
      <c r="P70" s="222">
        <v>0</v>
      </c>
      <c r="Q70" s="208">
        <v>0.11460000000000004</v>
      </c>
      <c r="R70" s="233" t="s">
        <v>537</v>
      </c>
      <c r="S70" s="830">
        <v>45597</v>
      </c>
      <c r="T70" s="754"/>
      <c r="U70" s="754"/>
      <c r="V70" s="754"/>
      <c r="W70" s="221"/>
      <c r="Y70" s="1"/>
      <c r="Z70" s="1"/>
    </row>
    <row r="71" spans="2:26" s="17" customFormat="1" ht="19.25" customHeight="1" x14ac:dyDescent="0.45">
      <c r="B71" s="770" t="s">
        <v>535</v>
      </c>
      <c r="C71" s="227">
        <v>45911</v>
      </c>
      <c r="D71" s="734"/>
      <c r="E71" s="769">
        <v>62</v>
      </c>
      <c r="F71" s="564">
        <v>410911849</v>
      </c>
      <c r="G71" s="45">
        <v>0.01</v>
      </c>
      <c r="H71" s="44" t="s">
        <v>156</v>
      </c>
      <c r="I71" s="131" t="s">
        <v>545</v>
      </c>
      <c r="J71" s="131"/>
      <c r="K71" s="131"/>
      <c r="L71" s="131"/>
      <c r="M71" s="131"/>
      <c r="N71" s="131" t="s">
        <v>355</v>
      </c>
      <c r="O71" s="131" t="s">
        <v>550</v>
      </c>
      <c r="P71" s="222">
        <v>0</v>
      </c>
      <c r="Q71" s="208">
        <v>0.11460000000000004</v>
      </c>
      <c r="R71" s="233" t="s">
        <v>537</v>
      </c>
      <c r="S71" s="830">
        <v>45597</v>
      </c>
      <c r="T71" s="754"/>
      <c r="U71" s="754"/>
      <c r="V71" s="754"/>
      <c r="W71" s="221"/>
      <c r="Y71" s="1"/>
      <c r="Z71" s="1"/>
    </row>
    <row r="72" spans="2:26" s="17" customFormat="1" ht="19.25" customHeight="1" x14ac:dyDescent="0.45">
      <c r="B72" s="770" t="s">
        <v>535</v>
      </c>
      <c r="C72" s="227">
        <v>45911</v>
      </c>
      <c r="D72" s="734"/>
      <c r="E72" s="769">
        <v>63</v>
      </c>
      <c r="F72" s="564">
        <v>410921760</v>
      </c>
      <c r="G72" s="45">
        <v>0.01</v>
      </c>
      <c r="H72" s="44" t="s">
        <v>228</v>
      </c>
      <c r="I72" s="131" t="s">
        <v>312</v>
      </c>
      <c r="J72" s="131"/>
      <c r="K72" s="131"/>
      <c r="L72" s="131"/>
      <c r="M72" s="131"/>
      <c r="N72" s="131" t="s">
        <v>346</v>
      </c>
      <c r="O72" s="131" t="s">
        <v>550</v>
      </c>
      <c r="P72" s="222">
        <v>0</v>
      </c>
      <c r="Q72" s="208">
        <v>0.13990000000000002</v>
      </c>
      <c r="R72" s="233" t="s">
        <v>221</v>
      </c>
      <c r="S72" s="830">
        <v>45627</v>
      </c>
      <c r="T72" s="754"/>
      <c r="U72" s="754"/>
      <c r="V72" s="754"/>
      <c r="W72" s="221"/>
      <c r="Y72" s="1"/>
      <c r="Z72" s="1"/>
    </row>
    <row r="73" spans="2:26" s="17" customFormat="1" ht="19.25" customHeight="1" x14ac:dyDescent="0.45">
      <c r="B73" s="770" t="s">
        <v>535</v>
      </c>
      <c r="C73" s="227">
        <v>45911</v>
      </c>
      <c r="D73" s="734"/>
      <c r="E73" s="769">
        <v>64</v>
      </c>
      <c r="F73" s="568">
        <v>410930869</v>
      </c>
      <c r="G73" s="45">
        <v>0.01</v>
      </c>
      <c r="H73" s="338" t="s">
        <v>228</v>
      </c>
      <c r="I73" s="339" t="s">
        <v>312</v>
      </c>
      <c r="J73" s="339"/>
      <c r="K73" s="339"/>
      <c r="L73" s="339"/>
      <c r="M73" s="131"/>
      <c r="N73" s="131" t="s">
        <v>346</v>
      </c>
      <c r="O73" s="131" t="s">
        <v>550</v>
      </c>
      <c r="P73" s="341">
        <v>0</v>
      </c>
      <c r="Q73" s="340">
        <v>0.13990000000000002</v>
      </c>
      <c r="R73" s="233" t="s">
        <v>221</v>
      </c>
      <c r="S73" s="831">
        <v>45627</v>
      </c>
      <c r="T73" s="755"/>
      <c r="U73" s="755"/>
      <c r="V73" s="755"/>
      <c r="W73" s="221"/>
      <c r="Y73" s="1"/>
      <c r="Z73" s="1"/>
    </row>
    <row r="74" spans="2:26" s="17" customFormat="1" ht="19.25" customHeight="1" x14ac:dyDescent="0.45">
      <c r="B74" s="770" t="s">
        <v>535</v>
      </c>
      <c r="C74" s="227">
        <v>45911</v>
      </c>
      <c r="D74" s="734"/>
      <c r="E74" s="769">
        <v>65</v>
      </c>
      <c r="F74" s="568">
        <v>410941419</v>
      </c>
      <c r="G74" s="783">
        <v>0.01</v>
      </c>
      <c r="H74" s="338" t="s">
        <v>228</v>
      </c>
      <c r="I74" s="339" t="s">
        <v>312</v>
      </c>
      <c r="J74" s="339"/>
      <c r="K74" s="339"/>
      <c r="L74" s="339"/>
      <c r="M74" s="131"/>
      <c r="N74" s="131" t="s">
        <v>346</v>
      </c>
      <c r="O74" s="131" t="s">
        <v>550</v>
      </c>
      <c r="P74" s="341">
        <v>0</v>
      </c>
      <c r="Q74" s="340">
        <v>0.13990000000000002</v>
      </c>
      <c r="R74" s="233" t="s">
        <v>221</v>
      </c>
      <c r="S74" s="831">
        <v>45627</v>
      </c>
      <c r="T74" s="755"/>
      <c r="U74" s="755"/>
      <c r="V74" s="755"/>
      <c r="W74" s="221"/>
      <c r="Y74" s="1"/>
      <c r="Z74" s="1"/>
    </row>
    <row r="75" spans="2:26" s="17" customFormat="1" ht="19.25" customHeight="1" x14ac:dyDescent="0.45">
      <c r="B75" s="770" t="s">
        <v>535</v>
      </c>
      <c r="C75" s="227">
        <v>45911</v>
      </c>
      <c r="D75" s="734"/>
      <c r="E75" s="769">
        <v>66</v>
      </c>
      <c r="F75" s="564">
        <v>410950110</v>
      </c>
      <c r="G75" s="45">
        <v>0.01</v>
      </c>
      <c r="H75" s="44" t="s">
        <v>228</v>
      </c>
      <c r="I75" s="131" t="s">
        <v>312</v>
      </c>
      <c r="J75" s="131"/>
      <c r="K75" s="131"/>
      <c r="L75" s="131"/>
      <c r="M75" s="131"/>
      <c r="N75" s="131" t="s">
        <v>346</v>
      </c>
      <c r="O75" s="131" t="s">
        <v>550</v>
      </c>
      <c r="P75" s="222">
        <v>0</v>
      </c>
      <c r="Q75" s="208">
        <v>0.13990000000000002</v>
      </c>
      <c r="R75" s="233" t="s">
        <v>221</v>
      </c>
      <c r="S75" s="830">
        <v>45627</v>
      </c>
      <c r="T75" s="754"/>
      <c r="U75" s="754"/>
      <c r="V75" s="754"/>
      <c r="W75" s="221"/>
      <c r="Y75" s="1"/>
      <c r="Z75" s="1"/>
    </row>
    <row r="76" spans="2:26" s="17" customFormat="1" ht="19.25" customHeight="1" x14ac:dyDescent="0.45">
      <c r="B76" s="770" t="s">
        <v>535</v>
      </c>
      <c r="C76" s="227">
        <v>45911</v>
      </c>
      <c r="D76" s="734"/>
      <c r="E76" s="769">
        <v>67</v>
      </c>
      <c r="F76" s="564">
        <v>410965288</v>
      </c>
      <c r="G76" s="45">
        <v>0.01</v>
      </c>
      <c r="H76" s="44" t="s">
        <v>228</v>
      </c>
      <c r="I76" s="131" t="s">
        <v>312</v>
      </c>
      <c r="J76" s="131"/>
      <c r="K76" s="131"/>
      <c r="L76" s="131"/>
      <c r="M76" s="131"/>
      <c r="N76" s="131" t="s">
        <v>356</v>
      </c>
      <c r="O76" s="131" t="s">
        <v>550</v>
      </c>
      <c r="P76" s="222">
        <v>0</v>
      </c>
      <c r="Q76" s="208">
        <v>0.10999999999999999</v>
      </c>
      <c r="R76" s="233" t="s">
        <v>221</v>
      </c>
      <c r="S76" s="830">
        <v>45627</v>
      </c>
      <c r="T76" s="754"/>
      <c r="U76" s="754"/>
      <c r="V76" s="754"/>
      <c r="W76" s="221"/>
      <c r="Y76" s="1"/>
      <c r="Z76" s="1"/>
    </row>
    <row r="77" spans="2:26" s="17" customFormat="1" ht="19.25" customHeight="1" x14ac:dyDescent="0.45">
      <c r="B77" s="770" t="s">
        <v>535</v>
      </c>
      <c r="C77" s="227">
        <v>45911</v>
      </c>
      <c r="D77" s="734"/>
      <c r="E77" s="769">
        <v>68</v>
      </c>
      <c r="F77" s="564">
        <v>410975581</v>
      </c>
      <c r="G77" s="45">
        <v>0.01</v>
      </c>
      <c r="H77" s="44" t="s">
        <v>228</v>
      </c>
      <c r="I77" s="131" t="s">
        <v>312</v>
      </c>
      <c r="J77" s="131"/>
      <c r="K77" s="131"/>
      <c r="L77" s="131"/>
      <c r="M77" s="131"/>
      <c r="N77" s="131" t="s">
        <v>357</v>
      </c>
      <c r="O77" s="131" t="s">
        <v>550</v>
      </c>
      <c r="P77" s="222">
        <v>0</v>
      </c>
      <c r="Q77" s="208">
        <v>0.10999999999999999</v>
      </c>
      <c r="R77" s="233" t="s">
        <v>221</v>
      </c>
      <c r="S77" s="830">
        <v>45627</v>
      </c>
      <c r="T77" s="754"/>
      <c r="U77" s="754"/>
      <c r="V77" s="754"/>
      <c r="W77" s="221"/>
      <c r="Y77" s="1"/>
      <c r="Z77" s="1"/>
    </row>
    <row r="78" spans="2:26" s="17" customFormat="1" ht="19.25" customHeight="1" x14ac:dyDescent="0.45">
      <c r="B78" s="770" t="s">
        <v>535</v>
      </c>
      <c r="C78" s="227">
        <v>45911</v>
      </c>
      <c r="D78" s="734"/>
      <c r="E78" s="769">
        <v>69</v>
      </c>
      <c r="F78" s="564">
        <v>410980435</v>
      </c>
      <c r="G78" s="45">
        <v>0.01</v>
      </c>
      <c r="H78" s="44" t="s">
        <v>228</v>
      </c>
      <c r="I78" s="131" t="s">
        <v>312</v>
      </c>
      <c r="J78" s="131"/>
      <c r="K78" s="131"/>
      <c r="L78" s="131"/>
      <c r="M78" s="131"/>
      <c r="N78" s="433" t="s">
        <v>358</v>
      </c>
      <c r="O78" s="131" t="s">
        <v>550</v>
      </c>
      <c r="P78" s="222">
        <v>0</v>
      </c>
      <c r="Q78" s="350">
        <v>0.10999999999999999</v>
      </c>
      <c r="R78" s="233" t="s">
        <v>221</v>
      </c>
      <c r="S78" s="830">
        <v>45627</v>
      </c>
      <c r="T78" s="754"/>
      <c r="U78" s="754"/>
      <c r="V78" s="754"/>
      <c r="W78" s="221"/>
      <c r="Y78" s="1"/>
      <c r="Z78" s="1"/>
    </row>
    <row r="79" spans="2:26" s="17" customFormat="1" ht="19.25" customHeight="1" x14ac:dyDescent="0.45">
      <c r="B79" s="770" t="s">
        <v>535</v>
      </c>
      <c r="C79" s="227">
        <v>45911</v>
      </c>
      <c r="D79" s="734"/>
      <c r="E79" s="769">
        <v>70</v>
      </c>
      <c r="F79" s="568">
        <v>410999398</v>
      </c>
      <c r="G79" s="783">
        <v>0.01</v>
      </c>
      <c r="H79" s="338" t="s">
        <v>228</v>
      </c>
      <c r="I79" s="339" t="s">
        <v>312</v>
      </c>
      <c r="J79" s="339"/>
      <c r="K79" s="339"/>
      <c r="L79" s="339"/>
      <c r="M79" s="131"/>
      <c r="N79" s="433" t="s">
        <v>358</v>
      </c>
      <c r="O79" s="131" t="s">
        <v>550</v>
      </c>
      <c r="P79" s="341">
        <v>0</v>
      </c>
      <c r="Q79" s="350">
        <v>0.10999999999999999</v>
      </c>
      <c r="R79" s="233" t="s">
        <v>221</v>
      </c>
      <c r="S79" s="830">
        <v>45627</v>
      </c>
      <c r="T79" s="754"/>
      <c r="U79" s="754"/>
      <c r="V79" s="754"/>
      <c r="W79" s="221"/>
      <c r="Y79" s="1"/>
      <c r="Z79" s="1"/>
    </row>
    <row r="80" spans="2:26" s="17" customFormat="1" ht="19.25" customHeight="1" x14ac:dyDescent="0.45">
      <c r="B80" s="770" t="s">
        <v>535</v>
      </c>
      <c r="C80" s="227">
        <v>45911</v>
      </c>
      <c r="D80" s="734"/>
      <c r="E80" s="769">
        <v>71</v>
      </c>
      <c r="F80" s="568">
        <v>411002303</v>
      </c>
      <c r="G80" s="783">
        <v>0.25</v>
      </c>
      <c r="H80" s="338" t="s">
        <v>156</v>
      </c>
      <c r="I80" s="339" t="s">
        <v>307</v>
      </c>
      <c r="J80" s="339"/>
      <c r="K80" s="339"/>
      <c r="L80" s="339"/>
      <c r="M80" s="131"/>
      <c r="N80" s="433" t="s">
        <v>334</v>
      </c>
      <c r="O80" s="339" t="s">
        <v>272</v>
      </c>
      <c r="P80" s="341">
        <v>0</v>
      </c>
      <c r="Q80" s="340">
        <v>5.3100000000000036E-2</v>
      </c>
      <c r="R80" s="342" t="s">
        <v>540</v>
      </c>
      <c r="S80" s="830">
        <v>45597</v>
      </c>
      <c r="T80" s="754"/>
      <c r="U80" s="754"/>
      <c r="V80" s="754"/>
      <c r="W80" s="221"/>
      <c r="Y80" s="1"/>
      <c r="Z80" s="1"/>
    </row>
    <row r="81" spans="2:26" s="17" customFormat="1" ht="19.25" customHeight="1" x14ac:dyDescent="0.45">
      <c r="B81" s="770" t="s">
        <v>535</v>
      </c>
      <c r="C81" s="227">
        <v>45911</v>
      </c>
      <c r="D81" s="734"/>
      <c r="E81" s="769">
        <v>72</v>
      </c>
      <c r="F81" s="564">
        <v>411010506</v>
      </c>
      <c r="G81" s="45">
        <v>0.25</v>
      </c>
      <c r="H81" s="44" t="s">
        <v>156</v>
      </c>
      <c r="I81" s="131" t="s">
        <v>307</v>
      </c>
      <c r="J81" s="131"/>
      <c r="K81" s="131"/>
      <c r="L81" s="131"/>
      <c r="M81" s="131"/>
      <c r="N81" s="433" t="s">
        <v>334</v>
      </c>
      <c r="O81" s="131" t="s">
        <v>272</v>
      </c>
      <c r="P81" s="222">
        <v>0</v>
      </c>
      <c r="Q81" s="208">
        <v>5.3100000000000036E-2</v>
      </c>
      <c r="R81" s="233" t="s">
        <v>540</v>
      </c>
      <c r="S81" s="830">
        <v>45597</v>
      </c>
      <c r="T81" s="754"/>
      <c r="U81" s="754"/>
      <c r="V81" s="754"/>
      <c r="W81" s="221"/>
      <c r="Y81" s="1"/>
      <c r="Z81" s="1"/>
    </row>
    <row r="82" spans="2:26" s="17" customFormat="1" ht="19.25" customHeight="1" x14ac:dyDescent="0.45">
      <c r="B82" s="770" t="s">
        <v>535</v>
      </c>
      <c r="C82" s="227">
        <v>45911</v>
      </c>
      <c r="D82" s="734"/>
      <c r="E82" s="769">
        <v>73</v>
      </c>
      <c r="F82" s="564">
        <v>411024884</v>
      </c>
      <c r="G82" s="45">
        <v>0.25</v>
      </c>
      <c r="H82" s="44" t="s">
        <v>156</v>
      </c>
      <c r="I82" s="131" t="s">
        <v>307</v>
      </c>
      <c r="J82" s="131"/>
      <c r="K82" s="131"/>
      <c r="L82" s="131"/>
      <c r="M82" s="131"/>
      <c r="N82" s="433" t="s">
        <v>334</v>
      </c>
      <c r="O82" s="131" t="s">
        <v>272</v>
      </c>
      <c r="P82" s="222">
        <v>0</v>
      </c>
      <c r="Q82" s="208">
        <v>5.3100000000000036E-2</v>
      </c>
      <c r="R82" s="342" t="s">
        <v>540</v>
      </c>
      <c r="S82" s="830">
        <v>45597</v>
      </c>
      <c r="T82" s="754"/>
      <c r="U82" s="754"/>
      <c r="V82" s="754"/>
      <c r="W82" s="221"/>
      <c r="Y82" s="1"/>
      <c r="Z82" s="1"/>
    </row>
    <row r="83" spans="2:26" s="17" customFormat="1" ht="19.25" customHeight="1" x14ac:dyDescent="0.45">
      <c r="B83" s="770" t="s">
        <v>535</v>
      </c>
      <c r="C83" s="227">
        <v>45911</v>
      </c>
      <c r="D83" s="734"/>
      <c r="E83" s="769">
        <v>74</v>
      </c>
      <c r="F83" s="564">
        <v>411038081</v>
      </c>
      <c r="G83" s="45">
        <v>0.25</v>
      </c>
      <c r="H83" s="44" t="s">
        <v>156</v>
      </c>
      <c r="I83" s="131" t="s">
        <v>307</v>
      </c>
      <c r="J83" s="131"/>
      <c r="K83" s="131"/>
      <c r="L83" s="131"/>
      <c r="M83" s="131"/>
      <c r="N83" s="131" t="s">
        <v>334</v>
      </c>
      <c r="O83" s="131" t="s">
        <v>272</v>
      </c>
      <c r="P83" s="222">
        <v>0</v>
      </c>
      <c r="Q83" s="208">
        <v>5.3100000000000036E-2</v>
      </c>
      <c r="R83" s="233" t="s">
        <v>540</v>
      </c>
      <c r="S83" s="830">
        <v>45597</v>
      </c>
      <c r="T83" s="754"/>
      <c r="U83" s="754"/>
      <c r="V83" s="754"/>
      <c r="W83" s="221"/>
      <c r="Y83" s="1"/>
      <c r="Z83" s="1"/>
    </row>
    <row r="84" spans="2:26" s="17" customFormat="1" ht="19.25" customHeight="1" x14ac:dyDescent="0.45">
      <c r="B84" s="770" t="s">
        <v>535</v>
      </c>
      <c r="C84" s="227">
        <v>45919</v>
      </c>
      <c r="D84" s="734"/>
      <c r="E84" s="769">
        <v>75</v>
      </c>
      <c r="F84" s="564">
        <v>411049928</v>
      </c>
      <c r="G84" s="45">
        <v>0.25</v>
      </c>
      <c r="H84" s="44" t="s">
        <v>156</v>
      </c>
      <c r="I84" s="131" t="s">
        <v>307</v>
      </c>
      <c r="J84" s="131"/>
      <c r="K84" s="131"/>
      <c r="L84" s="131"/>
      <c r="M84" s="131"/>
      <c r="N84" s="131" t="s">
        <v>334</v>
      </c>
      <c r="O84" s="131" t="s">
        <v>272</v>
      </c>
      <c r="P84" s="222">
        <v>0</v>
      </c>
      <c r="Q84" s="208">
        <v>5.3100000000000036E-2</v>
      </c>
      <c r="R84" s="342" t="s">
        <v>540</v>
      </c>
      <c r="S84" s="830">
        <v>45597</v>
      </c>
      <c r="T84" s="754"/>
      <c r="U84" s="754"/>
      <c r="V84" s="754"/>
      <c r="W84" s="221"/>
      <c r="Y84" s="1"/>
      <c r="Z84" s="1"/>
    </row>
    <row r="85" spans="2:26" s="17" customFormat="1" ht="19.25" customHeight="1" x14ac:dyDescent="0.45">
      <c r="B85" s="770" t="s">
        <v>535</v>
      </c>
      <c r="C85" s="227">
        <v>45911</v>
      </c>
      <c r="D85" s="734"/>
      <c r="E85" s="769">
        <v>76</v>
      </c>
      <c r="F85" s="564">
        <v>411059773</v>
      </c>
      <c r="G85" s="45">
        <v>0.01</v>
      </c>
      <c r="H85" s="44" t="s">
        <v>405</v>
      </c>
      <c r="I85" s="131" t="s">
        <v>315</v>
      </c>
      <c r="J85" s="131"/>
      <c r="K85" s="131"/>
      <c r="L85" s="131"/>
      <c r="M85" s="737"/>
      <c r="N85" s="131" t="s">
        <v>359</v>
      </c>
      <c r="O85" s="131" t="s">
        <v>550</v>
      </c>
      <c r="P85" s="222">
        <v>0</v>
      </c>
      <c r="Q85" s="208">
        <v>0.1179</v>
      </c>
      <c r="R85" s="233" t="s">
        <v>221</v>
      </c>
      <c r="S85" s="830">
        <v>45627</v>
      </c>
      <c r="T85" s="754"/>
      <c r="U85" s="754"/>
      <c r="V85" s="754"/>
      <c r="W85" s="221"/>
      <c r="Y85" s="1"/>
      <c r="Z85" s="1"/>
    </row>
    <row r="86" spans="2:26" s="17" customFormat="1" ht="19.25" customHeight="1" x14ac:dyDescent="0.45">
      <c r="B86" s="770" t="s">
        <v>535</v>
      </c>
      <c r="C86" s="227">
        <v>45911</v>
      </c>
      <c r="D86" s="734"/>
      <c r="E86" s="769">
        <v>77</v>
      </c>
      <c r="F86" s="564">
        <v>411066195</v>
      </c>
      <c r="G86" s="45">
        <v>0.01</v>
      </c>
      <c r="H86" s="44" t="s">
        <v>405</v>
      </c>
      <c r="I86" s="131" t="s">
        <v>315</v>
      </c>
      <c r="J86" s="131"/>
      <c r="K86" s="131"/>
      <c r="L86" s="131"/>
      <c r="M86" s="131"/>
      <c r="N86" s="131" t="s">
        <v>359</v>
      </c>
      <c r="O86" s="131" t="s">
        <v>550</v>
      </c>
      <c r="P86" s="222">
        <v>0</v>
      </c>
      <c r="Q86" s="208">
        <v>0.1179</v>
      </c>
      <c r="R86" s="233" t="s">
        <v>221</v>
      </c>
      <c r="S86" s="830">
        <v>45627</v>
      </c>
      <c r="T86" s="754"/>
      <c r="U86" s="754"/>
      <c r="V86" s="754"/>
      <c r="W86" s="221"/>
      <c r="Y86" s="1"/>
      <c r="Z86" s="1"/>
    </row>
    <row r="87" spans="2:26" s="17" customFormat="1" ht="19.25" customHeight="1" x14ac:dyDescent="0.45">
      <c r="B87" s="770" t="s">
        <v>535</v>
      </c>
      <c r="C87" s="227">
        <v>45915</v>
      </c>
      <c r="D87" s="734"/>
      <c r="E87" s="769">
        <v>78</v>
      </c>
      <c r="F87" s="564">
        <v>411072806</v>
      </c>
      <c r="G87" s="45">
        <v>0.01</v>
      </c>
      <c r="H87" s="44" t="s">
        <v>405</v>
      </c>
      <c r="I87" s="131" t="s">
        <v>315</v>
      </c>
      <c r="J87" s="131"/>
      <c r="K87" s="131"/>
      <c r="L87" s="131"/>
      <c r="M87" s="131"/>
      <c r="N87" s="131" t="s">
        <v>359</v>
      </c>
      <c r="O87" s="131" t="s">
        <v>550</v>
      </c>
      <c r="P87" s="222">
        <v>0</v>
      </c>
      <c r="Q87" s="208">
        <v>0.1179</v>
      </c>
      <c r="R87" s="233" t="s">
        <v>221</v>
      </c>
      <c r="S87" s="830">
        <v>45627</v>
      </c>
      <c r="T87" s="754"/>
      <c r="U87" s="754"/>
      <c r="V87" s="754"/>
      <c r="W87" s="221"/>
      <c r="Y87" s="1"/>
      <c r="Z87" s="1"/>
    </row>
    <row r="88" spans="2:26" s="17" customFormat="1" ht="19.25" customHeight="1" x14ac:dyDescent="0.45">
      <c r="B88" s="770" t="s">
        <v>535</v>
      </c>
      <c r="C88" s="227">
        <v>45912</v>
      </c>
      <c r="D88" s="734"/>
      <c r="E88" s="769">
        <v>79</v>
      </c>
      <c r="F88" s="564">
        <v>411086319</v>
      </c>
      <c r="G88" s="45">
        <v>0.01</v>
      </c>
      <c r="H88" s="44" t="s">
        <v>405</v>
      </c>
      <c r="I88" s="131" t="s">
        <v>315</v>
      </c>
      <c r="J88" s="131"/>
      <c r="K88" s="131"/>
      <c r="L88" s="131"/>
      <c r="M88" s="737"/>
      <c r="N88" s="131" t="s">
        <v>359</v>
      </c>
      <c r="O88" s="131" t="s">
        <v>550</v>
      </c>
      <c r="P88" s="222">
        <v>0</v>
      </c>
      <c r="Q88" s="208">
        <v>0.1179</v>
      </c>
      <c r="R88" s="233" t="s">
        <v>221</v>
      </c>
      <c r="S88" s="830">
        <v>45627</v>
      </c>
      <c r="T88" s="754"/>
      <c r="U88" s="754"/>
      <c r="V88" s="754"/>
      <c r="W88" s="221"/>
      <c r="Y88" s="1"/>
      <c r="Z88" s="1"/>
    </row>
    <row r="89" spans="2:26" s="17" customFormat="1" ht="19.25" customHeight="1" x14ac:dyDescent="0.45">
      <c r="B89" s="770" t="s">
        <v>535</v>
      </c>
      <c r="C89" s="227">
        <v>45911</v>
      </c>
      <c r="D89" s="734"/>
      <c r="E89" s="769">
        <v>80</v>
      </c>
      <c r="F89" s="564">
        <v>411097322</v>
      </c>
      <c r="G89" s="45">
        <v>0.01</v>
      </c>
      <c r="H89" s="44" t="s">
        <v>228</v>
      </c>
      <c r="I89" s="131" t="s">
        <v>314</v>
      </c>
      <c r="J89" s="131"/>
      <c r="K89" s="131"/>
      <c r="L89" s="131"/>
      <c r="M89" s="131"/>
      <c r="N89" s="131" t="s">
        <v>360</v>
      </c>
      <c r="O89" s="131" t="s">
        <v>550</v>
      </c>
      <c r="P89" s="222">
        <v>0</v>
      </c>
      <c r="Q89" s="208">
        <v>0.1018</v>
      </c>
      <c r="R89" s="233" t="s">
        <v>540</v>
      </c>
      <c r="S89" s="830">
        <v>45627</v>
      </c>
      <c r="T89" s="754"/>
      <c r="U89" s="754"/>
      <c r="V89" s="754"/>
      <c r="W89" s="221"/>
      <c r="Y89" s="1"/>
      <c r="Z89" s="1"/>
    </row>
    <row r="90" spans="2:26" s="17" customFormat="1" ht="19.25" customHeight="1" x14ac:dyDescent="0.45">
      <c r="B90" s="770" t="s">
        <v>535</v>
      </c>
      <c r="C90" s="227">
        <v>45912</v>
      </c>
      <c r="D90" s="734"/>
      <c r="E90" s="769">
        <v>81</v>
      </c>
      <c r="F90" s="564">
        <v>411105428</v>
      </c>
      <c r="G90" s="45">
        <v>0.01</v>
      </c>
      <c r="H90" s="44" t="s">
        <v>228</v>
      </c>
      <c r="I90" s="131" t="s">
        <v>314</v>
      </c>
      <c r="J90" s="131"/>
      <c r="K90" s="131"/>
      <c r="L90" s="131"/>
      <c r="M90" s="131"/>
      <c r="N90" s="131" t="s">
        <v>360</v>
      </c>
      <c r="O90" s="131" t="s">
        <v>550</v>
      </c>
      <c r="P90" s="222">
        <v>0</v>
      </c>
      <c r="Q90" s="208">
        <v>0.14910000000000001</v>
      </c>
      <c r="R90" s="233" t="s">
        <v>540</v>
      </c>
      <c r="S90" s="830">
        <v>45627</v>
      </c>
      <c r="T90" s="754"/>
      <c r="U90" s="754"/>
      <c r="V90" s="754"/>
      <c r="W90" s="221"/>
      <c r="Y90" s="1"/>
      <c r="Z90" s="1"/>
    </row>
    <row r="91" spans="2:26" s="17" customFormat="1" ht="19.25" customHeight="1" x14ac:dyDescent="0.45">
      <c r="B91" s="770" t="s">
        <v>535</v>
      </c>
      <c r="C91" s="227">
        <v>45911</v>
      </c>
      <c r="D91" s="734"/>
      <c r="E91" s="769">
        <v>82</v>
      </c>
      <c r="F91" s="564">
        <v>411118705</v>
      </c>
      <c r="G91" s="45">
        <v>0.01</v>
      </c>
      <c r="H91" s="44" t="s">
        <v>228</v>
      </c>
      <c r="I91" s="131" t="s">
        <v>314</v>
      </c>
      <c r="J91" s="131"/>
      <c r="K91" s="131"/>
      <c r="L91" s="131"/>
      <c r="M91" s="131"/>
      <c r="N91" s="131" t="s">
        <v>360</v>
      </c>
      <c r="O91" s="131" t="s">
        <v>550</v>
      </c>
      <c r="P91" s="222">
        <v>0</v>
      </c>
      <c r="Q91" s="208">
        <v>0.1018</v>
      </c>
      <c r="R91" s="233" t="s">
        <v>540</v>
      </c>
      <c r="S91" s="830">
        <v>45627</v>
      </c>
      <c r="T91" s="754"/>
      <c r="U91" s="754"/>
      <c r="V91" s="754"/>
      <c r="W91" s="221"/>
      <c r="Y91" s="1"/>
      <c r="Z91" s="1"/>
    </row>
    <row r="92" spans="2:26" s="17" customFormat="1" ht="19.25" customHeight="1" x14ac:dyDescent="0.45">
      <c r="B92" s="770" t="s">
        <v>535</v>
      </c>
      <c r="C92" s="227">
        <v>45906</v>
      </c>
      <c r="D92" s="734"/>
      <c r="E92" s="769">
        <v>83</v>
      </c>
      <c r="F92" s="564">
        <v>411120103</v>
      </c>
      <c r="G92" s="45">
        <v>0.01</v>
      </c>
      <c r="H92" s="44" t="s">
        <v>228</v>
      </c>
      <c r="I92" s="131" t="s">
        <v>314</v>
      </c>
      <c r="J92" s="131"/>
      <c r="K92" s="131"/>
      <c r="L92" s="131"/>
      <c r="M92" s="131"/>
      <c r="N92" s="131" t="s">
        <v>352</v>
      </c>
      <c r="O92" s="131" t="s">
        <v>550</v>
      </c>
      <c r="P92" s="222">
        <v>0</v>
      </c>
      <c r="Q92" s="208">
        <v>0.14539999999999997</v>
      </c>
      <c r="R92" s="233" t="s">
        <v>537</v>
      </c>
      <c r="S92" s="830">
        <v>45627</v>
      </c>
      <c r="T92" s="754"/>
      <c r="U92" s="754"/>
      <c r="V92" s="754"/>
      <c r="W92" s="221"/>
      <c r="Y92" s="1"/>
      <c r="Z92" s="1"/>
    </row>
    <row r="93" spans="2:26" s="17" customFormat="1" ht="19.25" customHeight="1" x14ac:dyDescent="0.45">
      <c r="B93" s="770" t="s">
        <v>535</v>
      </c>
      <c r="C93" s="227">
        <v>45906</v>
      </c>
      <c r="D93" s="734"/>
      <c r="E93" s="769">
        <v>84</v>
      </c>
      <c r="F93" s="564">
        <v>411137618</v>
      </c>
      <c r="G93" s="45">
        <v>0.01</v>
      </c>
      <c r="H93" s="44" t="s">
        <v>228</v>
      </c>
      <c r="I93" s="131" t="s">
        <v>314</v>
      </c>
      <c r="J93" s="131"/>
      <c r="K93" s="131"/>
      <c r="L93" s="131"/>
      <c r="M93" s="131"/>
      <c r="N93" s="131" t="s">
        <v>352</v>
      </c>
      <c r="O93" s="131" t="s">
        <v>550</v>
      </c>
      <c r="P93" s="222">
        <v>0</v>
      </c>
      <c r="Q93" s="208">
        <v>0.14539999999999997</v>
      </c>
      <c r="R93" s="233" t="s">
        <v>537</v>
      </c>
      <c r="S93" s="830">
        <v>45627</v>
      </c>
      <c r="T93" s="754"/>
      <c r="U93" s="754"/>
      <c r="V93" s="754"/>
      <c r="W93" s="221"/>
      <c r="Y93" s="1"/>
      <c r="Z93" s="1"/>
    </row>
    <row r="94" spans="2:26" s="17" customFormat="1" ht="19.25" customHeight="1" x14ac:dyDescent="0.45">
      <c r="B94" s="770" t="s">
        <v>535</v>
      </c>
      <c r="C94" s="227">
        <v>45906</v>
      </c>
      <c r="D94" s="734"/>
      <c r="E94" s="769">
        <v>85</v>
      </c>
      <c r="F94" s="564">
        <v>411145244</v>
      </c>
      <c r="G94" s="45">
        <v>0.01</v>
      </c>
      <c r="H94" s="44" t="s">
        <v>228</v>
      </c>
      <c r="I94" s="131" t="s">
        <v>314</v>
      </c>
      <c r="J94" s="131"/>
      <c r="K94" s="131"/>
      <c r="L94" s="131"/>
      <c r="M94" s="131"/>
      <c r="N94" s="131" t="s">
        <v>352</v>
      </c>
      <c r="O94" s="131" t="s">
        <v>550</v>
      </c>
      <c r="P94" s="222">
        <v>0</v>
      </c>
      <c r="Q94" s="208">
        <v>0.14539999999999997</v>
      </c>
      <c r="R94" s="233" t="s">
        <v>537</v>
      </c>
      <c r="S94" s="830">
        <v>45627</v>
      </c>
      <c r="T94" s="754"/>
      <c r="U94" s="754"/>
      <c r="V94" s="754"/>
      <c r="W94" s="221"/>
      <c r="Y94" s="1"/>
      <c r="Z94" s="1"/>
    </row>
    <row r="95" spans="2:26" s="17" customFormat="1" ht="19.25" customHeight="1" x14ac:dyDescent="0.45">
      <c r="B95" s="770" t="s">
        <v>535</v>
      </c>
      <c r="C95" s="227">
        <v>45912</v>
      </c>
      <c r="D95" s="734"/>
      <c r="E95" s="769">
        <v>86</v>
      </c>
      <c r="F95" s="564">
        <v>411154121</v>
      </c>
      <c r="G95" s="45">
        <v>0.01</v>
      </c>
      <c r="H95" s="44" t="s">
        <v>405</v>
      </c>
      <c r="I95" s="131" t="s">
        <v>308</v>
      </c>
      <c r="J95" s="131"/>
      <c r="K95" s="131"/>
      <c r="L95" s="131"/>
      <c r="M95" s="131"/>
      <c r="N95" s="131" t="s">
        <v>362</v>
      </c>
      <c r="O95" s="131" t="s">
        <v>550</v>
      </c>
      <c r="P95" s="222">
        <v>0</v>
      </c>
      <c r="Q95" s="208">
        <v>0.10929999999999995</v>
      </c>
      <c r="R95" s="233" t="s">
        <v>221</v>
      </c>
      <c r="S95" s="830">
        <v>45627</v>
      </c>
      <c r="T95" s="754"/>
      <c r="U95" s="754"/>
      <c r="V95" s="754"/>
      <c r="W95" s="221"/>
      <c r="Y95" s="1"/>
      <c r="Z95" s="1"/>
    </row>
    <row r="96" spans="2:26" s="17" customFormat="1" ht="19.25" customHeight="1" x14ac:dyDescent="0.45">
      <c r="B96" s="770" t="s">
        <v>535</v>
      </c>
      <c r="C96" s="227">
        <v>45912</v>
      </c>
      <c r="D96" s="734"/>
      <c r="E96" s="769">
        <v>87</v>
      </c>
      <c r="F96" s="564">
        <v>411165776</v>
      </c>
      <c r="G96" s="45">
        <v>0.01</v>
      </c>
      <c r="H96" s="44" t="s">
        <v>405</v>
      </c>
      <c r="I96" s="131" t="s">
        <v>308</v>
      </c>
      <c r="J96" s="131"/>
      <c r="K96" s="131"/>
      <c r="L96" s="131"/>
      <c r="M96" s="131"/>
      <c r="N96" s="131" t="s">
        <v>359</v>
      </c>
      <c r="O96" s="131" t="s">
        <v>550</v>
      </c>
      <c r="P96" s="222">
        <v>0</v>
      </c>
      <c r="Q96" s="208">
        <v>0.10929999999999995</v>
      </c>
      <c r="R96" s="233" t="s">
        <v>221</v>
      </c>
      <c r="S96" s="830">
        <v>45627</v>
      </c>
      <c r="T96" s="754"/>
      <c r="U96" s="754"/>
      <c r="V96" s="754"/>
      <c r="W96" s="221"/>
      <c r="Y96" s="1"/>
      <c r="Z96" s="1"/>
    </row>
    <row r="97" spans="1:27" s="17" customFormat="1" ht="19.25" customHeight="1" x14ac:dyDescent="0.45">
      <c r="B97" s="770" t="s">
        <v>535</v>
      </c>
      <c r="C97" s="227">
        <v>45912</v>
      </c>
      <c r="D97" s="734"/>
      <c r="E97" s="769">
        <v>88</v>
      </c>
      <c r="F97" s="564">
        <v>411170197</v>
      </c>
      <c r="G97" s="45">
        <v>0.01</v>
      </c>
      <c r="H97" s="44" t="s">
        <v>405</v>
      </c>
      <c r="I97" s="131" t="s">
        <v>308</v>
      </c>
      <c r="J97" s="131"/>
      <c r="K97" s="131"/>
      <c r="L97" s="131"/>
      <c r="M97" s="131"/>
      <c r="N97" s="131" t="s">
        <v>335</v>
      </c>
      <c r="O97" s="131" t="s">
        <v>550</v>
      </c>
      <c r="P97" s="222">
        <v>0</v>
      </c>
      <c r="Q97" s="208">
        <v>0.10929999999999995</v>
      </c>
      <c r="R97" s="233" t="s">
        <v>221</v>
      </c>
      <c r="S97" s="830">
        <v>45627</v>
      </c>
      <c r="T97" s="754"/>
      <c r="U97" s="754"/>
      <c r="V97" s="754"/>
      <c r="W97" s="221"/>
      <c r="Y97" s="1"/>
      <c r="Z97" s="1"/>
    </row>
    <row r="98" spans="1:27" s="17" customFormat="1" ht="19.25" customHeight="1" x14ac:dyDescent="0.45">
      <c r="B98" s="770" t="s">
        <v>535</v>
      </c>
      <c r="C98" s="227">
        <v>45918</v>
      </c>
      <c r="D98" s="734"/>
      <c r="E98" s="769">
        <v>89</v>
      </c>
      <c r="F98" s="564">
        <v>411188363</v>
      </c>
      <c r="G98" s="45">
        <v>0.01</v>
      </c>
      <c r="H98" s="44" t="s">
        <v>405</v>
      </c>
      <c r="I98" s="131" t="s">
        <v>315</v>
      </c>
      <c r="J98" s="131"/>
      <c r="K98" s="131"/>
      <c r="L98" s="131"/>
      <c r="M98" s="131"/>
      <c r="N98" s="131" t="s">
        <v>359</v>
      </c>
      <c r="O98" s="131" t="s">
        <v>550</v>
      </c>
      <c r="P98" s="222">
        <v>0</v>
      </c>
      <c r="Q98" s="208">
        <v>0.1179</v>
      </c>
      <c r="R98" s="233" t="s">
        <v>221</v>
      </c>
      <c r="S98" s="830">
        <v>45627</v>
      </c>
      <c r="T98" s="754"/>
      <c r="U98" s="754"/>
      <c r="V98" s="754"/>
      <c r="W98" s="221"/>
      <c r="Y98" s="1"/>
      <c r="Z98" s="1"/>
    </row>
    <row r="99" spans="1:27" s="17" customFormat="1" ht="19.25" customHeight="1" x14ac:dyDescent="0.45">
      <c r="B99" s="770" t="s">
        <v>535</v>
      </c>
      <c r="C99" s="227">
        <v>45912</v>
      </c>
      <c r="D99" s="734"/>
      <c r="E99" s="769">
        <v>90</v>
      </c>
      <c r="F99" s="564">
        <v>411190462</v>
      </c>
      <c r="G99" s="45">
        <v>0.01</v>
      </c>
      <c r="H99" s="44" t="s">
        <v>405</v>
      </c>
      <c r="I99" s="131" t="s">
        <v>315</v>
      </c>
      <c r="J99" s="131"/>
      <c r="K99" s="131"/>
      <c r="L99" s="131"/>
      <c r="M99" s="131"/>
      <c r="N99" s="131" t="s">
        <v>359</v>
      </c>
      <c r="O99" s="131" t="s">
        <v>550</v>
      </c>
      <c r="P99" s="222">
        <v>0</v>
      </c>
      <c r="Q99" s="208">
        <v>0.1179</v>
      </c>
      <c r="R99" s="233" t="s">
        <v>221</v>
      </c>
      <c r="S99" s="830">
        <v>45627</v>
      </c>
      <c r="T99" s="754"/>
      <c r="U99" s="754"/>
      <c r="V99" s="754"/>
      <c r="W99" s="221"/>
      <c r="Y99" s="1"/>
      <c r="Z99" s="1"/>
    </row>
    <row r="100" spans="1:27" s="17" customFormat="1" ht="19.25" customHeight="1" x14ac:dyDescent="0.45">
      <c r="B100" s="770" t="s">
        <v>535</v>
      </c>
      <c r="C100" s="227">
        <v>45912</v>
      </c>
      <c r="D100" s="734"/>
      <c r="E100" s="769">
        <v>91</v>
      </c>
      <c r="F100" s="564">
        <v>411207529</v>
      </c>
      <c r="G100" s="45">
        <v>0.01</v>
      </c>
      <c r="H100" s="44" t="s">
        <v>405</v>
      </c>
      <c r="I100" s="131" t="s">
        <v>315</v>
      </c>
      <c r="J100" s="131"/>
      <c r="K100" s="131"/>
      <c r="L100" s="131"/>
      <c r="M100" s="131"/>
      <c r="N100" s="131" t="s">
        <v>359</v>
      </c>
      <c r="O100" s="131" t="s">
        <v>550</v>
      </c>
      <c r="P100" s="222">
        <v>0</v>
      </c>
      <c r="Q100" s="208">
        <v>0.1179</v>
      </c>
      <c r="R100" s="233" t="s">
        <v>221</v>
      </c>
      <c r="S100" s="830">
        <v>45627</v>
      </c>
      <c r="T100" s="754"/>
      <c r="U100" s="754"/>
      <c r="V100" s="754"/>
      <c r="W100" s="221"/>
      <c r="Y100" s="1"/>
      <c r="Z100" s="1"/>
    </row>
    <row r="101" spans="1:27" s="17" customFormat="1" ht="18.75" customHeight="1" x14ac:dyDescent="0.45">
      <c r="B101" s="770" t="s">
        <v>535</v>
      </c>
      <c r="C101" s="227">
        <v>45912</v>
      </c>
      <c r="D101" s="734"/>
      <c r="E101" s="769">
        <v>92</v>
      </c>
      <c r="F101" s="564">
        <v>411219308</v>
      </c>
      <c r="G101" s="45">
        <v>0.01</v>
      </c>
      <c r="H101" s="44" t="s">
        <v>405</v>
      </c>
      <c r="I101" s="131" t="s">
        <v>315</v>
      </c>
      <c r="J101" s="131"/>
      <c r="K101" s="131"/>
      <c r="L101" s="131"/>
      <c r="M101" s="131"/>
      <c r="N101" s="131" t="s">
        <v>363</v>
      </c>
      <c r="O101" s="131" t="s">
        <v>550</v>
      </c>
      <c r="P101" s="222">
        <v>65</v>
      </c>
      <c r="Q101" s="208">
        <v>0.11750000000000005</v>
      </c>
      <c r="R101" s="233" t="s">
        <v>221</v>
      </c>
      <c r="S101" s="830">
        <v>45627</v>
      </c>
      <c r="T101" s="754"/>
      <c r="U101" s="754"/>
      <c r="V101" s="754"/>
      <c r="W101" s="221"/>
      <c r="Y101" s="1"/>
      <c r="Z101" s="1"/>
    </row>
    <row r="102" spans="1:27" s="17" customFormat="1" ht="19.25" customHeight="1" x14ac:dyDescent="0.45">
      <c r="B102" s="770" t="s">
        <v>535</v>
      </c>
      <c r="C102" s="227">
        <v>45912</v>
      </c>
      <c r="D102" s="734"/>
      <c r="E102" s="769">
        <v>93</v>
      </c>
      <c r="F102" s="564">
        <v>411225570</v>
      </c>
      <c r="G102" s="45">
        <v>0.01</v>
      </c>
      <c r="H102" s="44" t="s">
        <v>405</v>
      </c>
      <c r="I102" s="131" t="s">
        <v>315</v>
      </c>
      <c r="J102" s="131"/>
      <c r="K102" s="131"/>
      <c r="L102" s="131"/>
      <c r="M102" s="131"/>
      <c r="N102" s="131" t="s">
        <v>363</v>
      </c>
      <c r="O102" s="131" t="s">
        <v>550</v>
      </c>
      <c r="P102" s="222">
        <v>70</v>
      </c>
      <c r="Q102" s="208">
        <v>0.11750000000000005</v>
      </c>
      <c r="R102" s="233" t="s">
        <v>221</v>
      </c>
      <c r="S102" s="830">
        <v>45627</v>
      </c>
      <c r="T102" s="754"/>
      <c r="U102" s="754"/>
      <c r="V102" s="754"/>
      <c r="W102" s="221"/>
      <c r="Y102" s="1"/>
      <c r="Z102" s="1"/>
    </row>
    <row r="103" spans="1:27" s="17" customFormat="1" ht="19.25" customHeight="1" x14ac:dyDescent="0.45">
      <c r="B103" s="770" t="s">
        <v>535</v>
      </c>
      <c r="C103" s="227">
        <v>45912</v>
      </c>
      <c r="D103" s="734"/>
      <c r="E103" s="769">
        <v>94</v>
      </c>
      <c r="F103" s="564">
        <v>411239671</v>
      </c>
      <c r="G103" s="45">
        <v>0.01</v>
      </c>
      <c r="H103" s="44" t="s">
        <v>405</v>
      </c>
      <c r="I103" s="131" t="s">
        <v>315</v>
      </c>
      <c r="J103" s="131"/>
      <c r="K103" s="131"/>
      <c r="L103" s="131"/>
      <c r="M103" s="131"/>
      <c r="N103" s="131" t="s">
        <v>363</v>
      </c>
      <c r="O103" s="131" t="s">
        <v>550</v>
      </c>
      <c r="P103" s="222">
        <v>70</v>
      </c>
      <c r="Q103" s="208">
        <v>0.11750000000000005</v>
      </c>
      <c r="R103" s="233" t="s">
        <v>221</v>
      </c>
      <c r="S103" s="830">
        <v>45627</v>
      </c>
      <c r="T103" s="754"/>
      <c r="U103" s="754"/>
      <c r="V103" s="754"/>
      <c r="W103" s="221"/>
      <c r="Y103" s="1"/>
      <c r="Z103" s="1"/>
    </row>
    <row r="104" spans="1:27" s="17" customFormat="1" ht="19.25" customHeight="1" x14ac:dyDescent="0.45">
      <c r="B104" s="770" t="s">
        <v>535</v>
      </c>
      <c r="C104" s="227">
        <v>45912</v>
      </c>
      <c r="D104" s="734"/>
      <c r="E104" s="769">
        <v>95</v>
      </c>
      <c r="F104" s="564">
        <v>411245054</v>
      </c>
      <c r="G104" s="45">
        <v>0.01</v>
      </c>
      <c r="H104" s="44" t="s">
        <v>405</v>
      </c>
      <c r="I104" s="131" t="s">
        <v>308</v>
      </c>
      <c r="J104" s="131"/>
      <c r="K104" s="131"/>
      <c r="L104" s="131"/>
      <c r="M104" s="131"/>
      <c r="N104" s="131" t="s">
        <v>335</v>
      </c>
      <c r="O104" s="131" t="s">
        <v>550</v>
      </c>
      <c r="P104" s="222">
        <v>0</v>
      </c>
      <c r="Q104" s="208">
        <v>0.11650000000000005</v>
      </c>
      <c r="R104" s="233" t="s">
        <v>221</v>
      </c>
      <c r="S104" s="830">
        <v>45627</v>
      </c>
      <c r="T104" s="754"/>
      <c r="U104" s="754"/>
      <c r="V104" s="754"/>
      <c r="W104" s="221"/>
      <c r="Y104" s="1"/>
      <c r="Z104" s="1"/>
    </row>
    <row r="105" spans="1:27" s="17" customFormat="1" ht="19.25" customHeight="1" x14ac:dyDescent="0.45">
      <c r="B105" s="770" t="s">
        <v>535</v>
      </c>
      <c r="C105" s="227">
        <v>45912</v>
      </c>
      <c r="D105" s="734"/>
      <c r="E105" s="769">
        <v>96</v>
      </c>
      <c r="F105" s="564">
        <v>411253979</v>
      </c>
      <c r="G105" s="45">
        <v>0.01</v>
      </c>
      <c r="H105" s="44" t="s">
        <v>405</v>
      </c>
      <c r="I105" s="131" t="s">
        <v>308</v>
      </c>
      <c r="J105" s="131"/>
      <c r="K105" s="131"/>
      <c r="L105" s="131"/>
      <c r="M105" s="131"/>
      <c r="N105" s="131" t="s">
        <v>362</v>
      </c>
      <c r="O105" s="131" t="s">
        <v>550</v>
      </c>
      <c r="P105" s="222">
        <v>0</v>
      </c>
      <c r="Q105" s="208">
        <v>0.11650000000000005</v>
      </c>
      <c r="R105" s="233" t="s">
        <v>221</v>
      </c>
      <c r="S105" s="830">
        <v>45627</v>
      </c>
      <c r="T105" s="754"/>
      <c r="U105" s="754"/>
      <c r="V105" s="754"/>
      <c r="W105" s="221"/>
      <c r="Y105" s="1"/>
      <c r="Z105" s="1"/>
    </row>
    <row r="106" spans="1:27" s="17" customFormat="1" ht="19.25" customHeight="1" x14ac:dyDescent="0.45">
      <c r="B106" s="770" t="s">
        <v>535</v>
      </c>
      <c r="C106" s="227">
        <v>45912</v>
      </c>
      <c r="D106" s="734"/>
      <c r="E106" s="769">
        <v>97</v>
      </c>
      <c r="F106" s="564">
        <v>411261605</v>
      </c>
      <c r="G106" s="45">
        <v>0.01</v>
      </c>
      <c r="H106" s="44" t="s">
        <v>405</v>
      </c>
      <c r="I106" s="131" t="s">
        <v>308</v>
      </c>
      <c r="J106" s="131"/>
      <c r="K106" s="131"/>
      <c r="L106" s="131"/>
      <c r="M106" s="131"/>
      <c r="N106" s="131" t="s">
        <v>362</v>
      </c>
      <c r="O106" s="131" t="s">
        <v>550</v>
      </c>
      <c r="P106" s="222">
        <v>0</v>
      </c>
      <c r="Q106" s="208">
        <v>0.11650000000000005</v>
      </c>
      <c r="R106" s="233" t="s">
        <v>221</v>
      </c>
      <c r="S106" s="830">
        <v>45627</v>
      </c>
      <c r="T106" s="754"/>
      <c r="U106" s="754"/>
      <c r="V106" s="754"/>
      <c r="W106" s="221"/>
      <c r="Y106" s="1"/>
      <c r="Z106" s="1"/>
    </row>
    <row r="107" spans="1:27" s="17" customFormat="1" ht="19.25" customHeight="1" x14ac:dyDescent="0.45">
      <c r="B107" s="770" t="s">
        <v>535</v>
      </c>
      <c r="C107" s="227">
        <v>45912</v>
      </c>
      <c r="D107" s="734"/>
      <c r="E107" s="769">
        <v>98</v>
      </c>
      <c r="F107" s="564">
        <v>411279168</v>
      </c>
      <c r="G107" s="45">
        <v>0.01</v>
      </c>
      <c r="H107" s="44" t="s">
        <v>156</v>
      </c>
      <c r="I107" s="131" t="s">
        <v>313</v>
      </c>
      <c r="J107" s="131"/>
      <c r="K107" s="131"/>
      <c r="L107" s="131"/>
      <c r="M107" s="131"/>
      <c r="N107" s="131" t="s">
        <v>364</v>
      </c>
      <c r="O107" s="131" t="s">
        <v>550</v>
      </c>
      <c r="P107" s="222">
        <v>0</v>
      </c>
      <c r="Q107" s="208">
        <v>0.11819999999999997</v>
      </c>
      <c r="R107" s="233" t="s">
        <v>221</v>
      </c>
      <c r="S107" s="830">
        <v>45597</v>
      </c>
      <c r="T107" s="754"/>
      <c r="U107" s="754"/>
      <c r="V107" s="754"/>
      <c r="W107" s="221"/>
      <c r="Y107" s="1"/>
      <c r="Z107" s="1"/>
    </row>
    <row r="108" spans="1:27" s="17" customFormat="1" ht="19.25" customHeight="1" x14ac:dyDescent="0.45">
      <c r="A108" s="1"/>
      <c r="B108" s="770" t="s">
        <v>535</v>
      </c>
      <c r="C108" s="227">
        <v>45912</v>
      </c>
      <c r="D108" s="734"/>
      <c r="E108" s="769">
        <v>99</v>
      </c>
      <c r="F108" s="570">
        <v>411280838</v>
      </c>
      <c r="G108" s="785">
        <v>0.01</v>
      </c>
      <c r="H108" s="358" t="s">
        <v>156</v>
      </c>
      <c r="I108" s="359" t="s">
        <v>313</v>
      </c>
      <c r="J108" s="359"/>
      <c r="K108" s="359"/>
      <c r="L108" s="359"/>
      <c r="M108" s="131"/>
      <c r="N108" s="131" t="s">
        <v>364</v>
      </c>
      <c r="O108" s="131" t="s">
        <v>550</v>
      </c>
      <c r="P108" s="361">
        <v>0</v>
      </c>
      <c r="Q108" s="360">
        <v>0.11819999999999997</v>
      </c>
      <c r="R108" s="233" t="s">
        <v>221</v>
      </c>
      <c r="S108" s="830">
        <v>45597</v>
      </c>
      <c r="T108" s="754"/>
      <c r="U108" s="754"/>
      <c r="V108" s="754"/>
      <c r="W108" s="221"/>
      <c r="X108" s="1"/>
      <c r="Y108" s="1"/>
      <c r="Z108" s="1"/>
      <c r="AA108" s="1"/>
    </row>
    <row r="109" spans="1:27" s="17" customFormat="1" ht="19.25" customHeight="1" x14ac:dyDescent="0.45">
      <c r="B109" s="770" t="s">
        <v>535</v>
      </c>
      <c r="C109" s="227">
        <v>45912</v>
      </c>
      <c r="D109" s="734"/>
      <c r="E109" s="769">
        <v>100</v>
      </c>
      <c r="F109" s="564">
        <v>411293635</v>
      </c>
      <c r="G109" s="45">
        <v>0.01</v>
      </c>
      <c r="H109" s="44" t="s">
        <v>156</v>
      </c>
      <c r="I109" s="131" t="s">
        <v>313</v>
      </c>
      <c r="J109" s="131"/>
      <c r="K109" s="131"/>
      <c r="L109" s="131"/>
      <c r="M109" s="131"/>
      <c r="N109" s="131" t="s">
        <v>364</v>
      </c>
      <c r="O109" s="131" t="s">
        <v>550</v>
      </c>
      <c r="P109" s="222">
        <v>0</v>
      </c>
      <c r="Q109" s="208">
        <v>0.11819999999999997</v>
      </c>
      <c r="R109" s="233" t="s">
        <v>221</v>
      </c>
      <c r="S109" s="830">
        <v>45597</v>
      </c>
      <c r="T109" s="754"/>
      <c r="U109" s="754"/>
      <c r="V109" s="754"/>
      <c r="W109" s="221"/>
      <c r="Y109" s="1"/>
      <c r="Z109" s="1"/>
    </row>
    <row r="110" spans="1:27" s="17" customFormat="1" ht="19.25" customHeight="1" x14ac:dyDescent="0.45">
      <c r="B110" s="770" t="s">
        <v>535</v>
      </c>
      <c r="C110" s="227">
        <v>45912</v>
      </c>
      <c r="D110" s="734"/>
      <c r="E110" s="769">
        <v>101</v>
      </c>
      <c r="F110" s="564">
        <v>411300029</v>
      </c>
      <c r="G110" s="45">
        <v>0.01</v>
      </c>
      <c r="H110" s="44" t="s">
        <v>156</v>
      </c>
      <c r="I110" s="131" t="s">
        <v>313</v>
      </c>
      <c r="J110" s="131"/>
      <c r="K110" s="131"/>
      <c r="L110" s="131"/>
      <c r="M110" s="131"/>
      <c r="N110" s="131" t="s">
        <v>364</v>
      </c>
      <c r="O110" s="131" t="s">
        <v>550</v>
      </c>
      <c r="P110" s="222">
        <v>0</v>
      </c>
      <c r="Q110" s="208">
        <v>0.11819999999999997</v>
      </c>
      <c r="R110" s="233" t="s">
        <v>221</v>
      </c>
      <c r="S110" s="830">
        <v>45597</v>
      </c>
      <c r="T110" s="754"/>
      <c r="U110" s="754"/>
      <c r="V110" s="754"/>
      <c r="W110" s="221"/>
      <c r="Y110" s="1"/>
      <c r="Z110" s="1"/>
    </row>
    <row r="111" spans="1:27" s="17" customFormat="1" ht="19.25" customHeight="1" x14ac:dyDescent="0.45">
      <c r="B111" s="770" t="s">
        <v>535</v>
      </c>
      <c r="C111" s="227">
        <v>45912</v>
      </c>
      <c r="D111" s="734"/>
      <c r="E111" s="769">
        <v>102</v>
      </c>
      <c r="F111" s="564">
        <v>411310552</v>
      </c>
      <c r="G111" s="45">
        <v>0.01</v>
      </c>
      <c r="H111" s="44" t="s">
        <v>156</v>
      </c>
      <c r="I111" s="131" t="s">
        <v>313</v>
      </c>
      <c r="J111" s="131"/>
      <c r="K111" s="131"/>
      <c r="L111" s="131"/>
      <c r="M111" s="131"/>
      <c r="N111" s="131" t="s">
        <v>364</v>
      </c>
      <c r="O111" s="131" t="s">
        <v>550</v>
      </c>
      <c r="P111" s="222">
        <v>0</v>
      </c>
      <c r="Q111" s="208">
        <v>0.11819999999999997</v>
      </c>
      <c r="R111" s="233" t="s">
        <v>221</v>
      </c>
      <c r="S111" s="830">
        <v>45597</v>
      </c>
      <c r="T111" s="754"/>
      <c r="U111" s="754"/>
      <c r="V111" s="754"/>
      <c r="W111" s="221"/>
      <c r="Y111" s="1"/>
      <c r="Z111" s="1"/>
    </row>
    <row r="112" spans="1:27" s="17" customFormat="1" ht="19.25" customHeight="1" x14ac:dyDescent="0.45">
      <c r="B112" s="770" t="s">
        <v>535</v>
      </c>
      <c r="C112" s="227">
        <v>45912</v>
      </c>
      <c r="D112" s="734"/>
      <c r="E112" s="769">
        <v>103</v>
      </c>
      <c r="F112" s="564">
        <v>411323633</v>
      </c>
      <c r="G112" s="45">
        <v>0.01</v>
      </c>
      <c r="H112" s="44" t="s">
        <v>156</v>
      </c>
      <c r="I112" s="131" t="s">
        <v>313</v>
      </c>
      <c r="J112" s="131"/>
      <c r="K112" s="131"/>
      <c r="L112" s="131"/>
      <c r="M112" s="131"/>
      <c r="N112" s="131" t="s">
        <v>364</v>
      </c>
      <c r="O112" s="131" t="s">
        <v>550</v>
      </c>
      <c r="P112" s="222">
        <v>0</v>
      </c>
      <c r="Q112" s="208">
        <v>0.11819999999999997</v>
      </c>
      <c r="R112" s="233" t="s">
        <v>221</v>
      </c>
      <c r="S112" s="830">
        <v>45597</v>
      </c>
      <c r="T112" s="754"/>
      <c r="U112" s="754"/>
      <c r="V112" s="754"/>
      <c r="W112" s="221"/>
      <c r="Y112" s="1"/>
    </row>
    <row r="113" spans="2:25" s="17" customFormat="1" ht="19.25" customHeight="1" x14ac:dyDescent="0.45">
      <c r="B113" s="770" t="s">
        <v>535</v>
      </c>
      <c r="C113" s="227">
        <v>45913</v>
      </c>
      <c r="D113" s="734"/>
      <c r="E113" s="769">
        <v>104</v>
      </c>
      <c r="F113" s="564">
        <v>411337348</v>
      </c>
      <c r="G113" s="45">
        <v>0.01</v>
      </c>
      <c r="H113" s="44" t="s">
        <v>405</v>
      </c>
      <c r="I113" s="131" t="s">
        <v>306</v>
      </c>
      <c r="J113" s="131"/>
      <c r="K113" s="131"/>
      <c r="L113" s="131"/>
      <c r="M113" s="131"/>
      <c r="N113" s="131" t="s">
        <v>365</v>
      </c>
      <c r="O113" s="131" t="s">
        <v>549</v>
      </c>
      <c r="P113" s="222">
        <v>0</v>
      </c>
      <c r="Q113" s="208">
        <v>0.11760000000000004</v>
      </c>
      <c r="R113" s="233" t="s">
        <v>221</v>
      </c>
      <c r="S113" s="830">
        <v>45627</v>
      </c>
      <c r="T113" s="754"/>
      <c r="U113" s="754"/>
      <c r="V113" s="754"/>
      <c r="W113" s="221"/>
      <c r="Y113" s="1"/>
    </row>
    <row r="114" spans="2:25" s="17" customFormat="1" ht="19.25" customHeight="1" x14ac:dyDescent="0.45">
      <c r="B114" s="770" t="s">
        <v>535</v>
      </c>
      <c r="C114" s="227">
        <v>45913</v>
      </c>
      <c r="D114" s="734"/>
      <c r="E114" s="769">
        <v>105</v>
      </c>
      <c r="F114" s="564">
        <v>411346746</v>
      </c>
      <c r="G114" s="45">
        <v>0.01</v>
      </c>
      <c r="H114" s="44" t="s">
        <v>405</v>
      </c>
      <c r="I114" s="131" t="s">
        <v>306</v>
      </c>
      <c r="J114" s="131"/>
      <c r="K114" s="131"/>
      <c r="L114" s="131"/>
      <c r="M114" s="737"/>
      <c r="N114" s="131" t="s">
        <v>365</v>
      </c>
      <c r="O114" s="131" t="s">
        <v>549</v>
      </c>
      <c r="P114" s="222">
        <v>0</v>
      </c>
      <c r="Q114" s="208">
        <v>0.11760000000000004</v>
      </c>
      <c r="R114" s="233" t="s">
        <v>221</v>
      </c>
      <c r="S114" s="830">
        <v>45627</v>
      </c>
      <c r="T114" s="754"/>
      <c r="U114" s="754"/>
      <c r="V114" s="754"/>
      <c r="W114" s="221"/>
      <c r="Y114" s="1"/>
    </row>
    <row r="115" spans="2:25" s="17" customFormat="1" ht="19.25" customHeight="1" x14ac:dyDescent="0.45">
      <c r="B115" s="770" t="s">
        <v>535</v>
      </c>
      <c r="C115" s="227">
        <v>45913</v>
      </c>
      <c r="D115" s="734"/>
      <c r="E115" s="769">
        <v>106</v>
      </c>
      <c r="F115" s="564">
        <v>411353695</v>
      </c>
      <c r="G115" s="45">
        <v>0.01</v>
      </c>
      <c r="H115" s="44" t="s">
        <v>405</v>
      </c>
      <c r="I115" s="131" t="s">
        <v>306</v>
      </c>
      <c r="J115" s="131"/>
      <c r="K115" s="131"/>
      <c r="L115" s="131"/>
      <c r="M115" s="737"/>
      <c r="N115" s="131" t="s">
        <v>365</v>
      </c>
      <c r="O115" s="131" t="s">
        <v>549</v>
      </c>
      <c r="P115" s="222">
        <v>0</v>
      </c>
      <c r="Q115" s="208">
        <v>0.11760000000000004</v>
      </c>
      <c r="R115" s="233" t="s">
        <v>221</v>
      </c>
      <c r="S115" s="830">
        <v>45627</v>
      </c>
      <c r="T115" s="754"/>
      <c r="U115" s="754"/>
      <c r="V115" s="754"/>
      <c r="W115" s="221"/>
      <c r="Y115" s="1"/>
    </row>
    <row r="116" spans="2:25" s="17" customFormat="1" ht="19.25" customHeight="1" x14ac:dyDescent="0.45">
      <c r="B116" s="770" t="s">
        <v>535</v>
      </c>
      <c r="C116" s="227">
        <v>45913</v>
      </c>
      <c r="D116" s="734"/>
      <c r="E116" s="769">
        <v>107</v>
      </c>
      <c r="F116" s="564">
        <v>411366726</v>
      </c>
      <c r="G116" s="45">
        <v>0.01</v>
      </c>
      <c r="H116" s="44" t="s">
        <v>405</v>
      </c>
      <c r="I116" s="131" t="s">
        <v>315</v>
      </c>
      <c r="J116" s="131"/>
      <c r="K116" s="131"/>
      <c r="L116" s="131"/>
      <c r="M116" s="737"/>
      <c r="N116" s="131" t="s">
        <v>366</v>
      </c>
      <c r="O116" s="131" t="s">
        <v>550</v>
      </c>
      <c r="P116" s="222">
        <v>70</v>
      </c>
      <c r="Q116" s="208">
        <v>0.11750000000000005</v>
      </c>
      <c r="R116" s="233" t="s">
        <v>221</v>
      </c>
      <c r="S116" s="830">
        <v>45627</v>
      </c>
      <c r="T116" s="754"/>
      <c r="U116" s="754"/>
      <c r="V116" s="754"/>
      <c r="W116" s="221"/>
      <c r="Y116" s="1"/>
    </row>
    <row r="117" spans="2:25" s="17" customFormat="1" ht="19.25" customHeight="1" x14ac:dyDescent="0.45">
      <c r="B117" s="770" t="s">
        <v>535</v>
      </c>
      <c r="C117" s="227">
        <v>45913</v>
      </c>
      <c r="D117" s="734"/>
      <c r="E117" s="769">
        <v>108</v>
      </c>
      <c r="F117" s="564">
        <v>411374707</v>
      </c>
      <c r="G117" s="45">
        <v>0.01</v>
      </c>
      <c r="H117" s="44" t="s">
        <v>405</v>
      </c>
      <c r="I117" s="131" t="s">
        <v>315</v>
      </c>
      <c r="J117" s="131"/>
      <c r="K117" s="131"/>
      <c r="L117" s="131"/>
      <c r="M117" s="737"/>
      <c r="N117" s="131" t="s">
        <v>366</v>
      </c>
      <c r="O117" s="131" t="s">
        <v>550</v>
      </c>
      <c r="P117" s="222">
        <v>70</v>
      </c>
      <c r="Q117" s="208">
        <v>0.11750000000000005</v>
      </c>
      <c r="R117" s="233" t="s">
        <v>221</v>
      </c>
      <c r="S117" s="830">
        <v>45627</v>
      </c>
      <c r="T117" s="754"/>
      <c r="U117" s="754"/>
      <c r="V117" s="754"/>
      <c r="W117" s="221"/>
      <c r="Y117" s="1"/>
    </row>
    <row r="118" spans="2:25" s="17" customFormat="1" ht="19.25" customHeight="1" x14ac:dyDescent="0.45">
      <c r="B118" s="770" t="s">
        <v>535</v>
      </c>
      <c r="C118" s="227">
        <v>45913</v>
      </c>
      <c r="D118" s="734"/>
      <c r="E118" s="769">
        <v>109</v>
      </c>
      <c r="F118" s="564">
        <v>411384253</v>
      </c>
      <c r="G118" s="45">
        <v>0.01</v>
      </c>
      <c r="H118" s="44" t="s">
        <v>405</v>
      </c>
      <c r="I118" s="131" t="s">
        <v>315</v>
      </c>
      <c r="J118" s="131"/>
      <c r="K118" s="131"/>
      <c r="L118" s="131"/>
      <c r="M118" s="131"/>
      <c r="N118" s="131" t="s">
        <v>366</v>
      </c>
      <c r="O118" s="131" t="s">
        <v>550</v>
      </c>
      <c r="P118" s="222">
        <v>70</v>
      </c>
      <c r="Q118" s="208">
        <v>0.11750000000000005</v>
      </c>
      <c r="R118" s="233" t="s">
        <v>221</v>
      </c>
      <c r="S118" s="830">
        <v>45627</v>
      </c>
      <c r="T118" s="754"/>
      <c r="U118" s="754"/>
      <c r="V118" s="754"/>
      <c r="W118" s="221"/>
      <c r="Y118" s="1"/>
    </row>
    <row r="119" spans="2:25" s="17" customFormat="1" ht="19.25" customHeight="1" x14ac:dyDescent="0.45">
      <c r="B119" s="770" t="s">
        <v>535</v>
      </c>
      <c r="C119" s="227">
        <v>45913</v>
      </c>
      <c r="D119" s="734"/>
      <c r="E119" s="769">
        <v>110</v>
      </c>
      <c r="F119" s="564">
        <v>411397240</v>
      </c>
      <c r="G119" s="45">
        <v>0.01</v>
      </c>
      <c r="H119" s="44" t="s">
        <v>405</v>
      </c>
      <c r="I119" s="131" t="s">
        <v>315</v>
      </c>
      <c r="J119" s="131"/>
      <c r="K119" s="131"/>
      <c r="L119" s="131"/>
      <c r="M119" s="131"/>
      <c r="N119" s="131" t="s">
        <v>359</v>
      </c>
      <c r="O119" s="131" t="s">
        <v>550</v>
      </c>
      <c r="P119" s="222">
        <v>0</v>
      </c>
      <c r="Q119" s="208">
        <v>0.1179</v>
      </c>
      <c r="R119" s="233" t="s">
        <v>221</v>
      </c>
      <c r="S119" s="830">
        <v>45627</v>
      </c>
      <c r="T119" s="754"/>
      <c r="U119" s="754"/>
      <c r="V119" s="754"/>
      <c r="W119" s="221"/>
      <c r="Y119" s="1"/>
    </row>
    <row r="120" spans="2:25" s="17" customFormat="1" ht="19.25" customHeight="1" x14ac:dyDescent="0.45">
      <c r="B120" s="770" t="s">
        <v>535</v>
      </c>
      <c r="C120" s="227">
        <v>45913</v>
      </c>
      <c r="D120" s="734"/>
      <c r="E120" s="769">
        <v>111</v>
      </c>
      <c r="F120" s="564">
        <v>411401953</v>
      </c>
      <c r="G120" s="45">
        <v>0.01</v>
      </c>
      <c r="H120" s="44" t="s">
        <v>405</v>
      </c>
      <c r="I120" s="131" t="s">
        <v>315</v>
      </c>
      <c r="J120" s="131"/>
      <c r="K120" s="131"/>
      <c r="L120" s="131"/>
      <c r="M120" s="131"/>
      <c r="N120" s="131" t="s">
        <v>359</v>
      </c>
      <c r="O120" s="131" t="s">
        <v>550</v>
      </c>
      <c r="P120" s="222">
        <v>0</v>
      </c>
      <c r="Q120" s="208">
        <v>0.1179</v>
      </c>
      <c r="R120" s="233" t="s">
        <v>221</v>
      </c>
      <c r="S120" s="830">
        <v>45627</v>
      </c>
      <c r="T120" s="754"/>
      <c r="U120" s="754"/>
      <c r="V120" s="754"/>
      <c r="W120" s="221"/>
      <c r="Y120" s="1"/>
    </row>
    <row r="121" spans="2:25" s="17" customFormat="1" ht="19.25" customHeight="1" x14ac:dyDescent="0.45">
      <c r="B121" s="770" t="s">
        <v>535</v>
      </c>
      <c r="C121" s="227">
        <v>45913</v>
      </c>
      <c r="D121" s="734"/>
      <c r="E121" s="769">
        <v>112</v>
      </c>
      <c r="F121" s="564">
        <v>411418116</v>
      </c>
      <c r="G121" s="45">
        <v>0.01</v>
      </c>
      <c r="H121" s="44" t="s">
        <v>405</v>
      </c>
      <c r="I121" s="131" t="s">
        <v>315</v>
      </c>
      <c r="J121" s="131"/>
      <c r="K121" s="131"/>
      <c r="L121" s="131"/>
      <c r="M121" s="131"/>
      <c r="N121" s="131" t="s">
        <v>359</v>
      </c>
      <c r="O121" s="131" t="s">
        <v>550</v>
      </c>
      <c r="P121" s="222">
        <v>0</v>
      </c>
      <c r="Q121" s="208">
        <v>0.1179</v>
      </c>
      <c r="R121" s="233" t="s">
        <v>221</v>
      </c>
      <c r="S121" s="830">
        <v>45627</v>
      </c>
      <c r="T121" s="754"/>
      <c r="U121" s="754"/>
      <c r="V121" s="754"/>
      <c r="W121" s="221"/>
      <c r="Y121" s="1"/>
    </row>
    <row r="122" spans="2:25" s="17" customFormat="1" ht="19.25" customHeight="1" x14ac:dyDescent="0.45">
      <c r="B122" s="770" t="s">
        <v>535</v>
      </c>
      <c r="C122" s="227">
        <v>45913</v>
      </c>
      <c r="D122" s="734"/>
      <c r="E122" s="769">
        <v>113</v>
      </c>
      <c r="F122" s="564">
        <v>411427994</v>
      </c>
      <c r="G122" s="45">
        <v>0.01</v>
      </c>
      <c r="H122" s="44" t="s">
        <v>405</v>
      </c>
      <c r="I122" s="131" t="s">
        <v>308</v>
      </c>
      <c r="J122" s="131"/>
      <c r="K122" s="131"/>
      <c r="L122" s="131"/>
      <c r="M122" s="131"/>
      <c r="N122" s="131" t="s">
        <v>362</v>
      </c>
      <c r="O122" s="131" t="s">
        <v>550</v>
      </c>
      <c r="P122" s="222">
        <v>0</v>
      </c>
      <c r="Q122" s="208">
        <v>0.10929999999999995</v>
      </c>
      <c r="R122" s="233" t="s">
        <v>221</v>
      </c>
      <c r="S122" s="830">
        <v>45627</v>
      </c>
      <c r="T122" s="754"/>
      <c r="U122" s="754"/>
      <c r="V122" s="754"/>
      <c r="W122" s="221"/>
      <c r="Y122" s="1"/>
    </row>
    <row r="123" spans="2:25" s="17" customFormat="1" ht="19.25" customHeight="1" x14ac:dyDescent="0.45">
      <c r="B123" s="770" t="s">
        <v>535</v>
      </c>
      <c r="C123" s="227">
        <v>45913</v>
      </c>
      <c r="D123" s="734"/>
      <c r="E123" s="769">
        <v>114</v>
      </c>
      <c r="F123" s="564">
        <v>411435487</v>
      </c>
      <c r="G123" s="45">
        <v>0.01</v>
      </c>
      <c r="H123" s="44" t="s">
        <v>405</v>
      </c>
      <c r="I123" s="131" t="s">
        <v>308</v>
      </c>
      <c r="J123" s="131"/>
      <c r="K123" s="131"/>
      <c r="L123" s="131"/>
      <c r="M123" s="131"/>
      <c r="N123" s="131" t="s">
        <v>362</v>
      </c>
      <c r="O123" s="131" t="s">
        <v>550</v>
      </c>
      <c r="P123" s="222">
        <v>0</v>
      </c>
      <c r="Q123" s="208">
        <v>0.10929999999999995</v>
      </c>
      <c r="R123" s="233" t="s">
        <v>221</v>
      </c>
      <c r="S123" s="830">
        <v>45627</v>
      </c>
      <c r="T123" s="754"/>
      <c r="U123" s="754"/>
      <c r="V123" s="754"/>
      <c r="W123" s="221"/>
      <c r="Y123" s="1"/>
    </row>
    <row r="124" spans="2:25" s="30" customFormat="1" ht="19.25" customHeight="1" x14ac:dyDescent="0.45">
      <c r="B124" s="770" t="s">
        <v>535</v>
      </c>
      <c r="C124" s="227">
        <v>45913</v>
      </c>
      <c r="D124" s="734"/>
      <c r="E124" s="769">
        <v>115</v>
      </c>
      <c r="F124" s="564">
        <v>411443289</v>
      </c>
      <c r="G124" s="45">
        <v>0.01</v>
      </c>
      <c r="H124" s="44" t="s">
        <v>405</v>
      </c>
      <c r="I124" s="131" t="s">
        <v>308</v>
      </c>
      <c r="J124" s="131"/>
      <c r="K124" s="131"/>
      <c r="L124" s="131"/>
      <c r="M124" s="131"/>
      <c r="N124" s="131" t="s">
        <v>362</v>
      </c>
      <c r="O124" s="131" t="s">
        <v>550</v>
      </c>
      <c r="P124" s="222">
        <v>0</v>
      </c>
      <c r="Q124" s="208">
        <v>0.10929999999999995</v>
      </c>
      <c r="R124" s="233" t="s">
        <v>221</v>
      </c>
      <c r="S124" s="830">
        <v>45627</v>
      </c>
      <c r="T124" s="754"/>
      <c r="U124" s="754"/>
      <c r="V124" s="754"/>
      <c r="W124" s="221"/>
      <c r="Y124" s="1"/>
    </row>
    <row r="125" spans="2:25" s="30" customFormat="1" ht="19.25" customHeight="1" x14ac:dyDescent="0.45">
      <c r="B125" s="770" t="s">
        <v>535</v>
      </c>
      <c r="C125" s="227">
        <v>45913</v>
      </c>
      <c r="D125" s="734"/>
      <c r="E125" s="769">
        <v>116</v>
      </c>
      <c r="F125" s="564">
        <v>411457996</v>
      </c>
      <c r="G125" s="45">
        <v>0.01</v>
      </c>
      <c r="H125" s="44" t="s">
        <v>278</v>
      </c>
      <c r="I125" s="131" t="s">
        <v>316</v>
      </c>
      <c r="J125" s="131"/>
      <c r="K125" s="131"/>
      <c r="L125" s="131"/>
      <c r="M125" s="131"/>
      <c r="N125" s="131" t="s">
        <v>367</v>
      </c>
      <c r="O125" s="131" t="s">
        <v>550</v>
      </c>
      <c r="P125" s="222">
        <v>0</v>
      </c>
      <c r="Q125" s="208">
        <v>0.11990000000000001</v>
      </c>
      <c r="R125" s="233"/>
      <c r="S125" s="830">
        <v>45597</v>
      </c>
      <c r="T125" s="754"/>
      <c r="U125" s="754"/>
      <c r="V125" s="754"/>
      <c r="W125" s="221"/>
      <c r="Y125" s="1"/>
    </row>
    <row r="126" spans="2:25" s="30" customFormat="1" ht="19.25" customHeight="1" x14ac:dyDescent="0.45">
      <c r="B126" s="770" t="s">
        <v>535</v>
      </c>
      <c r="C126" s="227">
        <v>45915</v>
      </c>
      <c r="D126" s="734"/>
      <c r="E126" s="769">
        <v>117</v>
      </c>
      <c r="F126" s="564">
        <v>411462450</v>
      </c>
      <c r="G126" s="45">
        <v>0.01</v>
      </c>
      <c r="H126" s="44" t="s">
        <v>278</v>
      </c>
      <c r="I126" s="131" t="s">
        <v>316</v>
      </c>
      <c r="J126" s="131"/>
      <c r="K126" s="131"/>
      <c r="L126" s="131"/>
      <c r="M126" s="131"/>
      <c r="N126" s="131" t="s">
        <v>368</v>
      </c>
      <c r="O126" s="131" t="s">
        <v>550</v>
      </c>
      <c r="P126" s="222">
        <v>0</v>
      </c>
      <c r="Q126" s="208">
        <v>0.125</v>
      </c>
      <c r="R126" s="233"/>
      <c r="S126" s="830">
        <v>45597</v>
      </c>
      <c r="T126" s="754"/>
      <c r="U126" s="754"/>
      <c r="V126" s="754"/>
      <c r="W126" s="221"/>
      <c r="Y126" s="1"/>
    </row>
    <row r="127" spans="2:25" s="30" customFormat="1" ht="19.25" customHeight="1" x14ac:dyDescent="0.45">
      <c r="B127" s="770" t="s">
        <v>535</v>
      </c>
      <c r="C127" s="227">
        <v>45913</v>
      </c>
      <c r="D127" s="734"/>
      <c r="E127" s="769">
        <v>118</v>
      </c>
      <c r="F127" s="564">
        <v>411477575</v>
      </c>
      <c r="G127" s="45">
        <v>0.01</v>
      </c>
      <c r="H127" s="44" t="s">
        <v>278</v>
      </c>
      <c r="I127" s="131" t="s">
        <v>316</v>
      </c>
      <c r="J127" s="131"/>
      <c r="K127" s="131"/>
      <c r="L127" s="131"/>
      <c r="M127" s="131"/>
      <c r="N127" s="131" t="s">
        <v>368</v>
      </c>
      <c r="O127" s="131" t="s">
        <v>550</v>
      </c>
      <c r="P127" s="222">
        <v>0</v>
      </c>
      <c r="Q127" s="208">
        <v>0.11990000000000001</v>
      </c>
      <c r="R127" s="233"/>
      <c r="S127" s="830">
        <v>45597</v>
      </c>
      <c r="T127" s="754"/>
      <c r="U127" s="754"/>
      <c r="V127" s="754"/>
      <c r="W127" s="221"/>
      <c r="Y127" s="1"/>
    </row>
    <row r="128" spans="2:25" s="17" customFormat="1" ht="19.25" customHeight="1" x14ac:dyDescent="0.45">
      <c r="B128" s="770" t="s">
        <v>535</v>
      </c>
      <c r="C128" s="227">
        <v>45913</v>
      </c>
      <c r="D128" s="734"/>
      <c r="E128" s="769">
        <v>119</v>
      </c>
      <c r="F128" s="564">
        <v>411483806</v>
      </c>
      <c r="G128" s="45">
        <v>0.01</v>
      </c>
      <c r="H128" s="44" t="s">
        <v>278</v>
      </c>
      <c r="I128" s="131" t="s">
        <v>316</v>
      </c>
      <c r="J128" s="131"/>
      <c r="K128" s="131"/>
      <c r="L128" s="131"/>
      <c r="M128" s="131"/>
      <c r="N128" s="131" t="s">
        <v>369</v>
      </c>
      <c r="O128" s="131" t="s">
        <v>550</v>
      </c>
      <c r="P128" s="222">
        <v>0</v>
      </c>
      <c r="Q128" s="208">
        <v>0.125</v>
      </c>
      <c r="R128" s="233"/>
      <c r="S128" s="830">
        <v>45597</v>
      </c>
      <c r="T128" s="754"/>
      <c r="U128" s="754"/>
      <c r="V128" s="754"/>
      <c r="W128" s="221"/>
      <c r="Y128" s="1"/>
    </row>
    <row r="129" spans="1:27" s="17" customFormat="1" ht="19.25" customHeight="1" x14ac:dyDescent="0.45">
      <c r="B129" s="770" t="s">
        <v>535</v>
      </c>
      <c r="C129" s="227">
        <v>45913</v>
      </c>
      <c r="D129" s="734"/>
      <c r="E129" s="769">
        <v>120</v>
      </c>
      <c r="F129" s="564">
        <v>411490443</v>
      </c>
      <c r="G129" s="45">
        <v>0.01</v>
      </c>
      <c r="H129" s="44" t="s">
        <v>278</v>
      </c>
      <c r="I129" s="131" t="s">
        <v>316</v>
      </c>
      <c r="J129" s="131"/>
      <c r="K129" s="131"/>
      <c r="L129" s="131"/>
      <c r="M129" s="131"/>
      <c r="N129" s="131" t="s">
        <v>368</v>
      </c>
      <c r="O129" s="131" t="s">
        <v>550</v>
      </c>
      <c r="P129" s="222">
        <v>0</v>
      </c>
      <c r="Q129" s="208">
        <v>0.11990000000000001</v>
      </c>
      <c r="R129" s="233"/>
      <c r="S129" s="830">
        <v>45597</v>
      </c>
      <c r="T129" s="754"/>
      <c r="U129" s="754"/>
      <c r="V129" s="754"/>
      <c r="W129" s="221"/>
      <c r="Y129" s="1"/>
    </row>
    <row r="130" spans="1:27" s="17" customFormat="1" ht="19.25" customHeight="1" x14ac:dyDescent="0.45">
      <c r="B130" s="770" t="s">
        <v>535</v>
      </c>
      <c r="C130" s="227">
        <v>45913</v>
      </c>
      <c r="D130" s="734"/>
      <c r="E130" s="769">
        <v>121</v>
      </c>
      <c r="F130" s="564">
        <v>411506885</v>
      </c>
      <c r="G130" s="45">
        <v>0.01</v>
      </c>
      <c r="H130" s="44" t="s">
        <v>278</v>
      </c>
      <c r="I130" s="131" t="s">
        <v>316</v>
      </c>
      <c r="J130" s="131"/>
      <c r="K130" s="131"/>
      <c r="L130" s="131"/>
      <c r="M130" s="131"/>
      <c r="N130" s="131" t="s">
        <v>368</v>
      </c>
      <c r="O130" s="131" t="s">
        <v>550</v>
      </c>
      <c r="P130" s="222">
        <v>0</v>
      </c>
      <c r="Q130" s="208">
        <v>0.125</v>
      </c>
      <c r="R130" s="233"/>
      <c r="S130" s="830">
        <v>45597</v>
      </c>
      <c r="T130" s="754"/>
      <c r="U130" s="754"/>
      <c r="V130" s="754"/>
      <c r="W130" s="221"/>
      <c r="Y130" s="1"/>
    </row>
    <row r="131" spans="1:27" s="17" customFormat="1" ht="19.25" customHeight="1" x14ac:dyDescent="0.45">
      <c r="B131" s="770" t="s">
        <v>535</v>
      </c>
      <c r="C131" s="227">
        <v>45913</v>
      </c>
      <c r="D131" s="734"/>
      <c r="E131" s="769">
        <v>122</v>
      </c>
      <c r="F131" s="564">
        <v>411519440</v>
      </c>
      <c r="G131" s="45">
        <v>0.01</v>
      </c>
      <c r="H131" s="131" t="s">
        <v>405</v>
      </c>
      <c r="I131" s="131" t="s">
        <v>315</v>
      </c>
      <c r="J131" s="131"/>
      <c r="K131" s="131"/>
      <c r="L131" s="131"/>
      <c r="M131" s="131"/>
      <c r="N131" s="131" t="s">
        <v>370</v>
      </c>
      <c r="O131" s="131" t="s">
        <v>550</v>
      </c>
      <c r="P131" s="222">
        <v>0</v>
      </c>
      <c r="Q131" s="208">
        <v>0.10770000000000002</v>
      </c>
      <c r="R131" s="233"/>
      <c r="S131" s="830">
        <v>45627</v>
      </c>
      <c r="T131" s="754"/>
      <c r="U131" s="754"/>
      <c r="V131" s="754"/>
      <c r="W131" s="221"/>
      <c r="X131" s="1"/>
      <c r="Y131" s="1"/>
      <c r="Z131" s="1"/>
    </row>
    <row r="132" spans="1:27" s="1" customFormat="1" ht="19.25" customHeight="1" x14ac:dyDescent="0.45">
      <c r="A132" s="17"/>
      <c r="B132" s="770" t="s">
        <v>535</v>
      </c>
      <c r="C132" s="227">
        <v>45913</v>
      </c>
      <c r="D132" s="734"/>
      <c r="E132" s="769">
        <v>123</v>
      </c>
      <c r="F132" s="564">
        <v>411528010</v>
      </c>
      <c r="G132" s="45">
        <v>0.01</v>
      </c>
      <c r="H132" s="131" t="s">
        <v>405</v>
      </c>
      <c r="I132" s="131" t="s">
        <v>315</v>
      </c>
      <c r="J132" s="131"/>
      <c r="K132" s="131"/>
      <c r="L132" s="131"/>
      <c r="M132" s="131"/>
      <c r="N132" s="131" t="s">
        <v>370</v>
      </c>
      <c r="O132" s="131" t="s">
        <v>550</v>
      </c>
      <c r="P132" s="222">
        <v>0</v>
      </c>
      <c r="Q132" s="208">
        <v>0.10770000000000002</v>
      </c>
      <c r="R132" s="233"/>
      <c r="S132" s="830">
        <v>45627</v>
      </c>
      <c r="T132" s="754"/>
      <c r="U132" s="754"/>
      <c r="V132" s="754"/>
      <c r="W132" s="221"/>
      <c r="AA132" s="17"/>
    </row>
    <row r="133" spans="1:27" s="1" customFormat="1" ht="19.25" customHeight="1" x14ac:dyDescent="0.45">
      <c r="A133" s="17"/>
      <c r="B133" s="770" t="s">
        <v>535</v>
      </c>
      <c r="C133" s="227">
        <v>45917</v>
      </c>
      <c r="D133" s="734"/>
      <c r="E133" s="769">
        <v>124</v>
      </c>
      <c r="F133" s="564">
        <v>411537391</v>
      </c>
      <c r="G133" s="45">
        <v>0.01</v>
      </c>
      <c r="H133" s="131" t="s">
        <v>405</v>
      </c>
      <c r="I133" s="131" t="s">
        <v>306</v>
      </c>
      <c r="J133" s="131"/>
      <c r="K133" s="131"/>
      <c r="L133" s="131"/>
      <c r="M133" s="131"/>
      <c r="N133" s="131" t="s">
        <v>371</v>
      </c>
      <c r="O133" s="131" t="s">
        <v>549</v>
      </c>
      <c r="P133" s="222">
        <v>0</v>
      </c>
      <c r="Q133" s="208">
        <v>0.13690000000000002</v>
      </c>
      <c r="R133" s="233"/>
      <c r="S133" s="830">
        <v>45627</v>
      </c>
      <c r="T133" s="754"/>
      <c r="U133" s="754"/>
      <c r="V133" s="754"/>
      <c r="W133" s="221"/>
      <c r="AA133" s="17"/>
    </row>
    <row r="134" spans="1:27" s="17" customFormat="1" ht="19.25" customHeight="1" x14ac:dyDescent="0.45">
      <c r="B134" s="770" t="s">
        <v>535</v>
      </c>
      <c r="C134" s="227">
        <v>45917</v>
      </c>
      <c r="D134" s="734"/>
      <c r="E134" s="769">
        <v>125</v>
      </c>
      <c r="F134" s="564">
        <v>411546321</v>
      </c>
      <c r="G134" s="45">
        <v>0.01</v>
      </c>
      <c r="H134" s="131" t="s">
        <v>405</v>
      </c>
      <c r="I134" s="131" t="s">
        <v>306</v>
      </c>
      <c r="J134" s="131"/>
      <c r="K134" s="131"/>
      <c r="L134" s="131"/>
      <c r="M134" s="131"/>
      <c r="N134" s="131" t="s">
        <v>371</v>
      </c>
      <c r="O134" s="131" t="s">
        <v>549</v>
      </c>
      <c r="P134" s="222">
        <v>0</v>
      </c>
      <c r="Q134" s="208">
        <v>0.13690000000000002</v>
      </c>
      <c r="R134" s="233"/>
      <c r="S134" s="830">
        <v>45627</v>
      </c>
      <c r="T134" s="754"/>
      <c r="U134" s="754"/>
      <c r="V134" s="754"/>
      <c r="W134" s="221"/>
      <c r="X134" s="1"/>
      <c r="Y134" s="1"/>
      <c r="Z134" s="1"/>
    </row>
    <row r="135" spans="1:27" s="17" customFormat="1" ht="19.25" customHeight="1" x14ac:dyDescent="0.45">
      <c r="B135" s="770" t="s">
        <v>535</v>
      </c>
      <c r="C135" s="227">
        <v>45917</v>
      </c>
      <c r="D135" s="734"/>
      <c r="E135" s="769">
        <v>126</v>
      </c>
      <c r="F135" s="564">
        <v>411550820</v>
      </c>
      <c r="G135" s="45">
        <v>0.01</v>
      </c>
      <c r="H135" s="131" t="s">
        <v>405</v>
      </c>
      <c r="I135" s="131" t="s">
        <v>306</v>
      </c>
      <c r="J135" s="131"/>
      <c r="K135" s="131"/>
      <c r="L135" s="131"/>
      <c r="M135" s="131"/>
      <c r="N135" s="131" t="s">
        <v>371</v>
      </c>
      <c r="O135" s="131" t="s">
        <v>549</v>
      </c>
      <c r="P135" s="222">
        <v>0</v>
      </c>
      <c r="Q135" s="208">
        <v>0.13690000000000002</v>
      </c>
      <c r="R135" s="233"/>
      <c r="S135" s="830">
        <v>45627</v>
      </c>
      <c r="T135" s="754"/>
      <c r="U135" s="754"/>
      <c r="V135" s="754"/>
      <c r="W135" s="221"/>
      <c r="Y135" s="1"/>
    </row>
    <row r="136" spans="1:27" s="17" customFormat="1" ht="19.25" customHeight="1" x14ac:dyDescent="0.45">
      <c r="B136" s="770" t="s">
        <v>535</v>
      </c>
      <c r="C136" s="227">
        <v>45917</v>
      </c>
      <c r="D136" s="734"/>
      <c r="E136" s="769">
        <v>127</v>
      </c>
      <c r="F136" s="564">
        <v>411566701</v>
      </c>
      <c r="G136" s="45">
        <v>0.01</v>
      </c>
      <c r="H136" s="131" t="s">
        <v>405</v>
      </c>
      <c r="I136" s="131" t="s">
        <v>306</v>
      </c>
      <c r="J136" s="131"/>
      <c r="K136" s="131"/>
      <c r="L136" s="131"/>
      <c r="M136" s="131"/>
      <c r="N136" s="131" t="s">
        <v>372</v>
      </c>
      <c r="O136" s="131" t="s">
        <v>549</v>
      </c>
      <c r="P136" s="222">
        <v>0</v>
      </c>
      <c r="Q136" s="208">
        <v>0.12</v>
      </c>
      <c r="R136" s="233"/>
      <c r="S136" s="830">
        <v>45627</v>
      </c>
      <c r="T136" s="754"/>
      <c r="U136" s="754"/>
      <c r="V136" s="754"/>
      <c r="W136" s="221"/>
      <c r="Y136" s="1"/>
    </row>
    <row r="137" spans="1:27" s="17" customFormat="1" ht="19.25" customHeight="1" x14ac:dyDescent="0.45">
      <c r="B137" s="770" t="s">
        <v>535</v>
      </c>
      <c r="C137" s="227">
        <v>45917</v>
      </c>
      <c r="D137" s="734"/>
      <c r="E137" s="769">
        <v>128</v>
      </c>
      <c r="F137" s="564">
        <v>411573768</v>
      </c>
      <c r="G137" s="45">
        <v>0.01</v>
      </c>
      <c r="H137" s="131" t="s">
        <v>405</v>
      </c>
      <c r="I137" s="131" t="s">
        <v>306</v>
      </c>
      <c r="J137" s="131"/>
      <c r="K137" s="131"/>
      <c r="L137" s="131"/>
      <c r="M137" s="131"/>
      <c r="N137" s="131" t="s">
        <v>372</v>
      </c>
      <c r="O137" s="131" t="s">
        <v>549</v>
      </c>
      <c r="P137" s="222">
        <v>0</v>
      </c>
      <c r="Q137" s="208">
        <v>0.12</v>
      </c>
      <c r="R137" s="233"/>
      <c r="S137" s="830">
        <v>45627</v>
      </c>
      <c r="T137" s="754"/>
      <c r="U137" s="754"/>
      <c r="V137" s="754"/>
      <c r="W137" s="221"/>
      <c r="Y137" s="1"/>
    </row>
    <row r="138" spans="1:27" s="17" customFormat="1" ht="19.25" customHeight="1" x14ac:dyDescent="0.45">
      <c r="B138" s="770" t="s">
        <v>535</v>
      </c>
      <c r="C138" s="227">
        <v>45917</v>
      </c>
      <c r="D138" s="734"/>
      <c r="E138" s="769">
        <v>129</v>
      </c>
      <c r="F138" s="564">
        <v>411581094</v>
      </c>
      <c r="G138" s="45">
        <v>0.01</v>
      </c>
      <c r="H138" s="131" t="s">
        <v>405</v>
      </c>
      <c r="I138" s="131" t="s">
        <v>306</v>
      </c>
      <c r="J138" s="131"/>
      <c r="K138" s="131"/>
      <c r="L138" s="131"/>
      <c r="M138" s="131"/>
      <c r="N138" s="131" t="s">
        <v>372</v>
      </c>
      <c r="O138" s="131" t="s">
        <v>549</v>
      </c>
      <c r="P138" s="222">
        <v>0</v>
      </c>
      <c r="Q138" s="208">
        <v>0.12</v>
      </c>
      <c r="R138" s="233"/>
      <c r="S138" s="830">
        <v>45627</v>
      </c>
      <c r="T138" s="754"/>
      <c r="U138" s="754"/>
      <c r="V138" s="754"/>
      <c r="W138" s="221"/>
      <c r="Y138" s="1"/>
    </row>
    <row r="139" spans="1:27" s="17" customFormat="1" ht="19.25" customHeight="1" x14ac:dyDescent="0.45">
      <c r="B139" s="770" t="s">
        <v>535</v>
      </c>
      <c r="C139" s="227">
        <v>45913</v>
      </c>
      <c r="D139" s="734"/>
      <c r="E139" s="769">
        <v>130</v>
      </c>
      <c r="F139" s="564">
        <v>411597779</v>
      </c>
      <c r="G139" s="45">
        <v>0.01</v>
      </c>
      <c r="H139" s="131" t="s">
        <v>405</v>
      </c>
      <c r="I139" s="131" t="s">
        <v>315</v>
      </c>
      <c r="J139" s="131"/>
      <c r="K139" s="131"/>
      <c r="L139" s="131"/>
      <c r="M139" s="131"/>
      <c r="N139" s="131" t="s">
        <v>352</v>
      </c>
      <c r="O139" s="131" t="s">
        <v>550</v>
      </c>
      <c r="P139" s="222">
        <v>0</v>
      </c>
      <c r="Q139" s="208">
        <v>0.11029999999999995</v>
      </c>
      <c r="R139" s="233"/>
      <c r="S139" s="830">
        <v>45627</v>
      </c>
      <c r="T139" s="754"/>
      <c r="U139" s="754"/>
      <c r="V139" s="754"/>
      <c r="W139" s="221"/>
      <c r="Y139" s="1"/>
    </row>
    <row r="140" spans="1:27" s="1" customFormat="1" ht="19.25" customHeight="1" x14ac:dyDescent="0.45">
      <c r="B140" s="770" t="s">
        <v>535</v>
      </c>
      <c r="C140" s="227">
        <v>45913</v>
      </c>
      <c r="D140" s="734"/>
      <c r="E140" s="769">
        <v>131</v>
      </c>
      <c r="F140" s="564">
        <v>411609349</v>
      </c>
      <c r="G140" s="45">
        <v>0.01</v>
      </c>
      <c r="H140" s="131" t="s">
        <v>405</v>
      </c>
      <c r="I140" s="131" t="s">
        <v>315</v>
      </c>
      <c r="J140" s="131"/>
      <c r="K140" s="131"/>
      <c r="L140" s="131"/>
      <c r="M140" s="131"/>
      <c r="N140" s="131" t="s">
        <v>352</v>
      </c>
      <c r="O140" s="131" t="s">
        <v>550</v>
      </c>
      <c r="P140" s="222">
        <v>0</v>
      </c>
      <c r="Q140" s="208">
        <v>0.11029999999999995</v>
      </c>
      <c r="R140" s="233"/>
      <c r="S140" s="830">
        <v>45627</v>
      </c>
      <c r="T140" s="754"/>
      <c r="U140" s="754"/>
      <c r="V140" s="754"/>
      <c r="W140" s="221"/>
    </row>
    <row r="141" spans="1:27" s="1" customFormat="1" ht="19.25" customHeight="1" x14ac:dyDescent="0.45">
      <c r="B141" s="770" t="s">
        <v>535</v>
      </c>
      <c r="C141" s="227">
        <v>45914</v>
      </c>
      <c r="D141" s="734"/>
      <c r="E141" s="769">
        <v>132</v>
      </c>
      <c r="F141" s="564">
        <v>411612544</v>
      </c>
      <c r="G141" s="45">
        <v>0.01</v>
      </c>
      <c r="H141" s="44" t="s">
        <v>228</v>
      </c>
      <c r="I141" s="131" t="s">
        <v>317</v>
      </c>
      <c r="J141" s="131"/>
      <c r="K141" s="131"/>
      <c r="L141" s="131"/>
      <c r="M141" s="131"/>
      <c r="N141" s="131" t="s">
        <v>346</v>
      </c>
      <c r="O141" s="131" t="s">
        <v>550</v>
      </c>
      <c r="P141" s="222">
        <v>0</v>
      </c>
      <c r="Q141" s="208">
        <v>0.13470000000000004</v>
      </c>
      <c r="R141" s="233"/>
      <c r="S141" s="830">
        <v>45627</v>
      </c>
      <c r="T141" s="754"/>
      <c r="U141" s="754"/>
      <c r="V141" s="754"/>
      <c r="W141" s="221"/>
    </row>
    <row r="142" spans="1:27" s="1" customFormat="1" ht="19.25" customHeight="1" x14ac:dyDescent="0.45">
      <c r="B142" s="770" t="s">
        <v>535</v>
      </c>
      <c r="C142" s="227">
        <v>45916</v>
      </c>
      <c r="D142" s="734"/>
      <c r="E142" s="769">
        <v>133</v>
      </c>
      <c r="F142" s="564">
        <v>411628814</v>
      </c>
      <c r="G142" s="45">
        <v>0.01</v>
      </c>
      <c r="H142" s="44" t="s">
        <v>228</v>
      </c>
      <c r="I142" s="131" t="s">
        <v>317</v>
      </c>
      <c r="J142" s="131"/>
      <c r="K142" s="131"/>
      <c r="L142" s="131"/>
      <c r="M142" s="131"/>
      <c r="N142" s="131" t="s">
        <v>352</v>
      </c>
      <c r="O142" s="131" t="s">
        <v>550</v>
      </c>
      <c r="P142" s="222">
        <v>0</v>
      </c>
      <c r="Q142" s="208">
        <v>0.13470000000000004</v>
      </c>
      <c r="R142" s="233"/>
      <c r="S142" s="830">
        <v>45627</v>
      </c>
      <c r="T142" s="754"/>
      <c r="U142" s="754"/>
      <c r="V142" s="754"/>
      <c r="W142" s="221"/>
    </row>
    <row r="143" spans="1:27" s="1" customFormat="1" ht="19.25" customHeight="1" x14ac:dyDescent="0.45">
      <c r="B143" s="770" t="s">
        <v>535</v>
      </c>
      <c r="C143" s="227">
        <v>45914</v>
      </c>
      <c r="D143" s="734"/>
      <c r="E143" s="769">
        <v>134</v>
      </c>
      <c r="F143" s="564">
        <v>411632539</v>
      </c>
      <c r="G143" s="45">
        <v>0.01</v>
      </c>
      <c r="H143" s="44" t="s">
        <v>228</v>
      </c>
      <c r="I143" s="131" t="s">
        <v>317</v>
      </c>
      <c r="J143" s="131"/>
      <c r="K143" s="131"/>
      <c r="L143" s="131"/>
      <c r="M143" s="131"/>
      <c r="N143" s="131" t="s">
        <v>346</v>
      </c>
      <c r="O143" s="131" t="s">
        <v>550</v>
      </c>
      <c r="P143" s="222">
        <v>0</v>
      </c>
      <c r="Q143" s="208">
        <v>0.13470000000000004</v>
      </c>
      <c r="R143" s="233"/>
      <c r="S143" s="830">
        <v>45627</v>
      </c>
      <c r="T143" s="754"/>
      <c r="U143" s="754"/>
      <c r="V143" s="754"/>
      <c r="W143" s="221"/>
    </row>
    <row r="144" spans="1:27" s="1" customFormat="1" ht="19.25" customHeight="1" x14ac:dyDescent="0.45">
      <c r="B144" s="770" t="s">
        <v>535</v>
      </c>
      <c r="C144" s="227">
        <v>45914</v>
      </c>
      <c r="D144" s="734"/>
      <c r="E144" s="769">
        <v>135</v>
      </c>
      <c r="F144" s="564">
        <v>411643058</v>
      </c>
      <c r="G144" s="45">
        <v>0.01</v>
      </c>
      <c r="H144" s="44" t="s">
        <v>228</v>
      </c>
      <c r="I144" s="131" t="s">
        <v>317</v>
      </c>
      <c r="J144" s="131"/>
      <c r="K144" s="131"/>
      <c r="L144" s="131"/>
      <c r="M144" s="131"/>
      <c r="N144" s="131" t="s">
        <v>335</v>
      </c>
      <c r="O144" s="131" t="s">
        <v>550</v>
      </c>
      <c r="P144" s="222">
        <v>0</v>
      </c>
      <c r="Q144" s="208">
        <v>0.124</v>
      </c>
      <c r="R144" s="233"/>
      <c r="S144" s="830">
        <v>45627</v>
      </c>
      <c r="T144" s="754"/>
      <c r="U144" s="754"/>
      <c r="V144" s="754"/>
      <c r="W144" s="221"/>
    </row>
    <row r="145" spans="2:23" s="1" customFormat="1" ht="19.25" customHeight="1" x14ac:dyDescent="0.45">
      <c r="B145" s="770" t="s">
        <v>535</v>
      </c>
      <c r="C145" s="227">
        <v>45914</v>
      </c>
      <c r="D145" s="734"/>
      <c r="E145" s="769">
        <v>136</v>
      </c>
      <c r="F145" s="564">
        <v>411650503</v>
      </c>
      <c r="G145" s="45">
        <v>0.01</v>
      </c>
      <c r="H145" s="44" t="s">
        <v>228</v>
      </c>
      <c r="I145" s="131" t="s">
        <v>317</v>
      </c>
      <c r="J145" s="131"/>
      <c r="K145" s="131"/>
      <c r="L145" s="131"/>
      <c r="M145" s="131"/>
      <c r="N145" s="131" t="s">
        <v>335</v>
      </c>
      <c r="O145" s="131" t="s">
        <v>550</v>
      </c>
      <c r="P145" s="222">
        <v>0</v>
      </c>
      <c r="Q145" s="208">
        <v>0.124</v>
      </c>
      <c r="R145" s="233"/>
      <c r="S145" s="830">
        <v>45627</v>
      </c>
      <c r="T145" s="754"/>
      <c r="U145" s="754"/>
      <c r="V145" s="754"/>
      <c r="W145" s="221"/>
    </row>
    <row r="146" spans="2:23" s="1" customFormat="1" ht="19.25" customHeight="1" x14ac:dyDescent="0.45">
      <c r="B146" s="770" t="s">
        <v>535</v>
      </c>
      <c r="C146" s="227">
        <v>45914</v>
      </c>
      <c r="D146" s="734"/>
      <c r="E146" s="769">
        <v>137</v>
      </c>
      <c r="F146" s="564">
        <v>411664009</v>
      </c>
      <c r="G146" s="45">
        <v>0.01</v>
      </c>
      <c r="H146" s="44" t="s">
        <v>228</v>
      </c>
      <c r="I146" s="131" t="s">
        <v>317</v>
      </c>
      <c r="J146" s="131"/>
      <c r="K146" s="131"/>
      <c r="L146" s="131"/>
      <c r="M146" s="131"/>
      <c r="N146" s="131" t="s">
        <v>335</v>
      </c>
      <c r="O146" s="131" t="s">
        <v>550</v>
      </c>
      <c r="P146" s="222">
        <v>0</v>
      </c>
      <c r="Q146" s="208">
        <v>0.124</v>
      </c>
      <c r="R146" s="233"/>
      <c r="S146" s="830">
        <v>45627</v>
      </c>
      <c r="T146" s="754"/>
      <c r="U146" s="754"/>
      <c r="V146" s="754"/>
      <c r="W146" s="221"/>
    </row>
    <row r="147" spans="2:23" s="1" customFormat="1" ht="19.25" customHeight="1" x14ac:dyDescent="0.45">
      <c r="B147" s="770" t="s">
        <v>535</v>
      </c>
      <c r="C147" s="227">
        <v>45920</v>
      </c>
      <c r="D147" s="734"/>
      <c r="E147" s="769">
        <v>138</v>
      </c>
      <c r="F147" s="564">
        <v>411675660</v>
      </c>
      <c r="G147" s="45">
        <v>0.01</v>
      </c>
      <c r="H147" s="44" t="s">
        <v>405</v>
      </c>
      <c r="I147" s="131" t="s">
        <v>315</v>
      </c>
      <c r="J147" s="131"/>
      <c r="K147" s="131"/>
      <c r="L147" s="131"/>
      <c r="M147" s="131"/>
      <c r="N147" s="131" t="s">
        <v>344</v>
      </c>
      <c r="O147" s="131" t="s">
        <v>550</v>
      </c>
      <c r="P147" s="222">
        <v>0</v>
      </c>
      <c r="Q147" s="208">
        <v>0.11780000000000002</v>
      </c>
      <c r="R147" s="233"/>
      <c r="S147" s="830">
        <v>45627</v>
      </c>
      <c r="T147" s="754"/>
      <c r="U147" s="754"/>
      <c r="V147" s="754"/>
      <c r="W147" s="221"/>
    </row>
    <row r="148" spans="2:23" s="1" customFormat="1" ht="19.25" customHeight="1" x14ac:dyDescent="0.45">
      <c r="B148" s="770" t="s">
        <v>535</v>
      </c>
      <c r="C148" s="227">
        <v>45920</v>
      </c>
      <c r="D148" s="734"/>
      <c r="E148" s="769">
        <v>139</v>
      </c>
      <c r="F148" s="564">
        <v>411683029</v>
      </c>
      <c r="G148" s="45">
        <v>0.01</v>
      </c>
      <c r="H148" s="44" t="s">
        <v>405</v>
      </c>
      <c r="I148" s="131" t="s">
        <v>315</v>
      </c>
      <c r="J148" s="131"/>
      <c r="K148" s="131"/>
      <c r="L148" s="131"/>
      <c r="M148" s="131"/>
      <c r="N148" s="131" t="s">
        <v>370</v>
      </c>
      <c r="O148" s="131" t="s">
        <v>550</v>
      </c>
      <c r="P148" s="222">
        <v>0</v>
      </c>
      <c r="Q148" s="208">
        <v>0.11780000000000002</v>
      </c>
      <c r="R148" s="233"/>
      <c r="S148" s="830">
        <v>45627</v>
      </c>
      <c r="T148" s="754"/>
      <c r="U148" s="754"/>
      <c r="V148" s="754"/>
      <c r="W148" s="221"/>
    </row>
    <row r="149" spans="2:23" s="1" customFormat="1" ht="19.25" customHeight="1" x14ac:dyDescent="0.45">
      <c r="B149" s="770" t="s">
        <v>535</v>
      </c>
      <c r="C149" s="227">
        <v>45914</v>
      </c>
      <c r="D149" s="734"/>
      <c r="E149" s="769">
        <v>140</v>
      </c>
      <c r="F149" s="564">
        <v>411693344</v>
      </c>
      <c r="G149" s="45">
        <v>0.01</v>
      </c>
      <c r="H149" s="44" t="s">
        <v>278</v>
      </c>
      <c r="I149" s="131" t="s">
        <v>318</v>
      </c>
      <c r="J149" s="131"/>
      <c r="K149" s="131"/>
      <c r="L149" s="131"/>
      <c r="M149" s="131"/>
      <c r="N149" s="131" t="s">
        <v>373</v>
      </c>
      <c r="O149" s="131" t="s">
        <v>550</v>
      </c>
      <c r="P149" s="222">
        <v>0</v>
      </c>
      <c r="Q149" s="208">
        <v>0.12</v>
      </c>
      <c r="R149" s="233"/>
      <c r="S149" s="830">
        <v>45536</v>
      </c>
      <c r="T149" s="754"/>
      <c r="U149" s="754"/>
      <c r="V149" s="754"/>
      <c r="W149" s="221"/>
    </row>
    <row r="150" spans="2:23" s="1" customFormat="1" ht="19.25" customHeight="1" x14ac:dyDescent="0.45">
      <c r="B150" s="770" t="s">
        <v>535</v>
      </c>
      <c r="C150" s="227">
        <v>45914</v>
      </c>
      <c r="D150" s="734"/>
      <c r="E150" s="769">
        <v>141</v>
      </c>
      <c r="F150" s="564">
        <v>411706366</v>
      </c>
      <c r="G150" s="45">
        <v>0.01</v>
      </c>
      <c r="H150" s="44" t="s">
        <v>278</v>
      </c>
      <c r="I150" s="131" t="s">
        <v>318</v>
      </c>
      <c r="J150" s="131"/>
      <c r="K150" s="131"/>
      <c r="L150" s="131"/>
      <c r="M150" s="131"/>
      <c r="N150" s="131" t="s">
        <v>335</v>
      </c>
      <c r="O150" s="131" t="s">
        <v>550</v>
      </c>
      <c r="P150" s="222">
        <v>0</v>
      </c>
      <c r="Q150" s="208">
        <v>0.12</v>
      </c>
      <c r="R150" s="233"/>
      <c r="S150" s="830">
        <v>45536</v>
      </c>
      <c r="T150" s="754"/>
      <c r="U150" s="754"/>
      <c r="V150" s="754"/>
      <c r="W150" s="221"/>
    </row>
    <row r="151" spans="2:23" s="1" customFormat="1" ht="19.25" customHeight="1" x14ac:dyDescent="0.45">
      <c r="B151" s="770" t="s">
        <v>535</v>
      </c>
      <c r="C151" s="227">
        <v>45914</v>
      </c>
      <c r="D151" s="734"/>
      <c r="E151" s="769">
        <v>142</v>
      </c>
      <c r="F151" s="564">
        <v>411713419</v>
      </c>
      <c r="G151" s="45">
        <v>0.01</v>
      </c>
      <c r="H151" s="44" t="s">
        <v>278</v>
      </c>
      <c r="I151" s="131" t="s">
        <v>318</v>
      </c>
      <c r="J151" s="131"/>
      <c r="K151" s="131"/>
      <c r="L151" s="131"/>
      <c r="M151" s="131"/>
      <c r="N151" s="131" t="s">
        <v>335</v>
      </c>
      <c r="O151" s="131" t="s">
        <v>550</v>
      </c>
      <c r="P151" s="222">
        <v>0</v>
      </c>
      <c r="Q151" s="208">
        <v>0.12</v>
      </c>
      <c r="R151" s="233"/>
      <c r="S151" s="830">
        <v>45536</v>
      </c>
      <c r="T151" s="754"/>
      <c r="U151" s="754"/>
      <c r="V151" s="754"/>
      <c r="W151" s="221"/>
    </row>
    <row r="152" spans="2:23" s="1" customFormat="1" ht="19.25" customHeight="1" x14ac:dyDescent="0.45">
      <c r="B152" s="770" t="s">
        <v>535</v>
      </c>
      <c r="C152" s="227">
        <v>45914</v>
      </c>
      <c r="D152" s="734"/>
      <c r="E152" s="769">
        <v>143</v>
      </c>
      <c r="F152" s="564">
        <v>411724066</v>
      </c>
      <c r="G152" s="45">
        <v>0.01</v>
      </c>
      <c r="H152" s="44" t="s">
        <v>278</v>
      </c>
      <c r="I152" s="131" t="s">
        <v>318</v>
      </c>
      <c r="J152" s="131"/>
      <c r="K152" s="131"/>
      <c r="L152" s="131"/>
      <c r="M152" s="131"/>
      <c r="N152" s="131" t="s">
        <v>335</v>
      </c>
      <c r="O152" s="131" t="s">
        <v>550</v>
      </c>
      <c r="P152" s="222">
        <v>0</v>
      </c>
      <c r="Q152" s="208">
        <v>0.10999999999999999</v>
      </c>
      <c r="R152" s="233"/>
      <c r="S152" s="830">
        <v>45536</v>
      </c>
      <c r="T152" s="754"/>
      <c r="U152" s="754"/>
      <c r="V152" s="754"/>
      <c r="W152" s="221"/>
    </row>
    <row r="153" spans="2:23" s="1" customFormat="1" ht="19.25" customHeight="1" x14ac:dyDescent="0.45">
      <c r="B153" s="770" t="s">
        <v>535</v>
      </c>
      <c r="C153" s="227">
        <v>45916</v>
      </c>
      <c r="D153" s="734"/>
      <c r="E153" s="769">
        <v>144</v>
      </c>
      <c r="F153" s="564">
        <v>411731063</v>
      </c>
      <c r="G153" s="45">
        <v>0.01</v>
      </c>
      <c r="H153" s="44" t="s">
        <v>278</v>
      </c>
      <c r="I153" s="131" t="s">
        <v>318</v>
      </c>
      <c r="J153" s="131"/>
      <c r="K153" s="131"/>
      <c r="L153" s="131"/>
      <c r="M153" s="131"/>
      <c r="N153" s="131" t="s">
        <v>335</v>
      </c>
      <c r="O153" s="131" t="s">
        <v>550</v>
      </c>
      <c r="P153" s="222">
        <v>0</v>
      </c>
      <c r="Q153" s="208">
        <v>0.10999999999999999</v>
      </c>
      <c r="R153" s="233"/>
      <c r="S153" s="830">
        <v>45536</v>
      </c>
      <c r="T153" s="754"/>
      <c r="U153" s="754"/>
      <c r="V153" s="754"/>
      <c r="W153" s="221"/>
    </row>
    <row r="154" spans="2:23" s="1" customFormat="1" ht="19.25" customHeight="1" x14ac:dyDescent="0.45">
      <c r="B154" s="770" t="s">
        <v>535</v>
      </c>
      <c r="C154" s="227">
        <v>45914</v>
      </c>
      <c r="D154" s="734"/>
      <c r="E154" s="769">
        <v>145</v>
      </c>
      <c r="F154" s="564">
        <v>411743481</v>
      </c>
      <c r="G154" s="45">
        <v>0.01</v>
      </c>
      <c r="H154" s="44" t="s">
        <v>278</v>
      </c>
      <c r="I154" s="131" t="s">
        <v>318</v>
      </c>
      <c r="J154" s="131"/>
      <c r="K154" s="131"/>
      <c r="L154" s="131"/>
      <c r="M154" s="131"/>
      <c r="N154" s="131" t="s">
        <v>335</v>
      </c>
      <c r="O154" s="131" t="s">
        <v>550</v>
      </c>
      <c r="P154" s="222">
        <v>0</v>
      </c>
      <c r="Q154" s="208">
        <v>0.10999999999999999</v>
      </c>
      <c r="R154" s="233"/>
      <c r="S154" s="830">
        <v>45536</v>
      </c>
      <c r="T154" s="754"/>
      <c r="U154" s="754"/>
      <c r="V154" s="754"/>
      <c r="W154" s="221"/>
    </row>
    <row r="155" spans="2:23" s="1" customFormat="1" ht="19.25" customHeight="1" x14ac:dyDescent="0.45">
      <c r="B155" s="770" t="s">
        <v>535</v>
      </c>
      <c r="C155" s="227">
        <v>45915</v>
      </c>
      <c r="D155" s="734"/>
      <c r="E155" s="769">
        <v>146</v>
      </c>
      <c r="F155" s="564">
        <v>411751708</v>
      </c>
      <c r="G155" s="45">
        <v>0.01</v>
      </c>
      <c r="H155" s="44" t="s">
        <v>271</v>
      </c>
      <c r="I155" s="131" t="s">
        <v>319</v>
      </c>
      <c r="J155" s="131"/>
      <c r="K155" s="131"/>
      <c r="L155" s="131"/>
      <c r="M155" s="131"/>
      <c r="N155" s="131" t="s">
        <v>360</v>
      </c>
      <c r="O155" s="131" t="s">
        <v>550</v>
      </c>
      <c r="P155" s="222">
        <v>0</v>
      </c>
      <c r="Q155" s="208">
        <v>0.13870000000000005</v>
      </c>
      <c r="R155" s="233"/>
      <c r="S155" s="830">
        <v>44743</v>
      </c>
      <c r="T155" s="754"/>
      <c r="U155" s="754"/>
      <c r="V155" s="754"/>
      <c r="W155" s="221"/>
    </row>
    <row r="156" spans="2:23" s="1" customFormat="1" ht="19.25" customHeight="1" x14ac:dyDescent="0.45">
      <c r="B156" s="770" t="s">
        <v>535</v>
      </c>
      <c r="C156" s="227">
        <v>45915</v>
      </c>
      <c r="D156" s="734"/>
      <c r="E156" s="769">
        <v>147</v>
      </c>
      <c r="F156" s="564">
        <v>411767626</v>
      </c>
      <c r="G156" s="45">
        <v>0.01</v>
      </c>
      <c r="H156" s="44" t="s">
        <v>271</v>
      </c>
      <c r="I156" s="131" t="s">
        <v>319</v>
      </c>
      <c r="J156" s="131"/>
      <c r="K156" s="131"/>
      <c r="L156" s="131"/>
      <c r="M156" s="131"/>
      <c r="N156" s="131" t="s">
        <v>360</v>
      </c>
      <c r="O156" s="131" t="s">
        <v>550</v>
      </c>
      <c r="P156" s="222">
        <v>0</v>
      </c>
      <c r="Q156" s="208">
        <v>0.13870000000000005</v>
      </c>
      <c r="R156" s="233"/>
      <c r="S156" s="830">
        <v>44743</v>
      </c>
      <c r="T156" s="754"/>
      <c r="U156" s="754"/>
      <c r="V156" s="754"/>
      <c r="W156" s="221"/>
    </row>
    <row r="157" spans="2:23" s="1" customFormat="1" ht="19.25" customHeight="1" x14ac:dyDescent="0.45">
      <c r="B157" s="770" t="s">
        <v>535</v>
      </c>
      <c r="C157" s="227">
        <v>45915</v>
      </c>
      <c r="D157" s="734"/>
      <c r="E157" s="769">
        <v>148</v>
      </c>
      <c r="F157" s="564">
        <v>411777471</v>
      </c>
      <c r="G157" s="45">
        <v>0.01</v>
      </c>
      <c r="H157" s="44" t="s">
        <v>271</v>
      </c>
      <c r="I157" s="131" t="s">
        <v>319</v>
      </c>
      <c r="J157" s="131"/>
      <c r="K157" s="131"/>
      <c r="L157" s="131"/>
      <c r="M157" s="131"/>
      <c r="N157" s="131" t="s">
        <v>374</v>
      </c>
      <c r="O157" s="131" t="s">
        <v>550</v>
      </c>
      <c r="P157" s="222">
        <v>0</v>
      </c>
      <c r="Q157" s="208">
        <v>0.13870000000000005</v>
      </c>
      <c r="R157" s="233"/>
      <c r="S157" s="830">
        <v>44743</v>
      </c>
      <c r="T157" s="754"/>
      <c r="U157" s="754"/>
      <c r="V157" s="754"/>
      <c r="W157" s="221"/>
    </row>
    <row r="158" spans="2:23" s="1" customFormat="1" ht="19.25" customHeight="1" x14ac:dyDescent="0.45">
      <c r="B158" s="770" t="s">
        <v>535</v>
      </c>
      <c r="C158" s="227">
        <v>45916</v>
      </c>
      <c r="D158" s="734"/>
      <c r="E158" s="769">
        <v>149</v>
      </c>
      <c r="F158" s="564">
        <v>411782593</v>
      </c>
      <c r="G158" s="45">
        <v>0.01</v>
      </c>
      <c r="H158" s="44" t="s">
        <v>271</v>
      </c>
      <c r="I158" s="131" t="s">
        <v>320</v>
      </c>
      <c r="J158" s="131"/>
      <c r="K158" s="131"/>
      <c r="L158" s="131"/>
      <c r="M158" s="131"/>
      <c r="N158" s="131" t="s">
        <v>374</v>
      </c>
      <c r="O158" s="131" t="s">
        <v>550</v>
      </c>
      <c r="P158" s="222">
        <v>0</v>
      </c>
      <c r="Q158" s="208">
        <v>0.13870000000000005</v>
      </c>
      <c r="R158" s="233"/>
      <c r="S158" s="830">
        <v>44743</v>
      </c>
      <c r="T158" s="754"/>
      <c r="U158" s="754"/>
      <c r="V158" s="754"/>
      <c r="W158" s="221"/>
    </row>
    <row r="159" spans="2:23" s="1" customFormat="1" ht="19.25" customHeight="1" x14ac:dyDescent="0.45">
      <c r="B159" s="770" t="s">
        <v>535</v>
      </c>
      <c r="C159" s="227">
        <v>45919</v>
      </c>
      <c r="D159" s="734"/>
      <c r="E159" s="769">
        <v>150</v>
      </c>
      <c r="F159" s="564">
        <v>411794580</v>
      </c>
      <c r="G159" s="45">
        <v>0.01</v>
      </c>
      <c r="H159" s="44" t="s">
        <v>156</v>
      </c>
      <c r="I159" s="131" t="s">
        <v>313</v>
      </c>
      <c r="J159" s="131"/>
      <c r="K159" s="131"/>
      <c r="L159" s="131"/>
      <c r="M159" s="131"/>
      <c r="N159" s="131" t="s">
        <v>375</v>
      </c>
      <c r="O159" s="131" t="s">
        <v>550</v>
      </c>
      <c r="P159" s="222">
        <v>0</v>
      </c>
      <c r="Q159" s="208">
        <v>0.11009999999999998</v>
      </c>
      <c r="R159" s="233"/>
      <c r="S159" s="830">
        <v>45597</v>
      </c>
      <c r="T159" s="754"/>
      <c r="U159" s="754"/>
      <c r="V159" s="754"/>
      <c r="W159" s="221"/>
    </row>
    <row r="160" spans="2:23" s="1" customFormat="1" ht="19.25" customHeight="1" x14ac:dyDescent="0.45">
      <c r="B160" s="770" t="s">
        <v>535</v>
      </c>
      <c r="C160" s="227">
        <v>45919</v>
      </c>
      <c r="D160" s="734"/>
      <c r="E160" s="769">
        <v>151</v>
      </c>
      <c r="F160" s="564">
        <v>411803693</v>
      </c>
      <c r="G160" s="45">
        <v>0.01</v>
      </c>
      <c r="H160" s="44" t="s">
        <v>156</v>
      </c>
      <c r="I160" s="131" t="s">
        <v>313</v>
      </c>
      <c r="J160" s="131"/>
      <c r="K160" s="131"/>
      <c r="L160" s="131"/>
      <c r="M160" s="131"/>
      <c r="N160" s="131" t="s">
        <v>375</v>
      </c>
      <c r="O160" s="131" t="s">
        <v>550</v>
      </c>
      <c r="P160" s="222">
        <v>0</v>
      </c>
      <c r="Q160" s="208">
        <v>0.11009999999999998</v>
      </c>
      <c r="R160" s="233"/>
      <c r="S160" s="830">
        <v>45597</v>
      </c>
      <c r="T160" s="754"/>
      <c r="U160" s="754"/>
      <c r="V160" s="754"/>
      <c r="W160" s="221"/>
    </row>
    <row r="161" spans="2:23" s="1" customFormat="1" ht="19.25" customHeight="1" x14ac:dyDescent="0.45">
      <c r="B161" s="770" t="s">
        <v>535</v>
      </c>
      <c r="C161" s="227">
        <v>45919</v>
      </c>
      <c r="D161" s="734"/>
      <c r="E161" s="769">
        <v>152</v>
      </c>
      <c r="F161" s="564">
        <v>411816744</v>
      </c>
      <c r="G161" s="45">
        <v>0.01</v>
      </c>
      <c r="H161" s="44" t="s">
        <v>156</v>
      </c>
      <c r="I161" s="131" t="s">
        <v>313</v>
      </c>
      <c r="J161" s="131"/>
      <c r="K161" s="131"/>
      <c r="L161" s="131"/>
      <c r="M161" s="131"/>
      <c r="N161" s="131" t="s">
        <v>375</v>
      </c>
      <c r="O161" s="131" t="s">
        <v>550</v>
      </c>
      <c r="P161" s="222">
        <v>0</v>
      </c>
      <c r="Q161" s="208">
        <v>0.11009999999999998</v>
      </c>
      <c r="R161" s="233"/>
      <c r="S161" s="830">
        <v>45597</v>
      </c>
      <c r="T161" s="754"/>
      <c r="U161" s="754"/>
      <c r="V161" s="754"/>
      <c r="W161" s="221"/>
    </row>
    <row r="162" spans="2:23" s="1" customFormat="1" ht="19.25" customHeight="1" x14ac:dyDescent="0.45">
      <c r="B162" s="770" t="s">
        <v>535</v>
      </c>
      <c r="C162" s="227">
        <v>45915</v>
      </c>
      <c r="D162" s="734"/>
      <c r="E162" s="769">
        <v>153</v>
      </c>
      <c r="F162" s="564">
        <v>411820150</v>
      </c>
      <c r="G162" s="45">
        <v>0.01</v>
      </c>
      <c r="H162" s="44" t="s">
        <v>156</v>
      </c>
      <c r="I162" s="131" t="s">
        <v>313</v>
      </c>
      <c r="J162" s="131"/>
      <c r="K162" s="131"/>
      <c r="L162" s="131"/>
      <c r="M162" s="131"/>
      <c r="N162" s="131" t="s">
        <v>376</v>
      </c>
      <c r="O162" s="131" t="s">
        <v>550</v>
      </c>
      <c r="P162" s="222">
        <v>0</v>
      </c>
      <c r="Q162" s="208">
        <v>0.11350000000000005</v>
      </c>
      <c r="R162" s="233"/>
      <c r="S162" s="830">
        <v>45597</v>
      </c>
      <c r="T162" s="754"/>
      <c r="U162" s="754"/>
      <c r="V162" s="754"/>
      <c r="W162" s="221"/>
    </row>
    <row r="163" spans="2:23" s="1" customFormat="1" ht="19.25" customHeight="1" x14ac:dyDescent="0.45">
      <c r="B163" s="770" t="s">
        <v>535</v>
      </c>
      <c r="C163" s="227">
        <v>45915</v>
      </c>
      <c r="D163" s="734"/>
      <c r="E163" s="769">
        <v>154</v>
      </c>
      <c r="F163" s="564">
        <v>411839027</v>
      </c>
      <c r="G163" s="45">
        <v>0.01</v>
      </c>
      <c r="H163" s="44" t="s">
        <v>156</v>
      </c>
      <c r="I163" s="131" t="s">
        <v>313</v>
      </c>
      <c r="J163" s="131"/>
      <c r="K163" s="131"/>
      <c r="L163" s="131"/>
      <c r="M163" s="131"/>
      <c r="N163" s="131" t="s">
        <v>376</v>
      </c>
      <c r="O163" s="131" t="s">
        <v>550</v>
      </c>
      <c r="P163" s="222">
        <v>0</v>
      </c>
      <c r="Q163" s="208">
        <v>0.11350000000000005</v>
      </c>
      <c r="R163" s="233"/>
      <c r="S163" s="830">
        <v>45597</v>
      </c>
      <c r="T163" s="754"/>
      <c r="U163" s="754"/>
      <c r="V163" s="754"/>
      <c r="W163" s="221"/>
    </row>
    <row r="164" spans="2:23" s="1" customFormat="1" ht="19.25" customHeight="1" x14ac:dyDescent="0.45">
      <c r="B164" s="770" t="s">
        <v>535</v>
      </c>
      <c r="C164" s="227">
        <v>45915</v>
      </c>
      <c r="D164" s="734"/>
      <c r="E164" s="769">
        <v>155</v>
      </c>
      <c r="F164" s="564">
        <v>411842836</v>
      </c>
      <c r="G164" s="45">
        <v>0.01</v>
      </c>
      <c r="H164" s="44" t="s">
        <v>156</v>
      </c>
      <c r="I164" s="131" t="s">
        <v>313</v>
      </c>
      <c r="J164" s="131"/>
      <c r="K164" s="131"/>
      <c r="L164" s="131"/>
      <c r="M164" s="131"/>
      <c r="N164" s="131" t="s">
        <v>376</v>
      </c>
      <c r="O164" s="131" t="s">
        <v>550</v>
      </c>
      <c r="P164" s="222">
        <v>0</v>
      </c>
      <c r="Q164" s="208">
        <v>0.11350000000000005</v>
      </c>
      <c r="R164" s="233"/>
      <c r="S164" s="830">
        <v>45597</v>
      </c>
      <c r="T164" s="754"/>
      <c r="U164" s="754"/>
      <c r="V164" s="754"/>
      <c r="W164" s="221"/>
    </row>
    <row r="165" spans="2:23" s="1" customFormat="1" ht="19.25" customHeight="1" x14ac:dyDescent="0.45">
      <c r="B165" s="770" t="s">
        <v>535</v>
      </c>
      <c r="C165" s="227">
        <v>45915</v>
      </c>
      <c r="D165" s="734"/>
      <c r="E165" s="769">
        <v>156</v>
      </c>
      <c r="F165" s="564">
        <v>411856097</v>
      </c>
      <c r="G165" s="45">
        <v>0.01</v>
      </c>
      <c r="H165" s="44" t="s">
        <v>228</v>
      </c>
      <c r="I165" s="131" t="s">
        <v>321</v>
      </c>
      <c r="J165" s="131"/>
      <c r="K165" s="131"/>
      <c r="L165" s="131"/>
      <c r="M165" s="131"/>
      <c r="N165" s="131" t="s">
        <v>339</v>
      </c>
      <c r="O165" s="131" t="s">
        <v>550</v>
      </c>
      <c r="P165" s="222">
        <v>46.67</v>
      </c>
      <c r="Q165" s="208">
        <v>0.11329999999999996</v>
      </c>
      <c r="R165" s="233"/>
      <c r="S165" s="830">
        <v>45627</v>
      </c>
      <c r="T165" s="754"/>
      <c r="U165" s="754"/>
      <c r="V165" s="754"/>
      <c r="W165" s="221"/>
    </row>
    <row r="166" spans="2:23" s="1" customFormat="1" ht="19.25" customHeight="1" x14ac:dyDescent="0.45">
      <c r="B166" s="770" t="s">
        <v>535</v>
      </c>
      <c r="C166" s="227">
        <v>45915</v>
      </c>
      <c r="D166" s="734"/>
      <c r="E166" s="769">
        <v>157</v>
      </c>
      <c r="F166" s="564">
        <v>411865199</v>
      </c>
      <c r="G166" s="45">
        <v>0.01</v>
      </c>
      <c r="H166" s="44" t="s">
        <v>228</v>
      </c>
      <c r="I166" s="131" t="s">
        <v>321</v>
      </c>
      <c r="J166" s="131"/>
      <c r="K166" s="131"/>
      <c r="L166" s="131"/>
      <c r="M166" s="131"/>
      <c r="N166" s="131" t="s">
        <v>339</v>
      </c>
      <c r="O166" s="131" t="s">
        <v>550</v>
      </c>
      <c r="P166" s="222">
        <v>46.67</v>
      </c>
      <c r="Q166" s="208">
        <v>0.11329999999999996</v>
      </c>
      <c r="R166" s="233"/>
      <c r="S166" s="830">
        <v>45627</v>
      </c>
      <c r="T166" s="754"/>
      <c r="U166" s="754"/>
      <c r="V166" s="754"/>
      <c r="W166" s="221"/>
    </row>
    <row r="167" spans="2:23" s="1" customFormat="1" ht="19.25" customHeight="1" x14ac:dyDescent="0.45">
      <c r="B167" s="770" t="s">
        <v>535</v>
      </c>
      <c r="C167" s="227">
        <v>45915</v>
      </c>
      <c r="D167" s="734"/>
      <c r="E167" s="769">
        <v>158</v>
      </c>
      <c r="F167" s="564">
        <v>411872634</v>
      </c>
      <c r="G167" s="45">
        <v>0.01</v>
      </c>
      <c r="H167" s="44" t="s">
        <v>228</v>
      </c>
      <c r="I167" s="131" t="s">
        <v>321</v>
      </c>
      <c r="J167" s="131"/>
      <c r="K167" s="131"/>
      <c r="L167" s="131"/>
      <c r="M167" s="131"/>
      <c r="N167" s="131" t="s">
        <v>339</v>
      </c>
      <c r="O167" s="131" t="s">
        <v>550</v>
      </c>
      <c r="P167" s="222">
        <v>46.67</v>
      </c>
      <c r="Q167" s="208">
        <v>0.11329999999999996</v>
      </c>
      <c r="R167" s="233"/>
      <c r="S167" s="830">
        <v>45627</v>
      </c>
      <c r="T167" s="754"/>
      <c r="U167" s="754"/>
      <c r="V167" s="754"/>
      <c r="W167" s="221"/>
    </row>
    <row r="168" spans="2:23" s="1" customFormat="1" ht="19.25" customHeight="1" x14ac:dyDescent="0.45">
      <c r="B168" s="770" t="s">
        <v>535</v>
      </c>
      <c r="C168" s="227">
        <v>45915</v>
      </c>
      <c r="D168" s="734"/>
      <c r="E168" s="769">
        <v>159</v>
      </c>
      <c r="F168" s="564">
        <v>411885987</v>
      </c>
      <c r="G168" s="45">
        <v>0.01</v>
      </c>
      <c r="H168" s="44" t="s">
        <v>228</v>
      </c>
      <c r="I168" s="131" t="s">
        <v>321</v>
      </c>
      <c r="J168" s="131"/>
      <c r="K168" s="131"/>
      <c r="L168" s="131"/>
      <c r="M168" s="131"/>
      <c r="N168" s="131" t="s">
        <v>339</v>
      </c>
      <c r="O168" s="131" t="s">
        <v>550</v>
      </c>
      <c r="P168" s="222">
        <v>46.67</v>
      </c>
      <c r="Q168" s="208">
        <v>0.11329999999999996</v>
      </c>
      <c r="R168" s="233"/>
      <c r="S168" s="830">
        <v>45627</v>
      </c>
      <c r="T168" s="754"/>
      <c r="U168" s="754"/>
      <c r="V168" s="754"/>
      <c r="W168" s="221"/>
    </row>
    <row r="169" spans="2:23" s="1" customFormat="1" ht="19.25" customHeight="1" x14ac:dyDescent="0.45">
      <c r="B169" s="770" t="s">
        <v>535</v>
      </c>
      <c r="C169" s="227">
        <v>45915</v>
      </c>
      <c r="D169" s="734"/>
      <c r="E169" s="769">
        <v>160</v>
      </c>
      <c r="F169" s="564">
        <v>411892726</v>
      </c>
      <c r="G169" s="45">
        <v>0.01</v>
      </c>
      <c r="H169" s="44" t="s">
        <v>228</v>
      </c>
      <c r="I169" s="131" t="s">
        <v>321</v>
      </c>
      <c r="J169" s="131"/>
      <c r="K169" s="131"/>
      <c r="L169" s="131"/>
      <c r="M169" s="131"/>
      <c r="N169" s="131" t="s">
        <v>339</v>
      </c>
      <c r="O169" s="131" t="s">
        <v>550</v>
      </c>
      <c r="P169" s="222">
        <v>46.67</v>
      </c>
      <c r="Q169" s="208">
        <v>0.11329999999999996</v>
      </c>
      <c r="R169" s="233"/>
      <c r="S169" s="830">
        <v>45627</v>
      </c>
      <c r="T169" s="754"/>
      <c r="U169" s="754"/>
      <c r="V169" s="754"/>
      <c r="W169" s="221"/>
    </row>
    <row r="170" spans="2:23" s="1" customFormat="1" ht="19.25" customHeight="1" x14ac:dyDescent="0.45">
      <c r="B170" s="770" t="s">
        <v>535</v>
      </c>
      <c r="C170" s="227">
        <v>45915</v>
      </c>
      <c r="D170" s="734"/>
      <c r="E170" s="769">
        <v>161</v>
      </c>
      <c r="F170" s="564">
        <v>411900904</v>
      </c>
      <c r="G170" s="45">
        <v>0.01</v>
      </c>
      <c r="H170" s="44" t="s">
        <v>228</v>
      </c>
      <c r="I170" s="131" t="s">
        <v>321</v>
      </c>
      <c r="J170" s="131"/>
      <c r="K170" s="131"/>
      <c r="L170" s="131"/>
      <c r="M170" s="131"/>
      <c r="N170" s="131" t="s">
        <v>339</v>
      </c>
      <c r="O170" s="131" t="s">
        <v>550</v>
      </c>
      <c r="P170" s="222">
        <v>46.67</v>
      </c>
      <c r="Q170" s="208">
        <v>0.11329999999999996</v>
      </c>
      <c r="R170" s="233"/>
      <c r="S170" s="830">
        <v>45627</v>
      </c>
      <c r="T170" s="754"/>
      <c r="U170" s="754"/>
      <c r="V170" s="754"/>
      <c r="W170" s="221"/>
    </row>
    <row r="171" spans="2:23" s="1" customFormat="1" ht="19.25" customHeight="1" x14ac:dyDescent="0.45">
      <c r="B171" s="770" t="s">
        <v>535</v>
      </c>
      <c r="C171" s="227">
        <v>45916</v>
      </c>
      <c r="D171" s="734"/>
      <c r="E171" s="769">
        <v>162</v>
      </c>
      <c r="F171" s="564">
        <v>411915501</v>
      </c>
      <c r="G171" s="45">
        <v>0.01</v>
      </c>
      <c r="H171" s="44" t="s">
        <v>228</v>
      </c>
      <c r="I171" s="131" t="s">
        <v>314</v>
      </c>
      <c r="J171" s="131"/>
      <c r="K171" s="131"/>
      <c r="L171" s="131"/>
      <c r="M171" s="131"/>
      <c r="N171" s="131" t="s">
        <v>377</v>
      </c>
      <c r="O171" s="131" t="s">
        <v>550</v>
      </c>
      <c r="P171" s="222">
        <v>0</v>
      </c>
      <c r="Q171" s="208">
        <v>0.12949999999999995</v>
      </c>
      <c r="R171" s="233"/>
      <c r="S171" s="830">
        <v>45627</v>
      </c>
      <c r="T171" s="754"/>
      <c r="U171" s="754"/>
      <c r="V171" s="754"/>
      <c r="W171" s="221"/>
    </row>
    <row r="172" spans="2:23" s="1" customFormat="1" ht="19.25" customHeight="1" x14ac:dyDescent="0.45">
      <c r="B172" s="770" t="s">
        <v>535</v>
      </c>
      <c r="C172" s="227">
        <v>45916</v>
      </c>
      <c r="D172" s="734"/>
      <c r="E172" s="769">
        <v>163</v>
      </c>
      <c r="F172" s="564">
        <v>411923483</v>
      </c>
      <c r="G172" s="45">
        <v>0.01</v>
      </c>
      <c r="H172" s="44" t="s">
        <v>228</v>
      </c>
      <c r="I172" s="131" t="s">
        <v>314</v>
      </c>
      <c r="J172" s="131"/>
      <c r="K172" s="131"/>
      <c r="L172" s="131"/>
      <c r="M172" s="131"/>
      <c r="N172" s="131" t="s">
        <v>378</v>
      </c>
      <c r="O172" s="131" t="s">
        <v>550</v>
      </c>
      <c r="P172" s="222">
        <v>0</v>
      </c>
      <c r="Q172" s="208">
        <v>0.12949999999999995</v>
      </c>
      <c r="R172" s="233"/>
      <c r="S172" s="830">
        <v>45627</v>
      </c>
      <c r="T172" s="754"/>
      <c r="U172" s="754"/>
      <c r="V172" s="754"/>
      <c r="W172" s="221"/>
    </row>
    <row r="173" spans="2:23" s="1" customFormat="1" ht="19.25" customHeight="1" x14ac:dyDescent="0.45">
      <c r="B173" s="770" t="s">
        <v>535</v>
      </c>
      <c r="C173" s="227">
        <v>45916</v>
      </c>
      <c r="D173" s="734"/>
      <c r="E173" s="769">
        <v>164</v>
      </c>
      <c r="F173" s="564">
        <v>411930174</v>
      </c>
      <c r="G173" s="45">
        <v>0.01</v>
      </c>
      <c r="H173" s="44" t="s">
        <v>228</v>
      </c>
      <c r="I173" s="131" t="s">
        <v>314</v>
      </c>
      <c r="J173" s="131"/>
      <c r="K173" s="131"/>
      <c r="L173" s="131"/>
      <c r="M173" s="131"/>
      <c r="N173" s="131" t="s">
        <v>378</v>
      </c>
      <c r="O173" s="131" t="s">
        <v>550</v>
      </c>
      <c r="P173" s="222">
        <v>0</v>
      </c>
      <c r="Q173" s="208">
        <v>0.12949999999999995</v>
      </c>
      <c r="R173" s="233"/>
      <c r="S173" s="830">
        <v>45627</v>
      </c>
      <c r="T173" s="754"/>
      <c r="U173" s="754"/>
      <c r="V173" s="754"/>
      <c r="W173" s="221"/>
    </row>
    <row r="174" spans="2:23" s="1" customFormat="1" ht="19.25" customHeight="1" x14ac:dyDescent="0.45">
      <c r="B174" s="770" t="s">
        <v>535</v>
      </c>
      <c r="C174" s="227">
        <v>45916</v>
      </c>
      <c r="D174" s="734"/>
      <c r="E174" s="769">
        <v>165</v>
      </c>
      <c r="F174" s="564">
        <v>411944176</v>
      </c>
      <c r="G174" s="45">
        <v>0.01</v>
      </c>
      <c r="H174" s="44" t="s">
        <v>228</v>
      </c>
      <c r="I174" s="131" t="s">
        <v>314</v>
      </c>
      <c r="J174" s="131"/>
      <c r="K174" s="131"/>
      <c r="L174" s="131"/>
      <c r="M174" s="131"/>
      <c r="N174" s="131" t="s">
        <v>378</v>
      </c>
      <c r="O174" s="131" t="s">
        <v>550</v>
      </c>
      <c r="P174" s="222">
        <v>0</v>
      </c>
      <c r="Q174" s="208">
        <v>0.14539999999999997</v>
      </c>
      <c r="R174" s="233"/>
      <c r="S174" s="830">
        <v>45627</v>
      </c>
      <c r="T174" s="754"/>
      <c r="U174" s="754"/>
      <c r="V174" s="754"/>
      <c r="W174" s="221"/>
    </row>
    <row r="175" spans="2:23" s="1" customFormat="1" ht="19.25" customHeight="1" x14ac:dyDescent="0.45">
      <c r="B175" s="770" t="s">
        <v>535</v>
      </c>
      <c r="C175" s="227">
        <v>45916</v>
      </c>
      <c r="D175" s="734"/>
      <c r="E175" s="769">
        <v>166</v>
      </c>
      <c r="F175" s="564">
        <v>411959637</v>
      </c>
      <c r="G175" s="45">
        <v>0.01</v>
      </c>
      <c r="H175" s="44" t="s">
        <v>228</v>
      </c>
      <c r="I175" s="131" t="s">
        <v>314</v>
      </c>
      <c r="J175" s="131"/>
      <c r="K175" s="131"/>
      <c r="L175" s="131"/>
      <c r="M175" s="131"/>
      <c r="N175" s="131" t="s">
        <v>378</v>
      </c>
      <c r="O175" s="131" t="s">
        <v>550</v>
      </c>
      <c r="P175" s="222">
        <v>0</v>
      </c>
      <c r="Q175" s="208">
        <v>0.14539999999999997</v>
      </c>
      <c r="R175" s="233"/>
      <c r="S175" s="830">
        <v>45627</v>
      </c>
      <c r="T175" s="754"/>
      <c r="U175" s="754"/>
      <c r="V175" s="754"/>
      <c r="W175" s="221"/>
    </row>
    <row r="176" spans="2:23" s="1" customFormat="1" ht="19.25" customHeight="1" x14ac:dyDescent="0.45">
      <c r="B176" s="770" t="s">
        <v>535</v>
      </c>
      <c r="C176" s="227">
        <v>45916</v>
      </c>
      <c r="D176" s="734"/>
      <c r="E176" s="769">
        <v>167</v>
      </c>
      <c r="F176" s="571">
        <v>411968460</v>
      </c>
      <c r="G176" s="45">
        <v>0.01</v>
      </c>
      <c r="H176" s="44" t="s">
        <v>156</v>
      </c>
      <c r="I176" s="131" t="s">
        <v>313</v>
      </c>
      <c r="J176" s="131"/>
      <c r="K176" s="131"/>
      <c r="L176" s="131"/>
      <c r="M176" s="131"/>
      <c r="N176" s="131" t="s">
        <v>379</v>
      </c>
      <c r="O176" s="131" t="s">
        <v>550</v>
      </c>
      <c r="P176" s="222">
        <v>0</v>
      </c>
      <c r="Q176" s="208">
        <v>0.11129999999999995</v>
      </c>
      <c r="R176" s="233"/>
      <c r="S176" s="830"/>
      <c r="T176" s="754"/>
      <c r="U176" s="754"/>
      <c r="V176" s="754"/>
      <c r="W176" s="221"/>
    </row>
    <row r="177" spans="2:23" s="1" customFormat="1" ht="19.25" customHeight="1" x14ac:dyDescent="0.45">
      <c r="B177" s="770" t="s">
        <v>535</v>
      </c>
      <c r="C177" s="227">
        <v>45916</v>
      </c>
      <c r="D177" s="734"/>
      <c r="E177" s="769">
        <v>168</v>
      </c>
      <c r="F177" s="571">
        <v>411971561</v>
      </c>
      <c r="G177" s="45">
        <v>0.01</v>
      </c>
      <c r="H177" s="44" t="s">
        <v>156</v>
      </c>
      <c r="I177" s="131" t="s">
        <v>313</v>
      </c>
      <c r="J177" s="131"/>
      <c r="K177" s="131"/>
      <c r="L177" s="131"/>
      <c r="M177" s="131"/>
      <c r="N177" s="131" t="s">
        <v>379</v>
      </c>
      <c r="O177" s="131" t="s">
        <v>550</v>
      </c>
      <c r="P177" s="222">
        <v>0</v>
      </c>
      <c r="Q177" s="208">
        <v>0.11129999999999995</v>
      </c>
      <c r="R177" s="233"/>
      <c r="S177" s="830"/>
      <c r="T177" s="754"/>
      <c r="U177" s="754"/>
      <c r="V177" s="754"/>
      <c r="W177" s="221"/>
    </row>
    <row r="178" spans="2:23" s="1" customFormat="1" ht="19.25" customHeight="1" x14ac:dyDescent="0.45">
      <c r="B178" s="770" t="s">
        <v>535</v>
      </c>
      <c r="C178" s="227">
        <v>45916</v>
      </c>
      <c r="D178" s="734"/>
      <c r="E178" s="769">
        <v>169</v>
      </c>
      <c r="F178" s="571">
        <v>411986311</v>
      </c>
      <c r="G178" s="45">
        <v>0.01</v>
      </c>
      <c r="H178" s="44" t="s">
        <v>156</v>
      </c>
      <c r="I178" s="789" t="s">
        <v>313</v>
      </c>
      <c r="J178" s="789"/>
      <c r="K178" s="789"/>
      <c r="L178" s="789"/>
      <c r="M178" s="131"/>
      <c r="N178" s="131" t="s">
        <v>379</v>
      </c>
      <c r="O178" s="131" t="s">
        <v>550</v>
      </c>
      <c r="P178" s="222">
        <v>0</v>
      </c>
      <c r="Q178" s="208">
        <v>0.11129999999999995</v>
      </c>
      <c r="R178" s="233"/>
      <c r="S178" s="830"/>
      <c r="T178" s="754"/>
      <c r="U178" s="754"/>
      <c r="V178" s="754"/>
      <c r="W178" s="221"/>
    </row>
    <row r="179" spans="2:23" s="1" customFormat="1" ht="19.25" customHeight="1" x14ac:dyDescent="0.45">
      <c r="B179" s="770" t="s">
        <v>535</v>
      </c>
      <c r="C179" s="227">
        <v>45916</v>
      </c>
      <c r="D179" s="734"/>
      <c r="E179" s="769">
        <v>170</v>
      </c>
      <c r="F179" s="571">
        <v>411992674</v>
      </c>
      <c r="G179" s="45">
        <v>0.01</v>
      </c>
      <c r="H179" s="44" t="s">
        <v>156</v>
      </c>
      <c r="I179" s="789" t="s">
        <v>313</v>
      </c>
      <c r="J179" s="789"/>
      <c r="K179" s="789"/>
      <c r="L179" s="789"/>
      <c r="M179" s="131"/>
      <c r="N179" s="131" t="s">
        <v>379</v>
      </c>
      <c r="O179" s="131" t="s">
        <v>550</v>
      </c>
      <c r="P179" s="222">
        <v>0</v>
      </c>
      <c r="Q179" s="208">
        <v>0.11129999999999995</v>
      </c>
      <c r="R179" s="233"/>
      <c r="S179" s="830"/>
      <c r="T179" s="754"/>
      <c r="U179" s="754"/>
      <c r="V179" s="754"/>
      <c r="W179" s="221"/>
    </row>
    <row r="180" spans="2:23" s="1" customFormat="1" ht="19.25" customHeight="1" x14ac:dyDescent="0.45">
      <c r="B180" s="770" t="s">
        <v>535</v>
      </c>
      <c r="C180" s="227">
        <v>45916</v>
      </c>
      <c r="D180" s="734"/>
      <c r="E180" s="769">
        <v>171</v>
      </c>
      <c r="F180" s="571">
        <v>412005563</v>
      </c>
      <c r="G180" s="45">
        <v>0.01</v>
      </c>
      <c r="H180" s="150" t="s">
        <v>156</v>
      </c>
      <c r="I180" s="789" t="s">
        <v>313</v>
      </c>
      <c r="J180" s="789"/>
      <c r="K180" s="789"/>
      <c r="L180" s="789"/>
      <c r="M180" s="131"/>
      <c r="N180" s="131" t="s">
        <v>379</v>
      </c>
      <c r="O180" s="131" t="s">
        <v>550</v>
      </c>
      <c r="P180" s="222">
        <v>0</v>
      </c>
      <c r="Q180" s="208">
        <v>0.11129999999999995</v>
      </c>
      <c r="R180" s="233"/>
      <c r="S180" s="830"/>
      <c r="T180" s="754"/>
      <c r="U180" s="754"/>
      <c r="V180" s="754"/>
      <c r="W180" s="221"/>
    </row>
    <row r="181" spans="2:23" s="1" customFormat="1" ht="19.25" customHeight="1" x14ac:dyDescent="0.45">
      <c r="B181" s="770" t="s">
        <v>535</v>
      </c>
      <c r="C181" s="227">
        <v>45916</v>
      </c>
      <c r="D181" s="734"/>
      <c r="E181" s="769">
        <v>172</v>
      </c>
      <c r="F181" s="150">
        <v>412014446</v>
      </c>
      <c r="G181" s="151">
        <v>0.01</v>
      </c>
      <c r="H181" s="150" t="s">
        <v>156</v>
      </c>
      <c r="I181" s="789" t="s">
        <v>313</v>
      </c>
      <c r="J181" s="789"/>
      <c r="K181" s="789"/>
      <c r="L181" s="789"/>
      <c r="M181" s="131"/>
      <c r="N181" s="131" t="s">
        <v>379</v>
      </c>
      <c r="O181" s="131" t="s">
        <v>550</v>
      </c>
      <c r="P181" s="222">
        <v>0</v>
      </c>
      <c r="Q181" s="208">
        <v>0.11129999999999995</v>
      </c>
      <c r="R181" s="233"/>
      <c r="S181" s="830"/>
      <c r="T181" s="754"/>
      <c r="U181" s="754"/>
      <c r="V181" s="754"/>
      <c r="W181" s="221"/>
    </row>
    <row r="182" spans="2:23" s="1" customFormat="1" ht="19.25" customHeight="1" x14ac:dyDescent="0.45">
      <c r="B182" s="770" t="s">
        <v>535</v>
      </c>
      <c r="C182" s="227">
        <v>45916</v>
      </c>
      <c r="D182" s="734"/>
      <c r="E182" s="769">
        <v>173</v>
      </c>
      <c r="F182" s="150">
        <v>412022912</v>
      </c>
      <c r="G182" s="151">
        <v>0.01</v>
      </c>
      <c r="H182" s="150" t="s">
        <v>156</v>
      </c>
      <c r="I182" s="789" t="s">
        <v>313</v>
      </c>
      <c r="J182" s="789"/>
      <c r="K182" s="789"/>
      <c r="L182" s="789"/>
      <c r="M182" s="131"/>
      <c r="N182" s="131" t="s">
        <v>379</v>
      </c>
      <c r="O182" s="131" t="s">
        <v>550</v>
      </c>
      <c r="P182" s="222">
        <v>0</v>
      </c>
      <c r="Q182" s="208">
        <v>0.11129999999999995</v>
      </c>
      <c r="R182" s="233"/>
      <c r="S182" s="830"/>
      <c r="T182" s="754"/>
      <c r="U182" s="754"/>
      <c r="V182" s="754"/>
      <c r="W182" s="221"/>
    </row>
    <row r="183" spans="2:23" s="1" customFormat="1" ht="19.25" customHeight="1" x14ac:dyDescent="0.45">
      <c r="B183" s="770" t="s">
        <v>535</v>
      </c>
      <c r="C183" s="227">
        <v>45916</v>
      </c>
      <c r="D183" s="734"/>
      <c r="E183" s="769">
        <v>174</v>
      </c>
      <c r="F183" s="150">
        <v>412037589</v>
      </c>
      <c r="G183" s="151">
        <v>0.01</v>
      </c>
      <c r="H183" s="150" t="s">
        <v>156</v>
      </c>
      <c r="I183" s="789" t="s">
        <v>313</v>
      </c>
      <c r="J183" s="789"/>
      <c r="K183" s="789"/>
      <c r="L183" s="789"/>
      <c r="M183" s="131"/>
      <c r="N183" s="131" t="s">
        <v>380</v>
      </c>
      <c r="O183" s="131" t="s">
        <v>550</v>
      </c>
      <c r="P183" s="222">
        <v>0</v>
      </c>
      <c r="Q183" s="208">
        <v>0.12090000000000001</v>
      </c>
      <c r="R183" s="233"/>
      <c r="S183" s="830"/>
      <c r="T183" s="754"/>
      <c r="U183" s="754"/>
      <c r="V183" s="754"/>
      <c r="W183" s="221"/>
    </row>
    <row r="184" spans="2:23" s="1" customFormat="1" ht="19.25" customHeight="1" x14ac:dyDescent="0.45">
      <c r="B184" s="770" t="s">
        <v>535</v>
      </c>
      <c r="C184" s="227">
        <v>45916</v>
      </c>
      <c r="D184" s="734"/>
      <c r="E184" s="769">
        <v>175</v>
      </c>
      <c r="F184" s="150">
        <v>412049980</v>
      </c>
      <c r="G184" s="151">
        <v>0.01</v>
      </c>
      <c r="H184" s="150" t="s">
        <v>156</v>
      </c>
      <c r="I184" s="789" t="s">
        <v>313</v>
      </c>
      <c r="J184" s="789"/>
      <c r="K184" s="789"/>
      <c r="L184" s="789"/>
      <c r="M184" s="131"/>
      <c r="N184" s="131" t="s">
        <v>380</v>
      </c>
      <c r="O184" s="131" t="s">
        <v>550</v>
      </c>
      <c r="P184" s="222">
        <v>0</v>
      </c>
      <c r="Q184" s="208">
        <v>0.12090000000000001</v>
      </c>
      <c r="R184" s="233"/>
      <c r="S184" s="830"/>
      <c r="T184" s="754"/>
      <c r="U184" s="754"/>
      <c r="V184" s="754"/>
      <c r="W184" s="221"/>
    </row>
    <row r="185" spans="2:23" s="1" customFormat="1" ht="19.25" customHeight="1" x14ac:dyDescent="0.45">
      <c r="B185" s="770" t="s">
        <v>535</v>
      </c>
      <c r="C185" s="227">
        <v>45916</v>
      </c>
      <c r="D185" s="734"/>
      <c r="E185" s="769">
        <v>176</v>
      </c>
      <c r="F185" s="150">
        <v>412053353</v>
      </c>
      <c r="G185" s="151">
        <v>0.01</v>
      </c>
      <c r="H185" s="150" t="s">
        <v>156</v>
      </c>
      <c r="I185" s="789" t="s">
        <v>313</v>
      </c>
      <c r="J185" s="789"/>
      <c r="K185" s="789"/>
      <c r="L185" s="789"/>
      <c r="M185" s="131"/>
      <c r="N185" s="131" t="s">
        <v>380</v>
      </c>
      <c r="O185" s="131" t="s">
        <v>550</v>
      </c>
      <c r="P185" s="222">
        <v>0</v>
      </c>
      <c r="Q185" s="208">
        <v>0.12090000000000001</v>
      </c>
      <c r="R185" s="233"/>
      <c r="S185" s="830"/>
      <c r="T185" s="754"/>
      <c r="U185" s="754"/>
      <c r="V185" s="754"/>
      <c r="W185" s="221"/>
    </row>
    <row r="186" spans="2:23" s="1" customFormat="1" ht="19.25" customHeight="1" x14ac:dyDescent="0.45">
      <c r="B186" s="770" t="s">
        <v>535</v>
      </c>
      <c r="C186" s="227">
        <v>45916</v>
      </c>
      <c r="D186" s="734"/>
      <c r="E186" s="769">
        <v>177</v>
      </c>
      <c r="F186" s="150">
        <v>412069895</v>
      </c>
      <c r="G186" s="151">
        <v>0.01</v>
      </c>
      <c r="H186" s="150" t="s">
        <v>156</v>
      </c>
      <c r="I186" s="789" t="s">
        <v>313</v>
      </c>
      <c r="J186" s="789"/>
      <c r="K186" s="789"/>
      <c r="L186" s="789"/>
      <c r="M186" s="131"/>
      <c r="N186" s="131" t="s">
        <v>380</v>
      </c>
      <c r="O186" s="131" t="s">
        <v>550</v>
      </c>
      <c r="P186" s="222">
        <v>0</v>
      </c>
      <c r="Q186" s="208">
        <v>0.12090000000000001</v>
      </c>
      <c r="R186" s="233"/>
      <c r="S186" s="830"/>
      <c r="T186" s="754"/>
      <c r="U186" s="754"/>
      <c r="V186" s="754"/>
      <c r="W186" s="221"/>
    </row>
    <row r="187" spans="2:23" s="1" customFormat="1" ht="19.25" customHeight="1" x14ac:dyDescent="0.45">
      <c r="B187" s="770" t="s">
        <v>535</v>
      </c>
      <c r="C187" s="227">
        <v>45917</v>
      </c>
      <c r="D187" s="734"/>
      <c r="E187" s="769">
        <v>178</v>
      </c>
      <c r="F187" s="150">
        <v>412072738</v>
      </c>
      <c r="G187" s="151">
        <v>0.1</v>
      </c>
      <c r="H187" s="150" t="s">
        <v>156</v>
      </c>
      <c r="I187" s="789" t="s">
        <v>322</v>
      </c>
      <c r="J187" s="789"/>
      <c r="K187" s="789"/>
      <c r="L187" s="789"/>
      <c r="M187" s="131"/>
      <c r="N187" s="131" t="s">
        <v>259</v>
      </c>
      <c r="O187" s="131" t="s">
        <v>272</v>
      </c>
      <c r="P187" s="222">
        <v>7</v>
      </c>
      <c r="Q187" s="208">
        <v>4.0699999999999958E-2</v>
      </c>
      <c r="R187" s="233"/>
      <c r="S187" s="830"/>
      <c r="T187" s="754"/>
      <c r="U187" s="754"/>
      <c r="V187" s="754"/>
      <c r="W187" s="221"/>
    </row>
    <row r="188" spans="2:23" s="1" customFormat="1" ht="19.25" customHeight="1" x14ac:dyDescent="0.45">
      <c r="B188" s="770" t="s">
        <v>535</v>
      </c>
      <c r="C188" s="227">
        <v>45917</v>
      </c>
      <c r="D188" s="734"/>
      <c r="E188" s="769">
        <v>179</v>
      </c>
      <c r="F188" s="44">
        <v>412085140</v>
      </c>
      <c r="G188" s="45">
        <v>0.1</v>
      </c>
      <c r="H188" s="150" t="s">
        <v>156</v>
      </c>
      <c r="I188" s="789" t="s">
        <v>322</v>
      </c>
      <c r="J188" s="789"/>
      <c r="K188" s="789"/>
      <c r="L188" s="789"/>
      <c r="M188" s="131"/>
      <c r="N188" s="131" t="s">
        <v>259</v>
      </c>
      <c r="O188" s="131" t="s">
        <v>272</v>
      </c>
      <c r="P188" s="222">
        <v>7</v>
      </c>
      <c r="Q188" s="208">
        <v>4.0699999999999958E-2</v>
      </c>
      <c r="R188" s="233"/>
      <c r="S188" s="830"/>
      <c r="T188" s="754"/>
      <c r="U188" s="754"/>
      <c r="V188" s="754"/>
      <c r="W188" s="221"/>
    </row>
    <row r="189" spans="2:23" s="1" customFormat="1" ht="19.25" customHeight="1" x14ac:dyDescent="0.45">
      <c r="B189" s="770" t="s">
        <v>535</v>
      </c>
      <c r="C189" s="227">
        <v>45917</v>
      </c>
      <c r="D189" s="734"/>
      <c r="E189" s="769">
        <v>180</v>
      </c>
      <c r="F189" s="44">
        <v>412091745</v>
      </c>
      <c r="G189" s="45">
        <v>0.1</v>
      </c>
      <c r="H189" s="150" t="s">
        <v>156</v>
      </c>
      <c r="I189" s="789" t="s">
        <v>322</v>
      </c>
      <c r="J189" s="789"/>
      <c r="K189" s="789"/>
      <c r="L189" s="789"/>
      <c r="M189" s="131"/>
      <c r="N189" s="131" t="s">
        <v>259</v>
      </c>
      <c r="O189" s="131" t="s">
        <v>272</v>
      </c>
      <c r="P189" s="222">
        <v>7</v>
      </c>
      <c r="Q189" s="208">
        <v>4.0699999999999958E-2</v>
      </c>
      <c r="R189" s="233"/>
      <c r="S189" s="830"/>
      <c r="T189" s="754"/>
      <c r="U189" s="754"/>
      <c r="V189" s="754"/>
      <c r="W189" s="221"/>
    </row>
    <row r="190" spans="2:23" s="1" customFormat="1" ht="19.25" customHeight="1" x14ac:dyDescent="0.45">
      <c r="B190" s="770" t="s">
        <v>535</v>
      </c>
      <c r="C190" s="227">
        <v>45917</v>
      </c>
      <c r="D190" s="734"/>
      <c r="E190" s="769">
        <v>181</v>
      </c>
      <c r="F190" s="335">
        <v>412101375</v>
      </c>
      <c r="G190" s="786">
        <v>0.1</v>
      </c>
      <c r="H190" s="335" t="s">
        <v>156</v>
      </c>
      <c r="I190" s="789" t="s">
        <v>322</v>
      </c>
      <c r="J190" s="789"/>
      <c r="K190" s="789"/>
      <c r="L190" s="789"/>
      <c r="M190" s="335"/>
      <c r="N190" s="335" t="s">
        <v>259</v>
      </c>
      <c r="O190" s="131" t="s">
        <v>272</v>
      </c>
      <c r="P190" s="364">
        <v>7</v>
      </c>
      <c r="Q190" s="365">
        <v>4.0699999999999958E-2</v>
      </c>
      <c r="R190" s="366"/>
      <c r="S190" s="830"/>
      <c r="T190" s="754"/>
      <c r="U190" s="754"/>
      <c r="V190" s="754"/>
      <c r="W190" s="221"/>
    </row>
    <row r="191" spans="2:23" s="1" customFormat="1" ht="19.25" customHeight="1" x14ac:dyDescent="0.45">
      <c r="B191" s="770" t="s">
        <v>535</v>
      </c>
      <c r="C191" s="227">
        <v>45917</v>
      </c>
      <c r="D191" s="734"/>
      <c r="E191" s="769">
        <v>182</v>
      </c>
      <c r="F191" s="131">
        <v>412118362</v>
      </c>
      <c r="G191" s="779">
        <v>0.1</v>
      </c>
      <c r="H191" s="239" t="s">
        <v>156</v>
      </c>
      <c r="I191" s="789" t="s">
        <v>322</v>
      </c>
      <c r="J191" s="789"/>
      <c r="K191" s="789"/>
      <c r="L191" s="789"/>
      <c r="M191" s="239"/>
      <c r="N191" s="335" t="s">
        <v>259</v>
      </c>
      <c r="O191" s="131" t="s">
        <v>272</v>
      </c>
      <c r="P191" s="243">
        <v>7</v>
      </c>
      <c r="Q191" s="217">
        <v>4.0699999999999958E-2</v>
      </c>
      <c r="R191" s="232"/>
      <c r="S191" s="830">
        <v>45597</v>
      </c>
      <c r="T191" s="754"/>
      <c r="U191" s="754"/>
      <c r="V191" s="754"/>
      <c r="W191" s="221"/>
    </row>
    <row r="192" spans="2:23" s="1" customFormat="1" ht="19.25" customHeight="1" x14ac:dyDescent="0.45">
      <c r="B192" s="770" t="s">
        <v>535</v>
      </c>
      <c r="C192" s="227">
        <v>45917</v>
      </c>
      <c r="D192" s="734"/>
      <c r="E192" s="769">
        <v>183</v>
      </c>
      <c r="F192" s="44">
        <v>412121379</v>
      </c>
      <c r="G192" s="45">
        <v>0.25</v>
      </c>
      <c r="H192" s="150" t="s">
        <v>156</v>
      </c>
      <c r="I192" s="789" t="s">
        <v>322</v>
      </c>
      <c r="J192" s="789"/>
      <c r="K192" s="789"/>
      <c r="L192" s="789"/>
      <c r="M192" s="44"/>
      <c r="N192" s="44" t="s">
        <v>334</v>
      </c>
      <c r="O192" s="131" t="s">
        <v>272</v>
      </c>
      <c r="P192" s="222">
        <v>0</v>
      </c>
      <c r="Q192" s="208">
        <v>5.3100000000000036E-2</v>
      </c>
      <c r="R192" s="233"/>
      <c r="S192" s="830">
        <v>45597</v>
      </c>
      <c r="T192" s="754"/>
      <c r="U192" s="754"/>
      <c r="V192" s="754"/>
      <c r="W192" s="221"/>
    </row>
    <row r="193" spans="2:23" s="1" customFormat="1" ht="19.25" customHeight="1" x14ac:dyDescent="0.45">
      <c r="B193" s="770" t="s">
        <v>535</v>
      </c>
      <c r="C193" s="227">
        <v>45917</v>
      </c>
      <c r="D193" s="734"/>
      <c r="E193" s="769">
        <v>184</v>
      </c>
      <c r="F193" s="44">
        <v>412135430</v>
      </c>
      <c r="G193" s="45">
        <v>0.25</v>
      </c>
      <c r="H193" s="150" t="s">
        <v>156</v>
      </c>
      <c r="I193" s="749" t="s">
        <v>322</v>
      </c>
      <c r="J193" s="749"/>
      <c r="K193" s="749"/>
      <c r="L193" s="749"/>
      <c r="M193" s="150"/>
      <c r="N193" s="44" t="s">
        <v>334</v>
      </c>
      <c r="O193" s="131" t="s">
        <v>272</v>
      </c>
      <c r="P193" s="222">
        <v>0</v>
      </c>
      <c r="Q193" s="208">
        <v>5.3100000000000036E-2</v>
      </c>
      <c r="R193" s="233"/>
      <c r="S193" s="830">
        <v>45597</v>
      </c>
      <c r="T193" s="754"/>
      <c r="U193" s="754"/>
      <c r="V193" s="754"/>
      <c r="W193" s="221"/>
    </row>
    <row r="194" spans="2:23" s="1" customFormat="1" ht="19.25" customHeight="1" x14ac:dyDescent="0.45">
      <c r="B194" s="770" t="s">
        <v>535</v>
      </c>
      <c r="C194" s="227">
        <v>45917</v>
      </c>
      <c r="D194" s="734"/>
      <c r="E194" s="769">
        <v>185</v>
      </c>
      <c r="F194" s="44">
        <v>412144760</v>
      </c>
      <c r="G194" s="45">
        <v>0.25</v>
      </c>
      <c r="H194" s="150" t="s">
        <v>156</v>
      </c>
      <c r="I194" s="749" t="s">
        <v>322</v>
      </c>
      <c r="J194" s="749"/>
      <c r="K194" s="749"/>
      <c r="L194" s="749"/>
      <c r="M194" s="44"/>
      <c r="N194" s="44" t="s">
        <v>334</v>
      </c>
      <c r="O194" s="131" t="s">
        <v>272</v>
      </c>
      <c r="P194" s="222">
        <v>0</v>
      </c>
      <c r="Q194" s="208">
        <v>5.3100000000000036E-2</v>
      </c>
      <c r="R194" s="233"/>
      <c r="S194" s="830">
        <v>45597</v>
      </c>
      <c r="T194" s="754"/>
      <c r="U194" s="754"/>
      <c r="V194" s="754"/>
      <c r="W194" s="221"/>
    </row>
    <row r="195" spans="2:23" s="1" customFormat="1" ht="19.25" customHeight="1" x14ac:dyDescent="0.45">
      <c r="B195" s="770" t="s">
        <v>535</v>
      </c>
      <c r="C195" s="227">
        <v>45917</v>
      </c>
      <c r="D195" s="734"/>
      <c r="E195" s="769">
        <v>186</v>
      </c>
      <c r="F195" s="44">
        <v>412153693</v>
      </c>
      <c r="G195" s="45">
        <v>0.25</v>
      </c>
      <c r="H195" s="150" t="s">
        <v>156</v>
      </c>
      <c r="I195" s="749" t="s">
        <v>322</v>
      </c>
      <c r="J195" s="749"/>
      <c r="K195" s="749"/>
      <c r="L195" s="749"/>
      <c r="M195" s="44"/>
      <c r="N195" s="44" t="s">
        <v>334</v>
      </c>
      <c r="O195" s="131" t="s">
        <v>272</v>
      </c>
      <c r="P195" s="222">
        <v>0</v>
      </c>
      <c r="Q195" s="208">
        <v>5.3100000000000036E-2</v>
      </c>
      <c r="R195" s="233"/>
      <c r="S195" s="830">
        <v>45597</v>
      </c>
      <c r="T195" s="754"/>
      <c r="U195" s="754"/>
      <c r="V195" s="754"/>
      <c r="W195" s="221"/>
    </row>
    <row r="196" spans="2:23" s="1" customFormat="1" ht="19.25" customHeight="1" x14ac:dyDescent="0.45">
      <c r="B196" s="770" t="s">
        <v>535</v>
      </c>
      <c r="C196" s="227">
        <v>45917</v>
      </c>
      <c r="D196" s="734"/>
      <c r="E196" s="769">
        <v>187</v>
      </c>
      <c r="F196" s="44">
        <v>412162395</v>
      </c>
      <c r="G196" s="45">
        <v>0.25</v>
      </c>
      <c r="H196" s="150" t="s">
        <v>156</v>
      </c>
      <c r="I196" s="749" t="s">
        <v>322</v>
      </c>
      <c r="J196" s="749"/>
      <c r="K196" s="749"/>
      <c r="L196" s="749"/>
      <c r="M196" s="44"/>
      <c r="N196" s="44" t="s">
        <v>334</v>
      </c>
      <c r="O196" s="131" t="s">
        <v>272</v>
      </c>
      <c r="P196" s="222">
        <v>0</v>
      </c>
      <c r="Q196" s="208">
        <v>5.3100000000000036E-2</v>
      </c>
      <c r="R196" s="233"/>
      <c r="S196" s="830">
        <v>45597</v>
      </c>
      <c r="T196" s="754"/>
      <c r="U196" s="754"/>
      <c r="V196" s="754"/>
      <c r="W196" s="221"/>
    </row>
    <row r="197" spans="2:23" s="1" customFormat="1" ht="19.25" customHeight="1" x14ac:dyDescent="0.45">
      <c r="B197" s="770" t="s">
        <v>535</v>
      </c>
      <c r="C197" s="227">
        <v>45917</v>
      </c>
      <c r="D197" s="734"/>
      <c r="E197" s="769">
        <v>188</v>
      </c>
      <c r="F197" s="150">
        <v>412171070</v>
      </c>
      <c r="G197" s="151">
        <v>0.01</v>
      </c>
      <c r="H197" s="150" t="s">
        <v>156</v>
      </c>
      <c r="I197" s="749" t="s">
        <v>313</v>
      </c>
      <c r="J197" s="749"/>
      <c r="K197" s="749"/>
      <c r="L197" s="749"/>
      <c r="M197" s="150"/>
      <c r="N197" s="150" t="s">
        <v>380</v>
      </c>
      <c r="O197" s="131" t="s">
        <v>550</v>
      </c>
      <c r="P197" s="240">
        <v>0</v>
      </c>
      <c r="Q197" s="241">
        <v>0.12090000000000001</v>
      </c>
      <c r="R197" s="242"/>
      <c r="S197" s="830">
        <v>45597</v>
      </c>
      <c r="T197" s="754"/>
      <c r="U197" s="754"/>
      <c r="V197" s="754"/>
      <c r="W197" s="221"/>
    </row>
    <row r="198" spans="2:23" s="1" customFormat="1" ht="19.25" customHeight="1" x14ac:dyDescent="0.45">
      <c r="B198" s="770" t="s">
        <v>535</v>
      </c>
      <c r="C198" s="227">
        <v>45917</v>
      </c>
      <c r="D198" s="734"/>
      <c r="E198" s="769">
        <v>189</v>
      </c>
      <c r="F198" s="244">
        <v>412184704</v>
      </c>
      <c r="G198" s="45">
        <v>0.01</v>
      </c>
      <c r="H198" s="44" t="s">
        <v>156</v>
      </c>
      <c r="I198" s="789" t="s">
        <v>313</v>
      </c>
      <c r="J198" s="789"/>
      <c r="K198" s="789"/>
      <c r="L198" s="789"/>
      <c r="M198" s="44"/>
      <c r="N198" s="44" t="s">
        <v>380</v>
      </c>
      <c r="O198" s="131" t="s">
        <v>550</v>
      </c>
      <c r="P198" s="222">
        <v>0</v>
      </c>
      <c r="Q198" s="245">
        <v>0.12090000000000001</v>
      </c>
      <c r="R198" s="246"/>
      <c r="S198" s="830">
        <v>45597</v>
      </c>
      <c r="T198" s="754"/>
      <c r="U198" s="754"/>
      <c r="V198" s="754"/>
      <c r="W198" s="221"/>
    </row>
    <row r="199" spans="2:23" s="1" customFormat="1" ht="19.25" customHeight="1" x14ac:dyDescent="0.45">
      <c r="B199" s="770" t="s">
        <v>535</v>
      </c>
      <c r="C199" s="227">
        <v>45917</v>
      </c>
      <c r="D199" s="734"/>
      <c r="E199" s="769">
        <v>190</v>
      </c>
      <c r="F199" s="131">
        <v>412199301</v>
      </c>
      <c r="G199" s="779">
        <v>0.01</v>
      </c>
      <c r="H199" s="131" t="s">
        <v>405</v>
      </c>
      <c r="I199" s="131" t="s">
        <v>311</v>
      </c>
      <c r="J199" s="131"/>
      <c r="K199" s="131"/>
      <c r="L199" s="131"/>
      <c r="M199" s="131"/>
      <c r="N199" s="131" t="s">
        <v>381</v>
      </c>
      <c r="O199" s="131" t="s">
        <v>550</v>
      </c>
      <c r="P199" s="243">
        <v>0</v>
      </c>
      <c r="Q199" s="217">
        <v>0.11680000000000001</v>
      </c>
      <c r="R199" s="232"/>
      <c r="S199" s="830">
        <v>45627</v>
      </c>
      <c r="T199" s="754"/>
      <c r="U199" s="754"/>
      <c r="V199" s="754"/>
      <c r="W199" s="221"/>
    </row>
    <row r="200" spans="2:23" ht="19.25" customHeight="1" x14ac:dyDescent="0.45">
      <c r="B200" s="770" t="s">
        <v>535</v>
      </c>
      <c r="C200" s="227">
        <v>45917</v>
      </c>
      <c r="D200" s="734"/>
      <c r="E200" s="769">
        <v>191</v>
      </c>
      <c r="F200" s="44">
        <v>412207644</v>
      </c>
      <c r="G200" s="45">
        <v>0.01</v>
      </c>
      <c r="H200" s="44" t="s">
        <v>405</v>
      </c>
      <c r="I200" s="789" t="s">
        <v>311</v>
      </c>
      <c r="J200" s="789"/>
      <c r="K200" s="789"/>
      <c r="L200" s="789"/>
      <c r="M200" s="44"/>
      <c r="N200" s="44" t="s">
        <v>381</v>
      </c>
      <c r="O200" s="131" t="s">
        <v>550</v>
      </c>
      <c r="P200" s="222">
        <v>0</v>
      </c>
      <c r="Q200" s="208">
        <v>0.11680000000000001</v>
      </c>
      <c r="R200" s="233"/>
      <c r="S200" s="830">
        <v>45627</v>
      </c>
      <c r="T200" s="754"/>
      <c r="U200" s="754"/>
      <c r="V200" s="754"/>
    </row>
    <row r="201" spans="2:23" ht="19.25" customHeight="1" x14ac:dyDescent="0.45">
      <c r="B201" s="770" t="s">
        <v>535</v>
      </c>
      <c r="C201" s="227">
        <v>45917</v>
      </c>
      <c r="D201" s="734"/>
      <c r="E201" s="769">
        <v>192</v>
      </c>
      <c r="F201" s="44">
        <v>412219913</v>
      </c>
      <c r="G201" s="45">
        <v>0.01</v>
      </c>
      <c r="H201" s="44" t="s">
        <v>405</v>
      </c>
      <c r="I201" s="789" t="s">
        <v>311</v>
      </c>
      <c r="J201" s="789"/>
      <c r="K201" s="789"/>
      <c r="L201" s="789"/>
      <c r="M201" s="44"/>
      <c r="N201" s="44" t="s">
        <v>381</v>
      </c>
      <c r="O201" s="131" t="s">
        <v>550</v>
      </c>
      <c r="P201" s="222">
        <v>0</v>
      </c>
      <c r="Q201" s="208">
        <v>0.11680000000000001</v>
      </c>
      <c r="R201" s="233"/>
      <c r="S201" s="830">
        <v>45627</v>
      </c>
      <c r="T201" s="754"/>
      <c r="U201" s="754"/>
      <c r="V201" s="754"/>
    </row>
    <row r="202" spans="2:23" ht="19.25" customHeight="1" x14ac:dyDescent="0.45">
      <c r="B202" s="770" t="s">
        <v>535</v>
      </c>
      <c r="C202" s="227">
        <v>45917</v>
      </c>
      <c r="D202" s="734"/>
      <c r="E202" s="769">
        <v>193</v>
      </c>
      <c r="F202" s="44">
        <v>412229383</v>
      </c>
      <c r="G202" s="45">
        <v>0.01</v>
      </c>
      <c r="H202" s="44" t="s">
        <v>405</v>
      </c>
      <c r="I202" s="789" t="s">
        <v>311</v>
      </c>
      <c r="J202" s="789"/>
      <c r="K202" s="789"/>
      <c r="L202" s="789"/>
      <c r="M202" s="44"/>
      <c r="N202" s="44" t="s">
        <v>382</v>
      </c>
      <c r="O202" s="131" t="s">
        <v>550</v>
      </c>
      <c r="P202" s="222">
        <v>0</v>
      </c>
      <c r="Q202" s="208">
        <v>0.11270000000000002</v>
      </c>
      <c r="R202" s="233"/>
      <c r="S202" s="830">
        <v>45627</v>
      </c>
      <c r="T202" s="754"/>
      <c r="U202" s="754"/>
      <c r="V202" s="754"/>
    </row>
    <row r="203" spans="2:23" ht="19.25" customHeight="1" x14ac:dyDescent="0.45">
      <c r="B203" s="770" t="s">
        <v>535</v>
      </c>
      <c r="C203" s="227">
        <v>45917</v>
      </c>
      <c r="D203" s="734"/>
      <c r="E203" s="769">
        <v>194</v>
      </c>
      <c r="F203" s="44">
        <v>412232066</v>
      </c>
      <c r="G203" s="45">
        <v>0.01</v>
      </c>
      <c r="H203" s="44" t="s">
        <v>405</v>
      </c>
      <c r="I203" s="789" t="s">
        <v>311</v>
      </c>
      <c r="J203" s="789"/>
      <c r="K203" s="789"/>
      <c r="L203" s="789"/>
      <c r="M203" s="44"/>
      <c r="N203" s="44" t="s">
        <v>382</v>
      </c>
      <c r="O203" s="131" t="s">
        <v>550</v>
      </c>
      <c r="P203" s="222">
        <v>0</v>
      </c>
      <c r="Q203" s="208">
        <v>0.11270000000000002</v>
      </c>
      <c r="R203" s="233"/>
      <c r="S203" s="830">
        <v>45627</v>
      </c>
      <c r="T203" s="754"/>
      <c r="U203" s="754"/>
      <c r="V203" s="754"/>
    </row>
    <row r="204" spans="2:23" ht="19.25" customHeight="1" x14ac:dyDescent="0.45">
      <c r="B204" s="770" t="s">
        <v>535</v>
      </c>
      <c r="C204" s="227">
        <v>45917</v>
      </c>
      <c r="D204" s="734"/>
      <c r="E204" s="769">
        <v>195</v>
      </c>
      <c r="F204" s="44">
        <v>412241940</v>
      </c>
      <c r="G204" s="45">
        <v>0.01</v>
      </c>
      <c r="H204" s="44" t="s">
        <v>405</v>
      </c>
      <c r="I204" s="789" t="s">
        <v>311</v>
      </c>
      <c r="J204" s="789"/>
      <c r="K204" s="789"/>
      <c r="L204" s="789"/>
      <c r="M204" s="44"/>
      <c r="N204" s="44" t="s">
        <v>382</v>
      </c>
      <c r="O204" s="131" t="s">
        <v>550</v>
      </c>
      <c r="P204" s="222">
        <v>0</v>
      </c>
      <c r="Q204" s="208">
        <v>0.11270000000000002</v>
      </c>
      <c r="R204" s="233"/>
      <c r="S204" s="830">
        <v>45627</v>
      </c>
      <c r="T204" s="754"/>
      <c r="U204" s="754"/>
      <c r="V204" s="754"/>
    </row>
    <row r="205" spans="2:23" ht="19.25" customHeight="1" x14ac:dyDescent="0.45">
      <c r="B205" s="770" t="s">
        <v>535</v>
      </c>
      <c r="C205" s="227">
        <v>45917</v>
      </c>
      <c r="D205" s="734"/>
      <c r="E205" s="769">
        <v>196</v>
      </c>
      <c r="F205" s="44">
        <v>412257313</v>
      </c>
      <c r="G205" s="45">
        <v>0.01</v>
      </c>
      <c r="H205" s="44" t="s">
        <v>156</v>
      </c>
      <c r="I205" s="789" t="s">
        <v>313</v>
      </c>
      <c r="J205" s="789"/>
      <c r="K205" s="789"/>
      <c r="L205" s="789"/>
      <c r="M205" s="44"/>
      <c r="N205" s="44" t="s">
        <v>383</v>
      </c>
      <c r="O205" s="131" t="s">
        <v>550</v>
      </c>
      <c r="P205" s="222">
        <v>0</v>
      </c>
      <c r="Q205" s="208">
        <v>0.1018</v>
      </c>
      <c r="R205" s="233"/>
      <c r="S205" s="830">
        <v>45597</v>
      </c>
      <c r="T205" s="754"/>
      <c r="U205" s="754"/>
      <c r="V205" s="754"/>
    </row>
    <row r="206" spans="2:23" ht="19.25" customHeight="1" x14ac:dyDescent="0.45">
      <c r="B206" s="770" t="s">
        <v>535</v>
      </c>
      <c r="C206" s="227">
        <v>45917</v>
      </c>
      <c r="D206" s="734"/>
      <c r="E206" s="769">
        <v>197</v>
      </c>
      <c r="F206" s="44">
        <v>412265407</v>
      </c>
      <c r="G206" s="45">
        <v>0.01</v>
      </c>
      <c r="H206" s="44" t="s">
        <v>156</v>
      </c>
      <c r="I206" s="789" t="s">
        <v>313</v>
      </c>
      <c r="J206" s="789"/>
      <c r="K206" s="789"/>
      <c r="L206" s="789"/>
      <c r="M206" s="44"/>
      <c r="N206" s="44" t="s">
        <v>352</v>
      </c>
      <c r="O206" s="131" t="s">
        <v>550</v>
      </c>
      <c r="P206" s="222">
        <v>0</v>
      </c>
      <c r="Q206" s="208">
        <v>0.10189999999999999</v>
      </c>
      <c r="R206" s="233"/>
      <c r="S206" s="830">
        <v>45597</v>
      </c>
      <c r="T206" s="754"/>
      <c r="U206" s="754"/>
      <c r="V206" s="754"/>
    </row>
    <row r="207" spans="2:23" ht="19.25" customHeight="1" x14ac:dyDescent="0.45">
      <c r="B207" s="770" t="s">
        <v>535</v>
      </c>
      <c r="C207" s="227">
        <v>45917</v>
      </c>
      <c r="D207" s="734"/>
      <c r="E207" s="769">
        <v>198</v>
      </c>
      <c r="F207" s="44">
        <v>412272106</v>
      </c>
      <c r="G207" s="45">
        <v>0.01</v>
      </c>
      <c r="H207" s="44" t="s">
        <v>228</v>
      </c>
      <c r="I207" s="789" t="s">
        <v>312</v>
      </c>
      <c r="J207" s="789"/>
      <c r="K207" s="789"/>
      <c r="L207" s="789"/>
      <c r="M207" s="44"/>
      <c r="N207" s="44" t="s">
        <v>384</v>
      </c>
      <c r="O207" s="131" t="s">
        <v>550</v>
      </c>
      <c r="P207" s="222">
        <v>0</v>
      </c>
      <c r="Q207" s="208">
        <v>0.11699999999999999</v>
      </c>
      <c r="R207" s="233"/>
      <c r="S207" s="830">
        <v>45627</v>
      </c>
      <c r="T207" s="754"/>
      <c r="U207" s="754"/>
      <c r="V207" s="754"/>
    </row>
    <row r="208" spans="2:23" ht="19.25" customHeight="1" x14ac:dyDescent="0.45">
      <c r="B208" s="770" t="s">
        <v>535</v>
      </c>
      <c r="C208" s="227">
        <v>45917</v>
      </c>
      <c r="D208" s="734"/>
      <c r="E208" s="769">
        <v>199</v>
      </c>
      <c r="F208" s="44">
        <v>412285619</v>
      </c>
      <c r="G208" s="45">
        <v>0.01</v>
      </c>
      <c r="H208" s="44" t="s">
        <v>228</v>
      </c>
      <c r="I208" s="789" t="s">
        <v>312</v>
      </c>
      <c r="J208" s="789"/>
      <c r="K208" s="789"/>
      <c r="L208" s="789"/>
      <c r="M208" s="44"/>
      <c r="N208" s="44" t="s">
        <v>338</v>
      </c>
      <c r="O208" s="131" t="s">
        <v>550</v>
      </c>
      <c r="P208" s="222">
        <v>0</v>
      </c>
      <c r="Q208" s="208">
        <v>0.11699999999999999</v>
      </c>
      <c r="R208" s="233"/>
      <c r="S208" s="830">
        <v>45627</v>
      </c>
      <c r="T208" s="754"/>
      <c r="U208" s="754"/>
      <c r="V208" s="754"/>
    </row>
    <row r="209" spans="2:22" ht="19.25" customHeight="1" x14ac:dyDescent="0.45">
      <c r="B209" s="770" t="s">
        <v>535</v>
      </c>
      <c r="C209" s="227">
        <v>45917</v>
      </c>
      <c r="D209" s="734"/>
      <c r="E209" s="769">
        <v>200</v>
      </c>
      <c r="F209" s="44">
        <v>412291142</v>
      </c>
      <c r="G209" s="45">
        <v>0.01</v>
      </c>
      <c r="H209" s="44" t="s">
        <v>271</v>
      </c>
      <c r="I209" s="789" t="s">
        <v>323</v>
      </c>
      <c r="J209" s="789"/>
      <c r="K209" s="789"/>
      <c r="L209" s="789"/>
      <c r="M209" s="44"/>
      <c r="N209" s="44" t="s">
        <v>385</v>
      </c>
      <c r="O209" s="131" t="s">
        <v>550</v>
      </c>
      <c r="P209" s="222">
        <v>0</v>
      </c>
      <c r="Q209" s="208">
        <v>0.13780000000000003</v>
      </c>
      <c r="R209" s="233"/>
      <c r="S209" s="830">
        <v>45566</v>
      </c>
      <c r="T209" s="754"/>
      <c r="U209" s="754"/>
      <c r="V209" s="754"/>
    </row>
    <row r="210" spans="2:22" ht="19.25" customHeight="1" x14ac:dyDescent="0.45">
      <c r="B210" s="770" t="s">
        <v>535</v>
      </c>
      <c r="C210" s="227">
        <v>45917</v>
      </c>
      <c r="D210" s="734"/>
      <c r="E210" s="769">
        <v>201</v>
      </c>
      <c r="F210" s="44">
        <v>412303912</v>
      </c>
      <c r="G210" s="45">
        <v>0.01</v>
      </c>
      <c r="H210" s="44" t="s">
        <v>271</v>
      </c>
      <c r="I210" s="789" t="s">
        <v>323</v>
      </c>
      <c r="J210" s="789"/>
      <c r="K210" s="789"/>
      <c r="L210" s="789"/>
      <c r="M210" s="44"/>
      <c r="N210" s="44" t="s">
        <v>385</v>
      </c>
      <c r="O210" s="131" t="s">
        <v>550</v>
      </c>
      <c r="P210" s="222">
        <v>0</v>
      </c>
      <c r="Q210" s="208">
        <v>0.13780000000000003</v>
      </c>
      <c r="R210" s="233"/>
      <c r="S210" s="830">
        <v>45566</v>
      </c>
      <c r="T210" s="754"/>
      <c r="U210" s="754"/>
      <c r="V210" s="754"/>
    </row>
    <row r="211" spans="2:22" ht="19.25" customHeight="1" x14ac:dyDescent="0.45">
      <c r="B211" s="770" t="s">
        <v>535</v>
      </c>
      <c r="C211" s="227">
        <v>45917</v>
      </c>
      <c r="D211" s="734"/>
      <c r="E211" s="769">
        <v>202</v>
      </c>
      <c r="F211" s="44">
        <v>412314445</v>
      </c>
      <c r="G211" s="45">
        <v>0.01</v>
      </c>
      <c r="H211" s="44" t="s">
        <v>271</v>
      </c>
      <c r="I211" s="789" t="s">
        <v>323</v>
      </c>
      <c r="J211" s="789"/>
      <c r="K211" s="789"/>
      <c r="L211" s="789"/>
      <c r="M211" s="44"/>
      <c r="N211" s="44" t="s">
        <v>385</v>
      </c>
      <c r="O211" s="131" t="s">
        <v>550</v>
      </c>
      <c r="P211" s="222">
        <v>0</v>
      </c>
      <c r="Q211" s="208">
        <v>0.13780000000000003</v>
      </c>
      <c r="R211" s="233"/>
      <c r="S211" s="830">
        <v>45566</v>
      </c>
      <c r="T211" s="754"/>
      <c r="U211" s="754"/>
      <c r="V211" s="754"/>
    </row>
    <row r="212" spans="2:22" ht="19.25" customHeight="1" x14ac:dyDescent="0.45">
      <c r="B212" s="770" t="s">
        <v>535</v>
      </c>
      <c r="C212" s="227">
        <v>45917</v>
      </c>
      <c r="D212" s="734"/>
      <c r="E212" s="769">
        <v>203</v>
      </c>
      <c r="F212" s="44">
        <v>412327428</v>
      </c>
      <c r="G212" s="45">
        <v>0.01</v>
      </c>
      <c r="H212" s="44" t="s">
        <v>271</v>
      </c>
      <c r="I212" s="789" t="s">
        <v>323</v>
      </c>
      <c r="J212" s="789"/>
      <c r="K212" s="789"/>
      <c r="L212" s="789"/>
      <c r="M212" s="44"/>
      <c r="N212" s="44" t="s">
        <v>386</v>
      </c>
      <c r="O212" s="131" t="s">
        <v>550</v>
      </c>
      <c r="P212" s="222">
        <v>0</v>
      </c>
      <c r="Q212" s="208">
        <v>0.13870000000000005</v>
      </c>
      <c r="R212" s="233"/>
      <c r="S212" s="830">
        <v>45566</v>
      </c>
      <c r="T212" s="754"/>
      <c r="U212" s="754"/>
      <c r="V212" s="754"/>
    </row>
    <row r="213" spans="2:22" ht="19.25" customHeight="1" x14ac:dyDescent="0.45">
      <c r="B213" s="770" t="s">
        <v>535</v>
      </c>
      <c r="C213" s="227">
        <v>45917</v>
      </c>
      <c r="D213" s="734"/>
      <c r="E213" s="769">
        <v>204</v>
      </c>
      <c r="F213" s="44">
        <v>412331921</v>
      </c>
      <c r="G213" s="45">
        <v>0.01</v>
      </c>
      <c r="H213" s="44" t="s">
        <v>271</v>
      </c>
      <c r="I213" s="789" t="s">
        <v>323</v>
      </c>
      <c r="J213" s="789"/>
      <c r="K213" s="789"/>
      <c r="L213" s="789"/>
      <c r="M213" s="44"/>
      <c r="N213" s="44" t="s">
        <v>387</v>
      </c>
      <c r="O213" s="131" t="s">
        <v>550</v>
      </c>
      <c r="P213" s="222">
        <v>0</v>
      </c>
      <c r="Q213" s="208">
        <v>0.13870000000000005</v>
      </c>
      <c r="R213" s="233"/>
      <c r="S213" s="830">
        <v>45566</v>
      </c>
      <c r="T213" s="754"/>
      <c r="U213" s="754"/>
      <c r="V213" s="754"/>
    </row>
    <row r="214" spans="2:22" ht="19.25" customHeight="1" x14ac:dyDescent="0.45">
      <c r="B214" s="770" t="s">
        <v>535</v>
      </c>
      <c r="C214" s="227">
        <v>45917</v>
      </c>
      <c r="D214" s="734"/>
      <c r="E214" s="769">
        <v>205</v>
      </c>
      <c r="F214" s="44">
        <v>412349775</v>
      </c>
      <c r="G214" s="45">
        <v>0.01</v>
      </c>
      <c r="H214" s="44" t="s">
        <v>271</v>
      </c>
      <c r="I214" s="789" t="s">
        <v>323</v>
      </c>
      <c r="J214" s="789"/>
      <c r="K214" s="789"/>
      <c r="L214" s="789"/>
      <c r="M214" s="44"/>
      <c r="N214" s="44" t="s">
        <v>370</v>
      </c>
      <c r="O214" s="131" t="s">
        <v>550</v>
      </c>
      <c r="P214" s="222">
        <v>0</v>
      </c>
      <c r="Q214" s="208">
        <v>0.13870000000000005</v>
      </c>
      <c r="R214" s="233"/>
      <c r="S214" s="830">
        <v>45566</v>
      </c>
      <c r="T214" s="754"/>
      <c r="U214" s="754"/>
      <c r="V214" s="754"/>
    </row>
    <row r="215" spans="2:22" ht="19.25" customHeight="1" x14ac:dyDescent="0.45">
      <c r="B215" s="770" t="s">
        <v>535</v>
      </c>
      <c r="C215" s="227">
        <v>45971</v>
      </c>
      <c r="D215" s="734"/>
      <c r="E215" s="769">
        <v>206</v>
      </c>
      <c r="F215" s="44">
        <v>412357498</v>
      </c>
      <c r="G215" s="45">
        <v>0.01</v>
      </c>
      <c r="H215" s="44" t="s">
        <v>228</v>
      </c>
      <c r="I215" s="789" t="s">
        <v>312</v>
      </c>
      <c r="J215" s="789"/>
      <c r="K215" s="789"/>
      <c r="L215" s="789"/>
      <c r="M215" s="44"/>
      <c r="N215" s="44" t="s">
        <v>541</v>
      </c>
      <c r="O215" s="131" t="s">
        <v>550</v>
      </c>
      <c r="P215" s="222">
        <v>0</v>
      </c>
      <c r="Q215" s="208">
        <v>0.12759999999999999</v>
      </c>
      <c r="R215" s="233" t="s">
        <v>221</v>
      </c>
      <c r="S215" s="830">
        <v>45627</v>
      </c>
      <c r="T215" s="754"/>
      <c r="U215" s="754"/>
      <c r="V215" s="754"/>
    </row>
    <row r="216" spans="2:22" ht="19.25" customHeight="1" x14ac:dyDescent="0.45">
      <c r="B216" s="770" t="s">
        <v>535</v>
      </c>
      <c r="C216" s="227">
        <v>45971</v>
      </c>
      <c r="D216" s="734"/>
      <c r="E216" s="769">
        <v>207</v>
      </c>
      <c r="F216" s="44">
        <v>412360867</v>
      </c>
      <c r="G216" s="45">
        <v>0.01</v>
      </c>
      <c r="H216" s="44" t="s">
        <v>228</v>
      </c>
      <c r="I216" s="789" t="s">
        <v>312</v>
      </c>
      <c r="J216" s="789"/>
      <c r="K216" s="789"/>
      <c r="L216" s="789"/>
      <c r="M216" s="44"/>
      <c r="N216" s="44" t="s">
        <v>541</v>
      </c>
      <c r="O216" s="131" t="s">
        <v>550</v>
      </c>
      <c r="P216" s="222">
        <v>0</v>
      </c>
      <c r="Q216" s="208">
        <v>0.12759999999999999</v>
      </c>
      <c r="R216" s="233" t="s">
        <v>221</v>
      </c>
      <c r="S216" s="830">
        <v>45627</v>
      </c>
      <c r="T216" s="754"/>
      <c r="U216" s="754"/>
      <c r="V216" s="754"/>
    </row>
    <row r="217" spans="2:22" ht="19.25" customHeight="1" x14ac:dyDescent="0.45">
      <c r="B217" s="770" t="s">
        <v>535</v>
      </c>
      <c r="C217" s="227">
        <v>45902</v>
      </c>
      <c r="D217" s="734"/>
      <c r="E217" s="769">
        <v>251</v>
      </c>
      <c r="F217" s="44">
        <v>410067921</v>
      </c>
      <c r="G217" s="45">
        <v>0.01</v>
      </c>
      <c r="H217" s="44" t="s">
        <v>269</v>
      </c>
      <c r="I217" s="789" t="s">
        <v>324</v>
      </c>
      <c r="J217" s="789"/>
      <c r="K217" s="789"/>
      <c r="L217" s="789"/>
      <c r="M217" s="44"/>
      <c r="N217" s="44" t="s">
        <v>389</v>
      </c>
      <c r="O217" s="131" t="s">
        <v>550</v>
      </c>
      <c r="P217" s="222">
        <v>0</v>
      </c>
      <c r="Q217" s="208">
        <v>0.15969999999999995</v>
      </c>
      <c r="R217" s="233" t="s">
        <v>537</v>
      </c>
      <c r="S217" s="830">
        <v>45627</v>
      </c>
      <c r="T217" s="754"/>
      <c r="U217" s="754"/>
      <c r="V217" s="754"/>
    </row>
    <row r="218" spans="2:22" ht="19.25" customHeight="1" x14ac:dyDescent="0.45">
      <c r="B218" s="770" t="s">
        <v>535</v>
      </c>
      <c r="C218" s="227">
        <v>45902</v>
      </c>
      <c r="D218" s="734"/>
      <c r="E218" s="769">
        <v>252</v>
      </c>
      <c r="F218" s="44">
        <v>410079060</v>
      </c>
      <c r="G218" s="45">
        <v>0.01</v>
      </c>
      <c r="H218" s="44" t="s">
        <v>269</v>
      </c>
      <c r="I218" s="789" t="s">
        <v>324</v>
      </c>
      <c r="J218" s="789"/>
      <c r="K218" s="789"/>
      <c r="L218" s="789"/>
      <c r="M218" s="44"/>
      <c r="N218" s="44" t="s">
        <v>389</v>
      </c>
      <c r="O218" s="131" t="s">
        <v>550</v>
      </c>
      <c r="P218" s="222">
        <v>0</v>
      </c>
      <c r="Q218" s="208">
        <v>0.15969999999999995</v>
      </c>
      <c r="R218" s="233" t="s">
        <v>537</v>
      </c>
      <c r="S218" s="830">
        <v>45627</v>
      </c>
      <c r="T218" s="754"/>
      <c r="U218" s="754"/>
      <c r="V218" s="754"/>
    </row>
    <row r="219" spans="2:22" ht="19.25" customHeight="1" x14ac:dyDescent="0.45">
      <c r="B219" s="770" t="s">
        <v>535</v>
      </c>
      <c r="C219" s="227">
        <v>45902</v>
      </c>
      <c r="D219" s="734"/>
      <c r="E219" s="769">
        <v>253</v>
      </c>
      <c r="F219" s="44">
        <v>410086509</v>
      </c>
      <c r="G219" s="45">
        <v>0.01</v>
      </c>
      <c r="H219" s="44" t="s">
        <v>269</v>
      </c>
      <c r="I219" s="789" t="s">
        <v>324</v>
      </c>
      <c r="J219" s="789"/>
      <c r="K219" s="789"/>
      <c r="L219" s="789"/>
      <c r="M219" s="44"/>
      <c r="N219" s="44" t="s">
        <v>389</v>
      </c>
      <c r="O219" s="131" t="s">
        <v>550</v>
      </c>
      <c r="P219" s="222">
        <v>0</v>
      </c>
      <c r="Q219" s="208">
        <v>0.15969999999999995</v>
      </c>
      <c r="R219" s="233" t="s">
        <v>537</v>
      </c>
      <c r="S219" s="830">
        <v>45627</v>
      </c>
      <c r="T219" s="754"/>
      <c r="U219" s="754"/>
      <c r="V219" s="754"/>
    </row>
    <row r="220" spans="2:22" ht="19.25" customHeight="1" x14ac:dyDescent="0.45">
      <c r="B220" s="770" t="s">
        <v>535</v>
      </c>
      <c r="C220" s="227">
        <v>45902</v>
      </c>
      <c r="D220" s="734"/>
      <c r="E220" s="769">
        <v>254</v>
      </c>
      <c r="F220" s="44">
        <v>410094280</v>
      </c>
      <c r="G220" s="45">
        <v>0.01</v>
      </c>
      <c r="H220" s="44" t="s">
        <v>269</v>
      </c>
      <c r="I220" s="789" t="s">
        <v>324</v>
      </c>
      <c r="J220" s="789"/>
      <c r="K220" s="789"/>
      <c r="L220" s="789"/>
      <c r="M220" s="44"/>
      <c r="N220" s="44" t="s">
        <v>389</v>
      </c>
      <c r="O220" s="131" t="s">
        <v>550</v>
      </c>
      <c r="P220" s="222">
        <v>0</v>
      </c>
      <c r="Q220" s="208">
        <v>0.15969999999999995</v>
      </c>
      <c r="R220" s="233" t="s">
        <v>537</v>
      </c>
      <c r="S220" s="830">
        <v>45627</v>
      </c>
      <c r="T220" s="754"/>
      <c r="U220" s="754"/>
      <c r="V220" s="754"/>
    </row>
    <row r="221" spans="2:22" ht="19.25" customHeight="1" x14ac:dyDescent="0.45">
      <c r="B221" s="770" t="s">
        <v>535</v>
      </c>
      <c r="C221" s="227">
        <v>45902</v>
      </c>
      <c r="D221" s="734"/>
      <c r="E221" s="769">
        <v>255</v>
      </c>
      <c r="F221" s="44">
        <v>410100726</v>
      </c>
      <c r="G221" s="45">
        <v>0.01</v>
      </c>
      <c r="H221" s="44" t="s">
        <v>269</v>
      </c>
      <c r="I221" s="789" t="s">
        <v>324</v>
      </c>
      <c r="J221" s="789"/>
      <c r="K221" s="789"/>
      <c r="L221" s="789"/>
      <c r="M221" s="44"/>
      <c r="N221" s="44" t="s">
        <v>389</v>
      </c>
      <c r="O221" s="131" t="s">
        <v>550</v>
      </c>
      <c r="P221" s="222">
        <v>0</v>
      </c>
      <c r="Q221" s="208">
        <v>0.15969999999999995</v>
      </c>
      <c r="R221" s="233" t="s">
        <v>537</v>
      </c>
      <c r="S221" s="830">
        <v>45627</v>
      </c>
      <c r="T221" s="754"/>
      <c r="U221" s="754"/>
      <c r="V221" s="754"/>
    </row>
    <row r="222" spans="2:22" ht="19.25" customHeight="1" x14ac:dyDescent="0.45">
      <c r="B222" s="770" t="s">
        <v>535</v>
      </c>
      <c r="C222" s="227">
        <v>45903</v>
      </c>
      <c r="D222" s="734"/>
      <c r="E222" s="769">
        <v>256</v>
      </c>
      <c r="F222" s="44">
        <v>410119027</v>
      </c>
      <c r="G222" s="45">
        <v>0.01</v>
      </c>
      <c r="H222" s="44" t="s">
        <v>156</v>
      </c>
      <c r="I222" s="789" t="s">
        <v>325</v>
      </c>
      <c r="J222" s="789"/>
      <c r="K222" s="789"/>
      <c r="L222" s="789"/>
      <c r="M222" s="44"/>
      <c r="N222" s="44" t="s">
        <v>390</v>
      </c>
      <c r="O222" s="131" t="s">
        <v>550</v>
      </c>
      <c r="P222" s="222">
        <v>0</v>
      </c>
      <c r="Q222" s="208">
        <v>9.8400000000000043E-2</v>
      </c>
      <c r="R222" s="233" t="s">
        <v>221</v>
      </c>
      <c r="S222" s="830">
        <v>45870</v>
      </c>
      <c r="T222" s="754"/>
      <c r="U222" s="754"/>
      <c r="V222" s="754"/>
    </row>
    <row r="223" spans="2:22" ht="19.25" customHeight="1" x14ac:dyDescent="0.45">
      <c r="B223" s="770" t="s">
        <v>535</v>
      </c>
      <c r="C223" s="227">
        <v>45903</v>
      </c>
      <c r="D223" s="734"/>
      <c r="E223" s="769">
        <v>257</v>
      </c>
      <c r="F223" s="44">
        <v>410122682</v>
      </c>
      <c r="G223" s="45">
        <v>0.01</v>
      </c>
      <c r="H223" s="44" t="s">
        <v>156</v>
      </c>
      <c r="I223" s="789" t="s">
        <v>325</v>
      </c>
      <c r="J223" s="789"/>
      <c r="K223" s="789"/>
      <c r="L223" s="789"/>
      <c r="M223" s="44"/>
      <c r="N223" s="44" t="s">
        <v>390</v>
      </c>
      <c r="O223" s="131" t="s">
        <v>550</v>
      </c>
      <c r="P223" s="222">
        <v>0</v>
      </c>
      <c r="Q223" s="208">
        <v>9.7400000000000042E-2</v>
      </c>
      <c r="R223" s="233" t="s">
        <v>221</v>
      </c>
      <c r="S223" s="830">
        <v>45870</v>
      </c>
      <c r="T223" s="754"/>
      <c r="U223" s="754"/>
      <c r="V223" s="754"/>
    </row>
    <row r="224" spans="2:22" ht="19.25" customHeight="1" x14ac:dyDescent="0.45">
      <c r="B224" s="770" t="s">
        <v>535</v>
      </c>
      <c r="C224" s="227">
        <v>45903</v>
      </c>
      <c r="D224" s="734"/>
      <c r="E224" s="769">
        <v>258</v>
      </c>
      <c r="F224" s="44">
        <v>410132911</v>
      </c>
      <c r="G224" s="45">
        <v>0.01</v>
      </c>
      <c r="H224" s="44" t="s">
        <v>156</v>
      </c>
      <c r="I224" s="789" t="s">
        <v>325</v>
      </c>
      <c r="J224" s="789"/>
      <c r="K224" s="789"/>
      <c r="L224" s="789"/>
      <c r="M224" s="44"/>
      <c r="N224" s="44" t="s">
        <v>390</v>
      </c>
      <c r="O224" s="131" t="s">
        <v>550</v>
      </c>
      <c r="P224" s="222">
        <v>0</v>
      </c>
      <c r="Q224" s="208">
        <v>9.8400000000000043E-2</v>
      </c>
      <c r="R224" s="233" t="s">
        <v>221</v>
      </c>
      <c r="S224" s="830">
        <v>45870</v>
      </c>
      <c r="T224" s="754"/>
      <c r="U224" s="754"/>
      <c r="V224" s="754"/>
    </row>
    <row r="225" spans="2:22" ht="19.25" customHeight="1" x14ac:dyDescent="0.45">
      <c r="B225" s="770" t="s">
        <v>535</v>
      </c>
      <c r="C225" s="227">
        <v>45903</v>
      </c>
      <c r="D225" s="734"/>
      <c r="E225" s="769">
        <v>259</v>
      </c>
      <c r="F225" s="44">
        <v>410140657</v>
      </c>
      <c r="G225" s="45">
        <v>0.01</v>
      </c>
      <c r="H225" s="44" t="s">
        <v>156</v>
      </c>
      <c r="I225" s="789" t="s">
        <v>325</v>
      </c>
      <c r="J225" s="789"/>
      <c r="K225" s="789"/>
      <c r="L225" s="789"/>
      <c r="M225" s="44"/>
      <c r="N225" s="44" t="s">
        <v>390</v>
      </c>
      <c r="O225" s="131" t="s">
        <v>550</v>
      </c>
      <c r="P225" s="222">
        <v>0</v>
      </c>
      <c r="Q225" s="208">
        <v>0.10199999999999998</v>
      </c>
      <c r="R225" s="233" t="s">
        <v>221</v>
      </c>
      <c r="S225" s="830">
        <v>45870</v>
      </c>
      <c r="T225" s="754"/>
      <c r="U225" s="754"/>
      <c r="V225" s="754"/>
    </row>
    <row r="226" spans="2:22" ht="19.25" customHeight="1" x14ac:dyDescent="0.45">
      <c r="B226" s="770" t="s">
        <v>535</v>
      </c>
      <c r="C226" s="227">
        <v>45903</v>
      </c>
      <c r="D226" s="734"/>
      <c r="E226" s="769">
        <v>260</v>
      </c>
      <c r="F226" s="44">
        <v>410155092</v>
      </c>
      <c r="G226" s="45">
        <v>0.01</v>
      </c>
      <c r="H226" s="44" t="s">
        <v>156</v>
      </c>
      <c r="I226" s="789" t="s">
        <v>325</v>
      </c>
      <c r="J226" s="789"/>
      <c r="K226" s="789"/>
      <c r="L226" s="789"/>
      <c r="M226" s="44"/>
      <c r="N226" s="44" t="s">
        <v>390</v>
      </c>
      <c r="O226" s="131" t="s">
        <v>550</v>
      </c>
      <c r="P226" s="222">
        <v>0</v>
      </c>
      <c r="Q226" s="208">
        <v>0.10150000000000003</v>
      </c>
      <c r="R226" s="233" t="s">
        <v>221</v>
      </c>
      <c r="S226" s="830">
        <v>45870</v>
      </c>
      <c r="T226" s="754"/>
      <c r="U226" s="754"/>
      <c r="V226" s="754"/>
    </row>
    <row r="227" spans="2:22" ht="19.25" customHeight="1" x14ac:dyDescent="0.45">
      <c r="B227" s="770" t="s">
        <v>535</v>
      </c>
      <c r="C227" s="227">
        <v>45903</v>
      </c>
      <c r="D227" s="734"/>
      <c r="E227" s="769">
        <v>261</v>
      </c>
      <c r="F227" s="44">
        <v>410162690</v>
      </c>
      <c r="G227" s="45">
        <v>0.01</v>
      </c>
      <c r="H227" s="44" t="s">
        <v>156</v>
      </c>
      <c r="I227" s="789" t="s">
        <v>325</v>
      </c>
      <c r="J227" s="789"/>
      <c r="K227" s="789"/>
      <c r="L227" s="789"/>
      <c r="M227" s="44"/>
      <c r="N227" s="44" t="s">
        <v>390</v>
      </c>
      <c r="O227" s="131" t="s">
        <v>550</v>
      </c>
      <c r="P227" s="222">
        <v>0</v>
      </c>
      <c r="Q227" s="208">
        <v>0.10199999999999998</v>
      </c>
      <c r="R227" s="233" t="s">
        <v>221</v>
      </c>
      <c r="S227" s="830">
        <v>45870</v>
      </c>
      <c r="T227" s="754"/>
      <c r="U227" s="754"/>
      <c r="V227" s="754"/>
    </row>
    <row r="228" spans="2:22" ht="19.25" customHeight="1" x14ac:dyDescent="0.45">
      <c r="B228" s="770" t="s">
        <v>535</v>
      </c>
      <c r="C228" s="227">
        <v>45903</v>
      </c>
      <c r="D228" s="734"/>
      <c r="E228" s="769">
        <v>262</v>
      </c>
      <c r="F228" s="44">
        <v>410179543</v>
      </c>
      <c r="G228" s="45">
        <v>0.01</v>
      </c>
      <c r="H228" s="44" t="s">
        <v>278</v>
      </c>
      <c r="I228" s="789" t="s">
        <v>318</v>
      </c>
      <c r="J228" s="789"/>
      <c r="K228" s="789"/>
      <c r="L228" s="789"/>
      <c r="M228" s="44"/>
      <c r="N228" s="44" t="s">
        <v>367</v>
      </c>
      <c r="O228" s="131" t="s">
        <v>550</v>
      </c>
      <c r="P228" s="222">
        <v>0</v>
      </c>
      <c r="Q228" s="208">
        <v>0.14000000000000001</v>
      </c>
      <c r="R228" s="233" t="s">
        <v>537</v>
      </c>
      <c r="S228" s="830">
        <v>45536</v>
      </c>
      <c r="T228" s="754"/>
      <c r="U228" s="754"/>
      <c r="V228" s="754"/>
    </row>
    <row r="229" spans="2:22" ht="19.25" customHeight="1" x14ac:dyDescent="0.45">
      <c r="B229" s="770" t="s">
        <v>535</v>
      </c>
      <c r="C229" s="227">
        <v>45904</v>
      </c>
      <c r="D229" s="734"/>
      <c r="E229" s="769">
        <v>263</v>
      </c>
      <c r="F229" s="44">
        <v>410183977</v>
      </c>
      <c r="G229" s="45">
        <v>0.01</v>
      </c>
      <c r="H229" s="44" t="s">
        <v>278</v>
      </c>
      <c r="I229" s="789" t="s">
        <v>318</v>
      </c>
      <c r="J229" s="789"/>
      <c r="K229" s="789"/>
      <c r="L229" s="789"/>
      <c r="M229" s="44"/>
      <c r="N229" s="44" t="s">
        <v>367</v>
      </c>
      <c r="O229" s="131" t="s">
        <v>550</v>
      </c>
      <c r="P229" s="222">
        <v>0</v>
      </c>
      <c r="Q229" s="208">
        <v>0.14000000000000001</v>
      </c>
      <c r="R229" s="233" t="s">
        <v>537</v>
      </c>
      <c r="S229" s="830">
        <v>45536</v>
      </c>
      <c r="T229" s="754"/>
      <c r="U229" s="754"/>
      <c r="V229" s="754"/>
    </row>
    <row r="230" spans="2:22" ht="19.25" customHeight="1" x14ac:dyDescent="0.45">
      <c r="B230" s="770" t="s">
        <v>535</v>
      </c>
      <c r="C230" s="227">
        <v>45904</v>
      </c>
      <c r="D230" s="734"/>
      <c r="E230" s="769">
        <v>264</v>
      </c>
      <c r="F230" s="44">
        <v>410195948</v>
      </c>
      <c r="G230" s="45">
        <v>0.01</v>
      </c>
      <c r="H230" s="44" t="s">
        <v>278</v>
      </c>
      <c r="I230" s="789" t="s">
        <v>318</v>
      </c>
      <c r="J230" s="789"/>
      <c r="K230" s="789"/>
      <c r="L230" s="789"/>
      <c r="M230" s="44"/>
      <c r="N230" s="44" t="s">
        <v>367</v>
      </c>
      <c r="O230" s="131" t="s">
        <v>550</v>
      </c>
      <c r="P230" s="222">
        <v>0</v>
      </c>
      <c r="Q230" s="208">
        <v>0.14000000000000001</v>
      </c>
      <c r="R230" s="233" t="s">
        <v>537</v>
      </c>
      <c r="S230" s="830">
        <v>45536</v>
      </c>
      <c r="T230" s="754"/>
      <c r="U230" s="754"/>
      <c r="V230" s="754"/>
    </row>
    <row r="231" spans="2:22" ht="19.25" customHeight="1" x14ac:dyDescent="0.45">
      <c r="B231" s="770" t="s">
        <v>535</v>
      </c>
      <c r="C231" s="227">
        <v>45905</v>
      </c>
      <c r="D231" s="734"/>
      <c r="E231" s="769">
        <v>265</v>
      </c>
      <c r="F231" s="44">
        <v>410205237</v>
      </c>
      <c r="G231" s="45">
        <v>1</v>
      </c>
      <c r="H231" s="44" t="s">
        <v>270</v>
      </c>
      <c r="I231" s="789" t="s">
        <v>326</v>
      </c>
      <c r="J231" s="789"/>
      <c r="K231" s="789"/>
      <c r="L231" s="789"/>
      <c r="M231" s="44"/>
      <c r="N231" s="44" t="s">
        <v>333</v>
      </c>
      <c r="O231" s="131" t="s">
        <v>549</v>
      </c>
      <c r="P231" s="222">
        <v>25</v>
      </c>
      <c r="Q231" s="208">
        <v>0.13200000000000001</v>
      </c>
      <c r="R231" s="233" t="s">
        <v>537</v>
      </c>
      <c r="S231" s="830">
        <v>45597</v>
      </c>
      <c r="T231" s="754"/>
      <c r="U231" s="754"/>
      <c r="V231" s="754"/>
    </row>
    <row r="232" spans="2:22" ht="19.25" customHeight="1" x14ac:dyDescent="0.45">
      <c r="B232" s="770" t="s">
        <v>535</v>
      </c>
      <c r="C232" s="227">
        <v>45904</v>
      </c>
      <c r="D232" s="734"/>
      <c r="E232" s="769">
        <v>266</v>
      </c>
      <c r="F232" s="44">
        <v>410217472</v>
      </c>
      <c r="G232" s="45">
        <v>0.01</v>
      </c>
      <c r="H232" s="44" t="s">
        <v>278</v>
      </c>
      <c r="I232" s="789" t="s">
        <v>318</v>
      </c>
      <c r="J232" s="789"/>
      <c r="K232" s="789"/>
      <c r="L232" s="789"/>
      <c r="M232" s="44"/>
      <c r="N232" s="44" t="s">
        <v>367</v>
      </c>
      <c r="O232" s="131" t="s">
        <v>550</v>
      </c>
      <c r="P232" s="222">
        <v>0</v>
      </c>
      <c r="Q232" s="208">
        <v>0.12</v>
      </c>
      <c r="R232" s="233" t="s">
        <v>537</v>
      </c>
      <c r="S232" s="830">
        <v>45536</v>
      </c>
      <c r="T232" s="754"/>
      <c r="U232" s="754"/>
      <c r="V232" s="754"/>
    </row>
    <row r="233" spans="2:22" ht="19.25" customHeight="1" x14ac:dyDescent="0.45">
      <c r="B233" s="770" t="s">
        <v>535</v>
      </c>
      <c r="C233" s="227">
        <v>45904</v>
      </c>
      <c r="D233" s="734"/>
      <c r="E233" s="769">
        <v>267</v>
      </c>
      <c r="F233" s="44">
        <v>410224878</v>
      </c>
      <c r="G233" s="45">
        <v>0.01</v>
      </c>
      <c r="H233" s="44" t="s">
        <v>278</v>
      </c>
      <c r="I233" s="789" t="s">
        <v>318</v>
      </c>
      <c r="J233" s="789"/>
      <c r="K233" s="789"/>
      <c r="L233" s="789"/>
      <c r="M233" s="44"/>
      <c r="N233" s="44" t="s">
        <v>367</v>
      </c>
      <c r="O233" s="131" t="s">
        <v>550</v>
      </c>
      <c r="P233" s="222">
        <v>0</v>
      </c>
      <c r="Q233" s="208">
        <v>0.12</v>
      </c>
      <c r="R233" s="233" t="s">
        <v>537</v>
      </c>
      <c r="S233" s="830">
        <v>45536</v>
      </c>
      <c r="T233" s="754"/>
      <c r="U233" s="754"/>
      <c r="V233" s="754"/>
    </row>
    <row r="234" spans="2:22" ht="19.25" customHeight="1" x14ac:dyDescent="0.45">
      <c r="B234" s="770" t="s">
        <v>535</v>
      </c>
      <c r="C234" s="227">
        <v>45904</v>
      </c>
      <c r="D234" s="734"/>
      <c r="E234" s="769">
        <v>268</v>
      </c>
      <c r="F234" s="44">
        <v>410236731</v>
      </c>
      <c r="G234" s="45">
        <v>0.01</v>
      </c>
      <c r="H234" s="44" t="s">
        <v>278</v>
      </c>
      <c r="I234" s="789" t="s">
        <v>318</v>
      </c>
      <c r="J234" s="789"/>
      <c r="K234" s="789"/>
      <c r="L234" s="789"/>
      <c r="M234" s="44"/>
      <c r="N234" s="44" t="s">
        <v>367</v>
      </c>
      <c r="O234" s="131" t="s">
        <v>550</v>
      </c>
      <c r="P234" s="222">
        <v>0</v>
      </c>
      <c r="Q234" s="208">
        <v>0.12</v>
      </c>
      <c r="R234" s="233" t="s">
        <v>537</v>
      </c>
      <c r="S234" s="830">
        <v>45536</v>
      </c>
      <c r="T234" s="754"/>
      <c r="U234" s="754"/>
      <c r="V234" s="754"/>
    </row>
    <row r="235" spans="2:22" ht="19.25" customHeight="1" x14ac:dyDescent="0.45">
      <c r="B235" s="770" t="s">
        <v>535</v>
      </c>
      <c r="C235" s="227">
        <v>45904</v>
      </c>
      <c r="D235" s="734"/>
      <c r="E235" s="769">
        <v>269</v>
      </c>
      <c r="F235" s="44">
        <v>410241697</v>
      </c>
      <c r="G235" s="45">
        <v>0.01</v>
      </c>
      <c r="H235" s="44" t="s">
        <v>405</v>
      </c>
      <c r="I235" s="789" t="s">
        <v>306</v>
      </c>
      <c r="J235" s="789"/>
      <c r="K235" s="789"/>
      <c r="L235" s="789"/>
      <c r="M235" s="44"/>
      <c r="N235" s="44" t="s">
        <v>391</v>
      </c>
      <c r="O235" s="131" t="s">
        <v>257</v>
      </c>
      <c r="P235" s="222">
        <v>0</v>
      </c>
      <c r="Q235" s="208">
        <v>0.11760000000000004</v>
      </c>
      <c r="R235" s="233" t="s">
        <v>221</v>
      </c>
      <c r="S235" s="830">
        <v>45901</v>
      </c>
      <c r="T235" s="754"/>
      <c r="U235" s="754"/>
      <c r="V235" s="754"/>
    </row>
    <row r="236" spans="2:22" ht="19.25" customHeight="1" x14ac:dyDescent="0.45">
      <c r="B236" s="770" t="s">
        <v>535</v>
      </c>
      <c r="C236" s="227">
        <v>45904</v>
      </c>
      <c r="D236" s="734"/>
      <c r="E236" s="769">
        <v>270</v>
      </c>
      <c r="F236" s="44">
        <v>410258052</v>
      </c>
      <c r="G236" s="45">
        <v>0.01</v>
      </c>
      <c r="H236" s="44" t="s">
        <v>405</v>
      </c>
      <c r="I236" s="789" t="s">
        <v>306</v>
      </c>
      <c r="J236" s="789"/>
      <c r="K236" s="789"/>
      <c r="L236" s="789"/>
      <c r="M236" s="44"/>
      <c r="N236" s="44" t="s">
        <v>391</v>
      </c>
      <c r="O236" s="131" t="s">
        <v>257</v>
      </c>
      <c r="P236" s="222">
        <v>0</v>
      </c>
      <c r="Q236" s="208">
        <v>0.11760000000000004</v>
      </c>
      <c r="R236" s="233" t="s">
        <v>221</v>
      </c>
      <c r="S236" s="830">
        <v>45901</v>
      </c>
      <c r="T236" s="754"/>
      <c r="U236" s="754"/>
      <c r="V236" s="754"/>
    </row>
    <row r="237" spans="2:22" ht="19.25" customHeight="1" x14ac:dyDescent="0.45">
      <c r="B237" s="770" t="s">
        <v>535</v>
      </c>
      <c r="C237" s="227">
        <v>45904</v>
      </c>
      <c r="D237" s="734"/>
      <c r="E237" s="769">
        <v>271</v>
      </c>
      <c r="F237" s="150">
        <v>410267914</v>
      </c>
      <c r="G237" s="45">
        <v>0.01</v>
      </c>
      <c r="H237" s="44" t="s">
        <v>405</v>
      </c>
      <c r="I237" s="749" t="s">
        <v>306</v>
      </c>
      <c r="J237" s="749"/>
      <c r="K237" s="749"/>
      <c r="L237" s="749"/>
      <c r="M237" s="150"/>
      <c r="N237" s="150" t="s">
        <v>391</v>
      </c>
      <c r="O237" s="131" t="s">
        <v>257</v>
      </c>
      <c r="P237" s="222">
        <v>0</v>
      </c>
      <c r="Q237" s="208">
        <v>0.11760000000000004</v>
      </c>
      <c r="R237" s="233" t="s">
        <v>221</v>
      </c>
      <c r="S237" s="830">
        <v>45901</v>
      </c>
      <c r="T237" s="754"/>
      <c r="U237" s="754"/>
      <c r="V237" s="754"/>
    </row>
    <row r="238" spans="2:22" ht="19.25" customHeight="1" x14ac:dyDescent="0.45">
      <c r="B238" s="770" t="s">
        <v>535</v>
      </c>
      <c r="C238" s="227">
        <v>45907</v>
      </c>
      <c r="D238" s="734"/>
      <c r="E238" s="769">
        <v>272</v>
      </c>
      <c r="F238" s="150">
        <v>410274687</v>
      </c>
      <c r="G238" s="45">
        <v>1</v>
      </c>
      <c r="H238" s="44" t="s">
        <v>156</v>
      </c>
      <c r="I238" s="749" t="s">
        <v>327</v>
      </c>
      <c r="J238" s="749"/>
      <c r="K238" s="749"/>
      <c r="L238" s="749"/>
      <c r="M238" s="150"/>
      <c r="N238" s="150" t="s">
        <v>333</v>
      </c>
      <c r="O238" s="131" t="s">
        <v>257</v>
      </c>
      <c r="P238" s="222">
        <v>52</v>
      </c>
      <c r="Q238" s="208">
        <v>0.12770000000000004</v>
      </c>
      <c r="R238" s="233" t="s">
        <v>537</v>
      </c>
      <c r="S238" s="830">
        <v>45901</v>
      </c>
      <c r="T238" s="754"/>
      <c r="U238" s="754"/>
      <c r="V238" s="754"/>
    </row>
    <row r="239" spans="2:22" ht="19.25" customHeight="1" x14ac:dyDescent="0.45">
      <c r="B239" s="770" t="s">
        <v>535</v>
      </c>
      <c r="C239" s="227">
        <v>45907</v>
      </c>
      <c r="D239" s="734"/>
      <c r="E239" s="769">
        <v>273</v>
      </c>
      <c r="F239" s="150">
        <v>410282374</v>
      </c>
      <c r="G239" s="45">
        <v>0.01</v>
      </c>
      <c r="H239" s="44" t="s">
        <v>405</v>
      </c>
      <c r="I239" s="749" t="s">
        <v>306</v>
      </c>
      <c r="J239" s="749"/>
      <c r="K239" s="749"/>
      <c r="L239" s="749"/>
      <c r="M239" s="150"/>
      <c r="N239" s="150" t="s">
        <v>371</v>
      </c>
      <c r="O239" s="131" t="s">
        <v>550</v>
      </c>
      <c r="P239" s="222">
        <v>0</v>
      </c>
      <c r="Q239" s="208">
        <v>0.12829999999999997</v>
      </c>
      <c r="R239" s="233" t="s">
        <v>221</v>
      </c>
      <c r="S239" s="830">
        <v>45627</v>
      </c>
      <c r="T239" s="754"/>
      <c r="U239" s="754"/>
      <c r="V239" s="754"/>
    </row>
    <row r="240" spans="2:22" ht="19.25" customHeight="1" x14ac:dyDescent="0.45">
      <c r="B240" s="770" t="s">
        <v>535</v>
      </c>
      <c r="C240" s="227">
        <v>45907</v>
      </c>
      <c r="D240" s="734"/>
      <c r="E240" s="769">
        <v>274</v>
      </c>
      <c r="F240" s="150">
        <v>410298867</v>
      </c>
      <c r="G240" s="45">
        <v>0.01</v>
      </c>
      <c r="H240" s="44" t="s">
        <v>405</v>
      </c>
      <c r="I240" s="749" t="s">
        <v>306</v>
      </c>
      <c r="J240" s="749"/>
      <c r="K240" s="749"/>
      <c r="L240" s="749"/>
      <c r="M240" s="150"/>
      <c r="N240" s="150" t="s">
        <v>371</v>
      </c>
      <c r="O240" s="131" t="s">
        <v>549</v>
      </c>
      <c r="P240" s="222">
        <v>0</v>
      </c>
      <c r="Q240" s="208">
        <v>0.12829999999999997</v>
      </c>
      <c r="R240" s="233" t="s">
        <v>221</v>
      </c>
      <c r="S240" s="830">
        <v>45627</v>
      </c>
      <c r="T240" s="754"/>
      <c r="U240" s="754"/>
      <c r="V240" s="754"/>
    </row>
    <row r="241" spans="2:22" ht="19.25" customHeight="1" x14ac:dyDescent="0.45">
      <c r="B241" s="770" t="s">
        <v>535</v>
      </c>
      <c r="C241" s="227">
        <v>45907</v>
      </c>
      <c r="D241" s="734"/>
      <c r="E241" s="769">
        <v>275</v>
      </c>
      <c r="F241" s="150">
        <v>410300237</v>
      </c>
      <c r="G241" s="151">
        <v>0.01</v>
      </c>
      <c r="H241" s="150" t="s">
        <v>405</v>
      </c>
      <c r="I241" s="749" t="s">
        <v>306</v>
      </c>
      <c r="J241" s="749"/>
      <c r="K241" s="749"/>
      <c r="L241" s="749"/>
      <c r="M241" s="150"/>
      <c r="N241" s="150" t="s">
        <v>371</v>
      </c>
      <c r="O241" s="131" t="s">
        <v>549</v>
      </c>
      <c r="P241" s="222">
        <v>0</v>
      </c>
      <c r="Q241" s="208">
        <v>0.12829999999999997</v>
      </c>
      <c r="R241" s="233" t="s">
        <v>221</v>
      </c>
      <c r="S241" s="830">
        <v>45627</v>
      </c>
      <c r="T241" s="754"/>
      <c r="U241" s="754"/>
      <c r="V241" s="754"/>
    </row>
    <row r="242" spans="2:22" ht="19.25" customHeight="1" x14ac:dyDescent="0.45">
      <c r="B242" s="770" t="s">
        <v>535</v>
      </c>
      <c r="C242" s="227">
        <v>45905</v>
      </c>
      <c r="D242" s="734"/>
      <c r="E242" s="769">
        <v>276</v>
      </c>
      <c r="F242" s="150">
        <v>410312648</v>
      </c>
      <c r="G242" s="151">
        <v>0.01</v>
      </c>
      <c r="H242" s="150" t="s">
        <v>228</v>
      </c>
      <c r="I242" s="749" t="s">
        <v>328</v>
      </c>
      <c r="J242" s="749"/>
      <c r="K242" s="749"/>
      <c r="L242" s="749"/>
      <c r="M242" s="150"/>
      <c r="N242" s="150" t="s">
        <v>392</v>
      </c>
      <c r="O242" s="131" t="s">
        <v>550</v>
      </c>
      <c r="P242" s="222">
        <v>0</v>
      </c>
      <c r="Q242" s="208">
        <v>0.13470000000000004</v>
      </c>
      <c r="R242" s="233" t="s">
        <v>537</v>
      </c>
      <c r="S242" s="830">
        <v>45627</v>
      </c>
      <c r="T242" s="754"/>
      <c r="U242" s="754"/>
      <c r="V242" s="754"/>
    </row>
    <row r="243" spans="2:22" ht="19.25" customHeight="1" x14ac:dyDescent="0.45">
      <c r="B243" s="770" t="s">
        <v>535</v>
      </c>
      <c r="C243" s="227">
        <v>45905</v>
      </c>
      <c r="D243" s="734"/>
      <c r="E243" s="769">
        <v>277</v>
      </c>
      <c r="F243" s="150">
        <v>410323598</v>
      </c>
      <c r="G243" s="151">
        <v>0.01</v>
      </c>
      <c r="H243" s="150" t="s">
        <v>228</v>
      </c>
      <c r="I243" s="749" t="s">
        <v>328</v>
      </c>
      <c r="J243" s="749"/>
      <c r="K243" s="749"/>
      <c r="L243" s="749"/>
      <c r="M243" s="150"/>
      <c r="N243" s="150" t="s">
        <v>392</v>
      </c>
      <c r="O243" s="131" t="s">
        <v>550</v>
      </c>
      <c r="P243" s="222">
        <v>0</v>
      </c>
      <c r="Q243" s="208">
        <v>0.13480000000000003</v>
      </c>
      <c r="R243" s="233" t="s">
        <v>537</v>
      </c>
      <c r="S243" s="830">
        <v>45627</v>
      </c>
      <c r="T243" s="754"/>
      <c r="U243" s="754"/>
      <c r="V243" s="754"/>
    </row>
    <row r="244" spans="2:22" ht="19.25" customHeight="1" x14ac:dyDescent="0.45">
      <c r="B244" s="770" t="s">
        <v>535</v>
      </c>
      <c r="C244" s="227">
        <v>45905</v>
      </c>
      <c r="D244" s="734"/>
      <c r="E244" s="769">
        <v>278</v>
      </c>
      <c r="F244" s="150">
        <v>410331979</v>
      </c>
      <c r="G244" s="151">
        <v>0.01</v>
      </c>
      <c r="H244" s="150" t="s">
        <v>228</v>
      </c>
      <c r="I244" s="749" t="s">
        <v>328</v>
      </c>
      <c r="J244" s="749"/>
      <c r="K244" s="749"/>
      <c r="L244" s="749"/>
      <c r="M244" s="150"/>
      <c r="N244" s="150" t="s">
        <v>392</v>
      </c>
      <c r="O244" s="131" t="s">
        <v>550</v>
      </c>
      <c r="P244" s="222">
        <v>0</v>
      </c>
      <c r="Q244" s="208">
        <v>0.13470000000000004</v>
      </c>
      <c r="R244" s="233" t="s">
        <v>537</v>
      </c>
      <c r="S244" s="830">
        <v>45627</v>
      </c>
      <c r="T244" s="754"/>
      <c r="U244" s="754"/>
      <c r="V244" s="754"/>
    </row>
    <row r="245" spans="2:22" ht="19.25" customHeight="1" x14ac:dyDescent="0.45">
      <c r="B245" s="770" t="s">
        <v>535</v>
      </c>
      <c r="C245" s="227">
        <v>45918</v>
      </c>
      <c r="D245" s="734"/>
      <c r="E245" s="769">
        <v>279</v>
      </c>
      <c r="F245" s="150">
        <v>410346341</v>
      </c>
      <c r="G245" s="151">
        <v>0.01</v>
      </c>
      <c r="H245" s="150" t="s">
        <v>405</v>
      </c>
      <c r="I245" s="749" t="s">
        <v>311</v>
      </c>
      <c r="J245" s="749"/>
      <c r="K245" s="749"/>
      <c r="L245" s="749"/>
      <c r="M245" s="150"/>
      <c r="N245" s="150" t="s">
        <v>382</v>
      </c>
      <c r="O245" s="131" t="s">
        <v>550</v>
      </c>
      <c r="P245" s="222">
        <v>0</v>
      </c>
      <c r="Q245" s="208">
        <v>0.11270000000000002</v>
      </c>
      <c r="R245" s="233" t="s">
        <v>221</v>
      </c>
      <c r="S245" s="830">
        <v>45627</v>
      </c>
      <c r="T245" s="754"/>
      <c r="U245" s="754"/>
      <c r="V245" s="754"/>
    </row>
    <row r="246" spans="2:22" ht="19.25" customHeight="1" x14ac:dyDescent="0.45">
      <c r="B246" s="770" t="s">
        <v>535</v>
      </c>
      <c r="C246" s="227">
        <v>45918</v>
      </c>
      <c r="D246" s="734"/>
      <c r="E246" s="769">
        <v>280</v>
      </c>
      <c r="F246" s="150">
        <v>410359728</v>
      </c>
      <c r="G246" s="151">
        <v>0.01</v>
      </c>
      <c r="H246" s="150" t="s">
        <v>405</v>
      </c>
      <c r="I246" s="749" t="s">
        <v>311</v>
      </c>
      <c r="J246" s="749"/>
      <c r="K246" s="749"/>
      <c r="L246" s="749"/>
      <c r="M246" s="150"/>
      <c r="N246" s="150" t="s">
        <v>382</v>
      </c>
      <c r="O246" s="131" t="s">
        <v>550</v>
      </c>
      <c r="P246" s="222">
        <v>0</v>
      </c>
      <c r="Q246" s="208">
        <v>0.11270000000000002</v>
      </c>
      <c r="R246" s="233" t="s">
        <v>221</v>
      </c>
      <c r="S246" s="830">
        <v>45627</v>
      </c>
      <c r="T246" s="754"/>
      <c r="U246" s="754"/>
      <c r="V246" s="754"/>
    </row>
    <row r="247" spans="2:22" ht="19.25" customHeight="1" x14ac:dyDescent="0.45">
      <c r="B247" s="770" t="s">
        <v>535</v>
      </c>
      <c r="C247" s="227">
        <v>45918</v>
      </c>
      <c r="D247" s="734"/>
      <c r="E247" s="769">
        <v>281</v>
      </c>
      <c r="F247" s="150">
        <v>410368105</v>
      </c>
      <c r="G247" s="151">
        <v>0.01</v>
      </c>
      <c r="H247" s="150" t="s">
        <v>405</v>
      </c>
      <c r="I247" s="749" t="s">
        <v>311</v>
      </c>
      <c r="J247" s="749"/>
      <c r="K247" s="749"/>
      <c r="L247" s="749"/>
      <c r="M247" s="150"/>
      <c r="N247" s="150" t="s">
        <v>382</v>
      </c>
      <c r="O247" s="131" t="s">
        <v>550</v>
      </c>
      <c r="P247" s="222">
        <v>0</v>
      </c>
      <c r="Q247" s="208">
        <v>0.11270000000000002</v>
      </c>
      <c r="R247" s="233" t="s">
        <v>221</v>
      </c>
      <c r="S247" s="830">
        <v>45627</v>
      </c>
      <c r="T247" s="754"/>
      <c r="U247" s="754"/>
      <c r="V247" s="754"/>
    </row>
    <row r="248" spans="2:22" ht="19.25" customHeight="1" x14ac:dyDescent="0.45">
      <c r="B248" s="770" t="s">
        <v>535</v>
      </c>
      <c r="C248" s="227">
        <v>45957</v>
      </c>
      <c r="D248" s="734"/>
      <c r="E248" s="769">
        <v>282</v>
      </c>
      <c r="F248" s="150">
        <v>410372364</v>
      </c>
      <c r="G248" s="151">
        <v>1</v>
      </c>
      <c r="H248" s="150" t="s">
        <v>405</v>
      </c>
      <c r="I248" s="749" t="s">
        <v>327</v>
      </c>
      <c r="J248" s="749"/>
      <c r="K248" s="749"/>
      <c r="L248" s="749"/>
      <c r="M248" s="150"/>
      <c r="N248" s="150" t="s">
        <v>340</v>
      </c>
      <c r="O248" s="131" t="s">
        <v>549</v>
      </c>
      <c r="P248" s="222">
        <v>52</v>
      </c>
      <c r="Q248" s="208">
        <v>0.1295</v>
      </c>
      <c r="R248" s="233" t="s">
        <v>537</v>
      </c>
      <c r="S248" s="830">
        <v>45597</v>
      </c>
      <c r="T248" s="754"/>
      <c r="U248" s="754"/>
      <c r="V248" s="754"/>
    </row>
    <row r="249" spans="2:22" ht="19.25" customHeight="1" x14ac:dyDescent="0.45">
      <c r="B249" s="770" t="s">
        <v>535</v>
      </c>
      <c r="C249" s="227">
        <v>45905</v>
      </c>
      <c r="D249" s="734"/>
      <c r="E249" s="769">
        <v>283</v>
      </c>
      <c r="F249" s="44">
        <v>410387090</v>
      </c>
      <c r="G249" s="45">
        <v>0.01</v>
      </c>
      <c r="H249" s="150" t="s">
        <v>405</v>
      </c>
      <c r="I249" s="749" t="s">
        <v>311</v>
      </c>
      <c r="J249" s="749"/>
      <c r="K249" s="749"/>
      <c r="L249" s="749"/>
      <c r="M249" s="44"/>
      <c r="N249" s="44" t="s">
        <v>393</v>
      </c>
      <c r="O249" s="131" t="s">
        <v>550</v>
      </c>
      <c r="P249" s="222">
        <v>0</v>
      </c>
      <c r="Q249" s="208">
        <v>0.10519999999999996</v>
      </c>
      <c r="R249" s="233" t="s">
        <v>221</v>
      </c>
      <c r="S249" s="830">
        <v>45627</v>
      </c>
      <c r="T249" s="754"/>
      <c r="U249" s="754"/>
      <c r="V249" s="754"/>
    </row>
    <row r="250" spans="2:22" ht="19.25" customHeight="1" x14ac:dyDescent="0.45">
      <c r="B250" s="770" t="s">
        <v>535</v>
      </c>
      <c r="C250" s="227">
        <v>45905</v>
      </c>
      <c r="D250" s="734"/>
      <c r="E250" s="769">
        <v>284</v>
      </c>
      <c r="F250" s="44">
        <v>410392679</v>
      </c>
      <c r="G250" s="45">
        <v>0.01</v>
      </c>
      <c r="H250" s="150" t="s">
        <v>405</v>
      </c>
      <c r="I250" s="749" t="s">
        <v>311</v>
      </c>
      <c r="J250" s="749"/>
      <c r="K250" s="749"/>
      <c r="L250" s="749"/>
      <c r="M250" s="150"/>
      <c r="N250" s="44" t="s">
        <v>393</v>
      </c>
      <c r="O250" s="131" t="s">
        <v>550</v>
      </c>
      <c r="P250" s="222">
        <v>0</v>
      </c>
      <c r="Q250" s="208">
        <v>0.10519999999999996</v>
      </c>
      <c r="R250" s="233" t="s">
        <v>221</v>
      </c>
      <c r="S250" s="830">
        <v>45628</v>
      </c>
      <c r="T250" s="754"/>
      <c r="U250" s="754"/>
      <c r="V250" s="754"/>
    </row>
    <row r="251" spans="2:22" ht="19.25" customHeight="1" x14ac:dyDescent="0.45">
      <c r="B251" s="770" t="s">
        <v>535</v>
      </c>
      <c r="C251" s="227">
        <v>45905</v>
      </c>
      <c r="D251" s="734"/>
      <c r="E251" s="769">
        <v>285</v>
      </c>
      <c r="F251" s="44">
        <v>410405598</v>
      </c>
      <c r="G251" s="45">
        <v>0.01</v>
      </c>
      <c r="H251" s="150" t="s">
        <v>405</v>
      </c>
      <c r="I251" s="749" t="s">
        <v>311</v>
      </c>
      <c r="J251" s="749"/>
      <c r="K251" s="749"/>
      <c r="L251" s="749"/>
      <c r="M251" s="150"/>
      <c r="N251" s="44" t="s">
        <v>393</v>
      </c>
      <c r="O251" s="131" t="s">
        <v>550</v>
      </c>
      <c r="P251" s="222">
        <v>0</v>
      </c>
      <c r="Q251" s="208">
        <v>0.10519999999999996</v>
      </c>
      <c r="R251" s="233" t="s">
        <v>221</v>
      </c>
      <c r="S251" s="830">
        <v>45627</v>
      </c>
      <c r="T251" s="754"/>
      <c r="U251" s="754"/>
      <c r="V251" s="754"/>
    </row>
    <row r="252" spans="2:22" ht="19.25" customHeight="1" x14ac:dyDescent="0.45">
      <c r="B252" s="770" t="s">
        <v>535</v>
      </c>
      <c r="C252" s="227">
        <v>45906</v>
      </c>
      <c r="D252" s="734"/>
      <c r="E252" s="769">
        <v>286</v>
      </c>
      <c r="F252" s="44">
        <v>410413691</v>
      </c>
      <c r="G252" s="45">
        <v>0.01</v>
      </c>
      <c r="H252" s="150" t="s">
        <v>156</v>
      </c>
      <c r="I252" s="749" t="s">
        <v>325</v>
      </c>
      <c r="J252" s="749"/>
      <c r="K252" s="749"/>
      <c r="L252" s="749"/>
      <c r="M252" s="150"/>
      <c r="N252" s="44" t="s">
        <v>394</v>
      </c>
      <c r="O252" s="131" t="s">
        <v>550</v>
      </c>
      <c r="P252" s="222">
        <v>0</v>
      </c>
      <c r="Q252" s="208">
        <v>0.1179</v>
      </c>
      <c r="R252" s="233" t="s">
        <v>537</v>
      </c>
      <c r="S252" s="830">
        <v>45597</v>
      </c>
      <c r="T252" s="754"/>
      <c r="U252" s="754"/>
      <c r="V252" s="754"/>
    </row>
    <row r="253" spans="2:22" ht="19.25" customHeight="1" x14ac:dyDescent="0.45">
      <c r="B253" s="770" t="s">
        <v>535</v>
      </c>
      <c r="C253" s="227">
        <v>45906</v>
      </c>
      <c r="D253" s="734"/>
      <c r="E253" s="769">
        <v>287</v>
      </c>
      <c r="F253" s="44">
        <v>410421813</v>
      </c>
      <c r="G253" s="45">
        <v>0.01</v>
      </c>
      <c r="H253" s="150" t="s">
        <v>156</v>
      </c>
      <c r="I253" s="749" t="s">
        <v>325</v>
      </c>
      <c r="J253" s="749"/>
      <c r="K253" s="749"/>
      <c r="L253" s="749"/>
      <c r="M253" s="44"/>
      <c r="N253" s="44" t="s">
        <v>394</v>
      </c>
      <c r="O253" s="131" t="s">
        <v>550</v>
      </c>
      <c r="P253" s="222">
        <v>0</v>
      </c>
      <c r="Q253" s="208">
        <v>0.1179</v>
      </c>
      <c r="R253" s="233" t="s">
        <v>537</v>
      </c>
      <c r="S253" s="830">
        <v>45597</v>
      </c>
      <c r="T253" s="754"/>
      <c r="U253" s="754"/>
      <c r="V253" s="754"/>
    </row>
    <row r="254" spans="2:22" ht="19.25" customHeight="1" x14ac:dyDescent="0.45">
      <c r="B254" s="770" t="s">
        <v>535</v>
      </c>
      <c r="C254" s="227">
        <v>45906</v>
      </c>
      <c r="D254" s="734"/>
      <c r="E254" s="769">
        <v>288</v>
      </c>
      <c r="F254" s="44">
        <v>410437632</v>
      </c>
      <c r="G254" s="45">
        <v>0.01</v>
      </c>
      <c r="H254" s="150" t="s">
        <v>156</v>
      </c>
      <c r="I254" s="749" t="s">
        <v>325</v>
      </c>
      <c r="J254" s="749"/>
      <c r="K254" s="749"/>
      <c r="L254" s="749"/>
      <c r="M254" s="150"/>
      <c r="N254" s="44" t="s">
        <v>394</v>
      </c>
      <c r="O254" s="131" t="s">
        <v>550</v>
      </c>
      <c r="P254" s="222">
        <v>0</v>
      </c>
      <c r="Q254" s="208">
        <v>0.1179</v>
      </c>
      <c r="R254" s="233" t="s">
        <v>537</v>
      </c>
      <c r="S254" s="830">
        <v>45597</v>
      </c>
      <c r="T254" s="754"/>
      <c r="U254" s="754"/>
      <c r="V254" s="754"/>
    </row>
    <row r="255" spans="2:22" ht="19.25" customHeight="1" x14ac:dyDescent="0.45">
      <c r="B255" s="770" t="s">
        <v>535</v>
      </c>
      <c r="C255" s="227">
        <v>45920</v>
      </c>
      <c r="D255" s="734"/>
      <c r="E255" s="769">
        <v>289</v>
      </c>
      <c r="F255" s="44">
        <v>410442889</v>
      </c>
      <c r="G255" s="45">
        <v>1</v>
      </c>
      <c r="H255" s="150" t="s">
        <v>270</v>
      </c>
      <c r="I255" s="749" t="s">
        <v>326</v>
      </c>
      <c r="J255" s="749"/>
      <c r="K255" s="749"/>
      <c r="L255" s="749"/>
      <c r="M255" s="44"/>
      <c r="N255" s="44" t="s">
        <v>333</v>
      </c>
      <c r="O255" s="131" t="s">
        <v>549</v>
      </c>
      <c r="P255" s="222">
        <v>25</v>
      </c>
      <c r="Q255" s="208">
        <v>0.11199999999999999</v>
      </c>
      <c r="R255" s="233" t="s">
        <v>537</v>
      </c>
      <c r="S255" s="830">
        <v>45623</v>
      </c>
      <c r="T255" s="754"/>
      <c r="U255" s="754"/>
      <c r="V255" s="754"/>
    </row>
    <row r="256" spans="2:22" ht="19.25" customHeight="1" x14ac:dyDescent="0.45">
      <c r="B256" s="770" t="s">
        <v>535</v>
      </c>
      <c r="C256" s="227">
        <v>45907</v>
      </c>
      <c r="D256" s="734"/>
      <c r="E256" s="769">
        <v>290</v>
      </c>
      <c r="F256" s="44">
        <v>410454204</v>
      </c>
      <c r="G256" s="45">
        <v>0.01</v>
      </c>
      <c r="H256" s="150" t="s">
        <v>156</v>
      </c>
      <c r="I256" s="749" t="s">
        <v>325</v>
      </c>
      <c r="J256" s="749"/>
      <c r="K256" s="749"/>
      <c r="L256" s="749"/>
      <c r="M256" s="44"/>
      <c r="N256" s="44" t="s">
        <v>347</v>
      </c>
      <c r="O256" s="131" t="s">
        <v>550</v>
      </c>
      <c r="P256" s="222">
        <v>0</v>
      </c>
      <c r="Q256" s="208">
        <v>0.11009999999999998</v>
      </c>
      <c r="R256" s="233" t="s">
        <v>537</v>
      </c>
      <c r="S256" s="830">
        <v>45623</v>
      </c>
      <c r="T256" s="754"/>
      <c r="U256" s="754"/>
      <c r="V256" s="754"/>
    </row>
    <row r="257" spans="2:22" ht="19.25" customHeight="1" x14ac:dyDescent="0.45">
      <c r="B257" s="770" t="s">
        <v>535</v>
      </c>
      <c r="C257" s="227">
        <v>45907</v>
      </c>
      <c r="D257" s="734"/>
      <c r="E257" s="769">
        <v>291</v>
      </c>
      <c r="F257" s="44">
        <v>410460754</v>
      </c>
      <c r="G257" s="45">
        <v>0.01</v>
      </c>
      <c r="H257" s="150" t="s">
        <v>156</v>
      </c>
      <c r="I257" s="749" t="s">
        <v>325</v>
      </c>
      <c r="J257" s="749"/>
      <c r="K257" s="749"/>
      <c r="L257" s="749"/>
      <c r="M257" s="44"/>
      <c r="N257" s="44" t="s">
        <v>347</v>
      </c>
      <c r="O257" s="131" t="s">
        <v>550</v>
      </c>
      <c r="P257" s="222">
        <v>0</v>
      </c>
      <c r="Q257" s="208">
        <v>0.11009999999999998</v>
      </c>
      <c r="R257" s="233" t="s">
        <v>537</v>
      </c>
      <c r="S257" s="830">
        <v>45623</v>
      </c>
      <c r="T257" s="754"/>
      <c r="U257" s="754"/>
      <c r="V257" s="754"/>
    </row>
    <row r="258" spans="2:22" ht="19.25" customHeight="1" x14ac:dyDescent="0.45">
      <c r="B258" s="770" t="s">
        <v>535</v>
      </c>
      <c r="C258" s="227">
        <v>45907</v>
      </c>
      <c r="D258" s="734"/>
      <c r="E258" s="769">
        <v>292</v>
      </c>
      <c r="F258" s="44">
        <v>410475303</v>
      </c>
      <c r="G258" s="45">
        <v>0.01</v>
      </c>
      <c r="H258" s="150" t="s">
        <v>156</v>
      </c>
      <c r="I258" s="749" t="s">
        <v>325</v>
      </c>
      <c r="J258" s="749"/>
      <c r="K258" s="749"/>
      <c r="L258" s="749"/>
      <c r="M258" s="44"/>
      <c r="N258" s="44" t="s">
        <v>347</v>
      </c>
      <c r="O258" s="131" t="s">
        <v>550</v>
      </c>
      <c r="P258" s="222">
        <v>0</v>
      </c>
      <c r="Q258" s="208">
        <v>0.11009999999999998</v>
      </c>
      <c r="R258" s="233" t="s">
        <v>537</v>
      </c>
      <c r="S258" s="830">
        <v>45623</v>
      </c>
      <c r="T258" s="754"/>
      <c r="U258" s="754"/>
      <c r="V258" s="754"/>
    </row>
    <row r="259" spans="2:22" ht="19.25" customHeight="1" x14ac:dyDescent="0.45">
      <c r="B259" s="770" t="s">
        <v>535</v>
      </c>
      <c r="C259" s="227">
        <v>45906</v>
      </c>
      <c r="D259" s="734"/>
      <c r="E259" s="769">
        <v>293</v>
      </c>
      <c r="F259" s="44">
        <v>410483713</v>
      </c>
      <c r="G259" s="45">
        <v>0.01</v>
      </c>
      <c r="H259" s="44" t="s">
        <v>228</v>
      </c>
      <c r="I259" s="789" t="s">
        <v>314</v>
      </c>
      <c r="J259" s="789"/>
      <c r="K259" s="789"/>
      <c r="L259" s="789"/>
      <c r="M259" s="44"/>
      <c r="N259" s="44" t="s">
        <v>396</v>
      </c>
      <c r="O259" s="131" t="s">
        <v>550</v>
      </c>
      <c r="P259" s="222">
        <v>0</v>
      </c>
      <c r="Q259" s="208">
        <v>0.14759999999999995</v>
      </c>
      <c r="R259" s="233" t="s">
        <v>221</v>
      </c>
      <c r="S259" s="830">
        <v>45627</v>
      </c>
      <c r="T259" s="754"/>
      <c r="U259" s="754"/>
      <c r="V259" s="754"/>
    </row>
    <row r="260" spans="2:22" ht="19.25" customHeight="1" x14ac:dyDescent="0.45">
      <c r="B260" s="770" t="s">
        <v>535</v>
      </c>
      <c r="C260" s="227">
        <v>45906</v>
      </c>
      <c r="D260" s="734"/>
      <c r="E260" s="769">
        <v>294</v>
      </c>
      <c r="F260" s="44">
        <v>410498148</v>
      </c>
      <c r="G260" s="45">
        <v>0.01</v>
      </c>
      <c r="H260" s="44" t="s">
        <v>228</v>
      </c>
      <c r="I260" s="789" t="s">
        <v>314</v>
      </c>
      <c r="J260" s="789"/>
      <c r="K260" s="789"/>
      <c r="L260" s="789"/>
      <c r="M260" s="44"/>
      <c r="N260" s="44" t="s">
        <v>352</v>
      </c>
      <c r="O260" s="131" t="s">
        <v>550</v>
      </c>
      <c r="P260" s="222">
        <v>0</v>
      </c>
      <c r="Q260" s="208">
        <v>0.14759999999999995</v>
      </c>
      <c r="R260" s="233" t="s">
        <v>221</v>
      </c>
      <c r="S260" s="830">
        <v>45627</v>
      </c>
      <c r="T260" s="754"/>
      <c r="U260" s="754"/>
      <c r="V260" s="754"/>
    </row>
    <row r="261" spans="2:22" ht="19.25" customHeight="1" x14ac:dyDescent="0.45">
      <c r="B261" s="770" t="s">
        <v>535</v>
      </c>
      <c r="C261" s="227"/>
      <c r="D261" s="734"/>
      <c r="E261" s="769">
        <v>295</v>
      </c>
      <c r="F261" s="44"/>
      <c r="G261" s="45"/>
      <c r="H261" s="44"/>
      <c r="I261" s="789"/>
      <c r="J261" s="789"/>
      <c r="K261" s="789"/>
      <c r="L261" s="789"/>
      <c r="M261" s="44"/>
      <c r="N261" s="44"/>
      <c r="O261" s="131"/>
      <c r="P261" s="222"/>
      <c r="Q261" s="208"/>
      <c r="R261" s="233"/>
      <c r="S261" s="830">
        <v>45627</v>
      </c>
      <c r="T261" s="754"/>
      <c r="U261" s="754"/>
      <c r="V261" s="754"/>
    </row>
    <row r="262" spans="2:22" ht="19.25" customHeight="1" x14ac:dyDescent="0.45">
      <c r="B262" s="770" t="s">
        <v>535</v>
      </c>
      <c r="C262" s="227"/>
      <c r="D262" s="734"/>
      <c r="E262" s="769">
        <v>296</v>
      </c>
      <c r="F262" s="44"/>
      <c r="G262" s="45"/>
      <c r="H262" s="44"/>
      <c r="I262" s="789"/>
      <c r="J262" s="789"/>
      <c r="K262" s="789"/>
      <c r="L262" s="789"/>
      <c r="M262" s="44"/>
      <c r="N262" s="44"/>
      <c r="O262" s="131"/>
      <c r="P262" s="222"/>
      <c r="Q262" s="208"/>
      <c r="R262" s="233"/>
      <c r="S262" s="830">
        <v>45627</v>
      </c>
      <c r="T262" s="754"/>
      <c r="U262" s="754"/>
      <c r="V262" s="754"/>
    </row>
    <row r="263" spans="2:22" ht="19.25" customHeight="1" x14ac:dyDescent="0.45">
      <c r="B263" s="770" t="s">
        <v>535</v>
      </c>
      <c r="C263" s="227"/>
      <c r="D263" s="734"/>
      <c r="E263" s="769">
        <v>297</v>
      </c>
      <c r="F263" s="44"/>
      <c r="G263" s="45"/>
      <c r="H263" s="44"/>
      <c r="I263" s="789"/>
      <c r="J263" s="789"/>
      <c r="K263" s="789"/>
      <c r="L263" s="789"/>
      <c r="M263" s="44"/>
      <c r="N263" s="44"/>
      <c r="O263" s="131"/>
      <c r="P263" s="222"/>
      <c r="Q263" s="208"/>
      <c r="R263" s="233"/>
      <c r="S263" s="830">
        <v>45627</v>
      </c>
      <c r="T263" s="754"/>
      <c r="U263" s="754"/>
      <c r="V263" s="754"/>
    </row>
    <row r="264" spans="2:22" ht="19.25" customHeight="1" x14ac:dyDescent="0.45">
      <c r="B264" s="770" t="s">
        <v>535</v>
      </c>
      <c r="C264" s="227">
        <v>45906</v>
      </c>
      <c r="D264" s="734"/>
      <c r="E264" s="769">
        <v>298</v>
      </c>
      <c r="F264" s="44">
        <v>410538227</v>
      </c>
      <c r="G264" s="45">
        <v>0.01</v>
      </c>
      <c r="H264" s="44" t="s">
        <v>228</v>
      </c>
      <c r="I264" s="789" t="s">
        <v>314</v>
      </c>
      <c r="J264" s="789"/>
      <c r="K264" s="789"/>
      <c r="L264" s="789"/>
      <c r="M264" s="44"/>
      <c r="N264" s="44" t="s">
        <v>352</v>
      </c>
      <c r="O264" s="131" t="s">
        <v>550</v>
      </c>
      <c r="P264" s="222">
        <v>0</v>
      </c>
      <c r="Q264" s="208">
        <v>0.14759999999999995</v>
      </c>
      <c r="R264" s="233" t="s">
        <v>221</v>
      </c>
      <c r="S264" s="830">
        <v>45627</v>
      </c>
      <c r="T264" s="754"/>
      <c r="U264" s="754"/>
      <c r="V264" s="754"/>
    </row>
    <row r="265" spans="2:22" ht="16.5" customHeight="1" x14ac:dyDescent="0.45">
      <c r="B265" s="770" t="s">
        <v>535</v>
      </c>
      <c r="C265" s="227">
        <v>45906</v>
      </c>
      <c r="D265" s="734"/>
      <c r="E265" s="769">
        <v>299</v>
      </c>
      <c r="F265" s="44">
        <v>410544381</v>
      </c>
      <c r="G265" s="45">
        <v>0.01</v>
      </c>
      <c r="H265" s="44" t="s">
        <v>228</v>
      </c>
      <c r="I265" s="789" t="s">
        <v>314</v>
      </c>
      <c r="J265" s="789"/>
      <c r="K265" s="789"/>
      <c r="L265" s="789"/>
      <c r="M265" s="44"/>
      <c r="N265" s="44" t="s">
        <v>352</v>
      </c>
      <c r="O265" s="131" t="s">
        <v>550</v>
      </c>
      <c r="P265" s="222">
        <v>0</v>
      </c>
      <c r="Q265" s="208">
        <v>0.14759999999999995</v>
      </c>
      <c r="R265" s="233" t="s">
        <v>221</v>
      </c>
      <c r="S265" s="834">
        <v>45627</v>
      </c>
      <c r="T265" s="754"/>
      <c r="U265" s="754"/>
      <c r="V265" s="754"/>
    </row>
    <row r="266" spans="2:22" ht="16.5" customHeight="1" x14ac:dyDescent="0.45">
      <c r="B266" s="770" t="s">
        <v>535</v>
      </c>
      <c r="C266" s="227">
        <v>45918</v>
      </c>
      <c r="D266" s="734"/>
      <c r="E266" s="769">
        <v>500</v>
      </c>
      <c r="F266" s="44">
        <v>412376134</v>
      </c>
      <c r="G266" s="45">
        <v>0.01</v>
      </c>
      <c r="H266" s="44" t="s">
        <v>405</v>
      </c>
      <c r="I266" s="789" t="s">
        <v>315</v>
      </c>
      <c r="J266" s="789"/>
      <c r="K266" s="789"/>
      <c r="L266" s="789"/>
      <c r="M266" s="44"/>
      <c r="N266" s="44" t="s">
        <v>359</v>
      </c>
      <c r="O266" s="131" t="s">
        <v>550</v>
      </c>
      <c r="P266" s="222">
        <v>0</v>
      </c>
      <c r="Q266" s="208">
        <v>0.1179</v>
      </c>
      <c r="R266" s="233" t="s">
        <v>221</v>
      </c>
      <c r="S266" s="835">
        <v>45627</v>
      </c>
      <c r="T266" s="754"/>
      <c r="U266" s="754"/>
      <c r="V266" s="754"/>
    </row>
    <row r="267" spans="2:22" ht="16.5" customHeight="1" x14ac:dyDescent="0.45">
      <c r="B267" s="770" t="s">
        <v>535</v>
      </c>
      <c r="C267" s="227">
        <v>45918</v>
      </c>
      <c r="D267" s="734"/>
      <c r="E267" s="769">
        <v>501</v>
      </c>
      <c r="F267" s="44">
        <v>412382632</v>
      </c>
      <c r="G267" s="45">
        <v>0.01</v>
      </c>
      <c r="H267" s="44" t="s">
        <v>405</v>
      </c>
      <c r="I267" s="789" t="s">
        <v>315</v>
      </c>
      <c r="J267" s="789"/>
      <c r="K267" s="789"/>
      <c r="L267" s="789"/>
      <c r="M267" s="44"/>
      <c r="N267" s="44" t="s">
        <v>359</v>
      </c>
      <c r="O267" s="131" t="s">
        <v>550</v>
      </c>
      <c r="P267" s="222">
        <v>0</v>
      </c>
      <c r="Q267" s="208">
        <v>0.1179</v>
      </c>
      <c r="R267" s="233" t="s">
        <v>221</v>
      </c>
      <c r="S267" s="835">
        <v>45992</v>
      </c>
      <c r="T267" s="754"/>
      <c r="U267" s="754"/>
      <c r="V267" s="754"/>
    </row>
    <row r="268" spans="2:22" ht="16.5" customHeight="1" x14ac:dyDescent="0.45">
      <c r="B268" s="770" t="s">
        <v>535</v>
      </c>
      <c r="C268" s="227">
        <v>45918</v>
      </c>
      <c r="D268" s="734"/>
      <c r="E268" s="769">
        <v>502</v>
      </c>
      <c r="F268" s="44">
        <v>412395629</v>
      </c>
      <c r="G268" s="45">
        <v>0.01</v>
      </c>
      <c r="H268" s="44" t="s">
        <v>405</v>
      </c>
      <c r="I268" s="789" t="s">
        <v>315</v>
      </c>
      <c r="J268" s="789"/>
      <c r="K268" s="789"/>
      <c r="L268" s="789"/>
      <c r="M268" s="44"/>
      <c r="N268" s="44" t="s">
        <v>359</v>
      </c>
      <c r="O268" s="131" t="s">
        <v>550</v>
      </c>
      <c r="P268" s="222">
        <v>0</v>
      </c>
      <c r="Q268" s="208">
        <v>0.1179</v>
      </c>
      <c r="R268" s="233" t="s">
        <v>221</v>
      </c>
      <c r="S268" s="835">
        <v>45627</v>
      </c>
      <c r="T268" s="754"/>
      <c r="U268" s="754"/>
      <c r="V268" s="754"/>
    </row>
    <row r="269" spans="2:22" ht="16.5" customHeight="1" x14ac:dyDescent="0.45">
      <c r="B269" s="770" t="s">
        <v>535</v>
      </c>
      <c r="C269" s="227">
        <v>45918</v>
      </c>
      <c r="D269" s="734"/>
      <c r="E269" s="769">
        <v>503</v>
      </c>
      <c r="F269" s="789">
        <v>412407531</v>
      </c>
      <c r="G269" s="790">
        <v>0.01</v>
      </c>
      <c r="H269" s="789" t="s">
        <v>405</v>
      </c>
      <c r="I269" s="789" t="s">
        <v>315</v>
      </c>
      <c r="J269" s="789"/>
      <c r="K269" s="789"/>
      <c r="L269" s="789"/>
      <c r="M269" s="789"/>
      <c r="N269" s="789" t="s">
        <v>359</v>
      </c>
      <c r="O269" s="131" t="s">
        <v>550</v>
      </c>
      <c r="P269" s="791">
        <v>0</v>
      </c>
      <c r="Q269" s="792">
        <v>0.1179</v>
      </c>
      <c r="R269" s="233" t="s">
        <v>221</v>
      </c>
      <c r="S269" s="835">
        <v>45627</v>
      </c>
      <c r="T269" s="754"/>
      <c r="U269" s="754"/>
      <c r="V269" s="754"/>
    </row>
    <row r="270" spans="2:22" ht="16.5" customHeight="1" x14ac:dyDescent="0.45">
      <c r="B270" s="770" t="s">
        <v>535</v>
      </c>
      <c r="C270" s="227">
        <v>45918</v>
      </c>
      <c r="D270" s="734"/>
      <c r="E270" s="769">
        <v>504</v>
      </c>
      <c r="F270" s="789">
        <v>412414430</v>
      </c>
      <c r="G270" s="790">
        <v>0.01</v>
      </c>
      <c r="H270" s="789" t="s">
        <v>405</v>
      </c>
      <c r="I270" s="789" t="s">
        <v>315</v>
      </c>
      <c r="J270" s="789"/>
      <c r="K270" s="789"/>
      <c r="L270" s="789"/>
      <c r="M270" s="789"/>
      <c r="N270" s="789" t="s">
        <v>359</v>
      </c>
      <c r="O270" s="131" t="s">
        <v>550</v>
      </c>
      <c r="P270" s="791">
        <v>0</v>
      </c>
      <c r="Q270" s="792">
        <v>0.1179</v>
      </c>
      <c r="R270" s="233" t="s">
        <v>221</v>
      </c>
      <c r="S270" s="835">
        <v>45627</v>
      </c>
      <c r="T270" s="754"/>
      <c r="U270" s="754"/>
      <c r="V270" s="754"/>
    </row>
    <row r="271" spans="2:22" ht="16.5" customHeight="1" x14ac:dyDescent="0.45">
      <c r="B271" s="770" t="s">
        <v>535</v>
      </c>
      <c r="C271" s="227">
        <v>45918</v>
      </c>
      <c r="D271" s="734"/>
      <c r="E271" s="769">
        <v>505</v>
      </c>
      <c r="F271" s="789">
        <v>412421504</v>
      </c>
      <c r="G271" s="790">
        <v>0.01</v>
      </c>
      <c r="H271" s="789" t="s">
        <v>405</v>
      </c>
      <c r="I271" s="789" t="s">
        <v>329</v>
      </c>
      <c r="J271" s="789"/>
      <c r="K271" s="789"/>
      <c r="L271" s="789"/>
      <c r="M271" s="789"/>
      <c r="N271" s="789" t="s">
        <v>359</v>
      </c>
      <c r="O271" s="131" t="s">
        <v>550</v>
      </c>
      <c r="P271" s="791">
        <v>0</v>
      </c>
      <c r="Q271" s="792">
        <v>0.1179</v>
      </c>
      <c r="R271" s="233" t="s">
        <v>221</v>
      </c>
      <c r="S271" s="835">
        <v>45627</v>
      </c>
      <c r="T271" s="754"/>
      <c r="U271" s="754"/>
      <c r="V271" s="754"/>
    </row>
    <row r="272" spans="2:22" ht="16.5" customHeight="1" x14ac:dyDescent="0.45">
      <c r="B272" s="770" t="s">
        <v>535</v>
      </c>
      <c r="C272" s="227">
        <v>45918</v>
      </c>
      <c r="D272" s="734"/>
      <c r="E272" s="769">
        <v>506</v>
      </c>
      <c r="F272" s="789">
        <v>412437045</v>
      </c>
      <c r="G272" s="790">
        <v>0.01</v>
      </c>
      <c r="H272" s="789" t="s">
        <v>228</v>
      </c>
      <c r="I272" s="789" t="s">
        <v>314</v>
      </c>
      <c r="J272" s="789"/>
      <c r="K272" s="789"/>
      <c r="L272" s="789"/>
      <c r="M272" s="789"/>
      <c r="N272" s="789" t="s">
        <v>350</v>
      </c>
      <c r="O272" s="131" t="s">
        <v>550</v>
      </c>
      <c r="P272" s="791">
        <v>0</v>
      </c>
      <c r="Q272" s="792">
        <v>0.1331</v>
      </c>
      <c r="R272" s="233" t="s">
        <v>221</v>
      </c>
      <c r="S272" s="835">
        <v>45627</v>
      </c>
      <c r="T272" s="754"/>
      <c r="U272" s="754"/>
      <c r="V272" s="754"/>
    </row>
    <row r="273" spans="2:22" ht="16.5" customHeight="1" x14ac:dyDescent="0.45">
      <c r="B273" s="770" t="s">
        <v>535</v>
      </c>
      <c r="C273" s="227">
        <v>45918</v>
      </c>
      <c r="D273" s="734"/>
      <c r="E273" s="769">
        <v>507</v>
      </c>
      <c r="F273" s="789">
        <v>412449404</v>
      </c>
      <c r="G273" s="790">
        <v>0.01</v>
      </c>
      <c r="H273" s="789" t="s">
        <v>228</v>
      </c>
      <c r="I273" s="789" t="s">
        <v>314</v>
      </c>
      <c r="J273" s="789"/>
      <c r="K273" s="789"/>
      <c r="L273" s="789"/>
      <c r="M273" s="789"/>
      <c r="N273" s="789" t="s">
        <v>350</v>
      </c>
      <c r="O273" s="131" t="s">
        <v>550</v>
      </c>
      <c r="P273" s="791">
        <v>0</v>
      </c>
      <c r="Q273" s="792">
        <v>0.1331</v>
      </c>
      <c r="R273" s="233" t="s">
        <v>221</v>
      </c>
      <c r="S273" s="835">
        <v>45627</v>
      </c>
      <c r="T273" s="754"/>
      <c r="U273" s="754"/>
      <c r="V273" s="754"/>
    </row>
    <row r="274" spans="2:22" ht="16.5" customHeight="1" x14ac:dyDescent="0.45">
      <c r="B274" s="770" t="s">
        <v>535</v>
      </c>
      <c r="C274" s="227">
        <v>45918</v>
      </c>
      <c r="D274" s="734"/>
      <c r="E274" s="769">
        <v>508</v>
      </c>
      <c r="F274" s="789">
        <v>412453609</v>
      </c>
      <c r="G274" s="790">
        <v>0.01</v>
      </c>
      <c r="H274" s="789" t="s">
        <v>228</v>
      </c>
      <c r="I274" s="789" t="s">
        <v>314</v>
      </c>
      <c r="J274" s="789"/>
      <c r="K274" s="789"/>
      <c r="L274" s="789"/>
      <c r="M274" s="789"/>
      <c r="N274" s="789" t="s">
        <v>350</v>
      </c>
      <c r="O274" s="131" t="s">
        <v>550</v>
      </c>
      <c r="P274" s="791">
        <v>0</v>
      </c>
      <c r="Q274" s="792">
        <v>0.1331</v>
      </c>
      <c r="R274" s="233" t="s">
        <v>221</v>
      </c>
      <c r="S274" s="835">
        <v>45627</v>
      </c>
      <c r="T274" s="754"/>
      <c r="U274" s="754"/>
      <c r="V274" s="754"/>
    </row>
    <row r="275" spans="2:22" ht="16.5" customHeight="1" x14ac:dyDescent="0.45">
      <c r="B275" s="770" t="s">
        <v>535</v>
      </c>
      <c r="C275" s="227">
        <v>45919</v>
      </c>
      <c r="D275" s="734"/>
      <c r="E275" s="769">
        <v>509</v>
      </c>
      <c r="F275" s="789">
        <v>412468215</v>
      </c>
      <c r="G275" s="790">
        <v>0.01</v>
      </c>
      <c r="H275" s="789" t="s">
        <v>228</v>
      </c>
      <c r="I275" s="789" t="s">
        <v>314</v>
      </c>
      <c r="J275" s="789"/>
      <c r="K275" s="789"/>
      <c r="L275" s="789"/>
      <c r="M275" s="789"/>
      <c r="N275" s="789" t="s">
        <v>350</v>
      </c>
      <c r="O275" s="131" t="s">
        <v>550</v>
      </c>
      <c r="P275" s="791">
        <v>0</v>
      </c>
      <c r="Q275" s="792">
        <v>0.1331</v>
      </c>
      <c r="R275" s="233" t="s">
        <v>221</v>
      </c>
      <c r="S275" s="835">
        <v>45627</v>
      </c>
      <c r="T275" s="754"/>
      <c r="U275" s="754"/>
      <c r="V275" s="754"/>
    </row>
    <row r="276" spans="2:22" ht="16.5" customHeight="1" x14ac:dyDescent="0.45">
      <c r="B276" s="770" t="s">
        <v>535</v>
      </c>
      <c r="C276" s="227">
        <v>45922</v>
      </c>
      <c r="D276" s="734"/>
      <c r="E276" s="769">
        <v>510</v>
      </c>
      <c r="F276" s="789">
        <v>412474738</v>
      </c>
      <c r="G276" s="790">
        <v>0.01</v>
      </c>
      <c r="H276" s="789" t="s">
        <v>270</v>
      </c>
      <c r="I276" s="789" t="s">
        <v>330</v>
      </c>
      <c r="J276" s="789"/>
      <c r="K276" s="789"/>
      <c r="L276" s="789"/>
      <c r="M276" s="789"/>
      <c r="N276" s="789" t="s">
        <v>397</v>
      </c>
      <c r="O276" s="131" t="s">
        <v>550</v>
      </c>
      <c r="P276" s="791">
        <v>0</v>
      </c>
      <c r="Q276" s="792">
        <v>0.13200000000000001</v>
      </c>
      <c r="R276" s="793" t="s">
        <v>537</v>
      </c>
      <c r="S276" s="835">
        <v>45617</v>
      </c>
      <c r="T276" s="754"/>
      <c r="U276" s="754"/>
      <c r="V276" s="754"/>
    </row>
    <row r="277" spans="2:22" ht="16.5" customHeight="1" x14ac:dyDescent="0.45">
      <c r="B277" s="770" t="s">
        <v>535</v>
      </c>
      <c r="C277" s="227">
        <v>45922</v>
      </c>
      <c r="D277" s="734"/>
      <c r="E277" s="769">
        <v>511</v>
      </c>
      <c r="F277" s="789">
        <v>412489861</v>
      </c>
      <c r="G277" s="790">
        <v>0.01</v>
      </c>
      <c r="H277" s="789" t="s">
        <v>270</v>
      </c>
      <c r="I277" s="789" t="s">
        <v>330</v>
      </c>
      <c r="J277" s="789"/>
      <c r="K277" s="789"/>
      <c r="L277" s="789"/>
      <c r="M277" s="789"/>
      <c r="N277" s="789" t="s">
        <v>397</v>
      </c>
      <c r="O277" s="131" t="s">
        <v>550</v>
      </c>
      <c r="P277" s="791">
        <v>0</v>
      </c>
      <c r="Q277" s="792">
        <v>0.13200000000000001</v>
      </c>
      <c r="R277" s="793" t="s">
        <v>537</v>
      </c>
      <c r="S277" s="835">
        <v>45617</v>
      </c>
      <c r="T277" s="754"/>
      <c r="U277" s="754"/>
      <c r="V277" s="754"/>
    </row>
    <row r="278" spans="2:22" ht="16.5" customHeight="1" x14ac:dyDescent="0.45">
      <c r="B278" s="770" t="s">
        <v>535</v>
      </c>
      <c r="C278" s="227">
        <v>45922</v>
      </c>
      <c r="D278" s="734"/>
      <c r="E278" s="769">
        <v>512</v>
      </c>
      <c r="F278" s="789">
        <v>412491840</v>
      </c>
      <c r="G278" s="790">
        <v>0.01</v>
      </c>
      <c r="H278" s="789" t="s">
        <v>156</v>
      </c>
      <c r="I278" s="789" t="s">
        <v>307</v>
      </c>
      <c r="J278" s="789"/>
      <c r="K278" s="789"/>
      <c r="L278" s="789"/>
      <c r="M278" s="789"/>
      <c r="N278" s="789" t="s">
        <v>334</v>
      </c>
      <c r="O278" s="131" t="s">
        <v>272</v>
      </c>
      <c r="P278" s="791">
        <v>0</v>
      </c>
      <c r="Q278" s="792">
        <v>5.3100000000000036E-2</v>
      </c>
      <c r="R278" s="793" t="s">
        <v>540</v>
      </c>
      <c r="S278" s="835">
        <v>45597</v>
      </c>
      <c r="T278" s="754"/>
      <c r="U278" s="754"/>
      <c r="V278" s="754"/>
    </row>
    <row r="279" spans="2:22" ht="16.5" customHeight="1" x14ac:dyDescent="0.45">
      <c r="B279" s="770" t="s">
        <v>535</v>
      </c>
      <c r="C279" s="227">
        <v>45922</v>
      </c>
      <c r="D279" s="734"/>
      <c r="E279" s="769">
        <v>513</v>
      </c>
      <c r="F279" s="789">
        <v>412500942</v>
      </c>
      <c r="G279" s="790">
        <v>0.01</v>
      </c>
      <c r="H279" s="789" t="s">
        <v>156</v>
      </c>
      <c r="I279" s="789" t="s">
        <v>307</v>
      </c>
      <c r="J279" s="789"/>
      <c r="K279" s="789"/>
      <c r="L279" s="789"/>
      <c r="M279" s="789"/>
      <c r="N279" s="789" t="s">
        <v>334</v>
      </c>
      <c r="O279" s="131" t="s">
        <v>272</v>
      </c>
      <c r="P279" s="791">
        <v>0</v>
      </c>
      <c r="Q279" s="792">
        <v>5.3100000000000036E-2</v>
      </c>
      <c r="R279" s="793" t="s">
        <v>540</v>
      </c>
      <c r="S279" s="835">
        <v>45597</v>
      </c>
      <c r="T279" s="754"/>
      <c r="U279" s="754"/>
      <c r="V279" s="754"/>
    </row>
    <row r="280" spans="2:22" ht="16.5" customHeight="1" x14ac:dyDescent="0.45">
      <c r="B280" s="770" t="s">
        <v>535</v>
      </c>
      <c r="C280" s="227">
        <v>45922</v>
      </c>
      <c r="D280" s="734"/>
      <c r="E280" s="769">
        <v>514</v>
      </c>
      <c r="F280" s="789">
        <v>412510603</v>
      </c>
      <c r="G280" s="790">
        <v>0.01</v>
      </c>
      <c r="H280" s="789" t="s">
        <v>156</v>
      </c>
      <c r="I280" s="789" t="s">
        <v>307</v>
      </c>
      <c r="J280" s="789"/>
      <c r="K280" s="789"/>
      <c r="L280" s="789"/>
      <c r="M280" s="789"/>
      <c r="N280" s="789" t="s">
        <v>259</v>
      </c>
      <c r="O280" s="131" t="s">
        <v>272</v>
      </c>
      <c r="P280" s="791">
        <v>7</v>
      </c>
      <c r="Q280" s="792">
        <v>4.0699999999999958E-2</v>
      </c>
      <c r="R280" s="793" t="s">
        <v>540</v>
      </c>
      <c r="S280" s="835">
        <v>45597</v>
      </c>
      <c r="T280" s="754"/>
      <c r="U280" s="754"/>
      <c r="V280" s="754"/>
    </row>
    <row r="281" spans="2:22" ht="16.5" customHeight="1" x14ac:dyDescent="0.45">
      <c r="B281" s="770" t="s">
        <v>535</v>
      </c>
      <c r="C281" s="227">
        <v>45922</v>
      </c>
      <c r="D281" s="734"/>
      <c r="E281" s="769">
        <v>515</v>
      </c>
      <c r="F281" s="789">
        <v>412520770</v>
      </c>
      <c r="G281" s="790">
        <v>0.01</v>
      </c>
      <c r="H281" s="789" t="s">
        <v>156</v>
      </c>
      <c r="I281" s="789" t="s">
        <v>307</v>
      </c>
      <c r="J281" s="789"/>
      <c r="K281" s="789"/>
      <c r="L281" s="789"/>
      <c r="M281" s="789"/>
      <c r="N281" s="789" t="s">
        <v>259</v>
      </c>
      <c r="O281" s="131" t="s">
        <v>272</v>
      </c>
      <c r="P281" s="791">
        <v>7</v>
      </c>
      <c r="Q281" s="792">
        <v>4.0699999999999958E-2</v>
      </c>
      <c r="R281" s="793" t="s">
        <v>540</v>
      </c>
      <c r="S281" s="835">
        <v>45597</v>
      </c>
      <c r="T281" s="754"/>
      <c r="U281" s="754"/>
      <c r="V281" s="754"/>
    </row>
    <row r="282" spans="2:22" ht="16.5" customHeight="1" x14ac:dyDescent="0.45">
      <c r="B282" s="770" t="s">
        <v>535</v>
      </c>
      <c r="C282" s="227">
        <v>45919</v>
      </c>
      <c r="D282" s="734"/>
      <c r="E282" s="769">
        <v>516</v>
      </c>
      <c r="F282" s="789">
        <v>412530327</v>
      </c>
      <c r="G282" s="790">
        <v>1</v>
      </c>
      <c r="H282" s="789" t="s">
        <v>405</v>
      </c>
      <c r="I282" s="789" t="s">
        <v>306</v>
      </c>
      <c r="J282" s="789"/>
      <c r="K282" s="789"/>
      <c r="L282" s="789"/>
      <c r="M282" s="789"/>
      <c r="N282" s="789" t="s">
        <v>281</v>
      </c>
      <c r="O282" s="131" t="s">
        <v>549</v>
      </c>
      <c r="P282" s="791">
        <v>0</v>
      </c>
      <c r="Q282" s="792">
        <v>0.12419999999999998</v>
      </c>
      <c r="R282" s="793" t="s">
        <v>221</v>
      </c>
      <c r="S282" s="835">
        <v>45627</v>
      </c>
      <c r="T282" s="754"/>
      <c r="U282" s="754"/>
      <c r="V282" s="754"/>
    </row>
    <row r="283" spans="2:22" ht="16.5" customHeight="1" x14ac:dyDescent="0.45">
      <c r="B283" s="770" t="s">
        <v>535</v>
      </c>
      <c r="C283" s="227">
        <v>45920</v>
      </c>
      <c r="D283" s="734"/>
      <c r="E283" s="769">
        <v>517</v>
      </c>
      <c r="F283" s="789">
        <v>412545609</v>
      </c>
      <c r="G283" s="790">
        <v>1</v>
      </c>
      <c r="H283" s="789" t="s">
        <v>405</v>
      </c>
      <c r="I283" s="789" t="s">
        <v>306</v>
      </c>
      <c r="J283" s="789"/>
      <c r="K283" s="789"/>
      <c r="L283" s="789"/>
      <c r="M283" s="789"/>
      <c r="N283" s="789" t="s">
        <v>281</v>
      </c>
      <c r="O283" s="131" t="s">
        <v>549</v>
      </c>
      <c r="P283" s="791">
        <v>0</v>
      </c>
      <c r="Q283" s="792">
        <v>0.124</v>
      </c>
      <c r="R283" s="793" t="s">
        <v>540</v>
      </c>
      <c r="S283" s="835">
        <v>45627</v>
      </c>
      <c r="T283" s="754"/>
      <c r="U283" s="754"/>
      <c r="V283" s="754"/>
    </row>
    <row r="284" spans="2:22" ht="16.5" customHeight="1" x14ac:dyDescent="0.45">
      <c r="B284" s="770" t="s">
        <v>535</v>
      </c>
      <c r="C284" s="227">
        <v>45919</v>
      </c>
      <c r="D284" s="734"/>
      <c r="E284" s="769">
        <v>518</v>
      </c>
      <c r="F284" s="789">
        <v>412556524</v>
      </c>
      <c r="G284" s="790">
        <v>1</v>
      </c>
      <c r="H284" s="789" t="s">
        <v>405</v>
      </c>
      <c r="I284" s="789" t="s">
        <v>306</v>
      </c>
      <c r="J284" s="789"/>
      <c r="K284" s="789"/>
      <c r="L284" s="789"/>
      <c r="M284" s="789"/>
      <c r="N284" s="789" t="s">
        <v>281</v>
      </c>
      <c r="O284" s="131" t="s">
        <v>549</v>
      </c>
      <c r="P284" s="791">
        <v>0</v>
      </c>
      <c r="Q284" s="792">
        <v>0.12419999999999998</v>
      </c>
      <c r="R284" s="793" t="s">
        <v>221</v>
      </c>
      <c r="S284" s="835">
        <v>45627</v>
      </c>
      <c r="T284" s="754"/>
      <c r="U284" s="754"/>
      <c r="V284" s="754"/>
    </row>
    <row r="285" spans="2:22" ht="16.5" customHeight="1" x14ac:dyDescent="0.45">
      <c r="B285" s="770" t="s">
        <v>535</v>
      </c>
      <c r="C285" s="227">
        <v>45919</v>
      </c>
      <c r="D285" s="734"/>
      <c r="E285" s="769">
        <v>519</v>
      </c>
      <c r="F285" s="789">
        <v>412568586</v>
      </c>
      <c r="G285" s="790">
        <v>1</v>
      </c>
      <c r="H285" s="789" t="s">
        <v>405</v>
      </c>
      <c r="I285" s="789" t="s">
        <v>306</v>
      </c>
      <c r="J285" s="789"/>
      <c r="K285" s="789"/>
      <c r="L285" s="789"/>
      <c r="M285" s="789"/>
      <c r="N285" s="789" t="s">
        <v>281</v>
      </c>
      <c r="O285" s="131" t="s">
        <v>549</v>
      </c>
      <c r="P285" s="791">
        <v>0</v>
      </c>
      <c r="Q285" s="792">
        <v>0.12409999999999999</v>
      </c>
      <c r="R285" s="793" t="s">
        <v>221</v>
      </c>
      <c r="S285" s="835">
        <v>45627</v>
      </c>
      <c r="T285" s="754"/>
      <c r="U285" s="754"/>
      <c r="V285" s="754"/>
    </row>
    <row r="286" spans="2:22" ht="16.5" customHeight="1" x14ac:dyDescent="0.45">
      <c r="B286" s="770" t="s">
        <v>535</v>
      </c>
      <c r="C286" s="227">
        <v>45920</v>
      </c>
      <c r="D286" s="734"/>
      <c r="E286" s="769">
        <v>520</v>
      </c>
      <c r="F286" s="789">
        <v>412577135</v>
      </c>
      <c r="G286" s="790">
        <v>1</v>
      </c>
      <c r="H286" s="789" t="s">
        <v>405</v>
      </c>
      <c r="I286" s="789" t="s">
        <v>306</v>
      </c>
      <c r="J286" s="789"/>
      <c r="K286" s="789"/>
      <c r="L286" s="789"/>
      <c r="M286" s="789"/>
      <c r="N286" s="789" t="s">
        <v>281</v>
      </c>
      <c r="O286" s="131" t="s">
        <v>549</v>
      </c>
      <c r="P286" s="791">
        <v>0</v>
      </c>
      <c r="Q286" s="792">
        <v>0.124</v>
      </c>
      <c r="R286" s="793" t="s">
        <v>540</v>
      </c>
      <c r="S286" s="835">
        <v>45627</v>
      </c>
      <c r="T286" s="754"/>
      <c r="U286" s="754"/>
      <c r="V286" s="754"/>
    </row>
    <row r="287" spans="2:22" ht="16.5" customHeight="1" x14ac:dyDescent="0.45">
      <c r="B287" s="770" t="s">
        <v>535</v>
      </c>
      <c r="C287" s="227">
        <v>45919</v>
      </c>
      <c r="D287" s="734"/>
      <c r="E287" s="769">
        <v>521</v>
      </c>
      <c r="F287" s="789">
        <v>412588001</v>
      </c>
      <c r="G287" s="790">
        <v>1</v>
      </c>
      <c r="H287" s="789" t="s">
        <v>405</v>
      </c>
      <c r="I287" s="789" t="s">
        <v>306</v>
      </c>
      <c r="J287" s="789"/>
      <c r="K287" s="789"/>
      <c r="L287" s="789"/>
      <c r="M287" s="789"/>
      <c r="N287" s="789" t="s">
        <v>281</v>
      </c>
      <c r="O287" s="131" t="s">
        <v>549</v>
      </c>
      <c r="P287" s="791">
        <v>0</v>
      </c>
      <c r="Q287" s="792">
        <v>0.12409999999999999</v>
      </c>
      <c r="R287" s="793" t="s">
        <v>221</v>
      </c>
      <c r="S287" s="835">
        <v>45627</v>
      </c>
      <c r="T287" s="754"/>
      <c r="U287" s="754"/>
      <c r="V287" s="754"/>
    </row>
    <row r="288" spans="2:22" ht="16.5" customHeight="1" x14ac:dyDescent="0.45">
      <c r="B288" s="770" t="s">
        <v>535</v>
      </c>
      <c r="C288" s="227">
        <v>45971</v>
      </c>
      <c r="D288" s="734"/>
      <c r="E288" s="769">
        <v>522</v>
      </c>
      <c r="F288" s="789">
        <v>412598820</v>
      </c>
      <c r="G288" s="790">
        <v>0.01</v>
      </c>
      <c r="H288" s="789" t="s">
        <v>228</v>
      </c>
      <c r="I288" s="789" t="s">
        <v>312</v>
      </c>
      <c r="J288" s="789"/>
      <c r="K288" s="789"/>
      <c r="L288" s="789"/>
      <c r="M288" s="789"/>
      <c r="N288" s="789" t="s">
        <v>541</v>
      </c>
      <c r="O288" s="131" t="s">
        <v>550</v>
      </c>
      <c r="P288" s="791">
        <v>0</v>
      </c>
      <c r="Q288" s="792">
        <v>0.12759999999999999</v>
      </c>
      <c r="R288" s="793" t="s">
        <v>221</v>
      </c>
      <c r="S288" s="835">
        <v>45627</v>
      </c>
      <c r="T288" s="754"/>
      <c r="U288" s="754"/>
      <c r="V288" s="754"/>
    </row>
    <row r="289" spans="2:22" ht="16.5" customHeight="1" x14ac:dyDescent="0.45">
      <c r="B289" s="770" t="s">
        <v>535</v>
      </c>
      <c r="C289" s="227">
        <v>45971</v>
      </c>
      <c r="D289" s="734"/>
      <c r="E289" s="769">
        <v>523</v>
      </c>
      <c r="F289" s="789">
        <v>412604733</v>
      </c>
      <c r="G289" s="790">
        <v>0.01</v>
      </c>
      <c r="H289" s="789" t="s">
        <v>228</v>
      </c>
      <c r="I289" s="789" t="s">
        <v>312</v>
      </c>
      <c r="J289" s="789"/>
      <c r="K289" s="789"/>
      <c r="L289" s="789"/>
      <c r="M289" s="789"/>
      <c r="N289" s="789" t="s">
        <v>541</v>
      </c>
      <c r="O289" s="131" t="s">
        <v>550</v>
      </c>
      <c r="P289" s="791">
        <v>0</v>
      </c>
      <c r="Q289" s="792">
        <v>0.12759999999999999</v>
      </c>
      <c r="R289" s="793" t="s">
        <v>221</v>
      </c>
      <c r="S289" s="835">
        <v>45627</v>
      </c>
      <c r="T289" s="754"/>
      <c r="U289" s="754"/>
      <c r="V289" s="754"/>
    </row>
    <row r="290" spans="2:22" ht="16.5" customHeight="1" x14ac:dyDescent="0.45">
      <c r="B290" s="770" t="s">
        <v>535</v>
      </c>
      <c r="C290" s="227">
        <v>45971</v>
      </c>
      <c r="D290" s="734"/>
      <c r="E290" s="769">
        <v>524</v>
      </c>
      <c r="F290" s="789">
        <v>412613784</v>
      </c>
      <c r="G290" s="790">
        <v>0.01</v>
      </c>
      <c r="H290" s="789" t="s">
        <v>228</v>
      </c>
      <c r="I290" s="789" t="s">
        <v>312</v>
      </c>
      <c r="J290" s="789"/>
      <c r="K290" s="789"/>
      <c r="L290" s="789"/>
      <c r="M290" s="789"/>
      <c r="N290" s="789" t="s">
        <v>541</v>
      </c>
      <c r="O290" s="131" t="s">
        <v>550</v>
      </c>
      <c r="P290" s="791">
        <v>0</v>
      </c>
      <c r="Q290" s="792">
        <v>0.12759999999999999</v>
      </c>
      <c r="R290" s="793" t="s">
        <v>221</v>
      </c>
      <c r="S290" s="835">
        <v>45627</v>
      </c>
      <c r="T290" s="754"/>
      <c r="U290" s="754"/>
      <c r="V290" s="754"/>
    </row>
    <row r="291" spans="2:22" ht="16.5" customHeight="1" x14ac:dyDescent="0.45">
      <c r="B291" s="770" t="s">
        <v>535</v>
      </c>
      <c r="C291" s="227">
        <v>45971</v>
      </c>
      <c r="D291" s="734"/>
      <c r="E291" s="769">
        <v>525</v>
      </c>
      <c r="F291" s="789">
        <v>412622502</v>
      </c>
      <c r="G291" s="790">
        <v>0.01</v>
      </c>
      <c r="H291" s="789" t="s">
        <v>228</v>
      </c>
      <c r="I291" s="789" t="s">
        <v>312</v>
      </c>
      <c r="J291" s="789"/>
      <c r="K291" s="789"/>
      <c r="L291" s="789"/>
      <c r="M291" s="789"/>
      <c r="N291" s="789" t="s">
        <v>541</v>
      </c>
      <c r="O291" s="131" t="s">
        <v>550</v>
      </c>
      <c r="P291" s="791">
        <v>0</v>
      </c>
      <c r="Q291" s="792">
        <v>0.12759999999999999</v>
      </c>
      <c r="R291" s="793" t="s">
        <v>221</v>
      </c>
      <c r="S291" s="835">
        <v>45627</v>
      </c>
      <c r="T291" s="754"/>
      <c r="U291" s="754"/>
      <c r="V291" s="754"/>
    </row>
    <row r="292" spans="2:22" ht="16.5" customHeight="1" x14ac:dyDescent="0.45">
      <c r="B292" s="770" t="s">
        <v>535</v>
      </c>
      <c r="C292" s="227">
        <v>45919</v>
      </c>
      <c r="D292" s="734"/>
      <c r="E292" s="769">
        <v>526</v>
      </c>
      <c r="F292" s="789">
        <v>412638323</v>
      </c>
      <c r="G292" s="790">
        <v>0.01</v>
      </c>
      <c r="H292" s="789" t="s">
        <v>405</v>
      </c>
      <c r="I292" s="789" t="s">
        <v>311</v>
      </c>
      <c r="J292" s="789"/>
      <c r="K292" s="789"/>
      <c r="L292" s="789"/>
      <c r="M292" s="789"/>
      <c r="N292" s="789" t="s">
        <v>351</v>
      </c>
      <c r="O292" s="131" t="s">
        <v>550</v>
      </c>
      <c r="P292" s="791">
        <v>0</v>
      </c>
      <c r="Q292" s="792">
        <v>0.1331</v>
      </c>
      <c r="R292" s="793" t="s">
        <v>221</v>
      </c>
      <c r="S292" s="835">
        <v>45627</v>
      </c>
      <c r="T292" s="754"/>
      <c r="U292" s="754"/>
      <c r="V292" s="754"/>
    </row>
    <row r="293" spans="2:22" ht="16.5" customHeight="1" x14ac:dyDescent="0.45">
      <c r="B293" s="770" t="s">
        <v>535</v>
      </c>
      <c r="C293" s="227">
        <v>45919</v>
      </c>
      <c r="D293" s="734"/>
      <c r="E293" s="769">
        <v>527</v>
      </c>
      <c r="F293" s="789">
        <v>412648442</v>
      </c>
      <c r="G293" s="790">
        <v>0.01</v>
      </c>
      <c r="H293" s="789" t="s">
        <v>405</v>
      </c>
      <c r="I293" s="789" t="s">
        <v>311</v>
      </c>
      <c r="J293" s="789"/>
      <c r="K293" s="789"/>
      <c r="L293" s="789"/>
      <c r="M293" s="789"/>
      <c r="N293" s="789" t="s">
        <v>351</v>
      </c>
      <c r="O293" s="131" t="s">
        <v>550</v>
      </c>
      <c r="P293" s="791">
        <v>0</v>
      </c>
      <c r="Q293" s="792">
        <v>0.13639999999999997</v>
      </c>
      <c r="R293" s="793" t="s">
        <v>221</v>
      </c>
      <c r="S293" s="835">
        <v>45627</v>
      </c>
      <c r="T293" s="754"/>
      <c r="U293" s="754"/>
      <c r="V293" s="754"/>
    </row>
    <row r="294" spans="2:22" ht="16.5" customHeight="1" x14ac:dyDescent="0.45">
      <c r="B294" s="770" t="s">
        <v>535</v>
      </c>
      <c r="C294" s="227">
        <v>45919</v>
      </c>
      <c r="D294" s="734"/>
      <c r="E294" s="769">
        <v>528</v>
      </c>
      <c r="F294" s="789">
        <v>412659119</v>
      </c>
      <c r="G294" s="790">
        <v>0.01</v>
      </c>
      <c r="H294" s="789" t="s">
        <v>405</v>
      </c>
      <c r="I294" s="789" t="s">
        <v>311</v>
      </c>
      <c r="J294" s="789"/>
      <c r="K294" s="789"/>
      <c r="L294" s="789"/>
      <c r="M294" s="789"/>
      <c r="N294" s="789" t="s">
        <v>351</v>
      </c>
      <c r="O294" s="131" t="s">
        <v>550</v>
      </c>
      <c r="P294" s="791">
        <v>0</v>
      </c>
      <c r="Q294" s="792">
        <v>0.1331</v>
      </c>
      <c r="R294" s="793" t="s">
        <v>221</v>
      </c>
      <c r="S294" s="835">
        <v>45627</v>
      </c>
      <c r="T294" s="754"/>
      <c r="U294" s="754"/>
      <c r="V294" s="754"/>
    </row>
    <row r="295" spans="2:22" ht="16.5" customHeight="1" x14ac:dyDescent="0.45">
      <c r="B295" s="770" t="s">
        <v>535</v>
      </c>
      <c r="C295" s="227">
        <v>45919</v>
      </c>
      <c r="D295" s="734"/>
      <c r="E295" s="769">
        <v>529</v>
      </c>
      <c r="F295" s="789">
        <v>412669521</v>
      </c>
      <c r="G295" s="790">
        <v>0.01</v>
      </c>
      <c r="H295" s="789" t="s">
        <v>405</v>
      </c>
      <c r="I295" s="789" t="s">
        <v>311</v>
      </c>
      <c r="J295" s="789"/>
      <c r="K295" s="789"/>
      <c r="L295" s="789"/>
      <c r="M295" s="789"/>
      <c r="N295" s="789" t="s">
        <v>362</v>
      </c>
      <c r="O295" s="131" t="s">
        <v>550</v>
      </c>
      <c r="P295" s="791">
        <v>0</v>
      </c>
      <c r="Q295" s="792">
        <v>0.10929999999999995</v>
      </c>
      <c r="R295" s="793" t="s">
        <v>221</v>
      </c>
      <c r="S295" s="835">
        <v>45627</v>
      </c>
      <c r="T295" s="754"/>
      <c r="U295" s="754"/>
      <c r="V295" s="754"/>
    </row>
    <row r="296" spans="2:22" ht="16.5" customHeight="1" x14ac:dyDescent="0.45">
      <c r="B296" s="770" t="s">
        <v>535</v>
      </c>
      <c r="C296" s="227">
        <v>45919</v>
      </c>
      <c r="D296" s="734"/>
      <c r="E296" s="769">
        <v>530</v>
      </c>
      <c r="F296" s="789">
        <v>412675188</v>
      </c>
      <c r="G296" s="790">
        <v>0.01</v>
      </c>
      <c r="H296" s="789" t="s">
        <v>405</v>
      </c>
      <c r="I296" s="789" t="s">
        <v>311</v>
      </c>
      <c r="J296" s="789"/>
      <c r="K296" s="789"/>
      <c r="L296" s="789"/>
      <c r="M296" s="789"/>
      <c r="N296" s="789" t="s">
        <v>362</v>
      </c>
      <c r="O296" s="131" t="s">
        <v>550</v>
      </c>
      <c r="P296" s="791">
        <v>0</v>
      </c>
      <c r="Q296" s="792">
        <v>0.10929999999999995</v>
      </c>
      <c r="R296" s="793" t="s">
        <v>221</v>
      </c>
      <c r="S296" s="835">
        <v>45627</v>
      </c>
      <c r="T296" s="754"/>
      <c r="U296" s="754"/>
      <c r="V296" s="754"/>
    </row>
    <row r="297" spans="2:22" ht="16.5" customHeight="1" x14ac:dyDescent="0.45">
      <c r="B297" s="770" t="s">
        <v>535</v>
      </c>
      <c r="C297" s="227">
        <v>45919</v>
      </c>
      <c r="D297" s="734"/>
      <c r="E297" s="769">
        <v>531</v>
      </c>
      <c r="F297" s="789">
        <v>412684781</v>
      </c>
      <c r="G297" s="790">
        <v>0.01</v>
      </c>
      <c r="H297" s="789" t="s">
        <v>405</v>
      </c>
      <c r="I297" s="789" t="s">
        <v>311</v>
      </c>
      <c r="J297" s="789"/>
      <c r="K297" s="789"/>
      <c r="L297" s="789"/>
      <c r="M297" s="789"/>
      <c r="N297" s="789" t="s">
        <v>362</v>
      </c>
      <c r="O297" s="131" t="s">
        <v>550</v>
      </c>
      <c r="P297" s="791">
        <v>0</v>
      </c>
      <c r="Q297" s="792">
        <v>0.10929999999999995</v>
      </c>
      <c r="R297" s="793" t="s">
        <v>221</v>
      </c>
      <c r="S297" s="835">
        <v>45627</v>
      </c>
      <c r="T297" s="754"/>
      <c r="U297" s="754"/>
      <c r="V297" s="754"/>
    </row>
    <row r="298" spans="2:22" ht="16.5" customHeight="1" x14ac:dyDescent="0.45">
      <c r="B298" s="770" t="s">
        <v>535</v>
      </c>
      <c r="C298" s="227">
        <v>45920</v>
      </c>
      <c r="D298" s="734"/>
      <c r="E298" s="769">
        <v>532</v>
      </c>
      <c r="F298" s="789">
        <v>412695848</v>
      </c>
      <c r="G298" s="790">
        <v>0.01</v>
      </c>
      <c r="H298" s="789" t="s">
        <v>271</v>
      </c>
      <c r="I298" s="789" t="s">
        <v>323</v>
      </c>
      <c r="J298" s="789"/>
      <c r="K298" s="789"/>
      <c r="L298" s="789"/>
      <c r="M298" s="789"/>
      <c r="N298" s="789" t="s">
        <v>399</v>
      </c>
      <c r="O298" s="131" t="s">
        <v>550</v>
      </c>
      <c r="P298" s="791">
        <v>0</v>
      </c>
      <c r="Q298" s="792">
        <v>0.13949999999999996</v>
      </c>
      <c r="R298" s="793" t="s">
        <v>540</v>
      </c>
      <c r="S298" s="835">
        <v>45595</v>
      </c>
      <c r="T298" s="754"/>
      <c r="U298" s="754"/>
      <c r="V298" s="754"/>
    </row>
    <row r="299" spans="2:22" ht="16.5" customHeight="1" x14ac:dyDescent="0.45">
      <c r="B299" s="770" t="s">
        <v>535</v>
      </c>
      <c r="C299" s="227">
        <v>45920</v>
      </c>
      <c r="D299" s="734"/>
      <c r="E299" s="769">
        <v>533</v>
      </c>
      <c r="F299" s="789">
        <v>412709622</v>
      </c>
      <c r="G299" s="790">
        <v>0.01</v>
      </c>
      <c r="H299" s="789" t="s">
        <v>271</v>
      </c>
      <c r="I299" s="789" t="s">
        <v>323</v>
      </c>
      <c r="J299" s="789"/>
      <c r="K299" s="789"/>
      <c r="L299" s="789"/>
      <c r="M299" s="789"/>
      <c r="N299" s="789" t="s">
        <v>399</v>
      </c>
      <c r="O299" s="131" t="s">
        <v>550</v>
      </c>
      <c r="P299" s="791">
        <v>0</v>
      </c>
      <c r="Q299" s="792">
        <v>0.13949999999999996</v>
      </c>
      <c r="R299" s="793" t="s">
        <v>540</v>
      </c>
      <c r="S299" s="835">
        <v>45595</v>
      </c>
      <c r="T299" s="754"/>
      <c r="U299" s="754"/>
      <c r="V299" s="754"/>
    </row>
    <row r="300" spans="2:22" ht="16.5" customHeight="1" x14ac:dyDescent="0.45">
      <c r="B300" s="770" t="s">
        <v>535</v>
      </c>
      <c r="C300" s="227">
        <v>45920</v>
      </c>
      <c r="D300" s="734"/>
      <c r="E300" s="769">
        <v>534</v>
      </c>
      <c r="F300" s="789">
        <v>412719363</v>
      </c>
      <c r="G300" s="790">
        <v>0.01</v>
      </c>
      <c r="H300" s="789" t="s">
        <v>271</v>
      </c>
      <c r="I300" s="789" t="s">
        <v>323</v>
      </c>
      <c r="J300" s="789"/>
      <c r="K300" s="789"/>
      <c r="L300" s="789"/>
      <c r="M300" s="789"/>
      <c r="N300" s="789" t="s">
        <v>399</v>
      </c>
      <c r="O300" s="131" t="s">
        <v>550</v>
      </c>
      <c r="P300" s="791">
        <v>0</v>
      </c>
      <c r="Q300" s="792">
        <v>0.13949999999999996</v>
      </c>
      <c r="R300" s="793" t="s">
        <v>540</v>
      </c>
      <c r="S300" s="835">
        <v>45595</v>
      </c>
      <c r="T300" s="754"/>
      <c r="U300" s="754"/>
      <c r="V300" s="754"/>
    </row>
    <row r="301" spans="2:22" ht="16.5" customHeight="1" x14ac:dyDescent="0.45">
      <c r="B301" s="770" t="s">
        <v>535</v>
      </c>
      <c r="C301" s="227">
        <v>45920</v>
      </c>
      <c r="D301" s="734"/>
      <c r="E301" s="769">
        <v>535</v>
      </c>
      <c r="F301" s="789">
        <v>412723397</v>
      </c>
      <c r="G301" s="790">
        <v>0.01</v>
      </c>
      <c r="H301" s="789" t="s">
        <v>271</v>
      </c>
      <c r="I301" s="789" t="s">
        <v>323</v>
      </c>
      <c r="J301" s="789"/>
      <c r="K301" s="789"/>
      <c r="L301" s="789"/>
      <c r="M301" s="789"/>
      <c r="N301" s="789" t="s">
        <v>385</v>
      </c>
      <c r="O301" s="131" t="s">
        <v>550</v>
      </c>
      <c r="P301" s="791">
        <v>0</v>
      </c>
      <c r="Q301" s="792">
        <v>0.13839999999999997</v>
      </c>
      <c r="R301" s="793" t="s">
        <v>221</v>
      </c>
      <c r="S301" s="835">
        <v>45595</v>
      </c>
      <c r="T301" s="754"/>
      <c r="U301" s="754"/>
      <c r="V301" s="754"/>
    </row>
    <row r="302" spans="2:22" ht="16.5" customHeight="1" x14ac:dyDescent="0.45">
      <c r="B302" s="770" t="s">
        <v>535</v>
      </c>
      <c r="C302" s="227">
        <v>45920</v>
      </c>
      <c r="D302" s="734"/>
      <c r="E302" s="769">
        <v>536</v>
      </c>
      <c r="F302" s="789">
        <v>412734928</v>
      </c>
      <c r="G302" s="790">
        <v>0.01</v>
      </c>
      <c r="H302" s="789" t="s">
        <v>271</v>
      </c>
      <c r="I302" s="789" t="s">
        <v>323</v>
      </c>
      <c r="J302" s="789"/>
      <c r="K302" s="789"/>
      <c r="L302" s="789"/>
      <c r="M302" s="789"/>
      <c r="N302" s="789" t="s">
        <v>385</v>
      </c>
      <c r="O302" s="131" t="s">
        <v>550</v>
      </c>
      <c r="P302" s="791">
        <v>0</v>
      </c>
      <c r="Q302" s="792">
        <v>0.13839999999999997</v>
      </c>
      <c r="R302" s="793" t="s">
        <v>221</v>
      </c>
      <c r="S302" s="835">
        <v>45595</v>
      </c>
      <c r="T302" s="754"/>
      <c r="U302" s="754"/>
      <c r="V302" s="754"/>
    </row>
    <row r="303" spans="2:22" ht="16.5" customHeight="1" x14ac:dyDescent="0.45">
      <c r="B303" s="770" t="s">
        <v>535</v>
      </c>
      <c r="C303" s="227">
        <v>45920</v>
      </c>
      <c r="D303" s="734"/>
      <c r="E303" s="769">
        <v>537</v>
      </c>
      <c r="F303" s="789">
        <v>412743358</v>
      </c>
      <c r="G303" s="790">
        <v>0.01</v>
      </c>
      <c r="H303" s="789" t="s">
        <v>271</v>
      </c>
      <c r="I303" s="789" t="s">
        <v>323</v>
      </c>
      <c r="J303" s="789"/>
      <c r="K303" s="789"/>
      <c r="L303" s="789"/>
      <c r="M303" s="789"/>
      <c r="N303" s="789" t="s">
        <v>385</v>
      </c>
      <c r="O303" s="131" t="s">
        <v>550</v>
      </c>
      <c r="P303" s="791">
        <v>0</v>
      </c>
      <c r="Q303" s="792">
        <v>0.13839999999999997</v>
      </c>
      <c r="R303" s="793" t="s">
        <v>221</v>
      </c>
      <c r="S303" s="835">
        <v>45595</v>
      </c>
      <c r="T303" s="754"/>
      <c r="U303" s="754"/>
      <c r="V303" s="754"/>
    </row>
    <row r="304" spans="2:22" ht="16.5" customHeight="1" x14ac:dyDescent="0.45">
      <c r="B304" s="770" t="s">
        <v>535</v>
      </c>
      <c r="C304" s="227">
        <v>45921</v>
      </c>
      <c r="D304" s="734"/>
      <c r="E304" s="769">
        <v>538</v>
      </c>
      <c r="F304" s="789">
        <v>412754475</v>
      </c>
      <c r="G304" s="790">
        <v>0.01</v>
      </c>
      <c r="H304" s="789" t="s">
        <v>156</v>
      </c>
      <c r="I304" s="789" t="s">
        <v>325</v>
      </c>
      <c r="J304" s="789"/>
      <c r="K304" s="789"/>
      <c r="L304" s="789"/>
      <c r="M304" s="789"/>
      <c r="N304" s="789" t="s">
        <v>400</v>
      </c>
      <c r="O304" s="131" t="s">
        <v>550</v>
      </c>
      <c r="P304" s="791">
        <v>0</v>
      </c>
      <c r="Q304" s="792">
        <v>0.1179</v>
      </c>
      <c r="R304" s="793" t="s">
        <v>537</v>
      </c>
      <c r="S304" s="835">
        <v>45597</v>
      </c>
      <c r="T304" s="754"/>
      <c r="U304" s="754"/>
      <c r="V304" s="754"/>
    </row>
    <row r="305" spans="2:22" ht="16.5" customHeight="1" x14ac:dyDescent="0.45">
      <c r="B305" s="770" t="s">
        <v>535</v>
      </c>
      <c r="C305" s="227">
        <v>45921</v>
      </c>
      <c r="D305" s="734"/>
      <c r="E305" s="769">
        <v>539</v>
      </c>
      <c r="F305" s="789">
        <v>412764962</v>
      </c>
      <c r="G305" s="790">
        <v>0.01</v>
      </c>
      <c r="H305" s="789" t="s">
        <v>156</v>
      </c>
      <c r="I305" s="789" t="s">
        <v>325</v>
      </c>
      <c r="J305" s="789"/>
      <c r="K305" s="789"/>
      <c r="L305" s="789"/>
      <c r="M305" s="789"/>
      <c r="N305" s="789" t="s">
        <v>401</v>
      </c>
      <c r="O305" s="131" t="s">
        <v>550</v>
      </c>
      <c r="P305" s="791">
        <v>0</v>
      </c>
      <c r="Q305" s="792">
        <v>0.1179</v>
      </c>
      <c r="R305" s="793" t="s">
        <v>537</v>
      </c>
      <c r="S305" s="835">
        <v>45597</v>
      </c>
      <c r="T305" s="754"/>
      <c r="U305" s="754"/>
      <c r="V305" s="754"/>
    </row>
    <row r="306" spans="2:22" ht="16.5" customHeight="1" x14ac:dyDescent="0.45">
      <c r="B306" s="770" t="s">
        <v>535</v>
      </c>
      <c r="C306" s="227">
        <v>45920</v>
      </c>
      <c r="D306" s="734"/>
      <c r="E306" s="769">
        <v>540</v>
      </c>
      <c r="F306" s="789">
        <v>412779847</v>
      </c>
      <c r="G306" s="790">
        <v>0.01</v>
      </c>
      <c r="H306" s="789" t="s">
        <v>156</v>
      </c>
      <c r="I306" s="789" t="s">
        <v>325</v>
      </c>
      <c r="J306" s="789"/>
      <c r="K306" s="789"/>
      <c r="L306" s="789"/>
      <c r="M306" s="789"/>
      <c r="N306" s="789" t="s">
        <v>395</v>
      </c>
      <c r="O306" s="131" t="s">
        <v>550</v>
      </c>
      <c r="P306" s="791">
        <v>0</v>
      </c>
      <c r="Q306" s="792">
        <v>0.125</v>
      </c>
      <c r="R306" s="793" t="s">
        <v>537</v>
      </c>
      <c r="S306" s="835">
        <v>45597</v>
      </c>
      <c r="T306" s="754"/>
      <c r="U306" s="754"/>
      <c r="V306" s="754"/>
    </row>
    <row r="307" spans="2:22" ht="16.5" customHeight="1" x14ac:dyDescent="0.45">
      <c r="B307" s="770" t="s">
        <v>535</v>
      </c>
      <c r="C307" s="227">
        <v>45920</v>
      </c>
      <c r="D307" s="734"/>
      <c r="E307" s="769">
        <v>541</v>
      </c>
      <c r="F307" s="789">
        <v>412783273</v>
      </c>
      <c r="G307" s="790">
        <v>0.01</v>
      </c>
      <c r="H307" s="789" t="s">
        <v>156</v>
      </c>
      <c r="I307" s="789" t="s">
        <v>325</v>
      </c>
      <c r="J307" s="789"/>
      <c r="K307" s="789"/>
      <c r="L307" s="789"/>
      <c r="M307" s="789"/>
      <c r="N307" s="789" t="s">
        <v>395</v>
      </c>
      <c r="O307" s="131" t="s">
        <v>550</v>
      </c>
      <c r="P307" s="791">
        <v>0</v>
      </c>
      <c r="Q307" s="792">
        <v>0.125</v>
      </c>
      <c r="R307" s="793" t="s">
        <v>537</v>
      </c>
      <c r="S307" s="835">
        <v>45597</v>
      </c>
      <c r="T307" s="754"/>
      <c r="U307" s="754"/>
      <c r="V307" s="754"/>
    </row>
    <row r="308" spans="2:22" ht="16.5" customHeight="1" x14ac:dyDescent="0.45">
      <c r="B308" s="770" t="s">
        <v>535</v>
      </c>
      <c r="C308" s="227">
        <v>45922</v>
      </c>
      <c r="D308" s="734"/>
      <c r="E308" s="769">
        <v>542</v>
      </c>
      <c r="F308" s="789">
        <v>412792236</v>
      </c>
      <c r="G308" s="790">
        <v>0.01</v>
      </c>
      <c r="H308" s="789" t="s">
        <v>228</v>
      </c>
      <c r="I308" s="789" t="s">
        <v>328</v>
      </c>
      <c r="J308" s="789"/>
      <c r="K308" s="789"/>
      <c r="L308" s="789"/>
      <c r="M308" s="789"/>
      <c r="N308" s="789" t="s">
        <v>388</v>
      </c>
      <c r="O308" s="131" t="s">
        <v>550</v>
      </c>
      <c r="P308" s="791">
        <v>0</v>
      </c>
      <c r="Q308" s="792">
        <v>0.12190000000000001</v>
      </c>
      <c r="R308" s="793" t="s">
        <v>221</v>
      </c>
      <c r="S308" s="835">
        <v>45627</v>
      </c>
      <c r="T308" s="754"/>
      <c r="U308" s="754"/>
      <c r="V308" s="754"/>
    </row>
    <row r="309" spans="2:22" ht="16.5" customHeight="1" x14ac:dyDescent="0.45">
      <c r="B309" s="770" t="s">
        <v>535</v>
      </c>
      <c r="C309" s="227">
        <v>45922</v>
      </c>
      <c r="D309" s="734"/>
      <c r="E309" s="769">
        <v>543</v>
      </c>
      <c r="F309" s="789">
        <v>412807766</v>
      </c>
      <c r="G309" s="790">
        <v>0.01</v>
      </c>
      <c r="H309" s="789" t="s">
        <v>228</v>
      </c>
      <c r="I309" s="789" t="s">
        <v>328</v>
      </c>
      <c r="J309" s="789"/>
      <c r="K309" s="789"/>
      <c r="L309" s="789"/>
      <c r="M309" s="789"/>
      <c r="N309" s="789" t="s">
        <v>388</v>
      </c>
      <c r="O309" s="131" t="s">
        <v>550</v>
      </c>
      <c r="P309" s="791">
        <v>0</v>
      </c>
      <c r="Q309" s="792">
        <v>0.12190000000000001</v>
      </c>
      <c r="R309" s="793" t="s">
        <v>221</v>
      </c>
      <c r="S309" s="835">
        <v>45627</v>
      </c>
      <c r="T309" s="754"/>
      <c r="U309" s="754"/>
      <c r="V309" s="754"/>
    </row>
    <row r="310" spans="2:22" ht="16.5" customHeight="1" x14ac:dyDescent="0.45">
      <c r="B310" s="770" t="s">
        <v>535</v>
      </c>
      <c r="C310" s="227">
        <v>45920</v>
      </c>
      <c r="D310" s="734"/>
      <c r="E310" s="769">
        <v>544</v>
      </c>
      <c r="F310" s="789">
        <v>412814243</v>
      </c>
      <c r="G310" s="790">
        <v>0.01</v>
      </c>
      <c r="H310" s="789" t="s">
        <v>278</v>
      </c>
      <c r="I310" s="789" t="s">
        <v>316</v>
      </c>
      <c r="J310" s="789"/>
      <c r="K310" s="789"/>
      <c r="L310" s="789"/>
      <c r="M310" s="789"/>
      <c r="N310" s="789" t="s">
        <v>368</v>
      </c>
      <c r="O310" s="131" t="s">
        <v>550</v>
      </c>
      <c r="P310" s="791">
        <v>0</v>
      </c>
      <c r="Q310" s="792">
        <v>0.11990000000000001</v>
      </c>
      <c r="R310" s="793" t="s">
        <v>537</v>
      </c>
      <c r="S310" s="835">
        <v>45597</v>
      </c>
      <c r="T310" s="754"/>
      <c r="U310" s="754"/>
      <c r="V310" s="754"/>
    </row>
    <row r="311" spans="2:22" ht="16.5" customHeight="1" x14ac:dyDescent="0.45">
      <c r="B311" s="770" t="s">
        <v>535</v>
      </c>
      <c r="C311" s="227">
        <v>45920</v>
      </c>
      <c r="D311" s="734"/>
      <c r="E311" s="769">
        <v>545</v>
      </c>
      <c r="F311" s="789">
        <v>412820845</v>
      </c>
      <c r="G311" s="790">
        <v>0.01</v>
      </c>
      <c r="H311" s="789" t="s">
        <v>278</v>
      </c>
      <c r="I311" s="789" t="s">
        <v>316</v>
      </c>
      <c r="J311" s="789"/>
      <c r="K311" s="789"/>
      <c r="L311" s="789"/>
      <c r="M311" s="789"/>
      <c r="N311" s="789" t="s">
        <v>368</v>
      </c>
      <c r="O311" s="131" t="s">
        <v>550</v>
      </c>
      <c r="P311" s="791">
        <v>0</v>
      </c>
      <c r="Q311" s="792">
        <v>0.11990000000000001</v>
      </c>
      <c r="R311" s="793" t="s">
        <v>537</v>
      </c>
      <c r="S311" s="835">
        <v>45597</v>
      </c>
      <c r="T311" s="754"/>
      <c r="U311" s="754"/>
      <c r="V311" s="754"/>
    </row>
    <row r="312" spans="2:22" ht="16.5" customHeight="1" x14ac:dyDescent="0.45">
      <c r="B312" s="770" t="s">
        <v>535</v>
      </c>
      <c r="C312" s="227">
        <v>45920</v>
      </c>
      <c r="D312" s="734"/>
      <c r="E312" s="769">
        <v>546</v>
      </c>
      <c r="F312" s="789">
        <v>412832200</v>
      </c>
      <c r="G312" s="790">
        <v>0.01</v>
      </c>
      <c r="H312" s="789" t="s">
        <v>278</v>
      </c>
      <c r="I312" s="789" t="s">
        <v>316</v>
      </c>
      <c r="J312" s="789"/>
      <c r="K312" s="789"/>
      <c r="L312" s="789"/>
      <c r="M312" s="789"/>
      <c r="N312" s="789" t="s">
        <v>368</v>
      </c>
      <c r="O312" s="131" t="s">
        <v>550</v>
      </c>
      <c r="P312" s="791">
        <v>0</v>
      </c>
      <c r="Q312" s="792">
        <v>0.11990000000000001</v>
      </c>
      <c r="R312" s="793" t="s">
        <v>537</v>
      </c>
      <c r="S312" s="835">
        <v>45597</v>
      </c>
      <c r="T312" s="754"/>
      <c r="U312" s="754"/>
      <c r="V312" s="754"/>
    </row>
    <row r="313" spans="2:22" ht="16.5" customHeight="1" x14ac:dyDescent="0.45">
      <c r="B313" s="770" t="s">
        <v>535</v>
      </c>
      <c r="C313" s="227">
        <v>45920</v>
      </c>
      <c r="D313" s="734"/>
      <c r="E313" s="769">
        <v>547</v>
      </c>
      <c r="F313" s="789">
        <v>412843105</v>
      </c>
      <c r="G313" s="790">
        <v>0.01</v>
      </c>
      <c r="H313" s="789" t="s">
        <v>278</v>
      </c>
      <c r="I313" s="789" t="s">
        <v>316</v>
      </c>
      <c r="J313" s="789"/>
      <c r="K313" s="789"/>
      <c r="L313" s="789"/>
      <c r="M313" s="789"/>
      <c r="N313" s="789" t="s">
        <v>341</v>
      </c>
      <c r="O313" s="131" t="s">
        <v>550</v>
      </c>
      <c r="P313" s="791">
        <v>0</v>
      </c>
      <c r="Q313" s="792">
        <v>0.125</v>
      </c>
      <c r="R313" s="793" t="s">
        <v>537</v>
      </c>
      <c r="S313" s="835">
        <v>45597</v>
      </c>
      <c r="T313" s="754"/>
      <c r="U313" s="754"/>
      <c r="V313" s="754"/>
    </row>
    <row r="314" spans="2:22" ht="16.5" customHeight="1" x14ac:dyDescent="0.45">
      <c r="B314" s="770" t="s">
        <v>535</v>
      </c>
      <c r="C314" s="227">
        <v>45920</v>
      </c>
      <c r="D314" s="734"/>
      <c r="E314" s="769">
        <v>548</v>
      </c>
      <c r="F314" s="789">
        <v>412857684</v>
      </c>
      <c r="G314" s="790">
        <v>0.01</v>
      </c>
      <c r="H314" s="789" t="s">
        <v>278</v>
      </c>
      <c r="I314" s="789" t="s">
        <v>316</v>
      </c>
      <c r="J314" s="789"/>
      <c r="K314" s="789"/>
      <c r="L314" s="789"/>
      <c r="M314" s="789"/>
      <c r="N314" s="789" t="s">
        <v>341</v>
      </c>
      <c r="O314" s="131" t="s">
        <v>550</v>
      </c>
      <c r="P314" s="791">
        <v>0</v>
      </c>
      <c r="Q314" s="792">
        <v>0.125</v>
      </c>
      <c r="R314" s="793" t="s">
        <v>537</v>
      </c>
      <c r="S314" s="835">
        <v>45597</v>
      </c>
      <c r="T314" s="754"/>
      <c r="U314" s="754"/>
      <c r="V314" s="754"/>
    </row>
    <row r="315" spans="2:22" ht="16.5" customHeight="1" x14ac:dyDescent="0.45">
      <c r="B315" s="770" t="s">
        <v>535</v>
      </c>
      <c r="C315" s="227">
        <v>45920</v>
      </c>
      <c r="D315" s="734"/>
      <c r="E315" s="769">
        <v>549</v>
      </c>
      <c r="F315" s="789">
        <v>412867834</v>
      </c>
      <c r="G315" s="790">
        <v>0.01</v>
      </c>
      <c r="H315" s="789" t="s">
        <v>278</v>
      </c>
      <c r="I315" s="789" t="s">
        <v>316</v>
      </c>
      <c r="J315" s="789"/>
      <c r="K315" s="789"/>
      <c r="L315" s="789"/>
      <c r="M315" s="789"/>
      <c r="N315" s="789" t="s">
        <v>341</v>
      </c>
      <c r="O315" s="131" t="s">
        <v>550</v>
      </c>
      <c r="P315" s="791">
        <v>0</v>
      </c>
      <c r="Q315" s="792">
        <v>0.125</v>
      </c>
      <c r="R315" s="793" t="s">
        <v>537</v>
      </c>
      <c r="S315" s="835">
        <v>45597</v>
      </c>
      <c r="T315" s="754"/>
      <c r="U315" s="754"/>
      <c r="V315" s="754"/>
    </row>
    <row r="316" spans="2:22" ht="16.5" customHeight="1" x14ac:dyDescent="0.45">
      <c r="B316" s="770" t="s">
        <v>535</v>
      </c>
      <c r="C316" s="227">
        <v>45976</v>
      </c>
      <c r="D316" s="734"/>
      <c r="E316" s="769">
        <v>550</v>
      </c>
      <c r="F316" s="44">
        <v>412872799</v>
      </c>
      <c r="G316" s="45">
        <v>0.01</v>
      </c>
      <c r="H316" s="44" t="s">
        <v>406</v>
      </c>
      <c r="I316" s="789" t="s">
        <v>331</v>
      </c>
      <c r="J316" s="789"/>
      <c r="K316" s="789"/>
      <c r="L316" s="789"/>
      <c r="M316" s="44"/>
      <c r="N316" s="44" t="s">
        <v>392</v>
      </c>
      <c r="O316" s="131" t="s">
        <v>550</v>
      </c>
      <c r="P316" s="222">
        <v>0</v>
      </c>
      <c r="Q316" s="208">
        <v>0.13869999999999999</v>
      </c>
      <c r="R316" s="233" t="s">
        <v>540</v>
      </c>
      <c r="S316" s="835">
        <v>45627</v>
      </c>
      <c r="T316" s="754"/>
      <c r="U316" s="754"/>
      <c r="V316" s="754"/>
    </row>
    <row r="317" spans="2:22" ht="16.5" customHeight="1" x14ac:dyDescent="0.45">
      <c r="B317" s="770" t="s">
        <v>535</v>
      </c>
      <c r="C317" s="227">
        <v>45976</v>
      </c>
      <c r="D317" s="734"/>
      <c r="E317" s="769">
        <v>551</v>
      </c>
      <c r="F317" s="44">
        <v>412884521</v>
      </c>
      <c r="G317" s="45">
        <v>0.01</v>
      </c>
      <c r="H317" s="44" t="s">
        <v>406</v>
      </c>
      <c r="I317" s="789" t="s">
        <v>331</v>
      </c>
      <c r="J317" s="789"/>
      <c r="K317" s="789"/>
      <c r="L317" s="789"/>
      <c r="M317" s="44"/>
      <c r="N317" s="44" t="s">
        <v>392</v>
      </c>
      <c r="O317" s="131" t="s">
        <v>550</v>
      </c>
      <c r="P317" s="222">
        <v>0</v>
      </c>
      <c r="Q317" s="208">
        <v>0.13869999999999999</v>
      </c>
      <c r="R317" s="233" t="s">
        <v>540</v>
      </c>
      <c r="S317" s="835">
        <v>45627</v>
      </c>
      <c r="T317" s="754"/>
      <c r="U317" s="754"/>
      <c r="V317" s="754"/>
    </row>
    <row r="318" spans="2:22" ht="16.5" customHeight="1" x14ac:dyDescent="0.45">
      <c r="B318" s="770" t="s">
        <v>535</v>
      </c>
      <c r="C318" s="227">
        <v>45976</v>
      </c>
      <c r="D318" s="734"/>
      <c r="E318" s="769">
        <v>552</v>
      </c>
      <c r="F318" s="44">
        <v>412890364</v>
      </c>
      <c r="G318" s="45">
        <v>0.01</v>
      </c>
      <c r="H318" s="44" t="s">
        <v>406</v>
      </c>
      <c r="I318" s="789" t="s">
        <v>331</v>
      </c>
      <c r="J318" s="789"/>
      <c r="K318" s="789"/>
      <c r="L318" s="789"/>
      <c r="M318" s="44"/>
      <c r="N318" s="44" t="s">
        <v>392</v>
      </c>
      <c r="O318" s="131" t="s">
        <v>550</v>
      </c>
      <c r="P318" s="222">
        <v>0</v>
      </c>
      <c r="Q318" s="208">
        <v>0.13830000000000001</v>
      </c>
      <c r="R318" s="233" t="s">
        <v>540</v>
      </c>
      <c r="S318" s="835">
        <v>45627</v>
      </c>
      <c r="T318" s="754"/>
      <c r="U318" s="754"/>
      <c r="V318" s="754"/>
    </row>
    <row r="319" spans="2:22" ht="16.5" customHeight="1" x14ac:dyDescent="0.45">
      <c r="B319" s="770" t="s">
        <v>535</v>
      </c>
      <c r="C319" s="227">
        <v>45976</v>
      </c>
      <c r="D319" s="734"/>
      <c r="E319" s="769">
        <v>553</v>
      </c>
      <c r="F319" s="44">
        <v>412905938</v>
      </c>
      <c r="G319" s="45">
        <v>0.01</v>
      </c>
      <c r="H319" s="44" t="s">
        <v>406</v>
      </c>
      <c r="I319" s="789" t="s">
        <v>331</v>
      </c>
      <c r="J319" s="789"/>
      <c r="K319" s="789"/>
      <c r="L319" s="789"/>
      <c r="M319" s="44"/>
      <c r="N319" s="44" t="s">
        <v>392</v>
      </c>
      <c r="O319" s="131" t="s">
        <v>550</v>
      </c>
      <c r="P319" s="222">
        <v>0</v>
      </c>
      <c r="Q319" s="208">
        <v>0.13830000000000001</v>
      </c>
      <c r="R319" s="233" t="s">
        <v>540</v>
      </c>
      <c r="S319" s="835">
        <v>45627</v>
      </c>
      <c r="T319" s="754"/>
      <c r="U319" s="754"/>
      <c r="V319" s="754"/>
    </row>
    <row r="320" spans="2:22" ht="16.5" customHeight="1" x14ac:dyDescent="0.45">
      <c r="B320" s="770" t="s">
        <v>535</v>
      </c>
      <c r="C320" s="227">
        <v>45920</v>
      </c>
      <c r="D320" s="734"/>
      <c r="E320" s="769">
        <v>554</v>
      </c>
      <c r="F320" s="44">
        <v>412911255</v>
      </c>
      <c r="G320" s="45">
        <v>0.01</v>
      </c>
      <c r="H320" s="44" t="s">
        <v>405</v>
      </c>
      <c r="I320" s="789" t="s">
        <v>306</v>
      </c>
      <c r="J320" s="789"/>
      <c r="K320" s="789"/>
      <c r="L320" s="789"/>
      <c r="M320" s="44"/>
      <c r="N320" s="44" t="s">
        <v>404</v>
      </c>
      <c r="O320" s="131" t="s">
        <v>549</v>
      </c>
      <c r="P320" s="222">
        <v>0</v>
      </c>
      <c r="Q320" s="208">
        <v>0.12829999999999997</v>
      </c>
      <c r="R320" s="233" t="s">
        <v>221</v>
      </c>
      <c r="S320" s="835">
        <v>45627</v>
      </c>
      <c r="T320" s="754"/>
      <c r="U320" s="754"/>
      <c r="V320" s="754"/>
    </row>
    <row r="321" spans="2:22" ht="16.5" customHeight="1" x14ac:dyDescent="0.45">
      <c r="B321" s="770" t="s">
        <v>535</v>
      </c>
      <c r="C321" s="227">
        <v>45921</v>
      </c>
      <c r="D321" s="734"/>
      <c r="E321" s="769">
        <v>555</v>
      </c>
      <c r="F321" s="44">
        <v>412924846</v>
      </c>
      <c r="G321" s="45">
        <v>0.01</v>
      </c>
      <c r="H321" s="44" t="s">
        <v>405</v>
      </c>
      <c r="I321" s="789" t="s">
        <v>538</v>
      </c>
      <c r="J321" s="789"/>
      <c r="K321" s="789"/>
      <c r="L321" s="789"/>
      <c r="M321" s="44"/>
      <c r="N321" s="44" t="s">
        <v>404</v>
      </c>
      <c r="O321" s="131" t="s">
        <v>549</v>
      </c>
      <c r="P321" s="222">
        <v>0</v>
      </c>
      <c r="Q321" s="208">
        <v>0.12829999999999997</v>
      </c>
      <c r="R321" s="233" t="s">
        <v>221</v>
      </c>
      <c r="S321" s="835">
        <v>45627</v>
      </c>
      <c r="T321" s="754"/>
      <c r="U321" s="754"/>
      <c r="V321" s="754"/>
    </row>
    <row r="322" spans="2:22" ht="16.5" customHeight="1" thickBot="1" x14ac:dyDescent="0.45">
      <c r="B322" s="770" t="s">
        <v>535</v>
      </c>
      <c r="C322" s="227">
        <v>45920</v>
      </c>
      <c r="D322" s="819"/>
      <c r="E322" s="769">
        <v>556</v>
      </c>
      <c r="F322" s="44">
        <v>412934507</v>
      </c>
      <c r="G322" s="45">
        <v>0.01</v>
      </c>
      <c r="H322" s="44" t="s">
        <v>405</v>
      </c>
      <c r="I322" s="789" t="s">
        <v>306</v>
      </c>
      <c r="J322" s="789"/>
      <c r="K322" s="789"/>
      <c r="L322" s="789"/>
      <c r="M322" s="44"/>
      <c r="N322" s="44" t="s">
        <v>404</v>
      </c>
      <c r="O322" s="131" t="s">
        <v>549</v>
      </c>
      <c r="P322" s="222">
        <v>0</v>
      </c>
      <c r="Q322" s="208">
        <v>0.12829999999999997</v>
      </c>
      <c r="R322" s="233" t="s">
        <v>221</v>
      </c>
      <c r="S322" s="835">
        <v>45627</v>
      </c>
      <c r="T322" s="754"/>
      <c r="U322" s="754"/>
      <c r="V322" s="754"/>
    </row>
    <row r="323" spans="2:22" ht="16.5" hidden="1" customHeight="1" thickBot="1" x14ac:dyDescent="0.45">
      <c r="B323" s="771"/>
      <c r="C323" s="227"/>
      <c r="D323" s="820"/>
      <c r="E323" s="237"/>
      <c r="F323" s="44"/>
      <c r="G323" s="45"/>
      <c r="H323" s="44"/>
      <c r="I323" s="789"/>
      <c r="J323" s="789"/>
      <c r="K323" s="789"/>
      <c r="L323" s="789"/>
      <c r="M323" s="44"/>
      <c r="N323" s="44"/>
      <c r="O323" s="131"/>
      <c r="P323" s="222"/>
      <c r="Q323" s="208"/>
      <c r="R323" s="233"/>
      <c r="S323" s="224"/>
      <c r="T323" s="828"/>
      <c r="U323" s="828"/>
      <c r="V323" s="828"/>
    </row>
    <row r="324" spans="2:22" ht="16.5" hidden="1" customHeight="1" x14ac:dyDescent="0.4">
      <c r="B324" s="771"/>
      <c r="C324" s="227"/>
      <c r="D324" s="820"/>
      <c r="E324" s="237"/>
      <c r="F324" s="44"/>
      <c r="G324" s="45"/>
      <c r="H324" s="44"/>
      <c r="I324" s="789"/>
      <c r="J324" s="789"/>
      <c r="K324" s="789"/>
      <c r="L324" s="789"/>
      <c r="M324" s="44"/>
      <c r="N324" s="44"/>
      <c r="O324" s="131"/>
      <c r="P324" s="222"/>
      <c r="Q324" s="208"/>
      <c r="R324" s="233"/>
      <c r="S324" s="224"/>
      <c r="T324" s="828"/>
      <c r="U324" s="828"/>
      <c r="V324" s="828"/>
    </row>
    <row r="325" spans="2:22" ht="16.5" hidden="1" customHeight="1" thickTop="1" x14ac:dyDescent="0.4">
      <c r="B325" s="771"/>
      <c r="C325" s="227"/>
      <c r="D325" s="820"/>
      <c r="E325" s="237"/>
      <c r="F325" s="44"/>
      <c r="G325" s="45"/>
      <c r="H325" s="44"/>
      <c r="I325" s="789"/>
      <c r="J325" s="789"/>
      <c r="K325" s="789"/>
      <c r="L325" s="789"/>
      <c r="M325" s="44"/>
      <c r="N325" s="44"/>
      <c r="O325" s="131"/>
      <c r="P325" s="222"/>
      <c r="Q325" s="208"/>
      <c r="R325" s="233"/>
      <c r="S325" s="224"/>
      <c r="T325" s="828"/>
      <c r="U325" s="828"/>
      <c r="V325" s="828"/>
    </row>
    <row r="326" spans="2:22" ht="16.5" hidden="1" customHeight="1" thickTop="1" x14ac:dyDescent="0.4">
      <c r="B326" s="771"/>
      <c r="C326" s="227"/>
      <c r="D326" s="820"/>
      <c r="E326" s="237"/>
      <c r="F326" s="44"/>
      <c r="G326" s="45"/>
      <c r="H326" s="44"/>
      <c r="I326" s="789"/>
      <c r="J326" s="789"/>
      <c r="K326" s="789"/>
      <c r="L326" s="789"/>
      <c r="M326" s="44"/>
      <c r="N326" s="44"/>
      <c r="O326" s="131"/>
      <c r="P326" s="222"/>
      <c r="Q326" s="208"/>
      <c r="R326" s="233"/>
      <c r="S326" s="224"/>
      <c r="T326" s="828"/>
      <c r="U326" s="828"/>
      <c r="V326" s="828"/>
    </row>
    <row r="327" spans="2:22" ht="16.5" hidden="1" customHeight="1" thickTop="1" x14ac:dyDescent="0.4">
      <c r="B327" s="771"/>
      <c r="C327" s="227"/>
      <c r="D327" s="820"/>
      <c r="E327" s="237"/>
      <c r="F327" s="44"/>
      <c r="G327" s="45"/>
      <c r="H327" s="44"/>
      <c r="I327" s="789"/>
      <c r="J327" s="789"/>
      <c r="K327" s="789"/>
      <c r="L327" s="789"/>
      <c r="M327" s="44"/>
      <c r="N327" s="44"/>
      <c r="O327" s="131"/>
      <c r="P327" s="222"/>
      <c r="Q327" s="208"/>
      <c r="R327" s="233"/>
      <c r="S327" s="224"/>
      <c r="T327" s="828"/>
      <c r="U327" s="828"/>
      <c r="V327" s="828"/>
    </row>
    <row r="328" spans="2:22" ht="16.5" hidden="1" customHeight="1" thickTop="1" x14ac:dyDescent="0.4">
      <c r="B328" s="771"/>
      <c r="C328" s="227"/>
      <c r="D328" s="820"/>
      <c r="E328" s="237"/>
      <c r="F328" s="44"/>
      <c r="G328" s="45"/>
      <c r="H328" s="44"/>
      <c r="I328" s="789"/>
      <c r="J328" s="789"/>
      <c r="K328" s="789"/>
      <c r="L328" s="789"/>
      <c r="M328" s="44"/>
      <c r="N328" s="44"/>
      <c r="O328" s="131"/>
      <c r="P328" s="222"/>
      <c r="Q328" s="208"/>
      <c r="R328" s="233"/>
      <c r="S328" s="224"/>
      <c r="T328" s="828"/>
      <c r="U328" s="828"/>
      <c r="V328" s="828"/>
    </row>
    <row r="329" spans="2:22" ht="16.5" hidden="1" customHeight="1" thickTop="1" x14ac:dyDescent="0.4">
      <c r="B329" s="771"/>
      <c r="C329" s="227"/>
      <c r="D329" s="820"/>
      <c r="E329" s="237"/>
      <c r="F329" s="44"/>
      <c r="G329" s="45"/>
      <c r="H329" s="44"/>
      <c r="I329" s="789"/>
      <c r="J329" s="789"/>
      <c r="K329" s="789"/>
      <c r="L329" s="789"/>
      <c r="M329" s="44"/>
      <c r="N329" s="44"/>
      <c r="O329" s="131"/>
      <c r="P329" s="222"/>
      <c r="Q329" s="208"/>
      <c r="R329" s="233"/>
      <c r="S329" s="224"/>
      <c r="T329" s="828"/>
      <c r="U329" s="828"/>
      <c r="V329" s="828"/>
    </row>
    <row r="330" spans="2:22" ht="16.5" hidden="1" customHeight="1" thickTop="1" x14ac:dyDescent="0.4">
      <c r="B330" s="771"/>
      <c r="C330" s="227"/>
      <c r="D330" s="820"/>
      <c r="E330" s="237"/>
      <c r="F330" s="44"/>
      <c r="G330" s="45"/>
      <c r="H330" s="44"/>
      <c r="I330" s="789"/>
      <c r="J330" s="789"/>
      <c r="K330" s="789"/>
      <c r="L330" s="789"/>
      <c r="M330" s="44"/>
      <c r="N330" s="44"/>
      <c r="O330" s="131"/>
      <c r="P330" s="222"/>
      <c r="Q330" s="208"/>
      <c r="R330" s="233"/>
      <c r="S330" s="224"/>
      <c r="T330" s="828"/>
      <c r="U330" s="828"/>
      <c r="V330" s="828"/>
    </row>
    <row r="331" spans="2:22" ht="16.5" hidden="1" customHeight="1" thickTop="1" x14ac:dyDescent="0.4">
      <c r="B331" s="771"/>
      <c r="C331" s="227"/>
      <c r="D331" s="820"/>
      <c r="E331" s="237"/>
      <c r="F331" s="44"/>
      <c r="G331" s="45"/>
      <c r="H331" s="44"/>
      <c r="I331" s="789"/>
      <c r="J331" s="789"/>
      <c r="K331" s="789"/>
      <c r="L331" s="789"/>
      <c r="M331" s="44"/>
      <c r="N331" s="44"/>
      <c r="O331" s="131"/>
      <c r="P331" s="222"/>
      <c r="Q331" s="208"/>
      <c r="R331" s="233"/>
      <c r="S331" s="224"/>
      <c r="T331" s="828"/>
      <c r="U331" s="828"/>
      <c r="V331" s="828"/>
    </row>
    <row r="332" spans="2:22" ht="16.5" hidden="1" customHeight="1" thickTop="1" x14ac:dyDescent="0.4">
      <c r="B332" s="771"/>
      <c r="C332" s="227"/>
      <c r="D332" s="820"/>
      <c r="E332" s="237"/>
      <c r="F332" s="44"/>
      <c r="G332" s="45"/>
      <c r="H332" s="44"/>
      <c r="I332" s="789"/>
      <c r="J332" s="789"/>
      <c r="K332" s="789"/>
      <c r="L332" s="789"/>
      <c r="M332" s="44"/>
      <c r="N332" s="44"/>
      <c r="O332" s="131"/>
      <c r="P332" s="222"/>
      <c r="Q332" s="208"/>
      <c r="R332" s="233"/>
      <c r="S332" s="224"/>
      <c r="T332" s="828"/>
      <c r="U332" s="828"/>
      <c r="V332" s="828"/>
    </row>
    <row r="333" spans="2:22" ht="16.5" hidden="1" customHeight="1" thickTop="1" x14ac:dyDescent="0.4">
      <c r="B333" s="771"/>
      <c r="C333" s="227"/>
      <c r="D333" s="820"/>
      <c r="E333" s="237"/>
      <c r="F333" s="44"/>
      <c r="G333" s="45"/>
      <c r="H333" s="44"/>
      <c r="I333" s="789"/>
      <c r="J333" s="789"/>
      <c r="K333" s="789"/>
      <c r="L333" s="789"/>
      <c r="M333" s="44"/>
      <c r="N333" s="44"/>
      <c r="O333" s="131"/>
      <c r="P333" s="222"/>
      <c r="Q333" s="208"/>
      <c r="R333" s="233"/>
      <c r="S333" s="224"/>
      <c r="T333" s="828"/>
      <c r="U333" s="828"/>
      <c r="V333" s="828"/>
    </row>
    <row r="334" spans="2:22" ht="16.5" hidden="1" customHeight="1" thickTop="1" x14ac:dyDescent="0.4">
      <c r="B334" s="771"/>
      <c r="C334" s="227">
        <v>45936</v>
      </c>
      <c r="D334" s="820"/>
      <c r="E334" s="237"/>
      <c r="F334" s="150"/>
      <c r="G334" s="45"/>
      <c r="H334" s="44"/>
      <c r="I334" s="749"/>
      <c r="J334" s="749"/>
      <c r="K334" s="749"/>
      <c r="L334" s="749"/>
      <c r="M334" s="150"/>
      <c r="N334" s="150"/>
      <c r="O334" s="131"/>
      <c r="P334" s="222"/>
      <c r="Q334" s="208"/>
      <c r="R334" s="233"/>
      <c r="S334" s="224"/>
      <c r="T334" s="828"/>
      <c r="U334" s="828"/>
      <c r="V334" s="828"/>
    </row>
    <row r="335" spans="2:22" ht="16.5" hidden="1" customHeight="1" thickTop="1" x14ac:dyDescent="0.4">
      <c r="B335" s="771"/>
      <c r="C335" s="227">
        <v>45937</v>
      </c>
      <c r="D335" s="820"/>
      <c r="E335" s="237"/>
      <c r="F335" s="150"/>
      <c r="G335" s="45"/>
      <c r="H335" s="44"/>
      <c r="I335" s="749"/>
      <c r="J335" s="749"/>
      <c r="K335" s="749"/>
      <c r="L335" s="749"/>
      <c r="M335" s="150"/>
      <c r="N335" s="150"/>
      <c r="O335" s="131"/>
      <c r="P335" s="222"/>
      <c r="Q335" s="208"/>
      <c r="R335" s="233"/>
      <c r="S335" s="224"/>
      <c r="T335" s="828"/>
      <c r="U335" s="828"/>
      <c r="V335" s="828"/>
    </row>
    <row r="336" spans="2:22" ht="16.5" hidden="1" customHeight="1" thickTop="1" x14ac:dyDescent="0.4">
      <c r="B336" s="771"/>
      <c r="C336" s="227">
        <v>45938</v>
      </c>
      <c r="D336" s="820"/>
      <c r="E336" s="237"/>
      <c r="F336" s="150"/>
      <c r="G336" s="45"/>
      <c r="H336" s="44"/>
      <c r="I336" s="749"/>
      <c r="J336" s="749"/>
      <c r="K336" s="749"/>
      <c r="L336" s="749"/>
      <c r="M336" s="150"/>
      <c r="N336" s="150"/>
      <c r="O336" s="131"/>
      <c r="P336" s="222"/>
      <c r="Q336" s="208"/>
      <c r="R336" s="233"/>
      <c r="S336" s="224"/>
      <c r="T336" s="828"/>
      <c r="U336" s="828"/>
      <c r="V336" s="828"/>
    </row>
    <row r="337" spans="2:22" ht="16.5" hidden="1" customHeight="1" thickTop="1" x14ac:dyDescent="0.4">
      <c r="B337" s="771"/>
      <c r="C337" s="227">
        <v>45939</v>
      </c>
      <c r="D337" s="820"/>
      <c r="E337" s="237"/>
      <c r="F337" s="150"/>
      <c r="G337" s="45"/>
      <c r="H337" s="44"/>
      <c r="I337" s="749"/>
      <c r="J337" s="749"/>
      <c r="K337" s="749"/>
      <c r="L337" s="749"/>
      <c r="M337" s="150"/>
      <c r="N337" s="150"/>
      <c r="O337" s="131"/>
      <c r="P337" s="222"/>
      <c r="Q337" s="208"/>
      <c r="R337" s="233"/>
      <c r="S337" s="224"/>
      <c r="T337" s="828"/>
      <c r="U337" s="828"/>
      <c r="V337" s="828"/>
    </row>
    <row r="338" spans="2:22" ht="16.5" hidden="1" customHeight="1" thickTop="1" x14ac:dyDescent="0.4">
      <c r="B338" s="771"/>
      <c r="C338" s="227">
        <v>45940</v>
      </c>
      <c r="D338" s="820"/>
      <c r="E338" s="237"/>
      <c r="F338" s="150"/>
      <c r="G338" s="151"/>
      <c r="H338" s="150"/>
      <c r="I338" s="749"/>
      <c r="J338" s="749"/>
      <c r="K338" s="749"/>
      <c r="L338" s="749"/>
      <c r="M338" s="150"/>
      <c r="N338" s="150"/>
      <c r="O338" s="131"/>
      <c r="P338" s="222"/>
      <c r="Q338" s="208"/>
      <c r="R338" s="233"/>
      <c r="S338" s="224"/>
      <c r="T338" s="828"/>
      <c r="U338" s="828"/>
      <c r="V338" s="828"/>
    </row>
    <row r="339" spans="2:22" ht="16.5" hidden="1" customHeight="1" thickTop="1" x14ac:dyDescent="0.4">
      <c r="B339" s="771"/>
      <c r="C339" s="227">
        <v>45941</v>
      </c>
      <c r="D339" s="820"/>
      <c r="E339" s="237"/>
      <c r="F339" s="150"/>
      <c r="G339" s="151"/>
      <c r="H339" s="150"/>
      <c r="I339" s="749"/>
      <c r="J339" s="749"/>
      <c r="K339" s="749"/>
      <c r="L339" s="749"/>
      <c r="M339" s="150"/>
      <c r="N339" s="150"/>
      <c r="O339" s="131"/>
      <c r="P339" s="222"/>
      <c r="Q339" s="208"/>
      <c r="R339" s="233"/>
      <c r="S339" s="224"/>
      <c r="T339" s="828"/>
      <c r="U339" s="828"/>
      <c r="V339" s="828"/>
    </row>
    <row r="340" spans="2:22" ht="16.5" hidden="1" customHeight="1" thickTop="1" x14ac:dyDescent="0.4">
      <c r="B340" s="771"/>
      <c r="C340" s="227">
        <v>45942</v>
      </c>
      <c r="D340" s="820"/>
      <c r="E340" s="237"/>
      <c r="F340" s="150"/>
      <c r="G340" s="151"/>
      <c r="H340" s="150"/>
      <c r="I340" s="749"/>
      <c r="J340" s="749"/>
      <c r="K340" s="749"/>
      <c r="L340" s="749"/>
      <c r="M340" s="150"/>
      <c r="N340" s="150"/>
      <c r="O340" s="131"/>
      <c r="P340" s="222"/>
      <c r="Q340" s="208"/>
      <c r="R340" s="233"/>
      <c r="S340" s="224"/>
      <c r="T340" s="828"/>
      <c r="U340" s="828"/>
      <c r="V340" s="828"/>
    </row>
    <row r="341" spans="2:22" ht="16.5" hidden="1" customHeight="1" thickTop="1" x14ac:dyDescent="0.4">
      <c r="B341" s="771"/>
      <c r="C341" s="227">
        <v>45943</v>
      </c>
      <c r="D341" s="820"/>
      <c r="E341" s="237"/>
      <c r="F341" s="150"/>
      <c r="G341" s="151"/>
      <c r="H341" s="150"/>
      <c r="I341" s="749"/>
      <c r="J341" s="749"/>
      <c r="K341" s="749"/>
      <c r="L341" s="749"/>
      <c r="M341" s="150"/>
      <c r="N341" s="150"/>
      <c r="O341" s="131"/>
      <c r="P341" s="222"/>
      <c r="Q341" s="208"/>
      <c r="R341" s="233"/>
      <c r="S341" s="224"/>
      <c r="T341" s="828"/>
      <c r="U341" s="828"/>
      <c r="V341" s="828"/>
    </row>
    <row r="342" spans="2:22" ht="16.5" hidden="1" customHeight="1" thickTop="1" x14ac:dyDescent="0.4">
      <c r="B342" s="771"/>
      <c r="C342" s="227">
        <v>45944</v>
      </c>
      <c r="D342" s="820"/>
      <c r="E342" s="237"/>
      <c r="F342" s="150"/>
      <c r="G342" s="151"/>
      <c r="H342" s="150"/>
      <c r="I342" s="749"/>
      <c r="J342" s="749"/>
      <c r="K342" s="749"/>
      <c r="L342" s="749"/>
      <c r="M342" s="150"/>
      <c r="N342" s="150"/>
      <c r="O342" s="131"/>
      <c r="P342" s="222"/>
      <c r="Q342" s="208"/>
      <c r="R342" s="233"/>
      <c r="S342" s="224"/>
      <c r="T342" s="828"/>
      <c r="U342" s="828"/>
      <c r="V342" s="828"/>
    </row>
    <row r="343" spans="2:22" ht="16.5" hidden="1" customHeight="1" thickTop="1" x14ac:dyDescent="0.4">
      <c r="B343" s="771"/>
      <c r="C343" s="227">
        <v>45945</v>
      </c>
      <c r="D343" s="820"/>
      <c r="E343" s="237"/>
      <c r="F343" s="150"/>
      <c r="G343" s="151"/>
      <c r="H343" s="150"/>
      <c r="I343" s="749"/>
      <c r="J343" s="749"/>
      <c r="K343" s="749"/>
      <c r="L343" s="749"/>
      <c r="M343" s="150"/>
      <c r="N343" s="150"/>
      <c r="O343" s="131"/>
      <c r="P343" s="222"/>
      <c r="Q343" s="208"/>
      <c r="R343" s="233"/>
      <c r="S343" s="224"/>
      <c r="T343" s="828"/>
      <c r="U343" s="828"/>
      <c r="V343" s="828"/>
    </row>
    <row r="344" spans="2:22" ht="16.5" hidden="1" customHeight="1" thickTop="1" x14ac:dyDescent="0.4">
      <c r="B344" s="771"/>
      <c r="C344" s="227">
        <v>45946</v>
      </c>
      <c r="D344" s="820"/>
      <c r="E344" s="237"/>
      <c r="F344" s="150"/>
      <c r="G344" s="151"/>
      <c r="H344" s="150"/>
      <c r="I344" s="749"/>
      <c r="J344" s="749"/>
      <c r="K344" s="749"/>
      <c r="L344" s="749"/>
      <c r="M344" s="150"/>
      <c r="N344" s="150"/>
      <c r="O344" s="131"/>
      <c r="P344" s="222"/>
      <c r="Q344" s="208"/>
      <c r="R344" s="233"/>
      <c r="S344" s="224"/>
      <c r="T344" s="828"/>
      <c r="U344" s="828"/>
      <c r="V344" s="828"/>
    </row>
    <row r="345" spans="2:22" ht="16.5" hidden="1" customHeight="1" thickTop="1" x14ac:dyDescent="0.4">
      <c r="B345" s="771"/>
      <c r="C345" s="227">
        <v>45947</v>
      </c>
      <c r="D345" s="820"/>
      <c r="E345" s="237"/>
      <c r="F345" s="150"/>
      <c r="G345" s="151"/>
      <c r="H345" s="150"/>
      <c r="I345" s="749"/>
      <c r="J345" s="749"/>
      <c r="K345" s="749"/>
      <c r="L345" s="749"/>
      <c r="M345" s="150"/>
      <c r="N345" s="150"/>
      <c r="O345" s="131"/>
      <c r="P345" s="222"/>
      <c r="Q345" s="208"/>
      <c r="R345" s="233"/>
      <c r="S345" s="224"/>
      <c r="T345" s="828"/>
      <c r="U345" s="828"/>
      <c r="V345" s="828"/>
    </row>
    <row r="346" spans="2:22" ht="16.5" hidden="1" customHeight="1" thickTop="1" x14ac:dyDescent="0.4">
      <c r="B346" s="771"/>
      <c r="C346" s="227">
        <v>45948</v>
      </c>
      <c r="D346" s="820"/>
      <c r="E346" s="237"/>
      <c r="F346" s="44"/>
      <c r="G346" s="45"/>
      <c r="H346" s="150"/>
      <c r="I346" s="749"/>
      <c r="J346" s="749"/>
      <c r="K346" s="749"/>
      <c r="L346" s="749"/>
      <c r="M346" s="44"/>
      <c r="N346" s="44"/>
      <c r="O346" s="131"/>
      <c r="P346" s="222"/>
      <c r="Q346" s="208"/>
      <c r="R346" s="233"/>
      <c r="S346" s="224"/>
      <c r="T346" s="828"/>
      <c r="U346" s="828"/>
      <c r="V346" s="828"/>
    </row>
    <row r="347" spans="2:22" ht="16.5" hidden="1" customHeight="1" thickTop="1" x14ac:dyDescent="0.4">
      <c r="B347" s="771"/>
      <c r="C347" s="227">
        <v>45949</v>
      </c>
      <c r="D347" s="820"/>
      <c r="E347" s="237"/>
      <c r="F347" s="44"/>
      <c r="G347" s="45"/>
      <c r="H347" s="150"/>
      <c r="I347" s="749"/>
      <c r="J347" s="749"/>
      <c r="K347" s="749"/>
      <c r="L347" s="749"/>
      <c r="M347" s="150"/>
      <c r="N347" s="44"/>
      <c r="O347" s="131"/>
      <c r="P347" s="222"/>
      <c r="Q347" s="208"/>
      <c r="R347" s="233"/>
      <c r="S347" s="224"/>
      <c r="T347" s="828"/>
      <c r="U347" s="828"/>
      <c r="V347" s="828"/>
    </row>
    <row r="348" spans="2:22" ht="16.5" hidden="1" customHeight="1" thickTop="1" x14ac:dyDescent="0.4">
      <c r="B348" s="771"/>
      <c r="C348" s="227">
        <v>45950</v>
      </c>
      <c r="D348" s="820"/>
      <c r="E348" s="237"/>
      <c r="F348" s="44"/>
      <c r="G348" s="45"/>
      <c r="H348" s="150"/>
      <c r="I348" s="749"/>
      <c r="J348" s="749"/>
      <c r="K348" s="749"/>
      <c r="L348" s="749"/>
      <c r="M348" s="150"/>
      <c r="N348" s="44"/>
      <c r="O348" s="131"/>
      <c r="P348" s="222"/>
      <c r="Q348" s="208"/>
      <c r="R348" s="233"/>
      <c r="S348" s="224"/>
      <c r="T348" s="828"/>
      <c r="U348" s="828"/>
      <c r="V348" s="828"/>
    </row>
    <row r="349" spans="2:22" ht="16.5" hidden="1" customHeight="1" thickTop="1" x14ac:dyDescent="0.4">
      <c r="B349" s="771"/>
      <c r="C349" s="227">
        <v>45951</v>
      </c>
      <c r="D349" s="820"/>
      <c r="E349" s="237"/>
      <c r="F349" s="44"/>
      <c r="G349" s="45"/>
      <c r="H349" s="150"/>
      <c r="I349" s="749"/>
      <c r="J349" s="749"/>
      <c r="K349" s="749"/>
      <c r="L349" s="749"/>
      <c r="M349" s="150"/>
      <c r="N349" s="44"/>
      <c r="O349" s="131"/>
      <c r="P349" s="222"/>
      <c r="Q349" s="208"/>
      <c r="R349" s="233"/>
      <c r="S349" s="224"/>
      <c r="T349" s="828"/>
      <c r="U349" s="828"/>
      <c r="V349" s="828"/>
    </row>
    <row r="350" spans="2:22" ht="16.5" hidden="1" customHeight="1" thickTop="1" x14ac:dyDescent="0.4">
      <c r="B350" s="771"/>
      <c r="C350" s="227">
        <v>45952</v>
      </c>
      <c r="D350" s="820"/>
      <c r="E350" s="237"/>
      <c r="F350" s="44"/>
      <c r="G350" s="45"/>
      <c r="H350" s="150"/>
      <c r="I350" s="749"/>
      <c r="J350" s="749"/>
      <c r="K350" s="749"/>
      <c r="L350" s="749"/>
      <c r="M350" s="44"/>
      <c r="N350" s="44"/>
      <c r="O350" s="131"/>
      <c r="P350" s="222"/>
      <c r="Q350" s="208"/>
      <c r="R350" s="233"/>
      <c r="S350" s="224"/>
      <c r="T350" s="828"/>
      <c r="U350" s="828"/>
      <c r="V350" s="828"/>
    </row>
    <row r="351" spans="2:22" ht="16.5" hidden="1" customHeight="1" thickTop="1" x14ac:dyDescent="0.4">
      <c r="B351" s="771"/>
      <c r="C351" s="227">
        <v>45953</v>
      </c>
      <c r="D351" s="820"/>
      <c r="E351" s="237"/>
      <c r="F351" s="44"/>
      <c r="G351" s="45"/>
      <c r="H351" s="150"/>
      <c r="I351" s="749"/>
      <c r="J351" s="749"/>
      <c r="K351" s="749"/>
      <c r="L351" s="749"/>
      <c r="M351" s="150"/>
      <c r="N351" s="44"/>
      <c r="O351" s="131"/>
      <c r="P351" s="222"/>
      <c r="Q351" s="208"/>
      <c r="R351" s="233"/>
      <c r="S351" s="224"/>
      <c r="T351" s="828"/>
      <c r="U351" s="828"/>
      <c r="V351" s="828"/>
    </row>
    <row r="352" spans="2:22" ht="16.5" hidden="1" customHeight="1" thickTop="1" x14ac:dyDescent="0.4">
      <c r="B352" s="771"/>
      <c r="C352" s="227">
        <v>45954</v>
      </c>
      <c r="D352" s="820"/>
      <c r="E352" s="237"/>
      <c r="F352" s="44"/>
      <c r="G352" s="45"/>
      <c r="H352" s="150"/>
      <c r="I352" s="749"/>
      <c r="J352" s="749"/>
      <c r="K352" s="749"/>
      <c r="L352" s="749"/>
      <c r="M352" s="44"/>
      <c r="N352" s="44"/>
      <c r="O352" s="131"/>
      <c r="P352" s="222"/>
      <c r="Q352" s="208"/>
      <c r="R352" s="233"/>
      <c r="S352" s="224"/>
      <c r="T352" s="828"/>
      <c r="U352" s="828"/>
      <c r="V352" s="828"/>
    </row>
    <row r="353" spans="2:22" ht="16.5" hidden="1" customHeight="1" thickTop="1" x14ac:dyDescent="0.4">
      <c r="B353" s="771"/>
      <c r="C353" s="227">
        <v>45955</v>
      </c>
      <c r="D353" s="820"/>
      <c r="E353" s="237"/>
      <c r="F353" s="44"/>
      <c r="G353" s="45"/>
      <c r="H353" s="150"/>
      <c r="I353" s="749"/>
      <c r="J353" s="749"/>
      <c r="K353" s="749"/>
      <c r="L353" s="749"/>
      <c r="M353" s="44"/>
      <c r="N353" s="44"/>
      <c r="O353" s="131"/>
      <c r="P353" s="222"/>
      <c r="Q353" s="208"/>
      <c r="R353" s="233"/>
      <c r="S353" s="224"/>
      <c r="T353" s="828"/>
      <c r="U353" s="828"/>
      <c r="V353" s="828"/>
    </row>
    <row r="354" spans="2:22" ht="16.5" hidden="1" customHeight="1" thickTop="1" x14ac:dyDescent="0.4">
      <c r="B354" s="771"/>
      <c r="C354" s="227">
        <v>45956</v>
      </c>
      <c r="D354" s="820"/>
      <c r="E354" s="237"/>
      <c r="F354" s="44"/>
      <c r="G354" s="45"/>
      <c r="H354" s="150"/>
      <c r="I354" s="749"/>
      <c r="J354" s="749"/>
      <c r="K354" s="749"/>
      <c r="L354" s="749"/>
      <c r="M354" s="44"/>
      <c r="N354" s="44"/>
      <c r="O354" s="131"/>
      <c r="P354" s="222"/>
      <c r="Q354" s="208"/>
      <c r="R354" s="233"/>
      <c r="S354" s="224"/>
      <c r="T354" s="828"/>
      <c r="U354" s="828"/>
      <c r="V354" s="828"/>
    </row>
    <row r="355" spans="2:22" ht="16.5" hidden="1" customHeight="1" thickTop="1" x14ac:dyDescent="0.4">
      <c r="B355" s="771"/>
      <c r="C355" s="227">
        <v>45957</v>
      </c>
      <c r="D355" s="820"/>
      <c r="E355" s="237"/>
      <c r="F355" s="44"/>
      <c r="G355" s="45"/>
      <c r="H355" s="150"/>
      <c r="I355" s="749"/>
      <c r="J355" s="749"/>
      <c r="K355" s="749"/>
      <c r="L355" s="749"/>
      <c r="M355" s="44"/>
      <c r="N355" s="44"/>
      <c r="O355" s="131"/>
      <c r="P355" s="222"/>
      <c r="Q355" s="208"/>
      <c r="R355" s="233"/>
      <c r="S355" s="224"/>
      <c r="T355" s="828"/>
      <c r="U355" s="828"/>
      <c r="V355" s="828"/>
    </row>
    <row r="356" spans="2:22" ht="16.5" hidden="1" customHeight="1" thickTop="1" x14ac:dyDescent="0.4">
      <c r="B356" s="772"/>
      <c r="C356" s="227">
        <v>45958</v>
      </c>
      <c r="D356" s="819"/>
      <c r="E356" s="746"/>
      <c r="F356" s="747"/>
      <c r="G356" s="748"/>
      <c r="H356" s="749"/>
      <c r="I356" s="749"/>
      <c r="J356" s="749"/>
      <c r="K356" s="749"/>
      <c r="L356" s="749"/>
      <c r="M356" s="749"/>
      <c r="N356" s="749"/>
      <c r="O356" s="239"/>
      <c r="P356" s="750"/>
      <c r="Q356" s="751"/>
      <c r="R356" s="752"/>
      <c r="S356" s="753"/>
      <c r="T356" s="828"/>
      <c r="U356" s="828"/>
      <c r="V356" s="828"/>
    </row>
    <row r="357" spans="2:22" ht="17.25" hidden="1" customHeight="1" thickTop="1" x14ac:dyDescent="0.4">
      <c r="B357" s="773"/>
      <c r="C357" s="227">
        <v>45959</v>
      </c>
      <c r="D357" s="819"/>
      <c r="E357" s="238"/>
      <c r="F357" s="214"/>
      <c r="G357" s="130"/>
      <c r="H357" s="129"/>
      <c r="I357" s="129"/>
      <c r="J357" s="129"/>
      <c r="K357" s="129"/>
      <c r="L357" s="129"/>
      <c r="M357" s="129"/>
      <c r="N357" s="129"/>
      <c r="O357" s="210"/>
      <c r="P357" s="229"/>
      <c r="Q357" s="209"/>
      <c r="R357" s="234"/>
      <c r="S357" s="225"/>
      <c r="T357" s="828"/>
      <c r="U357" s="828"/>
      <c r="V357" s="828"/>
    </row>
    <row r="358" spans="2:22" ht="13.5" thickTop="1" x14ac:dyDescent="0.35">
      <c r="B358" s="247"/>
      <c r="C358" s="248"/>
      <c r="D358" s="821"/>
      <c r="E358" s="248"/>
      <c r="F358" s="248"/>
      <c r="G358" s="248"/>
      <c r="H358" s="248"/>
      <c r="I358" s="821"/>
      <c r="J358" s="821"/>
      <c r="K358" s="821"/>
      <c r="L358" s="821"/>
      <c r="M358" s="248"/>
      <c r="N358" s="248"/>
      <c r="O358" s="248"/>
      <c r="P358" s="248"/>
      <c r="Q358" s="248"/>
      <c r="R358" s="248"/>
      <c r="S358" s="248"/>
    </row>
    <row r="1080" ht="16.5" customHeight="1" x14ac:dyDescent="0.35"/>
    <row r="1308" ht="13.5" customHeight="1" x14ac:dyDescent="0.35"/>
  </sheetData>
  <mergeCells count="2">
    <mergeCell ref="C3:S3"/>
    <mergeCell ref="C4:S4"/>
  </mergeCells>
  <phoneticPr fontId="0" type="noConversion"/>
  <pageMargins left="0.2" right="0.2" top="0.2" bottom="0.2" header="0.3" footer="0.3"/>
  <pageSetup scale="39" fitToHeight="0" orientation="landscape"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3:K29"/>
  <sheetViews>
    <sheetView showGridLines="0" zoomScale="75" zoomScaleNormal="75" workbookViewId="0">
      <selection activeCell="G38" sqref="G38"/>
    </sheetView>
  </sheetViews>
  <sheetFormatPr defaultColWidth="9.1328125" defaultRowHeight="12.75" x14ac:dyDescent="0.35"/>
  <cols>
    <col min="1" max="1" width="2.33203125" style="167" customWidth="1"/>
    <col min="2" max="2" width="2.53125" style="167" customWidth="1"/>
    <col min="3" max="3" width="16.53125" style="167" customWidth="1"/>
    <col min="4" max="4" width="10.86328125" style="167" customWidth="1"/>
    <col min="5" max="5" width="15" style="167" bestFit="1" customWidth="1"/>
    <col min="6" max="6" width="15" style="167" customWidth="1"/>
    <col min="7" max="7" width="27.6640625" style="167" customWidth="1"/>
    <col min="8" max="8" width="29" style="167" customWidth="1"/>
    <col min="9" max="9" width="11.1328125" style="167" bestFit="1" customWidth="1"/>
    <col min="10" max="10" width="28.6640625" style="167" customWidth="1"/>
    <col min="11" max="11" width="21.46484375" style="167" customWidth="1"/>
    <col min="12" max="16384" width="9.1328125" style="167"/>
  </cols>
  <sheetData>
    <row r="3" spans="2:11" ht="30.75" x14ac:dyDescent="0.8">
      <c r="C3" s="883" t="str">
        <f>HOME!I4</f>
        <v>STAR PRINCESS</v>
      </c>
      <c r="D3" s="884"/>
      <c r="E3" s="884"/>
      <c r="F3" s="884"/>
      <c r="G3" s="884"/>
      <c r="H3" s="884"/>
      <c r="I3" s="884"/>
      <c r="J3" s="155"/>
    </row>
    <row r="4" spans="2:11" ht="20.25" x14ac:dyDescent="0.5">
      <c r="C4" s="881" t="s">
        <v>74</v>
      </c>
      <c r="D4" s="881"/>
      <c r="E4" s="881"/>
      <c r="F4" s="881"/>
      <c r="G4" s="881"/>
      <c r="H4" s="881"/>
      <c r="I4" s="881"/>
      <c r="J4" s="168"/>
    </row>
    <row r="5" spans="2:11" ht="15.4" x14ac:dyDescent="0.4">
      <c r="C5" s="40"/>
      <c r="D5" s="73"/>
      <c r="E5" s="73"/>
      <c r="F5" s="73"/>
      <c r="G5" s="73"/>
      <c r="H5" s="73"/>
      <c r="I5" s="42"/>
      <c r="J5" s="2"/>
    </row>
    <row r="6" spans="2:11" ht="15.4" x14ac:dyDescent="0.4">
      <c r="C6" s="885" t="s">
        <v>274</v>
      </c>
      <c r="D6" s="885"/>
      <c r="E6" s="885"/>
      <c r="F6" s="885"/>
      <c r="G6" s="885"/>
      <c r="H6" s="885"/>
      <c r="I6" s="885"/>
      <c r="J6" s="2"/>
    </row>
    <row r="7" spans="2:11" ht="15.4" x14ac:dyDescent="0.4">
      <c r="C7" s="40"/>
      <c r="D7" s="73"/>
      <c r="E7" s="73"/>
      <c r="F7" s="73"/>
      <c r="G7" s="73"/>
      <c r="H7" s="73"/>
      <c r="I7" s="42"/>
      <c r="J7" s="2"/>
    </row>
    <row r="8" spans="2:11" ht="15.4" x14ac:dyDescent="0.4">
      <c r="C8" s="169" t="s">
        <v>128</v>
      </c>
      <c r="D8" s="882">
        <v>45812</v>
      </c>
      <c r="E8" s="882"/>
      <c r="F8" s="249"/>
      <c r="G8" s="249"/>
      <c r="H8" s="249"/>
      <c r="J8" s="886" t="s">
        <v>560</v>
      </c>
      <c r="K8" s="886"/>
    </row>
    <row r="9" spans="2:11" x14ac:dyDescent="0.35">
      <c r="J9" s="887"/>
      <c r="K9" s="887"/>
    </row>
    <row r="10" spans="2:11" ht="14.25" x14ac:dyDescent="0.4">
      <c r="B10" s="318"/>
      <c r="C10" s="170" t="s">
        <v>132</v>
      </c>
      <c r="D10" s="170" t="s">
        <v>75</v>
      </c>
      <c r="E10" s="171" t="s">
        <v>76</v>
      </c>
      <c r="F10" s="890" t="s">
        <v>198</v>
      </c>
      <c r="G10" s="890" t="s">
        <v>546</v>
      </c>
      <c r="H10" s="890" t="s">
        <v>547</v>
      </c>
      <c r="I10" s="27"/>
      <c r="J10" s="888" t="s">
        <v>561</v>
      </c>
      <c r="K10" s="888" t="s">
        <v>562</v>
      </c>
    </row>
    <row r="11" spans="2:11" ht="14.25" x14ac:dyDescent="0.4">
      <c r="B11" s="318"/>
      <c r="C11" s="172" t="s">
        <v>118</v>
      </c>
      <c r="D11" s="172" t="s">
        <v>78</v>
      </c>
      <c r="E11" s="250" t="s">
        <v>79</v>
      </c>
      <c r="F11" s="891"/>
      <c r="G11" s="891"/>
      <c r="H11" s="891"/>
      <c r="I11" s="27"/>
      <c r="J11" s="889"/>
      <c r="K11" s="889"/>
    </row>
    <row r="12" spans="2:11" ht="14.25" x14ac:dyDescent="0.4">
      <c r="B12" s="318">
        <f t="shared" ref="B12:B15" si="0">IF(OR(C12="",C12=0),0,1)</f>
        <v>1</v>
      </c>
      <c r="C12" s="174">
        <v>45350</v>
      </c>
      <c r="D12" s="312" t="s">
        <v>267</v>
      </c>
      <c r="E12" s="175">
        <v>0.3</v>
      </c>
      <c r="F12" s="175" t="s">
        <v>223</v>
      </c>
      <c r="G12" s="818"/>
      <c r="H12" s="818"/>
      <c r="I12" s="173">
        <v>1</v>
      </c>
      <c r="J12" s="836" t="s">
        <v>563</v>
      </c>
      <c r="K12" s="837" t="s">
        <v>563</v>
      </c>
    </row>
    <row r="13" spans="2:11" ht="14.25" x14ac:dyDescent="0.4">
      <c r="B13" s="318">
        <f t="shared" si="0"/>
        <v>1</v>
      </c>
      <c r="C13" s="174">
        <v>45350</v>
      </c>
      <c r="D13" s="312" t="s">
        <v>283</v>
      </c>
      <c r="E13" s="175">
        <v>0.3</v>
      </c>
      <c r="F13" s="175" t="s">
        <v>223</v>
      </c>
      <c r="G13" s="818"/>
      <c r="H13" s="818"/>
      <c r="I13" s="173">
        <v>1</v>
      </c>
      <c r="J13" s="837"/>
      <c r="K13" s="837"/>
    </row>
    <row r="14" spans="2:11" ht="14.25" x14ac:dyDescent="0.4">
      <c r="B14" s="318">
        <f t="shared" si="0"/>
        <v>1</v>
      </c>
      <c r="C14" s="174">
        <v>45350</v>
      </c>
      <c r="D14" s="312" t="s">
        <v>284</v>
      </c>
      <c r="E14" s="175">
        <v>0.3</v>
      </c>
      <c r="F14" s="175" t="s">
        <v>223</v>
      </c>
      <c r="G14" s="818"/>
      <c r="H14" s="818"/>
      <c r="I14" s="173">
        <v>1</v>
      </c>
      <c r="J14" s="837"/>
      <c r="K14" s="837"/>
    </row>
    <row r="15" spans="2:11" ht="14.25" x14ac:dyDescent="0.4">
      <c r="B15" s="318">
        <f t="shared" si="0"/>
        <v>1</v>
      </c>
      <c r="C15" s="174">
        <v>45350</v>
      </c>
      <c r="D15" s="312" t="s">
        <v>285</v>
      </c>
      <c r="E15" s="175">
        <v>0.3</v>
      </c>
      <c r="F15" s="175" t="s">
        <v>223</v>
      </c>
      <c r="G15" s="818"/>
      <c r="H15" s="818"/>
      <c r="I15" s="173">
        <v>1</v>
      </c>
      <c r="J15" s="837"/>
      <c r="K15" s="837"/>
    </row>
    <row r="16" spans="2:11" ht="14.25" x14ac:dyDescent="0.4">
      <c r="B16" s="318">
        <f t="shared" ref="B16:B20" si="1">IF(OR(C17="",C17=0),0,1)</f>
        <v>1</v>
      </c>
      <c r="C16" s="174">
        <v>45350</v>
      </c>
      <c r="D16" s="312" t="s">
        <v>296</v>
      </c>
      <c r="E16" s="175">
        <v>0.3</v>
      </c>
      <c r="F16" s="175" t="s">
        <v>224</v>
      </c>
      <c r="G16" s="818"/>
      <c r="H16" s="818"/>
      <c r="I16" s="173">
        <v>1</v>
      </c>
      <c r="J16" s="837"/>
      <c r="K16" s="837"/>
    </row>
    <row r="17" spans="2:11" ht="14.25" x14ac:dyDescent="0.4">
      <c r="B17" s="318">
        <f t="shared" si="1"/>
        <v>1</v>
      </c>
      <c r="C17" s="174">
        <v>45350</v>
      </c>
      <c r="D17" s="312" t="s">
        <v>295</v>
      </c>
      <c r="E17" s="175">
        <v>0.3</v>
      </c>
      <c r="F17" s="175" t="s">
        <v>224</v>
      </c>
      <c r="G17" s="818"/>
      <c r="H17" s="818"/>
      <c r="I17" s="173">
        <v>1</v>
      </c>
      <c r="J17" s="837"/>
      <c r="K17" s="837"/>
    </row>
    <row r="18" spans="2:11" ht="14.25" x14ac:dyDescent="0.4">
      <c r="B18" s="318">
        <f t="shared" si="1"/>
        <v>1</v>
      </c>
      <c r="C18" s="174">
        <v>45350</v>
      </c>
      <c r="D18" s="312" t="s">
        <v>286</v>
      </c>
      <c r="E18" s="175">
        <v>0.3</v>
      </c>
      <c r="F18" s="175" t="s">
        <v>263</v>
      </c>
      <c r="G18" s="818"/>
      <c r="H18" s="818"/>
      <c r="I18" s="173">
        <v>1</v>
      </c>
      <c r="J18" s="837"/>
      <c r="K18" s="837"/>
    </row>
    <row r="19" spans="2:11" ht="14.25" x14ac:dyDescent="0.4">
      <c r="B19" s="318">
        <f t="shared" si="1"/>
        <v>1</v>
      </c>
      <c r="C19" s="174">
        <v>45542</v>
      </c>
      <c r="D19" s="312" t="s">
        <v>293</v>
      </c>
      <c r="E19" s="175">
        <v>0.3</v>
      </c>
      <c r="F19" s="175" t="s">
        <v>262</v>
      </c>
      <c r="G19" s="818"/>
      <c r="H19" s="818"/>
      <c r="I19" s="173">
        <v>1</v>
      </c>
      <c r="J19" s="837"/>
      <c r="K19" s="837"/>
    </row>
    <row r="20" spans="2:11" ht="14.25" x14ac:dyDescent="0.4">
      <c r="B20" s="318">
        <f t="shared" si="1"/>
        <v>1</v>
      </c>
      <c r="C20" s="174">
        <v>45350</v>
      </c>
      <c r="D20" s="312" t="s">
        <v>287</v>
      </c>
      <c r="E20" s="175">
        <v>0.3</v>
      </c>
      <c r="F20" s="175" t="s">
        <v>262</v>
      </c>
      <c r="G20" s="818"/>
      <c r="H20" s="818"/>
      <c r="I20" s="173">
        <v>1</v>
      </c>
      <c r="J20" s="837"/>
      <c r="K20" s="837"/>
    </row>
    <row r="21" spans="2:11" ht="14.25" x14ac:dyDescent="0.4">
      <c r="B21" s="318">
        <f>IF(OR(C22="",C22=0),0,1)</f>
        <v>1</v>
      </c>
      <c r="C21" s="174">
        <v>45350</v>
      </c>
      <c r="D21" s="312" t="s">
        <v>288</v>
      </c>
      <c r="E21" s="175">
        <v>0.3</v>
      </c>
      <c r="F21" s="175" t="s">
        <v>292</v>
      </c>
      <c r="G21" s="818"/>
      <c r="H21" s="818"/>
      <c r="I21" s="173">
        <v>1</v>
      </c>
      <c r="J21" s="837"/>
      <c r="K21" s="837"/>
    </row>
    <row r="22" spans="2:11" ht="14.25" x14ac:dyDescent="0.4">
      <c r="B22" s="318">
        <f>IF(OR(C24="",C24=0),0,1)</f>
        <v>1</v>
      </c>
      <c r="C22" s="174">
        <v>45350</v>
      </c>
      <c r="D22" s="312" t="s">
        <v>289</v>
      </c>
      <c r="E22" s="175">
        <v>0.3</v>
      </c>
      <c r="F22" s="175" t="s">
        <v>225</v>
      </c>
      <c r="G22" s="818"/>
      <c r="H22" s="818"/>
      <c r="I22" s="173">
        <v>1</v>
      </c>
      <c r="J22" s="837"/>
      <c r="K22" s="837"/>
    </row>
    <row r="23" spans="2:11" ht="14.25" x14ac:dyDescent="0.4">
      <c r="B23" s="318">
        <f>IF(OR(C26="",C26=0),0,1)</f>
        <v>0</v>
      </c>
      <c r="C23" s="174">
        <v>45350</v>
      </c>
      <c r="D23" s="312" t="s">
        <v>290</v>
      </c>
      <c r="E23" s="175">
        <v>0.3</v>
      </c>
      <c r="F23" s="175" t="s">
        <v>225</v>
      </c>
      <c r="G23" s="818"/>
      <c r="H23" s="818"/>
      <c r="I23" s="173">
        <v>1</v>
      </c>
      <c r="J23" s="838"/>
      <c r="K23" s="838"/>
    </row>
    <row r="24" spans="2:11" ht="14.25" x14ac:dyDescent="0.4">
      <c r="C24" s="174">
        <v>45350</v>
      </c>
      <c r="D24" s="175" t="s">
        <v>291</v>
      </c>
      <c r="E24" s="175">
        <v>0.3</v>
      </c>
      <c r="F24" s="175" t="s">
        <v>275</v>
      </c>
      <c r="G24" s="818"/>
      <c r="H24" s="818"/>
      <c r="J24" s="838"/>
      <c r="K24" s="838"/>
    </row>
    <row r="25" spans="2:11" ht="14.25" hidden="1" x14ac:dyDescent="0.4">
      <c r="C25" s="174"/>
      <c r="D25" s="312"/>
      <c r="E25" s="175"/>
      <c r="F25" s="175"/>
      <c r="G25" s="817"/>
      <c r="H25" s="817"/>
    </row>
    <row r="26" spans="2:11" ht="14.25" hidden="1" x14ac:dyDescent="0.4">
      <c r="C26" s="174"/>
      <c r="D26" s="312"/>
      <c r="E26" s="175"/>
      <c r="F26" s="175"/>
      <c r="G26" s="817"/>
      <c r="H26" s="817"/>
    </row>
    <row r="27" spans="2:11" ht="12.95" hidden="1" customHeight="1" x14ac:dyDescent="0.5">
      <c r="C27" s="174"/>
      <c r="D27" s="312"/>
      <c r="E27" s="175"/>
      <c r="F27" s="175"/>
      <c r="G27" s="817"/>
      <c r="H27" s="817"/>
      <c r="I27" s="168"/>
    </row>
    <row r="28" spans="2:11" ht="14.25" hidden="1" x14ac:dyDescent="0.4">
      <c r="C28" s="174"/>
      <c r="D28" s="312"/>
      <c r="E28" s="175"/>
      <c r="F28" s="175"/>
      <c r="G28" s="817"/>
      <c r="H28" s="817"/>
    </row>
    <row r="29" spans="2:11" ht="20.25" x14ac:dyDescent="0.5">
      <c r="J29" s="168"/>
      <c r="K29" s="168"/>
    </row>
  </sheetData>
  <mergeCells count="10">
    <mergeCell ref="J10:J11"/>
    <mergeCell ref="K10:K11"/>
    <mergeCell ref="F10:F11"/>
    <mergeCell ref="G10:G11"/>
    <mergeCell ref="H10:H11"/>
    <mergeCell ref="D8:E8"/>
    <mergeCell ref="C3:I3"/>
    <mergeCell ref="C4:I4"/>
    <mergeCell ref="C6:I6"/>
    <mergeCell ref="J8:K9"/>
  </mergeCells>
  <phoneticPr fontId="67" type="noConversion"/>
  <conditionalFormatting sqref="C12:H23 C25:H28">
    <cfRule type="expression" dxfId="506" priority="54" stopIfTrue="1">
      <formula>($C12="")</formula>
    </cfRule>
  </conditionalFormatting>
  <conditionalFormatting sqref="C12:H12 D13:H15 C13:C23 C25:C28">
    <cfRule type="expression" dxfId="505" priority="50" stopIfTrue="1">
      <formula>($C12="")</formula>
    </cfRule>
  </conditionalFormatting>
  <conditionalFormatting sqref="C12:E23 C25:E28">
    <cfRule type="expression" dxfId="504" priority="48" stopIfTrue="1">
      <formula>($B12="")</formula>
    </cfRule>
  </conditionalFormatting>
  <conditionalFormatting sqref="C12:H12 D13:H15 C13:C23 C25:C28">
    <cfRule type="expression" dxfId="503" priority="45" stopIfTrue="1">
      <formula>($C12="")</formula>
    </cfRule>
  </conditionalFormatting>
  <conditionalFormatting sqref="C12:E12 D13:E15 C13:C23 C25:C28">
    <cfRule type="expression" dxfId="502" priority="43" stopIfTrue="1">
      <formula>($B12="")</formula>
    </cfRule>
  </conditionalFormatting>
  <conditionalFormatting sqref="C26:E28">
    <cfRule type="expression" dxfId="501" priority="594" stopIfTrue="1">
      <formula>($B23="")</formula>
    </cfRule>
  </conditionalFormatting>
  <conditionalFormatting sqref="D25:H25">
    <cfRule type="expression" dxfId="500" priority="10" stopIfTrue="1">
      <formula>($C25="")</formula>
    </cfRule>
  </conditionalFormatting>
  <conditionalFormatting sqref="D25:E25">
    <cfRule type="expression" dxfId="499" priority="9" stopIfTrue="1">
      <formula>($B23="")</formula>
    </cfRule>
  </conditionalFormatting>
  <conditionalFormatting sqref="D25:H25">
    <cfRule type="expression" dxfId="498" priority="8" stopIfTrue="1">
      <formula>($C25="")</formula>
    </cfRule>
  </conditionalFormatting>
  <conditionalFormatting sqref="D25:E25">
    <cfRule type="expression" dxfId="497" priority="7" stopIfTrue="1">
      <formula>($B23="")</formula>
    </cfRule>
  </conditionalFormatting>
  <conditionalFormatting sqref="C17:E23 C25:E28">
    <cfRule type="expression" dxfId="496" priority="659" stopIfTrue="1">
      <formula>($B16="")</formula>
    </cfRule>
  </conditionalFormatting>
  <conditionalFormatting sqref="C16:H16 D17:D18">
    <cfRule type="expression" dxfId="495" priority="6" stopIfTrue="1">
      <formula>($C16="")</formula>
    </cfRule>
  </conditionalFormatting>
  <conditionalFormatting sqref="C16:E16 D17:D18">
    <cfRule type="expression" dxfId="494" priority="5" stopIfTrue="1">
      <formula>($B16="")</formula>
    </cfRule>
  </conditionalFormatting>
  <conditionalFormatting sqref="C17:C23 C25:C28">
    <cfRule type="expression" dxfId="493" priority="4" stopIfTrue="1">
      <formula>($C17="")</formula>
    </cfRule>
  </conditionalFormatting>
  <conditionalFormatting sqref="C17:C23 C25:C28">
    <cfRule type="expression" dxfId="492" priority="3" stopIfTrue="1">
      <formula>($B17="")</formula>
    </cfRule>
  </conditionalFormatting>
  <conditionalFormatting sqref="C17:C23 C25:C28">
    <cfRule type="expression" dxfId="491" priority="2" stopIfTrue="1">
      <formula>($C17="")</formula>
    </cfRule>
  </conditionalFormatting>
  <conditionalFormatting sqref="C17:C23 C25:C28">
    <cfRule type="expression" dxfId="490" priority="1" stopIfTrue="1">
      <formula>($B17="")</formula>
    </cfRule>
  </conditionalFormatting>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6"/>
  <dimension ref="A1:X404"/>
  <sheetViews>
    <sheetView showGridLines="0" showRowColHeaders="0" zoomScale="70" zoomScaleNormal="70" workbookViewId="0">
      <selection activeCell="A10" sqref="A10"/>
    </sheetView>
  </sheetViews>
  <sheetFormatPr defaultColWidth="20.53125" defaultRowHeight="13.15" x14ac:dyDescent="0.35"/>
  <cols>
    <col min="1" max="1" width="8.6640625" style="1" customWidth="1"/>
    <col min="2" max="2" width="12.6640625" style="1" customWidth="1"/>
    <col min="3" max="15" width="16.6640625" style="1" customWidth="1"/>
    <col min="16" max="16" width="50.6640625" style="1" customWidth="1"/>
    <col min="17" max="16384" width="20.531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
        <v>266</v>
      </c>
      <c r="F2" s="5"/>
      <c r="G2" s="5"/>
      <c r="H2" s="5"/>
      <c r="I2" s="75" t="s">
        <v>147</v>
      </c>
      <c r="J2" s="13" t="s">
        <v>148</v>
      </c>
      <c r="M2" s="2"/>
      <c r="N2" s="2"/>
    </row>
    <row r="3" spans="1:23" ht="21" customHeight="1" thickBot="1" x14ac:dyDescent="0.65">
      <c r="C3" s="6"/>
      <c r="D3" s="914" t="s">
        <v>149</v>
      </c>
      <c r="E3" s="915"/>
      <c r="F3" s="915"/>
      <c r="G3" s="141"/>
      <c r="H3" s="76">
        <f>COUNTIF(P11:P333,"Zero Coin In?")</f>
        <v>0</v>
      </c>
      <c r="I3" s="6"/>
      <c r="J3" s="13" t="s">
        <v>150</v>
      </c>
      <c r="M3" s="2"/>
      <c r="N3" s="2"/>
      <c r="S3" s="916" t="s">
        <v>266</v>
      </c>
      <c r="T3" s="917"/>
      <c r="U3" s="917"/>
      <c r="V3" s="917"/>
    </row>
    <row r="4" spans="1:23" ht="21" customHeight="1" thickTop="1" thickBot="1" x14ac:dyDescent="0.45">
      <c r="D4" s="2"/>
      <c r="E4" s="77" t="s">
        <v>151</v>
      </c>
      <c r="F4" s="78">
        <f>COUNTIF(P11:P333,"No Drop?")</f>
        <v>0</v>
      </c>
      <c r="G4" s="142"/>
      <c r="H4" s="76">
        <f>COUNTIF(P11:P333,"Minus Coin In?")</f>
        <v>0</v>
      </c>
      <c r="I4" s="9"/>
      <c r="J4" s="17" t="s">
        <v>152</v>
      </c>
      <c r="M4" s="2"/>
      <c r="N4" s="2"/>
      <c r="S4" s="917"/>
      <c r="T4" s="917"/>
      <c r="U4" s="917"/>
      <c r="V4" s="917"/>
    </row>
    <row r="5" spans="1:23" ht="21" customHeight="1" thickTop="1" thickBot="1" x14ac:dyDescent="0.5">
      <c r="A5" s="79"/>
      <c r="B5" s="51"/>
      <c r="C5" s="80"/>
      <c r="D5" s="81"/>
      <c r="E5" s="77" t="s">
        <v>138</v>
      </c>
      <c r="F5" s="78">
        <f>SUM(H3:H5)</f>
        <v>0</v>
      </c>
      <c r="G5" s="142"/>
      <c r="H5" s="76">
        <f>COUNTIF(P11:P333,"Drop but no Coin In?")</f>
        <v>0</v>
      </c>
      <c r="I5" s="8"/>
      <c r="J5" s="13" t="s">
        <v>153</v>
      </c>
      <c r="M5" s="2"/>
      <c r="N5" s="2"/>
      <c r="S5" s="914" t="s">
        <v>80</v>
      </c>
      <c r="T5" s="914"/>
      <c r="U5" s="914"/>
      <c r="V5" s="914"/>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18"/>
      <c r="D7" s="918"/>
      <c r="E7" s="918"/>
      <c r="F7" s="918"/>
      <c r="G7" s="918"/>
      <c r="H7" s="918"/>
      <c r="I7" s="918"/>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919" t="s">
        <v>81</v>
      </c>
      <c r="S9" s="921" t="s">
        <v>82</v>
      </c>
      <c r="T9" s="923" t="s">
        <v>83</v>
      </c>
      <c r="U9" s="921" t="s">
        <v>84</v>
      </c>
      <c r="V9" s="921" t="s">
        <v>85</v>
      </c>
      <c r="W9" s="901"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920"/>
      <c r="S10" s="922"/>
      <c r="T10" s="924"/>
      <c r="U10" s="922"/>
      <c r="V10" s="922"/>
      <c r="W10" s="902"/>
    </row>
    <row r="11" spans="1:23" s="17" customFormat="1" ht="19.5" customHeight="1" x14ac:dyDescent="0.4">
      <c r="A11" s="401">
        <f>'MACHINE INFO'!E10</f>
        <v>1</v>
      </c>
      <c r="B11" s="402">
        <v>0</v>
      </c>
      <c r="C11" s="403"/>
      <c r="D11" s="403"/>
      <c r="E11" s="403"/>
      <c r="F11" s="404"/>
      <c r="G11" s="345" t="str">
        <f t="shared" ref="G11" si="0">IF(AND(D11="",E11="",F11=""),"",SUM(D11:F11))</f>
        <v/>
      </c>
      <c r="H11" s="404"/>
      <c r="I11" s="404"/>
      <c r="J11" s="404"/>
      <c r="K11" s="345">
        <f t="shared" ref="K11" si="1">SUM(H11:J11)</f>
        <v>0</v>
      </c>
      <c r="L11" s="405" t="str">
        <f t="shared" ref="L11" si="2">IF(AND(C11=0,D11=0,E11=0,F11=0),"M/C Off?",SUM(G11-K11))</f>
        <v>M/C Off?</v>
      </c>
      <c r="M11" s="406">
        <v>0</v>
      </c>
      <c r="N11" s="407" t="str">
        <f t="shared" ref="N11" si="3">IF(L11="M/C Off?","",IF(G11="","",IF(AND(H11="",I11="",J11=""),"",SUM((C11-L11)/C11))))</f>
        <v/>
      </c>
      <c r="O11" s="408" t="str">
        <f t="shared" ref="O11" si="4">IF(M11=0,"NO THEO %",IF(N11="","",SUM(M11-N11)))</f>
        <v>NO THEO %</v>
      </c>
      <c r="P11" s="409" t="str">
        <f t="shared" ref="P11" si="5">IF(C11="","",IF(G11&gt;C11,"DROP BUT NO COIN IN?",IF(C11=0,"ZERO COIN IN?",IF(AND(C11&gt;0,G11&gt;0),"OK",IF(AND(C11&gt;0,G11=0),"No Drop?",)))))</f>
        <v/>
      </c>
      <c r="Q11" s="185">
        <v>1</v>
      </c>
      <c r="R11" s="463" t="str">
        <f>IF(('TABLE INFO'!D12)="","",('TABLE INFO'!D12))</f>
        <v>BJ-01</v>
      </c>
      <c r="S11" s="464"/>
      <c r="T11" s="464"/>
      <c r="U11" s="465" t="str">
        <f t="shared" ref="U11:U14" si="6">IF(R11="","",IF(S11=0,"NO DROP",T11/S11))</f>
        <v>NO DROP</v>
      </c>
      <c r="V11" s="466">
        <f>IF(R11="","",'TABLE INFO'!E12)</f>
        <v>0.3</v>
      </c>
      <c r="W11" s="467" t="str">
        <f t="shared" ref="W11:W14" si="7">IF(R11="","",IF(U11="NO DROP","NO DROP",SUM(U11-V11)))</f>
        <v>NO DROP</v>
      </c>
    </row>
    <row r="12" spans="1:23" s="17" customFormat="1" ht="19.5" customHeight="1" x14ac:dyDescent="0.4">
      <c r="A12" s="401">
        <f>'MACHINE INFO'!E11</f>
        <v>2</v>
      </c>
      <c r="B12" s="402">
        <v>0</v>
      </c>
      <c r="C12" s="403"/>
      <c r="D12" s="403"/>
      <c r="E12" s="403"/>
      <c r="F12" s="404"/>
      <c r="G12" s="345" t="str">
        <f t="shared" ref="G12:G75" si="8">IF(AND(D12="",E12="",F12=""),"",SUM(D12:F12))</f>
        <v/>
      </c>
      <c r="H12" s="404"/>
      <c r="I12" s="404"/>
      <c r="J12" s="404"/>
      <c r="K12" s="345">
        <f t="shared" ref="K12:K75" si="9">SUM(H12:J12)</f>
        <v>0</v>
      </c>
      <c r="L12" s="405" t="str">
        <f t="shared" ref="L12:L75" si="10">IF(AND(C12=0,D12=0,E12=0,F12=0),"M/C Off?",SUM(G12-K12))</f>
        <v>M/C Off?</v>
      </c>
      <c r="M12" s="406">
        <v>0</v>
      </c>
      <c r="N12" s="407" t="str">
        <f t="shared" ref="N12:N75" si="11">IF(L12="M/C Off?","",IF(G12="","",IF(AND(H12="",I12="",J12=""),"",SUM((C12-L12)/C12))))</f>
        <v/>
      </c>
      <c r="O12" s="408" t="str">
        <f t="shared" ref="O12:O75" si="12">IF(M12=0,"NO THEO %",IF(N12="","",SUM(M12-N12)))</f>
        <v>NO THEO %</v>
      </c>
      <c r="P12" s="409" t="str">
        <f t="shared" ref="P12:P75" si="13">IF(C12="","",IF(G12&gt;C12,"DROP BUT NO COIN IN?",IF(C12=0,"ZERO COIN IN?",IF(AND(C12&gt;0,G12&gt;0),"OK",IF(AND(C12&gt;0,G12=0),"No Drop?",)))))</f>
        <v/>
      </c>
      <c r="Q12" s="185">
        <v>1</v>
      </c>
      <c r="R12" s="463" t="str">
        <f>IF(('TABLE INFO'!D13)="","",('TABLE INFO'!D13))</f>
        <v>BJ-02</v>
      </c>
      <c r="S12" s="464"/>
      <c r="T12" s="464"/>
      <c r="U12" s="465" t="str">
        <f t="shared" si="6"/>
        <v>NO DROP</v>
      </c>
      <c r="V12" s="466">
        <f>IF(R12="","",'TABLE INFO'!E13)</f>
        <v>0.3</v>
      </c>
      <c r="W12" s="467" t="str">
        <f t="shared" si="7"/>
        <v>NO DROP</v>
      </c>
    </row>
    <row r="13" spans="1:23" s="17" customFormat="1" ht="19.5" customHeight="1" x14ac:dyDescent="0.4">
      <c r="A13" s="401">
        <f>'MACHINE INFO'!E12</f>
        <v>3</v>
      </c>
      <c r="B13" s="402">
        <v>0</v>
      </c>
      <c r="C13" s="403"/>
      <c r="D13" s="403"/>
      <c r="E13" s="403"/>
      <c r="F13" s="404"/>
      <c r="G13" s="345" t="str">
        <f t="shared" si="8"/>
        <v/>
      </c>
      <c r="H13" s="404"/>
      <c r="I13" s="404"/>
      <c r="J13" s="404"/>
      <c r="K13" s="345">
        <f t="shared" si="9"/>
        <v>0</v>
      </c>
      <c r="L13" s="405" t="str">
        <f t="shared" si="10"/>
        <v>M/C Off?</v>
      </c>
      <c r="M13" s="406">
        <v>0</v>
      </c>
      <c r="N13" s="407" t="str">
        <f t="shared" si="11"/>
        <v/>
      </c>
      <c r="O13" s="408" t="str">
        <f t="shared" si="12"/>
        <v>NO THEO %</v>
      </c>
      <c r="P13" s="409" t="str">
        <f t="shared" si="13"/>
        <v/>
      </c>
      <c r="Q13" s="185">
        <v>1</v>
      </c>
      <c r="R13" s="463" t="str">
        <f>IF(('TABLE INFO'!D14)="","",('TABLE INFO'!D14))</f>
        <v>BJ-03</v>
      </c>
      <c r="S13" s="464"/>
      <c r="T13" s="464"/>
      <c r="U13" s="465" t="str">
        <f t="shared" si="6"/>
        <v>NO DROP</v>
      </c>
      <c r="V13" s="466">
        <f>IF(R13="","",'TABLE INFO'!E14)</f>
        <v>0.3</v>
      </c>
      <c r="W13" s="467" t="str">
        <f t="shared" si="7"/>
        <v>NO DROP</v>
      </c>
    </row>
    <row r="14" spans="1:23" s="17" customFormat="1" ht="19.5" customHeight="1" x14ac:dyDescent="0.4">
      <c r="A14" s="401">
        <f>'MACHINE INFO'!E13</f>
        <v>4</v>
      </c>
      <c r="B14" s="402">
        <v>0</v>
      </c>
      <c r="C14" s="403"/>
      <c r="D14" s="403"/>
      <c r="E14" s="403"/>
      <c r="F14" s="404"/>
      <c r="G14" s="345" t="str">
        <f t="shared" si="8"/>
        <v/>
      </c>
      <c r="H14" s="404"/>
      <c r="I14" s="404"/>
      <c r="J14" s="404"/>
      <c r="K14" s="345">
        <f t="shared" si="9"/>
        <v>0</v>
      </c>
      <c r="L14" s="405" t="str">
        <f t="shared" si="10"/>
        <v>M/C Off?</v>
      </c>
      <c r="M14" s="406">
        <v>0</v>
      </c>
      <c r="N14" s="407" t="str">
        <f t="shared" si="11"/>
        <v/>
      </c>
      <c r="O14" s="408" t="str">
        <f t="shared" si="12"/>
        <v>NO THEO %</v>
      </c>
      <c r="P14" s="409" t="str">
        <f t="shared" si="13"/>
        <v/>
      </c>
      <c r="Q14" s="185">
        <v>1</v>
      </c>
      <c r="R14" s="463" t="str">
        <f>IF(('TABLE INFO'!D15)="","",('TABLE INFO'!D15))</f>
        <v>BJ-04</v>
      </c>
      <c r="S14" s="464"/>
      <c r="T14" s="464"/>
      <c r="U14" s="465" t="str">
        <f t="shared" si="6"/>
        <v>NO DROP</v>
      </c>
      <c r="V14" s="466">
        <f>IF(R14="","",'TABLE INFO'!E15)</f>
        <v>0.3</v>
      </c>
      <c r="W14" s="467" t="str">
        <f t="shared" si="7"/>
        <v>NO DROP</v>
      </c>
    </row>
    <row r="15" spans="1:23" s="17" customFormat="1" ht="19.5" customHeight="1" x14ac:dyDescent="0.4">
      <c r="A15" s="401">
        <f>'MACHINE INFO'!E14</f>
        <v>5</v>
      </c>
      <c r="B15" s="402">
        <v>0</v>
      </c>
      <c r="C15" s="403"/>
      <c r="D15" s="403"/>
      <c r="E15" s="403"/>
      <c r="F15" s="404"/>
      <c r="G15" s="345" t="str">
        <f t="shared" si="8"/>
        <v/>
      </c>
      <c r="H15" s="404"/>
      <c r="I15" s="404"/>
      <c r="J15" s="404"/>
      <c r="K15" s="345">
        <f t="shared" si="9"/>
        <v>0</v>
      </c>
      <c r="L15" s="405" t="str">
        <f t="shared" si="10"/>
        <v>M/C Off?</v>
      </c>
      <c r="M15" s="406">
        <v>0</v>
      </c>
      <c r="N15" s="407" t="str">
        <f t="shared" si="11"/>
        <v/>
      </c>
      <c r="O15" s="408" t="str">
        <f t="shared" si="12"/>
        <v>NO THEO %</v>
      </c>
      <c r="P15" s="409" t="str">
        <f t="shared" si="13"/>
        <v/>
      </c>
      <c r="Q15" s="185">
        <v>1</v>
      </c>
      <c r="R15" s="463" t="str">
        <f>IF(('TABLE INFO'!D16)="","",('TABLE INFO'!D16))</f>
        <v>BJ-05</v>
      </c>
      <c r="S15" s="464"/>
      <c r="T15" s="464"/>
      <c r="U15" s="465" t="str">
        <f>IF(R15="","",IF(S15=0,"NO DROP",T15/S15))</f>
        <v>NO DROP</v>
      </c>
      <c r="V15" s="466">
        <f>IF(R15="","",'TABLE INFO'!E16)</f>
        <v>0.3</v>
      </c>
      <c r="W15" s="467" t="str">
        <f>IF(R15="","",IF(U15="NO DROP","NO DROP",SUM(U15-V15)))</f>
        <v>NO DROP</v>
      </c>
    </row>
    <row r="16" spans="1:23" s="17" customFormat="1" ht="19.5" customHeight="1" x14ac:dyDescent="0.4">
      <c r="A16" s="401">
        <f>'MACHINE INFO'!E15</f>
        <v>6</v>
      </c>
      <c r="B16" s="402">
        <v>0</v>
      </c>
      <c r="C16" s="403"/>
      <c r="D16" s="403"/>
      <c r="E16" s="403"/>
      <c r="F16" s="404"/>
      <c r="G16" s="345" t="str">
        <f t="shared" si="8"/>
        <v/>
      </c>
      <c r="H16" s="404"/>
      <c r="I16" s="404"/>
      <c r="J16" s="404"/>
      <c r="K16" s="345">
        <f t="shared" si="9"/>
        <v>0</v>
      </c>
      <c r="L16" s="405" t="str">
        <f t="shared" si="10"/>
        <v>M/C Off?</v>
      </c>
      <c r="M16" s="406">
        <v>0</v>
      </c>
      <c r="N16" s="407" t="str">
        <f t="shared" si="11"/>
        <v/>
      </c>
      <c r="O16" s="408" t="str">
        <f t="shared" si="12"/>
        <v>NO THEO %</v>
      </c>
      <c r="P16" s="409" t="str">
        <f t="shared" si="13"/>
        <v/>
      </c>
      <c r="Q16" s="185">
        <v>1</v>
      </c>
      <c r="R16" s="463" t="str">
        <f>IF(('TABLE INFO'!D17)="","",('TABLE INFO'!D17))</f>
        <v>BJ-06</v>
      </c>
      <c r="S16" s="464"/>
      <c r="T16" s="464"/>
      <c r="U16" s="465" t="str">
        <f t="shared" ref="U16:U24" si="14">IF(R16="","",IF(S16=0,"NO DROP",T16/S16))</f>
        <v>NO DROP</v>
      </c>
      <c r="V16" s="466">
        <f>IF(R16="","",'TABLE INFO'!E17)</f>
        <v>0.3</v>
      </c>
      <c r="W16" s="467" t="str">
        <f t="shared" ref="W16:W21" si="15">IF(R16="","",IF(U16="NO DROP","NO DROP",SUM(U16-V16)))</f>
        <v>NO DROP</v>
      </c>
    </row>
    <row r="17" spans="1:23" s="17" customFormat="1" ht="19.5" customHeight="1" x14ac:dyDescent="0.4">
      <c r="A17" s="401">
        <f>'MACHINE INFO'!E16</f>
        <v>7</v>
      </c>
      <c r="B17" s="402">
        <v>0</v>
      </c>
      <c r="C17" s="403"/>
      <c r="D17" s="403"/>
      <c r="E17" s="403"/>
      <c r="F17" s="404"/>
      <c r="G17" s="345" t="str">
        <f t="shared" si="8"/>
        <v/>
      </c>
      <c r="H17" s="404"/>
      <c r="I17" s="404"/>
      <c r="J17" s="404"/>
      <c r="K17" s="345">
        <f t="shared" si="9"/>
        <v>0</v>
      </c>
      <c r="L17" s="405" t="str">
        <f t="shared" si="10"/>
        <v>M/C Off?</v>
      </c>
      <c r="M17" s="406">
        <v>0</v>
      </c>
      <c r="N17" s="407" t="str">
        <f t="shared" si="11"/>
        <v/>
      </c>
      <c r="O17" s="408" t="str">
        <f t="shared" si="12"/>
        <v>NO THEO %</v>
      </c>
      <c r="P17" s="409" t="str">
        <f t="shared" si="13"/>
        <v/>
      </c>
      <c r="Q17" s="185">
        <v>1</v>
      </c>
      <c r="R17" s="463" t="str">
        <f>IF(('TABLE INFO'!D18)="","",('TABLE INFO'!D18))</f>
        <v>TC-01</v>
      </c>
      <c r="S17" s="464"/>
      <c r="T17" s="464"/>
      <c r="U17" s="465" t="str">
        <f t="shared" si="14"/>
        <v>NO DROP</v>
      </c>
      <c r="V17" s="466">
        <f>IF(R17="","",'TABLE INFO'!E18)</f>
        <v>0.3</v>
      </c>
      <c r="W17" s="467" t="str">
        <f t="shared" si="15"/>
        <v>NO DROP</v>
      </c>
    </row>
    <row r="18" spans="1:23" s="17" customFormat="1" ht="19.5" customHeight="1" x14ac:dyDescent="0.4">
      <c r="A18" s="401">
        <f>'MACHINE INFO'!E17</f>
        <v>8</v>
      </c>
      <c r="B18" s="402">
        <v>0</v>
      </c>
      <c r="C18" s="403"/>
      <c r="D18" s="403"/>
      <c r="E18" s="403"/>
      <c r="F18" s="404"/>
      <c r="G18" s="345" t="str">
        <f t="shared" si="8"/>
        <v/>
      </c>
      <c r="H18" s="404"/>
      <c r="I18" s="404"/>
      <c r="J18" s="404"/>
      <c r="K18" s="345">
        <f t="shared" si="9"/>
        <v>0</v>
      </c>
      <c r="L18" s="405" t="str">
        <f t="shared" si="10"/>
        <v>M/C Off?</v>
      </c>
      <c r="M18" s="406">
        <v>0</v>
      </c>
      <c r="N18" s="407" t="str">
        <f t="shared" si="11"/>
        <v/>
      </c>
      <c r="O18" s="408" t="str">
        <f t="shared" si="12"/>
        <v>NO THEO %</v>
      </c>
      <c r="P18" s="409" t="str">
        <f t="shared" si="13"/>
        <v/>
      </c>
      <c r="Q18" s="185">
        <v>1</v>
      </c>
      <c r="R18" s="463" t="str">
        <f>IF(('TABLE INFO'!D19)="","",('TABLE INFO'!D19))</f>
        <v>HH-02</v>
      </c>
      <c r="S18" s="464"/>
      <c r="T18" s="464"/>
      <c r="U18" s="465" t="str">
        <f t="shared" si="14"/>
        <v>NO DROP</v>
      </c>
      <c r="V18" s="466">
        <f>IF(R18="","",'TABLE INFO'!E19)</f>
        <v>0.3</v>
      </c>
      <c r="W18" s="467" t="str">
        <f t="shared" si="15"/>
        <v>NO DROP</v>
      </c>
    </row>
    <row r="19" spans="1:23" s="17" customFormat="1" ht="19.5" customHeight="1" x14ac:dyDescent="0.4">
      <c r="A19" s="401">
        <f>'MACHINE INFO'!E18</f>
        <v>9</v>
      </c>
      <c r="B19" s="402">
        <v>0</v>
      </c>
      <c r="C19" s="403"/>
      <c r="D19" s="403"/>
      <c r="E19" s="403"/>
      <c r="F19" s="404"/>
      <c r="G19" s="345" t="str">
        <f t="shared" si="8"/>
        <v/>
      </c>
      <c r="H19" s="404"/>
      <c r="I19" s="404"/>
      <c r="J19" s="404"/>
      <c r="K19" s="345">
        <f t="shared" si="9"/>
        <v>0</v>
      </c>
      <c r="L19" s="405" t="str">
        <f t="shared" si="10"/>
        <v>M/C Off?</v>
      </c>
      <c r="M19" s="406">
        <v>0</v>
      </c>
      <c r="N19" s="407" t="str">
        <f t="shared" si="11"/>
        <v/>
      </c>
      <c r="O19" s="408" t="str">
        <f t="shared" si="12"/>
        <v>NO THEO %</v>
      </c>
      <c r="P19" s="409" t="str">
        <f t="shared" si="13"/>
        <v/>
      </c>
      <c r="Q19" s="185">
        <v>1</v>
      </c>
      <c r="R19" s="463" t="str">
        <f>IF(('TABLE INFO'!D20)="","",('TABLE INFO'!D20))</f>
        <v>HH-01</v>
      </c>
      <c r="S19" s="464"/>
      <c r="T19" s="464"/>
      <c r="U19" s="465" t="str">
        <f t="shared" si="14"/>
        <v>NO DROP</v>
      </c>
      <c r="V19" s="466">
        <f>IF(R19="","",'TABLE INFO'!E20)</f>
        <v>0.3</v>
      </c>
      <c r="W19" s="467" t="str">
        <f t="shared" si="15"/>
        <v>NO DROP</v>
      </c>
    </row>
    <row r="20" spans="1:23" s="17" customFormat="1" ht="19.5" customHeight="1" x14ac:dyDescent="0.4">
      <c r="A20" s="401">
        <f>'MACHINE INFO'!E19</f>
        <v>10</v>
      </c>
      <c r="B20" s="402">
        <v>0</v>
      </c>
      <c r="C20" s="403"/>
      <c r="D20" s="403"/>
      <c r="E20" s="403"/>
      <c r="F20" s="404"/>
      <c r="G20" s="345" t="str">
        <f t="shared" si="8"/>
        <v/>
      </c>
      <c r="H20" s="404"/>
      <c r="I20" s="404"/>
      <c r="J20" s="404"/>
      <c r="K20" s="345">
        <f t="shared" si="9"/>
        <v>0</v>
      </c>
      <c r="L20" s="405" t="str">
        <f t="shared" si="10"/>
        <v>M/C Off?</v>
      </c>
      <c r="M20" s="406">
        <v>0</v>
      </c>
      <c r="N20" s="407" t="str">
        <f t="shared" si="11"/>
        <v/>
      </c>
      <c r="O20" s="408" t="str">
        <f t="shared" si="12"/>
        <v>NO THEO %</v>
      </c>
      <c r="P20" s="409" t="str">
        <f t="shared" si="13"/>
        <v/>
      </c>
      <c r="Q20" s="185">
        <v>1</v>
      </c>
      <c r="R20" s="463" t="str">
        <f>IF(('TABLE INFO'!D21)="","",('TABLE INFO'!D21))</f>
        <v>HCF-01</v>
      </c>
      <c r="S20" s="464"/>
      <c r="T20" s="464"/>
      <c r="U20" s="465" t="str">
        <f t="shared" si="14"/>
        <v>NO DROP</v>
      </c>
      <c r="V20" s="466">
        <f>IF(R20="","",'TABLE INFO'!E21)</f>
        <v>0.3</v>
      </c>
      <c r="W20" s="467" t="str">
        <f t="shared" si="15"/>
        <v>NO DROP</v>
      </c>
    </row>
    <row r="21" spans="1:23" s="17" customFormat="1" ht="19.5" customHeight="1" x14ac:dyDescent="0.4">
      <c r="A21" s="401">
        <f>'MACHINE INFO'!E20</f>
        <v>11</v>
      </c>
      <c r="B21" s="402">
        <v>0</v>
      </c>
      <c r="C21" s="403"/>
      <c r="D21" s="403"/>
      <c r="E21" s="403"/>
      <c r="F21" s="404"/>
      <c r="G21" s="345" t="str">
        <f t="shared" si="8"/>
        <v/>
      </c>
      <c r="H21" s="404"/>
      <c r="I21" s="404"/>
      <c r="J21" s="404"/>
      <c r="K21" s="345">
        <f t="shared" si="9"/>
        <v>0</v>
      </c>
      <c r="L21" s="405" t="str">
        <f t="shared" si="10"/>
        <v>M/C Off?</v>
      </c>
      <c r="M21" s="406">
        <v>0</v>
      </c>
      <c r="N21" s="407" t="str">
        <f t="shared" si="11"/>
        <v/>
      </c>
      <c r="O21" s="408" t="str">
        <f t="shared" si="12"/>
        <v>NO THEO %</v>
      </c>
      <c r="P21" s="409" t="str">
        <f t="shared" si="13"/>
        <v/>
      </c>
      <c r="Q21" s="185" t="e">
        <v>#REF!</v>
      </c>
      <c r="R21" s="463" t="str">
        <f>IF(('TABLE INFO'!D22)="","",('TABLE INFO'!D22))</f>
        <v>RW-01</v>
      </c>
      <c r="S21" s="464"/>
      <c r="T21" s="464"/>
      <c r="U21" s="465" t="str">
        <f t="shared" si="14"/>
        <v>NO DROP</v>
      </c>
      <c r="V21" s="466">
        <f>IF(R21="","",'TABLE INFO'!E22)</f>
        <v>0.3</v>
      </c>
      <c r="W21" s="467" t="str">
        <f t="shared" si="15"/>
        <v>NO DROP</v>
      </c>
    </row>
    <row r="22" spans="1:23" s="17" customFormat="1" ht="19.5" customHeight="1" x14ac:dyDescent="0.4">
      <c r="A22" s="401">
        <f>'MACHINE INFO'!E21</f>
        <v>12</v>
      </c>
      <c r="B22" s="402">
        <v>0</v>
      </c>
      <c r="C22" s="403"/>
      <c r="D22" s="403"/>
      <c r="E22" s="403"/>
      <c r="F22" s="404"/>
      <c r="G22" s="345" t="str">
        <f t="shared" si="8"/>
        <v/>
      </c>
      <c r="H22" s="404"/>
      <c r="I22" s="404"/>
      <c r="J22" s="404"/>
      <c r="K22" s="345">
        <f t="shared" si="9"/>
        <v>0</v>
      </c>
      <c r="L22" s="405" t="str">
        <f t="shared" si="10"/>
        <v>M/C Off?</v>
      </c>
      <c r="M22" s="406">
        <v>0</v>
      </c>
      <c r="N22" s="407" t="str">
        <f t="shared" si="11"/>
        <v/>
      </c>
      <c r="O22" s="408" t="str">
        <f t="shared" si="12"/>
        <v>NO THEO %</v>
      </c>
      <c r="P22" s="409" t="str">
        <f t="shared" si="13"/>
        <v/>
      </c>
      <c r="Q22" s="185">
        <v>0</v>
      </c>
      <c r="R22" s="463" t="str">
        <f>IF(('TABLE INFO'!D23)="","",('TABLE INFO'!D23))</f>
        <v>RW-02</v>
      </c>
      <c r="S22" s="464"/>
      <c r="T22" s="464"/>
      <c r="U22" s="465" t="str">
        <f t="shared" si="14"/>
        <v>NO DROP</v>
      </c>
      <c r="V22" s="466">
        <f>IF(R22="","",'TABLE INFO'!E23)</f>
        <v>0.3</v>
      </c>
      <c r="W22" s="467" t="str">
        <f>IF(R22="","",IF(U22="NO DROP","NO DROP",SUM(U22-V22)))</f>
        <v>NO DROP</v>
      </c>
    </row>
    <row r="23" spans="1:23" s="17" customFormat="1" ht="19.5" customHeight="1" x14ac:dyDescent="0.4">
      <c r="A23" s="401">
        <f>'MACHINE INFO'!E22</f>
        <v>13</v>
      </c>
      <c r="B23" s="402">
        <v>0</v>
      </c>
      <c r="C23" s="403"/>
      <c r="D23" s="403"/>
      <c r="E23" s="403"/>
      <c r="F23" s="404"/>
      <c r="G23" s="345" t="str">
        <f t="shared" si="8"/>
        <v/>
      </c>
      <c r="H23" s="404"/>
      <c r="I23" s="404"/>
      <c r="J23" s="404"/>
      <c r="K23" s="345">
        <f t="shared" si="9"/>
        <v>0</v>
      </c>
      <c r="L23" s="405" t="str">
        <f t="shared" si="10"/>
        <v>M/C Off?</v>
      </c>
      <c r="M23" s="406">
        <v>0</v>
      </c>
      <c r="N23" s="407" t="str">
        <f t="shared" si="11"/>
        <v/>
      </c>
      <c r="O23" s="408" t="str">
        <f t="shared" si="12"/>
        <v>NO THEO %</v>
      </c>
      <c r="P23" s="409" t="str">
        <f t="shared" si="13"/>
        <v/>
      </c>
      <c r="Q23" s="185">
        <v>1</v>
      </c>
      <c r="R23" s="463" t="str">
        <f>IF(('TABLE INFO'!D24)="","",('TABLE INFO'!D24))</f>
        <v>DI-01</v>
      </c>
      <c r="S23" s="464"/>
      <c r="T23" s="464"/>
      <c r="U23" s="465" t="str">
        <f t="shared" si="14"/>
        <v>NO DROP</v>
      </c>
      <c r="V23" s="466">
        <f>IF(R23="","",'TABLE INFO'!E24)</f>
        <v>0.3</v>
      </c>
      <c r="W23" s="467" t="str">
        <f>IF(R23="","",IF(U23="NO DROP","NO DROP",SUM(U23-V23)))</f>
        <v>NO DROP</v>
      </c>
    </row>
    <row r="24" spans="1:23" s="17" customFormat="1" ht="19.5" customHeight="1" x14ac:dyDescent="0.4">
      <c r="A24" s="401">
        <f>'MACHINE INFO'!E23</f>
        <v>14</v>
      </c>
      <c r="B24" s="402">
        <v>0</v>
      </c>
      <c r="C24" s="403"/>
      <c r="D24" s="403"/>
      <c r="E24" s="403"/>
      <c r="F24" s="404"/>
      <c r="G24" s="345" t="str">
        <f t="shared" si="8"/>
        <v/>
      </c>
      <c r="H24" s="404"/>
      <c r="I24" s="404"/>
      <c r="J24" s="404"/>
      <c r="K24" s="345">
        <f t="shared" si="9"/>
        <v>0</v>
      </c>
      <c r="L24" s="405" t="str">
        <f t="shared" si="10"/>
        <v>M/C Off?</v>
      </c>
      <c r="M24" s="406">
        <v>0</v>
      </c>
      <c r="N24" s="407" t="str">
        <f t="shared" si="11"/>
        <v/>
      </c>
      <c r="O24" s="408" t="str">
        <f t="shared" si="12"/>
        <v>NO THEO %</v>
      </c>
      <c r="P24" s="409" t="str">
        <f t="shared" si="13"/>
        <v/>
      </c>
      <c r="R24" s="463" t="str">
        <f>IF(('TABLE INFO'!D25)="","",('TABLE INFO'!D25))</f>
        <v/>
      </c>
      <c r="S24" s="464"/>
      <c r="T24" s="464"/>
      <c r="U24" s="465" t="str">
        <f t="shared" si="14"/>
        <v/>
      </c>
      <c r="V24" s="466" t="str">
        <f>IF(R24="","",'TABLE INFO'!E25)</f>
        <v/>
      </c>
      <c r="W24" s="467" t="str">
        <f>IF(R24="","",IF(U24="NO DROP","NO DROP",SUM(U24-V24)))</f>
        <v/>
      </c>
    </row>
    <row r="25" spans="1:23" s="17" customFormat="1" ht="19.5" customHeight="1" x14ac:dyDescent="0.4">
      <c r="A25" s="401">
        <f>'MACHINE INFO'!E24</f>
        <v>15</v>
      </c>
      <c r="B25" s="402">
        <v>0</v>
      </c>
      <c r="C25" s="403"/>
      <c r="D25" s="403"/>
      <c r="E25" s="403"/>
      <c r="F25" s="404"/>
      <c r="G25" s="345" t="str">
        <f t="shared" si="8"/>
        <v/>
      </c>
      <c r="H25" s="404"/>
      <c r="I25" s="404"/>
      <c r="J25" s="404"/>
      <c r="K25" s="345">
        <f t="shared" si="9"/>
        <v>0</v>
      </c>
      <c r="L25" s="405" t="str">
        <f t="shared" si="10"/>
        <v>M/C Off?</v>
      </c>
      <c r="M25" s="406">
        <v>0</v>
      </c>
      <c r="N25" s="407" t="str">
        <f t="shared" si="11"/>
        <v/>
      </c>
      <c r="O25" s="408" t="str">
        <f t="shared" si="12"/>
        <v>NO THEO %</v>
      </c>
      <c r="P25" s="409" t="str">
        <f t="shared" si="13"/>
        <v/>
      </c>
      <c r="R25" s="413"/>
      <c r="S25" s="414"/>
      <c r="T25" s="414"/>
      <c r="U25" s="415"/>
      <c r="V25" s="416"/>
      <c r="W25" s="417"/>
    </row>
    <row r="26" spans="1:23" s="17" customFormat="1" ht="19.5" customHeight="1" x14ac:dyDescent="0.4">
      <c r="A26" s="401">
        <f>'MACHINE INFO'!E25</f>
        <v>16</v>
      </c>
      <c r="B26" s="402">
        <v>0</v>
      </c>
      <c r="C26" s="403"/>
      <c r="D26" s="403"/>
      <c r="E26" s="403"/>
      <c r="F26" s="404"/>
      <c r="G26" s="345" t="str">
        <f t="shared" si="8"/>
        <v/>
      </c>
      <c r="H26" s="404"/>
      <c r="I26" s="404"/>
      <c r="J26" s="404"/>
      <c r="K26" s="345">
        <f t="shared" si="9"/>
        <v>0</v>
      </c>
      <c r="L26" s="405" t="str">
        <f t="shared" si="10"/>
        <v>M/C Off?</v>
      </c>
      <c r="M26" s="406">
        <v>0</v>
      </c>
      <c r="N26" s="407" t="str">
        <f t="shared" si="11"/>
        <v/>
      </c>
      <c r="O26" s="408" t="str">
        <f t="shared" si="12"/>
        <v>NO THEO %</v>
      </c>
      <c r="P26" s="409" t="str">
        <f t="shared" si="13"/>
        <v/>
      </c>
      <c r="R26" s="176" t="e">
        <f>IF(('TABLE INFO'!#REF!)="","",('TABLE INFO'!#REF!))</f>
        <v>#REF!</v>
      </c>
      <c r="S26" s="410"/>
      <c r="T26" s="410"/>
      <c r="U26" s="411" t="e">
        <f>IF(R26="","",IF(S26=0,"NO DROP",T26/S26))</f>
        <v>#REF!</v>
      </c>
      <c r="V26" s="412" t="e">
        <f>IF(R26="","",'TABLE INFO'!#REF!)</f>
        <v>#REF!</v>
      </c>
      <c r="W26" s="177" t="e">
        <f>IF(R26="","",IF(U26="NO DROP","NO DROP",SUM(U26-V26)))</f>
        <v>#REF!</v>
      </c>
    </row>
    <row r="27" spans="1:23" s="17" customFormat="1" ht="19.5" customHeight="1" thickBot="1" x14ac:dyDescent="0.45">
      <c r="A27" s="401">
        <f>'MACHINE INFO'!E26</f>
        <v>17</v>
      </c>
      <c r="B27" s="402">
        <v>0</v>
      </c>
      <c r="C27" s="403"/>
      <c r="D27" s="403"/>
      <c r="E27" s="403"/>
      <c r="F27" s="404"/>
      <c r="G27" s="345" t="str">
        <f t="shared" si="8"/>
        <v/>
      </c>
      <c r="H27" s="404"/>
      <c r="I27" s="404"/>
      <c r="J27" s="404"/>
      <c r="K27" s="345">
        <f t="shared" si="9"/>
        <v>0</v>
      </c>
      <c r="L27" s="405" t="str">
        <f t="shared" si="10"/>
        <v>M/C Off?</v>
      </c>
      <c r="M27" s="406">
        <v>0</v>
      </c>
      <c r="N27" s="407" t="str">
        <f t="shared" si="11"/>
        <v/>
      </c>
      <c r="O27" s="408" t="str">
        <f t="shared" si="12"/>
        <v>NO THEO %</v>
      </c>
      <c r="P27" s="409" t="str">
        <f t="shared" si="13"/>
        <v/>
      </c>
      <c r="R27" s="418"/>
      <c r="S27" s="419"/>
      <c r="T27" s="419"/>
      <c r="U27" s="420"/>
      <c r="V27" s="421"/>
      <c r="W27" s="422"/>
    </row>
    <row r="28" spans="1:23" s="17" customFormat="1" ht="19.5" customHeight="1" thickTop="1" x14ac:dyDescent="0.4">
      <c r="A28" s="401">
        <f>'MACHINE INFO'!E27</f>
        <v>18</v>
      </c>
      <c r="B28" s="402">
        <v>0</v>
      </c>
      <c r="C28" s="403"/>
      <c r="D28" s="403"/>
      <c r="E28" s="403"/>
      <c r="F28" s="404"/>
      <c r="G28" s="345" t="str">
        <f t="shared" si="8"/>
        <v/>
      </c>
      <c r="H28" s="404"/>
      <c r="I28" s="404"/>
      <c r="J28" s="404"/>
      <c r="K28" s="345">
        <f t="shared" si="9"/>
        <v>0</v>
      </c>
      <c r="L28" s="405" t="str">
        <f t="shared" si="10"/>
        <v>M/C Off?</v>
      </c>
      <c r="M28" s="406">
        <v>0</v>
      </c>
      <c r="N28" s="407" t="str">
        <f t="shared" si="11"/>
        <v/>
      </c>
      <c r="O28" s="408" t="str">
        <f t="shared" si="12"/>
        <v>NO THEO %</v>
      </c>
      <c r="P28" s="409" t="str">
        <f t="shared" si="13"/>
        <v/>
      </c>
    </row>
    <row r="29" spans="1:23" s="17" customFormat="1" ht="19.5" customHeight="1" thickBot="1" x14ac:dyDescent="0.45">
      <c r="A29" s="401">
        <f>'MACHINE INFO'!E28</f>
        <v>19</v>
      </c>
      <c r="B29" s="402">
        <v>0</v>
      </c>
      <c r="C29" s="403"/>
      <c r="D29" s="403"/>
      <c r="E29" s="403"/>
      <c r="F29" s="404"/>
      <c r="G29" s="345" t="str">
        <f t="shared" si="8"/>
        <v/>
      </c>
      <c r="H29" s="404"/>
      <c r="I29" s="404"/>
      <c r="J29" s="404"/>
      <c r="K29" s="345">
        <f t="shared" si="9"/>
        <v>0</v>
      </c>
      <c r="L29" s="405" t="str">
        <f t="shared" si="10"/>
        <v>M/C Off?</v>
      </c>
      <c r="M29" s="406">
        <v>0</v>
      </c>
      <c r="N29" s="407" t="str">
        <f t="shared" si="11"/>
        <v/>
      </c>
      <c r="O29" s="408" t="str">
        <f t="shared" si="12"/>
        <v>NO THEO %</v>
      </c>
      <c r="P29" s="409" t="str">
        <f t="shared" si="13"/>
        <v/>
      </c>
    </row>
    <row r="30" spans="1:23" s="17" customFormat="1" ht="19.5" customHeight="1" thickTop="1" thickBot="1" x14ac:dyDescent="0.45">
      <c r="A30" s="401">
        <f>'MACHINE INFO'!E29</f>
        <v>20</v>
      </c>
      <c r="B30" s="402">
        <v>0</v>
      </c>
      <c r="C30" s="403"/>
      <c r="D30" s="403"/>
      <c r="E30" s="403"/>
      <c r="F30" s="404"/>
      <c r="G30" s="345" t="str">
        <f t="shared" si="8"/>
        <v/>
      </c>
      <c r="H30" s="404"/>
      <c r="I30" s="404"/>
      <c r="J30" s="404"/>
      <c r="K30" s="345">
        <f t="shared" si="9"/>
        <v>0</v>
      </c>
      <c r="L30" s="405" t="str">
        <f t="shared" si="10"/>
        <v>M/C Off?</v>
      </c>
      <c r="M30" s="406">
        <v>0</v>
      </c>
      <c r="N30" s="407" t="str">
        <f t="shared" si="11"/>
        <v/>
      </c>
      <c r="O30" s="408" t="str">
        <f t="shared" si="12"/>
        <v>NO THEO %</v>
      </c>
      <c r="P30" s="409" t="str">
        <f t="shared" si="13"/>
        <v/>
      </c>
      <c r="R30" s="94" t="s">
        <v>87</v>
      </c>
      <c r="S30" s="178">
        <f>SUM(S11:S24)</f>
        <v>0</v>
      </c>
      <c r="T30" s="179" t="s">
        <v>88</v>
      </c>
      <c r="U30" s="178">
        <f>SUM(T11:T24)</f>
        <v>0</v>
      </c>
      <c r="V30" s="97" t="s">
        <v>89</v>
      </c>
      <c r="W30" s="180">
        <f>SUM(S26:S26)</f>
        <v>0</v>
      </c>
    </row>
    <row r="31" spans="1:23" s="17" customFormat="1" ht="19.5" customHeight="1" thickTop="1" thickBot="1" x14ac:dyDescent="0.45">
      <c r="A31" s="401">
        <f>'MACHINE INFO'!E30</f>
        <v>21</v>
      </c>
      <c r="B31" s="402">
        <v>0</v>
      </c>
      <c r="C31" s="403"/>
      <c r="D31" s="403"/>
      <c r="E31" s="403"/>
      <c r="F31" s="404"/>
      <c r="G31" s="345" t="str">
        <f t="shared" si="8"/>
        <v/>
      </c>
      <c r="H31" s="404"/>
      <c r="I31" s="404"/>
      <c r="J31" s="404"/>
      <c r="K31" s="345">
        <f t="shared" si="9"/>
        <v>0</v>
      </c>
      <c r="L31" s="405" t="str">
        <f t="shared" si="10"/>
        <v>M/C Off?</v>
      </c>
      <c r="M31" s="406">
        <v>0</v>
      </c>
      <c r="N31" s="407" t="str">
        <f t="shared" si="11"/>
        <v/>
      </c>
      <c r="O31" s="408" t="str">
        <f t="shared" si="12"/>
        <v>NO THEO %</v>
      </c>
      <c r="P31" s="409" t="str">
        <f t="shared" si="13"/>
        <v/>
      </c>
      <c r="R31" s="97" t="s">
        <v>90</v>
      </c>
      <c r="S31" s="181"/>
      <c r="T31" s="97" t="s">
        <v>91</v>
      </c>
      <c r="U31" s="181"/>
      <c r="V31" s="97" t="s">
        <v>92</v>
      </c>
      <c r="W31" s="180">
        <f>SUM(T26:T26)</f>
        <v>0</v>
      </c>
    </row>
    <row r="32" spans="1:23" s="17" customFormat="1" ht="19.5" customHeight="1" thickTop="1" thickBot="1" x14ac:dyDescent="0.45">
      <c r="A32" s="401">
        <f>'MACHINE INFO'!E31</f>
        <v>22</v>
      </c>
      <c r="B32" s="402">
        <v>0</v>
      </c>
      <c r="C32" s="403"/>
      <c r="D32" s="403"/>
      <c r="E32" s="403"/>
      <c r="F32" s="404"/>
      <c r="G32" s="345" t="str">
        <f t="shared" si="8"/>
        <v/>
      </c>
      <c r="H32" s="404"/>
      <c r="I32" s="404"/>
      <c r="J32" s="404"/>
      <c r="K32" s="345">
        <f t="shared" si="9"/>
        <v>0</v>
      </c>
      <c r="L32" s="405" t="str">
        <f t="shared" si="10"/>
        <v>M/C Off?</v>
      </c>
      <c r="M32" s="406">
        <v>0</v>
      </c>
      <c r="N32" s="407" t="str">
        <f t="shared" si="11"/>
        <v/>
      </c>
      <c r="O32" s="408" t="str">
        <f t="shared" si="12"/>
        <v>NO THEO %</v>
      </c>
      <c r="P32" s="409" t="str">
        <f t="shared" si="13"/>
        <v/>
      </c>
      <c r="R32" s="98" t="s">
        <v>136</v>
      </c>
      <c r="S32" s="178">
        <f>SUM(S30-S31)</f>
        <v>0</v>
      </c>
      <c r="T32" s="98" t="s">
        <v>134</v>
      </c>
      <c r="U32" s="182">
        <f>SUM(U31-U30)</f>
        <v>0</v>
      </c>
      <c r="V32" s="97" t="s">
        <v>93</v>
      </c>
      <c r="W32" s="183" t="str">
        <f>IF(W30=0,"",W31/W30)</f>
        <v/>
      </c>
    </row>
    <row r="33" spans="1:23" s="17" customFormat="1" ht="19.5" customHeight="1" thickTop="1" thickBot="1" x14ac:dyDescent="0.45">
      <c r="A33" s="401">
        <f>'MACHINE INFO'!E32</f>
        <v>23</v>
      </c>
      <c r="B33" s="402">
        <v>0</v>
      </c>
      <c r="C33" s="403"/>
      <c r="D33" s="403"/>
      <c r="E33" s="403"/>
      <c r="F33" s="404"/>
      <c r="G33" s="345" t="str">
        <f t="shared" si="8"/>
        <v/>
      </c>
      <c r="H33" s="404"/>
      <c r="I33" s="404"/>
      <c r="J33" s="404"/>
      <c r="K33" s="345">
        <f t="shared" si="9"/>
        <v>0</v>
      </c>
      <c r="L33" s="405" t="str">
        <f t="shared" si="10"/>
        <v>M/C Off?</v>
      </c>
      <c r="M33" s="406">
        <v>0</v>
      </c>
      <c r="N33" s="407" t="str">
        <f t="shared" si="11"/>
        <v/>
      </c>
      <c r="O33" s="408" t="str">
        <f t="shared" si="12"/>
        <v>NO THEO %</v>
      </c>
      <c r="P33" s="409" t="str">
        <f t="shared" si="13"/>
        <v/>
      </c>
      <c r="T33" s="99" t="s">
        <v>135</v>
      </c>
      <c r="U33" s="184"/>
    </row>
    <row r="34" spans="1:23" s="17" customFormat="1" ht="19.5" customHeight="1" thickTop="1" thickBot="1" x14ac:dyDescent="0.45">
      <c r="A34" s="401">
        <f>'MACHINE INFO'!E33</f>
        <v>24</v>
      </c>
      <c r="B34" s="402">
        <v>0</v>
      </c>
      <c r="C34" s="403"/>
      <c r="D34" s="403"/>
      <c r="E34" s="403"/>
      <c r="F34" s="404"/>
      <c r="G34" s="345" t="str">
        <f t="shared" si="8"/>
        <v/>
      </c>
      <c r="H34" s="404"/>
      <c r="I34" s="404"/>
      <c r="J34" s="404"/>
      <c r="K34" s="345">
        <f t="shared" si="9"/>
        <v>0</v>
      </c>
      <c r="L34" s="405" t="str">
        <f t="shared" si="10"/>
        <v>M/C Off?</v>
      </c>
      <c r="M34" s="406">
        <v>0</v>
      </c>
      <c r="N34" s="407" t="str">
        <f t="shared" si="11"/>
        <v/>
      </c>
      <c r="O34" s="408" t="str">
        <f t="shared" si="12"/>
        <v>NO THEO %</v>
      </c>
      <c r="P34" s="409" t="str">
        <f t="shared" si="13"/>
        <v/>
      </c>
      <c r="T34" s="98" t="s">
        <v>136</v>
      </c>
      <c r="U34" s="178">
        <f>SUM(U31-U33)</f>
        <v>0</v>
      </c>
    </row>
    <row r="35" spans="1:23" s="17" customFormat="1" ht="19.5" customHeight="1" thickTop="1" x14ac:dyDescent="0.4">
      <c r="A35" s="401">
        <f>'MACHINE INFO'!E34</f>
        <v>25</v>
      </c>
      <c r="B35" s="402">
        <v>0</v>
      </c>
      <c r="C35" s="403"/>
      <c r="D35" s="403"/>
      <c r="E35" s="403"/>
      <c r="F35" s="404"/>
      <c r="G35" s="345" t="str">
        <f t="shared" si="8"/>
        <v/>
      </c>
      <c r="H35" s="404"/>
      <c r="I35" s="404"/>
      <c r="J35" s="404"/>
      <c r="K35" s="345">
        <f t="shared" si="9"/>
        <v>0</v>
      </c>
      <c r="L35" s="405" t="str">
        <f t="shared" si="10"/>
        <v>M/C Off?</v>
      </c>
      <c r="M35" s="406">
        <v>0</v>
      </c>
      <c r="N35" s="407" t="str">
        <f t="shared" si="11"/>
        <v/>
      </c>
      <c r="O35" s="408" t="str">
        <f t="shared" si="12"/>
        <v>NO THEO %</v>
      </c>
      <c r="P35" s="409" t="str">
        <f t="shared" si="13"/>
        <v/>
      </c>
    </row>
    <row r="36" spans="1:23" s="17" customFormat="1" ht="19.5" customHeight="1" x14ac:dyDescent="0.4">
      <c r="A36" s="401">
        <f>'MACHINE INFO'!E35</f>
        <v>26</v>
      </c>
      <c r="B36" s="402">
        <v>0</v>
      </c>
      <c r="C36" s="403"/>
      <c r="D36" s="403"/>
      <c r="E36" s="403"/>
      <c r="F36" s="404"/>
      <c r="G36" s="345" t="str">
        <f t="shared" si="8"/>
        <v/>
      </c>
      <c r="H36" s="404"/>
      <c r="I36" s="404"/>
      <c r="J36" s="404"/>
      <c r="K36" s="345">
        <f t="shared" si="9"/>
        <v>0</v>
      </c>
      <c r="L36" s="405" t="str">
        <f t="shared" si="10"/>
        <v>M/C Off?</v>
      </c>
      <c r="M36" s="406">
        <v>0</v>
      </c>
      <c r="N36" s="407" t="str">
        <f t="shared" si="11"/>
        <v/>
      </c>
      <c r="O36" s="408" t="str">
        <f t="shared" si="12"/>
        <v>NO THEO %</v>
      </c>
      <c r="P36" s="409" t="str">
        <f t="shared" si="13"/>
        <v/>
      </c>
    </row>
    <row r="37" spans="1:23" s="17" customFormat="1" ht="19.5" customHeight="1" thickBot="1" x14ac:dyDescent="0.45">
      <c r="A37" s="401">
        <f>'MACHINE INFO'!E36</f>
        <v>27</v>
      </c>
      <c r="B37" s="402">
        <v>0</v>
      </c>
      <c r="C37" s="403"/>
      <c r="D37" s="403"/>
      <c r="E37" s="403"/>
      <c r="F37" s="404"/>
      <c r="G37" s="345" t="str">
        <f t="shared" si="8"/>
        <v/>
      </c>
      <c r="H37" s="404"/>
      <c r="I37" s="404"/>
      <c r="J37" s="404"/>
      <c r="K37" s="345">
        <f t="shared" si="9"/>
        <v>0</v>
      </c>
      <c r="L37" s="405" t="str">
        <f t="shared" si="10"/>
        <v>M/C Off?</v>
      </c>
      <c r="M37" s="406">
        <v>0</v>
      </c>
      <c r="N37" s="407" t="str">
        <f t="shared" si="11"/>
        <v/>
      </c>
      <c r="O37" s="408" t="str">
        <f t="shared" si="12"/>
        <v>NO THEO %</v>
      </c>
      <c r="P37" s="409" t="str">
        <f t="shared" si="13"/>
        <v/>
      </c>
      <c r="R37" s="17" t="s">
        <v>94</v>
      </c>
    </row>
    <row r="38" spans="1:23" s="17" customFormat="1" ht="19.5" customHeight="1" thickTop="1" x14ac:dyDescent="0.4">
      <c r="A38" s="401">
        <f>'MACHINE INFO'!E37</f>
        <v>28</v>
      </c>
      <c r="B38" s="402">
        <v>0</v>
      </c>
      <c r="C38" s="403"/>
      <c r="D38" s="403"/>
      <c r="E38" s="403"/>
      <c r="F38" s="404"/>
      <c r="G38" s="345" t="str">
        <f t="shared" si="8"/>
        <v/>
      </c>
      <c r="H38" s="404"/>
      <c r="I38" s="404"/>
      <c r="J38" s="404"/>
      <c r="K38" s="345">
        <f t="shared" si="9"/>
        <v>0</v>
      </c>
      <c r="L38" s="405" t="str">
        <f t="shared" si="10"/>
        <v>M/C Off?</v>
      </c>
      <c r="M38" s="406">
        <v>0</v>
      </c>
      <c r="N38" s="407" t="str">
        <f t="shared" si="11"/>
        <v/>
      </c>
      <c r="O38" s="408" t="str">
        <f t="shared" si="12"/>
        <v>NO THEO %</v>
      </c>
      <c r="P38" s="409" t="str">
        <f t="shared" si="13"/>
        <v/>
      </c>
      <c r="R38" s="903"/>
      <c r="S38" s="904"/>
      <c r="T38" s="904"/>
      <c r="U38" s="904"/>
      <c r="V38" s="904"/>
      <c r="W38" s="905"/>
    </row>
    <row r="39" spans="1:23" s="17" customFormat="1" ht="19.5" customHeight="1" x14ac:dyDescent="0.4">
      <c r="A39" s="401">
        <f>'MACHINE INFO'!E38</f>
        <v>29</v>
      </c>
      <c r="B39" s="402">
        <v>0</v>
      </c>
      <c r="C39" s="403"/>
      <c r="D39" s="403"/>
      <c r="E39" s="403"/>
      <c r="F39" s="404"/>
      <c r="G39" s="345" t="str">
        <f t="shared" si="8"/>
        <v/>
      </c>
      <c r="H39" s="404"/>
      <c r="I39" s="404"/>
      <c r="J39" s="404"/>
      <c r="K39" s="345">
        <f t="shared" si="9"/>
        <v>0</v>
      </c>
      <c r="L39" s="405" t="str">
        <f t="shared" si="10"/>
        <v>M/C Off?</v>
      </c>
      <c r="M39" s="406">
        <v>0</v>
      </c>
      <c r="N39" s="407" t="str">
        <f t="shared" si="11"/>
        <v/>
      </c>
      <c r="O39" s="408" t="str">
        <f t="shared" si="12"/>
        <v>NO THEO %</v>
      </c>
      <c r="P39" s="409" t="str">
        <f t="shared" si="13"/>
        <v/>
      </c>
      <c r="R39" s="906"/>
      <c r="S39" s="907"/>
      <c r="T39" s="907"/>
      <c r="U39" s="907"/>
      <c r="V39" s="907"/>
      <c r="W39" s="908"/>
    </row>
    <row r="40" spans="1:23" s="17" customFormat="1" ht="19.5" customHeight="1" x14ac:dyDescent="0.4">
      <c r="A40" s="401">
        <f>'MACHINE INFO'!E39</f>
        <v>30</v>
      </c>
      <c r="B40" s="402">
        <v>0</v>
      </c>
      <c r="C40" s="403"/>
      <c r="D40" s="403"/>
      <c r="E40" s="403"/>
      <c r="F40" s="404"/>
      <c r="G40" s="345" t="str">
        <f t="shared" si="8"/>
        <v/>
      </c>
      <c r="H40" s="404"/>
      <c r="I40" s="404"/>
      <c r="J40" s="404"/>
      <c r="K40" s="345">
        <f t="shared" si="9"/>
        <v>0</v>
      </c>
      <c r="L40" s="405" t="str">
        <f t="shared" si="10"/>
        <v>M/C Off?</v>
      </c>
      <c r="M40" s="406">
        <v>0</v>
      </c>
      <c r="N40" s="407" t="str">
        <f t="shared" si="11"/>
        <v/>
      </c>
      <c r="O40" s="408" t="str">
        <f t="shared" si="12"/>
        <v>NO THEO %</v>
      </c>
      <c r="P40" s="409" t="str">
        <f t="shared" si="13"/>
        <v/>
      </c>
      <c r="R40" s="906"/>
      <c r="S40" s="907"/>
      <c r="T40" s="907"/>
      <c r="U40" s="907"/>
      <c r="V40" s="907"/>
      <c r="W40" s="908"/>
    </row>
    <row r="41" spans="1:23" s="17" customFormat="1" ht="19.5" customHeight="1" x14ac:dyDescent="0.4">
      <c r="A41" s="401">
        <f>'MACHINE INFO'!E40</f>
        <v>31</v>
      </c>
      <c r="B41" s="402">
        <v>0</v>
      </c>
      <c r="C41" s="403"/>
      <c r="D41" s="403"/>
      <c r="E41" s="403"/>
      <c r="F41" s="404"/>
      <c r="G41" s="345" t="str">
        <f t="shared" si="8"/>
        <v/>
      </c>
      <c r="H41" s="404"/>
      <c r="I41" s="404"/>
      <c r="J41" s="404"/>
      <c r="K41" s="345">
        <f t="shared" si="9"/>
        <v>0</v>
      </c>
      <c r="L41" s="405" t="str">
        <f t="shared" si="10"/>
        <v>M/C Off?</v>
      </c>
      <c r="M41" s="406">
        <v>0</v>
      </c>
      <c r="N41" s="407" t="str">
        <f t="shared" si="11"/>
        <v/>
      </c>
      <c r="O41" s="408" t="str">
        <f t="shared" si="12"/>
        <v>NO THEO %</v>
      </c>
      <c r="P41" s="409" t="str">
        <f t="shared" si="13"/>
        <v/>
      </c>
      <c r="R41" s="906"/>
      <c r="S41" s="907"/>
      <c r="T41" s="907"/>
      <c r="U41" s="907"/>
      <c r="V41" s="907"/>
      <c r="W41" s="908"/>
    </row>
    <row r="42" spans="1:23" s="17" customFormat="1" ht="19.5" customHeight="1" x14ac:dyDescent="0.4">
      <c r="A42" s="401">
        <f>'MACHINE INFO'!E41</f>
        <v>32</v>
      </c>
      <c r="B42" s="402">
        <v>0</v>
      </c>
      <c r="C42" s="403"/>
      <c r="D42" s="403"/>
      <c r="E42" s="403"/>
      <c r="F42" s="404"/>
      <c r="G42" s="345" t="str">
        <f t="shared" si="8"/>
        <v/>
      </c>
      <c r="H42" s="404"/>
      <c r="I42" s="404"/>
      <c r="J42" s="404"/>
      <c r="K42" s="345">
        <f t="shared" si="9"/>
        <v>0</v>
      </c>
      <c r="L42" s="405" t="str">
        <f t="shared" si="10"/>
        <v>M/C Off?</v>
      </c>
      <c r="M42" s="406">
        <v>0</v>
      </c>
      <c r="N42" s="407" t="str">
        <f t="shared" si="11"/>
        <v/>
      </c>
      <c r="O42" s="408" t="str">
        <f t="shared" si="12"/>
        <v>NO THEO %</v>
      </c>
      <c r="P42" s="409" t="str">
        <f t="shared" si="13"/>
        <v/>
      </c>
      <c r="R42" s="906"/>
      <c r="S42" s="907"/>
      <c r="T42" s="907"/>
      <c r="U42" s="907"/>
      <c r="V42" s="907"/>
      <c r="W42" s="908"/>
    </row>
    <row r="43" spans="1:23" s="17" customFormat="1" ht="19.5" customHeight="1" x14ac:dyDescent="0.4">
      <c r="A43" s="401">
        <f>'MACHINE INFO'!E42</f>
        <v>33</v>
      </c>
      <c r="B43" s="402">
        <v>0</v>
      </c>
      <c r="C43" s="403"/>
      <c r="D43" s="403"/>
      <c r="E43" s="403"/>
      <c r="F43" s="404"/>
      <c r="G43" s="345" t="str">
        <f t="shared" si="8"/>
        <v/>
      </c>
      <c r="H43" s="404"/>
      <c r="I43" s="404"/>
      <c r="J43" s="404"/>
      <c r="K43" s="345">
        <f t="shared" si="9"/>
        <v>0</v>
      </c>
      <c r="L43" s="405" t="str">
        <f t="shared" si="10"/>
        <v>M/C Off?</v>
      </c>
      <c r="M43" s="406">
        <v>0</v>
      </c>
      <c r="N43" s="407" t="str">
        <f t="shared" si="11"/>
        <v/>
      </c>
      <c r="O43" s="408" t="str">
        <f t="shared" si="12"/>
        <v>NO THEO %</v>
      </c>
      <c r="P43" s="409" t="str">
        <f t="shared" si="13"/>
        <v/>
      </c>
      <c r="R43" s="906"/>
      <c r="S43" s="907"/>
      <c r="T43" s="907"/>
      <c r="U43" s="907"/>
      <c r="V43" s="907"/>
      <c r="W43" s="908"/>
    </row>
    <row r="44" spans="1:23" s="17" customFormat="1" ht="19.5" customHeight="1" x14ac:dyDescent="0.4">
      <c r="A44" s="401">
        <f>'MACHINE INFO'!E43</f>
        <v>34</v>
      </c>
      <c r="B44" s="402">
        <v>0</v>
      </c>
      <c r="C44" s="403"/>
      <c r="D44" s="403"/>
      <c r="E44" s="403"/>
      <c r="F44" s="404"/>
      <c r="G44" s="345" t="str">
        <f t="shared" si="8"/>
        <v/>
      </c>
      <c r="H44" s="404"/>
      <c r="I44" s="404"/>
      <c r="J44" s="404"/>
      <c r="K44" s="345">
        <f t="shared" si="9"/>
        <v>0</v>
      </c>
      <c r="L44" s="405" t="str">
        <f t="shared" si="10"/>
        <v>M/C Off?</v>
      </c>
      <c r="M44" s="406">
        <v>0</v>
      </c>
      <c r="N44" s="407" t="str">
        <f t="shared" si="11"/>
        <v/>
      </c>
      <c r="O44" s="408" t="str">
        <f t="shared" si="12"/>
        <v>NO THEO %</v>
      </c>
      <c r="P44" s="409" t="str">
        <f t="shared" si="13"/>
        <v/>
      </c>
      <c r="R44" s="906"/>
      <c r="S44" s="907"/>
      <c r="T44" s="907"/>
      <c r="U44" s="907"/>
      <c r="V44" s="907"/>
      <c r="W44" s="908"/>
    </row>
    <row r="45" spans="1:23" s="17" customFormat="1" ht="19.5" customHeight="1" x14ac:dyDescent="0.4">
      <c r="A45" s="401">
        <f>'MACHINE INFO'!E44</f>
        <v>35</v>
      </c>
      <c r="B45" s="402">
        <v>0</v>
      </c>
      <c r="C45" s="403"/>
      <c r="D45" s="403"/>
      <c r="E45" s="403"/>
      <c r="F45" s="404"/>
      <c r="G45" s="345" t="str">
        <f t="shared" si="8"/>
        <v/>
      </c>
      <c r="H45" s="404"/>
      <c r="I45" s="404"/>
      <c r="J45" s="404"/>
      <c r="K45" s="345">
        <f t="shared" si="9"/>
        <v>0</v>
      </c>
      <c r="L45" s="405" t="str">
        <f t="shared" si="10"/>
        <v>M/C Off?</v>
      </c>
      <c r="M45" s="406">
        <v>0</v>
      </c>
      <c r="N45" s="407" t="str">
        <f t="shared" si="11"/>
        <v/>
      </c>
      <c r="O45" s="408" t="str">
        <f t="shared" si="12"/>
        <v>NO THEO %</v>
      </c>
      <c r="P45" s="409" t="str">
        <f t="shared" si="13"/>
        <v/>
      </c>
      <c r="R45" s="906"/>
      <c r="S45" s="907"/>
      <c r="T45" s="907"/>
      <c r="U45" s="907"/>
      <c r="V45" s="907"/>
      <c r="W45" s="908"/>
    </row>
    <row r="46" spans="1:23" s="17" customFormat="1" ht="19.5" customHeight="1" x14ac:dyDescent="0.4">
      <c r="A46" s="401">
        <f>'MACHINE INFO'!E45</f>
        <v>36</v>
      </c>
      <c r="B46" s="402">
        <v>0</v>
      </c>
      <c r="C46" s="403"/>
      <c r="D46" s="403"/>
      <c r="E46" s="403"/>
      <c r="F46" s="404"/>
      <c r="G46" s="345" t="str">
        <f t="shared" si="8"/>
        <v/>
      </c>
      <c r="H46" s="404"/>
      <c r="I46" s="404"/>
      <c r="J46" s="404"/>
      <c r="K46" s="345">
        <f t="shared" si="9"/>
        <v>0</v>
      </c>
      <c r="L46" s="405" t="str">
        <f t="shared" si="10"/>
        <v>M/C Off?</v>
      </c>
      <c r="M46" s="406">
        <v>0</v>
      </c>
      <c r="N46" s="407" t="str">
        <f t="shared" si="11"/>
        <v/>
      </c>
      <c r="O46" s="408" t="str">
        <f t="shared" si="12"/>
        <v>NO THEO %</v>
      </c>
      <c r="P46" s="409" t="str">
        <f t="shared" si="13"/>
        <v/>
      </c>
      <c r="R46" s="906"/>
      <c r="S46" s="907"/>
      <c r="T46" s="907"/>
      <c r="U46" s="907"/>
      <c r="V46" s="907"/>
      <c r="W46" s="908"/>
    </row>
    <row r="47" spans="1:23" s="17" customFormat="1" ht="19.5" customHeight="1" x14ac:dyDescent="0.4">
      <c r="A47" s="401">
        <f>'MACHINE INFO'!E46</f>
        <v>37</v>
      </c>
      <c r="B47" s="402">
        <v>0</v>
      </c>
      <c r="C47" s="403"/>
      <c r="D47" s="403"/>
      <c r="E47" s="403"/>
      <c r="F47" s="404"/>
      <c r="G47" s="345" t="str">
        <f t="shared" si="8"/>
        <v/>
      </c>
      <c r="H47" s="404"/>
      <c r="I47" s="404"/>
      <c r="J47" s="404"/>
      <c r="K47" s="345">
        <f t="shared" si="9"/>
        <v>0</v>
      </c>
      <c r="L47" s="405" t="str">
        <f t="shared" si="10"/>
        <v>M/C Off?</v>
      </c>
      <c r="M47" s="406">
        <v>0</v>
      </c>
      <c r="N47" s="407" t="str">
        <f t="shared" si="11"/>
        <v/>
      </c>
      <c r="O47" s="408" t="str">
        <f t="shared" si="12"/>
        <v>NO THEO %</v>
      </c>
      <c r="P47" s="409" t="str">
        <f t="shared" si="13"/>
        <v/>
      </c>
      <c r="R47" s="906"/>
      <c r="S47" s="907"/>
      <c r="T47" s="907"/>
      <c r="U47" s="907"/>
      <c r="V47" s="907"/>
      <c r="W47" s="908"/>
    </row>
    <row r="48" spans="1:23" s="17" customFormat="1" ht="19.5" customHeight="1" x14ac:dyDescent="0.4">
      <c r="A48" s="401">
        <f>'MACHINE INFO'!E47</f>
        <v>38</v>
      </c>
      <c r="B48" s="402">
        <v>0</v>
      </c>
      <c r="C48" s="403"/>
      <c r="D48" s="403"/>
      <c r="E48" s="403"/>
      <c r="F48" s="404"/>
      <c r="G48" s="345" t="str">
        <f t="shared" si="8"/>
        <v/>
      </c>
      <c r="H48" s="404"/>
      <c r="I48" s="404"/>
      <c r="J48" s="404"/>
      <c r="K48" s="345">
        <f t="shared" si="9"/>
        <v>0</v>
      </c>
      <c r="L48" s="405" t="str">
        <f t="shared" si="10"/>
        <v>M/C Off?</v>
      </c>
      <c r="M48" s="406">
        <v>0</v>
      </c>
      <c r="N48" s="407" t="str">
        <f t="shared" si="11"/>
        <v/>
      </c>
      <c r="O48" s="408" t="str">
        <f t="shared" si="12"/>
        <v>NO THEO %</v>
      </c>
      <c r="P48" s="409" t="str">
        <f t="shared" si="13"/>
        <v/>
      </c>
      <c r="R48" s="906"/>
      <c r="S48" s="907"/>
      <c r="T48" s="907"/>
      <c r="U48" s="907"/>
      <c r="V48" s="907"/>
      <c r="W48" s="908"/>
    </row>
    <row r="49" spans="1:23" s="17" customFormat="1" ht="19.5" customHeight="1" x14ac:dyDescent="0.4">
      <c r="A49" s="401">
        <f>'MACHINE INFO'!E48</f>
        <v>39</v>
      </c>
      <c r="B49" s="402">
        <v>0</v>
      </c>
      <c r="C49" s="403"/>
      <c r="D49" s="403"/>
      <c r="E49" s="403"/>
      <c r="F49" s="404"/>
      <c r="G49" s="345" t="str">
        <f t="shared" si="8"/>
        <v/>
      </c>
      <c r="H49" s="404"/>
      <c r="I49" s="404"/>
      <c r="J49" s="404"/>
      <c r="K49" s="345">
        <f t="shared" si="9"/>
        <v>0</v>
      </c>
      <c r="L49" s="405" t="str">
        <f t="shared" si="10"/>
        <v>M/C Off?</v>
      </c>
      <c r="M49" s="406">
        <v>0</v>
      </c>
      <c r="N49" s="407" t="str">
        <f t="shared" si="11"/>
        <v/>
      </c>
      <c r="O49" s="408" t="str">
        <f t="shared" si="12"/>
        <v>NO THEO %</v>
      </c>
      <c r="P49" s="409" t="str">
        <f t="shared" si="13"/>
        <v/>
      </c>
      <c r="R49" s="906"/>
      <c r="S49" s="907"/>
      <c r="T49" s="907"/>
      <c r="U49" s="907"/>
      <c r="V49" s="907"/>
      <c r="W49" s="908"/>
    </row>
    <row r="50" spans="1:23" s="17" customFormat="1" ht="19.5" customHeight="1" x14ac:dyDescent="0.4">
      <c r="A50" s="401">
        <f>'MACHINE INFO'!E49</f>
        <v>40</v>
      </c>
      <c r="B50" s="402">
        <v>0</v>
      </c>
      <c r="C50" s="403"/>
      <c r="D50" s="403"/>
      <c r="E50" s="403"/>
      <c r="F50" s="404"/>
      <c r="G50" s="345" t="str">
        <f t="shared" si="8"/>
        <v/>
      </c>
      <c r="H50" s="404"/>
      <c r="I50" s="404"/>
      <c r="J50" s="404"/>
      <c r="K50" s="345">
        <f t="shared" si="9"/>
        <v>0</v>
      </c>
      <c r="L50" s="405" t="str">
        <f t="shared" si="10"/>
        <v>M/C Off?</v>
      </c>
      <c r="M50" s="406">
        <v>0</v>
      </c>
      <c r="N50" s="407" t="str">
        <f t="shared" si="11"/>
        <v/>
      </c>
      <c r="O50" s="408" t="str">
        <f t="shared" si="12"/>
        <v>NO THEO %</v>
      </c>
      <c r="P50" s="409" t="str">
        <f t="shared" si="13"/>
        <v/>
      </c>
      <c r="R50" s="906"/>
      <c r="S50" s="907"/>
      <c r="T50" s="907"/>
      <c r="U50" s="907"/>
      <c r="V50" s="907"/>
      <c r="W50" s="908"/>
    </row>
    <row r="51" spans="1:23" s="17" customFormat="1" ht="19.5" customHeight="1" x14ac:dyDescent="0.4">
      <c r="A51" s="401">
        <f>'MACHINE INFO'!E50</f>
        <v>41</v>
      </c>
      <c r="B51" s="402">
        <v>0</v>
      </c>
      <c r="C51" s="403"/>
      <c r="D51" s="403"/>
      <c r="E51" s="403"/>
      <c r="F51" s="404"/>
      <c r="G51" s="345" t="str">
        <f t="shared" si="8"/>
        <v/>
      </c>
      <c r="H51" s="404"/>
      <c r="I51" s="404"/>
      <c r="J51" s="404"/>
      <c r="K51" s="345">
        <f t="shared" si="9"/>
        <v>0</v>
      </c>
      <c r="L51" s="405" t="str">
        <f t="shared" si="10"/>
        <v>M/C Off?</v>
      </c>
      <c r="M51" s="406">
        <v>0</v>
      </c>
      <c r="N51" s="407" t="str">
        <f t="shared" si="11"/>
        <v/>
      </c>
      <c r="O51" s="408" t="str">
        <f t="shared" si="12"/>
        <v>NO THEO %</v>
      </c>
      <c r="P51" s="409" t="str">
        <f t="shared" si="13"/>
        <v/>
      </c>
      <c r="R51" s="906"/>
      <c r="S51" s="907"/>
      <c r="T51" s="907"/>
      <c r="U51" s="907"/>
      <c r="V51" s="907"/>
      <c r="W51" s="908"/>
    </row>
    <row r="52" spans="1:23" s="17" customFormat="1" ht="19.5" customHeight="1" x14ac:dyDescent="0.4">
      <c r="A52" s="401">
        <f>'MACHINE INFO'!E51</f>
        <v>42</v>
      </c>
      <c r="B52" s="402">
        <v>0</v>
      </c>
      <c r="C52" s="403"/>
      <c r="D52" s="403"/>
      <c r="E52" s="403"/>
      <c r="F52" s="404"/>
      <c r="G52" s="345" t="str">
        <f t="shared" si="8"/>
        <v/>
      </c>
      <c r="H52" s="404"/>
      <c r="I52" s="404"/>
      <c r="J52" s="404"/>
      <c r="K52" s="345">
        <f t="shared" si="9"/>
        <v>0</v>
      </c>
      <c r="L52" s="405" t="str">
        <f t="shared" si="10"/>
        <v>M/C Off?</v>
      </c>
      <c r="M52" s="406">
        <v>0</v>
      </c>
      <c r="N52" s="407" t="str">
        <f t="shared" si="11"/>
        <v/>
      </c>
      <c r="O52" s="408" t="str">
        <f t="shared" si="12"/>
        <v>NO THEO %</v>
      </c>
      <c r="P52" s="409" t="str">
        <f t="shared" si="13"/>
        <v/>
      </c>
      <c r="R52" s="906"/>
      <c r="S52" s="907"/>
      <c r="T52" s="907"/>
      <c r="U52" s="907"/>
      <c r="V52" s="907"/>
      <c r="W52" s="908"/>
    </row>
    <row r="53" spans="1:23" s="17" customFormat="1" ht="19.5" customHeight="1" thickBot="1" x14ac:dyDescent="0.45">
      <c r="A53" s="401">
        <f>'MACHINE INFO'!E52</f>
        <v>43</v>
      </c>
      <c r="B53" s="402">
        <v>0</v>
      </c>
      <c r="C53" s="403"/>
      <c r="D53" s="403"/>
      <c r="E53" s="403"/>
      <c r="F53" s="404"/>
      <c r="G53" s="345" t="str">
        <f t="shared" si="8"/>
        <v/>
      </c>
      <c r="H53" s="404"/>
      <c r="I53" s="404"/>
      <c r="J53" s="404"/>
      <c r="K53" s="345">
        <f t="shared" si="9"/>
        <v>0</v>
      </c>
      <c r="L53" s="405" t="str">
        <f t="shared" si="10"/>
        <v>M/C Off?</v>
      </c>
      <c r="M53" s="406">
        <v>0</v>
      </c>
      <c r="N53" s="407" t="str">
        <f t="shared" si="11"/>
        <v/>
      </c>
      <c r="O53" s="408" t="str">
        <f t="shared" si="12"/>
        <v>NO THEO %</v>
      </c>
      <c r="P53" s="409" t="str">
        <f t="shared" si="13"/>
        <v/>
      </c>
      <c r="R53" s="909"/>
      <c r="S53" s="910"/>
      <c r="T53" s="910"/>
      <c r="U53" s="910"/>
      <c r="V53" s="910"/>
      <c r="W53" s="911"/>
    </row>
    <row r="54" spans="1:23" s="17" customFormat="1" ht="19.5" customHeight="1" thickTop="1" x14ac:dyDescent="0.4">
      <c r="A54" s="401">
        <f>'MACHINE INFO'!E53</f>
        <v>44</v>
      </c>
      <c r="B54" s="402">
        <v>0</v>
      </c>
      <c r="C54" s="403"/>
      <c r="D54" s="403"/>
      <c r="E54" s="403"/>
      <c r="F54" s="404"/>
      <c r="G54" s="345" t="str">
        <f t="shared" si="8"/>
        <v/>
      </c>
      <c r="H54" s="404"/>
      <c r="I54" s="404"/>
      <c r="J54" s="404"/>
      <c r="K54" s="345">
        <f t="shared" si="9"/>
        <v>0</v>
      </c>
      <c r="L54" s="405" t="str">
        <f t="shared" si="10"/>
        <v>M/C Off?</v>
      </c>
      <c r="M54" s="406">
        <v>0</v>
      </c>
      <c r="N54" s="407" t="str">
        <f t="shared" si="11"/>
        <v/>
      </c>
      <c r="O54" s="408" t="str">
        <f t="shared" si="12"/>
        <v>NO THEO %</v>
      </c>
      <c r="P54" s="409" t="str">
        <f t="shared" si="13"/>
        <v/>
      </c>
    </row>
    <row r="55" spans="1:23" s="17" customFormat="1" ht="19.5" customHeight="1" x14ac:dyDescent="0.4">
      <c r="A55" s="401">
        <f>'MACHINE INFO'!E54</f>
        <v>45</v>
      </c>
      <c r="B55" s="402">
        <v>0</v>
      </c>
      <c r="C55" s="403"/>
      <c r="D55" s="403"/>
      <c r="E55" s="403"/>
      <c r="F55" s="404"/>
      <c r="G55" s="345" t="str">
        <f t="shared" si="8"/>
        <v/>
      </c>
      <c r="H55" s="404"/>
      <c r="I55" s="404"/>
      <c r="J55" s="404"/>
      <c r="K55" s="345">
        <f t="shared" si="9"/>
        <v>0</v>
      </c>
      <c r="L55" s="405" t="str">
        <f t="shared" si="10"/>
        <v>M/C Off?</v>
      </c>
      <c r="M55" s="406">
        <v>0</v>
      </c>
      <c r="N55" s="407" t="str">
        <f t="shared" si="11"/>
        <v/>
      </c>
      <c r="O55" s="408" t="str">
        <f t="shared" si="12"/>
        <v>NO THEO %</v>
      </c>
      <c r="P55" s="409" t="str">
        <f t="shared" si="13"/>
        <v/>
      </c>
    </row>
    <row r="56" spans="1:23" s="17" customFormat="1" ht="19.5" customHeight="1" x14ac:dyDescent="0.4">
      <c r="A56" s="401">
        <f>'MACHINE INFO'!E55</f>
        <v>46</v>
      </c>
      <c r="B56" s="402">
        <v>0</v>
      </c>
      <c r="C56" s="403"/>
      <c r="D56" s="403"/>
      <c r="E56" s="403"/>
      <c r="F56" s="404"/>
      <c r="G56" s="345" t="str">
        <f t="shared" si="8"/>
        <v/>
      </c>
      <c r="H56" s="404"/>
      <c r="I56" s="404"/>
      <c r="J56" s="404"/>
      <c r="K56" s="345">
        <f t="shared" si="9"/>
        <v>0</v>
      </c>
      <c r="L56" s="405" t="str">
        <f t="shared" si="10"/>
        <v>M/C Off?</v>
      </c>
      <c r="M56" s="406">
        <v>0</v>
      </c>
      <c r="N56" s="407" t="str">
        <f t="shared" si="11"/>
        <v/>
      </c>
      <c r="O56" s="408" t="str">
        <f t="shared" si="12"/>
        <v>NO THEO %</v>
      </c>
      <c r="P56" s="409" t="str">
        <f t="shared" si="13"/>
        <v/>
      </c>
    </row>
    <row r="57" spans="1:23" s="17" customFormat="1" ht="19.5" customHeight="1" x14ac:dyDescent="0.4">
      <c r="A57" s="401">
        <f>'MACHINE INFO'!E56</f>
        <v>47</v>
      </c>
      <c r="B57" s="402">
        <v>0</v>
      </c>
      <c r="C57" s="403"/>
      <c r="D57" s="403"/>
      <c r="E57" s="403"/>
      <c r="F57" s="404"/>
      <c r="G57" s="345" t="str">
        <f t="shared" si="8"/>
        <v/>
      </c>
      <c r="H57" s="404"/>
      <c r="I57" s="404"/>
      <c r="J57" s="404"/>
      <c r="K57" s="345">
        <f t="shared" si="9"/>
        <v>0</v>
      </c>
      <c r="L57" s="405" t="str">
        <f t="shared" si="10"/>
        <v>M/C Off?</v>
      </c>
      <c r="M57" s="406">
        <v>0</v>
      </c>
      <c r="N57" s="407" t="str">
        <f t="shared" si="11"/>
        <v/>
      </c>
      <c r="O57" s="408" t="str">
        <f t="shared" si="12"/>
        <v>NO THEO %</v>
      </c>
      <c r="P57" s="409" t="str">
        <f t="shared" si="13"/>
        <v/>
      </c>
    </row>
    <row r="58" spans="1:23" s="17" customFormat="1" ht="19.5" customHeight="1" x14ac:dyDescent="0.4">
      <c r="A58" s="401">
        <f>'MACHINE INFO'!E57</f>
        <v>48</v>
      </c>
      <c r="B58" s="402">
        <v>0</v>
      </c>
      <c r="C58" s="403"/>
      <c r="D58" s="403"/>
      <c r="E58" s="403"/>
      <c r="F58" s="404"/>
      <c r="G58" s="345" t="str">
        <f t="shared" si="8"/>
        <v/>
      </c>
      <c r="H58" s="404"/>
      <c r="I58" s="404"/>
      <c r="J58" s="404"/>
      <c r="K58" s="345">
        <f t="shared" si="9"/>
        <v>0</v>
      </c>
      <c r="L58" s="405" t="str">
        <f t="shared" si="10"/>
        <v>M/C Off?</v>
      </c>
      <c r="M58" s="406">
        <v>0</v>
      </c>
      <c r="N58" s="407" t="str">
        <f t="shared" si="11"/>
        <v/>
      </c>
      <c r="O58" s="408" t="str">
        <f t="shared" si="12"/>
        <v>NO THEO %</v>
      </c>
      <c r="P58" s="409" t="str">
        <f t="shared" si="13"/>
        <v/>
      </c>
    </row>
    <row r="59" spans="1:23" s="17" customFormat="1" ht="19.5" customHeight="1" x14ac:dyDescent="0.4">
      <c r="A59" s="401">
        <f>'MACHINE INFO'!E58</f>
        <v>49</v>
      </c>
      <c r="B59" s="402">
        <v>0</v>
      </c>
      <c r="C59" s="403"/>
      <c r="D59" s="403"/>
      <c r="E59" s="403"/>
      <c r="F59" s="404"/>
      <c r="G59" s="345" t="str">
        <f t="shared" si="8"/>
        <v/>
      </c>
      <c r="H59" s="404"/>
      <c r="I59" s="404"/>
      <c r="J59" s="404"/>
      <c r="K59" s="345">
        <f t="shared" si="9"/>
        <v>0</v>
      </c>
      <c r="L59" s="405" t="str">
        <f t="shared" si="10"/>
        <v>M/C Off?</v>
      </c>
      <c r="M59" s="406">
        <v>0</v>
      </c>
      <c r="N59" s="407" t="str">
        <f t="shared" si="11"/>
        <v/>
      </c>
      <c r="O59" s="408" t="str">
        <f t="shared" si="12"/>
        <v>NO THEO %</v>
      </c>
      <c r="P59" s="409" t="str">
        <f t="shared" si="13"/>
        <v/>
      </c>
    </row>
    <row r="60" spans="1:23" s="17" customFormat="1" ht="19.5" customHeight="1" x14ac:dyDescent="0.4">
      <c r="A60" s="401">
        <f>'MACHINE INFO'!E59</f>
        <v>50</v>
      </c>
      <c r="B60" s="402">
        <v>0</v>
      </c>
      <c r="C60" s="403"/>
      <c r="D60" s="403"/>
      <c r="E60" s="403"/>
      <c r="F60" s="404"/>
      <c r="G60" s="345" t="str">
        <f t="shared" si="8"/>
        <v/>
      </c>
      <c r="H60" s="404"/>
      <c r="I60" s="404"/>
      <c r="J60" s="404"/>
      <c r="K60" s="345">
        <f t="shared" si="9"/>
        <v>0</v>
      </c>
      <c r="L60" s="405" t="str">
        <f t="shared" si="10"/>
        <v>M/C Off?</v>
      </c>
      <c r="M60" s="406">
        <v>0</v>
      </c>
      <c r="N60" s="407" t="str">
        <f t="shared" si="11"/>
        <v/>
      </c>
      <c r="O60" s="408" t="str">
        <f t="shared" si="12"/>
        <v>NO THEO %</v>
      </c>
      <c r="P60" s="409" t="str">
        <f t="shared" si="13"/>
        <v/>
      </c>
    </row>
    <row r="61" spans="1:23" s="17" customFormat="1" ht="19.5" customHeight="1" x14ac:dyDescent="0.4">
      <c r="A61" s="401">
        <f>'MACHINE INFO'!E60</f>
        <v>51</v>
      </c>
      <c r="B61" s="402">
        <v>0</v>
      </c>
      <c r="C61" s="403"/>
      <c r="D61" s="403"/>
      <c r="E61" s="403"/>
      <c r="F61" s="404"/>
      <c r="G61" s="345" t="str">
        <f t="shared" si="8"/>
        <v/>
      </c>
      <c r="H61" s="404"/>
      <c r="I61" s="404"/>
      <c r="J61" s="404"/>
      <c r="K61" s="345">
        <f t="shared" si="9"/>
        <v>0</v>
      </c>
      <c r="L61" s="405" t="str">
        <f t="shared" si="10"/>
        <v>M/C Off?</v>
      </c>
      <c r="M61" s="406">
        <v>0</v>
      </c>
      <c r="N61" s="407" t="str">
        <f t="shared" si="11"/>
        <v/>
      </c>
      <c r="O61" s="408" t="str">
        <f t="shared" si="12"/>
        <v>NO THEO %</v>
      </c>
      <c r="P61" s="409" t="str">
        <f t="shared" si="13"/>
        <v/>
      </c>
    </row>
    <row r="62" spans="1:23" s="17" customFormat="1" ht="19.5" customHeight="1" x14ac:dyDescent="0.4">
      <c r="A62" s="401">
        <f>'MACHINE INFO'!E61</f>
        <v>52</v>
      </c>
      <c r="B62" s="402">
        <v>0</v>
      </c>
      <c r="C62" s="403"/>
      <c r="D62" s="403"/>
      <c r="E62" s="403"/>
      <c r="F62" s="404"/>
      <c r="G62" s="345" t="str">
        <f t="shared" si="8"/>
        <v/>
      </c>
      <c r="H62" s="404"/>
      <c r="I62" s="404"/>
      <c r="J62" s="404"/>
      <c r="K62" s="345">
        <f t="shared" si="9"/>
        <v>0</v>
      </c>
      <c r="L62" s="405" t="str">
        <f t="shared" si="10"/>
        <v>M/C Off?</v>
      </c>
      <c r="M62" s="406">
        <v>0</v>
      </c>
      <c r="N62" s="407" t="str">
        <f t="shared" si="11"/>
        <v/>
      </c>
      <c r="O62" s="408" t="str">
        <f t="shared" si="12"/>
        <v>NO THEO %</v>
      </c>
      <c r="P62" s="409" t="str">
        <f t="shared" si="13"/>
        <v/>
      </c>
    </row>
    <row r="63" spans="1:23" s="17" customFormat="1" ht="19.5" customHeight="1" x14ac:dyDescent="0.4">
      <c r="A63" s="401">
        <f>'MACHINE INFO'!E62</f>
        <v>53</v>
      </c>
      <c r="B63" s="402">
        <v>0</v>
      </c>
      <c r="C63" s="403"/>
      <c r="D63" s="403"/>
      <c r="E63" s="403"/>
      <c r="F63" s="404"/>
      <c r="G63" s="345" t="str">
        <f t="shared" si="8"/>
        <v/>
      </c>
      <c r="H63" s="404"/>
      <c r="I63" s="404"/>
      <c r="J63" s="404"/>
      <c r="K63" s="345">
        <f t="shared" si="9"/>
        <v>0</v>
      </c>
      <c r="L63" s="405" t="str">
        <f t="shared" si="10"/>
        <v>M/C Off?</v>
      </c>
      <c r="M63" s="406">
        <v>0</v>
      </c>
      <c r="N63" s="407" t="str">
        <f t="shared" si="11"/>
        <v/>
      </c>
      <c r="O63" s="408" t="str">
        <f t="shared" si="12"/>
        <v>NO THEO %</v>
      </c>
      <c r="P63" s="409" t="str">
        <f t="shared" si="13"/>
        <v/>
      </c>
    </row>
    <row r="64" spans="1:23" s="17" customFormat="1" ht="19.5" customHeight="1" x14ac:dyDescent="0.4">
      <c r="A64" s="401">
        <f>'MACHINE INFO'!E63</f>
        <v>54</v>
      </c>
      <c r="B64" s="402">
        <v>0</v>
      </c>
      <c r="C64" s="403"/>
      <c r="D64" s="403"/>
      <c r="E64" s="403"/>
      <c r="F64" s="404"/>
      <c r="G64" s="345" t="str">
        <f t="shared" si="8"/>
        <v/>
      </c>
      <c r="H64" s="404"/>
      <c r="I64" s="404"/>
      <c r="J64" s="404"/>
      <c r="K64" s="345">
        <f t="shared" si="9"/>
        <v>0</v>
      </c>
      <c r="L64" s="405" t="str">
        <f t="shared" si="10"/>
        <v>M/C Off?</v>
      </c>
      <c r="M64" s="406">
        <v>0</v>
      </c>
      <c r="N64" s="407" t="str">
        <f t="shared" si="11"/>
        <v/>
      </c>
      <c r="O64" s="408" t="str">
        <f t="shared" si="12"/>
        <v>NO THEO %</v>
      </c>
      <c r="P64" s="409" t="str">
        <f t="shared" si="13"/>
        <v/>
      </c>
    </row>
    <row r="65" spans="1:16" s="17" customFormat="1" ht="19.5" customHeight="1" x14ac:dyDescent="0.4">
      <c r="A65" s="401">
        <f>'MACHINE INFO'!E64</f>
        <v>55</v>
      </c>
      <c r="B65" s="402">
        <v>0</v>
      </c>
      <c r="C65" s="403"/>
      <c r="D65" s="403"/>
      <c r="E65" s="403"/>
      <c r="F65" s="404"/>
      <c r="G65" s="345" t="str">
        <f t="shared" si="8"/>
        <v/>
      </c>
      <c r="H65" s="404"/>
      <c r="I65" s="404"/>
      <c r="J65" s="404"/>
      <c r="K65" s="345">
        <f t="shared" si="9"/>
        <v>0</v>
      </c>
      <c r="L65" s="405" t="str">
        <f t="shared" si="10"/>
        <v>M/C Off?</v>
      </c>
      <c r="M65" s="406">
        <v>0</v>
      </c>
      <c r="N65" s="407" t="str">
        <f t="shared" si="11"/>
        <v/>
      </c>
      <c r="O65" s="408" t="str">
        <f t="shared" si="12"/>
        <v>NO THEO %</v>
      </c>
      <c r="P65" s="409" t="str">
        <f t="shared" si="13"/>
        <v/>
      </c>
    </row>
    <row r="66" spans="1:16" s="17" customFormat="1" ht="19.5" customHeight="1" x14ac:dyDescent="0.4">
      <c r="A66" s="401">
        <f>'MACHINE INFO'!E65</f>
        <v>56</v>
      </c>
      <c r="B66" s="402">
        <v>0</v>
      </c>
      <c r="C66" s="403"/>
      <c r="D66" s="403"/>
      <c r="E66" s="403"/>
      <c r="F66" s="404"/>
      <c r="G66" s="345" t="str">
        <f t="shared" si="8"/>
        <v/>
      </c>
      <c r="H66" s="404"/>
      <c r="I66" s="404"/>
      <c r="J66" s="404"/>
      <c r="K66" s="345">
        <f t="shared" si="9"/>
        <v>0</v>
      </c>
      <c r="L66" s="405" t="str">
        <f t="shared" si="10"/>
        <v>M/C Off?</v>
      </c>
      <c r="M66" s="406">
        <v>0</v>
      </c>
      <c r="N66" s="407" t="str">
        <f t="shared" si="11"/>
        <v/>
      </c>
      <c r="O66" s="408" t="str">
        <f t="shared" si="12"/>
        <v>NO THEO %</v>
      </c>
      <c r="P66" s="409" t="str">
        <f t="shared" si="13"/>
        <v/>
      </c>
    </row>
    <row r="67" spans="1:16" s="17" customFormat="1" ht="19.5" customHeight="1" x14ac:dyDescent="0.4">
      <c r="A67" s="401">
        <f>'MACHINE INFO'!E66</f>
        <v>57</v>
      </c>
      <c r="B67" s="402">
        <v>0</v>
      </c>
      <c r="C67" s="403"/>
      <c r="D67" s="403"/>
      <c r="E67" s="403"/>
      <c r="F67" s="404"/>
      <c r="G67" s="345" t="str">
        <f t="shared" si="8"/>
        <v/>
      </c>
      <c r="H67" s="404"/>
      <c r="I67" s="404"/>
      <c r="J67" s="404"/>
      <c r="K67" s="345">
        <f t="shared" si="9"/>
        <v>0</v>
      </c>
      <c r="L67" s="405" t="str">
        <f t="shared" si="10"/>
        <v>M/C Off?</v>
      </c>
      <c r="M67" s="406">
        <v>0</v>
      </c>
      <c r="N67" s="407" t="str">
        <f t="shared" si="11"/>
        <v/>
      </c>
      <c r="O67" s="408" t="str">
        <f t="shared" si="12"/>
        <v>NO THEO %</v>
      </c>
      <c r="P67" s="409" t="str">
        <f t="shared" si="13"/>
        <v/>
      </c>
    </row>
    <row r="68" spans="1:16" s="17" customFormat="1" ht="19.5" customHeight="1" x14ac:dyDescent="0.4">
      <c r="A68" s="401">
        <f>'MACHINE INFO'!E67</f>
        <v>58</v>
      </c>
      <c r="B68" s="402">
        <v>0</v>
      </c>
      <c r="C68" s="403"/>
      <c r="D68" s="403"/>
      <c r="E68" s="403"/>
      <c r="F68" s="404"/>
      <c r="G68" s="345" t="str">
        <f t="shared" si="8"/>
        <v/>
      </c>
      <c r="H68" s="404"/>
      <c r="I68" s="404"/>
      <c r="J68" s="404"/>
      <c r="K68" s="345">
        <f t="shared" si="9"/>
        <v>0</v>
      </c>
      <c r="L68" s="405" t="str">
        <f t="shared" si="10"/>
        <v>M/C Off?</v>
      </c>
      <c r="M68" s="406">
        <v>0</v>
      </c>
      <c r="N68" s="407" t="str">
        <f t="shared" si="11"/>
        <v/>
      </c>
      <c r="O68" s="408" t="str">
        <f t="shared" si="12"/>
        <v>NO THEO %</v>
      </c>
      <c r="P68" s="409" t="str">
        <f t="shared" si="13"/>
        <v/>
      </c>
    </row>
    <row r="69" spans="1:16" s="17" customFormat="1" ht="19.5" customHeight="1" x14ac:dyDescent="0.4">
      <c r="A69" s="401">
        <f>'MACHINE INFO'!E68</f>
        <v>59</v>
      </c>
      <c r="B69" s="402">
        <v>0</v>
      </c>
      <c r="C69" s="403"/>
      <c r="D69" s="403"/>
      <c r="E69" s="403"/>
      <c r="F69" s="404"/>
      <c r="G69" s="345" t="str">
        <f t="shared" si="8"/>
        <v/>
      </c>
      <c r="H69" s="404"/>
      <c r="I69" s="404"/>
      <c r="J69" s="404"/>
      <c r="K69" s="345">
        <f t="shared" si="9"/>
        <v>0</v>
      </c>
      <c r="L69" s="405" t="str">
        <f t="shared" si="10"/>
        <v>M/C Off?</v>
      </c>
      <c r="M69" s="406">
        <v>0</v>
      </c>
      <c r="N69" s="407" t="str">
        <f t="shared" si="11"/>
        <v/>
      </c>
      <c r="O69" s="408" t="str">
        <f t="shared" si="12"/>
        <v>NO THEO %</v>
      </c>
      <c r="P69" s="409" t="str">
        <f t="shared" si="13"/>
        <v/>
      </c>
    </row>
    <row r="70" spans="1:16" s="17" customFormat="1" ht="19.5" customHeight="1" x14ac:dyDescent="0.4">
      <c r="A70" s="401">
        <f>'MACHINE INFO'!E69</f>
        <v>60</v>
      </c>
      <c r="B70" s="402">
        <v>0</v>
      </c>
      <c r="C70" s="403"/>
      <c r="D70" s="403"/>
      <c r="E70" s="403"/>
      <c r="F70" s="404"/>
      <c r="G70" s="345" t="str">
        <f t="shared" si="8"/>
        <v/>
      </c>
      <c r="H70" s="404"/>
      <c r="I70" s="404"/>
      <c r="J70" s="404"/>
      <c r="K70" s="345">
        <f t="shared" si="9"/>
        <v>0</v>
      </c>
      <c r="L70" s="405" t="str">
        <f t="shared" si="10"/>
        <v>M/C Off?</v>
      </c>
      <c r="M70" s="406">
        <v>0</v>
      </c>
      <c r="N70" s="407" t="str">
        <f t="shared" si="11"/>
        <v/>
      </c>
      <c r="O70" s="408" t="str">
        <f t="shared" si="12"/>
        <v>NO THEO %</v>
      </c>
      <c r="P70" s="409" t="str">
        <f t="shared" si="13"/>
        <v/>
      </c>
    </row>
    <row r="71" spans="1:16" s="17" customFormat="1" ht="19.5" customHeight="1" x14ac:dyDescent="0.4">
      <c r="A71" s="401">
        <f>'MACHINE INFO'!E70</f>
        <v>61</v>
      </c>
      <c r="B71" s="402">
        <v>0</v>
      </c>
      <c r="C71" s="403"/>
      <c r="D71" s="403"/>
      <c r="E71" s="403"/>
      <c r="F71" s="404"/>
      <c r="G71" s="345" t="str">
        <f t="shared" si="8"/>
        <v/>
      </c>
      <c r="H71" s="404"/>
      <c r="I71" s="404"/>
      <c r="J71" s="404"/>
      <c r="K71" s="345">
        <f t="shared" si="9"/>
        <v>0</v>
      </c>
      <c r="L71" s="405" t="str">
        <f t="shared" si="10"/>
        <v>M/C Off?</v>
      </c>
      <c r="M71" s="406">
        <v>0</v>
      </c>
      <c r="N71" s="407" t="str">
        <f t="shared" si="11"/>
        <v/>
      </c>
      <c r="O71" s="408" t="str">
        <f t="shared" si="12"/>
        <v>NO THEO %</v>
      </c>
      <c r="P71" s="409" t="str">
        <f t="shared" si="13"/>
        <v/>
      </c>
    </row>
    <row r="72" spans="1:16" s="17" customFormat="1" ht="19.5" customHeight="1" x14ac:dyDescent="0.4">
      <c r="A72" s="401">
        <f>'MACHINE INFO'!E71</f>
        <v>62</v>
      </c>
      <c r="B72" s="402">
        <v>0</v>
      </c>
      <c r="C72" s="403"/>
      <c r="D72" s="403"/>
      <c r="E72" s="403"/>
      <c r="F72" s="404"/>
      <c r="G72" s="345" t="str">
        <f t="shared" si="8"/>
        <v/>
      </c>
      <c r="H72" s="404"/>
      <c r="I72" s="404"/>
      <c r="J72" s="404"/>
      <c r="K72" s="345">
        <f t="shared" si="9"/>
        <v>0</v>
      </c>
      <c r="L72" s="405" t="str">
        <f t="shared" si="10"/>
        <v>M/C Off?</v>
      </c>
      <c r="M72" s="406">
        <v>0</v>
      </c>
      <c r="N72" s="407" t="str">
        <f t="shared" si="11"/>
        <v/>
      </c>
      <c r="O72" s="408" t="str">
        <f t="shared" si="12"/>
        <v>NO THEO %</v>
      </c>
      <c r="P72" s="409" t="str">
        <f t="shared" si="13"/>
        <v/>
      </c>
    </row>
    <row r="73" spans="1:16" s="17" customFormat="1" ht="19.5" customHeight="1" x14ac:dyDescent="0.4">
      <c r="A73" s="401">
        <f>'MACHINE INFO'!E72</f>
        <v>63</v>
      </c>
      <c r="B73" s="402">
        <v>0</v>
      </c>
      <c r="C73" s="403"/>
      <c r="D73" s="403"/>
      <c r="E73" s="403"/>
      <c r="F73" s="404"/>
      <c r="G73" s="345" t="str">
        <f t="shared" si="8"/>
        <v/>
      </c>
      <c r="H73" s="404"/>
      <c r="I73" s="404"/>
      <c r="J73" s="404"/>
      <c r="K73" s="345">
        <f t="shared" si="9"/>
        <v>0</v>
      </c>
      <c r="L73" s="405" t="str">
        <f t="shared" si="10"/>
        <v>M/C Off?</v>
      </c>
      <c r="M73" s="406">
        <v>0</v>
      </c>
      <c r="N73" s="407" t="str">
        <f t="shared" si="11"/>
        <v/>
      </c>
      <c r="O73" s="408" t="str">
        <f t="shared" si="12"/>
        <v>NO THEO %</v>
      </c>
      <c r="P73" s="409" t="str">
        <f t="shared" si="13"/>
        <v/>
      </c>
    </row>
    <row r="74" spans="1:16" s="17" customFormat="1" ht="19.5" customHeight="1" x14ac:dyDescent="0.4">
      <c r="A74" s="401">
        <f>'MACHINE INFO'!E73</f>
        <v>64</v>
      </c>
      <c r="B74" s="402">
        <v>0</v>
      </c>
      <c r="C74" s="403"/>
      <c r="D74" s="403"/>
      <c r="E74" s="403"/>
      <c r="F74" s="404"/>
      <c r="G74" s="345" t="str">
        <f t="shared" si="8"/>
        <v/>
      </c>
      <c r="H74" s="404"/>
      <c r="I74" s="404"/>
      <c r="J74" s="404"/>
      <c r="K74" s="345">
        <f t="shared" si="9"/>
        <v>0</v>
      </c>
      <c r="L74" s="405" t="str">
        <f t="shared" si="10"/>
        <v>M/C Off?</v>
      </c>
      <c r="M74" s="406">
        <v>0</v>
      </c>
      <c r="N74" s="407" t="str">
        <f t="shared" si="11"/>
        <v/>
      </c>
      <c r="O74" s="408" t="str">
        <f t="shared" si="12"/>
        <v>NO THEO %</v>
      </c>
      <c r="P74" s="409" t="str">
        <f t="shared" si="13"/>
        <v/>
      </c>
    </row>
    <row r="75" spans="1:16" s="17" customFormat="1" ht="19.5" customHeight="1" x14ac:dyDescent="0.4">
      <c r="A75" s="401">
        <f>'MACHINE INFO'!E74</f>
        <v>65</v>
      </c>
      <c r="B75" s="402">
        <v>0</v>
      </c>
      <c r="C75" s="403"/>
      <c r="D75" s="403"/>
      <c r="E75" s="403"/>
      <c r="F75" s="404"/>
      <c r="G75" s="345" t="str">
        <f t="shared" si="8"/>
        <v/>
      </c>
      <c r="H75" s="404"/>
      <c r="I75" s="404"/>
      <c r="J75" s="404"/>
      <c r="K75" s="345">
        <f t="shared" si="9"/>
        <v>0</v>
      </c>
      <c r="L75" s="405" t="str">
        <f t="shared" si="10"/>
        <v>M/C Off?</v>
      </c>
      <c r="M75" s="406">
        <v>0</v>
      </c>
      <c r="N75" s="407" t="str">
        <f t="shared" si="11"/>
        <v/>
      </c>
      <c r="O75" s="408" t="str">
        <f t="shared" si="12"/>
        <v>NO THEO %</v>
      </c>
      <c r="P75" s="409" t="str">
        <f t="shared" si="13"/>
        <v/>
      </c>
    </row>
    <row r="76" spans="1:16" s="17" customFormat="1" ht="19.5" customHeight="1" x14ac:dyDescent="0.4">
      <c r="A76" s="401">
        <f>'MACHINE INFO'!E75</f>
        <v>66</v>
      </c>
      <c r="B76" s="402">
        <v>0</v>
      </c>
      <c r="C76" s="403"/>
      <c r="D76" s="403"/>
      <c r="E76" s="403"/>
      <c r="F76" s="404"/>
      <c r="G76" s="345" t="str">
        <f t="shared" ref="G76:G139" si="16">IF(AND(D76="",E76="",F76=""),"",SUM(D76:F76))</f>
        <v/>
      </c>
      <c r="H76" s="404"/>
      <c r="I76" s="404"/>
      <c r="J76" s="404"/>
      <c r="K76" s="345">
        <f t="shared" ref="K76:K139" si="17">SUM(H76:J76)</f>
        <v>0</v>
      </c>
      <c r="L76" s="405" t="str">
        <f t="shared" ref="L76:L139" si="18">IF(AND(C76=0,D76=0,E76=0,F76=0),"M/C Off?",SUM(G76-K76))</f>
        <v>M/C Off?</v>
      </c>
      <c r="M76" s="406">
        <v>0</v>
      </c>
      <c r="N76" s="407" t="str">
        <f t="shared" ref="N76:N139" si="19">IF(L76="M/C Off?","",IF(G76="","",IF(AND(H76="",I76="",J76=""),"",SUM((C76-L76)/C76))))</f>
        <v/>
      </c>
      <c r="O76" s="408" t="str">
        <f t="shared" ref="O76:O139" si="20">IF(M76=0,"NO THEO %",IF(N76="","",SUM(M76-N76)))</f>
        <v>NO THEO %</v>
      </c>
      <c r="P76" s="409" t="str">
        <f t="shared" ref="P76:P139" si="21">IF(C76="","",IF(G76&gt;C76,"DROP BUT NO COIN IN?",IF(C76=0,"ZERO COIN IN?",IF(AND(C76&gt;0,G76&gt;0),"OK",IF(AND(C76&gt;0,G76=0),"No Drop?",)))))</f>
        <v/>
      </c>
    </row>
    <row r="77" spans="1:16" s="17" customFormat="1" ht="19.5" customHeight="1" x14ac:dyDescent="0.4">
      <c r="A77" s="401">
        <f>'MACHINE INFO'!E76</f>
        <v>67</v>
      </c>
      <c r="B77" s="402">
        <v>0</v>
      </c>
      <c r="C77" s="403"/>
      <c r="D77" s="403"/>
      <c r="E77" s="403"/>
      <c r="F77" s="404"/>
      <c r="G77" s="345" t="str">
        <f t="shared" si="16"/>
        <v/>
      </c>
      <c r="H77" s="404"/>
      <c r="I77" s="404"/>
      <c r="J77" s="404"/>
      <c r="K77" s="345">
        <f t="shared" si="17"/>
        <v>0</v>
      </c>
      <c r="L77" s="405" t="str">
        <f t="shared" si="18"/>
        <v>M/C Off?</v>
      </c>
      <c r="M77" s="406">
        <v>0</v>
      </c>
      <c r="N77" s="407" t="str">
        <f t="shared" si="19"/>
        <v/>
      </c>
      <c r="O77" s="408" t="str">
        <f t="shared" si="20"/>
        <v>NO THEO %</v>
      </c>
      <c r="P77" s="409" t="str">
        <f t="shared" si="21"/>
        <v/>
      </c>
    </row>
    <row r="78" spans="1:16" s="17" customFormat="1" ht="19.5" customHeight="1" x14ac:dyDescent="0.4">
      <c r="A78" s="401">
        <f>'MACHINE INFO'!E77</f>
        <v>68</v>
      </c>
      <c r="B78" s="402">
        <v>0</v>
      </c>
      <c r="C78" s="403"/>
      <c r="D78" s="403"/>
      <c r="E78" s="403"/>
      <c r="F78" s="404"/>
      <c r="G78" s="345" t="str">
        <f t="shared" si="16"/>
        <v/>
      </c>
      <c r="H78" s="404"/>
      <c r="I78" s="404"/>
      <c r="J78" s="404"/>
      <c r="K78" s="345">
        <f t="shared" si="17"/>
        <v>0</v>
      </c>
      <c r="L78" s="405" t="str">
        <f t="shared" si="18"/>
        <v>M/C Off?</v>
      </c>
      <c r="M78" s="406">
        <v>0</v>
      </c>
      <c r="N78" s="407" t="str">
        <f t="shared" si="19"/>
        <v/>
      </c>
      <c r="O78" s="408" t="str">
        <f t="shared" si="20"/>
        <v>NO THEO %</v>
      </c>
      <c r="P78" s="409" t="str">
        <f t="shared" si="21"/>
        <v/>
      </c>
    </row>
    <row r="79" spans="1:16" s="17" customFormat="1" ht="19.5" customHeight="1" x14ac:dyDescent="0.4">
      <c r="A79" s="401">
        <f>'MACHINE INFO'!E78</f>
        <v>69</v>
      </c>
      <c r="B79" s="402">
        <v>0</v>
      </c>
      <c r="C79" s="403"/>
      <c r="D79" s="403"/>
      <c r="E79" s="403"/>
      <c r="F79" s="404"/>
      <c r="G79" s="345" t="str">
        <f t="shared" si="16"/>
        <v/>
      </c>
      <c r="H79" s="404"/>
      <c r="I79" s="404"/>
      <c r="J79" s="404"/>
      <c r="K79" s="345">
        <f t="shared" si="17"/>
        <v>0</v>
      </c>
      <c r="L79" s="405" t="str">
        <f t="shared" si="18"/>
        <v>M/C Off?</v>
      </c>
      <c r="M79" s="406">
        <v>0</v>
      </c>
      <c r="N79" s="407" t="str">
        <f t="shared" si="19"/>
        <v/>
      </c>
      <c r="O79" s="408" t="str">
        <f t="shared" si="20"/>
        <v>NO THEO %</v>
      </c>
      <c r="P79" s="409" t="str">
        <f t="shared" si="21"/>
        <v/>
      </c>
    </row>
    <row r="80" spans="1:16" s="17" customFormat="1" ht="19.5" customHeight="1" x14ac:dyDescent="0.4">
      <c r="A80" s="401">
        <f>'MACHINE INFO'!E79</f>
        <v>70</v>
      </c>
      <c r="B80" s="402">
        <v>0</v>
      </c>
      <c r="C80" s="403"/>
      <c r="D80" s="403"/>
      <c r="E80" s="403"/>
      <c r="F80" s="404"/>
      <c r="G80" s="345" t="str">
        <f t="shared" si="16"/>
        <v/>
      </c>
      <c r="H80" s="404"/>
      <c r="I80" s="404"/>
      <c r="J80" s="404"/>
      <c r="K80" s="345">
        <f t="shared" si="17"/>
        <v>0</v>
      </c>
      <c r="L80" s="405" t="str">
        <f t="shared" si="18"/>
        <v>M/C Off?</v>
      </c>
      <c r="M80" s="406">
        <v>0</v>
      </c>
      <c r="N80" s="407" t="str">
        <f t="shared" si="19"/>
        <v/>
      </c>
      <c r="O80" s="408" t="str">
        <f t="shared" si="20"/>
        <v>NO THEO %</v>
      </c>
      <c r="P80" s="409" t="str">
        <f t="shared" si="21"/>
        <v/>
      </c>
    </row>
    <row r="81" spans="1:16" s="17" customFormat="1" ht="19.5" customHeight="1" x14ac:dyDescent="0.4">
      <c r="A81" s="401">
        <f>'MACHINE INFO'!E80</f>
        <v>71</v>
      </c>
      <c r="B81" s="402">
        <v>0</v>
      </c>
      <c r="C81" s="403"/>
      <c r="D81" s="403"/>
      <c r="E81" s="403"/>
      <c r="F81" s="404"/>
      <c r="G81" s="345" t="str">
        <f t="shared" si="16"/>
        <v/>
      </c>
      <c r="H81" s="404"/>
      <c r="I81" s="404"/>
      <c r="J81" s="404"/>
      <c r="K81" s="345">
        <f t="shared" si="17"/>
        <v>0</v>
      </c>
      <c r="L81" s="405" t="str">
        <f t="shared" si="18"/>
        <v>M/C Off?</v>
      </c>
      <c r="M81" s="406">
        <v>0</v>
      </c>
      <c r="N81" s="407" t="str">
        <f t="shared" si="19"/>
        <v/>
      </c>
      <c r="O81" s="408" t="str">
        <f t="shared" si="20"/>
        <v>NO THEO %</v>
      </c>
      <c r="P81" s="409" t="str">
        <f t="shared" si="21"/>
        <v/>
      </c>
    </row>
    <row r="82" spans="1:16" s="17" customFormat="1" ht="19.5" customHeight="1" x14ac:dyDescent="0.4">
      <c r="A82" s="401">
        <f>'MACHINE INFO'!E81</f>
        <v>72</v>
      </c>
      <c r="B82" s="402">
        <v>0</v>
      </c>
      <c r="C82" s="403"/>
      <c r="D82" s="403"/>
      <c r="E82" s="403"/>
      <c r="F82" s="404"/>
      <c r="G82" s="345" t="str">
        <f t="shared" si="16"/>
        <v/>
      </c>
      <c r="H82" s="404"/>
      <c r="I82" s="404"/>
      <c r="J82" s="404"/>
      <c r="K82" s="345">
        <f t="shared" si="17"/>
        <v>0</v>
      </c>
      <c r="L82" s="405" t="str">
        <f t="shared" si="18"/>
        <v>M/C Off?</v>
      </c>
      <c r="M82" s="406">
        <v>0</v>
      </c>
      <c r="N82" s="407" t="str">
        <f t="shared" si="19"/>
        <v/>
      </c>
      <c r="O82" s="408" t="str">
        <f t="shared" si="20"/>
        <v>NO THEO %</v>
      </c>
      <c r="P82" s="409" t="str">
        <f t="shared" si="21"/>
        <v/>
      </c>
    </row>
    <row r="83" spans="1:16" s="17" customFormat="1" ht="19.5" customHeight="1" x14ac:dyDescent="0.4">
      <c r="A83" s="401">
        <f>'MACHINE INFO'!E82</f>
        <v>73</v>
      </c>
      <c r="B83" s="402">
        <v>0</v>
      </c>
      <c r="C83" s="403"/>
      <c r="D83" s="403"/>
      <c r="E83" s="403"/>
      <c r="F83" s="404"/>
      <c r="G83" s="345" t="str">
        <f t="shared" si="16"/>
        <v/>
      </c>
      <c r="H83" s="404"/>
      <c r="I83" s="404"/>
      <c r="J83" s="404"/>
      <c r="K83" s="345">
        <f t="shared" si="17"/>
        <v>0</v>
      </c>
      <c r="L83" s="405" t="str">
        <f t="shared" si="18"/>
        <v>M/C Off?</v>
      </c>
      <c r="M83" s="406">
        <v>0</v>
      </c>
      <c r="N83" s="407" t="str">
        <f t="shared" si="19"/>
        <v/>
      </c>
      <c r="O83" s="408" t="str">
        <f t="shared" si="20"/>
        <v>NO THEO %</v>
      </c>
      <c r="P83" s="409" t="str">
        <f t="shared" si="21"/>
        <v/>
      </c>
    </row>
    <row r="84" spans="1:16" s="17" customFormat="1" ht="19.5" customHeight="1" x14ac:dyDescent="0.4">
      <c r="A84" s="401">
        <f>'MACHINE INFO'!E83</f>
        <v>74</v>
      </c>
      <c r="B84" s="402">
        <v>0</v>
      </c>
      <c r="C84" s="403"/>
      <c r="D84" s="403"/>
      <c r="E84" s="403"/>
      <c r="F84" s="404"/>
      <c r="G84" s="345" t="str">
        <f t="shared" si="16"/>
        <v/>
      </c>
      <c r="H84" s="404"/>
      <c r="I84" s="404"/>
      <c r="J84" s="404"/>
      <c r="K84" s="345">
        <f t="shared" si="17"/>
        <v>0</v>
      </c>
      <c r="L84" s="405" t="str">
        <f t="shared" si="18"/>
        <v>M/C Off?</v>
      </c>
      <c r="M84" s="406">
        <v>0</v>
      </c>
      <c r="N84" s="407" t="str">
        <f t="shared" si="19"/>
        <v/>
      </c>
      <c r="O84" s="408" t="str">
        <f t="shared" si="20"/>
        <v>NO THEO %</v>
      </c>
      <c r="P84" s="409" t="str">
        <f t="shared" si="21"/>
        <v/>
      </c>
    </row>
    <row r="85" spans="1:16" s="17" customFormat="1" ht="19.5" customHeight="1" x14ac:dyDescent="0.4">
      <c r="A85" s="401">
        <f>'MACHINE INFO'!E84</f>
        <v>75</v>
      </c>
      <c r="B85" s="402">
        <v>0</v>
      </c>
      <c r="C85" s="403"/>
      <c r="D85" s="403"/>
      <c r="E85" s="403"/>
      <c r="F85" s="404"/>
      <c r="G85" s="345" t="str">
        <f t="shared" si="16"/>
        <v/>
      </c>
      <c r="H85" s="404"/>
      <c r="I85" s="404"/>
      <c r="J85" s="404"/>
      <c r="K85" s="345">
        <f t="shared" si="17"/>
        <v>0</v>
      </c>
      <c r="L85" s="405" t="str">
        <f t="shared" si="18"/>
        <v>M/C Off?</v>
      </c>
      <c r="M85" s="406">
        <v>0</v>
      </c>
      <c r="N85" s="407" t="str">
        <f t="shared" si="19"/>
        <v/>
      </c>
      <c r="O85" s="408" t="str">
        <f t="shared" si="20"/>
        <v>NO THEO %</v>
      </c>
      <c r="P85" s="409" t="str">
        <f t="shared" si="21"/>
        <v/>
      </c>
    </row>
    <row r="86" spans="1:16" s="17" customFormat="1" ht="19.5" customHeight="1" x14ac:dyDescent="0.4">
      <c r="A86" s="401">
        <f>'MACHINE INFO'!E85</f>
        <v>76</v>
      </c>
      <c r="B86" s="402">
        <v>0</v>
      </c>
      <c r="C86" s="403"/>
      <c r="D86" s="403"/>
      <c r="E86" s="403"/>
      <c r="F86" s="404"/>
      <c r="G86" s="345" t="str">
        <f t="shared" si="16"/>
        <v/>
      </c>
      <c r="H86" s="404"/>
      <c r="I86" s="404"/>
      <c r="J86" s="404"/>
      <c r="K86" s="345">
        <f t="shared" si="17"/>
        <v>0</v>
      </c>
      <c r="L86" s="405" t="str">
        <f t="shared" si="18"/>
        <v>M/C Off?</v>
      </c>
      <c r="M86" s="406">
        <v>0</v>
      </c>
      <c r="N86" s="407" t="str">
        <f t="shared" si="19"/>
        <v/>
      </c>
      <c r="O86" s="408" t="str">
        <f t="shared" si="20"/>
        <v>NO THEO %</v>
      </c>
      <c r="P86" s="409" t="str">
        <f t="shared" si="21"/>
        <v/>
      </c>
    </row>
    <row r="87" spans="1:16" s="17" customFormat="1" ht="19.5" customHeight="1" x14ac:dyDescent="0.4">
      <c r="A87" s="401">
        <f>'MACHINE INFO'!E86</f>
        <v>77</v>
      </c>
      <c r="B87" s="402">
        <v>0</v>
      </c>
      <c r="C87" s="403"/>
      <c r="D87" s="403"/>
      <c r="E87" s="403"/>
      <c r="F87" s="404"/>
      <c r="G87" s="345" t="str">
        <f t="shared" si="16"/>
        <v/>
      </c>
      <c r="H87" s="404"/>
      <c r="I87" s="404"/>
      <c r="J87" s="404"/>
      <c r="K87" s="345">
        <f t="shared" si="17"/>
        <v>0</v>
      </c>
      <c r="L87" s="405" t="str">
        <f t="shared" si="18"/>
        <v>M/C Off?</v>
      </c>
      <c r="M87" s="406">
        <v>0</v>
      </c>
      <c r="N87" s="407" t="str">
        <f t="shared" si="19"/>
        <v/>
      </c>
      <c r="O87" s="408" t="str">
        <f t="shared" si="20"/>
        <v>NO THEO %</v>
      </c>
      <c r="P87" s="409" t="str">
        <f t="shared" si="21"/>
        <v/>
      </c>
    </row>
    <row r="88" spans="1:16" s="17" customFormat="1" ht="19.5" customHeight="1" x14ac:dyDescent="0.4">
      <c r="A88" s="401">
        <f>'MACHINE INFO'!E87</f>
        <v>78</v>
      </c>
      <c r="B88" s="402">
        <v>0</v>
      </c>
      <c r="C88" s="403"/>
      <c r="D88" s="403"/>
      <c r="E88" s="403"/>
      <c r="F88" s="404"/>
      <c r="G88" s="345" t="str">
        <f t="shared" si="16"/>
        <v/>
      </c>
      <c r="H88" s="404"/>
      <c r="I88" s="404"/>
      <c r="J88" s="404"/>
      <c r="K88" s="345">
        <f t="shared" si="17"/>
        <v>0</v>
      </c>
      <c r="L88" s="405" t="str">
        <f t="shared" si="18"/>
        <v>M/C Off?</v>
      </c>
      <c r="M88" s="406">
        <v>0</v>
      </c>
      <c r="N88" s="407" t="str">
        <f t="shared" si="19"/>
        <v/>
      </c>
      <c r="O88" s="408" t="str">
        <f t="shared" si="20"/>
        <v>NO THEO %</v>
      </c>
      <c r="P88" s="409" t="str">
        <f t="shared" si="21"/>
        <v/>
      </c>
    </row>
    <row r="89" spans="1:16" s="17" customFormat="1" ht="19.5" customHeight="1" x14ac:dyDescent="0.4">
      <c r="A89" s="401">
        <f>'MACHINE INFO'!E88</f>
        <v>79</v>
      </c>
      <c r="B89" s="402">
        <v>0</v>
      </c>
      <c r="C89" s="403"/>
      <c r="D89" s="403"/>
      <c r="E89" s="403"/>
      <c r="F89" s="404"/>
      <c r="G89" s="345" t="str">
        <f t="shared" si="16"/>
        <v/>
      </c>
      <c r="H89" s="404"/>
      <c r="I89" s="404"/>
      <c r="J89" s="404"/>
      <c r="K89" s="345">
        <f t="shared" si="17"/>
        <v>0</v>
      </c>
      <c r="L89" s="405" t="str">
        <f t="shared" si="18"/>
        <v>M/C Off?</v>
      </c>
      <c r="M89" s="406">
        <v>0</v>
      </c>
      <c r="N89" s="407" t="str">
        <f t="shared" si="19"/>
        <v/>
      </c>
      <c r="O89" s="408" t="str">
        <f t="shared" si="20"/>
        <v>NO THEO %</v>
      </c>
      <c r="P89" s="409" t="str">
        <f t="shared" si="21"/>
        <v/>
      </c>
    </row>
    <row r="90" spans="1:16" s="17" customFormat="1" ht="19.5" customHeight="1" x14ac:dyDescent="0.4">
      <c r="A90" s="401">
        <f>'MACHINE INFO'!E89</f>
        <v>80</v>
      </c>
      <c r="B90" s="402">
        <v>0</v>
      </c>
      <c r="C90" s="403"/>
      <c r="D90" s="403"/>
      <c r="E90" s="403"/>
      <c r="F90" s="404"/>
      <c r="G90" s="345" t="str">
        <f t="shared" si="16"/>
        <v/>
      </c>
      <c r="H90" s="404"/>
      <c r="I90" s="404"/>
      <c r="J90" s="404"/>
      <c r="K90" s="345">
        <f t="shared" si="17"/>
        <v>0</v>
      </c>
      <c r="L90" s="405" t="str">
        <f t="shared" si="18"/>
        <v>M/C Off?</v>
      </c>
      <c r="M90" s="406">
        <v>0</v>
      </c>
      <c r="N90" s="407" t="str">
        <f t="shared" si="19"/>
        <v/>
      </c>
      <c r="O90" s="408" t="str">
        <f t="shared" si="20"/>
        <v>NO THEO %</v>
      </c>
      <c r="P90" s="409" t="str">
        <f t="shared" si="21"/>
        <v/>
      </c>
    </row>
    <row r="91" spans="1:16" s="17" customFormat="1" ht="19.5" customHeight="1" x14ac:dyDescent="0.4">
      <c r="A91" s="401">
        <f>'MACHINE INFO'!E90</f>
        <v>81</v>
      </c>
      <c r="B91" s="402">
        <v>0</v>
      </c>
      <c r="C91" s="403"/>
      <c r="D91" s="403"/>
      <c r="E91" s="403"/>
      <c r="F91" s="404"/>
      <c r="G91" s="345" t="str">
        <f t="shared" si="16"/>
        <v/>
      </c>
      <c r="H91" s="404"/>
      <c r="I91" s="404"/>
      <c r="J91" s="404"/>
      <c r="K91" s="345">
        <f t="shared" si="17"/>
        <v>0</v>
      </c>
      <c r="L91" s="405" t="str">
        <f t="shared" si="18"/>
        <v>M/C Off?</v>
      </c>
      <c r="M91" s="406">
        <v>0</v>
      </c>
      <c r="N91" s="407" t="str">
        <f t="shared" si="19"/>
        <v/>
      </c>
      <c r="O91" s="408" t="str">
        <f t="shared" si="20"/>
        <v>NO THEO %</v>
      </c>
      <c r="P91" s="409" t="str">
        <f t="shared" si="21"/>
        <v/>
      </c>
    </row>
    <row r="92" spans="1:16" s="17" customFormat="1" ht="19.5" customHeight="1" x14ac:dyDescent="0.4">
      <c r="A92" s="401">
        <f>'MACHINE INFO'!E91</f>
        <v>82</v>
      </c>
      <c r="B92" s="402">
        <v>0</v>
      </c>
      <c r="C92" s="403"/>
      <c r="D92" s="403"/>
      <c r="E92" s="403"/>
      <c r="F92" s="404"/>
      <c r="G92" s="345" t="str">
        <f t="shared" si="16"/>
        <v/>
      </c>
      <c r="H92" s="404"/>
      <c r="I92" s="404"/>
      <c r="J92" s="404"/>
      <c r="K92" s="345">
        <f t="shared" si="17"/>
        <v>0</v>
      </c>
      <c r="L92" s="405" t="str">
        <f t="shared" si="18"/>
        <v>M/C Off?</v>
      </c>
      <c r="M92" s="406">
        <v>0</v>
      </c>
      <c r="N92" s="407" t="str">
        <f t="shared" si="19"/>
        <v/>
      </c>
      <c r="O92" s="408" t="str">
        <f t="shared" si="20"/>
        <v>NO THEO %</v>
      </c>
      <c r="P92" s="409" t="str">
        <f t="shared" si="21"/>
        <v/>
      </c>
    </row>
    <row r="93" spans="1:16" s="17" customFormat="1" ht="19.5" customHeight="1" x14ac:dyDescent="0.4">
      <c r="A93" s="401">
        <f>'MACHINE INFO'!E92</f>
        <v>83</v>
      </c>
      <c r="B93" s="402">
        <v>0</v>
      </c>
      <c r="C93" s="403"/>
      <c r="D93" s="403"/>
      <c r="E93" s="403"/>
      <c r="F93" s="404"/>
      <c r="G93" s="345" t="str">
        <f t="shared" si="16"/>
        <v/>
      </c>
      <c r="H93" s="404"/>
      <c r="I93" s="404"/>
      <c r="J93" s="404"/>
      <c r="K93" s="345">
        <f t="shared" si="17"/>
        <v>0</v>
      </c>
      <c r="L93" s="405" t="str">
        <f t="shared" si="18"/>
        <v>M/C Off?</v>
      </c>
      <c r="M93" s="406">
        <v>0</v>
      </c>
      <c r="N93" s="407" t="str">
        <f t="shared" si="19"/>
        <v/>
      </c>
      <c r="O93" s="408" t="str">
        <f t="shared" si="20"/>
        <v>NO THEO %</v>
      </c>
      <c r="P93" s="409" t="str">
        <f t="shared" si="21"/>
        <v/>
      </c>
    </row>
    <row r="94" spans="1:16" s="17" customFormat="1" ht="19.5" customHeight="1" x14ac:dyDescent="0.4">
      <c r="A94" s="401">
        <f>'MACHINE INFO'!E93</f>
        <v>84</v>
      </c>
      <c r="B94" s="402">
        <v>0</v>
      </c>
      <c r="C94" s="403"/>
      <c r="D94" s="403"/>
      <c r="E94" s="403"/>
      <c r="F94" s="404"/>
      <c r="G94" s="345" t="str">
        <f t="shared" si="16"/>
        <v/>
      </c>
      <c r="H94" s="404"/>
      <c r="I94" s="404"/>
      <c r="J94" s="404"/>
      <c r="K94" s="345">
        <f t="shared" si="17"/>
        <v>0</v>
      </c>
      <c r="L94" s="405" t="str">
        <f t="shared" si="18"/>
        <v>M/C Off?</v>
      </c>
      <c r="M94" s="406">
        <v>0</v>
      </c>
      <c r="N94" s="407" t="str">
        <f t="shared" si="19"/>
        <v/>
      </c>
      <c r="O94" s="408" t="str">
        <f t="shared" si="20"/>
        <v>NO THEO %</v>
      </c>
      <c r="P94" s="409" t="str">
        <f t="shared" si="21"/>
        <v/>
      </c>
    </row>
    <row r="95" spans="1:16" s="17" customFormat="1" ht="19.5" customHeight="1" x14ac:dyDescent="0.4">
      <c r="A95" s="401">
        <f>'MACHINE INFO'!E94</f>
        <v>85</v>
      </c>
      <c r="B95" s="402">
        <v>0</v>
      </c>
      <c r="C95" s="403"/>
      <c r="D95" s="403"/>
      <c r="E95" s="403"/>
      <c r="F95" s="404"/>
      <c r="G95" s="345" t="str">
        <f t="shared" si="16"/>
        <v/>
      </c>
      <c r="H95" s="404"/>
      <c r="I95" s="404"/>
      <c r="J95" s="404"/>
      <c r="K95" s="345">
        <f t="shared" si="17"/>
        <v>0</v>
      </c>
      <c r="L95" s="405" t="str">
        <f t="shared" si="18"/>
        <v>M/C Off?</v>
      </c>
      <c r="M95" s="406">
        <v>0</v>
      </c>
      <c r="N95" s="407" t="str">
        <f t="shared" si="19"/>
        <v/>
      </c>
      <c r="O95" s="408" t="str">
        <f t="shared" si="20"/>
        <v>NO THEO %</v>
      </c>
      <c r="P95" s="409" t="str">
        <f t="shared" si="21"/>
        <v/>
      </c>
    </row>
    <row r="96" spans="1:16" s="17" customFormat="1" ht="19.5" customHeight="1" x14ac:dyDescent="0.4">
      <c r="A96" s="401">
        <f>'MACHINE INFO'!E95</f>
        <v>86</v>
      </c>
      <c r="B96" s="402">
        <v>0</v>
      </c>
      <c r="C96" s="403"/>
      <c r="D96" s="403"/>
      <c r="E96" s="403"/>
      <c r="F96" s="404"/>
      <c r="G96" s="345" t="str">
        <f t="shared" si="16"/>
        <v/>
      </c>
      <c r="H96" s="404"/>
      <c r="I96" s="404"/>
      <c r="J96" s="404"/>
      <c r="K96" s="345">
        <f t="shared" si="17"/>
        <v>0</v>
      </c>
      <c r="L96" s="405" t="str">
        <f t="shared" si="18"/>
        <v>M/C Off?</v>
      </c>
      <c r="M96" s="406">
        <v>0</v>
      </c>
      <c r="N96" s="407" t="str">
        <f t="shared" si="19"/>
        <v/>
      </c>
      <c r="O96" s="408" t="str">
        <f t="shared" si="20"/>
        <v>NO THEO %</v>
      </c>
      <c r="P96" s="409" t="str">
        <f t="shared" si="21"/>
        <v/>
      </c>
    </row>
    <row r="97" spans="1:16" s="17" customFormat="1" ht="19.5" customHeight="1" x14ac:dyDescent="0.4">
      <c r="A97" s="401">
        <f>'MACHINE INFO'!E96</f>
        <v>87</v>
      </c>
      <c r="B97" s="402">
        <v>0</v>
      </c>
      <c r="C97" s="403"/>
      <c r="D97" s="403"/>
      <c r="E97" s="403"/>
      <c r="F97" s="404"/>
      <c r="G97" s="345" t="str">
        <f t="shared" si="16"/>
        <v/>
      </c>
      <c r="H97" s="404"/>
      <c r="I97" s="404"/>
      <c r="J97" s="404"/>
      <c r="K97" s="345">
        <f t="shared" si="17"/>
        <v>0</v>
      </c>
      <c r="L97" s="405" t="str">
        <f t="shared" si="18"/>
        <v>M/C Off?</v>
      </c>
      <c r="M97" s="406">
        <v>0</v>
      </c>
      <c r="N97" s="407" t="str">
        <f t="shared" si="19"/>
        <v/>
      </c>
      <c r="O97" s="408" t="str">
        <f t="shared" si="20"/>
        <v>NO THEO %</v>
      </c>
      <c r="P97" s="409" t="str">
        <f t="shared" si="21"/>
        <v/>
      </c>
    </row>
    <row r="98" spans="1:16" s="17" customFormat="1" ht="19.5" customHeight="1" x14ac:dyDescent="0.4">
      <c r="A98" s="401">
        <f>'MACHINE INFO'!E97</f>
        <v>88</v>
      </c>
      <c r="B98" s="402">
        <v>0</v>
      </c>
      <c r="C98" s="403"/>
      <c r="D98" s="403"/>
      <c r="E98" s="403"/>
      <c r="F98" s="404"/>
      <c r="G98" s="345" t="str">
        <f t="shared" si="16"/>
        <v/>
      </c>
      <c r="H98" s="404"/>
      <c r="I98" s="404"/>
      <c r="J98" s="404"/>
      <c r="K98" s="345">
        <f t="shared" si="17"/>
        <v>0</v>
      </c>
      <c r="L98" s="405" t="str">
        <f t="shared" si="18"/>
        <v>M/C Off?</v>
      </c>
      <c r="M98" s="406">
        <v>0</v>
      </c>
      <c r="N98" s="407" t="str">
        <f t="shared" si="19"/>
        <v/>
      </c>
      <c r="O98" s="408" t="str">
        <f t="shared" si="20"/>
        <v>NO THEO %</v>
      </c>
      <c r="P98" s="409" t="str">
        <f t="shared" si="21"/>
        <v/>
      </c>
    </row>
    <row r="99" spans="1:16" s="17" customFormat="1" ht="19.5" customHeight="1" x14ac:dyDescent="0.4">
      <c r="A99" s="401">
        <f>'MACHINE INFO'!E98</f>
        <v>89</v>
      </c>
      <c r="B99" s="402">
        <v>0</v>
      </c>
      <c r="C99" s="403"/>
      <c r="D99" s="403"/>
      <c r="E99" s="403"/>
      <c r="F99" s="404"/>
      <c r="G99" s="345" t="str">
        <f t="shared" si="16"/>
        <v/>
      </c>
      <c r="H99" s="404"/>
      <c r="I99" s="404"/>
      <c r="J99" s="404"/>
      <c r="K99" s="345">
        <f t="shared" si="17"/>
        <v>0</v>
      </c>
      <c r="L99" s="405" t="str">
        <f t="shared" si="18"/>
        <v>M/C Off?</v>
      </c>
      <c r="M99" s="406">
        <v>0</v>
      </c>
      <c r="N99" s="407" t="str">
        <f t="shared" si="19"/>
        <v/>
      </c>
      <c r="O99" s="408" t="str">
        <f t="shared" si="20"/>
        <v>NO THEO %</v>
      </c>
      <c r="P99" s="409" t="str">
        <f t="shared" si="21"/>
        <v/>
      </c>
    </row>
    <row r="100" spans="1:16" s="17" customFormat="1" ht="19.5" customHeight="1" x14ac:dyDescent="0.4">
      <c r="A100" s="401">
        <f>'MACHINE INFO'!E99</f>
        <v>90</v>
      </c>
      <c r="B100" s="402">
        <v>0</v>
      </c>
      <c r="C100" s="403"/>
      <c r="D100" s="403"/>
      <c r="E100" s="403"/>
      <c r="F100" s="404"/>
      <c r="G100" s="345" t="str">
        <f t="shared" si="16"/>
        <v/>
      </c>
      <c r="H100" s="404"/>
      <c r="I100" s="404"/>
      <c r="J100" s="404"/>
      <c r="K100" s="345">
        <f t="shared" si="17"/>
        <v>0</v>
      </c>
      <c r="L100" s="405" t="str">
        <f t="shared" si="18"/>
        <v>M/C Off?</v>
      </c>
      <c r="M100" s="406">
        <v>0</v>
      </c>
      <c r="N100" s="407" t="str">
        <f t="shared" si="19"/>
        <v/>
      </c>
      <c r="O100" s="408" t="str">
        <f t="shared" si="20"/>
        <v>NO THEO %</v>
      </c>
      <c r="P100" s="409" t="str">
        <f t="shared" si="21"/>
        <v/>
      </c>
    </row>
    <row r="101" spans="1:16" s="17" customFormat="1" ht="19.5" customHeight="1" x14ac:dyDescent="0.4">
      <c r="A101" s="401">
        <f>'MACHINE INFO'!E100</f>
        <v>91</v>
      </c>
      <c r="B101" s="402">
        <v>0</v>
      </c>
      <c r="C101" s="403"/>
      <c r="D101" s="403"/>
      <c r="E101" s="403"/>
      <c r="F101" s="404"/>
      <c r="G101" s="345" t="str">
        <f t="shared" si="16"/>
        <v/>
      </c>
      <c r="H101" s="404"/>
      <c r="I101" s="404"/>
      <c r="J101" s="404"/>
      <c r="K101" s="345">
        <f t="shared" si="17"/>
        <v>0</v>
      </c>
      <c r="L101" s="405" t="str">
        <f t="shared" si="18"/>
        <v>M/C Off?</v>
      </c>
      <c r="M101" s="406">
        <v>0</v>
      </c>
      <c r="N101" s="407" t="str">
        <f t="shared" si="19"/>
        <v/>
      </c>
      <c r="O101" s="408" t="str">
        <f t="shared" si="20"/>
        <v>NO THEO %</v>
      </c>
      <c r="P101" s="409" t="str">
        <f t="shared" si="21"/>
        <v/>
      </c>
    </row>
    <row r="102" spans="1:16" s="17" customFormat="1" ht="19.5" customHeight="1" x14ac:dyDescent="0.4">
      <c r="A102" s="401">
        <f>'MACHINE INFO'!E101</f>
        <v>92</v>
      </c>
      <c r="B102" s="402">
        <v>0</v>
      </c>
      <c r="C102" s="403"/>
      <c r="D102" s="403"/>
      <c r="E102" s="403"/>
      <c r="F102" s="404"/>
      <c r="G102" s="345" t="str">
        <f t="shared" si="16"/>
        <v/>
      </c>
      <c r="H102" s="404"/>
      <c r="I102" s="404"/>
      <c r="J102" s="404"/>
      <c r="K102" s="345">
        <f t="shared" si="17"/>
        <v>0</v>
      </c>
      <c r="L102" s="405" t="str">
        <f t="shared" si="18"/>
        <v>M/C Off?</v>
      </c>
      <c r="M102" s="406">
        <v>0</v>
      </c>
      <c r="N102" s="407" t="str">
        <f t="shared" si="19"/>
        <v/>
      </c>
      <c r="O102" s="408" t="str">
        <f t="shared" si="20"/>
        <v>NO THEO %</v>
      </c>
      <c r="P102" s="409" t="str">
        <f t="shared" si="21"/>
        <v/>
      </c>
    </row>
    <row r="103" spans="1:16" s="17" customFormat="1" ht="19.5" customHeight="1" x14ac:dyDescent="0.4">
      <c r="A103" s="401">
        <f>'MACHINE INFO'!E102</f>
        <v>93</v>
      </c>
      <c r="B103" s="402">
        <v>0</v>
      </c>
      <c r="C103" s="403"/>
      <c r="D103" s="403"/>
      <c r="E103" s="403"/>
      <c r="F103" s="404"/>
      <c r="G103" s="345" t="str">
        <f t="shared" si="16"/>
        <v/>
      </c>
      <c r="H103" s="404"/>
      <c r="I103" s="404"/>
      <c r="J103" s="404"/>
      <c r="K103" s="345">
        <f t="shared" si="17"/>
        <v>0</v>
      </c>
      <c r="L103" s="405" t="str">
        <f t="shared" si="18"/>
        <v>M/C Off?</v>
      </c>
      <c r="M103" s="406">
        <v>0</v>
      </c>
      <c r="N103" s="407" t="str">
        <f t="shared" si="19"/>
        <v/>
      </c>
      <c r="O103" s="408" t="str">
        <f t="shared" si="20"/>
        <v>NO THEO %</v>
      </c>
      <c r="P103" s="409" t="str">
        <f t="shared" si="21"/>
        <v/>
      </c>
    </row>
    <row r="104" spans="1:16" s="17" customFormat="1" ht="19.5" customHeight="1" x14ac:dyDescent="0.4">
      <c r="A104" s="401">
        <f>'MACHINE INFO'!E103</f>
        <v>94</v>
      </c>
      <c r="B104" s="402">
        <v>0</v>
      </c>
      <c r="C104" s="403"/>
      <c r="D104" s="403"/>
      <c r="E104" s="403"/>
      <c r="F104" s="404"/>
      <c r="G104" s="345" t="str">
        <f t="shared" si="16"/>
        <v/>
      </c>
      <c r="H104" s="404"/>
      <c r="I104" s="404"/>
      <c r="J104" s="404"/>
      <c r="K104" s="345">
        <f t="shared" si="17"/>
        <v>0</v>
      </c>
      <c r="L104" s="405" t="str">
        <f t="shared" si="18"/>
        <v>M/C Off?</v>
      </c>
      <c r="M104" s="406">
        <v>0</v>
      </c>
      <c r="N104" s="407" t="str">
        <f t="shared" si="19"/>
        <v/>
      </c>
      <c r="O104" s="408" t="str">
        <f t="shared" si="20"/>
        <v>NO THEO %</v>
      </c>
      <c r="P104" s="409" t="str">
        <f t="shared" si="21"/>
        <v/>
      </c>
    </row>
    <row r="105" spans="1:16" s="17" customFormat="1" ht="19.5" customHeight="1" x14ac:dyDescent="0.4">
      <c r="A105" s="401">
        <f>'MACHINE INFO'!E104</f>
        <v>95</v>
      </c>
      <c r="B105" s="402">
        <v>0</v>
      </c>
      <c r="C105" s="403"/>
      <c r="D105" s="403"/>
      <c r="E105" s="403"/>
      <c r="F105" s="404"/>
      <c r="G105" s="345" t="str">
        <f t="shared" si="16"/>
        <v/>
      </c>
      <c r="H105" s="404"/>
      <c r="I105" s="404"/>
      <c r="J105" s="404"/>
      <c r="K105" s="345">
        <f t="shared" si="17"/>
        <v>0</v>
      </c>
      <c r="L105" s="405" t="str">
        <f t="shared" si="18"/>
        <v>M/C Off?</v>
      </c>
      <c r="M105" s="406">
        <v>0</v>
      </c>
      <c r="N105" s="407" t="str">
        <f t="shared" si="19"/>
        <v/>
      </c>
      <c r="O105" s="408" t="str">
        <f t="shared" si="20"/>
        <v>NO THEO %</v>
      </c>
      <c r="P105" s="409" t="str">
        <f t="shared" si="21"/>
        <v/>
      </c>
    </row>
    <row r="106" spans="1:16" s="17" customFormat="1" ht="19.5" customHeight="1" x14ac:dyDescent="0.4">
      <c r="A106" s="401">
        <f>'MACHINE INFO'!E105</f>
        <v>96</v>
      </c>
      <c r="B106" s="402">
        <v>0</v>
      </c>
      <c r="C106" s="403"/>
      <c r="D106" s="403"/>
      <c r="E106" s="403"/>
      <c r="F106" s="404"/>
      <c r="G106" s="345" t="str">
        <f t="shared" si="16"/>
        <v/>
      </c>
      <c r="H106" s="404"/>
      <c r="I106" s="404"/>
      <c r="J106" s="404"/>
      <c r="K106" s="345">
        <f t="shared" si="17"/>
        <v>0</v>
      </c>
      <c r="L106" s="405" t="str">
        <f t="shared" si="18"/>
        <v>M/C Off?</v>
      </c>
      <c r="M106" s="406">
        <v>0</v>
      </c>
      <c r="N106" s="407" t="str">
        <f t="shared" si="19"/>
        <v/>
      </c>
      <c r="O106" s="408" t="str">
        <f t="shared" si="20"/>
        <v>NO THEO %</v>
      </c>
      <c r="P106" s="409" t="str">
        <f t="shared" si="21"/>
        <v/>
      </c>
    </row>
    <row r="107" spans="1:16" s="17" customFormat="1" ht="19.5" customHeight="1" x14ac:dyDescent="0.4">
      <c r="A107" s="401">
        <f>'MACHINE INFO'!E106</f>
        <v>97</v>
      </c>
      <c r="B107" s="402">
        <v>0</v>
      </c>
      <c r="C107" s="403"/>
      <c r="D107" s="403"/>
      <c r="E107" s="403"/>
      <c r="F107" s="404"/>
      <c r="G107" s="345" t="str">
        <f t="shared" si="16"/>
        <v/>
      </c>
      <c r="H107" s="404"/>
      <c r="I107" s="404"/>
      <c r="J107" s="404"/>
      <c r="K107" s="345">
        <f t="shared" si="17"/>
        <v>0</v>
      </c>
      <c r="L107" s="405" t="str">
        <f t="shared" si="18"/>
        <v>M/C Off?</v>
      </c>
      <c r="M107" s="406">
        <v>0</v>
      </c>
      <c r="N107" s="407" t="str">
        <f t="shared" si="19"/>
        <v/>
      </c>
      <c r="O107" s="408" t="str">
        <f t="shared" si="20"/>
        <v>NO THEO %</v>
      </c>
      <c r="P107" s="409" t="str">
        <f t="shared" si="21"/>
        <v/>
      </c>
    </row>
    <row r="108" spans="1:16" s="17" customFormat="1" ht="19.5" customHeight="1" x14ac:dyDescent="0.4">
      <c r="A108" s="401">
        <f>'MACHINE INFO'!E107</f>
        <v>98</v>
      </c>
      <c r="B108" s="402">
        <v>0</v>
      </c>
      <c r="C108" s="403"/>
      <c r="D108" s="403"/>
      <c r="E108" s="403"/>
      <c r="F108" s="404"/>
      <c r="G108" s="345" t="str">
        <f t="shared" si="16"/>
        <v/>
      </c>
      <c r="H108" s="404"/>
      <c r="I108" s="404"/>
      <c r="J108" s="404"/>
      <c r="K108" s="345">
        <f t="shared" si="17"/>
        <v>0</v>
      </c>
      <c r="L108" s="405" t="str">
        <f t="shared" si="18"/>
        <v>M/C Off?</v>
      </c>
      <c r="M108" s="406">
        <v>0</v>
      </c>
      <c r="N108" s="407" t="str">
        <f t="shared" si="19"/>
        <v/>
      </c>
      <c r="O108" s="408" t="str">
        <f t="shared" si="20"/>
        <v>NO THEO %</v>
      </c>
      <c r="P108" s="409" t="str">
        <f t="shared" si="21"/>
        <v/>
      </c>
    </row>
    <row r="109" spans="1:16" s="17" customFormat="1" ht="19.5" customHeight="1" x14ac:dyDescent="0.4">
      <c r="A109" s="401">
        <f>'MACHINE INFO'!E108</f>
        <v>99</v>
      </c>
      <c r="B109" s="402">
        <v>0</v>
      </c>
      <c r="C109" s="403"/>
      <c r="D109" s="403"/>
      <c r="E109" s="403"/>
      <c r="F109" s="404"/>
      <c r="G109" s="345" t="str">
        <f t="shared" si="16"/>
        <v/>
      </c>
      <c r="H109" s="404"/>
      <c r="I109" s="404"/>
      <c r="J109" s="404"/>
      <c r="K109" s="345">
        <f t="shared" si="17"/>
        <v>0</v>
      </c>
      <c r="L109" s="405" t="str">
        <f t="shared" si="18"/>
        <v>M/C Off?</v>
      </c>
      <c r="M109" s="406">
        <v>0</v>
      </c>
      <c r="N109" s="407" t="str">
        <f t="shared" si="19"/>
        <v/>
      </c>
      <c r="O109" s="408" t="str">
        <f t="shared" si="20"/>
        <v>NO THEO %</v>
      </c>
      <c r="P109" s="409" t="str">
        <f t="shared" si="21"/>
        <v/>
      </c>
    </row>
    <row r="110" spans="1:16" s="17" customFormat="1" ht="19.5" customHeight="1" x14ac:dyDescent="0.4">
      <c r="A110" s="401">
        <f>'MACHINE INFO'!E109</f>
        <v>100</v>
      </c>
      <c r="B110" s="402">
        <v>0</v>
      </c>
      <c r="C110" s="403"/>
      <c r="D110" s="403"/>
      <c r="E110" s="403"/>
      <c r="F110" s="404"/>
      <c r="G110" s="345" t="str">
        <f t="shared" si="16"/>
        <v/>
      </c>
      <c r="H110" s="404"/>
      <c r="I110" s="404"/>
      <c r="J110" s="404"/>
      <c r="K110" s="345">
        <f t="shared" si="17"/>
        <v>0</v>
      </c>
      <c r="L110" s="405" t="str">
        <f t="shared" si="18"/>
        <v>M/C Off?</v>
      </c>
      <c r="M110" s="406">
        <v>0</v>
      </c>
      <c r="N110" s="407" t="str">
        <f t="shared" si="19"/>
        <v/>
      </c>
      <c r="O110" s="408" t="str">
        <f t="shared" si="20"/>
        <v>NO THEO %</v>
      </c>
      <c r="P110" s="409" t="str">
        <f t="shared" si="21"/>
        <v/>
      </c>
    </row>
    <row r="111" spans="1:16" s="17" customFormat="1" ht="19.5" customHeight="1" x14ac:dyDescent="0.4">
      <c r="A111" s="401">
        <f>'MACHINE INFO'!E110</f>
        <v>101</v>
      </c>
      <c r="B111" s="402">
        <v>0</v>
      </c>
      <c r="C111" s="403"/>
      <c r="D111" s="403"/>
      <c r="E111" s="403"/>
      <c r="F111" s="404"/>
      <c r="G111" s="345" t="str">
        <f t="shared" si="16"/>
        <v/>
      </c>
      <c r="H111" s="404"/>
      <c r="I111" s="404"/>
      <c r="J111" s="404"/>
      <c r="K111" s="345">
        <f t="shared" si="17"/>
        <v>0</v>
      </c>
      <c r="L111" s="405" t="str">
        <f t="shared" si="18"/>
        <v>M/C Off?</v>
      </c>
      <c r="M111" s="406">
        <v>0</v>
      </c>
      <c r="N111" s="407" t="str">
        <f t="shared" si="19"/>
        <v/>
      </c>
      <c r="O111" s="408" t="str">
        <f t="shared" si="20"/>
        <v>NO THEO %</v>
      </c>
      <c r="P111" s="409" t="str">
        <f t="shared" si="21"/>
        <v/>
      </c>
    </row>
    <row r="112" spans="1:16" s="17" customFormat="1" ht="19.5" customHeight="1" x14ac:dyDescent="0.4">
      <c r="A112" s="401">
        <f>'MACHINE INFO'!E111</f>
        <v>102</v>
      </c>
      <c r="B112" s="402">
        <v>0</v>
      </c>
      <c r="C112" s="403"/>
      <c r="D112" s="403"/>
      <c r="E112" s="403"/>
      <c r="F112" s="404"/>
      <c r="G112" s="345" t="str">
        <f t="shared" si="16"/>
        <v/>
      </c>
      <c r="H112" s="404"/>
      <c r="I112" s="404"/>
      <c r="J112" s="404"/>
      <c r="K112" s="345">
        <f t="shared" si="17"/>
        <v>0</v>
      </c>
      <c r="L112" s="405" t="str">
        <f t="shared" si="18"/>
        <v>M/C Off?</v>
      </c>
      <c r="M112" s="406">
        <v>0</v>
      </c>
      <c r="N112" s="407" t="str">
        <f t="shared" si="19"/>
        <v/>
      </c>
      <c r="O112" s="408" t="str">
        <f t="shared" si="20"/>
        <v>NO THEO %</v>
      </c>
      <c r="P112" s="409" t="str">
        <f t="shared" si="21"/>
        <v/>
      </c>
    </row>
    <row r="113" spans="1:16" s="17" customFormat="1" ht="19.5" customHeight="1" x14ac:dyDescent="0.4">
      <c r="A113" s="401">
        <f>'MACHINE INFO'!E112</f>
        <v>103</v>
      </c>
      <c r="B113" s="402">
        <v>0</v>
      </c>
      <c r="C113" s="403"/>
      <c r="D113" s="403"/>
      <c r="E113" s="403"/>
      <c r="F113" s="404"/>
      <c r="G113" s="345" t="str">
        <f t="shared" si="16"/>
        <v/>
      </c>
      <c r="H113" s="404"/>
      <c r="I113" s="404"/>
      <c r="J113" s="404"/>
      <c r="K113" s="345">
        <f t="shared" si="17"/>
        <v>0</v>
      </c>
      <c r="L113" s="405" t="str">
        <f t="shared" si="18"/>
        <v>M/C Off?</v>
      </c>
      <c r="M113" s="406">
        <v>0</v>
      </c>
      <c r="N113" s="407" t="str">
        <f t="shared" si="19"/>
        <v/>
      </c>
      <c r="O113" s="408" t="str">
        <f t="shared" si="20"/>
        <v>NO THEO %</v>
      </c>
      <c r="P113" s="409" t="str">
        <f t="shared" si="21"/>
        <v/>
      </c>
    </row>
    <row r="114" spans="1:16" s="17" customFormat="1" ht="19.5" customHeight="1" x14ac:dyDescent="0.4">
      <c r="A114" s="401">
        <f>'MACHINE INFO'!E113</f>
        <v>104</v>
      </c>
      <c r="B114" s="402">
        <v>0</v>
      </c>
      <c r="C114" s="403"/>
      <c r="D114" s="403"/>
      <c r="E114" s="403"/>
      <c r="F114" s="404"/>
      <c r="G114" s="345" t="str">
        <f t="shared" si="16"/>
        <v/>
      </c>
      <c r="H114" s="404"/>
      <c r="I114" s="404"/>
      <c r="J114" s="404"/>
      <c r="K114" s="345">
        <f t="shared" si="17"/>
        <v>0</v>
      </c>
      <c r="L114" s="405" t="str">
        <f t="shared" si="18"/>
        <v>M/C Off?</v>
      </c>
      <c r="M114" s="406">
        <v>0</v>
      </c>
      <c r="N114" s="407" t="str">
        <f t="shared" si="19"/>
        <v/>
      </c>
      <c r="O114" s="408" t="str">
        <f t="shared" si="20"/>
        <v>NO THEO %</v>
      </c>
      <c r="P114" s="409" t="str">
        <f t="shared" si="21"/>
        <v/>
      </c>
    </row>
    <row r="115" spans="1:16" s="17" customFormat="1" ht="19.5" customHeight="1" x14ac:dyDescent="0.4">
      <c r="A115" s="401">
        <f>'MACHINE INFO'!E114</f>
        <v>105</v>
      </c>
      <c r="B115" s="402">
        <v>0</v>
      </c>
      <c r="C115" s="403"/>
      <c r="D115" s="403"/>
      <c r="E115" s="403"/>
      <c r="F115" s="404"/>
      <c r="G115" s="345" t="str">
        <f t="shared" si="16"/>
        <v/>
      </c>
      <c r="H115" s="404"/>
      <c r="I115" s="404"/>
      <c r="J115" s="404"/>
      <c r="K115" s="345">
        <f t="shared" si="17"/>
        <v>0</v>
      </c>
      <c r="L115" s="405" t="str">
        <f t="shared" si="18"/>
        <v>M/C Off?</v>
      </c>
      <c r="M115" s="406">
        <v>0</v>
      </c>
      <c r="N115" s="407" t="str">
        <f t="shared" si="19"/>
        <v/>
      </c>
      <c r="O115" s="408" t="str">
        <f t="shared" si="20"/>
        <v>NO THEO %</v>
      </c>
      <c r="P115" s="409" t="str">
        <f t="shared" si="21"/>
        <v/>
      </c>
    </row>
    <row r="116" spans="1:16" s="17" customFormat="1" ht="19.5" customHeight="1" x14ac:dyDescent="0.4">
      <c r="A116" s="401">
        <f>'MACHINE INFO'!E115</f>
        <v>106</v>
      </c>
      <c r="B116" s="402">
        <v>0</v>
      </c>
      <c r="C116" s="403"/>
      <c r="D116" s="403"/>
      <c r="E116" s="403"/>
      <c r="F116" s="404"/>
      <c r="G116" s="345" t="str">
        <f t="shared" si="16"/>
        <v/>
      </c>
      <c r="H116" s="404"/>
      <c r="I116" s="404"/>
      <c r="J116" s="404"/>
      <c r="K116" s="345">
        <f t="shared" si="17"/>
        <v>0</v>
      </c>
      <c r="L116" s="405" t="str">
        <f t="shared" si="18"/>
        <v>M/C Off?</v>
      </c>
      <c r="M116" s="406">
        <v>0</v>
      </c>
      <c r="N116" s="407" t="str">
        <f t="shared" si="19"/>
        <v/>
      </c>
      <c r="O116" s="408" t="str">
        <f t="shared" si="20"/>
        <v>NO THEO %</v>
      </c>
      <c r="P116" s="409" t="str">
        <f t="shared" si="21"/>
        <v/>
      </c>
    </row>
    <row r="117" spans="1:16" s="17" customFormat="1" ht="19.5" customHeight="1" x14ac:dyDescent="0.4">
      <c r="A117" s="401">
        <f>'MACHINE INFO'!E116</f>
        <v>107</v>
      </c>
      <c r="B117" s="402">
        <v>0</v>
      </c>
      <c r="C117" s="403"/>
      <c r="D117" s="403"/>
      <c r="E117" s="403"/>
      <c r="F117" s="404"/>
      <c r="G117" s="345" t="str">
        <f t="shared" si="16"/>
        <v/>
      </c>
      <c r="H117" s="404"/>
      <c r="I117" s="404"/>
      <c r="J117" s="404"/>
      <c r="K117" s="345">
        <f t="shared" si="17"/>
        <v>0</v>
      </c>
      <c r="L117" s="405" t="str">
        <f t="shared" si="18"/>
        <v>M/C Off?</v>
      </c>
      <c r="M117" s="406">
        <v>0</v>
      </c>
      <c r="N117" s="407" t="str">
        <f t="shared" si="19"/>
        <v/>
      </c>
      <c r="O117" s="408" t="str">
        <f t="shared" si="20"/>
        <v>NO THEO %</v>
      </c>
      <c r="P117" s="409" t="str">
        <f t="shared" si="21"/>
        <v/>
      </c>
    </row>
    <row r="118" spans="1:16" s="17" customFormat="1" ht="19.5" customHeight="1" x14ac:dyDescent="0.4">
      <c r="A118" s="401">
        <f>'MACHINE INFO'!E117</f>
        <v>108</v>
      </c>
      <c r="B118" s="402">
        <v>0</v>
      </c>
      <c r="C118" s="403"/>
      <c r="D118" s="403"/>
      <c r="E118" s="403"/>
      <c r="F118" s="404"/>
      <c r="G118" s="345" t="str">
        <f t="shared" si="16"/>
        <v/>
      </c>
      <c r="H118" s="404"/>
      <c r="I118" s="404"/>
      <c r="J118" s="404"/>
      <c r="K118" s="345">
        <f t="shared" si="17"/>
        <v>0</v>
      </c>
      <c r="L118" s="405" t="str">
        <f t="shared" si="18"/>
        <v>M/C Off?</v>
      </c>
      <c r="M118" s="406">
        <v>0</v>
      </c>
      <c r="N118" s="407" t="str">
        <f t="shared" si="19"/>
        <v/>
      </c>
      <c r="O118" s="408" t="str">
        <f t="shared" si="20"/>
        <v>NO THEO %</v>
      </c>
      <c r="P118" s="409" t="str">
        <f t="shared" si="21"/>
        <v/>
      </c>
    </row>
    <row r="119" spans="1:16" s="17" customFormat="1" ht="19.5" customHeight="1" x14ac:dyDescent="0.4">
      <c r="A119" s="401">
        <f>'MACHINE INFO'!E118</f>
        <v>109</v>
      </c>
      <c r="B119" s="402">
        <v>0</v>
      </c>
      <c r="C119" s="403"/>
      <c r="D119" s="403"/>
      <c r="E119" s="403"/>
      <c r="F119" s="404"/>
      <c r="G119" s="345" t="str">
        <f t="shared" si="16"/>
        <v/>
      </c>
      <c r="H119" s="404"/>
      <c r="I119" s="404"/>
      <c r="J119" s="404"/>
      <c r="K119" s="345">
        <f t="shared" si="17"/>
        <v>0</v>
      </c>
      <c r="L119" s="405" t="str">
        <f t="shared" si="18"/>
        <v>M/C Off?</v>
      </c>
      <c r="M119" s="406">
        <v>0</v>
      </c>
      <c r="N119" s="407" t="str">
        <f t="shared" si="19"/>
        <v/>
      </c>
      <c r="O119" s="408" t="str">
        <f t="shared" si="20"/>
        <v>NO THEO %</v>
      </c>
      <c r="P119" s="409" t="str">
        <f t="shared" si="21"/>
        <v/>
      </c>
    </row>
    <row r="120" spans="1:16" s="17" customFormat="1" ht="19.5" customHeight="1" x14ac:dyDescent="0.4">
      <c r="A120" s="401">
        <f>'MACHINE INFO'!E119</f>
        <v>110</v>
      </c>
      <c r="B120" s="402">
        <v>0</v>
      </c>
      <c r="C120" s="403"/>
      <c r="D120" s="403"/>
      <c r="E120" s="403"/>
      <c r="F120" s="404"/>
      <c r="G120" s="345" t="str">
        <f t="shared" si="16"/>
        <v/>
      </c>
      <c r="H120" s="404"/>
      <c r="I120" s="404"/>
      <c r="J120" s="404"/>
      <c r="K120" s="345">
        <f t="shared" si="17"/>
        <v>0</v>
      </c>
      <c r="L120" s="405" t="str">
        <f t="shared" si="18"/>
        <v>M/C Off?</v>
      </c>
      <c r="M120" s="406">
        <v>0</v>
      </c>
      <c r="N120" s="407" t="str">
        <f t="shared" si="19"/>
        <v/>
      </c>
      <c r="O120" s="408" t="str">
        <f t="shared" si="20"/>
        <v>NO THEO %</v>
      </c>
      <c r="P120" s="409" t="str">
        <f t="shared" si="21"/>
        <v/>
      </c>
    </row>
    <row r="121" spans="1:16" s="17" customFormat="1" ht="19.5" customHeight="1" x14ac:dyDescent="0.4">
      <c r="A121" s="401">
        <f>'MACHINE INFO'!E120</f>
        <v>111</v>
      </c>
      <c r="B121" s="402">
        <v>0</v>
      </c>
      <c r="C121" s="403"/>
      <c r="D121" s="403"/>
      <c r="E121" s="403"/>
      <c r="F121" s="404"/>
      <c r="G121" s="345" t="str">
        <f t="shared" si="16"/>
        <v/>
      </c>
      <c r="H121" s="404"/>
      <c r="I121" s="404"/>
      <c r="J121" s="404"/>
      <c r="K121" s="345">
        <f t="shared" si="17"/>
        <v>0</v>
      </c>
      <c r="L121" s="405" t="str">
        <f t="shared" si="18"/>
        <v>M/C Off?</v>
      </c>
      <c r="M121" s="406">
        <v>0</v>
      </c>
      <c r="N121" s="407" t="str">
        <f t="shared" si="19"/>
        <v/>
      </c>
      <c r="O121" s="408" t="str">
        <f t="shared" si="20"/>
        <v>NO THEO %</v>
      </c>
      <c r="P121" s="409" t="str">
        <f t="shared" si="21"/>
        <v/>
      </c>
    </row>
    <row r="122" spans="1:16" s="17" customFormat="1" ht="19.5" customHeight="1" x14ac:dyDescent="0.4">
      <c r="A122" s="401">
        <f>'MACHINE INFO'!E121</f>
        <v>112</v>
      </c>
      <c r="B122" s="402">
        <v>0</v>
      </c>
      <c r="C122" s="403"/>
      <c r="D122" s="403"/>
      <c r="E122" s="403"/>
      <c r="F122" s="404"/>
      <c r="G122" s="345" t="str">
        <f t="shared" si="16"/>
        <v/>
      </c>
      <c r="H122" s="404"/>
      <c r="I122" s="404"/>
      <c r="J122" s="404"/>
      <c r="K122" s="345">
        <f t="shared" si="17"/>
        <v>0</v>
      </c>
      <c r="L122" s="405" t="str">
        <f t="shared" si="18"/>
        <v>M/C Off?</v>
      </c>
      <c r="M122" s="406">
        <v>0</v>
      </c>
      <c r="N122" s="407" t="str">
        <f t="shared" si="19"/>
        <v/>
      </c>
      <c r="O122" s="408" t="str">
        <f t="shared" si="20"/>
        <v>NO THEO %</v>
      </c>
      <c r="P122" s="409" t="str">
        <f t="shared" si="21"/>
        <v/>
      </c>
    </row>
    <row r="123" spans="1:16" s="17" customFormat="1" ht="19.5" customHeight="1" x14ac:dyDescent="0.4">
      <c r="A123" s="401">
        <f>'MACHINE INFO'!E122</f>
        <v>113</v>
      </c>
      <c r="B123" s="402">
        <v>0</v>
      </c>
      <c r="C123" s="403"/>
      <c r="D123" s="403"/>
      <c r="E123" s="403"/>
      <c r="F123" s="404"/>
      <c r="G123" s="345" t="str">
        <f t="shared" si="16"/>
        <v/>
      </c>
      <c r="H123" s="404"/>
      <c r="I123" s="404"/>
      <c r="J123" s="404"/>
      <c r="K123" s="345">
        <f t="shared" si="17"/>
        <v>0</v>
      </c>
      <c r="L123" s="405" t="str">
        <f t="shared" si="18"/>
        <v>M/C Off?</v>
      </c>
      <c r="M123" s="406">
        <v>0</v>
      </c>
      <c r="N123" s="407" t="str">
        <f t="shared" si="19"/>
        <v/>
      </c>
      <c r="O123" s="408" t="str">
        <f t="shared" si="20"/>
        <v>NO THEO %</v>
      </c>
      <c r="P123" s="409" t="str">
        <f t="shared" si="21"/>
        <v/>
      </c>
    </row>
    <row r="124" spans="1:16" s="17" customFormat="1" ht="19.5" customHeight="1" x14ac:dyDescent="0.4">
      <c r="A124" s="401">
        <f>'MACHINE INFO'!E123</f>
        <v>114</v>
      </c>
      <c r="B124" s="402">
        <v>0</v>
      </c>
      <c r="C124" s="403"/>
      <c r="D124" s="403"/>
      <c r="E124" s="403"/>
      <c r="F124" s="404"/>
      <c r="G124" s="345" t="str">
        <f t="shared" si="16"/>
        <v/>
      </c>
      <c r="H124" s="404"/>
      <c r="I124" s="404"/>
      <c r="J124" s="404"/>
      <c r="K124" s="345">
        <f t="shared" si="17"/>
        <v>0</v>
      </c>
      <c r="L124" s="405" t="str">
        <f t="shared" si="18"/>
        <v>M/C Off?</v>
      </c>
      <c r="M124" s="406">
        <v>0</v>
      </c>
      <c r="N124" s="407" t="str">
        <f t="shared" si="19"/>
        <v/>
      </c>
      <c r="O124" s="408" t="str">
        <f t="shared" si="20"/>
        <v>NO THEO %</v>
      </c>
      <c r="P124" s="409" t="str">
        <f t="shared" si="21"/>
        <v/>
      </c>
    </row>
    <row r="125" spans="1:16" s="17" customFormat="1" ht="19.5" customHeight="1" x14ac:dyDescent="0.4">
      <c r="A125" s="401">
        <f>'MACHINE INFO'!E124</f>
        <v>115</v>
      </c>
      <c r="B125" s="402">
        <v>0</v>
      </c>
      <c r="C125" s="403"/>
      <c r="D125" s="403"/>
      <c r="E125" s="403"/>
      <c r="F125" s="404"/>
      <c r="G125" s="345" t="str">
        <f t="shared" si="16"/>
        <v/>
      </c>
      <c r="H125" s="404"/>
      <c r="I125" s="404"/>
      <c r="J125" s="404"/>
      <c r="K125" s="345">
        <f t="shared" si="17"/>
        <v>0</v>
      </c>
      <c r="L125" s="405" t="str">
        <f t="shared" si="18"/>
        <v>M/C Off?</v>
      </c>
      <c r="M125" s="406">
        <v>0</v>
      </c>
      <c r="N125" s="407" t="str">
        <f t="shared" si="19"/>
        <v/>
      </c>
      <c r="O125" s="408" t="str">
        <f t="shared" si="20"/>
        <v>NO THEO %</v>
      </c>
      <c r="P125" s="409" t="str">
        <f t="shared" si="21"/>
        <v/>
      </c>
    </row>
    <row r="126" spans="1:16" s="17" customFormat="1" ht="19.5" customHeight="1" x14ac:dyDescent="0.4">
      <c r="A126" s="401">
        <f>'MACHINE INFO'!E125</f>
        <v>116</v>
      </c>
      <c r="B126" s="402">
        <v>0</v>
      </c>
      <c r="C126" s="403"/>
      <c r="D126" s="403"/>
      <c r="E126" s="403"/>
      <c r="F126" s="404"/>
      <c r="G126" s="345" t="str">
        <f t="shared" si="16"/>
        <v/>
      </c>
      <c r="H126" s="404"/>
      <c r="I126" s="404"/>
      <c r="J126" s="404"/>
      <c r="K126" s="345">
        <f t="shared" si="17"/>
        <v>0</v>
      </c>
      <c r="L126" s="405" t="str">
        <f t="shared" si="18"/>
        <v>M/C Off?</v>
      </c>
      <c r="M126" s="406">
        <v>0</v>
      </c>
      <c r="N126" s="407" t="str">
        <f t="shared" si="19"/>
        <v/>
      </c>
      <c r="O126" s="408" t="str">
        <f t="shared" si="20"/>
        <v>NO THEO %</v>
      </c>
      <c r="P126" s="409" t="str">
        <f t="shared" si="21"/>
        <v/>
      </c>
    </row>
    <row r="127" spans="1:16" s="17" customFormat="1" ht="19.5" customHeight="1" x14ac:dyDescent="0.4">
      <c r="A127" s="401">
        <f>'MACHINE INFO'!E126</f>
        <v>117</v>
      </c>
      <c r="B127" s="402">
        <v>0</v>
      </c>
      <c r="C127" s="403"/>
      <c r="D127" s="403"/>
      <c r="E127" s="403"/>
      <c r="F127" s="404"/>
      <c r="G127" s="345" t="str">
        <f t="shared" si="16"/>
        <v/>
      </c>
      <c r="H127" s="404"/>
      <c r="I127" s="404"/>
      <c r="J127" s="404"/>
      <c r="K127" s="345">
        <f t="shared" si="17"/>
        <v>0</v>
      </c>
      <c r="L127" s="405" t="str">
        <f t="shared" si="18"/>
        <v>M/C Off?</v>
      </c>
      <c r="M127" s="406">
        <v>0</v>
      </c>
      <c r="N127" s="407" t="str">
        <f t="shared" si="19"/>
        <v/>
      </c>
      <c r="O127" s="408" t="str">
        <f t="shared" si="20"/>
        <v>NO THEO %</v>
      </c>
      <c r="P127" s="409" t="str">
        <f t="shared" si="21"/>
        <v/>
      </c>
    </row>
    <row r="128" spans="1:16" s="17" customFormat="1" ht="19.5" customHeight="1" x14ac:dyDescent="0.4">
      <c r="A128" s="401">
        <f>'MACHINE INFO'!E127</f>
        <v>118</v>
      </c>
      <c r="B128" s="402">
        <v>0</v>
      </c>
      <c r="C128" s="403"/>
      <c r="D128" s="403"/>
      <c r="E128" s="403"/>
      <c r="F128" s="404"/>
      <c r="G128" s="345" t="str">
        <f t="shared" si="16"/>
        <v/>
      </c>
      <c r="H128" s="404"/>
      <c r="I128" s="404"/>
      <c r="J128" s="404"/>
      <c r="K128" s="345">
        <f t="shared" si="17"/>
        <v>0</v>
      </c>
      <c r="L128" s="405" t="str">
        <f t="shared" si="18"/>
        <v>M/C Off?</v>
      </c>
      <c r="M128" s="406">
        <v>0</v>
      </c>
      <c r="N128" s="407" t="str">
        <f t="shared" si="19"/>
        <v/>
      </c>
      <c r="O128" s="408" t="str">
        <f t="shared" si="20"/>
        <v>NO THEO %</v>
      </c>
      <c r="P128" s="409" t="str">
        <f t="shared" si="21"/>
        <v/>
      </c>
    </row>
    <row r="129" spans="1:24" s="17" customFormat="1" ht="19.5" customHeight="1" x14ac:dyDescent="0.4">
      <c r="A129" s="401">
        <f>'MACHINE INFO'!E128</f>
        <v>119</v>
      </c>
      <c r="B129" s="402">
        <v>0</v>
      </c>
      <c r="C129" s="403"/>
      <c r="D129" s="403"/>
      <c r="E129" s="403"/>
      <c r="F129" s="404"/>
      <c r="G129" s="345" t="str">
        <f t="shared" si="16"/>
        <v/>
      </c>
      <c r="H129" s="404"/>
      <c r="I129" s="404"/>
      <c r="J129" s="404"/>
      <c r="K129" s="345">
        <f t="shared" si="17"/>
        <v>0</v>
      </c>
      <c r="L129" s="405" t="str">
        <f t="shared" si="18"/>
        <v>M/C Off?</v>
      </c>
      <c r="M129" s="406">
        <v>0</v>
      </c>
      <c r="N129" s="407" t="str">
        <f t="shared" si="19"/>
        <v/>
      </c>
      <c r="O129" s="408" t="str">
        <f t="shared" si="20"/>
        <v>NO THEO %</v>
      </c>
      <c r="P129" s="409" t="str">
        <f t="shared" si="21"/>
        <v/>
      </c>
    </row>
    <row r="130" spans="1:24" s="17" customFormat="1" ht="19.5" customHeight="1" x14ac:dyDescent="0.4">
      <c r="A130" s="401">
        <f>'MACHINE INFO'!E129</f>
        <v>120</v>
      </c>
      <c r="B130" s="402">
        <v>0</v>
      </c>
      <c r="C130" s="403"/>
      <c r="D130" s="403"/>
      <c r="E130" s="403"/>
      <c r="F130" s="404"/>
      <c r="G130" s="345" t="str">
        <f t="shared" si="16"/>
        <v/>
      </c>
      <c r="H130" s="404"/>
      <c r="I130" s="404"/>
      <c r="J130" s="404"/>
      <c r="K130" s="345">
        <f t="shared" si="17"/>
        <v>0</v>
      </c>
      <c r="L130" s="405" t="str">
        <f t="shared" si="18"/>
        <v>M/C Off?</v>
      </c>
      <c r="M130" s="406">
        <v>0</v>
      </c>
      <c r="N130" s="407" t="str">
        <f t="shared" si="19"/>
        <v/>
      </c>
      <c r="O130" s="408" t="str">
        <f t="shared" si="20"/>
        <v>NO THEO %</v>
      </c>
      <c r="P130" s="409" t="str">
        <f t="shared" si="21"/>
        <v/>
      </c>
    </row>
    <row r="131" spans="1:24" s="17" customFormat="1" ht="19.5" customHeight="1" x14ac:dyDescent="0.4">
      <c r="A131" s="401">
        <f>'MACHINE INFO'!E130</f>
        <v>121</v>
      </c>
      <c r="B131" s="402">
        <v>0</v>
      </c>
      <c r="C131" s="403"/>
      <c r="D131" s="403"/>
      <c r="E131" s="403"/>
      <c r="F131" s="404"/>
      <c r="G131" s="345" t="str">
        <f t="shared" si="16"/>
        <v/>
      </c>
      <c r="H131" s="404"/>
      <c r="I131" s="404"/>
      <c r="J131" s="404"/>
      <c r="K131" s="345">
        <f t="shared" si="17"/>
        <v>0</v>
      </c>
      <c r="L131" s="405" t="str">
        <f t="shared" si="18"/>
        <v>M/C Off?</v>
      </c>
      <c r="M131" s="406">
        <v>0</v>
      </c>
      <c r="N131" s="407" t="str">
        <f t="shared" si="19"/>
        <v/>
      </c>
      <c r="O131" s="408" t="str">
        <f t="shared" si="20"/>
        <v>NO THEO %</v>
      </c>
      <c r="P131" s="409" t="str">
        <f t="shared" si="21"/>
        <v/>
      </c>
      <c r="Q131" s="23"/>
    </row>
    <row r="132" spans="1:24" s="17" customFormat="1" ht="19.5" customHeight="1" x14ac:dyDescent="0.4">
      <c r="A132" s="401">
        <f>'MACHINE INFO'!E131</f>
        <v>122</v>
      </c>
      <c r="B132" s="402">
        <v>0</v>
      </c>
      <c r="C132" s="403"/>
      <c r="D132" s="403"/>
      <c r="E132" s="403"/>
      <c r="F132" s="404"/>
      <c r="G132" s="345" t="str">
        <f t="shared" si="16"/>
        <v/>
      </c>
      <c r="H132" s="404"/>
      <c r="I132" s="404"/>
      <c r="J132" s="404"/>
      <c r="K132" s="345">
        <f t="shared" si="17"/>
        <v>0</v>
      </c>
      <c r="L132" s="405" t="str">
        <f t="shared" si="18"/>
        <v>M/C Off?</v>
      </c>
      <c r="M132" s="406">
        <v>0</v>
      </c>
      <c r="N132" s="407" t="str">
        <f t="shared" si="19"/>
        <v/>
      </c>
      <c r="O132" s="408" t="str">
        <f t="shared" si="20"/>
        <v>NO THEO %</v>
      </c>
      <c r="P132" s="409" t="str">
        <f t="shared" si="21"/>
        <v/>
      </c>
      <c r="Q132" s="1"/>
    </row>
    <row r="133" spans="1:24" s="17" customFormat="1" ht="19.5" customHeight="1" x14ac:dyDescent="0.4">
      <c r="A133" s="401">
        <f>'MACHINE INFO'!E132</f>
        <v>123</v>
      </c>
      <c r="B133" s="402">
        <v>0</v>
      </c>
      <c r="C133" s="403"/>
      <c r="D133" s="403"/>
      <c r="E133" s="403"/>
      <c r="F133" s="404"/>
      <c r="G133" s="345" t="str">
        <f t="shared" si="16"/>
        <v/>
      </c>
      <c r="H133" s="404"/>
      <c r="I133" s="404"/>
      <c r="J133" s="404"/>
      <c r="K133" s="345">
        <f t="shared" si="17"/>
        <v>0</v>
      </c>
      <c r="L133" s="405" t="str">
        <f t="shared" si="18"/>
        <v>M/C Off?</v>
      </c>
      <c r="M133" s="406">
        <v>0</v>
      </c>
      <c r="N133" s="407" t="str">
        <f t="shared" si="19"/>
        <v/>
      </c>
      <c r="O133" s="408" t="str">
        <f t="shared" si="20"/>
        <v>NO THEO %</v>
      </c>
      <c r="P133" s="409" t="str">
        <f t="shared" si="21"/>
        <v/>
      </c>
      <c r="Q133" s="23"/>
    </row>
    <row r="134" spans="1:24" s="17" customFormat="1" ht="19.5" customHeight="1" x14ac:dyDescent="0.4">
      <c r="A134" s="401">
        <f>'MACHINE INFO'!E133</f>
        <v>124</v>
      </c>
      <c r="B134" s="402">
        <v>0</v>
      </c>
      <c r="C134" s="403"/>
      <c r="D134" s="403"/>
      <c r="E134" s="403"/>
      <c r="F134" s="404"/>
      <c r="G134" s="345" t="str">
        <f t="shared" si="16"/>
        <v/>
      </c>
      <c r="H134" s="404"/>
      <c r="I134" s="404"/>
      <c r="J134" s="404"/>
      <c r="K134" s="345">
        <f t="shared" si="17"/>
        <v>0</v>
      </c>
      <c r="L134" s="405" t="str">
        <f t="shared" si="18"/>
        <v>M/C Off?</v>
      </c>
      <c r="M134" s="406">
        <v>0</v>
      </c>
      <c r="N134" s="407" t="str">
        <f t="shared" si="19"/>
        <v/>
      </c>
      <c r="O134" s="408" t="str">
        <f t="shared" si="20"/>
        <v>NO THEO %</v>
      </c>
      <c r="P134" s="409" t="str">
        <f t="shared" si="21"/>
        <v/>
      </c>
      <c r="Q134" s="1"/>
      <c r="R134" s="23"/>
      <c r="S134" s="23"/>
      <c r="T134" s="23"/>
      <c r="U134" s="23"/>
      <c r="V134" s="23"/>
      <c r="W134" s="23"/>
    </row>
    <row r="135" spans="1:24" s="17" customFormat="1" ht="19.5" customHeight="1" x14ac:dyDescent="0.4">
      <c r="A135" s="401">
        <f>'MACHINE INFO'!E134</f>
        <v>125</v>
      </c>
      <c r="B135" s="402">
        <v>0</v>
      </c>
      <c r="C135" s="403"/>
      <c r="D135" s="403"/>
      <c r="E135" s="403"/>
      <c r="F135" s="404"/>
      <c r="G135" s="345" t="str">
        <f t="shared" si="16"/>
        <v/>
      </c>
      <c r="H135" s="404"/>
      <c r="I135" s="404"/>
      <c r="J135" s="404"/>
      <c r="K135" s="345">
        <f t="shared" si="17"/>
        <v>0</v>
      </c>
      <c r="L135" s="405" t="str">
        <f t="shared" si="18"/>
        <v>M/C Off?</v>
      </c>
      <c r="M135" s="406">
        <v>0</v>
      </c>
      <c r="N135" s="407" t="str">
        <f t="shared" si="19"/>
        <v/>
      </c>
      <c r="O135" s="408" t="str">
        <f t="shared" si="20"/>
        <v>NO THEO %</v>
      </c>
      <c r="P135" s="409" t="str">
        <f t="shared" si="21"/>
        <v/>
      </c>
      <c r="Q135" s="1"/>
      <c r="R135" s="1"/>
      <c r="S135" s="1"/>
      <c r="T135" s="1"/>
      <c r="U135" s="1"/>
      <c r="V135" s="1"/>
      <c r="W135" s="1"/>
    </row>
    <row r="136" spans="1:24" s="17" customFormat="1" ht="19.5" customHeight="1" x14ac:dyDescent="0.4">
      <c r="A136" s="401">
        <f>'MACHINE INFO'!E135</f>
        <v>126</v>
      </c>
      <c r="B136" s="402">
        <v>0</v>
      </c>
      <c r="C136" s="403"/>
      <c r="D136" s="403"/>
      <c r="E136" s="403"/>
      <c r="F136" s="404"/>
      <c r="G136" s="345" t="str">
        <f t="shared" si="16"/>
        <v/>
      </c>
      <c r="H136" s="404"/>
      <c r="I136" s="404"/>
      <c r="J136" s="404"/>
      <c r="K136" s="345">
        <f t="shared" si="17"/>
        <v>0</v>
      </c>
      <c r="L136" s="405" t="str">
        <f t="shared" si="18"/>
        <v>M/C Off?</v>
      </c>
      <c r="M136" s="406">
        <v>0</v>
      </c>
      <c r="N136" s="407" t="str">
        <f t="shared" si="19"/>
        <v/>
      </c>
      <c r="O136" s="408" t="str">
        <f t="shared" si="20"/>
        <v>NO THEO %</v>
      </c>
      <c r="P136" s="409" t="str">
        <f t="shared" si="21"/>
        <v/>
      </c>
      <c r="Q136" s="1"/>
      <c r="R136" s="23"/>
      <c r="S136" s="23"/>
      <c r="T136" s="23"/>
      <c r="U136" s="23"/>
      <c r="V136" s="23"/>
      <c r="W136" s="23"/>
    </row>
    <row r="137" spans="1:24" s="17" customFormat="1" ht="19.5" customHeight="1" x14ac:dyDescent="0.4">
      <c r="A137" s="401">
        <f>'MACHINE INFO'!E136</f>
        <v>127</v>
      </c>
      <c r="B137" s="402">
        <v>0</v>
      </c>
      <c r="C137" s="403"/>
      <c r="D137" s="403"/>
      <c r="E137" s="403"/>
      <c r="F137" s="404"/>
      <c r="G137" s="345" t="str">
        <f t="shared" si="16"/>
        <v/>
      </c>
      <c r="H137" s="404"/>
      <c r="I137" s="404"/>
      <c r="J137" s="404"/>
      <c r="K137" s="345">
        <f t="shared" si="17"/>
        <v>0</v>
      </c>
      <c r="L137" s="405" t="str">
        <f t="shared" si="18"/>
        <v>M/C Off?</v>
      </c>
      <c r="M137" s="406">
        <v>0</v>
      </c>
      <c r="N137" s="407" t="str">
        <f t="shared" si="19"/>
        <v/>
      </c>
      <c r="O137" s="408" t="str">
        <f t="shared" si="20"/>
        <v>NO THEO %</v>
      </c>
      <c r="P137" s="409" t="str">
        <f t="shared" si="21"/>
        <v/>
      </c>
      <c r="Q137" s="1"/>
      <c r="R137" s="1"/>
      <c r="S137" s="1"/>
      <c r="T137" s="1"/>
      <c r="U137" s="1"/>
      <c r="V137" s="1"/>
      <c r="W137" s="1"/>
    </row>
    <row r="138" spans="1:24" s="17" customFormat="1" ht="19.5" customHeight="1" x14ac:dyDescent="0.4">
      <c r="A138" s="401">
        <f>'MACHINE INFO'!E137</f>
        <v>128</v>
      </c>
      <c r="B138" s="402">
        <v>0</v>
      </c>
      <c r="C138" s="403"/>
      <c r="D138" s="403"/>
      <c r="E138" s="403"/>
      <c r="F138" s="404"/>
      <c r="G138" s="345" t="str">
        <f t="shared" si="16"/>
        <v/>
      </c>
      <c r="H138" s="404"/>
      <c r="I138" s="404"/>
      <c r="J138" s="404"/>
      <c r="K138" s="345">
        <f t="shared" si="17"/>
        <v>0</v>
      </c>
      <c r="L138" s="405" t="str">
        <f t="shared" si="18"/>
        <v>M/C Off?</v>
      </c>
      <c r="M138" s="406">
        <v>0</v>
      </c>
      <c r="N138" s="407" t="str">
        <f t="shared" si="19"/>
        <v/>
      </c>
      <c r="O138" s="408" t="str">
        <f t="shared" si="20"/>
        <v>NO THEO %</v>
      </c>
      <c r="P138" s="409" t="str">
        <f t="shared" si="21"/>
        <v/>
      </c>
      <c r="Q138" s="1"/>
      <c r="R138" s="1"/>
      <c r="S138" s="1"/>
      <c r="T138" s="1"/>
      <c r="U138" s="1"/>
      <c r="V138" s="1"/>
      <c r="W138" s="1"/>
    </row>
    <row r="139" spans="1:24" s="17" customFormat="1" ht="19.5" customHeight="1" x14ac:dyDescent="0.4">
      <c r="A139" s="401">
        <f>'MACHINE INFO'!E138</f>
        <v>129</v>
      </c>
      <c r="B139" s="402">
        <v>0</v>
      </c>
      <c r="C139" s="403"/>
      <c r="D139" s="403"/>
      <c r="E139" s="403"/>
      <c r="F139" s="404"/>
      <c r="G139" s="345" t="str">
        <f t="shared" si="16"/>
        <v/>
      </c>
      <c r="H139" s="404"/>
      <c r="I139" s="404"/>
      <c r="J139" s="404"/>
      <c r="K139" s="345">
        <f t="shared" si="17"/>
        <v>0</v>
      </c>
      <c r="L139" s="405" t="str">
        <f t="shared" si="18"/>
        <v>M/C Off?</v>
      </c>
      <c r="M139" s="406">
        <v>0</v>
      </c>
      <c r="N139" s="407" t="str">
        <f t="shared" si="19"/>
        <v/>
      </c>
      <c r="O139" s="408" t="str">
        <f t="shared" si="20"/>
        <v>NO THEO %</v>
      </c>
      <c r="P139" s="409" t="str">
        <f t="shared" si="21"/>
        <v/>
      </c>
      <c r="Q139" s="1"/>
      <c r="R139" s="1"/>
      <c r="S139" s="1"/>
      <c r="T139" s="1"/>
      <c r="U139" s="1"/>
      <c r="V139" s="1"/>
      <c r="W139" s="1"/>
    </row>
    <row r="140" spans="1:24" s="17" customFormat="1" ht="19.5" customHeight="1" x14ac:dyDescent="0.4">
      <c r="A140" s="401">
        <f>'MACHINE INFO'!E139</f>
        <v>130</v>
      </c>
      <c r="B140" s="402">
        <v>0</v>
      </c>
      <c r="C140" s="403"/>
      <c r="D140" s="403"/>
      <c r="E140" s="403"/>
      <c r="F140" s="404"/>
      <c r="G140" s="345" t="str">
        <f t="shared" ref="G140:G203" si="22">IF(AND(D140="",E140="",F140=""),"",SUM(D140:F140))</f>
        <v/>
      </c>
      <c r="H140" s="404"/>
      <c r="I140" s="404"/>
      <c r="J140" s="404"/>
      <c r="K140" s="345">
        <f t="shared" ref="K140:K203" si="23">SUM(H140:J140)</f>
        <v>0</v>
      </c>
      <c r="L140" s="405" t="str">
        <f t="shared" ref="L140:L203" si="24">IF(AND(C140=0,D140=0,E140=0,F140=0),"M/C Off?",SUM(G140-K140))</f>
        <v>M/C Off?</v>
      </c>
      <c r="M140" s="406">
        <v>0</v>
      </c>
      <c r="N140" s="407" t="str">
        <f t="shared" ref="N140:N203" si="25">IF(L140="M/C Off?","",IF(G140="","",IF(AND(H140="",I140="",J140=""),"",SUM((C140-L140)/C140))))</f>
        <v/>
      </c>
      <c r="O140" s="408" t="str">
        <f t="shared" ref="O140:O203" si="26">IF(M140=0,"NO THEO %",IF(N140="","",SUM(M140-N140)))</f>
        <v>NO THEO %</v>
      </c>
      <c r="P140" s="409" t="str">
        <f t="shared" ref="P140:P203" si="27">IF(C140="","",IF(G140&gt;C140,"DROP BUT NO COIN IN?",IF(C140=0,"ZERO COIN IN?",IF(AND(C140&gt;0,G140&gt;0),"OK",IF(AND(C140&gt;0,G140=0),"No Drop?",)))))</f>
        <v/>
      </c>
      <c r="Q140" s="1"/>
      <c r="R140" s="1"/>
      <c r="S140" s="1"/>
      <c r="T140" s="1"/>
      <c r="U140" s="1"/>
      <c r="V140" s="1"/>
      <c r="W140" s="1"/>
    </row>
    <row r="141" spans="1:24" s="17" customFormat="1" ht="19.5" customHeight="1" x14ac:dyDescent="0.4">
      <c r="A141" s="401">
        <f>'MACHINE INFO'!E140</f>
        <v>131</v>
      </c>
      <c r="B141" s="402">
        <v>0</v>
      </c>
      <c r="C141" s="403"/>
      <c r="D141" s="403"/>
      <c r="E141" s="403"/>
      <c r="F141" s="404"/>
      <c r="G141" s="345" t="str">
        <f t="shared" si="22"/>
        <v/>
      </c>
      <c r="H141" s="404"/>
      <c r="I141" s="404"/>
      <c r="J141" s="404"/>
      <c r="K141" s="345">
        <f t="shared" si="23"/>
        <v>0</v>
      </c>
      <c r="L141" s="405" t="str">
        <f t="shared" si="24"/>
        <v>M/C Off?</v>
      </c>
      <c r="M141" s="406">
        <v>0</v>
      </c>
      <c r="N141" s="407" t="str">
        <f t="shared" si="25"/>
        <v/>
      </c>
      <c r="O141" s="408" t="str">
        <f t="shared" si="26"/>
        <v>NO THEO %</v>
      </c>
      <c r="P141" s="409" t="str">
        <f t="shared" si="27"/>
        <v/>
      </c>
      <c r="Q141" s="1"/>
      <c r="R141" s="1"/>
      <c r="S141" s="1"/>
      <c r="T141" s="1"/>
      <c r="U141" s="1"/>
      <c r="V141" s="1"/>
      <c r="W141" s="1"/>
    </row>
    <row r="142" spans="1:24" s="17" customFormat="1" ht="19.5" customHeight="1" x14ac:dyDescent="0.4">
      <c r="A142" s="401">
        <f>'MACHINE INFO'!E141</f>
        <v>132</v>
      </c>
      <c r="B142" s="402">
        <v>0</v>
      </c>
      <c r="C142" s="403"/>
      <c r="D142" s="403"/>
      <c r="E142" s="403"/>
      <c r="F142" s="404"/>
      <c r="G142" s="345" t="str">
        <f t="shared" si="22"/>
        <v/>
      </c>
      <c r="H142" s="404"/>
      <c r="I142" s="404"/>
      <c r="J142" s="404"/>
      <c r="K142" s="345">
        <f t="shared" si="23"/>
        <v>0</v>
      </c>
      <c r="L142" s="405" t="str">
        <f t="shared" si="24"/>
        <v>M/C Off?</v>
      </c>
      <c r="M142" s="406">
        <v>0</v>
      </c>
      <c r="N142" s="407" t="str">
        <f t="shared" si="25"/>
        <v/>
      </c>
      <c r="O142" s="408" t="str">
        <f t="shared" si="26"/>
        <v>NO THEO %</v>
      </c>
      <c r="P142" s="409" t="str">
        <f t="shared" si="27"/>
        <v/>
      </c>
      <c r="Q142" s="1"/>
      <c r="R142" s="1"/>
      <c r="S142" s="1"/>
      <c r="T142" s="1"/>
      <c r="U142" s="1"/>
      <c r="V142" s="1"/>
      <c r="W142" s="1"/>
    </row>
    <row r="143" spans="1:24" s="17" customFormat="1" ht="19.5" customHeight="1" x14ac:dyDescent="0.4">
      <c r="A143" s="401">
        <f>'MACHINE INFO'!E142</f>
        <v>133</v>
      </c>
      <c r="B143" s="402">
        <v>0</v>
      </c>
      <c r="C143" s="403"/>
      <c r="D143" s="403"/>
      <c r="E143" s="403"/>
      <c r="F143" s="404"/>
      <c r="G143" s="345" t="str">
        <f t="shared" si="22"/>
        <v/>
      </c>
      <c r="H143" s="404"/>
      <c r="I143" s="404"/>
      <c r="J143" s="404"/>
      <c r="K143" s="345">
        <f t="shared" si="23"/>
        <v>0</v>
      </c>
      <c r="L143" s="405" t="str">
        <f t="shared" si="24"/>
        <v>M/C Off?</v>
      </c>
      <c r="M143" s="406">
        <v>0</v>
      </c>
      <c r="N143" s="407" t="str">
        <f t="shared" si="25"/>
        <v/>
      </c>
      <c r="O143" s="408" t="str">
        <f t="shared" si="26"/>
        <v>NO THEO %</v>
      </c>
      <c r="P143" s="409" t="str">
        <f t="shared" si="27"/>
        <v/>
      </c>
      <c r="Q143" s="1"/>
      <c r="R143" s="1"/>
      <c r="S143" s="1"/>
      <c r="T143" s="1"/>
      <c r="U143" s="1"/>
      <c r="V143" s="1"/>
      <c r="W143" s="1"/>
    </row>
    <row r="144" spans="1:24" s="17" customFormat="1" ht="19.5" customHeight="1" x14ac:dyDescent="0.4">
      <c r="A144" s="401">
        <f>'MACHINE INFO'!E143</f>
        <v>134</v>
      </c>
      <c r="B144" s="402">
        <v>0</v>
      </c>
      <c r="C144" s="403"/>
      <c r="D144" s="403"/>
      <c r="E144" s="403"/>
      <c r="F144" s="404"/>
      <c r="G144" s="345" t="str">
        <f t="shared" si="22"/>
        <v/>
      </c>
      <c r="H144" s="404"/>
      <c r="I144" s="404"/>
      <c r="J144" s="404"/>
      <c r="K144" s="345">
        <f t="shared" si="23"/>
        <v>0</v>
      </c>
      <c r="L144" s="405" t="str">
        <f t="shared" si="24"/>
        <v>M/C Off?</v>
      </c>
      <c r="M144" s="406">
        <v>0</v>
      </c>
      <c r="N144" s="407" t="str">
        <f t="shared" si="25"/>
        <v/>
      </c>
      <c r="O144" s="408" t="str">
        <f t="shared" si="26"/>
        <v>NO THEO %</v>
      </c>
      <c r="P144" s="409" t="str">
        <f t="shared" si="27"/>
        <v/>
      </c>
      <c r="Q144" s="1"/>
      <c r="R144" s="1"/>
      <c r="S144" s="1"/>
      <c r="T144" s="1"/>
      <c r="U144" s="1"/>
      <c r="V144" s="1"/>
      <c r="W144" s="1"/>
      <c r="X144" s="23"/>
    </row>
    <row r="145" spans="1:24" s="17" customFormat="1" ht="19.5" customHeight="1" x14ac:dyDescent="0.4">
      <c r="A145" s="401">
        <f>'MACHINE INFO'!E144</f>
        <v>135</v>
      </c>
      <c r="B145" s="402">
        <v>0</v>
      </c>
      <c r="C145" s="403"/>
      <c r="D145" s="403"/>
      <c r="E145" s="403"/>
      <c r="F145" s="404"/>
      <c r="G145" s="345" t="str">
        <f t="shared" si="22"/>
        <v/>
      </c>
      <c r="H145" s="404"/>
      <c r="I145" s="404"/>
      <c r="J145" s="404"/>
      <c r="K145" s="345">
        <f t="shared" si="23"/>
        <v>0</v>
      </c>
      <c r="L145" s="405" t="str">
        <f t="shared" si="24"/>
        <v>M/C Off?</v>
      </c>
      <c r="M145" s="406">
        <v>0</v>
      </c>
      <c r="N145" s="407" t="str">
        <f t="shared" si="25"/>
        <v/>
      </c>
      <c r="O145" s="408" t="str">
        <f t="shared" si="26"/>
        <v>NO THEO %</v>
      </c>
      <c r="P145" s="409" t="str">
        <f t="shared" si="27"/>
        <v/>
      </c>
      <c r="Q145" s="1"/>
      <c r="R145" s="1"/>
      <c r="S145" s="1"/>
      <c r="T145" s="1"/>
      <c r="U145" s="1"/>
      <c r="V145" s="1"/>
      <c r="W145" s="1"/>
      <c r="X145" s="1"/>
    </row>
    <row r="146" spans="1:24" s="17" customFormat="1" ht="19.5" customHeight="1" x14ac:dyDescent="0.4">
      <c r="A146" s="401">
        <f>'MACHINE INFO'!E145</f>
        <v>136</v>
      </c>
      <c r="B146" s="402">
        <v>0</v>
      </c>
      <c r="C146" s="403"/>
      <c r="D146" s="403"/>
      <c r="E146" s="403"/>
      <c r="F146" s="404"/>
      <c r="G146" s="345" t="str">
        <f t="shared" si="22"/>
        <v/>
      </c>
      <c r="H146" s="404"/>
      <c r="I146" s="404"/>
      <c r="J146" s="404"/>
      <c r="K146" s="345">
        <f t="shared" si="23"/>
        <v>0</v>
      </c>
      <c r="L146" s="405" t="str">
        <f t="shared" si="24"/>
        <v>M/C Off?</v>
      </c>
      <c r="M146" s="406">
        <v>0</v>
      </c>
      <c r="N146" s="407" t="str">
        <f t="shared" si="25"/>
        <v/>
      </c>
      <c r="O146" s="408" t="str">
        <f t="shared" si="26"/>
        <v>NO THEO %</v>
      </c>
      <c r="P146" s="409" t="str">
        <f t="shared" si="27"/>
        <v/>
      </c>
      <c r="Q146" s="1"/>
      <c r="R146" s="1"/>
      <c r="S146" s="1"/>
      <c r="T146" s="1"/>
      <c r="U146" s="1"/>
      <c r="V146" s="1"/>
      <c r="W146" s="1"/>
      <c r="X146" s="23"/>
    </row>
    <row r="147" spans="1:24" s="17" customFormat="1" ht="19.5" customHeight="1" x14ac:dyDescent="0.4">
      <c r="A147" s="401">
        <f>'MACHINE INFO'!E146</f>
        <v>137</v>
      </c>
      <c r="B147" s="402">
        <v>0</v>
      </c>
      <c r="C147" s="403"/>
      <c r="D147" s="403"/>
      <c r="E147" s="403"/>
      <c r="F147" s="404"/>
      <c r="G147" s="345" t="str">
        <f t="shared" si="22"/>
        <v/>
      </c>
      <c r="H147" s="404"/>
      <c r="I147" s="404"/>
      <c r="J147" s="404"/>
      <c r="K147" s="345">
        <f t="shared" si="23"/>
        <v>0</v>
      </c>
      <c r="L147" s="405" t="str">
        <f t="shared" si="24"/>
        <v>M/C Off?</v>
      </c>
      <c r="M147" s="406">
        <v>0</v>
      </c>
      <c r="N147" s="407" t="str">
        <f t="shared" si="25"/>
        <v/>
      </c>
      <c r="O147" s="408" t="str">
        <f t="shared" si="26"/>
        <v>NO THEO %</v>
      </c>
      <c r="P147" s="409" t="str">
        <f t="shared" si="27"/>
        <v/>
      </c>
      <c r="Q147" s="1"/>
      <c r="R147" s="1"/>
      <c r="S147" s="1"/>
      <c r="T147" s="1"/>
      <c r="U147" s="1"/>
      <c r="V147" s="1"/>
      <c r="W147" s="1"/>
      <c r="X147" s="1"/>
    </row>
    <row r="148" spans="1:24" s="17" customFormat="1" ht="19.5" customHeight="1" x14ac:dyDescent="0.4">
      <c r="A148" s="401">
        <f>'MACHINE INFO'!E147</f>
        <v>138</v>
      </c>
      <c r="B148" s="402">
        <v>0</v>
      </c>
      <c r="C148" s="403"/>
      <c r="D148" s="403"/>
      <c r="E148" s="403"/>
      <c r="F148" s="404"/>
      <c r="G148" s="345" t="str">
        <f t="shared" si="22"/>
        <v/>
      </c>
      <c r="H148" s="404"/>
      <c r="I148" s="404"/>
      <c r="J148" s="404"/>
      <c r="K148" s="345">
        <f t="shared" si="23"/>
        <v>0</v>
      </c>
      <c r="L148" s="405" t="str">
        <f t="shared" si="24"/>
        <v>M/C Off?</v>
      </c>
      <c r="M148" s="406">
        <v>0</v>
      </c>
      <c r="N148" s="407" t="str">
        <f t="shared" si="25"/>
        <v/>
      </c>
      <c r="O148" s="408" t="str">
        <f t="shared" si="26"/>
        <v>NO THEO %</v>
      </c>
      <c r="P148" s="409" t="str">
        <f t="shared" si="27"/>
        <v/>
      </c>
      <c r="Q148" s="1"/>
      <c r="R148" s="1"/>
      <c r="S148" s="1"/>
      <c r="T148" s="1"/>
      <c r="U148" s="1"/>
      <c r="V148" s="1"/>
      <c r="W148" s="1"/>
      <c r="X148" s="1"/>
    </row>
    <row r="149" spans="1:24" s="17" customFormat="1" ht="19.5" customHeight="1" x14ac:dyDescent="0.4">
      <c r="A149" s="401">
        <f>'MACHINE INFO'!E148</f>
        <v>139</v>
      </c>
      <c r="B149" s="402">
        <v>0</v>
      </c>
      <c r="C149" s="403"/>
      <c r="D149" s="403"/>
      <c r="E149" s="403"/>
      <c r="F149" s="404"/>
      <c r="G149" s="345" t="str">
        <f t="shared" si="22"/>
        <v/>
      </c>
      <c r="H149" s="404"/>
      <c r="I149" s="404"/>
      <c r="J149" s="404"/>
      <c r="K149" s="345">
        <f t="shared" si="23"/>
        <v>0</v>
      </c>
      <c r="L149" s="405" t="str">
        <f t="shared" si="24"/>
        <v>M/C Off?</v>
      </c>
      <c r="M149" s="406">
        <v>0</v>
      </c>
      <c r="N149" s="407" t="str">
        <f t="shared" si="25"/>
        <v/>
      </c>
      <c r="O149" s="408" t="str">
        <f t="shared" si="26"/>
        <v>NO THEO %</v>
      </c>
      <c r="P149" s="409" t="str">
        <f t="shared" si="27"/>
        <v/>
      </c>
      <c r="Q149" s="1"/>
      <c r="R149" s="1"/>
      <c r="S149" s="1"/>
      <c r="T149" s="1"/>
      <c r="U149" s="1"/>
      <c r="V149" s="1"/>
      <c r="W149" s="1"/>
      <c r="X149" s="1"/>
    </row>
    <row r="150" spans="1:24" s="17" customFormat="1" ht="19.5" customHeight="1" x14ac:dyDescent="0.4">
      <c r="A150" s="401">
        <f>'MACHINE INFO'!E149</f>
        <v>140</v>
      </c>
      <c r="B150" s="402">
        <v>0</v>
      </c>
      <c r="C150" s="403"/>
      <c r="D150" s="403"/>
      <c r="E150" s="403"/>
      <c r="F150" s="404"/>
      <c r="G150" s="345" t="str">
        <f t="shared" si="22"/>
        <v/>
      </c>
      <c r="H150" s="404"/>
      <c r="I150" s="404"/>
      <c r="J150" s="404"/>
      <c r="K150" s="345">
        <f t="shared" si="23"/>
        <v>0</v>
      </c>
      <c r="L150" s="405" t="str">
        <f t="shared" si="24"/>
        <v>M/C Off?</v>
      </c>
      <c r="M150" s="406">
        <v>0</v>
      </c>
      <c r="N150" s="407" t="str">
        <f t="shared" si="25"/>
        <v/>
      </c>
      <c r="O150" s="408" t="str">
        <f t="shared" si="26"/>
        <v>NO THEO %</v>
      </c>
      <c r="P150" s="409" t="str">
        <f t="shared" si="27"/>
        <v/>
      </c>
      <c r="Q150" s="1"/>
      <c r="R150" s="1"/>
      <c r="S150" s="1"/>
      <c r="T150" s="1"/>
      <c r="U150" s="1"/>
      <c r="V150" s="1"/>
      <c r="W150" s="1"/>
      <c r="X150" s="1"/>
    </row>
    <row r="151" spans="1:24" s="17" customFormat="1" ht="19.5" customHeight="1" x14ac:dyDescent="0.4">
      <c r="A151" s="401">
        <f>'MACHINE INFO'!E150</f>
        <v>141</v>
      </c>
      <c r="B151" s="402">
        <v>0</v>
      </c>
      <c r="C151" s="403"/>
      <c r="D151" s="403"/>
      <c r="E151" s="403"/>
      <c r="F151" s="404"/>
      <c r="G151" s="345" t="str">
        <f t="shared" si="22"/>
        <v/>
      </c>
      <c r="H151" s="404"/>
      <c r="I151" s="404"/>
      <c r="J151" s="404"/>
      <c r="K151" s="345">
        <f t="shared" si="23"/>
        <v>0</v>
      </c>
      <c r="L151" s="405" t="str">
        <f t="shared" si="24"/>
        <v>M/C Off?</v>
      </c>
      <c r="M151" s="406">
        <v>0</v>
      </c>
      <c r="N151" s="407" t="str">
        <f t="shared" si="25"/>
        <v/>
      </c>
      <c r="O151" s="408" t="str">
        <f t="shared" si="26"/>
        <v>NO THEO %</v>
      </c>
      <c r="P151" s="409" t="str">
        <f t="shared" si="27"/>
        <v/>
      </c>
      <c r="Q151" s="1"/>
      <c r="R151" s="1"/>
      <c r="S151" s="1"/>
      <c r="T151" s="1"/>
      <c r="U151" s="1"/>
      <c r="V151" s="1"/>
      <c r="W151" s="1"/>
      <c r="X151" s="1"/>
    </row>
    <row r="152" spans="1:24" s="23" customFormat="1" ht="19.5" customHeight="1" x14ac:dyDescent="0.4">
      <c r="A152" s="401">
        <f>'MACHINE INFO'!E151</f>
        <v>142</v>
      </c>
      <c r="B152" s="402">
        <v>0</v>
      </c>
      <c r="C152" s="403"/>
      <c r="D152" s="403"/>
      <c r="E152" s="403"/>
      <c r="F152" s="404"/>
      <c r="G152" s="345" t="str">
        <f t="shared" si="22"/>
        <v/>
      </c>
      <c r="H152" s="404"/>
      <c r="I152" s="404"/>
      <c r="J152" s="404"/>
      <c r="K152" s="345">
        <f t="shared" si="23"/>
        <v>0</v>
      </c>
      <c r="L152" s="405" t="str">
        <f t="shared" si="24"/>
        <v>M/C Off?</v>
      </c>
      <c r="M152" s="406">
        <v>0</v>
      </c>
      <c r="N152" s="407" t="str">
        <f t="shared" si="25"/>
        <v/>
      </c>
      <c r="O152" s="408" t="str">
        <f t="shared" si="26"/>
        <v>NO THEO %</v>
      </c>
      <c r="P152" s="409" t="str">
        <f t="shared" si="27"/>
        <v/>
      </c>
      <c r="Q152" s="1"/>
      <c r="R152" s="1"/>
      <c r="S152" s="1"/>
      <c r="T152" s="1"/>
      <c r="U152" s="1"/>
      <c r="V152" s="1"/>
      <c r="W152" s="1"/>
      <c r="X152" s="1"/>
    </row>
    <row r="153" spans="1:24" ht="19.5" customHeight="1" x14ac:dyDescent="0.4">
      <c r="A153" s="401">
        <f>'MACHINE INFO'!E152</f>
        <v>143</v>
      </c>
      <c r="B153" s="402">
        <v>0</v>
      </c>
      <c r="C153" s="403"/>
      <c r="D153" s="403"/>
      <c r="E153" s="403"/>
      <c r="F153" s="404"/>
      <c r="G153" s="345" t="str">
        <f t="shared" si="22"/>
        <v/>
      </c>
      <c r="H153" s="404"/>
      <c r="I153" s="404"/>
      <c r="J153" s="404"/>
      <c r="K153" s="345">
        <f t="shared" si="23"/>
        <v>0</v>
      </c>
      <c r="L153" s="405" t="str">
        <f t="shared" si="24"/>
        <v>M/C Off?</v>
      </c>
      <c r="M153" s="406">
        <v>0</v>
      </c>
      <c r="N153" s="407" t="str">
        <f t="shared" si="25"/>
        <v/>
      </c>
      <c r="O153" s="408" t="str">
        <f t="shared" si="26"/>
        <v>NO THEO %</v>
      </c>
      <c r="P153" s="409" t="str">
        <f t="shared" si="27"/>
        <v/>
      </c>
    </row>
    <row r="154" spans="1:24" s="23" customFormat="1" ht="19.5" customHeight="1" x14ac:dyDescent="0.4">
      <c r="A154" s="401">
        <f>'MACHINE INFO'!E153</f>
        <v>144</v>
      </c>
      <c r="B154" s="402">
        <v>0</v>
      </c>
      <c r="C154" s="403"/>
      <c r="D154" s="403"/>
      <c r="E154" s="403"/>
      <c r="F154" s="404"/>
      <c r="G154" s="345" t="str">
        <f t="shared" si="22"/>
        <v/>
      </c>
      <c r="H154" s="404"/>
      <c r="I154" s="404"/>
      <c r="J154" s="404"/>
      <c r="K154" s="345">
        <f t="shared" si="23"/>
        <v>0</v>
      </c>
      <c r="L154" s="405" t="str">
        <f t="shared" si="24"/>
        <v>M/C Off?</v>
      </c>
      <c r="M154" s="406">
        <v>0</v>
      </c>
      <c r="N154" s="407" t="str">
        <f t="shared" si="25"/>
        <v/>
      </c>
      <c r="O154" s="408" t="str">
        <f t="shared" si="26"/>
        <v>NO THEO %</v>
      </c>
      <c r="P154" s="409" t="str">
        <f t="shared" si="27"/>
        <v/>
      </c>
      <c r="Q154" s="1"/>
      <c r="R154" s="1"/>
      <c r="S154" s="1"/>
      <c r="T154" s="1"/>
      <c r="U154" s="1"/>
      <c r="V154" s="1"/>
      <c r="W154" s="1"/>
      <c r="X154" s="1"/>
    </row>
    <row r="155" spans="1:24" ht="19.5" customHeight="1" x14ac:dyDescent="0.4">
      <c r="A155" s="401">
        <f>'MACHINE INFO'!E154</f>
        <v>145</v>
      </c>
      <c r="B155" s="402">
        <v>0</v>
      </c>
      <c r="C155" s="403"/>
      <c r="D155" s="403"/>
      <c r="E155" s="403"/>
      <c r="F155" s="404"/>
      <c r="G155" s="345" t="str">
        <f t="shared" si="22"/>
        <v/>
      </c>
      <c r="H155" s="404"/>
      <c r="I155" s="404"/>
      <c r="J155" s="404"/>
      <c r="K155" s="345">
        <f t="shared" si="23"/>
        <v>0</v>
      </c>
      <c r="L155" s="405" t="str">
        <f t="shared" si="24"/>
        <v>M/C Off?</v>
      </c>
      <c r="M155" s="406">
        <v>0</v>
      </c>
      <c r="N155" s="407" t="str">
        <f t="shared" si="25"/>
        <v/>
      </c>
      <c r="O155" s="408" t="str">
        <f t="shared" si="26"/>
        <v>NO THEO %</v>
      </c>
      <c r="P155" s="409" t="str">
        <f t="shared" si="27"/>
        <v/>
      </c>
    </row>
    <row r="156" spans="1:24" ht="19.5" customHeight="1" x14ac:dyDescent="0.4">
      <c r="A156" s="401">
        <f>'MACHINE INFO'!E155</f>
        <v>146</v>
      </c>
      <c r="B156" s="402">
        <v>0</v>
      </c>
      <c r="C156" s="403"/>
      <c r="D156" s="403"/>
      <c r="E156" s="403"/>
      <c r="F156" s="404"/>
      <c r="G156" s="345" t="str">
        <f t="shared" si="22"/>
        <v/>
      </c>
      <c r="H156" s="404"/>
      <c r="I156" s="404"/>
      <c r="J156" s="404"/>
      <c r="K156" s="345">
        <f t="shared" si="23"/>
        <v>0</v>
      </c>
      <c r="L156" s="405" t="str">
        <f t="shared" si="24"/>
        <v>M/C Off?</v>
      </c>
      <c r="M156" s="406">
        <v>0</v>
      </c>
      <c r="N156" s="407" t="str">
        <f t="shared" si="25"/>
        <v/>
      </c>
      <c r="O156" s="408" t="str">
        <f t="shared" si="26"/>
        <v>NO THEO %</v>
      </c>
      <c r="P156" s="409" t="str">
        <f t="shared" si="27"/>
        <v/>
      </c>
    </row>
    <row r="157" spans="1:24" ht="19.5" customHeight="1" x14ac:dyDescent="0.4">
      <c r="A157" s="401">
        <f>'MACHINE INFO'!E156</f>
        <v>147</v>
      </c>
      <c r="B157" s="402">
        <v>0</v>
      </c>
      <c r="C157" s="403"/>
      <c r="D157" s="403"/>
      <c r="E157" s="403"/>
      <c r="F157" s="404"/>
      <c r="G157" s="345" t="str">
        <f t="shared" si="22"/>
        <v/>
      </c>
      <c r="H157" s="404"/>
      <c r="I157" s="404"/>
      <c r="J157" s="404"/>
      <c r="K157" s="345">
        <f t="shared" si="23"/>
        <v>0</v>
      </c>
      <c r="L157" s="405" t="str">
        <f t="shared" si="24"/>
        <v>M/C Off?</v>
      </c>
      <c r="M157" s="406">
        <v>0</v>
      </c>
      <c r="N157" s="407" t="str">
        <f t="shared" si="25"/>
        <v/>
      </c>
      <c r="O157" s="408" t="str">
        <f t="shared" si="26"/>
        <v>NO THEO %</v>
      </c>
      <c r="P157" s="409" t="str">
        <f t="shared" si="27"/>
        <v/>
      </c>
    </row>
    <row r="158" spans="1:24" ht="19.5" customHeight="1" x14ac:dyDescent="0.4">
      <c r="A158" s="401">
        <f>'MACHINE INFO'!E157</f>
        <v>148</v>
      </c>
      <c r="B158" s="402">
        <v>0</v>
      </c>
      <c r="C158" s="403"/>
      <c r="D158" s="403"/>
      <c r="E158" s="403"/>
      <c r="F158" s="404"/>
      <c r="G158" s="345" t="str">
        <f t="shared" si="22"/>
        <v/>
      </c>
      <c r="H158" s="404"/>
      <c r="I158" s="404"/>
      <c r="J158" s="404"/>
      <c r="K158" s="345">
        <f t="shared" si="23"/>
        <v>0</v>
      </c>
      <c r="L158" s="405" t="str">
        <f t="shared" si="24"/>
        <v>M/C Off?</v>
      </c>
      <c r="M158" s="406">
        <v>0</v>
      </c>
      <c r="N158" s="407" t="str">
        <f t="shared" si="25"/>
        <v/>
      </c>
      <c r="O158" s="408" t="str">
        <f t="shared" si="26"/>
        <v>NO THEO %</v>
      </c>
      <c r="P158" s="409" t="str">
        <f t="shared" si="27"/>
        <v/>
      </c>
    </row>
    <row r="159" spans="1:24" ht="19.5" customHeight="1" x14ac:dyDescent="0.4">
      <c r="A159" s="401">
        <f>'MACHINE INFO'!E158</f>
        <v>149</v>
      </c>
      <c r="B159" s="402">
        <v>0</v>
      </c>
      <c r="C159" s="403"/>
      <c r="D159" s="403"/>
      <c r="E159" s="403"/>
      <c r="F159" s="404"/>
      <c r="G159" s="345" t="str">
        <f t="shared" si="22"/>
        <v/>
      </c>
      <c r="H159" s="404"/>
      <c r="I159" s="404"/>
      <c r="J159" s="404"/>
      <c r="K159" s="345">
        <f t="shared" si="23"/>
        <v>0</v>
      </c>
      <c r="L159" s="405" t="str">
        <f t="shared" si="24"/>
        <v>M/C Off?</v>
      </c>
      <c r="M159" s="406">
        <v>0</v>
      </c>
      <c r="N159" s="407" t="str">
        <f t="shared" si="25"/>
        <v/>
      </c>
      <c r="O159" s="408" t="str">
        <f t="shared" si="26"/>
        <v>NO THEO %</v>
      </c>
      <c r="P159" s="409" t="str">
        <f t="shared" si="27"/>
        <v/>
      </c>
    </row>
    <row r="160" spans="1:24" ht="19.5" customHeight="1" x14ac:dyDescent="0.4">
      <c r="A160" s="401">
        <f>'MACHINE INFO'!E159</f>
        <v>150</v>
      </c>
      <c r="B160" s="402">
        <v>0</v>
      </c>
      <c r="C160" s="403"/>
      <c r="D160" s="403"/>
      <c r="E160" s="403"/>
      <c r="F160" s="404"/>
      <c r="G160" s="345" t="str">
        <f t="shared" si="22"/>
        <v/>
      </c>
      <c r="H160" s="404"/>
      <c r="I160" s="404"/>
      <c r="J160" s="404"/>
      <c r="K160" s="345">
        <f t="shared" si="23"/>
        <v>0</v>
      </c>
      <c r="L160" s="405" t="str">
        <f t="shared" si="24"/>
        <v>M/C Off?</v>
      </c>
      <c r="M160" s="406">
        <v>0</v>
      </c>
      <c r="N160" s="407" t="str">
        <f t="shared" si="25"/>
        <v/>
      </c>
      <c r="O160" s="408" t="str">
        <f t="shared" si="26"/>
        <v>NO THEO %</v>
      </c>
      <c r="P160" s="409" t="str">
        <f t="shared" si="27"/>
        <v/>
      </c>
    </row>
    <row r="161" spans="1:16" ht="19.5" customHeight="1" x14ac:dyDescent="0.4">
      <c r="A161" s="401">
        <f>'MACHINE INFO'!E160</f>
        <v>151</v>
      </c>
      <c r="B161" s="402">
        <v>0</v>
      </c>
      <c r="C161" s="403"/>
      <c r="D161" s="403"/>
      <c r="E161" s="403"/>
      <c r="F161" s="404"/>
      <c r="G161" s="345" t="str">
        <f t="shared" si="22"/>
        <v/>
      </c>
      <c r="H161" s="404"/>
      <c r="I161" s="404"/>
      <c r="J161" s="404"/>
      <c r="K161" s="345">
        <f t="shared" si="23"/>
        <v>0</v>
      </c>
      <c r="L161" s="405" t="str">
        <f t="shared" si="24"/>
        <v>M/C Off?</v>
      </c>
      <c r="M161" s="406">
        <v>0</v>
      </c>
      <c r="N161" s="407" t="str">
        <f t="shared" si="25"/>
        <v/>
      </c>
      <c r="O161" s="408" t="str">
        <f t="shared" si="26"/>
        <v>NO THEO %</v>
      </c>
      <c r="P161" s="409" t="str">
        <f t="shared" si="27"/>
        <v/>
      </c>
    </row>
    <row r="162" spans="1:16" ht="19.5" customHeight="1" x14ac:dyDescent="0.4">
      <c r="A162" s="401">
        <f>'MACHINE INFO'!E161</f>
        <v>152</v>
      </c>
      <c r="B162" s="402">
        <v>0</v>
      </c>
      <c r="C162" s="403"/>
      <c r="D162" s="403"/>
      <c r="E162" s="403"/>
      <c r="F162" s="404"/>
      <c r="G162" s="345" t="str">
        <f t="shared" si="22"/>
        <v/>
      </c>
      <c r="H162" s="404"/>
      <c r="I162" s="404"/>
      <c r="J162" s="404"/>
      <c r="K162" s="345">
        <f t="shared" si="23"/>
        <v>0</v>
      </c>
      <c r="L162" s="405" t="str">
        <f t="shared" si="24"/>
        <v>M/C Off?</v>
      </c>
      <c r="M162" s="406">
        <v>0</v>
      </c>
      <c r="N162" s="407" t="str">
        <f t="shared" si="25"/>
        <v/>
      </c>
      <c r="O162" s="408" t="str">
        <f t="shared" si="26"/>
        <v>NO THEO %</v>
      </c>
      <c r="P162" s="409" t="str">
        <f t="shared" si="27"/>
        <v/>
      </c>
    </row>
    <row r="163" spans="1:16" ht="19.5" customHeight="1" x14ac:dyDescent="0.4">
      <c r="A163" s="401">
        <f>'MACHINE INFO'!E162</f>
        <v>153</v>
      </c>
      <c r="B163" s="402">
        <v>0</v>
      </c>
      <c r="C163" s="403"/>
      <c r="D163" s="403"/>
      <c r="E163" s="403"/>
      <c r="F163" s="404"/>
      <c r="G163" s="345" t="str">
        <f t="shared" si="22"/>
        <v/>
      </c>
      <c r="H163" s="404"/>
      <c r="I163" s="404"/>
      <c r="J163" s="404"/>
      <c r="K163" s="345">
        <f t="shared" si="23"/>
        <v>0</v>
      </c>
      <c r="L163" s="405" t="str">
        <f t="shared" si="24"/>
        <v>M/C Off?</v>
      </c>
      <c r="M163" s="406">
        <v>0</v>
      </c>
      <c r="N163" s="407" t="str">
        <f t="shared" si="25"/>
        <v/>
      </c>
      <c r="O163" s="408" t="str">
        <f t="shared" si="26"/>
        <v>NO THEO %</v>
      </c>
      <c r="P163" s="409" t="str">
        <f t="shared" si="27"/>
        <v/>
      </c>
    </row>
    <row r="164" spans="1:16" ht="19.5" customHeight="1" x14ac:dyDescent="0.4">
      <c r="A164" s="401">
        <f>'MACHINE INFO'!E163</f>
        <v>154</v>
      </c>
      <c r="B164" s="402">
        <v>0</v>
      </c>
      <c r="C164" s="403"/>
      <c r="D164" s="403"/>
      <c r="E164" s="403"/>
      <c r="F164" s="404"/>
      <c r="G164" s="345" t="str">
        <f t="shared" si="22"/>
        <v/>
      </c>
      <c r="H164" s="404"/>
      <c r="I164" s="404"/>
      <c r="J164" s="404"/>
      <c r="K164" s="345">
        <f t="shared" si="23"/>
        <v>0</v>
      </c>
      <c r="L164" s="405" t="str">
        <f t="shared" si="24"/>
        <v>M/C Off?</v>
      </c>
      <c r="M164" s="406">
        <v>0</v>
      </c>
      <c r="N164" s="407" t="str">
        <f t="shared" si="25"/>
        <v/>
      </c>
      <c r="O164" s="408" t="str">
        <f t="shared" si="26"/>
        <v>NO THEO %</v>
      </c>
      <c r="P164" s="409" t="str">
        <f t="shared" si="27"/>
        <v/>
      </c>
    </row>
    <row r="165" spans="1:16" ht="19.5" customHeight="1" x14ac:dyDescent="0.4">
      <c r="A165" s="401">
        <f>'MACHINE INFO'!E164</f>
        <v>155</v>
      </c>
      <c r="B165" s="402">
        <v>0</v>
      </c>
      <c r="C165" s="403"/>
      <c r="D165" s="403"/>
      <c r="E165" s="403"/>
      <c r="F165" s="404"/>
      <c r="G165" s="345" t="str">
        <f t="shared" si="22"/>
        <v/>
      </c>
      <c r="H165" s="404"/>
      <c r="I165" s="404"/>
      <c r="J165" s="404"/>
      <c r="K165" s="345">
        <f t="shared" si="23"/>
        <v>0</v>
      </c>
      <c r="L165" s="405" t="str">
        <f t="shared" si="24"/>
        <v>M/C Off?</v>
      </c>
      <c r="M165" s="406">
        <v>0</v>
      </c>
      <c r="N165" s="407" t="str">
        <f t="shared" si="25"/>
        <v/>
      </c>
      <c r="O165" s="408" t="str">
        <f t="shared" si="26"/>
        <v>NO THEO %</v>
      </c>
      <c r="P165" s="409" t="str">
        <f t="shared" si="27"/>
        <v/>
      </c>
    </row>
    <row r="166" spans="1:16" ht="19.5" customHeight="1" x14ac:dyDescent="0.4">
      <c r="A166" s="401">
        <f>'MACHINE INFO'!E165</f>
        <v>156</v>
      </c>
      <c r="B166" s="402">
        <v>0</v>
      </c>
      <c r="C166" s="403"/>
      <c r="D166" s="403"/>
      <c r="E166" s="403"/>
      <c r="F166" s="404"/>
      <c r="G166" s="345" t="str">
        <f t="shared" si="22"/>
        <v/>
      </c>
      <c r="H166" s="404"/>
      <c r="I166" s="404"/>
      <c r="J166" s="404"/>
      <c r="K166" s="345">
        <f t="shared" si="23"/>
        <v>0</v>
      </c>
      <c r="L166" s="405" t="str">
        <f t="shared" si="24"/>
        <v>M/C Off?</v>
      </c>
      <c r="M166" s="406">
        <v>0</v>
      </c>
      <c r="N166" s="407" t="str">
        <f t="shared" si="25"/>
        <v/>
      </c>
      <c r="O166" s="408" t="str">
        <f t="shared" si="26"/>
        <v>NO THEO %</v>
      </c>
      <c r="P166" s="409" t="str">
        <f t="shared" si="27"/>
        <v/>
      </c>
    </row>
    <row r="167" spans="1:16" ht="19.5" customHeight="1" x14ac:dyDescent="0.4">
      <c r="A167" s="401">
        <f>'MACHINE INFO'!E166</f>
        <v>157</v>
      </c>
      <c r="B167" s="402">
        <v>0</v>
      </c>
      <c r="C167" s="403"/>
      <c r="D167" s="403"/>
      <c r="E167" s="403"/>
      <c r="F167" s="404"/>
      <c r="G167" s="345" t="str">
        <f t="shared" si="22"/>
        <v/>
      </c>
      <c r="H167" s="404"/>
      <c r="I167" s="404"/>
      <c r="J167" s="404"/>
      <c r="K167" s="345">
        <f t="shared" si="23"/>
        <v>0</v>
      </c>
      <c r="L167" s="405" t="str">
        <f t="shared" si="24"/>
        <v>M/C Off?</v>
      </c>
      <c r="M167" s="406">
        <v>0</v>
      </c>
      <c r="N167" s="407" t="str">
        <f t="shared" si="25"/>
        <v/>
      </c>
      <c r="O167" s="408" t="str">
        <f t="shared" si="26"/>
        <v>NO THEO %</v>
      </c>
      <c r="P167" s="409" t="str">
        <f t="shared" si="27"/>
        <v/>
      </c>
    </row>
    <row r="168" spans="1:16" ht="19.5" customHeight="1" x14ac:dyDescent="0.4">
      <c r="A168" s="401">
        <f>'MACHINE INFO'!E167</f>
        <v>158</v>
      </c>
      <c r="B168" s="402">
        <v>0</v>
      </c>
      <c r="C168" s="403"/>
      <c r="D168" s="403"/>
      <c r="E168" s="403"/>
      <c r="F168" s="404"/>
      <c r="G168" s="345" t="str">
        <f t="shared" si="22"/>
        <v/>
      </c>
      <c r="H168" s="404"/>
      <c r="I168" s="404"/>
      <c r="J168" s="404"/>
      <c r="K168" s="345">
        <f t="shared" si="23"/>
        <v>0</v>
      </c>
      <c r="L168" s="405" t="str">
        <f t="shared" si="24"/>
        <v>M/C Off?</v>
      </c>
      <c r="M168" s="406">
        <v>0</v>
      </c>
      <c r="N168" s="407" t="str">
        <f t="shared" si="25"/>
        <v/>
      </c>
      <c r="O168" s="408" t="str">
        <f t="shared" si="26"/>
        <v>NO THEO %</v>
      </c>
      <c r="P168" s="409" t="str">
        <f t="shared" si="27"/>
        <v/>
      </c>
    </row>
    <row r="169" spans="1:16" ht="19.5" customHeight="1" x14ac:dyDescent="0.4">
      <c r="A169" s="401">
        <f>'MACHINE INFO'!E168</f>
        <v>159</v>
      </c>
      <c r="B169" s="402">
        <v>0</v>
      </c>
      <c r="C169" s="403"/>
      <c r="D169" s="403"/>
      <c r="E169" s="403"/>
      <c r="F169" s="404"/>
      <c r="G169" s="345" t="str">
        <f t="shared" si="22"/>
        <v/>
      </c>
      <c r="H169" s="404"/>
      <c r="I169" s="404"/>
      <c r="J169" s="404"/>
      <c r="K169" s="345">
        <f t="shared" si="23"/>
        <v>0</v>
      </c>
      <c r="L169" s="405" t="str">
        <f t="shared" si="24"/>
        <v>M/C Off?</v>
      </c>
      <c r="M169" s="406">
        <v>0</v>
      </c>
      <c r="N169" s="407" t="str">
        <f t="shared" si="25"/>
        <v/>
      </c>
      <c r="O169" s="408" t="str">
        <f t="shared" si="26"/>
        <v>NO THEO %</v>
      </c>
      <c r="P169" s="409" t="str">
        <f t="shared" si="27"/>
        <v/>
      </c>
    </row>
    <row r="170" spans="1:16" ht="19.5" customHeight="1" x14ac:dyDescent="0.4">
      <c r="A170" s="401">
        <f>'MACHINE INFO'!E169</f>
        <v>160</v>
      </c>
      <c r="B170" s="402">
        <v>0</v>
      </c>
      <c r="C170" s="403"/>
      <c r="D170" s="403"/>
      <c r="E170" s="403"/>
      <c r="F170" s="404"/>
      <c r="G170" s="345" t="str">
        <f t="shared" si="22"/>
        <v/>
      </c>
      <c r="H170" s="404"/>
      <c r="I170" s="404"/>
      <c r="J170" s="404"/>
      <c r="K170" s="345">
        <f t="shared" si="23"/>
        <v>0</v>
      </c>
      <c r="L170" s="405" t="str">
        <f t="shared" si="24"/>
        <v>M/C Off?</v>
      </c>
      <c r="M170" s="406">
        <v>0</v>
      </c>
      <c r="N170" s="407" t="str">
        <f t="shared" si="25"/>
        <v/>
      </c>
      <c r="O170" s="408" t="str">
        <f t="shared" si="26"/>
        <v>NO THEO %</v>
      </c>
      <c r="P170" s="409" t="str">
        <f t="shared" si="27"/>
        <v/>
      </c>
    </row>
    <row r="171" spans="1:16" ht="19.5" customHeight="1" x14ac:dyDescent="0.4">
      <c r="A171" s="401">
        <f>'MACHINE INFO'!E170</f>
        <v>161</v>
      </c>
      <c r="B171" s="402">
        <v>0</v>
      </c>
      <c r="C171" s="403"/>
      <c r="D171" s="403"/>
      <c r="E171" s="403"/>
      <c r="F171" s="404"/>
      <c r="G171" s="345" t="str">
        <f t="shared" si="22"/>
        <v/>
      </c>
      <c r="H171" s="404"/>
      <c r="I171" s="404"/>
      <c r="J171" s="404"/>
      <c r="K171" s="345">
        <f t="shared" si="23"/>
        <v>0</v>
      </c>
      <c r="L171" s="405" t="str">
        <f t="shared" si="24"/>
        <v>M/C Off?</v>
      </c>
      <c r="M171" s="406">
        <v>0</v>
      </c>
      <c r="N171" s="407" t="str">
        <f t="shared" si="25"/>
        <v/>
      </c>
      <c r="O171" s="408" t="str">
        <f t="shared" si="26"/>
        <v>NO THEO %</v>
      </c>
      <c r="P171" s="409" t="str">
        <f t="shared" si="27"/>
        <v/>
      </c>
    </row>
    <row r="172" spans="1:16" ht="19.5" customHeight="1" x14ac:dyDescent="0.4">
      <c r="A172" s="401">
        <f>'MACHINE INFO'!E171</f>
        <v>162</v>
      </c>
      <c r="B172" s="402">
        <v>0</v>
      </c>
      <c r="C172" s="403"/>
      <c r="D172" s="403"/>
      <c r="E172" s="403"/>
      <c r="F172" s="404"/>
      <c r="G172" s="345" t="str">
        <f t="shared" si="22"/>
        <v/>
      </c>
      <c r="H172" s="404"/>
      <c r="I172" s="404"/>
      <c r="J172" s="404"/>
      <c r="K172" s="345">
        <f t="shared" si="23"/>
        <v>0</v>
      </c>
      <c r="L172" s="405" t="str">
        <f t="shared" si="24"/>
        <v>M/C Off?</v>
      </c>
      <c r="M172" s="406">
        <v>0</v>
      </c>
      <c r="N172" s="407" t="str">
        <f t="shared" si="25"/>
        <v/>
      </c>
      <c r="O172" s="408" t="str">
        <f t="shared" si="26"/>
        <v>NO THEO %</v>
      </c>
      <c r="P172" s="409" t="str">
        <f t="shared" si="27"/>
        <v/>
      </c>
    </row>
    <row r="173" spans="1:16" ht="19.5" customHeight="1" x14ac:dyDescent="0.4">
      <c r="A173" s="401">
        <f>'MACHINE INFO'!E172</f>
        <v>163</v>
      </c>
      <c r="B173" s="402">
        <v>0</v>
      </c>
      <c r="C173" s="403"/>
      <c r="D173" s="403"/>
      <c r="E173" s="403"/>
      <c r="F173" s="404"/>
      <c r="G173" s="345" t="str">
        <f t="shared" si="22"/>
        <v/>
      </c>
      <c r="H173" s="404"/>
      <c r="I173" s="404"/>
      <c r="J173" s="404"/>
      <c r="K173" s="345">
        <f t="shared" si="23"/>
        <v>0</v>
      </c>
      <c r="L173" s="405" t="str">
        <f t="shared" si="24"/>
        <v>M/C Off?</v>
      </c>
      <c r="M173" s="406">
        <v>0</v>
      </c>
      <c r="N173" s="407" t="str">
        <f t="shared" si="25"/>
        <v/>
      </c>
      <c r="O173" s="408" t="str">
        <f t="shared" si="26"/>
        <v>NO THEO %</v>
      </c>
      <c r="P173" s="409" t="str">
        <f t="shared" si="27"/>
        <v/>
      </c>
    </row>
    <row r="174" spans="1:16" ht="19.5" customHeight="1" x14ac:dyDescent="0.4">
      <c r="A174" s="401">
        <f>'MACHINE INFO'!E173</f>
        <v>164</v>
      </c>
      <c r="B174" s="402">
        <v>0</v>
      </c>
      <c r="C174" s="403"/>
      <c r="D174" s="403"/>
      <c r="E174" s="403"/>
      <c r="F174" s="404"/>
      <c r="G174" s="345" t="str">
        <f t="shared" si="22"/>
        <v/>
      </c>
      <c r="H174" s="404"/>
      <c r="I174" s="404"/>
      <c r="J174" s="404"/>
      <c r="K174" s="345">
        <f t="shared" si="23"/>
        <v>0</v>
      </c>
      <c r="L174" s="405" t="str">
        <f t="shared" si="24"/>
        <v>M/C Off?</v>
      </c>
      <c r="M174" s="406">
        <v>0</v>
      </c>
      <c r="N174" s="407" t="str">
        <f t="shared" si="25"/>
        <v/>
      </c>
      <c r="O174" s="408" t="str">
        <f t="shared" si="26"/>
        <v>NO THEO %</v>
      </c>
      <c r="P174" s="409" t="str">
        <f t="shared" si="27"/>
        <v/>
      </c>
    </row>
    <row r="175" spans="1:16" ht="19.5" customHeight="1" x14ac:dyDescent="0.4">
      <c r="A175" s="401">
        <f>'MACHINE INFO'!E174</f>
        <v>165</v>
      </c>
      <c r="B175" s="402">
        <v>0</v>
      </c>
      <c r="C175" s="403"/>
      <c r="D175" s="403"/>
      <c r="E175" s="403"/>
      <c r="F175" s="404"/>
      <c r="G175" s="345" t="str">
        <f t="shared" si="22"/>
        <v/>
      </c>
      <c r="H175" s="404"/>
      <c r="I175" s="404"/>
      <c r="J175" s="404"/>
      <c r="K175" s="345">
        <f t="shared" si="23"/>
        <v>0</v>
      </c>
      <c r="L175" s="405" t="str">
        <f t="shared" si="24"/>
        <v>M/C Off?</v>
      </c>
      <c r="M175" s="406">
        <v>0</v>
      </c>
      <c r="N175" s="407" t="str">
        <f t="shared" si="25"/>
        <v/>
      </c>
      <c r="O175" s="408" t="str">
        <f t="shared" si="26"/>
        <v>NO THEO %</v>
      </c>
      <c r="P175" s="409" t="str">
        <f t="shared" si="27"/>
        <v/>
      </c>
    </row>
    <row r="176" spans="1:16" ht="19.5" customHeight="1" x14ac:dyDescent="0.4">
      <c r="A176" s="401">
        <f>'MACHINE INFO'!E175</f>
        <v>166</v>
      </c>
      <c r="B176" s="402">
        <v>0</v>
      </c>
      <c r="C176" s="403"/>
      <c r="D176" s="403"/>
      <c r="E176" s="403"/>
      <c r="F176" s="404"/>
      <c r="G176" s="345" t="str">
        <f t="shared" si="22"/>
        <v/>
      </c>
      <c r="H176" s="404"/>
      <c r="I176" s="404"/>
      <c r="J176" s="404"/>
      <c r="K176" s="345">
        <f t="shared" si="23"/>
        <v>0</v>
      </c>
      <c r="L176" s="405" t="str">
        <f t="shared" si="24"/>
        <v>M/C Off?</v>
      </c>
      <c r="M176" s="406">
        <v>0</v>
      </c>
      <c r="N176" s="407" t="str">
        <f t="shared" si="25"/>
        <v/>
      </c>
      <c r="O176" s="408" t="str">
        <f t="shared" si="26"/>
        <v>NO THEO %</v>
      </c>
      <c r="P176" s="409" t="str">
        <f t="shared" si="27"/>
        <v/>
      </c>
    </row>
    <row r="177" spans="1:24" ht="19.5" customHeight="1" x14ac:dyDescent="0.4">
      <c r="A177" s="401">
        <f>'MACHINE INFO'!E176</f>
        <v>167</v>
      </c>
      <c r="B177" s="402">
        <v>0</v>
      </c>
      <c r="C177" s="403"/>
      <c r="D177" s="403"/>
      <c r="E177" s="403"/>
      <c r="F177" s="404"/>
      <c r="G177" s="345" t="str">
        <f t="shared" si="22"/>
        <v/>
      </c>
      <c r="H177" s="404"/>
      <c r="I177" s="404"/>
      <c r="J177" s="404"/>
      <c r="K177" s="345">
        <f t="shared" si="23"/>
        <v>0</v>
      </c>
      <c r="L177" s="405" t="str">
        <f t="shared" si="24"/>
        <v>M/C Off?</v>
      </c>
      <c r="M177" s="406">
        <v>0</v>
      </c>
      <c r="N177" s="407" t="str">
        <f t="shared" si="25"/>
        <v/>
      </c>
      <c r="O177" s="408" t="str">
        <f t="shared" si="26"/>
        <v>NO THEO %</v>
      </c>
      <c r="P177" s="409" t="str">
        <f t="shared" si="27"/>
        <v/>
      </c>
    </row>
    <row r="178" spans="1:24" s="537" customFormat="1" ht="19.5" customHeight="1" x14ac:dyDescent="0.4">
      <c r="A178" s="401">
        <f>'MACHINE INFO'!E177</f>
        <v>168</v>
      </c>
      <c r="B178" s="402">
        <v>0</v>
      </c>
      <c r="C178" s="403"/>
      <c r="D178" s="403"/>
      <c r="E178" s="403"/>
      <c r="F178" s="404"/>
      <c r="G178" s="345" t="str">
        <f t="shared" si="22"/>
        <v/>
      </c>
      <c r="H178" s="404"/>
      <c r="I178" s="404"/>
      <c r="J178" s="404"/>
      <c r="K178" s="345">
        <f t="shared" si="23"/>
        <v>0</v>
      </c>
      <c r="L178" s="405" t="str">
        <f t="shared" si="24"/>
        <v>M/C Off?</v>
      </c>
      <c r="M178" s="406">
        <v>0</v>
      </c>
      <c r="N178" s="407" t="str">
        <f t="shared" si="25"/>
        <v/>
      </c>
      <c r="O178" s="408" t="str">
        <f t="shared" si="26"/>
        <v>NO THEO %</v>
      </c>
      <c r="P178" s="409" t="str">
        <f t="shared" si="27"/>
        <v/>
      </c>
    </row>
    <row r="179" spans="1:24" ht="19.5" customHeight="1" x14ac:dyDescent="0.4">
      <c r="A179" s="401">
        <f>'MACHINE INFO'!E178</f>
        <v>169</v>
      </c>
      <c r="B179" s="402">
        <v>0</v>
      </c>
      <c r="C179" s="403"/>
      <c r="D179" s="403"/>
      <c r="E179" s="403"/>
      <c r="F179" s="404"/>
      <c r="G179" s="345" t="str">
        <f t="shared" si="22"/>
        <v/>
      </c>
      <c r="H179" s="404"/>
      <c r="I179" s="404"/>
      <c r="J179" s="404"/>
      <c r="K179" s="345">
        <f t="shared" si="23"/>
        <v>0</v>
      </c>
      <c r="L179" s="405" t="str">
        <f t="shared" si="24"/>
        <v>M/C Off?</v>
      </c>
      <c r="M179" s="406">
        <v>0</v>
      </c>
      <c r="N179" s="407" t="str">
        <f t="shared" si="25"/>
        <v/>
      </c>
      <c r="O179" s="408" t="str">
        <f t="shared" si="26"/>
        <v>NO THEO %</v>
      </c>
      <c r="P179" s="409" t="str">
        <f t="shared" si="27"/>
        <v/>
      </c>
    </row>
    <row r="180" spans="1:24" ht="19.5" customHeight="1" x14ac:dyDescent="0.4">
      <c r="A180" s="401">
        <f>'MACHINE INFO'!E179</f>
        <v>170</v>
      </c>
      <c r="B180" s="402">
        <v>0</v>
      </c>
      <c r="C180" s="403"/>
      <c r="D180" s="403"/>
      <c r="E180" s="403"/>
      <c r="F180" s="404"/>
      <c r="G180" s="345" t="str">
        <f t="shared" si="22"/>
        <v/>
      </c>
      <c r="H180" s="404"/>
      <c r="I180" s="404"/>
      <c r="J180" s="404"/>
      <c r="K180" s="345">
        <f t="shared" si="23"/>
        <v>0</v>
      </c>
      <c r="L180" s="405" t="str">
        <f t="shared" si="24"/>
        <v>M/C Off?</v>
      </c>
      <c r="M180" s="406">
        <v>0</v>
      </c>
      <c r="N180" s="407" t="str">
        <f t="shared" si="25"/>
        <v/>
      </c>
      <c r="O180" s="408" t="str">
        <f t="shared" si="26"/>
        <v>NO THEO %</v>
      </c>
      <c r="P180" s="409" t="str">
        <f t="shared" si="27"/>
        <v/>
      </c>
    </row>
    <row r="181" spans="1:24" ht="19.5" customHeight="1" x14ac:dyDescent="0.4">
      <c r="A181" s="401">
        <f>'MACHINE INFO'!E180</f>
        <v>171</v>
      </c>
      <c r="B181" s="402">
        <v>0</v>
      </c>
      <c r="C181" s="403"/>
      <c r="D181" s="403"/>
      <c r="E181" s="403"/>
      <c r="F181" s="404"/>
      <c r="G181" s="345" t="str">
        <f t="shared" si="22"/>
        <v/>
      </c>
      <c r="H181" s="404"/>
      <c r="I181" s="404"/>
      <c r="J181" s="404"/>
      <c r="K181" s="345">
        <f t="shared" si="23"/>
        <v>0</v>
      </c>
      <c r="L181" s="405" t="str">
        <f t="shared" si="24"/>
        <v>M/C Off?</v>
      </c>
      <c r="M181" s="406">
        <v>0</v>
      </c>
      <c r="N181" s="407" t="str">
        <f t="shared" si="25"/>
        <v/>
      </c>
      <c r="O181" s="408" t="str">
        <f t="shared" si="26"/>
        <v>NO THEO %</v>
      </c>
      <c r="P181" s="409" t="str">
        <f t="shared" si="27"/>
        <v/>
      </c>
    </row>
    <row r="182" spans="1:24" ht="19.5" customHeight="1" x14ac:dyDescent="0.4">
      <c r="A182" s="401">
        <f>'MACHINE INFO'!E181</f>
        <v>172</v>
      </c>
      <c r="B182" s="402">
        <v>0</v>
      </c>
      <c r="C182" s="403"/>
      <c r="D182" s="403"/>
      <c r="E182" s="403"/>
      <c r="F182" s="404"/>
      <c r="G182" s="345" t="str">
        <f t="shared" si="22"/>
        <v/>
      </c>
      <c r="H182" s="404"/>
      <c r="I182" s="404"/>
      <c r="J182" s="404"/>
      <c r="K182" s="345">
        <f t="shared" si="23"/>
        <v>0</v>
      </c>
      <c r="L182" s="405" t="str">
        <f t="shared" si="24"/>
        <v>M/C Off?</v>
      </c>
      <c r="M182" s="406">
        <v>0</v>
      </c>
      <c r="N182" s="407" t="str">
        <f t="shared" si="25"/>
        <v/>
      </c>
      <c r="O182" s="408" t="str">
        <f t="shared" si="26"/>
        <v>NO THEO %</v>
      </c>
      <c r="P182" s="409" t="str">
        <f t="shared" si="27"/>
        <v/>
      </c>
    </row>
    <row r="183" spans="1:24" ht="19.5" customHeight="1" x14ac:dyDescent="0.4">
      <c r="A183" s="401">
        <f>'MACHINE INFO'!E182</f>
        <v>173</v>
      </c>
      <c r="B183" s="402">
        <v>0</v>
      </c>
      <c r="C183" s="403"/>
      <c r="D183" s="403"/>
      <c r="E183" s="403"/>
      <c r="F183" s="404"/>
      <c r="G183" s="345" t="str">
        <f t="shared" si="22"/>
        <v/>
      </c>
      <c r="H183" s="404"/>
      <c r="I183" s="404"/>
      <c r="J183" s="404"/>
      <c r="K183" s="345">
        <f t="shared" si="23"/>
        <v>0</v>
      </c>
      <c r="L183" s="405" t="str">
        <f t="shared" si="24"/>
        <v>M/C Off?</v>
      </c>
      <c r="M183" s="406">
        <v>0</v>
      </c>
      <c r="N183" s="407" t="str">
        <f t="shared" si="25"/>
        <v/>
      </c>
      <c r="O183" s="408" t="str">
        <f t="shared" si="26"/>
        <v>NO THEO %</v>
      </c>
      <c r="P183" s="409" t="str">
        <f t="shared" si="27"/>
        <v/>
      </c>
    </row>
    <row r="184" spans="1:24" ht="19.5" customHeight="1" x14ac:dyDescent="0.4">
      <c r="A184" s="401">
        <f>'MACHINE INFO'!E183</f>
        <v>174</v>
      </c>
      <c r="B184" s="402">
        <v>0</v>
      </c>
      <c r="C184" s="403"/>
      <c r="D184" s="403"/>
      <c r="E184" s="403"/>
      <c r="F184" s="404"/>
      <c r="G184" s="345" t="str">
        <f t="shared" si="22"/>
        <v/>
      </c>
      <c r="H184" s="404"/>
      <c r="I184" s="404"/>
      <c r="J184" s="404"/>
      <c r="K184" s="345">
        <f t="shared" si="23"/>
        <v>0</v>
      </c>
      <c r="L184" s="405" t="str">
        <f t="shared" si="24"/>
        <v>M/C Off?</v>
      </c>
      <c r="M184" s="406">
        <v>0</v>
      </c>
      <c r="N184" s="407" t="str">
        <f t="shared" si="25"/>
        <v/>
      </c>
      <c r="O184" s="408" t="str">
        <f t="shared" si="26"/>
        <v>NO THEO %</v>
      </c>
      <c r="P184" s="409" t="str">
        <f t="shared" si="27"/>
        <v/>
      </c>
    </row>
    <row r="185" spans="1:24" ht="19.5" customHeight="1" x14ac:dyDescent="0.4">
      <c r="A185" s="401">
        <f>'MACHINE INFO'!E184</f>
        <v>175</v>
      </c>
      <c r="B185" s="402">
        <v>0</v>
      </c>
      <c r="C185" s="403"/>
      <c r="D185" s="403"/>
      <c r="E185" s="403"/>
      <c r="F185" s="404"/>
      <c r="G185" s="345" t="str">
        <f t="shared" si="22"/>
        <v/>
      </c>
      <c r="H185" s="404"/>
      <c r="I185" s="404"/>
      <c r="J185" s="404"/>
      <c r="K185" s="345">
        <f t="shared" si="23"/>
        <v>0</v>
      </c>
      <c r="L185" s="405" t="str">
        <f t="shared" si="24"/>
        <v>M/C Off?</v>
      </c>
      <c r="M185" s="406">
        <v>0</v>
      </c>
      <c r="N185" s="407" t="str">
        <f t="shared" si="25"/>
        <v/>
      </c>
      <c r="O185" s="408" t="str">
        <f t="shared" si="26"/>
        <v>NO THEO %</v>
      </c>
      <c r="P185" s="409" t="str">
        <f t="shared" si="27"/>
        <v/>
      </c>
    </row>
    <row r="186" spans="1:24" ht="19.5" customHeight="1" x14ac:dyDescent="0.4">
      <c r="A186" s="401">
        <f>'MACHINE INFO'!E185</f>
        <v>176</v>
      </c>
      <c r="B186" s="402">
        <v>0</v>
      </c>
      <c r="C186" s="403"/>
      <c r="D186" s="403"/>
      <c r="E186" s="403"/>
      <c r="F186" s="404"/>
      <c r="G186" s="345" t="str">
        <f t="shared" si="22"/>
        <v/>
      </c>
      <c r="H186" s="404"/>
      <c r="I186" s="404"/>
      <c r="J186" s="404"/>
      <c r="K186" s="345">
        <f t="shared" si="23"/>
        <v>0</v>
      </c>
      <c r="L186" s="405" t="str">
        <f t="shared" si="24"/>
        <v>M/C Off?</v>
      </c>
      <c r="M186" s="406">
        <v>0</v>
      </c>
      <c r="N186" s="407" t="str">
        <f t="shared" si="25"/>
        <v/>
      </c>
      <c r="O186" s="408" t="str">
        <f t="shared" si="26"/>
        <v>NO THEO %</v>
      </c>
      <c r="P186" s="409" t="str">
        <f t="shared" si="27"/>
        <v/>
      </c>
    </row>
    <row r="187" spans="1:24" ht="19.5" customHeight="1" x14ac:dyDescent="0.4">
      <c r="A187" s="401">
        <f>'MACHINE INFO'!E186</f>
        <v>177</v>
      </c>
      <c r="B187" s="402">
        <v>0</v>
      </c>
      <c r="C187" s="403"/>
      <c r="D187" s="403"/>
      <c r="E187" s="403"/>
      <c r="F187" s="404"/>
      <c r="G187" s="345" t="str">
        <f t="shared" si="22"/>
        <v/>
      </c>
      <c r="H187" s="404"/>
      <c r="I187" s="404"/>
      <c r="J187" s="404"/>
      <c r="K187" s="345">
        <f t="shared" si="23"/>
        <v>0</v>
      </c>
      <c r="L187" s="405" t="str">
        <f t="shared" si="24"/>
        <v>M/C Off?</v>
      </c>
      <c r="M187" s="406">
        <v>0</v>
      </c>
      <c r="N187" s="407" t="str">
        <f t="shared" si="25"/>
        <v/>
      </c>
      <c r="O187" s="408" t="str">
        <f t="shared" si="26"/>
        <v>NO THEO %</v>
      </c>
      <c r="P187" s="409" t="str">
        <f t="shared" si="27"/>
        <v/>
      </c>
    </row>
    <row r="188" spans="1:24" ht="19.5" customHeight="1" x14ac:dyDescent="0.4">
      <c r="A188" s="401">
        <f>'MACHINE INFO'!E187</f>
        <v>178</v>
      </c>
      <c r="B188" s="402">
        <v>0</v>
      </c>
      <c r="C188" s="403"/>
      <c r="D188" s="403"/>
      <c r="E188" s="403"/>
      <c r="F188" s="404"/>
      <c r="G188" s="345" t="str">
        <f t="shared" si="22"/>
        <v/>
      </c>
      <c r="H188" s="404"/>
      <c r="I188" s="404"/>
      <c r="J188" s="404"/>
      <c r="K188" s="345">
        <f t="shared" si="23"/>
        <v>0</v>
      </c>
      <c r="L188" s="405" t="str">
        <f t="shared" si="24"/>
        <v>M/C Off?</v>
      </c>
      <c r="M188" s="406">
        <v>0</v>
      </c>
      <c r="N188" s="407" t="str">
        <f t="shared" si="25"/>
        <v/>
      </c>
      <c r="O188" s="408" t="str">
        <f t="shared" si="26"/>
        <v>NO THEO %</v>
      </c>
      <c r="P188" s="409" t="str">
        <f t="shared" si="27"/>
        <v/>
      </c>
    </row>
    <row r="189" spans="1:24" ht="19.5" customHeight="1" x14ac:dyDescent="0.4">
      <c r="A189" s="401">
        <f>'MACHINE INFO'!E188</f>
        <v>179</v>
      </c>
      <c r="B189" s="402">
        <v>0</v>
      </c>
      <c r="C189" s="403"/>
      <c r="D189" s="403"/>
      <c r="E189" s="403"/>
      <c r="F189" s="404"/>
      <c r="G189" s="345" t="str">
        <f t="shared" si="22"/>
        <v/>
      </c>
      <c r="H189" s="404"/>
      <c r="I189" s="404"/>
      <c r="J189" s="404"/>
      <c r="K189" s="345">
        <f t="shared" si="23"/>
        <v>0</v>
      </c>
      <c r="L189" s="405" t="str">
        <f t="shared" si="24"/>
        <v>M/C Off?</v>
      </c>
      <c r="M189" s="406">
        <v>0</v>
      </c>
      <c r="N189" s="407" t="str">
        <f t="shared" si="25"/>
        <v/>
      </c>
      <c r="O189" s="408" t="str">
        <f t="shared" si="26"/>
        <v>NO THEO %</v>
      </c>
      <c r="P189" s="409" t="str">
        <f t="shared" si="27"/>
        <v/>
      </c>
    </row>
    <row r="190" spans="1:24" ht="19.5" customHeight="1" x14ac:dyDescent="0.4">
      <c r="A190" s="401">
        <f>'MACHINE INFO'!E189</f>
        <v>180</v>
      </c>
      <c r="B190" s="402">
        <v>0</v>
      </c>
      <c r="C190" s="403"/>
      <c r="D190" s="403"/>
      <c r="E190" s="403"/>
      <c r="F190" s="404"/>
      <c r="G190" s="345" t="str">
        <f t="shared" si="22"/>
        <v/>
      </c>
      <c r="H190" s="404"/>
      <c r="I190" s="404"/>
      <c r="J190" s="404"/>
      <c r="K190" s="345">
        <f t="shared" si="23"/>
        <v>0</v>
      </c>
      <c r="L190" s="405" t="str">
        <f t="shared" si="24"/>
        <v>M/C Off?</v>
      </c>
      <c r="M190" s="406">
        <v>0</v>
      </c>
      <c r="N190" s="407" t="str">
        <f t="shared" si="25"/>
        <v/>
      </c>
      <c r="O190" s="408" t="str">
        <f t="shared" si="26"/>
        <v>NO THEO %</v>
      </c>
      <c r="P190" s="409" t="str">
        <f t="shared" si="27"/>
        <v/>
      </c>
    </row>
    <row r="191" spans="1:24" ht="19.5" customHeight="1" x14ac:dyDescent="0.4">
      <c r="A191" s="401">
        <f>'MACHINE INFO'!E190</f>
        <v>181</v>
      </c>
      <c r="B191" s="402">
        <v>0</v>
      </c>
      <c r="C191" s="403"/>
      <c r="D191" s="403"/>
      <c r="E191" s="403"/>
      <c r="F191" s="404"/>
      <c r="G191" s="345" t="str">
        <f t="shared" si="22"/>
        <v/>
      </c>
      <c r="H191" s="404"/>
      <c r="I191" s="404"/>
      <c r="J191" s="404"/>
      <c r="K191" s="345">
        <f t="shared" si="23"/>
        <v>0</v>
      </c>
      <c r="L191" s="405" t="str">
        <f t="shared" si="24"/>
        <v>M/C Off?</v>
      </c>
      <c r="M191" s="406">
        <v>0</v>
      </c>
      <c r="N191" s="407" t="str">
        <f t="shared" si="25"/>
        <v/>
      </c>
      <c r="O191" s="408" t="str">
        <f t="shared" si="26"/>
        <v>NO THEO %</v>
      </c>
      <c r="P191" s="409" t="str">
        <f t="shared" si="27"/>
        <v/>
      </c>
      <c r="Q191" s="254"/>
      <c r="X191" s="254"/>
    </row>
    <row r="192" spans="1:24" ht="19.5" customHeight="1" x14ac:dyDescent="0.4">
      <c r="A192" s="401">
        <f>'MACHINE INFO'!E191</f>
        <v>182</v>
      </c>
      <c r="B192" s="402">
        <v>0</v>
      </c>
      <c r="C192" s="403"/>
      <c r="D192" s="403"/>
      <c r="E192" s="403"/>
      <c r="F192" s="404"/>
      <c r="G192" s="345" t="str">
        <f t="shared" si="22"/>
        <v/>
      </c>
      <c r="H192" s="404"/>
      <c r="I192" s="404"/>
      <c r="J192" s="404"/>
      <c r="K192" s="345">
        <f t="shared" si="23"/>
        <v>0</v>
      </c>
      <c r="L192" s="405" t="str">
        <f t="shared" si="24"/>
        <v>M/C Off?</v>
      </c>
      <c r="M192" s="406">
        <v>0</v>
      </c>
      <c r="N192" s="407" t="str">
        <f t="shared" si="25"/>
        <v/>
      </c>
      <c r="O192" s="408" t="str">
        <f t="shared" si="26"/>
        <v>NO THEO %</v>
      </c>
      <c r="P192" s="409" t="str">
        <f t="shared" si="27"/>
        <v/>
      </c>
      <c r="Q192" s="17"/>
      <c r="X192" s="17"/>
    </row>
    <row r="193" spans="1:24" ht="19.5" customHeight="1" x14ac:dyDescent="0.4">
      <c r="A193" s="401">
        <f>'MACHINE INFO'!E192</f>
        <v>183</v>
      </c>
      <c r="B193" s="402">
        <v>0</v>
      </c>
      <c r="C193" s="403"/>
      <c r="D193" s="403"/>
      <c r="E193" s="403"/>
      <c r="F193" s="404"/>
      <c r="G193" s="345" t="str">
        <f t="shared" si="22"/>
        <v/>
      </c>
      <c r="H193" s="404"/>
      <c r="I193" s="404"/>
      <c r="J193" s="404"/>
      <c r="K193" s="345">
        <f t="shared" si="23"/>
        <v>0</v>
      </c>
      <c r="L193" s="405" t="str">
        <f t="shared" si="24"/>
        <v>M/C Off?</v>
      </c>
      <c r="M193" s="406">
        <v>0</v>
      </c>
      <c r="N193" s="407" t="str">
        <f t="shared" si="25"/>
        <v/>
      </c>
      <c r="O193" s="408" t="str">
        <f t="shared" si="26"/>
        <v>NO THEO %</v>
      </c>
      <c r="P193" s="409" t="str">
        <f t="shared" si="27"/>
        <v/>
      </c>
      <c r="Q193" s="17"/>
      <c r="R193" s="254"/>
      <c r="S193" s="254"/>
      <c r="T193" s="254"/>
      <c r="U193" s="254"/>
      <c r="V193" s="254"/>
      <c r="W193" s="254"/>
      <c r="X193" s="17"/>
    </row>
    <row r="194" spans="1:24" ht="19.5" customHeight="1" x14ac:dyDescent="0.4">
      <c r="A194" s="401">
        <f>'MACHINE INFO'!E193</f>
        <v>184</v>
      </c>
      <c r="B194" s="402">
        <v>0</v>
      </c>
      <c r="C194" s="403"/>
      <c r="D194" s="403"/>
      <c r="E194" s="403"/>
      <c r="F194" s="404"/>
      <c r="G194" s="345" t="str">
        <f t="shared" si="22"/>
        <v/>
      </c>
      <c r="H194" s="404"/>
      <c r="I194" s="404"/>
      <c r="J194" s="404"/>
      <c r="K194" s="345">
        <f t="shared" si="23"/>
        <v>0</v>
      </c>
      <c r="L194" s="405" t="str">
        <f t="shared" si="24"/>
        <v>M/C Off?</v>
      </c>
      <c r="M194" s="406">
        <v>0</v>
      </c>
      <c r="N194" s="407" t="str">
        <f t="shared" si="25"/>
        <v/>
      </c>
      <c r="O194" s="408" t="str">
        <f t="shared" si="26"/>
        <v>NO THEO %</v>
      </c>
      <c r="P194" s="409" t="str">
        <f t="shared" si="27"/>
        <v/>
      </c>
      <c r="Q194" s="17"/>
      <c r="R194" s="17"/>
      <c r="S194" s="17"/>
      <c r="T194" s="17"/>
      <c r="U194" s="17"/>
      <c r="V194" s="17"/>
      <c r="W194" s="17"/>
      <c r="X194" s="17"/>
    </row>
    <row r="195" spans="1:24" ht="19.5" customHeight="1" x14ac:dyDescent="0.4">
      <c r="A195" s="401">
        <f>'MACHINE INFO'!E194</f>
        <v>185</v>
      </c>
      <c r="B195" s="402">
        <v>0</v>
      </c>
      <c r="C195" s="403"/>
      <c r="D195" s="403"/>
      <c r="E195" s="403"/>
      <c r="F195" s="404"/>
      <c r="G195" s="345" t="str">
        <f t="shared" si="22"/>
        <v/>
      </c>
      <c r="H195" s="404"/>
      <c r="I195" s="404"/>
      <c r="J195" s="404"/>
      <c r="K195" s="345">
        <f t="shared" si="23"/>
        <v>0</v>
      </c>
      <c r="L195" s="405" t="str">
        <f t="shared" si="24"/>
        <v>M/C Off?</v>
      </c>
      <c r="M195" s="406">
        <v>0</v>
      </c>
      <c r="N195" s="407" t="str">
        <f t="shared" si="25"/>
        <v/>
      </c>
      <c r="O195" s="408" t="str">
        <f t="shared" si="26"/>
        <v>NO THEO %</v>
      </c>
      <c r="P195" s="409" t="str">
        <f t="shared" si="27"/>
        <v/>
      </c>
      <c r="Q195" s="17"/>
      <c r="R195" s="17"/>
      <c r="S195" s="17"/>
      <c r="T195" s="17"/>
      <c r="U195" s="17"/>
      <c r="V195" s="17"/>
      <c r="W195" s="17"/>
      <c r="X195" s="17"/>
    </row>
    <row r="196" spans="1:24" ht="19.5" customHeight="1" x14ac:dyDescent="0.4">
      <c r="A196" s="401">
        <f>'MACHINE INFO'!E195</f>
        <v>186</v>
      </c>
      <c r="B196" s="402">
        <v>0</v>
      </c>
      <c r="C196" s="403"/>
      <c r="D196" s="403"/>
      <c r="E196" s="403"/>
      <c r="F196" s="404"/>
      <c r="G196" s="345" t="str">
        <f t="shared" si="22"/>
        <v/>
      </c>
      <c r="H196" s="404"/>
      <c r="I196" s="404"/>
      <c r="J196" s="404"/>
      <c r="K196" s="345">
        <f t="shared" si="23"/>
        <v>0</v>
      </c>
      <c r="L196" s="405" t="str">
        <f t="shared" si="24"/>
        <v>M/C Off?</v>
      </c>
      <c r="M196" s="406">
        <v>0</v>
      </c>
      <c r="N196" s="407" t="str">
        <f t="shared" si="25"/>
        <v/>
      </c>
      <c r="O196" s="408" t="str">
        <f t="shared" si="26"/>
        <v>NO THEO %</v>
      </c>
      <c r="P196" s="409" t="str">
        <f t="shared" si="27"/>
        <v/>
      </c>
      <c r="Q196" s="17"/>
      <c r="R196" s="17"/>
      <c r="S196" s="17"/>
      <c r="T196" s="17"/>
      <c r="U196" s="17"/>
      <c r="V196" s="17"/>
      <c r="W196" s="17"/>
      <c r="X196" s="17"/>
    </row>
    <row r="197" spans="1:24" ht="19.5" customHeight="1" x14ac:dyDescent="0.4">
      <c r="A197" s="401">
        <f>'MACHINE INFO'!E196</f>
        <v>187</v>
      </c>
      <c r="B197" s="402">
        <v>0</v>
      </c>
      <c r="C197" s="403"/>
      <c r="D197" s="403"/>
      <c r="E197" s="403"/>
      <c r="F197" s="404"/>
      <c r="G197" s="345" t="str">
        <f t="shared" si="22"/>
        <v/>
      </c>
      <c r="H197" s="404"/>
      <c r="I197" s="404"/>
      <c r="J197" s="404"/>
      <c r="K197" s="345">
        <f t="shared" si="23"/>
        <v>0</v>
      </c>
      <c r="L197" s="405" t="str">
        <f t="shared" si="24"/>
        <v>M/C Off?</v>
      </c>
      <c r="M197" s="406">
        <v>0</v>
      </c>
      <c r="N197" s="407" t="str">
        <f t="shared" si="25"/>
        <v/>
      </c>
      <c r="O197" s="408" t="str">
        <f t="shared" si="26"/>
        <v>NO THEO %</v>
      </c>
      <c r="P197" s="409" t="str">
        <f t="shared" si="27"/>
        <v/>
      </c>
      <c r="Q197" s="17"/>
      <c r="R197" s="17"/>
      <c r="S197" s="17"/>
      <c r="T197" s="17"/>
      <c r="U197" s="17"/>
      <c r="V197" s="17"/>
      <c r="W197" s="17"/>
      <c r="X197" s="17"/>
    </row>
    <row r="198" spans="1:24" ht="20.25" customHeight="1" x14ac:dyDescent="0.4">
      <c r="A198" s="401">
        <f>'MACHINE INFO'!E197</f>
        <v>188</v>
      </c>
      <c r="B198" s="402">
        <v>0</v>
      </c>
      <c r="C198" s="403"/>
      <c r="D198" s="403"/>
      <c r="E198" s="403"/>
      <c r="F198" s="404"/>
      <c r="G198" s="345" t="str">
        <f t="shared" si="22"/>
        <v/>
      </c>
      <c r="H198" s="404"/>
      <c r="I198" s="404"/>
      <c r="J198" s="404"/>
      <c r="K198" s="345">
        <f t="shared" si="23"/>
        <v>0</v>
      </c>
      <c r="L198" s="405" t="str">
        <f t="shared" si="24"/>
        <v>M/C Off?</v>
      </c>
      <c r="M198" s="406">
        <v>0</v>
      </c>
      <c r="N198" s="407" t="str">
        <f t="shared" si="25"/>
        <v/>
      </c>
      <c r="O198" s="408" t="str">
        <f t="shared" si="26"/>
        <v>NO THEO %</v>
      </c>
      <c r="P198" s="409" t="str">
        <f t="shared" si="27"/>
        <v/>
      </c>
      <c r="Q198" s="17"/>
      <c r="R198" s="17"/>
      <c r="S198" s="17"/>
      <c r="T198" s="17"/>
      <c r="U198" s="17"/>
      <c r="V198" s="17"/>
      <c r="W198" s="17"/>
      <c r="X198" s="17"/>
    </row>
    <row r="199" spans="1:24" s="254" customFormat="1" ht="19.5" customHeight="1" x14ac:dyDescent="0.4">
      <c r="A199" s="401">
        <f>'MACHINE INFO'!E198</f>
        <v>189</v>
      </c>
      <c r="B199" s="402">
        <v>0</v>
      </c>
      <c r="C199" s="403"/>
      <c r="D199" s="403"/>
      <c r="E199" s="403"/>
      <c r="F199" s="404"/>
      <c r="G199" s="345" t="str">
        <f t="shared" si="22"/>
        <v/>
      </c>
      <c r="H199" s="404"/>
      <c r="I199" s="404"/>
      <c r="J199" s="404"/>
      <c r="K199" s="345">
        <f t="shared" si="23"/>
        <v>0</v>
      </c>
      <c r="L199" s="405" t="str">
        <f t="shared" si="24"/>
        <v>M/C Off?</v>
      </c>
      <c r="M199" s="406">
        <v>0</v>
      </c>
      <c r="N199" s="407" t="str">
        <f t="shared" si="25"/>
        <v/>
      </c>
      <c r="O199" s="408" t="str">
        <f t="shared" si="26"/>
        <v>NO THEO %</v>
      </c>
      <c r="P199" s="409" t="str">
        <f t="shared" si="27"/>
        <v/>
      </c>
      <c r="Q199" s="17"/>
      <c r="R199" s="17"/>
      <c r="S199" s="17"/>
      <c r="T199" s="17"/>
      <c r="U199" s="17"/>
      <c r="V199" s="17"/>
      <c r="W199" s="17"/>
      <c r="X199" s="17"/>
    </row>
    <row r="200" spans="1:24" s="17" customFormat="1" ht="19.5" customHeight="1" x14ac:dyDescent="0.4">
      <c r="A200" s="401">
        <f>'MACHINE INFO'!E199</f>
        <v>190</v>
      </c>
      <c r="B200" s="402">
        <v>0</v>
      </c>
      <c r="C200" s="403"/>
      <c r="D200" s="403"/>
      <c r="E200" s="403"/>
      <c r="F200" s="404"/>
      <c r="G200" s="345" t="str">
        <f t="shared" si="22"/>
        <v/>
      </c>
      <c r="H200" s="404"/>
      <c r="I200" s="404"/>
      <c r="J200" s="404"/>
      <c r="K200" s="345">
        <f t="shared" si="23"/>
        <v>0</v>
      </c>
      <c r="L200" s="405" t="str">
        <f t="shared" si="24"/>
        <v>M/C Off?</v>
      </c>
      <c r="M200" s="406">
        <v>0</v>
      </c>
      <c r="N200" s="407" t="str">
        <f t="shared" si="25"/>
        <v/>
      </c>
      <c r="O200" s="408" t="str">
        <f t="shared" si="26"/>
        <v>NO THEO %</v>
      </c>
      <c r="P200" s="409" t="str">
        <f t="shared" si="27"/>
        <v/>
      </c>
    </row>
    <row r="201" spans="1:24" s="17" customFormat="1" ht="19.5" customHeight="1" x14ac:dyDescent="0.4">
      <c r="A201" s="401">
        <f>'MACHINE INFO'!E200</f>
        <v>191</v>
      </c>
      <c r="B201" s="402">
        <v>0</v>
      </c>
      <c r="C201" s="403"/>
      <c r="D201" s="403"/>
      <c r="E201" s="403"/>
      <c r="F201" s="404"/>
      <c r="G201" s="345" t="str">
        <f t="shared" si="22"/>
        <v/>
      </c>
      <c r="H201" s="404"/>
      <c r="I201" s="404"/>
      <c r="J201" s="404"/>
      <c r="K201" s="345">
        <f t="shared" si="23"/>
        <v>0</v>
      </c>
      <c r="L201" s="405" t="str">
        <f t="shared" si="24"/>
        <v>M/C Off?</v>
      </c>
      <c r="M201" s="406">
        <v>0</v>
      </c>
      <c r="N201" s="407" t="str">
        <f t="shared" si="25"/>
        <v/>
      </c>
      <c r="O201" s="408" t="str">
        <f t="shared" si="26"/>
        <v>NO THEO %</v>
      </c>
      <c r="P201" s="409" t="str">
        <f t="shared" si="27"/>
        <v/>
      </c>
    </row>
    <row r="202" spans="1:24" s="17" customFormat="1" ht="19.5" customHeight="1" x14ac:dyDescent="0.4">
      <c r="A202" s="401">
        <f>'MACHINE INFO'!E201</f>
        <v>192</v>
      </c>
      <c r="B202" s="402">
        <v>0</v>
      </c>
      <c r="C202" s="403"/>
      <c r="D202" s="403"/>
      <c r="E202" s="403"/>
      <c r="F202" s="404"/>
      <c r="G202" s="345" t="str">
        <f t="shared" si="22"/>
        <v/>
      </c>
      <c r="H202" s="404"/>
      <c r="I202" s="404"/>
      <c r="J202" s="404"/>
      <c r="K202" s="345">
        <f t="shared" si="23"/>
        <v>0</v>
      </c>
      <c r="L202" s="405" t="str">
        <f t="shared" si="24"/>
        <v>M/C Off?</v>
      </c>
      <c r="M202" s="406">
        <v>0</v>
      </c>
      <c r="N202" s="407" t="str">
        <f t="shared" si="25"/>
        <v/>
      </c>
      <c r="O202" s="408" t="str">
        <f t="shared" si="26"/>
        <v>NO THEO %</v>
      </c>
      <c r="P202" s="409" t="str">
        <f t="shared" si="27"/>
        <v/>
      </c>
    </row>
    <row r="203" spans="1:24" s="17" customFormat="1" ht="19.5" customHeight="1" x14ac:dyDescent="0.4">
      <c r="A203" s="401">
        <f>'MACHINE INFO'!E202</f>
        <v>193</v>
      </c>
      <c r="B203" s="402">
        <v>0</v>
      </c>
      <c r="C203" s="403"/>
      <c r="D203" s="403"/>
      <c r="E203" s="403"/>
      <c r="F203" s="404"/>
      <c r="G203" s="345" t="str">
        <f t="shared" si="22"/>
        <v/>
      </c>
      <c r="H203" s="404"/>
      <c r="I203" s="404"/>
      <c r="J203" s="404"/>
      <c r="K203" s="345">
        <f t="shared" si="23"/>
        <v>0</v>
      </c>
      <c r="L203" s="405" t="str">
        <f t="shared" si="24"/>
        <v>M/C Off?</v>
      </c>
      <c r="M203" s="406">
        <v>0</v>
      </c>
      <c r="N203" s="407" t="str">
        <f t="shared" si="25"/>
        <v/>
      </c>
      <c r="O203" s="408" t="str">
        <f t="shared" si="26"/>
        <v>NO THEO %</v>
      </c>
      <c r="P203" s="409" t="str">
        <f t="shared" si="27"/>
        <v/>
      </c>
    </row>
    <row r="204" spans="1:24" s="17" customFormat="1" ht="19.5" customHeight="1" x14ac:dyDescent="0.4">
      <c r="A204" s="401">
        <f>'MACHINE INFO'!E203</f>
        <v>194</v>
      </c>
      <c r="B204" s="402">
        <v>0</v>
      </c>
      <c r="C204" s="403"/>
      <c r="D204" s="403"/>
      <c r="E204" s="403"/>
      <c r="F204" s="404"/>
      <c r="G204" s="345" t="str">
        <f t="shared" ref="G204:G267" si="28">IF(AND(D204="",E204="",F204=""),"",SUM(D204:F204))</f>
        <v/>
      </c>
      <c r="H204" s="404"/>
      <c r="I204" s="404"/>
      <c r="J204" s="404"/>
      <c r="K204" s="345">
        <f t="shared" ref="K204:K267" si="29">SUM(H204:J204)</f>
        <v>0</v>
      </c>
      <c r="L204" s="405" t="str">
        <f t="shared" ref="L204:L267" si="30">IF(AND(C204=0,D204=0,E204=0,F204=0),"M/C Off?",SUM(G204-K204))</f>
        <v>M/C Off?</v>
      </c>
      <c r="M204" s="406">
        <v>0</v>
      </c>
      <c r="N204" s="407" t="str">
        <f t="shared" ref="N204:N267" si="31">IF(L204="M/C Off?","",IF(G204="","",IF(AND(H204="",I204="",J204=""),"",SUM((C204-L204)/C204))))</f>
        <v/>
      </c>
      <c r="O204" s="408" t="str">
        <f t="shared" ref="O204:O267" si="32">IF(M204=0,"NO THEO %",IF(N204="","",SUM(M204-N204)))</f>
        <v>NO THEO %</v>
      </c>
      <c r="P204" s="409" t="str">
        <f t="shared" ref="P204:P267" si="33">IF(C204="","",IF(G204&gt;C204,"DROP BUT NO COIN IN?",IF(C204=0,"ZERO COIN IN?",IF(AND(C204&gt;0,G204&gt;0),"OK",IF(AND(C204&gt;0,G204=0),"No Drop?",)))))</f>
        <v/>
      </c>
    </row>
    <row r="205" spans="1:24" s="17" customFormat="1" ht="19.5" customHeight="1" x14ac:dyDescent="0.4">
      <c r="A205" s="401">
        <f>'MACHINE INFO'!E204</f>
        <v>195</v>
      </c>
      <c r="B205" s="402">
        <v>0</v>
      </c>
      <c r="C205" s="403"/>
      <c r="D205" s="403"/>
      <c r="E205" s="403"/>
      <c r="F205" s="404"/>
      <c r="G205" s="345" t="str">
        <f t="shared" si="28"/>
        <v/>
      </c>
      <c r="H205" s="404"/>
      <c r="I205" s="404"/>
      <c r="J205" s="404"/>
      <c r="K205" s="345">
        <f t="shared" si="29"/>
        <v>0</v>
      </c>
      <c r="L205" s="405" t="str">
        <f t="shared" si="30"/>
        <v>M/C Off?</v>
      </c>
      <c r="M205" s="406">
        <v>0</v>
      </c>
      <c r="N205" s="407" t="str">
        <f t="shared" si="31"/>
        <v/>
      </c>
      <c r="O205" s="408" t="str">
        <f t="shared" si="32"/>
        <v>NO THEO %</v>
      </c>
      <c r="P205" s="409" t="str">
        <f t="shared" si="33"/>
        <v/>
      </c>
    </row>
    <row r="206" spans="1:24" s="17" customFormat="1" ht="19.5" customHeight="1" x14ac:dyDescent="0.4">
      <c r="A206" s="401">
        <f>'MACHINE INFO'!E205</f>
        <v>196</v>
      </c>
      <c r="B206" s="402">
        <v>0</v>
      </c>
      <c r="C206" s="403"/>
      <c r="D206" s="403"/>
      <c r="E206" s="403"/>
      <c r="F206" s="404"/>
      <c r="G206" s="345" t="str">
        <f t="shared" si="28"/>
        <v/>
      </c>
      <c r="H206" s="404"/>
      <c r="I206" s="404"/>
      <c r="J206" s="404"/>
      <c r="K206" s="345">
        <f t="shared" si="29"/>
        <v>0</v>
      </c>
      <c r="L206" s="405" t="str">
        <f t="shared" si="30"/>
        <v>M/C Off?</v>
      </c>
      <c r="M206" s="406">
        <v>0</v>
      </c>
      <c r="N206" s="407" t="str">
        <f t="shared" si="31"/>
        <v/>
      </c>
      <c r="O206" s="408" t="str">
        <f t="shared" si="32"/>
        <v>NO THEO %</v>
      </c>
      <c r="P206" s="409" t="str">
        <f t="shared" si="33"/>
        <v/>
      </c>
    </row>
    <row r="207" spans="1:24" s="17" customFormat="1" ht="19.5" customHeight="1" x14ac:dyDescent="0.4">
      <c r="A207" s="401">
        <f>'MACHINE INFO'!E206</f>
        <v>197</v>
      </c>
      <c r="B207" s="402">
        <v>0</v>
      </c>
      <c r="C207" s="403"/>
      <c r="D207" s="403"/>
      <c r="E207" s="403"/>
      <c r="F207" s="404"/>
      <c r="G207" s="345" t="str">
        <f t="shared" si="28"/>
        <v/>
      </c>
      <c r="H207" s="404"/>
      <c r="I207" s="404"/>
      <c r="J207" s="404"/>
      <c r="K207" s="345">
        <f t="shared" si="29"/>
        <v>0</v>
      </c>
      <c r="L207" s="405" t="str">
        <f t="shared" si="30"/>
        <v>M/C Off?</v>
      </c>
      <c r="M207" s="406">
        <v>0</v>
      </c>
      <c r="N207" s="407" t="str">
        <f t="shared" si="31"/>
        <v/>
      </c>
      <c r="O207" s="408" t="str">
        <f t="shared" si="32"/>
        <v>NO THEO %</v>
      </c>
      <c r="P207" s="409" t="str">
        <f t="shared" si="33"/>
        <v/>
      </c>
    </row>
    <row r="208" spans="1:24" s="17" customFormat="1" ht="19.5" customHeight="1" x14ac:dyDescent="0.4">
      <c r="A208" s="401">
        <f>'MACHINE INFO'!E207</f>
        <v>198</v>
      </c>
      <c r="B208" s="402">
        <v>0</v>
      </c>
      <c r="C208" s="403"/>
      <c r="D208" s="403"/>
      <c r="E208" s="403"/>
      <c r="F208" s="404"/>
      <c r="G208" s="345" t="str">
        <f t="shared" si="28"/>
        <v/>
      </c>
      <c r="H208" s="404"/>
      <c r="I208" s="404"/>
      <c r="J208" s="404"/>
      <c r="K208" s="345">
        <f t="shared" si="29"/>
        <v>0</v>
      </c>
      <c r="L208" s="405" t="str">
        <f t="shared" si="30"/>
        <v>M/C Off?</v>
      </c>
      <c r="M208" s="406">
        <v>0</v>
      </c>
      <c r="N208" s="407" t="str">
        <f t="shared" si="31"/>
        <v/>
      </c>
      <c r="O208" s="408" t="str">
        <f t="shared" si="32"/>
        <v>NO THEO %</v>
      </c>
      <c r="P208" s="409" t="str">
        <f t="shared" si="33"/>
        <v/>
      </c>
    </row>
    <row r="209" spans="1:24" s="17" customFormat="1" ht="19.5" customHeight="1" x14ac:dyDescent="0.4">
      <c r="A209" s="401">
        <f>'MACHINE INFO'!E208</f>
        <v>199</v>
      </c>
      <c r="B209" s="402">
        <v>0</v>
      </c>
      <c r="C209" s="403"/>
      <c r="D209" s="403"/>
      <c r="E209" s="403"/>
      <c r="F209" s="404"/>
      <c r="G209" s="345" t="str">
        <f t="shared" si="28"/>
        <v/>
      </c>
      <c r="H209" s="404"/>
      <c r="I209" s="404"/>
      <c r="J209" s="404"/>
      <c r="K209" s="345">
        <f t="shared" si="29"/>
        <v>0</v>
      </c>
      <c r="L209" s="405" t="str">
        <f t="shared" si="30"/>
        <v>M/C Off?</v>
      </c>
      <c r="M209" s="406">
        <v>0</v>
      </c>
      <c r="N209" s="407" t="str">
        <f t="shared" si="31"/>
        <v/>
      </c>
      <c r="O209" s="408" t="str">
        <f t="shared" si="32"/>
        <v>NO THEO %</v>
      </c>
      <c r="P209" s="409" t="str">
        <f t="shared" si="33"/>
        <v/>
      </c>
    </row>
    <row r="210" spans="1:24" s="17" customFormat="1" ht="19.5" customHeight="1" x14ac:dyDescent="0.4">
      <c r="A210" s="401">
        <f>'MACHINE INFO'!E209</f>
        <v>200</v>
      </c>
      <c r="B210" s="402">
        <v>0</v>
      </c>
      <c r="C210" s="403"/>
      <c r="D210" s="403"/>
      <c r="E210" s="403"/>
      <c r="F210" s="404"/>
      <c r="G210" s="345" t="str">
        <f t="shared" si="28"/>
        <v/>
      </c>
      <c r="H210" s="404"/>
      <c r="I210" s="404"/>
      <c r="J210" s="404"/>
      <c r="K210" s="345">
        <f t="shared" si="29"/>
        <v>0</v>
      </c>
      <c r="L210" s="405" t="str">
        <f t="shared" si="30"/>
        <v>M/C Off?</v>
      </c>
      <c r="M210" s="406">
        <v>0</v>
      </c>
      <c r="N210" s="407" t="str">
        <f t="shared" si="31"/>
        <v/>
      </c>
      <c r="O210" s="408" t="str">
        <f t="shared" si="32"/>
        <v>NO THEO %</v>
      </c>
      <c r="P210" s="409" t="str">
        <f t="shared" si="33"/>
        <v/>
      </c>
      <c r="Q210" s="23"/>
    </row>
    <row r="211" spans="1:24" s="17" customFormat="1" ht="19.5" customHeight="1" x14ac:dyDescent="0.4">
      <c r="A211" s="401">
        <f>'MACHINE INFO'!E210</f>
        <v>201</v>
      </c>
      <c r="B211" s="402">
        <v>0</v>
      </c>
      <c r="C211" s="403"/>
      <c r="D211" s="403"/>
      <c r="E211" s="403"/>
      <c r="F211" s="404"/>
      <c r="G211" s="345" t="str">
        <f t="shared" si="28"/>
        <v/>
      </c>
      <c r="H211" s="404"/>
      <c r="I211" s="404"/>
      <c r="J211" s="404"/>
      <c r="K211" s="345">
        <f t="shared" si="29"/>
        <v>0</v>
      </c>
      <c r="L211" s="405" t="str">
        <f t="shared" si="30"/>
        <v>M/C Off?</v>
      </c>
      <c r="M211" s="406">
        <v>0</v>
      </c>
      <c r="N211" s="407" t="str">
        <f t="shared" si="31"/>
        <v/>
      </c>
      <c r="O211" s="408" t="str">
        <f t="shared" si="32"/>
        <v>NO THEO %</v>
      </c>
      <c r="P211" s="409" t="str">
        <f t="shared" si="33"/>
        <v/>
      </c>
      <c r="Q211" s="1"/>
    </row>
    <row r="212" spans="1:24" s="17" customFormat="1" ht="19.5" customHeight="1" x14ac:dyDescent="0.4">
      <c r="A212" s="401">
        <f>'MACHINE INFO'!E211</f>
        <v>202</v>
      </c>
      <c r="B212" s="402">
        <v>0</v>
      </c>
      <c r="C212" s="403"/>
      <c r="D212" s="403"/>
      <c r="E212" s="403"/>
      <c r="F212" s="404"/>
      <c r="G212" s="345" t="str">
        <f t="shared" si="28"/>
        <v/>
      </c>
      <c r="H212" s="404"/>
      <c r="I212" s="404"/>
      <c r="J212" s="404"/>
      <c r="K212" s="345">
        <f t="shared" si="29"/>
        <v>0</v>
      </c>
      <c r="L212" s="405" t="str">
        <f t="shared" si="30"/>
        <v>M/C Off?</v>
      </c>
      <c r="M212" s="406">
        <v>0</v>
      </c>
      <c r="N212" s="407" t="str">
        <f t="shared" si="31"/>
        <v/>
      </c>
      <c r="O212" s="408" t="str">
        <f t="shared" si="32"/>
        <v>NO THEO %</v>
      </c>
      <c r="P212" s="409" t="str">
        <f t="shared" si="33"/>
        <v/>
      </c>
      <c r="Q212" s="23"/>
    </row>
    <row r="213" spans="1:24" s="17" customFormat="1" ht="19.5" customHeight="1" x14ac:dyDescent="0.4">
      <c r="A213" s="401">
        <f>'MACHINE INFO'!E212</f>
        <v>203</v>
      </c>
      <c r="B213" s="402">
        <v>0</v>
      </c>
      <c r="C213" s="403"/>
      <c r="D213" s="403"/>
      <c r="E213" s="403"/>
      <c r="F213" s="404"/>
      <c r="G213" s="345" t="str">
        <f t="shared" si="28"/>
        <v/>
      </c>
      <c r="H213" s="404"/>
      <c r="I213" s="404"/>
      <c r="J213" s="404"/>
      <c r="K213" s="345">
        <f t="shared" si="29"/>
        <v>0</v>
      </c>
      <c r="L213" s="405" t="str">
        <f t="shared" si="30"/>
        <v>M/C Off?</v>
      </c>
      <c r="M213" s="406">
        <v>0</v>
      </c>
      <c r="N213" s="407" t="str">
        <f t="shared" si="31"/>
        <v/>
      </c>
      <c r="O213" s="408" t="str">
        <f t="shared" si="32"/>
        <v>NO THEO %</v>
      </c>
      <c r="P213" s="409" t="str">
        <f t="shared" si="33"/>
        <v/>
      </c>
      <c r="Q213" s="1"/>
      <c r="R213" s="23"/>
      <c r="S213" s="23"/>
      <c r="T213" s="23"/>
      <c r="U213" s="23"/>
      <c r="V213" s="23"/>
      <c r="W213" s="23"/>
    </row>
    <row r="214" spans="1:24" s="17" customFormat="1" ht="19.5" customHeight="1" x14ac:dyDescent="0.4">
      <c r="A214" s="401">
        <f>'MACHINE INFO'!E213</f>
        <v>204</v>
      </c>
      <c r="B214" s="402">
        <v>0</v>
      </c>
      <c r="C214" s="403"/>
      <c r="D214" s="403"/>
      <c r="E214" s="403"/>
      <c r="F214" s="404"/>
      <c r="G214" s="345" t="str">
        <f t="shared" si="28"/>
        <v/>
      </c>
      <c r="H214" s="404"/>
      <c r="I214" s="404"/>
      <c r="J214" s="404"/>
      <c r="K214" s="345">
        <f t="shared" si="29"/>
        <v>0</v>
      </c>
      <c r="L214" s="405" t="str">
        <f t="shared" si="30"/>
        <v>M/C Off?</v>
      </c>
      <c r="M214" s="406">
        <v>0</v>
      </c>
      <c r="N214" s="407" t="str">
        <f t="shared" si="31"/>
        <v/>
      </c>
      <c r="O214" s="408" t="str">
        <f t="shared" si="32"/>
        <v>NO THEO %</v>
      </c>
      <c r="P214" s="409" t="str">
        <f t="shared" si="33"/>
        <v/>
      </c>
      <c r="Q214" s="1"/>
      <c r="R214" s="1"/>
      <c r="S214" s="1"/>
      <c r="T214" s="1"/>
      <c r="U214" s="1"/>
      <c r="V214" s="1"/>
      <c r="W214" s="1"/>
    </row>
    <row r="215" spans="1:24" s="17" customFormat="1" ht="19.5" customHeight="1" x14ac:dyDescent="0.4">
      <c r="A215" s="401">
        <f>'MACHINE INFO'!E214</f>
        <v>205</v>
      </c>
      <c r="B215" s="402">
        <v>0</v>
      </c>
      <c r="C215" s="403"/>
      <c r="D215" s="403"/>
      <c r="E215" s="403"/>
      <c r="F215" s="404"/>
      <c r="G215" s="345" t="str">
        <f t="shared" si="28"/>
        <v/>
      </c>
      <c r="H215" s="404"/>
      <c r="I215" s="404"/>
      <c r="J215" s="404"/>
      <c r="K215" s="345">
        <f t="shared" si="29"/>
        <v>0</v>
      </c>
      <c r="L215" s="405" t="str">
        <f t="shared" si="30"/>
        <v>M/C Off?</v>
      </c>
      <c r="M215" s="406">
        <v>0</v>
      </c>
      <c r="N215" s="407" t="str">
        <f t="shared" si="31"/>
        <v/>
      </c>
      <c r="O215" s="408" t="str">
        <f t="shared" si="32"/>
        <v>NO THEO %</v>
      </c>
      <c r="P215" s="409" t="str">
        <f t="shared" si="33"/>
        <v/>
      </c>
      <c r="Q215" s="1"/>
      <c r="R215" s="23"/>
      <c r="S215" s="23"/>
      <c r="T215" s="23"/>
      <c r="U215" s="23"/>
      <c r="V215" s="23"/>
      <c r="W215" s="23"/>
    </row>
    <row r="216" spans="1:24" s="17" customFormat="1" ht="19.5" customHeight="1" x14ac:dyDescent="0.4">
      <c r="A216" s="401">
        <f>'MACHINE INFO'!E215</f>
        <v>206</v>
      </c>
      <c r="B216" s="402">
        <v>0</v>
      </c>
      <c r="C216" s="403"/>
      <c r="D216" s="403"/>
      <c r="E216" s="403"/>
      <c r="F216" s="404"/>
      <c r="G216" s="345" t="str">
        <f t="shared" si="28"/>
        <v/>
      </c>
      <c r="H216" s="404"/>
      <c r="I216" s="404"/>
      <c r="J216" s="404"/>
      <c r="K216" s="345">
        <f t="shared" si="29"/>
        <v>0</v>
      </c>
      <c r="L216" s="405" t="str">
        <f t="shared" si="30"/>
        <v>M/C Off?</v>
      </c>
      <c r="M216" s="406">
        <v>0</v>
      </c>
      <c r="N216" s="407" t="str">
        <f t="shared" si="31"/>
        <v/>
      </c>
      <c r="O216" s="408" t="str">
        <f t="shared" si="32"/>
        <v>NO THEO %</v>
      </c>
      <c r="P216" s="409" t="str">
        <f t="shared" si="33"/>
        <v/>
      </c>
      <c r="Q216" s="1"/>
      <c r="R216" s="1"/>
      <c r="S216" s="1"/>
      <c r="T216" s="1"/>
      <c r="U216" s="1"/>
      <c r="V216" s="1"/>
      <c r="W216" s="1"/>
    </row>
    <row r="217" spans="1:24" s="17" customFormat="1" ht="19.5" customHeight="1" x14ac:dyDescent="0.4">
      <c r="A217" s="401">
        <f>'MACHINE INFO'!E216</f>
        <v>207</v>
      </c>
      <c r="B217" s="402">
        <v>0</v>
      </c>
      <c r="C217" s="403"/>
      <c r="D217" s="403"/>
      <c r="E217" s="403"/>
      <c r="F217" s="404"/>
      <c r="G217" s="345" t="str">
        <f t="shared" si="28"/>
        <v/>
      </c>
      <c r="H217" s="404"/>
      <c r="I217" s="404"/>
      <c r="J217" s="404"/>
      <c r="K217" s="345">
        <f t="shared" si="29"/>
        <v>0</v>
      </c>
      <c r="L217" s="405" t="str">
        <f t="shared" si="30"/>
        <v>M/C Off?</v>
      </c>
      <c r="M217" s="406">
        <v>0</v>
      </c>
      <c r="N217" s="407" t="str">
        <f t="shared" si="31"/>
        <v/>
      </c>
      <c r="O217" s="408" t="str">
        <f t="shared" si="32"/>
        <v>NO THEO %</v>
      </c>
      <c r="P217" s="409" t="str">
        <f t="shared" si="33"/>
        <v/>
      </c>
      <c r="Q217" s="1"/>
      <c r="R217" s="1"/>
      <c r="S217" s="1"/>
      <c r="T217" s="1"/>
      <c r="U217" s="1"/>
      <c r="V217" s="1"/>
      <c r="W217" s="1"/>
    </row>
    <row r="218" spans="1:24" s="17" customFormat="1" ht="19.5" customHeight="1" x14ac:dyDescent="0.4">
      <c r="A218" s="401">
        <f>'MACHINE INFO'!E217</f>
        <v>251</v>
      </c>
      <c r="B218" s="402">
        <v>0</v>
      </c>
      <c r="C218" s="403"/>
      <c r="D218" s="403"/>
      <c r="E218" s="403"/>
      <c r="F218" s="404"/>
      <c r="G218" s="345" t="str">
        <f t="shared" si="28"/>
        <v/>
      </c>
      <c r="H218" s="404"/>
      <c r="I218" s="404"/>
      <c r="J218" s="404"/>
      <c r="K218" s="345">
        <f t="shared" si="29"/>
        <v>0</v>
      </c>
      <c r="L218" s="405" t="str">
        <f t="shared" si="30"/>
        <v>M/C Off?</v>
      </c>
      <c r="M218" s="406">
        <v>0</v>
      </c>
      <c r="N218" s="407" t="str">
        <f t="shared" si="31"/>
        <v/>
      </c>
      <c r="O218" s="408" t="str">
        <f t="shared" si="32"/>
        <v>NO THEO %</v>
      </c>
      <c r="P218" s="409" t="str">
        <f t="shared" si="33"/>
        <v/>
      </c>
      <c r="Q218" s="1"/>
      <c r="R218" s="1"/>
      <c r="S218" s="1"/>
      <c r="T218" s="1"/>
      <c r="U218" s="1"/>
      <c r="V218" s="1"/>
      <c r="W218" s="1"/>
    </row>
    <row r="219" spans="1:24" s="17" customFormat="1" ht="19.5" customHeight="1" x14ac:dyDescent="0.4">
      <c r="A219" s="401">
        <f>'MACHINE INFO'!E218</f>
        <v>252</v>
      </c>
      <c r="B219" s="402">
        <v>0</v>
      </c>
      <c r="C219" s="403"/>
      <c r="D219" s="403"/>
      <c r="E219" s="403"/>
      <c r="F219" s="404"/>
      <c r="G219" s="345" t="str">
        <f t="shared" si="28"/>
        <v/>
      </c>
      <c r="H219" s="404"/>
      <c r="I219" s="404"/>
      <c r="J219" s="404"/>
      <c r="K219" s="345">
        <f t="shared" si="29"/>
        <v>0</v>
      </c>
      <c r="L219" s="405" t="str">
        <f t="shared" si="30"/>
        <v>M/C Off?</v>
      </c>
      <c r="M219" s="406">
        <v>0</v>
      </c>
      <c r="N219" s="407" t="str">
        <f t="shared" si="31"/>
        <v/>
      </c>
      <c r="O219" s="408" t="str">
        <f t="shared" si="32"/>
        <v>NO THEO %</v>
      </c>
      <c r="P219" s="409" t="str">
        <f t="shared" si="33"/>
        <v/>
      </c>
      <c r="Q219" s="1"/>
      <c r="R219" s="1"/>
      <c r="S219" s="1"/>
      <c r="T219" s="1"/>
      <c r="U219" s="1"/>
      <c r="V219" s="1"/>
      <c r="W219" s="1"/>
    </row>
    <row r="220" spans="1:24" s="17" customFormat="1" ht="19.5" customHeight="1" x14ac:dyDescent="0.4">
      <c r="A220" s="401">
        <f>'MACHINE INFO'!E219</f>
        <v>253</v>
      </c>
      <c r="B220" s="402">
        <v>0</v>
      </c>
      <c r="C220" s="403"/>
      <c r="D220" s="403"/>
      <c r="E220" s="403"/>
      <c r="F220" s="404"/>
      <c r="G220" s="345" t="str">
        <f t="shared" si="28"/>
        <v/>
      </c>
      <c r="H220" s="404"/>
      <c r="I220" s="404"/>
      <c r="J220" s="404"/>
      <c r="K220" s="345">
        <f t="shared" si="29"/>
        <v>0</v>
      </c>
      <c r="L220" s="405" t="str">
        <f t="shared" si="30"/>
        <v>M/C Off?</v>
      </c>
      <c r="M220" s="406">
        <v>0</v>
      </c>
      <c r="N220" s="407" t="str">
        <f t="shared" si="31"/>
        <v/>
      </c>
      <c r="O220" s="408" t="str">
        <f t="shared" si="32"/>
        <v>NO THEO %</v>
      </c>
      <c r="P220" s="409" t="str">
        <f t="shared" si="33"/>
        <v/>
      </c>
      <c r="Q220" s="1"/>
      <c r="R220" s="1"/>
      <c r="S220" s="1"/>
      <c r="T220" s="1"/>
      <c r="U220" s="1"/>
      <c r="V220" s="1"/>
      <c r="W220" s="1"/>
    </row>
    <row r="221" spans="1:24" s="17" customFormat="1" ht="19.5" customHeight="1" x14ac:dyDescent="0.4">
      <c r="A221" s="401">
        <f>'MACHINE INFO'!E220</f>
        <v>254</v>
      </c>
      <c r="B221" s="402">
        <v>0</v>
      </c>
      <c r="C221" s="403"/>
      <c r="D221" s="403"/>
      <c r="E221" s="403"/>
      <c r="F221" s="404"/>
      <c r="G221" s="345" t="str">
        <f t="shared" si="28"/>
        <v/>
      </c>
      <c r="H221" s="404"/>
      <c r="I221" s="404"/>
      <c r="J221" s="404"/>
      <c r="K221" s="345">
        <f t="shared" si="29"/>
        <v>0</v>
      </c>
      <c r="L221" s="405" t="str">
        <f t="shared" si="30"/>
        <v>M/C Off?</v>
      </c>
      <c r="M221" s="406">
        <v>0</v>
      </c>
      <c r="N221" s="407" t="str">
        <f t="shared" si="31"/>
        <v/>
      </c>
      <c r="O221" s="408" t="str">
        <f t="shared" si="32"/>
        <v>NO THEO %</v>
      </c>
      <c r="P221" s="409" t="str">
        <f t="shared" si="33"/>
        <v/>
      </c>
      <c r="Q221" s="1"/>
      <c r="R221" s="1"/>
      <c r="S221" s="1"/>
      <c r="T221" s="1"/>
      <c r="U221" s="1"/>
      <c r="V221" s="1"/>
      <c r="W221" s="1"/>
    </row>
    <row r="222" spans="1:24" s="17" customFormat="1" ht="19.5" customHeight="1" x14ac:dyDescent="0.4">
      <c r="A222" s="401">
        <f>'MACHINE INFO'!E221</f>
        <v>255</v>
      </c>
      <c r="B222" s="402">
        <v>0</v>
      </c>
      <c r="C222" s="403"/>
      <c r="D222" s="403"/>
      <c r="E222" s="403"/>
      <c r="F222" s="404"/>
      <c r="G222" s="345" t="str">
        <f t="shared" si="28"/>
        <v/>
      </c>
      <c r="H222" s="404"/>
      <c r="I222" s="404"/>
      <c r="J222" s="404"/>
      <c r="K222" s="345">
        <f t="shared" si="29"/>
        <v>0</v>
      </c>
      <c r="L222" s="405" t="str">
        <f t="shared" si="30"/>
        <v>M/C Off?</v>
      </c>
      <c r="M222" s="406">
        <v>0</v>
      </c>
      <c r="N222" s="407" t="str">
        <f t="shared" si="31"/>
        <v/>
      </c>
      <c r="O222" s="408" t="str">
        <f t="shared" si="32"/>
        <v>NO THEO %</v>
      </c>
      <c r="P222" s="409" t="str">
        <f t="shared" si="33"/>
        <v/>
      </c>
      <c r="Q222" s="1"/>
      <c r="R222" s="1"/>
      <c r="S222" s="1"/>
      <c r="T222" s="1"/>
      <c r="U222" s="1"/>
      <c r="V222" s="1"/>
      <c r="W222" s="1"/>
    </row>
    <row r="223" spans="1:24" s="17" customFormat="1" ht="19.5" customHeight="1" x14ac:dyDescent="0.4">
      <c r="A223" s="401">
        <f>'MACHINE INFO'!E222</f>
        <v>256</v>
      </c>
      <c r="B223" s="402">
        <v>0</v>
      </c>
      <c r="C223" s="403"/>
      <c r="D223" s="403"/>
      <c r="E223" s="403"/>
      <c r="F223" s="404"/>
      <c r="G223" s="345" t="str">
        <f t="shared" si="28"/>
        <v/>
      </c>
      <c r="H223" s="404"/>
      <c r="I223" s="404"/>
      <c r="J223" s="404"/>
      <c r="K223" s="345">
        <f t="shared" si="29"/>
        <v>0</v>
      </c>
      <c r="L223" s="405" t="str">
        <f t="shared" si="30"/>
        <v>M/C Off?</v>
      </c>
      <c r="M223" s="406">
        <v>0</v>
      </c>
      <c r="N223" s="407" t="str">
        <f t="shared" si="31"/>
        <v/>
      </c>
      <c r="O223" s="408" t="str">
        <f t="shared" si="32"/>
        <v>NO THEO %</v>
      </c>
      <c r="P223" s="409" t="str">
        <f t="shared" si="33"/>
        <v/>
      </c>
      <c r="Q223" s="1"/>
      <c r="R223" s="1"/>
      <c r="S223" s="1"/>
      <c r="T223" s="1"/>
      <c r="U223" s="1"/>
      <c r="V223" s="1"/>
      <c r="W223" s="1"/>
      <c r="X223" s="23"/>
    </row>
    <row r="224" spans="1:24" s="17" customFormat="1" ht="19.5" customHeight="1" x14ac:dyDescent="0.4">
      <c r="A224" s="401">
        <f>'MACHINE INFO'!E223</f>
        <v>257</v>
      </c>
      <c r="B224" s="402">
        <v>0</v>
      </c>
      <c r="C224" s="403"/>
      <c r="D224" s="403"/>
      <c r="E224" s="403"/>
      <c r="F224" s="404"/>
      <c r="G224" s="345" t="str">
        <f t="shared" si="28"/>
        <v/>
      </c>
      <c r="H224" s="404"/>
      <c r="I224" s="404"/>
      <c r="J224" s="404"/>
      <c r="K224" s="345">
        <f t="shared" si="29"/>
        <v>0</v>
      </c>
      <c r="L224" s="405" t="str">
        <f t="shared" si="30"/>
        <v>M/C Off?</v>
      </c>
      <c r="M224" s="406">
        <v>0</v>
      </c>
      <c r="N224" s="407" t="str">
        <f t="shared" si="31"/>
        <v/>
      </c>
      <c r="O224" s="408" t="str">
        <f t="shared" si="32"/>
        <v>NO THEO %</v>
      </c>
      <c r="P224" s="409" t="str">
        <f t="shared" si="33"/>
        <v/>
      </c>
      <c r="Q224" s="1"/>
      <c r="R224" s="1"/>
      <c r="S224" s="1"/>
      <c r="T224" s="1"/>
      <c r="U224" s="1"/>
      <c r="V224" s="1"/>
      <c r="W224" s="1"/>
      <c r="X224" s="1"/>
    </row>
    <row r="225" spans="1:24" s="17" customFormat="1" ht="19.5" customHeight="1" x14ac:dyDescent="0.4">
      <c r="A225" s="401">
        <f>'MACHINE INFO'!E224</f>
        <v>258</v>
      </c>
      <c r="B225" s="402">
        <v>0</v>
      </c>
      <c r="C225" s="403"/>
      <c r="D225" s="403"/>
      <c r="E225" s="403"/>
      <c r="F225" s="404"/>
      <c r="G225" s="345" t="str">
        <f t="shared" si="28"/>
        <v/>
      </c>
      <c r="H225" s="404"/>
      <c r="I225" s="404"/>
      <c r="J225" s="404"/>
      <c r="K225" s="345">
        <f t="shared" si="29"/>
        <v>0</v>
      </c>
      <c r="L225" s="405" t="str">
        <f t="shared" si="30"/>
        <v>M/C Off?</v>
      </c>
      <c r="M225" s="406">
        <v>0</v>
      </c>
      <c r="N225" s="407" t="str">
        <f t="shared" si="31"/>
        <v/>
      </c>
      <c r="O225" s="408" t="str">
        <f t="shared" si="32"/>
        <v>NO THEO %</v>
      </c>
      <c r="P225" s="409" t="str">
        <f t="shared" si="33"/>
        <v/>
      </c>
      <c r="Q225" s="1"/>
      <c r="R225" s="1"/>
      <c r="S225" s="1"/>
      <c r="T225" s="1"/>
      <c r="U225" s="1"/>
      <c r="V225" s="1"/>
      <c r="W225" s="1"/>
      <c r="X225" s="23"/>
    </row>
    <row r="226" spans="1:24" s="17" customFormat="1" ht="19.5" customHeight="1" x14ac:dyDescent="0.4">
      <c r="A226" s="401">
        <f>'MACHINE INFO'!E225</f>
        <v>259</v>
      </c>
      <c r="B226" s="402">
        <v>0</v>
      </c>
      <c r="C226" s="403"/>
      <c r="D226" s="403"/>
      <c r="E226" s="403"/>
      <c r="F226" s="404"/>
      <c r="G226" s="345" t="str">
        <f t="shared" si="28"/>
        <v/>
      </c>
      <c r="H226" s="404"/>
      <c r="I226" s="404"/>
      <c r="J226" s="404"/>
      <c r="K226" s="345">
        <f t="shared" si="29"/>
        <v>0</v>
      </c>
      <c r="L226" s="405" t="str">
        <f t="shared" si="30"/>
        <v>M/C Off?</v>
      </c>
      <c r="M226" s="406">
        <v>0</v>
      </c>
      <c r="N226" s="407" t="str">
        <f t="shared" si="31"/>
        <v/>
      </c>
      <c r="O226" s="408" t="str">
        <f t="shared" si="32"/>
        <v>NO THEO %</v>
      </c>
      <c r="P226" s="409" t="str">
        <f t="shared" si="33"/>
        <v/>
      </c>
      <c r="Q226" s="1"/>
      <c r="R226" s="1"/>
      <c r="S226" s="1"/>
      <c r="T226" s="1"/>
      <c r="U226" s="1"/>
      <c r="V226" s="1"/>
      <c r="W226" s="1"/>
      <c r="X226" s="1"/>
    </row>
    <row r="227" spans="1:24" s="17" customFormat="1" ht="19.5" customHeight="1" x14ac:dyDescent="0.4">
      <c r="A227" s="401">
        <f>'MACHINE INFO'!E226</f>
        <v>260</v>
      </c>
      <c r="B227" s="402">
        <v>0</v>
      </c>
      <c r="C227" s="403"/>
      <c r="D227" s="403"/>
      <c r="E227" s="403"/>
      <c r="F227" s="404"/>
      <c r="G227" s="345" t="str">
        <f t="shared" si="28"/>
        <v/>
      </c>
      <c r="H227" s="404"/>
      <c r="I227" s="404"/>
      <c r="J227" s="404"/>
      <c r="K227" s="345">
        <f t="shared" si="29"/>
        <v>0</v>
      </c>
      <c r="L227" s="405" t="str">
        <f t="shared" si="30"/>
        <v>M/C Off?</v>
      </c>
      <c r="M227" s="406">
        <v>0</v>
      </c>
      <c r="N227" s="407" t="str">
        <f t="shared" si="31"/>
        <v/>
      </c>
      <c r="O227" s="408" t="str">
        <f t="shared" si="32"/>
        <v>NO THEO %</v>
      </c>
      <c r="P227" s="409" t="str">
        <f t="shared" si="33"/>
        <v/>
      </c>
      <c r="Q227" s="1"/>
      <c r="R227" s="1"/>
      <c r="S227" s="1"/>
      <c r="T227" s="1"/>
      <c r="U227" s="1"/>
      <c r="V227" s="1"/>
      <c r="W227" s="1"/>
      <c r="X227" s="1"/>
    </row>
    <row r="228" spans="1:24" s="17" customFormat="1" ht="19.5" customHeight="1" x14ac:dyDescent="0.4">
      <c r="A228" s="401">
        <f>'MACHINE INFO'!E227</f>
        <v>261</v>
      </c>
      <c r="B228" s="402">
        <v>0</v>
      </c>
      <c r="C228" s="403"/>
      <c r="D228" s="403"/>
      <c r="E228" s="403"/>
      <c r="F228" s="404"/>
      <c r="G228" s="345" t="str">
        <f t="shared" si="28"/>
        <v/>
      </c>
      <c r="H228" s="404"/>
      <c r="I228" s="404"/>
      <c r="J228" s="404"/>
      <c r="K228" s="345">
        <f t="shared" si="29"/>
        <v>0</v>
      </c>
      <c r="L228" s="405" t="str">
        <f t="shared" si="30"/>
        <v>M/C Off?</v>
      </c>
      <c r="M228" s="406">
        <v>0</v>
      </c>
      <c r="N228" s="407" t="str">
        <f t="shared" si="31"/>
        <v/>
      </c>
      <c r="O228" s="408" t="str">
        <f t="shared" si="32"/>
        <v>NO THEO %</v>
      </c>
      <c r="P228" s="409" t="str">
        <f t="shared" si="33"/>
        <v/>
      </c>
      <c r="Q228" s="1"/>
      <c r="R228" s="1"/>
      <c r="S228" s="1"/>
      <c r="T228" s="1"/>
      <c r="U228" s="1"/>
      <c r="V228" s="1"/>
      <c r="W228" s="1"/>
      <c r="X228" s="1"/>
    </row>
    <row r="229" spans="1:24" s="17" customFormat="1" ht="19.5" customHeight="1" x14ac:dyDescent="0.4">
      <c r="A229" s="401">
        <f>'MACHINE INFO'!E228</f>
        <v>262</v>
      </c>
      <c r="B229" s="402">
        <v>0</v>
      </c>
      <c r="C229" s="403"/>
      <c r="D229" s="403"/>
      <c r="E229" s="403"/>
      <c r="F229" s="404"/>
      <c r="G229" s="345" t="str">
        <f t="shared" si="28"/>
        <v/>
      </c>
      <c r="H229" s="404"/>
      <c r="I229" s="404"/>
      <c r="J229" s="404"/>
      <c r="K229" s="345">
        <f t="shared" si="29"/>
        <v>0</v>
      </c>
      <c r="L229" s="405" t="str">
        <f t="shared" si="30"/>
        <v>M/C Off?</v>
      </c>
      <c r="M229" s="406">
        <v>0</v>
      </c>
      <c r="N229" s="407" t="str">
        <f t="shared" si="31"/>
        <v/>
      </c>
      <c r="O229" s="408" t="str">
        <f t="shared" si="32"/>
        <v>NO THEO %</v>
      </c>
      <c r="P229" s="409" t="str">
        <f t="shared" si="33"/>
        <v/>
      </c>
      <c r="Q229" s="1"/>
      <c r="R229" s="1"/>
      <c r="S229" s="1"/>
      <c r="T229" s="1"/>
      <c r="U229" s="1"/>
      <c r="V229" s="1"/>
      <c r="W229" s="1"/>
      <c r="X229" s="1"/>
    </row>
    <row r="230" spans="1:24" s="17" customFormat="1" ht="19.5" customHeight="1" x14ac:dyDescent="0.4">
      <c r="A230" s="401">
        <f>'MACHINE INFO'!E229</f>
        <v>263</v>
      </c>
      <c r="B230" s="402">
        <v>0</v>
      </c>
      <c r="C230" s="403"/>
      <c r="D230" s="403"/>
      <c r="E230" s="403"/>
      <c r="F230" s="404"/>
      <c r="G230" s="345" t="str">
        <f t="shared" si="28"/>
        <v/>
      </c>
      <c r="H230" s="404"/>
      <c r="I230" s="404"/>
      <c r="J230" s="404"/>
      <c r="K230" s="345">
        <f t="shared" si="29"/>
        <v>0</v>
      </c>
      <c r="L230" s="405" t="str">
        <f t="shared" si="30"/>
        <v>M/C Off?</v>
      </c>
      <c r="M230" s="406">
        <v>0</v>
      </c>
      <c r="N230" s="407" t="str">
        <f t="shared" si="31"/>
        <v/>
      </c>
      <c r="O230" s="408" t="str">
        <f t="shared" si="32"/>
        <v>NO THEO %</v>
      </c>
      <c r="P230" s="409" t="str">
        <f t="shared" si="33"/>
        <v/>
      </c>
      <c r="Q230" s="1"/>
      <c r="R230" s="1"/>
      <c r="S230" s="1"/>
      <c r="T230" s="1"/>
      <c r="U230" s="1"/>
      <c r="V230" s="1"/>
      <c r="W230" s="1"/>
      <c r="X230" s="1"/>
    </row>
    <row r="231" spans="1:24" s="23" customFormat="1" ht="19.5" customHeight="1" x14ac:dyDescent="0.4">
      <c r="A231" s="401">
        <f>'MACHINE INFO'!E230</f>
        <v>264</v>
      </c>
      <c r="B231" s="402">
        <v>0</v>
      </c>
      <c r="C231" s="403"/>
      <c r="D231" s="403"/>
      <c r="E231" s="403"/>
      <c r="F231" s="404"/>
      <c r="G231" s="345" t="str">
        <f t="shared" si="28"/>
        <v/>
      </c>
      <c r="H231" s="404"/>
      <c r="I231" s="404"/>
      <c r="J231" s="404"/>
      <c r="K231" s="345">
        <f t="shared" si="29"/>
        <v>0</v>
      </c>
      <c r="L231" s="405" t="str">
        <f t="shared" si="30"/>
        <v>M/C Off?</v>
      </c>
      <c r="M231" s="406">
        <v>0</v>
      </c>
      <c r="N231" s="407" t="str">
        <f t="shared" si="31"/>
        <v/>
      </c>
      <c r="O231" s="408" t="str">
        <f t="shared" si="32"/>
        <v>NO THEO %</v>
      </c>
      <c r="P231" s="409" t="str">
        <f t="shared" si="33"/>
        <v/>
      </c>
      <c r="Q231" s="1"/>
      <c r="R231" s="1"/>
      <c r="S231" s="1"/>
      <c r="T231" s="1"/>
      <c r="U231" s="1"/>
      <c r="V231" s="1"/>
      <c r="W231" s="1"/>
      <c r="X231" s="1"/>
    </row>
    <row r="232" spans="1:24" ht="19.5" customHeight="1" x14ac:dyDescent="0.4">
      <c r="A232" s="401">
        <f>'MACHINE INFO'!E231</f>
        <v>265</v>
      </c>
      <c r="B232" s="402">
        <v>0</v>
      </c>
      <c r="C232" s="403"/>
      <c r="D232" s="403"/>
      <c r="E232" s="403"/>
      <c r="F232" s="404"/>
      <c r="G232" s="345" t="str">
        <f t="shared" si="28"/>
        <v/>
      </c>
      <c r="H232" s="404"/>
      <c r="I232" s="404"/>
      <c r="J232" s="404"/>
      <c r="K232" s="345">
        <f t="shared" si="29"/>
        <v>0</v>
      </c>
      <c r="L232" s="405" t="str">
        <f t="shared" si="30"/>
        <v>M/C Off?</v>
      </c>
      <c r="M232" s="406">
        <v>0</v>
      </c>
      <c r="N232" s="407" t="str">
        <f t="shared" si="31"/>
        <v/>
      </c>
      <c r="O232" s="408" t="str">
        <f t="shared" si="32"/>
        <v>NO THEO %</v>
      </c>
      <c r="P232" s="409" t="str">
        <f t="shared" si="33"/>
        <v/>
      </c>
    </row>
    <row r="233" spans="1:24" s="23" customFormat="1" ht="19.5" customHeight="1" x14ac:dyDescent="0.4">
      <c r="A233" s="401">
        <f>'MACHINE INFO'!E232</f>
        <v>266</v>
      </c>
      <c r="B233" s="402">
        <v>0</v>
      </c>
      <c r="C233" s="403"/>
      <c r="D233" s="403"/>
      <c r="E233" s="403"/>
      <c r="F233" s="404"/>
      <c r="G233" s="345" t="str">
        <f t="shared" si="28"/>
        <v/>
      </c>
      <c r="H233" s="404"/>
      <c r="I233" s="404"/>
      <c r="J233" s="404"/>
      <c r="K233" s="345">
        <f t="shared" si="29"/>
        <v>0</v>
      </c>
      <c r="L233" s="405" t="str">
        <f t="shared" si="30"/>
        <v>M/C Off?</v>
      </c>
      <c r="M233" s="406">
        <v>0</v>
      </c>
      <c r="N233" s="407" t="str">
        <f t="shared" si="31"/>
        <v/>
      </c>
      <c r="O233" s="408" t="str">
        <f t="shared" si="32"/>
        <v>NO THEO %</v>
      </c>
      <c r="P233" s="409" t="str">
        <f t="shared" si="33"/>
        <v/>
      </c>
      <c r="Q233" s="1"/>
      <c r="R233" s="1"/>
      <c r="S233" s="1"/>
      <c r="T233" s="1"/>
      <c r="U233" s="1"/>
      <c r="V233" s="1"/>
      <c r="W233" s="1"/>
      <c r="X233" s="1"/>
    </row>
    <row r="234" spans="1:24" ht="19.5" customHeight="1" x14ac:dyDescent="0.4">
      <c r="A234" s="401">
        <f>'MACHINE INFO'!E233</f>
        <v>267</v>
      </c>
      <c r="B234" s="402">
        <v>0</v>
      </c>
      <c r="C234" s="403"/>
      <c r="D234" s="403"/>
      <c r="E234" s="403"/>
      <c r="F234" s="404"/>
      <c r="G234" s="345" t="str">
        <f t="shared" si="28"/>
        <v/>
      </c>
      <c r="H234" s="404"/>
      <c r="I234" s="404"/>
      <c r="J234" s="404"/>
      <c r="K234" s="345">
        <f t="shared" si="29"/>
        <v>0</v>
      </c>
      <c r="L234" s="405" t="str">
        <f t="shared" si="30"/>
        <v>M/C Off?</v>
      </c>
      <c r="M234" s="406">
        <v>0</v>
      </c>
      <c r="N234" s="407" t="str">
        <f t="shared" si="31"/>
        <v/>
      </c>
      <c r="O234" s="408" t="str">
        <f t="shared" si="32"/>
        <v>NO THEO %</v>
      </c>
      <c r="P234" s="409" t="str">
        <f t="shared" si="33"/>
        <v/>
      </c>
    </row>
    <row r="235" spans="1:24" ht="19.5" customHeight="1" x14ac:dyDescent="0.4">
      <c r="A235" s="401">
        <f>'MACHINE INFO'!E234</f>
        <v>268</v>
      </c>
      <c r="B235" s="402">
        <v>0</v>
      </c>
      <c r="C235" s="403"/>
      <c r="D235" s="403"/>
      <c r="E235" s="403"/>
      <c r="F235" s="404"/>
      <c r="G235" s="345" t="str">
        <f t="shared" si="28"/>
        <v/>
      </c>
      <c r="H235" s="404"/>
      <c r="I235" s="404"/>
      <c r="J235" s="404"/>
      <c r="K235" s="345">
        <f t="shared" si="29"/>
        <v>0</v>
      </c>
      <c r="L235" s="405" t="str">
        <f t="shared" si="30"/>
        <v>M/C Off?</v>
      </c>
      <c r="M235" s="406">
        <v>0</v>
      </c>
      <c r="N235" s="407" t="str">
        <f t="shared" si="31"/>
        <v/>
      </c>
      <c r="O235" s="408" t="str">
        <f t="shared" si="32"/>
        <v>NO THEO %</v>
      </c>
      <c r="P235" s="409" t="str">
        <f t="shared" si="33"/>
        <v/>
      </c>
    </row>
    <row r="236" spans="1:24" ht="19.5" customHeight="1" x14ac:dyDescent="0.4">
      <c r="A236" s="401">
        <f>'MACHINE INFO'!E235</f>
        <v>269</v>
      </c>
      <c r="B236" s="402">
        <v>0</v>
      </c>
      <c r="C236" s="403"/>
      <c r="D236" s="403"/>
      <c r="E236" s="403"/>
      <c r="F236" s="404"/>
      <c r="G236" s="345" t="str">
        <f t="shared" si="28"/>
        <v/>
      </c>
      <c r="H236" s="404"/>
      <c r="I236" s="404"/>
      <c r="J236" s="404"/>
      <c r="K236" s="345">
        <f t="shared" si="29"/>
        <v>0</v>
      </c>
      <c r="L236" s="405" t="str">
        <f t="shared" si="30"/>
        <v>M/C Off?</v>
      </c>
      <c r="M236" s="406">
        <v>0</v>
      </c>
      <c r="N236" s="407" t="str">
        <f t="shared" si="31"/>
        <v/>
      </c>
      <c r="O236" s="408" t="str">
        <f t="shared" si="32"/>
        <v>NO THEO %</v>
      </c>
      <c r="P236" s="409" t="str">
        <f t="shared" si="33"/>
        <v/>
      </c>
    </row>
    <row r="237" spans="1:24" ht="19.5" customHeight="1" x14ac:dyDescent="0.4">
      <c r="A237" s="401">
        <f>'MACHINE INFO'!E236</f>
        <v>270</v>
      </c>
      <c r="B237" s="402">
        <v>0</v>
      </c>
      <c r="C237" s="403"/>
      <c r="D237" s="403"/>
      <c r="E237" s="403"/>
      <c r="F237" s="404"/>
      <c r="G237" s="345" t="str">
        <f t="shared" si="28"/>
        <v/>
      </c>
      <c r="H237" s="404"/>
      <c r="I237" s="404"/>
      <c r="J237" s="404"/>
      <c r="K237" s="345">
        <f t="shared" si="29"/>
        <v>0</v>
      </c>
      <c r="L237" s="405" t="str">
        <f t="shared" si="30"/>
        <v>M/C Off?</v>
      </c>
      <c r="M237" s="406">
        <v>0</v>
      </c>
      <c r="N237" s="407" t="str">
        <f t="shared" si="31"/>
        <v/>
      </c>
      <c r="O237" s="408" t="str">
        <f t="shared" si="32"/>
        <v>NO THEO %</v>
      </c>
      <c r="P237" s="409" t="str">
        <f t="shared" si="33"/>
        <v/>
      </c>
    </row>
    <row r="238" spans="1:24" ht="19.5" customHeight="1" x14ac:dyDescent="0.4">
      <c r="A238" s="401">
        <f>'MACHINE INFO'!E237</f>
        <v>271</v>
      </c>
      <c r="B238" s="402">
        <v>0</v>
      </c>
      <c r="C238" s="403"/>
      <c r="D238" s="403"/>
      <c r="E238" s="403"/>
      <c r="F238" s="404"/>
      <c r="G238" s="345" t="str">
        <f t="shared" si="28"/>
        <v/>
      </c>
      <c r="H238" s="404"/>
      <c r="I238" s="404"/>
      <c r="J238" s="404"/>
      <c r="K238" s="345">
        <f t="shared" si="29"/>
        <v>0</v>
      </c>
      <c r="L238" s="405" t="str">
        <f t="shared" si="30"/>
        <v>M/C Off?</v>
      </c>
      <c r="M238" s="406">
        <v>0</v>
      </c>
      <c r="N238" s="407" t="str">
        <f t="shared" si="31"/>
        <v/>
      </c>
      <c r="O238" s="408" t="str">
        <f t="shared" si="32"/>
        <v>NO THEO %</v>
      </c>
      <c r="P238" s="409" t="str">
        <f t="shared" si="33"/>
        <v/>
      </c>
    </row>
    <row r="239" spans="1:24" ht="19.5" customHeight="1" x14ac:dyDescent="0.4">
      <c r="A239" s="401">
        <f>'MACHINE INFO'!E238</f>
        <v>272</v>
      </c>
      <c r="B239" s="402">
        <v>0</v>
      </c>
      <c r="C239" s="403"/>
      <c r="D239" s="403"/>
      <c r="E239" s="403"/>
      <c r="F239" s="404"/>
      <c r="G239" s="345" t="str">
        <f t="shared" si="28"/>
        <v/>
      </c>
      <c r="H239" s="404"/>
      <c r="I239" s="404"/>
      <c r="J239" s="404"/>
      <c r="K239" s="345">
        <f t="shared" si="29"/>
        <v>0</v>
      </c>
      <c r="L239" s="405" t="str">
        <f t="shared" si="30"/>
        <v>M/C Off?</v>
      </c>
      <c r="M239" s="406">
        <v>0</v>
      </c>
      <c r="N239" s="407" t="str">
        <f t="shared" si="31"/>
        <v/>
      </c>
      <c r="O239" s="408" t="str">
        <f t="shared" si="32"/>
        <v>NO THEO %</v>
      </c>
      <c r="P239" s="409" t="str">
        <f t="shared" si="33"/>
        <v/>
      </c>
    </row>
    <row r="240" spans="1:24" ht="19.5" customHeight="1" x14ac:dyDescent="0.4">
      <c r="A240" s="401">
        <f>'MACHINE INFO'!E239</f>
        <v>273</v>
      </c>
      <c r="B240" s="402">
        <v>0</v>
      </c>
      <c r="C240" s="403"/>
      <c r="D240" s="403"/>
      <c r="E240" s="403"/>
      <c r="F240" s="404"/>
      <c r="G240" s="345" t="str">
        <f t="shared" si="28"/>
        <v/>
      </c>
      <c r="H240" s="404"/>
      <c r="I240" s="404"/>
      <c r="J240" s="404"/>
      <c r="K240" s="345">
        <f t="shared" si="29"/>
        <v>0</v>
      </c>
      <c r="L240" s="405" t="str">
        <f t="shared" si="30"/>
        <v>M/C Off?</v>
      </c>
      <c r="M240" s="406">
        <v>0</v>
      </c>
      <c r="N240" s="407" t="str">
        <f t="shared" si="31"/>
        <v/>
      </c>
      <c r="O240" s="408" t="str">
        <f t="shared" si="32"/>
        <v>NO THEO %</v>
      </c>
      <c r="P240" s="409" t="str">
        <f t="shared" si="33"/>
        <v/>
      </c>
    </row>
    <row r="241" spans="1:16" ht="19.5" customHeight="1" x14ac:dyDescent="0.4">
      <c r="A241" s="401">
        <f>'MACHINE INFO'!E240</f>
        <v>274</v>
      </c>
      <c r="B241" s="402">
        <v>0</v>
      </c>
      <c r="C241" s="403"/>
      <c r="D241" s="403"/>
      <c r="E241" s="403"/>
      <c r="F241" s="404"/>
      <c r="G241" s="345" t="str">
        <f t="shared" si="28"/>
        <v/>
      </c>
      <c r="H241" s="404"/>
      <c r="I241" s="404"/>
      <c r="J241" s="404"/>
      <c r="K241" s="345">
        <f t="shared" si="29"/>
        <v>0</v>
      </c>
      <c r="L241" s="405" t="str">
        <f t="shared" si="30"/>
        <v>M/C Off?</v>
      </c>
      <c r="M241" s="406">
        <v>0</v>
      </c>
      <c r="N241" s="407" t="str">
        <f t="shared" si="31"/>
        <v/>
      </c>
      <c r="O241" s="408" t="str">
        <f t="shared" si="32"/>
        <v>NO THEO %</v>
      </c>
      <c r="P241" s="409" t="str">
        <f t="shared" si="33"/>
        <v/>
      </c>
    </row>
    <row r="242" spans="1:16" ht="19.5" customHeight="1" x14ac:dyDescent="0.4">
      <c r="A242" s="401">
        <f>'MACHINE INFO'!E241</f>
        <v>275</v>
      </c>
      <c r="B242" s="402">
        <v>0</v>
      </c>
      <c r="C242" s="403"/>
      <c r="D242" s="403"/>
      <c r="E242" s="403"/>
      <c r="F242" s="404"/>
      <c r="G242" s="345" t="str">
        <f t="shared" si="28"/>
        <v/>
      </c>
      <c r="H242" s="404"/>
      <c r="I242" s="404"/>
      <c r="J242" s="404"/>
      <c r="K242" s="345">
        <f t="shared" si="29"/>
        <v>0</v>
      </c>
      <c r="L242" s="405" t="str">
        <f t="shared" si="30"/>
        <v>M/C Off?</v>
      </c>
      <c r="M242" s="406">
        <v>0</v>
      </c>
      <c r="N242" s="407" t="str">
        <f t="shared" si="31"/>
        <v/>
      </c>
      <c r="O242" s="408" t="str">
        <f t="shared" si="32"/>
        <v>NO THEO %</v>
      </c>
      <c r="P242" s="409" t="str">
        <f t="shared" si="33"/>
        <v/>
      </c>
    </row>
    <row r="243" spans="1:16" ht="19.5" customHeight="1" x14ac:dyDescent="0.4">
      <c r="A243" s="401">
        <f>'MACHINE INFO'!E242</f>
        <v>276</v>
      </c>
      <c r="B243" s="402">
        <v>0</v>
      </c>
      <c r="C243" s="403"/>
      <c r="D243" s="403"/>
      <c r="E243" s="403"/>
      <c r="F243" s="404"/>
      <c r="G243" s="345" t="str">
        <f t="shared" si="28"/>
        <v/>
      </c>
      <c r="H243" s="404"/>
      <c r="I243" s="404"/>
      <c r="J243" s="404"/>
      <c r="K243" s="345">
        <f t="shared" si="29"/>
        <v>0</v>
      </c>
      <c r="L243" s="405" t="str">
        <f t="shared" si="30"/>
        <v>M/C Off?</v>
      </c>
      <c r="M243" s="406">
        <v>0</v>
      </c>
      <c r="N243" s="407" t="str">
        <f t="shared" si="31"/>
        <v/>
      </c>
      <c r="O243" s="408" t="str">
        <f t="shared" si="32"/>
        <v>NO THEO %</v>
      </c>
      <c r="P243" s="409" t="str">
        <f t="shared" si="33"/>
        <v/>
      </c>
    </row>
    <row r="244" spans="1:16" ht="19.5" customHeight="1" x14ac:dyDescent="0.4">
      <c r="A244" s="401">
        <f>'MACHINE INFO'!E243</f>
        <v>277</v>
      </c>
      <c r="B244" s="402">
        <v>0</v>
      </c>
      <c r="C244" s="403"/>
      <c r="D244" s="403"/>
      <c r="E244" s="403"/>
      <c r="F244" s="404"/>
      <c r="G244" s="345" t="str">
        <f t="shared" si="28"/>
        <v/>
      </c>
      <c r="H244" s="404"/>
      <c r="I244" s="404"/>
      <c r="J244" s="404"/>
      <c r="K244" s="345">
        <f t="shared" si="29"/>
        <v>0</v>
      </c>
      <c r="L244" s="405" t="str">
        <f t="shared" si="30"/>
        <v>M/C Off?</v>
      </c>
      <c r="M244" s="406">
        <v>0</v>
      </c>
      <c r="N244" s="407" t="str">
        <f t="shared" si="31"/>
        <v/>
      </c>
      <c r="O244" s="408" t="str">
        <f t="shared" si="32"/>
        <v>NO THEO %</v>
      </c>
      <c r="P244" s="409" t="str">
        <f t="shared" si="33"/>
        <v/>
      </c>
    </row>
    <row r="245" spans="1:16" ht="19.5" customHeight="1" x14ac:dyDescent="0.4">
      <c r="A245" s="401">
        <f>'MACHINE INFO'!E244</f>
        <v>278</v>
      </c>
      <c r="B245" s="402">
        <v>0</v>
      </c>
      <c r="C245" s="403"/>
      <c r="D245" s="403"/>
      <c r="E245" s="403"/>
      <c r="F245" s="404"/>
      <c r="G245" s="345" t="str">
        <f t="shared" si="28"/>
        <v/>
      </c>
      <c r="H245" s="404"/>
      <c r="I245" s="404"/>
      <c r="J245" s="404"/>
      <c r="K245" s="345">
        <f t="shared" si="29"/>
        <v>0</v>
      </c>
      <c r="L245" s="405" t="str">
        <f t="shared" si="30"/>
        <v>M/C Off?</v>
      </c>
      <c r="M245" s="406">
        <v>0</v>
      </c>
      <c r="N245" s="407" t="str">
        <f t="shared" si="31"/>
        <v/>
      </c>
      <c r="O245" s="408" t="str">
        <f t="shared" si="32"/>
        <v>NO THEO %</v>
      </c>
      <c r="P245" s="409" t="str">
        <f t="shared" si="33"/>
        <v/>
      </c>
    </row>
    <row r="246" spans="1:16" ht="19.5" customHeight="1" x14ac:dyDescent="0.4">
      <c r="A246" s="401">
        <f>'MACHINE INFO'!E245</f>
        <v>279</v>
      </c>
      <c r="B246" s="402">
        <v>0</v>
      </c>
      <c r="C246" s="403"/>
      <c r="D246" s="403"/>
      <c r="E246" s="403"/>
      <c r="F246" s="404"/>
      <c r="G246" s="345" t="str">
        <f t="shared" si="28"/>
        <v/>
      </c>
      <c r="H246" s="404"/>
      <c r="I246" s="404"/>
      <c r="J246" s="404"/>
      <c r="K246" s="345">
        <f t="shared" si="29"/>
        <v>0</v>
      </c>
      <c r="L246" s="405" t="str">
        <f t="shared" si="30"/>
        <v>M/C Off?</v>
      </c>
      <c r="M246" s="406">
        <v>0</v>
      </c>
      <c r="N246" s="407" t="str">
        <f t="shared" si="31"/>
        <v/>
      </c>
      <c r="O246" s="408" t="str">
        <f t="shared" si="32"/>
        <v>NO THEO %</v>
      </c>
      <c r="P246" s="409" t="str">
        <f t="shared" si="33"/>
        <v/>
      </c>
    </row>
    <row r="247" spans="1:16" ht="19.5" customHeight="1" x14ac:dyDescent="0.4">
      <c r="A247" s="401">
        <f>'MACHINE INFO'!E246</f>
        <v>280</v>
      </c>
      <c r="B247" s="402">
        <v>0</v>
      </c>
      <c r="C247" s="403"/>
      <c r="D247" s="403"/>
      <c r="E247" s="403"/>
      <c r="F247" s="404"/>
      <c r="G247" s="345" t="str">
        <f t="shared" si="28"/>
        <v/>
      </c>
      <c r="H247" s="404"/>
      <c r="I247" s="404"/>
      <c r="J247" s="404"/>
      <c r="K247" s="345">
        <f t="shared" si="29"/>
        <v>0</v>
      </c>
      <c r="L247" s="405" t="str">
        <f t="shared" si="30"/>
        <v>M/C Off?</v>
      </c>
      <c r="M247" s="406">
        <v>0</v>
      </c>
      <c r="N247" s="407" t="str">
        <f t="shared" si="31"/>
        <v/>
      </c>
      <c r="O247" s="408" t="str">
        <f t="shared" si="32"/>
        <v>NO THEO %</v>
      </c>
      <c r="P247" s="409" t="str">
        <f t="shared" si="33"/>
        <v/>
      </c>
    </row>
    <row r="248" spans="1:16" ht="19.5" customHeight="1" x14ac:dyDescent="0.4">
      <c r="A248" s="401">
        <f>'MACHINE INFO'!E247</f>
        <v>281</v>
      </c>
      <c r="B248" s="402">
        <v>0</v>
      </c>
      <c r="C248" s="403"/>
      <c r="D248" s="403"/>
      <c r="E248" s="403"/>
      <c r="F248" s="404"/>
      <c r="G248" s="345" t="str">
        <f t="shared" si="28"/>
        <v/>
      </c>
      <c r="H248" s="404"/>
      <c r="I248" s="404"/>
      <c r="J248" s="404"/>
      <c r="K248" s="345">
        <f t="shared" si="29"/>
        <v>0</v>
      </c>
      <c r="L248" s="405" t="str">
        <f t="shared" si="30"/>
        <v>M/C Off?</v>
      </c>
      <c r="M248" s="406">
        <v>0</v>
      </c>
      <c r="N248" s="407" t="str">
        <f t="shared" si="31"/>
        <v/>
      </c>
      <c r="O248" s="408" t="str">
        <f t="shared" si="32"/>
        <v>NO THEO %</v>
      </c>
      <c r="P248" s="409" t="str">
        <f t="shared" si="33"/>
        <v/>
      </c>
    </row>
    <row r="249" spans="1:16" ht="19.5" customHeight="1" x14ac:dyDescent="0.4">
      <c r="A249" s="401">
        <f>'MACHINE INFO'!E248</f>
        <v>282</v>
      </c>
      <c r="B249" s="402">
        <v>0</v>
      </c>
      <c r="C249" s="403"/>
      <c r="D249" s="403"/>
      <c r="E249" s="403"/>
      <c r="F249" s="404"/>
      <c r="G249" s="345" t="str">
        <f t="shared" si="28"/>
        <v/>
      </c>
      <c r="H249" s="404"/>
      <c r="I249" s="404"/>
      <c r="J249" s="404"/>
      <c r="K249" s="345">
        <f t="shared" si="29"/>
        <v>0</v>
      </c>
      <c r="L249" s="405" t="str">
        <f t="shared" si="30"/>
        <v>M/C Off?</v>
      </c>
      <c r="M249" s="406">
        <v>0</v>
      </c>
      <c r="N249" s="407" t="str">
        <f t="shared" si="31"/>
        <v/>
      </c>
      <c r="O249" s="408" t="str">
        <f t="shared" si="32"/>
        <v>NO THEO %</v>
      </c>
      <c r="P249" s="409" t="str">
        <f t="shared" si="33"/>
        <v/>
      </c>
    </row>
    <row r="250" spans="1:16" ht="19.5" customHeight="1" x14ac:dyDescent="0.4">
      <c r="A250" s="401">
        <f>'MACHINE INFO'!E249</f>
        <v>283</v>
      </c>
      <c r="B250" s="402">
        <v>0</v>
      </c>
      <c r="C250" s="403"/>
      <c r="D250" s="403"/>
      <c r="E250" s="403"/>
      <c r="F250" s="404"/>
      <c r="G250" s="345" t="str">
        <f t="shared" si="28"/>
        <v/>
      </c>
      <c r="H250" s="404"/>
      <c r="I250" s="404"/>
      <c r="J250" s="404"/>
      <c r="K250" s="345">
        <f t="shared" si="29"/>
        <v>0</v>
      </c>
      <c r="L250" s="405" t="str">
        <f t="shared" si="30"/>
        <v>M/C Off?</v>
      </c>
      <c r="M250" s="406">
        <v>0</v>
      </c>
      <c r="N250" s="407" t="str">
        <f t="shared" si="31"/>
        <v/>
      </c>
      <c r="O250" s="408" t="str">
        <f t="shared" si="32"/>
        <v>NO THEO %</v>
      </c>
      <c r="P250" s="409" t="str">
        <f t="shared" si="33"/>
        <v/>
      </c>
    </row>
    <row r="251" spans="1:16" ht="19.5" customHeight="1" x14ac:dyDescent="0.4">
      <c r="A251" s="401">
        <f>'MACHINE INFO'!E250</f>
        <v>284</v>
      </c>
      <c r="B251" s="402">
        <v>0</v>
      </c>
      <c r="C251" s="403"/>
      <c r="D251" s="403"/>
      <c r="E251" s="403"/>
      <c r="F251" s="404"/>
      <c r="G251" s="345" t="str">
        <f t="shared" si="28"/>
        <v/>
      </c>
      <c r="H251" s="404"/>
      <c r="I251" s="404"/>
      <c r="J251" s="404"/>
      <c r="K251" s="345">
        <f t="shared" si="29"/>
        <v>0</v>
      </c>
      <c r="L251" s="405" t="str">
        <f t="shared" si="30"/>
        <v>M/C Off?</v>
      </c>
      <c r="M251" s="406">
        <v>0</v>
      </c>
      <c r="N251" s="407" t="str">
        <f t="shared" si="31"/>
        <v/>
      </c>
      <c r="O251" s="408" t="str">
        <f t="shared" si="32"/>
        <v>NO THEO %</v>
      </c>
      <c r="P251" s="409" t="str">
        <f t="shared" si="33"/>
        <v/>
      </c>
    </row>
    <row r="252" spans="1:16" ht="19.5" customHeight="1" x14ac:dyDescent="0.4">
      <c r="A252" s="401">
        <f>'MACHINE INFO'!E251</f>
        <v>285</v>
      </c>
      <c r="B252" s="402">
        <v>0</v>
      </c>
      <c r="C252" s="403"/>
      <c r="D252" s="403"/>
      <c r="E252" s="403"/>
      <c r="F252" s="404"/>
      <c r="G252" s="345" t="str">
        <f t="shared" si="28"/>
        <v/>
      </c>
      <c r="H252" s="404"/>
      <c r="I252" s="404"/>
      <c r="J252" s="404"/>
      <c r="K252" s="345">
        <f t="shared" si="29"/>
        <v>0</v>
      </c>
      <c r="L252" s="405" t="str">
        <f t="shared" si="30"/>
        <v>M/C Off?</v>
      </c>
      <c r="M252" s="406">
        <v>0</v>
      </c>
      <c r="N252" s="407" t="str">
        <f t="shared" si="31"/>
        <v/>
      </c>
      <c r="O252" s="408" t="str">
        <f t="shared" si="32"/>
        <v>NO THEO %</v>
      </c>
      <c r="P252" s="409" t="str">
        <f t="shared" si="33"/>
        <v/>
      </c>
    </row>
    <row r="253" spans="1:16" ht="19.5" customHeight="1" x14ac:dyDescent="0.4">
      <c r="A253" s="401">
        <f>'MACHINE INFO'!E252</f>
        <v>286</v>
      </c>
      <c r="B253" s="402">
        <v>0</v>
      </c>
      <c r="C253" s="403"/>
      <c r="D253" s="403"/>
      <c r="E253" s="403"/>
      <c r="F253" s="404"/>
      <c r="G253" s="345" t="str">
        <f t="shared" si="28"/>
        <v/>
      </c>
      <c r="H253" s="404"/>
      <c r="I253" s="404"/>
      <c r="J253" s="404"/>
      <c r="K253" s="345">
        <f t="shared" si="29"/>
        <v>0</v>
      </c>
      <c r="L253" s="405" t="str">
        <f t="shared" si="30"/>
        <v>M/C Off?</v>
      </c>
      <c r="M253" s="406">
        <v>0</v>
      </c>
      <c r="N253" s="407" t="str">
        <f t="shared" si="31"/>
        <v/>
      </c>
      <c r="O253" s="408" t="str">
        <f t="shared" si="32"/>
        <v>NO THEO %</v>
      </c>
      <c r="P253" s="409" t="str">
        <f t="shared" si="33"/>
        <v/>
      </c>
    </row>
    <row r="254" spans="1:16" ht="19.5" customHeight="1" x14ac:dyDescent="0.4">
      <c r="A254" s="401">
        <f>'MACHINE INFO'!E253</f>
        <v>287</v>
      </c>
      <c r="B254" s="402">
        <v>0</v>
      </c>
      <c r="C254" s="403"/>
      <c r="D254" s="403"/>
      <c r="E254" s="403"/>
      <c r="F254" s="404"/>
      <c r="G254" s="345" t="str">
        <f t="shared" si="28"/>
        <v/>
      </c>
      <c r="H254" s="404"/>
      <c r="I254" s="404"/>
      <c r="J254" s="404"/>
      <c r="K254" s="345">
        <f t="shared" si="29"/>
        <v>0</v>
      </c>
      <c r="L254" s="405" t="str">
        <f t="shared" si="30"/>
        <v>M/C Off?</v>
      </c>
      <c r="M254" s="406">
        <v>0</v>
      </c>
      <c r="N254" s="407" t="str">
        <f t="shared" si="31"/>
        <v/>
      </c>
      <c r="O254" s="408" t="str">
        <f t="shared" si="32"/>
        <v>NO THEO %</v>
      </c>
      <c r="P254" s="409" t="str">
        <f t="shared" si="33"/>
        <v/>
      </c>
    </row>
    <row r="255" spans="1:16" ht="19.5" customHeight="1" x14ac:dyDescent="0.4">
      <c r="A255" s="401">
        <f>'MACHINE INFO'!E254</f>
        <v>288</v>
      </c>
      <c r="B255" s="402">
        <v>0</v>
      </c>
      <c r="C255" s="403"/>
      <c r="D255" s="403"/>
      <c r="E255" s="403"/>
      <c r="F255" s="404"/>
      <c r="G255" s="345" t="str">
        <f t="shared" si="28"/>
        <v/>
      </c>
      <c r="H255" s="404"/>
      <c r="I255" s="404"/>
      <c r="J255" s="404"/>
      <c r="K255" s="345">
        <f t="shared" si="29"/>
        <v>0</v>
      </c>
      <c r="L255" s="405" t="str">
        <f t="shared" si="30"/>
        <v>M/C Off?</v>
      </c>
      <c r="M255" s="406">
        <v>0</v>
      </c>
      <c r="N255" s="407" t="str">
        <f t="shared" si="31"/>
        <v/>
      </c>
      <c r="O255" s="408" t="str">
        <f t="shared" si="32"/>
        <v>NO THEO %</v>
      </c>
      <c r="P255" s="409" t="str">
        <f t="shared" si="33"/>
        <v/>
      </c>
    </row>
    <row r="256" spans="1:16" ht="19.5" customHeight="1" x14ac:dyDescent="0.4">
      <c r="A256" s="401">
        <f>'MACHINE INFO'!E255</f>
        <v>289</v>
      </c>
      <c r="B256" s="402">
        <v>0</v>
      </c>
      <c r="C256" s="403"/>
      <c r="D256" s="403"/>
      <c r="E256" s="403"/>
      <c r="F256" s="404"/>
      <c r="G256" s="345" t="str">
        <f t="shared" si="28"/>
        <v/>
      </c>
      <c r="H256" s="404"/>
      <c r="I256" s="404"/>
      <c r="J256" s="404"/>
      <c r="K256" s="345">
        <f t="shared" si="29"/>
        <v>0</v>
      </c>
      <c r="L256" s="405" t="str">
        <f t="shared" si="30"/>
        <v>M/C Off?</v>
      </c>
      <c r="M256" s="406">
        <v>0</v>
      </c>
      <c r="N256" s="407" t="str">
        <f t="shared" si="31"/>
        <v/>
      </c>
      <c r="O256" s="408" t="str">
        <f t="shared" si="32"/>
        <v>NO THEO %</v>
      </c>
      <c r="P256" s="409" t="str">
        <f t="shared" si="33"/>
        <v/>
      </c>
    </row>
    <row r="257" spans="1:16" ht="19.5" customHeight="1" x14ac:dyDescent="0.4">
      <c r="A257" s="401">
        <f>'MACHINE INFO'!E256</f>
        <v>290</v>
      </c>
      <c r="B257" s="402">
        <v>0</v>
      </c>
      <c r="C257" s="403"/>
      <c r="D257" s="403"/>
      <c r="E257" s="403"/>
      <c r="F257" s="404"/>
      <c r="G257" s="345" t="str">
        <f t="shared" si="28"/>
        <v/>
      </c>
      <c r="H257" s="404"/>
      <c r="I257" s="404"/>
      <c r="J257" s="404"/>
      <c r="K257" s="345">
        <f t="shared" si="29"/>
        <v>0</v>
      </c>
      <c r="L257" s="405" t="str">
        <f t="shared" si="30"/>
        <v>M/C Off?</v>
      </c>
      <c r="M257" s="406">
        <v>0</v>
      </c>
      <c r="N257" s="407" t="str">
        <f t="shared" si="31"/>
        <v/>
      </c>
      <c r="O257" s="408" t="str">
        <f t="shared" si="32"/>
        <v>NO THEO %</v>
      </c>
      <c r="P257" s="409" t="str">
        <f t="shared" si="33"/>
        <v/>
      </c>
    </row>
    <row r="258" spans="1:16" ht="19.5" customHeight="1" x14ac:dyDescent="0.4">
      <c r="A258" s="401">
        <f>'MACHINE INFO'!E257</f>
        <v>291</v>
      </c>
      <c r="B258" s="402">
        <v>0</v>
      </c>
      <c r="C258" s="403"/>
      <c r="D258" s="403"/>
      <c r="E258" s="403"/>
      <c r="F258" s="404"/>
      <c r="G258" s="345" t="str">
        <f t="shared" si="28"/>
        <v/>
      </c>
      <c r="H258" s="404"/>
      <c r="I258" s="404"/>
      <c r="J258" s="404"/>
      <c r="K258" s="345">
        <f t="shared" si="29"/>
        <v>0</v>
      </c>
      <c r="L258" s="405" t="str">
        <f t="shared" si="30"/>
        <v>M/C Off?</v>
      </c>
      <c r="M258" s="406">
        <v>0</v>
      </c>
      <c r="N258" s="407" t="str">
        <f t="shared" si="31"/>
        <v/>
      </c>
      <c r="O258" s="408" t="str">
        <f t="shared" si="32"/>
        <v>NO THEO %</v>
      </c>
      <c r="P258" s="409" t="str">
        <f t="shared" si="33"/>
        <v/>
      </c>
    </row>
    <row r="259" spans="1:16" ht="19.5" customHeight="1" x14ac:dyDescent="0.4">
      <c r="A259" s="401">
        <f>'MACHINE INFO'!E258</f>
        <v>292</v>
      </c>
      <c r="B259" s="402">
        <v>0</v>
      </c>
      <c r="C259" s="403"/>
      <c r="D259" s="403"/>
      <c r="E259" s="403"/>
      <c r="F259" s="404"/>
      <c r="G259" s="345" t="str">
        <f t="shared" si="28"/>
        <v/>
      </c>
      <c r="H259" s="404"/>
      <c r="I259" s="404"/>
      <c r="J259" s="404"/>
      <c r="K259" s="345">
        <f t="shared" si="29"/>
        <v>0</v>
      </c>
      <c r="L259" s="405" t="str">
        <f t="shared" si="30"/>
        <v>M/C Off?</v>
      </c>
      <c r="M259" s="406">
        <v>0</v>
      </c>
      <c r="N259" s="407" t="str">
        <f t="shared" si="31"/>
        <v/>
      </c>
      <c r="O259" s="408" t="str">
        <f t="shared" si="32"/>
        <v>NO THEO %</v>
      </c>
      <c r="P259" s="409" t="str">
        <f t="shared" si="33"/>
        <v/>
      </c>
    </row>
    <row r="260" spans="1:16" ht="19.5" customHeight="1" x14ac:dyDescent="0.4">
      <c r="A260" s="401">
        <f>'MACHINE INFO'!E259</f>
        <v>293</v>
      </c>
      <c r="B260" s="402">
        <v>0</v>
      </c>
      <c r="C260" s="403"/>
      <c r="D260" s="403"/>
      <c r="E260" s="403"/>
      <c r="F260" s="404"/>
      <c r="G260" s="345" t="str">
        <f t="shared" si="28"/>
        <v/>
      </c>
      <c r="H260" s="404"/>
      <c r="I260" s="404"/>
      <c r="J260" s="404"/>
      <c r="K260" s="345">
        <f t="shared" si="29"/>
        <v>0</v>
      </c>
      <c r="L260" s="405" t="str">
        <f t="shared" si="30"/>
        <v>M/C Off?</v>
      </c>
      <c r="M260" s="406">
        <v>0</v>
      </c>
      <c r="N260" s="407" t="str">
        <f t="shared" si="31"/>
        <v/>
      </c>
      <c r="O260" s="408" t="str">
        <f t="shared" si="32"/>
        <v>NO THEO %</v>
      </c>
      <c r="P260" s="409" t="str">
        <f t="shared" si="33"/>
        <v/>
      </c>
    </row>
    <row r="261" spans="1:16" ht="19.5" customHeight="1" x14ac:dyDescent="0.4">
      <c r="A261" s="401">
        <f>'MACHINE INFO'!E260</f>
        <v>294</v>
      </c>
      <c r="B261" s="402">
        <v>0</v>
      </c>
      <c r="C261" s="403"/>
      <c r="D261" s="403"/>
      <c r="E261" s="403"/>
      <c r="F261" s="404"/>
      <c r="G261" s="345" t="str">
        <f t="shared" si="28"/>
        <v/>
      </c>
      <c r="H261" s="404"/>
      <c r="I261" s="404"/>
      <c r="J261" s="404"/>
      <c r="K261" s="345">
        <f t="shared" si="29"/>
        <v>0</v>
      </c>
      <c r="L261" s="405" t="str">
        <f t="shared" si="30"/>
        <v>M/C Off?</v>
      </c>
      <c r="M261" s="406">
        <v>0</v>
      </c>
      <c r="N261" s="407" t="str">
        <f t="shared" si="31"/>
        <v/>
      </c>
      <c r="O261" s="408" t="str">
        <f t="shared" si="32"/>
        <v>NO THEO %</v>
      </c>
      <c r="P261" s="409" t="str">
        <f t="shared" si="33"/>
        <v/>
      </c>
    </row>
    <row r="262" spans="1:16" ht="19.5" customHeight="1" x14ac:dyDescent="0.4">
      <c r="A262" s="401">
        <f>'MACHINE INFO'!E261</f>
        <v>295</v>
      </c>
      <c r="B262" s="402">
        <v>0</v>
      </c>
      <c r="C262" s="403"/>
      <c r="D262" s="403"/>
      <c r="E262" s="403"/>
      <c r="F262" s="404"/>
      <c r="G262" s="345" t="str">
        <f t="shared" si="28"/>
        <v/>
      </c>
      <c r="H262" s="404"/>
      <c r="I262" s="404"/>
      <c r="J262" s="404"/>
      <c r="K262" s="345">
        <f t="shared" si="29"/>
        <v>0</v>
      </c>
      <c r="L262" s="405" t="str">
        <f t="shared" si="30"/>
        <v>M/C Off?</v>
      </c>
      <c r="M262" s="406">
        <v>0</v>
      </c>
      <c r="N262" s="407" t="str">
        <f t="shared" si="31"/>
        <v/>
      </c>
      <c r="O262" s="408" t="str">
        <f t="shared" si="32"/>
        <v>NO THEO %</v>
      </c>
      <c r="P262" s="409" t="str">
        <f t="shared" si="33"/>
        <v/>
      </c>
    </row>
    <row r="263" spans="1:16" ht="19.5" customHeight="1" x14ac:dyDescent="0.4">
      <c r="A263" s="401">
        <f>'MACHINE INFO'!E262</f>
        <v>296</v>
      </c>
      <c r="B263" s="402">
        <v>0</v>
      </c>
      <c r="C263" s="403"/>
      <c r="D263" s="403"/>
      <c r="E263" s="403"/>
      <c r="F263" s="404"/>
      <c r="G263" s="345" t="str">
        <f t="shared" si="28"/>
        <v/>
      </c>
      <c r="H263" s="404"/>
      <c r="I263" s="404"/>
      <c r="J263" s="404"/>
      <c r="K263" s="345">
        <f t="shared" si="29"/>
        <v>0</v>
      </c>
      <c r="L263" s="405" t="str">
        <f t="shared" si="30"/>
        <v>M/C Off?</v>
      </c>
      <c r="M263" s="406">
        <v>0</v>
      </c>
      <c r="N263" s="407" t="str">
        <f t="shared" si="31"/>
        <v/>
      </c>
      <c r="O263" s="408" t="str">
        <f t="shared" si="32"/>
        <v>NO THEO %</v>
      </c>
      <c r="P263" s="409" t="str">
        <f t="shared" si="33"/>
        <v/>
      </c>
    </row>
    <row r="264" spans="1:16" ht="19.5" customHeight="1" x14ac:dyDescent="0.4">
      <c r="A264" s="401">
        <f>'MACHINE INFO'!E263</f>
        <v>297</v>
      </c>
      <c r="B264" s="402">
        <v>0</v>
      </c>
      <c r="C264" s="403"/>
      <c r="D264" s="403"/>
      <c r="E264" s="403"/>
      <c r="F264" s="404"/>
      <c r="G264" s="345" t="str">
        <f t="shared" si="28"/>
        <v/>
      </c>
      <c r="H264" s="404"/>
      <c r="I264" s="404"/>
      <c r="J264" s="404"/>
      <c r="K264" s="345">
        <f t="shared" si="29"/>
        <v>0</v>
      </c>
      <c r="L264" s="405" t="str">
        <f t="shared" si="30"/>
        <v>M/C Off?</v>
      </c>
      <c r="M264" s="406">
        <v>0</v>
      </c>
      <c r="N264" s="407" t="str">
        <f t="shared" si="31"/>
        <v/>
      </c>
      <c r="O264" s="408" t="str">
        <f t="shared" si="32"/>
        <v>NO THEO %</v>
      </c>
      <c r="P264" s="409" t="str">
        <f t="shared" si="33"/>
        <v/>
      </c>
    </row>
    <row r="265" spans="1:16" ht="19.5" customHeight="1" x14ac:dyDescent="0.4">
      <c r="A265" s="401">
        <f>'MACHINE INFO'!E264</f>
        <v>298</v>
      </c>
      <c r="B265" s="402">
        <v>0</v>
      </c>
      <c r="C265" s="403"/>
      <c r="D265" s="403"/>
      <c r="E265" s="403"/>
      <c r="F265" s="404"/>
      <c r="G265" s="345" t="str">
        <f t="shared" si="28"/>
        <v/>
      </c>
      <c r="H265" s="404"/>
      <c r="I265" s="404"/>
      <c r="J265" s="404"/>
      <c r="K265" s="345">
        <f t="shared" si="29"/>
        <v>0</v>
      </c>
      <c r="L265" s="405" t="str">
        <f t="shared" si="30"/>
        <v>M/C Off?</v>
      </c>
      <c r="M265" s="406">
        <v>0</v>
      </c>
      <c r="N265" s="407" t="str">
        <f t="shared" si="31"/>
        <v/>
      </c>
      <c r="O265" s="408" t="str">
        <f t="shared" si="32"/>
        <v>NO THEO %</v>
      </c>
      <c r="P265" s="409" t="str">
        <f t="shared" si="33"/>
        <v/>
      </c>
    </row>
    <row r="266" spans="1:16" ht="19.5" customHeight="1" x14ac:dyDescent="0.4">
      <c r="A266" s="401">
        <f>'MACHINE INFO'!E265</f>
        <v>299</v>
      </c>
      <c r="B266" s="402">
        <v>0</v>
      </c>
      <c r="C266" s="403"/>
      <c r="D266" s="403"/>
      <c r="E266" s="403"/>
      <c r="F266" s="404"/>
      <c r="G266" s="345" t="str">
        <f t="shared" si="28"/>
        <v/>
      </c>
      <c r="H266" s="404"/>
      <c r="I266" s="404"/>
      <c r="J266" s="404"/>
      <c r="K266" s="345">
        <f t="shared" si="29"/>
        <v>0</v>
      </c>
      <c r="L266" s="405" t="str">
        <f t="shared" si="30"/>
        <v>M/C Off?</v>
      </c>
      <c r="M266" s="406">
        <v>0</v>
      </c>
      <c r="N266" s="407" t="str">
        <f t="shared" si="31"/>
        <v/>
      </c>
      <c r="O266" s="408" t="str">
        <f t="shared" si="32"/>
        <v>NO THEO %</v>
      </c>
      <c r="P266" s="409" t="str">
        <f t="shared" si="33"/>
        <v/>
      </c>
    </row>
    <row r="267" spans="1:16" ht="19.5" customHeight="1" x14ac:dyDescent="0.4">
      <c r="A267" s="401">
        <f>'MACHINE INFO'!E266</f>
        <v>500</v>
      </c>
      <c r="B267" s="402">
        <v>0</v>
      </c>
      <c r="C267" s="403"/>
      <c r="D267" s="403"/>
      <c r="E267" s="403"/>
      <c r="F267" s="404"/>
      <c r="G267" s="345" t="str">
        <f t="shared" si="28"/>
        <v/>
      </c>
      <c r="H267" s="404"/>
      <c r="I267" s="404"/>
      <c r="J267" s="404"/>
      <c r="K267" s="345">
        <f t="shared" si="29"/>
        <v>0</v>
      </c>
      <c r="L267" s="405" t="str">
        <f t="shared" si="30"/>
        <v>M/C Off?</v>
      </c>
      <c r="M267" s="406">
        <v>0</v>
      </c>
      <c r="N267" s="407" t="str">
        <f t="shared" si="31"/>
        <v/>
      </c>
      <c r="O267" s="408" t="str">
        <f t="shared" si="32"/>
        <v>NO THEO %</v>
      </c>
      <c r="P267" s="409" t="str">
        <f t="shared" si="33"/>
        <v/>
      </c>
    </row>
    <row r="268" spans="1:16" ht="19.5" customHeight="1" x14ac:dyDescent="0.4">
      <c r="A268" s="401">
        <f>'MACHINE INFO'!E267</f>
        <v>501</v>
      </c>
      <c r="B268" s="402">
        <v>0</v>
      </c>
      <c r="C268" s="403"/>
      <c r="D268" s="403"/>
      <c r="E268" s="403"/>
      <c r="F268" s="404"/>
      <c r="G268" s="345" t="str">
        <f t="shared" ref="G268:G323" si="34">IF(AND(D268="",E268="",F268=""),"",SUM(D268:F268))</f>
        <v/>
      </c>
      <c r="H268" s="404"/>
      <c r="I268" s="404"/>
      <c r="J268" s="404"/>
      <c r="K268" s="345">
        <f t="shared" ref="K268:K323" si="35">SUM(H268:J268)</f>
        <v>0</v>
      </c>
      <c r="L268" s="405" t="str">
        <f t="shared" ref="L268:L323" si="36">IF(AND(C268=0,D268=0,E268=0,F268=0),"M/C Off?",SUM(G268-K268))</f>
        <v>M/C Off?</v>
      </c>
      <c r="M268" s="406">
        <v>0</v>
      </c>
      <c r="N268" s="407" t="str">
        <f t="shared" ref="N268:N323" si="37">IF(L268="M/C Off?","",IF(G268="","",IF(AND(H268="",I268="",J268=""),"",SUM((C268-L268)/C268))))</f>
        <v/>
      </c>
      <c r="O268" s="408" t="str">
        <f t="shared" ref="O268:O323" si="38">IF(M268=0,"NO THEO %",IF(N268="","",SUM(M268-N268)))</f>
        <v>NO THEO %</v>
      </c>
      <c r="P268" s="409" t="str">
        <f t="shared" ref="P268:P323" si="39">IF(C268="","",IF(G268&gt;C268,"DROP BUT NO COIN IN?",IF(C268=0,"ZERO COIN IN?",IF(AND(C268&gt;0,G268&gt;0),"OK",IF(AND(C268&gt;0,G268=0),"No Drop?",)))))</f>
        <v/>
      </c>
    </row>
    <row r="269" spans="1:16" ht="19.5" customHeight="1" x14ac:dyDescent="0.4">
      <c r="A269" s="401">
        <f>'MACHINE INFO'!E268</f>
        <v>502</v>
      </c>
      <c r="B269" s="402">
        <v>0</v>
      </c>
      <c r="C269" s="403"/>
      <c r="D269" s="403"/>
      <c r="E269" s="403"/>
      <c r="F269" s="404"/>
      <c r="G269" s="345" t="str">
        <f t="shared" si="34"/>
        <v/>
      </c>
      <c r="H269" s="404"/>
      <c r="I269" s="404"/>
      <c r="J269" s="404"/>
      <c r="K269" s="345">
        <f t="shared" si="35"/>
        <v>0</v>
      </c>
      <c r="L269" s="405" t="str">
        <f t="shared" si="36"/>
        <v>M/C Off?</v>
      </c>
      <c r="M269" s="406">
        <v>0</v>
      </c>
      <c r="N269" s="407" t="str">
        <f t="shared" si="37"/>
        <v/>
      </c>
      <c r="O269" s="408" t="str">
        <f t="shared" si="38"/>
        <v>NO THEO %</v>
      </c>
      <c r="P269" s="409" t="str">
        <f t="shared" si="39"/>
        <v/>
      </c>
    </row>
    <row r="270" spans="1:16" ht="19.5" customHeight="1" x14ac:dyDescent="0.4">
      <c r="A270" s="401">
        <f>'MACHINE INFO'!E269</f>
        <v>503</v>
      </c>
      <c r="B270" s="402">
        <v>0</v>
      </c>
      <c r="C270" s="403"/>
      <c r="D270" s="403"/>
      <c r="E270" s="403"/>
      <c r="F270" s="404"/>
      <c r="G270" s="345" t="str">
        <f t="shared" si="34"/>
        <v/>
      </c>
      <c r="H270" s="404"/>
      <c r="I270" s="404"/>
      <c r="J270" s="404"/>
      <c r="K270" s="345">
        <f t="shared" si="35"/>
        <v>0</v>
      </c>
      <c r="L270" s="405" t="str">
        <f t="shared" si="36"/>
        <v>M/C Off?</v>
      </c>
      <c r="M270" s="406">
        <v>0</v>
      </c>
      <c r="N270" s="407" t="str">
        <f t="shared" si="37"/>
        <v/>
      </c>
      <c r="O270" s="408" t="str">
        <f t="shared" si="38"/>
        <v>NO THEO %</v>
      </c>
      <c r="P270" s="409" t="str">
        <f t="shared" si="39"/>
        <v/>
      </c>
    </row>
    <row r="271" spans="1:16" ht="19.5" customHeight="1" x14ac:dyDescent="0.4">
      <c r="A271" s="401">
        <f>'MACHINE INFO'!E270</f>
        <v>504</v>
      </c>
      <c r="B271" s="402">
        <v>0</v>
      </c>
      <c r="C271" s="403"/>
      <c r="D271" s="403"/>
      <c r="E271" s="403"/>
      <c r="F271" s="404"/>
      <c r="G271" s="345" t="str">
        <f t="shared" si="34"/>
        <v/>
      </c>
      <c r="H271" s="404"/>
      <c r="I271" s="404"/>
      <c r="J271" s="404"/>
      <c r="K271" s="345">
        <f t="shared" si="35"/>
        <v>0</v>
      </c>
      <c r="L271" s="405" t="str">
        <f t="shared" si="36"/>
        <v>M/C Off?</v>
      </c>
      <c r="M271" s="406">
        <v>0</v>
      </c>
      <c r="N271" s="407" t="str">
        <f t="shared" si="37"/>
        <v/>
      </c>
      <c r="O271" s="408" t="str">
        <f t="shared" si="38"/>
        <v>NO THEO %</v>
      </c>
      <c r="P271" s="409" t="str">
        <f t="shared" si="39"/>
        <v/>
      </c>
    </row>
    <row r="272" spans="1:16" ht="19.5" customHeight="1" x14ac:dyDescent="0.4">
      <c r="A272" s="401">
        <f>'MACHINE INFO'!E271</f>
        <v>505</v>
      </c>
      <c r="B272" s="402">
        <v>0</v>
      </c>
      <c r="C272" s="403"/>
      <c r="D272" s="403"/>
      <c r="E272" s="403"/>
      <c r="F272" s="404"/>
      <c r="G272" s="345" t="str">
        <f t="shared" si="34"/>
        <v/>
      </c>
      <c r="H272" s="404"/>
      <c r="I272" s="404"/>
      <c r="J272" s="404"/>
      <c r="K272" s="345">
        <f t="shared" si="35"/>
        <v>0</v>
      </c>
      <c r="L272" s="405" t="str">
        <f t="shared" si="36"/>
        <v>M/C Off?</v>
      </c>
      <c r="M272" s="406">
        <v>0</v>
      </c>
      <c r="N272" s="407" t="str">
        <f t="shared" si="37"/>
        <v/>
      </c>
      <c r="O272" s="408" t="str">
        <f t="shared" si="38"/>
        <v>NO THEO %</v>
      </c>
      <c r="P272" s="409" t="str">
        <f t="shared" si="39"/>
        <v/>
      </c>
    </row>
    <row r="273" spans="1:16" ht="19.5" customHeight="1" x14ac:dyDescent="0.4">
      <c r="A273" s="401">
        <f>'MACHINE INFO'!E272</f>
        <v>506</v>
      </c>
      <c r="B273" s="402">
        <v>0</v>
      </c>
      <c r="C273" s="403"/>
      <c r="D273" s="403"/>
      <c r="E273" s="403"/>
      <c r="F273" s="404"/>
      <c r="G273" s="345" t="str">
        <f t="shared" si="34"/>
        <v/>
      </c>
      <c r="H273" s="404"/>
      <c r="I273" s="404"/>
      <c r="J273" s="404"/>
      <c r="K273" s="345">
        <f t="shared" si="35"/>
        <v>0</v>
      </c>
      <c r="L273" s="405" t="str">
        <f t="shared" si="36"/>
        <v>M/C Off?</v>
      </c>
      <c r="M273" s="406">
        <v>0</v>
      </c>
      <c r="N273" s="407" t="str">
        <f t="shared" si="37"/>
        <v/>
      </c>
      <c r="O273" s="408" t="str">
        <f t="shared" si="38"/>
        <v>NO THEO %</v>
      </c>
      <c r="P273" s="409" t="str">
        <f t="shared" si="39"/>
        <v/>
      </c>
    </row>
    <row r="274" spans="1:16" ht="19.5" customHeight="1" x14ac:dyDescent="0.4">
      <c r="A274" s="401">
        <f>'MACHINE INFO'!E273</f>
        <v>507</v>
      </c>
      <c r="B274" s="402">
        <v>0</v>
      </c>
      <c r="C274" s="403"/>
      <c r="D274" s="403"/>
      <c r="E274" s="403"/>
      <c r="F274" s="404"/>
      <c r="G274" s="345" t="str">
        <f t="shared" si="34"/>
        <v/>
      </c>
      <c r="H274" s="404"/>
      <c r="I274" s="404"/>
      <c r="J274" s="404"/>
      <c r="K274" s="345">
        <f t="shared" si="35"/>
        <v>0</v>
      </c>
      <c r="L274" s="405" t="str">
        <f t="shared" si="36"/>
        <v>M/C Off?</v>
      </c>
      <c r="M274" s="406">
        <v>0</v>
      </c>
      <c r="N274" s="407" t="str">
        <f t="shared" si="37"/>
        <v/>
      </c>
      <c r="O274" s="408" t="str">
        <f t="shared" si="38"/>
        <v>NO THEO %</v>
      </c>
      <c r="P274" s="409" t="str">
        <f t="shared" si="39"/>
        <v/>
      </c>
    </row>
    <row r="275" spans="1:16" ht="19.5" customHeight="1" x14ac:dyDescent="0.4">
      <c r="A275" s="401">
        <f>'MACHINE INFO'!E274</f>
        <v>508</v>
      </c>
      <c r="B275" s="402">
        <v>0</v>
      </c>
      <c r="C275" s="403"/>
      <c r="D275" s="403"/>
      <c r="E275" s="403"/>
      <c r="F275" s="404"/>
      <c r="G275" s="345" t="str">
        <f t="shared" si="34"/>
        <v/>
      </c>
      <c r="H275" s="404"/>
      <c r="I275" s="404"/>
      <c r="J275" s="404"/>
      <c r="K275" s="345">
        <f t="shared" si="35"/>
        <v>0</v>
      </c>
      <c r="L275" s="405" t="str">
        <f t="shared" si="36"/>
        <v>M/C Off?</v>
      </c>
      <c r="M275" s="406">
        <v>0</v>
      </c>
      <c r="N275" s="407" t="str">
        <f t="shared" si="37"/>
        <v/>
      </c>
      <c r="O275" s="408" t="str">
        <f t="shared" si="38"/>
        <v>NO THEO %</v>
      </c>
      <c r="P275" s="409" t="str">
        <f t="shared" si="39"/>
        <v/>
      </c>
    </row>
    <row r="276" spans="1:16" ht="19.5" customHeight="1" x14ac:dyDescent="0.4">
      <c r="A276" s="401">
        <f>'MACHINE INFO'!E275</f>
        <v>509</v>
      </c>
      <c r="B276" s="402">
        <v>0</v>
      </c>
      <c r="C276" s="403"/>
      <c r="D276" s="403"/>
      <c r="E276" s="403"/>
      <c r="F276" s="404"/>
      <c r="G276" s="345" t="str">
        <f t="shared" si="34"/>
        <v/>
      </c>
      <c r="H276" s="404"/>
      <c r="I276" s="404"/>
      <c r="J276" s="404"/>
      <c r="K276" s="345">
        <f t="shared" si="35"/>
        <v>0</v>
      </c>
      <c r="L276" s="405" t="str">
        <f t="shared" si="36"/>
        <v>M/C Off?</v>
      </c>
      <c r="M276" s="406">
        <v>0</v>
      </c>
      <c r="N276" s="407" t="str">
        <f t="shared" si="37"/>
        <v/>
      </c>
      <c r="O276" s="408" t="str">
        <f t="shared" si="38"/>
        <v>NO THEO %</v>
      </c>
      <c r="P276" s="409" t="str">
        <f t="shared" si="39"/>
        <v/>
      </c>
    </row>
    <row r="277" spans="1:16" ht="19.5" customHeight="1" x14ac:dyDescent="0.4">
      <c r="A277" s="401">
        <f>'MACHINE INFO'!E276</f>
        <v>510</v>
      </c>
      <c r="B277" s="402">
        <v>0</v>
      </c>
      <c r="C277" s="403"/>
      <c r="D277" s="403"/>
      <c r="E277" s="403"/>
      <c r="F277" s="404"/>
      <c r="G277" s="345" t="str">
        <f t="shared" si="34"/>
        <v/>
      </c>
      <c r="H277" s="404"/>
      <c r="I277" s="404"/>
      <c r="J277" s="404"/>
      <c r="K277" s="345">
        <f t="shared" si="35"/>
        <v>0</v>
      </c>
      <c r="L277" s="405" t="str">
        <f t="shared" si="36"/>
        <v>M/C Off?</v>
      </c>
      <c r="M277" s="406">
        <v>0</v>
      </c>
      <c r="N277" s="407" t="str">
        <f t="shared" si="37"/>
        <v/>
      </c>
      <c r="O277" s="408" t="str">
        <f t="shared" si="38"/>
        <v>NO THEO %</v>
      </c>
      <c r="P277" s="409" t="str">
        <f t="shared" si="39"/>
        <v/>
      </c>
    </row>
    <row r="278" spans="1:16" ht="19.5" customHeight="1" x14ac:dyDescent="0.4">
      <c r="A278" s="401">
        <f>'MACHINE INFO'!E277</f>
        <v>511</v>
      </c>
      <c r="B278" s="402">
        <v>0</v>
      </c>
      <c r="C278" s="403"/>
      <c r="D278" s="403"/>
      <c r="E278" s="403"/>
      <c r="F278" s="404"/>
      <c r="G278" s="345" t="str">
        <f t="shared" si="34"/>
        <v/>
      </c>
      <c r="H278" s="404"/>
      <c r="I278" s="404"/>
      <c r="J278" s="404"/>
      <c r="K278" s="345">
        <f t="shared" si="35"/>
        <v>0</v>
      </c>
      <c r="L278" s="405" t="str">
        <f t="shared" si="36"/>
        <v>M/C Off?</v>
      </c>
      <c r="M278" s="406">
        <v>0</v>
      </c>
      <c r="N278" s="407" t="str">
        <f t="shared" si="37"/>
        <v/>
      </c>
      <c r="O278" s="408" t="str">
        <f t="shared" si="38"/>
        <v>NO THEO %</v>
      </c>
      <c r="P278" s="409" t="str">
        <f t="shared" si="39"/>
        <v/>
      </c>
    </row>
    <row r="279" spans="1:16" ht="19.5" customHeight="1" x14ac:dyDescent="0.4">
      <c r="A279" s="401">
        <f>'MACHINE INFO'!E278</f>
        <v>512</v>
      </c>
      <c r="B279" s="402">
        <v>0</v>
      </c>
      <c r="C279" s="403"/>
      <c r="D279" s="403"/>
      <c r="E279" s="403"/>
      <c r="F279" s="404"/>
      <c r="G279" s="345" t="str">
        <f t="shared" si="34"/>
        <v/>
      </c>
      <c r="H279" s="404"/>
      <c r="I279" s="404"/>
      <c r="J279" s="404"/>
      <c r="K279" s="345">
        <f t="shared" si="35"/>
        <v>0</v>
      </c>
      <c r="L279" s="405" t="str">
        <f t="shared" si="36"/>
        <v>M/C Off?</v>
      </c>
      <c r="M279" s="406">
        <v>0</v>
      </c>
      <c r="N279" s="407" t="str">
        <f t="shared" si="37"/>
        <v/>
      </c>
      <c r="O279" s="408" t="str">
        <f t="shared" si="38"/>
        <v>NO THEO %</v>
      </c>
      <c r="P279" s="409" t="str">
        <f t="shared" si="39"/>
        <v/>
      </c>
    </row>
    <row r="280" spans="1:16" ht="19.5" customHeight="1" x14ac:dyDescent="0.4">
      <c r="A280" s="401">
        <f>'MACHINE INFO'!E279</f>
        <v>513</v>
      </c>
      <c r="B280" s="402">
        <v>0</v>
      </c>
      <c r="C280" s="403"/>
      <c r="D280" s="403"/>
      <c r="E280" s="403"/>
      <c r="F280" s="404"/>
      <c r="G280" s="345" t="str">
        <f t="shared" si="34"/>
        <v/>
      </c>
      <c r="H280" s="404"/>
      <c r="I280" s="404"/>
      <c r="J280" s="404"/>
      <c r="K280" s="345">
        <f t="shared" si="35"/>
        <v>0</v>
      </c>
      <c r="L280" s="405" t="str">
        <f t="shared" si="36"/>
        <v>M/C Off?</v>
      </c>
      <c r="M280" s="406">
        <v>0</v>
      </c>
      <c r="N280" s="407" t="str">
        <f t="shared" si="37"/>
        <v/>
      </c>
      <c r="O280" s="408" t="str">
        <f t="shared" si="38"/>
        <v>NO THEO %</v>
      </c>
      <c r="P280" s="409" t="str">
        <f t="shared" si="39"/>
        <v/>
      </c>
    </row>
    <row r="281" spans="1:16" ht="19.5" customHeight="1" x14ac:dyDescent="0.4">
      <c r="A281" s="401">
        <f>'MACHINE INFO'!E280</f>
        <v>514</v>
      </c>
      <c r="B281" s="402">
        <v>0</v>
      </c>
      <c r="C281" s="403"/>
      <c r="D281" s="403"/>
      <c r="E281" s="403"/>
      <c r="F281" s="404"/>
      <c r="G281" s="345" t="str">
        <f t="shared" si="34"/>
        <v/>
      </c>
      <c r="H281" s="404"/>
      <c r="I281" s="404"/>
      <c r="J281" s="404"/>
      <c r="K281" s="345">
        <f t="shared" si="35"/>
        <v>0</v>
      </c>
      <c r="L281" s="405" t="str">
        <f t="shared" si="36"/>
        <v>M/C Off?</v>
      </c>
      <c r="M281" s="406">
        <v>0</v>
      </c>
      <c r="N281" s="407" t="str">
        <f t="shared" si="37"/>
        <v/>
      </c>
      <c r="O281" s="408" t="str">
        <f t="shared" si="38"/>
        <v>NO THEO %</v>
      </c>
      <c r="P281" s="409" t="str">
        <f t="shared" si="39"/>
        <v/>
      </c>
    </row>
    <row r="282" spans="1:16" ht="19.5" customHeight="1" x14ac:dyDescent="0.4">
      <c r="A282" s="401">
        <f>'MACHINE INFO'!E281</f>
        <v>515</v>
      </c>
      <c r="B282" s="402">
        <v>0</v>
      </c>
      <c r="C282" s="403"/>
      <c r="D282" s="403"/>
      <c r="E282" s="403"/>
      <c r="F282" s="404"/>
      <c r="G282" s="345" t="str">
        <f t="shared" si="34"/>
        <v/>
      </c>
      <c r="H282" s="404"/>
      <c r="I282" s="404"/>
      <c r="J282" s="404"/>
      <c r="K282" s="345">
        <f t="shared" si="35"/>
        <v>0</v>
      </c>
      <c r="L282" s="405" t="str">
        <f t="shared" si="36"/>
        <v>M/C Off?</v>
      </c>
      <c r="M282" s="406">
        <v>0</v>
      </c>
      <c r="N282" s="407" t="str">
        <f t="shared" si="37"/>
        <v/>
      </c>
      <c r="O282" s="408" t="str">
        <f t="shared" si="38"/>
        <v>NO THEO %</v>
      </c>
      <c r="P282" s="409" t="str">
        <f t="shared" si="39"/>
        <v/>
      </c>
    </row>
    <row r="283" spans="1:16" ht="19.5" customHeight="1" x14ac:dyDescent="0.4">
      <c r="A283" s="401">
        <f>'MACHINE INFO'!E282</f>
        <v>516</v>
      </c>
      <c r="B283" s="402">
        <v>0</v>
      </c>
      <c r="C283" s="403"/>
      <c r="D283" s="403"/>
      <c r="E283" s="403"/>
      <c r="F283" s="404"/>
      <c r="G283" s="345" t="str">
        <f t="shared" si="34"/>
        <v/>
      </c>
      <c r="H283" s="404"/>
      <c r="I283" s="404"/>
      <c r="J283" s="404"/>
      <c r="K283" s="345">
        <f t="shared" si="35"/>
        <v>0</v>
      </c>
      <c r="L283" s="405" t="str">
        <f t="shared" si="36"/>
        <v>M/C Off?</v>
      </c>
      <c r="M283" s="406">
        <v>0</v>
      </c>
      <c r="N283" s="407" t="str">
        <f t="shared" si="37"/>
        <v/>
      </c>
      <c r="O283" s="408" t="str">
        <f t="shared" si="38"/>
        <v>NO THEO %</v>
      </c>
      <c r="P283" s="409" t="str">
        <f t="shared" si="39"/>
        <v/>
      </c>
    </row>
    <row r="284" spans="1:16" ht="19.5" customHeight="1" x14ac:dyDescent="0.4">
      <c r="A284" s="401">
        <f>'MACHINE INFO'!E283</f>
        <v>517</v>
      </c>
      <c r="B284" s="402">
        <v>0</v>
      </c>
      <c r="C284" s="403"/>
      <c r="D284" s="403"/>
      <c r="E284" s="403"/>
      <c r="F284" s="404"/>
      <c r="G284" s="345" t="str">
        <f t="shared" si="34"/>
        <v/>
      </c>
      <c r="H284" s="404"/>
      <c r="I284" s="404"/>
      <c r="J284" s="404"/>
      <c r="K284" s="345">
        <f t="shared" si="35"/>
        <v>0</v>
      </c>
      <c r="L284" s="405" t="str">
        <f t="shared" si="36"/>
        <v>M/C Off?</v>
      </c>
      <c r="M284" s="406">
        <v>0</v>
      </c>
      <c r="N284" s="407" t="str">
        <f t="shared" si="37"/>
        <v/>
      </c>
      <c r="O284" s="408" t="str">
        <f t="shared" si="38"/>
        <v>NO THEO %</v>
      </c>
      <c r="P284" s="409" t="str">
        <f t="shared" si="39"/>
        <v/>
      </c>
    </row>
    <row r="285" spans="1:16" ht="19.5" customHeight="1" x14ac:dyDescent="0.4">
      <c r="A285" s="401">
        <f>'MACHINE INFO'!E284</f>
        <v>518</v>
      </c>
      <c r="B285" s="402">
        <v>0</v>
      </c>
      <c r="C285" s="403"/>
      <c r="D285" s="403"/>
      <c r="E285" s="403"/>
      <c r="F285" s="404"/>
      <c r="G285" s="345" t="str">
        <f t="shared" si="34"/>
        <v/>
      </c>
      <c r="H285" s="404"/>
      <c r="I285" s="404"/>
      <c r="J285" s="404"/>
      <c r="K285" s="345">
        <f t="shared" si="35"/>
        <v>0</v>
      </c>
      <c r="L285" s="405" t="str">
        <f t="shared" si="36"/>
        <v>M/C Off?</v>
      </c>
      <c r="M285" s="406">
        <v>0</v>
      </c>
      <c r="N285" s="407" t="str">
        <f t="shared" si="37"/>
        <v/>
      </c>
      <c r="O285" s="408" t="str">
        <f t="shared" si="38"/>
        <v>NO THEO %</v>
      </c>
      <c r="P285" s="409" t="str">
        <f t="shared" si="39"/>
        <v/>
      </c>
    </row>
    <row r="286" spans="1:16" ht="19.5" customHeight="1" x14ac:dyDescent="0.4">
      <c r="A286" s="401">
        <f>'MACHINE INFO'!E285</f>
        <v>519</v>
      </c>
      <c r="B286" s="402">
        <v>0</v>
      </c>
      <c r="C286" s="403"/>
      <c r="D286" s="403"/>
      <c r="E286" s="403"/>
      <c r="F286" s="404"/>
      <c r="G286" s="345" t="str">
        <f t="shared" si="34"/>
        <v/>
      </c>
      <c r="H286" s="404"/>
      <c r="I286" s="404"/>
      <c r="J286" s="404"/>
      <c r="K286" s="345">
        <f t="shared" si="35"/>
        <v>0</v>
      </c>
      <c r="L286" s="405" t="str">
        <f t="shared" si="36"/>
        <v>M/C Off?</v>
      </c>
      <c r="M286" s="406">
        <v>0</v>
      </c>
      <c r="N286" s="407" t="str">
        <f t="shared" si="37"/>
        <v/>
      </c>
      <c r="O286" s="408" t="str">
        <f t="shared" si="38"/>
        <v>NO THEO %</v>
      </c>
      <c r="P286" s="409" t="str">
        <f t="shared" si="39"/>
        <v/>
      </c>
    </row>
    <row r="287" spans="1:16" ht="19.5" customHeight="1" x14ac:dyDescent="0.4">
      <c r="A287" s="401">
        <f>'MACHINE INFO'!E286</f>
        <v>520</v>
      </c>
      <c r="B287" s="402">
        <v>0</v>
      </c>
      <c r="C287" s="403"/>
      <c r="D287" s="403"/>
      <c r="E287" s="403"/>
      <c r="F287" s="404"/>
      <c r="G287" s="345" t="str">
        <f t="shared" si="34"/>
        <v/>
      </c>
      <c r="H287" s="404"/>
      <c r="I287" s="404"/>
      <c r="J287" s="404"/>
      <c r="K287" s="345">
        <f t="shared" si="35"/>
        <v>0</v>
      </c>
      <c r="L287" s="405" t="str">
        <f t="shared" si="36"/>
        <v>M/C Off?</v>
      </c>
      <c r="M287" s="406">
        <v>0</v>
      </c>
      <c r="N287" s="407" t="str">
        <f t="shared" si="37"/>
        <v/>
      </c>
      <c r="O287" s="408" t="str">
        <f t="shared" si="38"/>
        <v>NO THEO %</v>
      </c>
      <c r="P287" s="409" t="str">
        <f t="shared" si="39"/>
        <v/>
      </c>
    </row>
    <row r="288" spans="1:16" ht="19.5" customHeight="1" x14ac:dyDescent="0.4">
      <c r="A288" s="401">
        <f>'MACHINE INFO'!E287</f>
        <v>521</v>
      </c>
      <c r="B288" s="402">
        <v>0</v>
      </c>
      <c r="C288" s="403"/>
      <c r="D288" s="403"/>
      <c r="E288" s="403"/>
      <c r="F288" s="404"/>
      <c r="G288" s="345" t="str">
        <f t="shared" si="34"/>
        <v/>
      </c>
      <c r="H288" s="404"/>
      <c r="I288" s="404"/>
      <c r="J288" s="404"/>
      <c r="K288" s="345">
        <f t="shared" si="35"/>
        <v>0</v>
      </c>
      <c r="L288" s="405" t="str">
        <f t="shared" si="36"/>
        <v>M/C Off?</v>
      </c>
      <c r="M288" s="406">
        <v>0</v>
      </c>
      <c r="N288" s="407" t="str">
        <f t="shared" si="37"/>
        <v/>
      </c>
      <c r="O288" s="408" t="str">
        <f t="shared" si="38"/>
        <v>NO THEO %</v>
      </c>
      <c r="P288" s="409" t="str">
        <f t="shared" si="39"/>
        <v/>
      </c>
    </row>
    <row r="289" spans="1:16" ht="19.5" customHeight="1" x14ac:dyDescent="0.4">
      <c r="A289" s="401">
        <f>'MACHINE INFO'!E288</f>
        <v>522</v>
      </c>
      <c r="B289" s="402">
        <v>0</v>
      </c>
      <c r="C289" s="403"/>
      <c r="D289" s="403"/>
      <c r="E289" s="403"/>
      <c r="F289" s="404"/>
      <c r="G289" s="345" t="str">
        <f t="shared" si="34"/>
        <v/>
      </c>
      <c r="H289" s="404"/>
      <c r="I289" s="404"/>
      <c r="J289" s="404"/>
      <c r="K289" s="345">
        <f t="shared" si="35"/>
        <v>0</v>
      </c>
      <c r="L289" s="405" t="str">
        <f t="shared" si="36"/>
        <v>M/C Off?</v>
      </c>
      <c r="M289" s="406">
        <v>0</v>
      </c>
      <c r="N289" s="407" t="str">
        <f t="shared" si="37"/>
        <v/>
      </c>
      <c r="O289" s="408" t="str">
        <f t="shared" si="38"/>
        <v>NO THEO %</v>
      </c>
      <c r="P289" s="409" t="str">
        <f t="shared" si="39"/>
        <v/>
      </c>
    </row>
    <row r="290" spans="1:16" ht="19.5" customHeight="1" x14ac:dyDescent="0.4">
      <c r="A290" s="401">
        <f>'MACHINE INFO'!E289</f>
        <v>523</v>
      </c>
      <c r="B290" s="402">
        <v>0</v>
      </c>
      <c r="C290" s="403"/>
      <c r="D290" s="403"/>
      <c r="E290" s="403"/>
      <c r="F290" s="404"/>
      <c r="G290" s="345" t="str">
        <f t="shared" si="34"/>
        <v/>
      </c>
      <c r="H290" s="404"/>
      <c r="I290" s="404"/>
      <c r="J290" s="404"/>
      <c r="K290" s="345">
        <f t="shared" si="35"/>
        <v>0</v>
      </c>
      <c r="L290" s="405" t="str">
        <f t="shared" si="36"/>
        <v>M/C Off?</v>
      </c>
      <c r="M290" s="406">
        <v>0</v>
      </c>
      <c r="N290" s="407" t="str">
        <f t="shared" si="37"/>
        <v/>
      </c>
      <c r="O290" s="408" t="str">
        <f t="shared" si="38"/>
        <v>NO THEO %</v>
      </c>
      <c r="P290" s="409" t="str">
        <f t="shared" si="39"/>
        <v/>
      </c>
    </row>
    <row r="291" spans="1:16" ht="19.5" customHeight="1" x14ac:dyDescent="0.4">
      <c r="A291" s="401">
        <f>'MACHINE INFO'!E290</f>
        <v>524</v>
      </c>
      <c r="B291" s="402">
        <v>0</v>
      </c>
      <c r="C291" s="403"/>
      <c r="D291" s="403"/>
      <c r="E291" s="403"/>
      <c r="F291" s="404"/>
      <c r="G291" s="345" t="str">
        <f t="shared" si="34"/>
        <v/>
      </c>
      <c r="H291" s="404"/>
      <c r="I291" s="404"/>
      <c r="J291" s="404"/>
      <c r="K291" s="345">
        <f t="shared" si="35"/>
        <v>0</v>
      </c>
      <c r="L291" s="405" t="str">
        <f t="shared" si="36"/>
        <v>M/C Off?</v>
      </c>
      <c r="M291" s="406">
        <v>0</v>
      </c>
      <c r="N291" s="407" t="str">
        <f t="shared" si="37"/>
        <v/>
      </c>
      <c r="O291" s="408" t="str">
        <f t="shared" si="38"/>
        <v>NO THEO %</v>
      </c>
      <c r="P291" s="409" t="str">
        <f t="shared" si="39"/>
        <v/>
      </c>
    </row>
    <row r="292" spans="1:16" ht="19.5" customHeight="1" x14ac:dyDescent="0.4">
      <c r="A292" s="401">
        <f>'MACHINE INFO'!E291</f>
        <v>525</v>
      </c>
      <c r="B292" s="402">
        <v>0</v>
      </c>
      <c r="C292" s="403"/>
      <c r="D292" s="403"/>
      <c r="E292" s="403"/>
      <c r="F292" s="404"/>
      <c r="G292" s="345" t="str">
        <f t="shared" si="34"/>
        <v/>
      </c>
      <c r="H292" s="404"/>
      <c r="I292" s="404"/>
      <c r="J292" s="404"/>
      <c r="K292" s="345">
        <f t="shared" si="35"/>
        <v>0</v>
      </c>
      <c r="L292" s="405" t="str">
        <f t="shared" si="36"/>
        <v>M/C Off?</v>
      </c>
      <c r="M292" s="406">
        <v>0</v>
      </c>
      <c r="N292" s="407" t="str">
        <f t="shared" si="37"/>
        <v/>
      </c>
      <c r="O292" s="408" t="str">
        <f t="shared" si="38"/>
        <v>NO THEO %</v>
      </c>
      <c r="P292" s="409" t="str">
        <f t="shared" si="39"/>
        <v/>
      </c>
    </row>
    <row r="293" spans="1:16" ht="19.5" customHeight="1" x14ac:dyDescent="0.4">
      <c r="A293" s="401">
        <f>'MACHINE INFO'!E292</f>
        <v>526</v>
      </c>
      <c r="B293" s="402">
        <v>0</v>
      </c>
      <c r="C293" s="403"/>
      <c r="D293" s="403"/>
      <c r="E293" s="403"/>
      <c r="F293" s="404"/>
      <c r="G293" s="345" t="str">
        <f t="shared" si="34"/>
        <v/>
      </c>
      <c r="H293" s="404"/>
      <c r="I293" s="404"/>
      <c r="J293" s="404"/>
      <c r="K293" s="345">
        <f t="shared" si="35"/>
        <v>0</v>
      </c>
      <c r="L293" s="405" t="str">
        <f t="shared" si="36"/>
        <v>M/C Off?</v>
      </c>
      <c r="M293" s="406">
        <v>0</v>
      </c>
      <c r="N293" s="407" t="str">
        <f t="shared" si="37"/>
        <v/>
      </c>
      <c r="O293" s="408" t="str">
        <f t="shared" si="38"/>
        <v>NO THEO %</v>
      </c>
      <c r="P293" s="409" t="str">
        <f t="shared" si="39"/>
        <v/>
      </c>
    </row>
    <row r="294" spans="1:16" ht="19.5" customHeight="1" x14ac:dyDescent="0.4">
      <c r="A294" s="401">
        <f>'MACHINE INFO'!E293</f>
        <v>527</v>
      </c>
      <c r="B294" s="402">
        <v>0</v>
      </c>
      <c r="C294" s="403"/>
      <c r="D294" s="403"/>
      <c r="E294" s="403"/>
      <c r="F294" s="404"/>
      <c r="G294" s="345" t="str">
        <f t="shared" si="34"/>
        <v/>
      </c>
      <c r="H294" s="404"/>
      <c r="I294" s="404"/>
      <c r="J294" s="404"/>
      <c r="K294" s="345">
        <f t="shared" si="35"/>
        <v>0</v>
      </c>
      <c r="L294" s="405" t="str">
        <f t="shared" si="36"/>
        <v>M/C Off?</v>
      </c>
      <c r="M294" s="406">
        <v>0</v>
      </c>
      <c r="N294" s="407" t="str">
        <f t="shared" si="37"/>
        <v/>
      </c>
      <c r="O294" s="408" t="str">
        <f t="shared" si="38"/>
        <v>NO THEO %</v>
      </c>
      <c r="P294" s="409" t="str">
        <f t="shared" si="39"/>
        <v/>
      </c>
    </row>
    <row r="295" spans="1:16" ht="19.5" customHeight="1" x14ac:dyDescent="0.4">
      <c r="A295" s="401">
        <f>'MACHINE INFO'!E294</f>
        <v>528</v>
      </c>
      <c r="B295" s="402">
        <v>0</v>
      </c>
      <c r="C295" s="403"/>
      <c r="D295" s="403"/>
      <c r="E295" s="403"/>
      <c r="F295" s="404"/>
      <c r="G295" s="345" t="str">
        <f t="shared" si="34"/>
        <v/>
      </c>
      <c r="H295" s="404"/>
      <c r="I295" s="404"/>
      <c r="J295" s="404"/>
      <c r="K295" s="345">
        <f t="shared" si="35"/>
        <v>0</v>
      </c>
      <c r="L295" s="405" t="str">
        <f t="shared" si="36"/>
        <v>M/C Off?</v>
      </c>
      <c r="M295" s="406">
        <v>0</v>
      </c>
      <c r="N295" s="407" t="str">
        <f t="shared" si="37"/>
        <v/>
      </c>
      <c r="O295" s="408" t="str">
        <f t="shared" si="38"/>
        <v>NO THEO %</v>
      </c>
      <c r="P295" s="409" t="str">
        <f t="shared" si="39"/>
        <v/>
      </c>
    </row>
    <row r="296" spans="1:16" ht="19.5" customHeight="1" x14ac:dyDescent="0.4">
      <c r="A296" s="401">
        <f>'MACHINE INFO'!E295</f>
        <v>529</v>
      </c>
      <c r="B296" s="402">
        <v>0</v>
      </c>
      <c r="C296" s="403"/>
      <c r="D296" s="403"/>
      <c r="E296" s="403"/>
      <c r="F296" s="404"/>
      <c r="G296" s="345" t="str">
        <f t="shared" si="34"/>
        <v/>
      </c>
      <c r="H296" s="404"/>
      <c r="I296" s="404"/>
      <c r="J296" s="404"/>
      <c r="K296" s="345">
        <f t="shared" si="35"/>
        <v>0</v>
      </c>
      <c r="L296" s="405" t="str">
        <f t="shared" si="36"/>
        <v>M/C Off?</v>
      </c>
      <c r="M296" s="406">
        <v>0</v>
      </c>
      <c r="N296" s="407" t="str">
        <f t="shared" si="37"/>
        <v/>
      </c>
      <c r="O296" s="408" t="str">
        <f t="shared" si="38"/>
        <v>NO THEO %</v>
      </c>
      <c r="P296" s="409" t="str">
        <f t="shared" si="39"/>
        <v/>
      </c>
    </row>
    <row r="297" spans="1:16" ht="19.5" customHeight="1" x14ac:dyDescent="0.4">
      <c r="A297" s="401">
        <f>'MACHINE INFO'!E296</f>
        <v>530</v>
      </c>
      <c r="B297" s="402">
        <v>0</v>
      </c>
      <c r="C297" s="403"/>
      <c r="D297" s="403"/>
      <c r="E297" s="403"/>
      <c r="F297" s="404"/>
      <c r="G297" s="345" t="str">
        <f t="shared" si="34"/>
        <v/>
      </c>
      <c r="H297" s="404"/>
      <c r="I297" s="404"/>
      <c r="J297" s="404"/>
      <c r="K297" s="345">
        <f t="shared" si="35"/>
        <v>0</v>
      </c>
      <c r="L297" s="405" t="str">
        <f t="shared" si="36"/>
        <v>M/C Off?</v>
      </c>
      <c r="M297" s="406">
        <v>0</v>
      </c>
      <c r="N297" s="407" t="str">
        <f t="shared" si="37"/>
        <v/>
      </c>
      <c r="O297" s="408" t="str">
        <f t="shared" si="38"/>
        <v>NO THEO %</v>
      </c>
      <c r="P297" s="409" t="str">
        <f t="shared" si="39"/>
        <v/>
      </c>
    </row>
    <row r="298" spans="1:16" ht="19.5" customHeight="1" x14ac:dyDescent="0.4">
      <c r="A298" s="401">
        <f>'MACHINE INFO'!E297</f>
        <v>531</v>
      </c>
      <c r="B298" s="402">
        <v>0</v>
      </c>
      <c r="C298" s="403"/>
      <c r="D298" s="403"/>
      <c r="E298" s="403"/>
      <c r="F298" s="404"/>
      <c r="G298" s="345" t="str">
        <f t="shared" si="34"/>
        <v/>
      </c>
      <c r="H298" s="404"/>
      <c r="I298" s="404"/>
      <c r="J298" s="404"/>
      <c r="K298" s="345">
        <f t="shared" si="35"/>
        <v>0</v>
      </c>
      <c r="L298" s="405" t="str">
        <f t="shared" si="36"/>
        <v>M/C Off?</v>
      </c>
      <c r="M298" s="406">
        <v>0</v>
      </c>
      <c r="N298" s="407" t="str">
        <f t="shared" si="37"/>
        <v/>
      </c>
      <c r="O298" s="408" t="str">
        <f t="shared" si="38"/>
        <v>NO THEO %</v>
      </c>
      <c r="P298" s="409" t="str">
        <f t="shared" si="39"/>
        <v/>
      </c>
    </row>
    <row r="299" spans="1:16" ht="19.5" customHeight="1" x14ac:dyDescent="0.4">
      <c r="A299" s="401">
        <f>'MACHINE INFO'!E298</f>
        <v>532</v>
      </c>
      <c r="B299" s="402">
        <v>0</v>
      </c>
      <c r="C299" s="403"/>
      <c r="D299" s="403"/>
      <c r="E299" s="403"/>
      <c r="F299" s="404"/>
      <c r="G299" s="345" t="str">
        <f t="shared" si="34"/>
        <v/>
      </c>
      <c r="H299" s="404"/>
      <c r="I299" s="404"/>
      <c r="J299" s="404"/>
      <c r="K299" s="345">
        <f t="shared" si="35"/>
        <v>0</v>
      </c>
      <c r="L299" s="405" t="str">
        <f t="shared" si="36"/>
        <v>M/C Off?</v>
      </c>
      <c r="M299" s="406">
        <v>0</v>
      </c>
      <c r="N299" s="407" t="str">
        <f t="shared" si="37"/>
        <v/>
      </c>
      <c r="O299" s="408" t="str">
        <f t="shared" si="38"/>
        <v>NO THEO %</v>
      </c>
      <c r="P299" s="409" t="str">
        <f t="shared" si="39"/>
        <v/>
      </c>
    </row>
    <row r="300" spans="1:16" ht="20.25" customHeight="1" x14ac:dyDescent="0.4">
      <c r="A300" s="401">
        <f>'MACHINE INFO'!E299</f>
        <v>533</v>
      </c>
      <c r="B300" s="402">
        <v>0</v>
      </c>
      <c r="C300" s="403"/>
      <c r="D300" s="403"/>
      <c r="E300" s="403"/>
      <c r="F300" s="404"/>
      <c r="G300" s="345" t="str">
        <f t="shared" si="34"/>
        <v/>
      </c>
      <c r="H300" s="404"/>
      <c r="I300" s="404"/>
      <c r="J300" s="404"/>
      <c r="K300" s="345">
        <f t="shared" si="35"/>
        <v>0</v>
      </c>
      <c r="L300" s="405" t="str">
        <f t="shared" si="36"/>
        <v>M/C Off?</v>
      </c>
      <c r="M300" s="406">
        <v>0</v>
      </c>
      <c r="N300" s="407" t="str">
        <f t="shared" si="37"/>
        <v/>
      </c>
      <c r="O300" s="408" t="str">
        <f t="shared" si="38"/>
        <v>NO THEO %</v>
      </c>
      <c r="P300" s="409" t="str">
        <f t="shared" si="39"/>
        <v/>
      </c>
    </row>
    <row r="301" spans="1:16" ht="19.5" customHeight="1" x14ac:dyDescent="0.4">
      <c r="A301" s="401">
        <f>'MACHINE INFO'!E300</f>
        <v>534</v>
      </c>
      <c r="B301" s="402">
        <v>0</v>
      </c>
      <c r="C301" s="403"/>
      <c r="D301" s="403"/>
      <c r="E301" s="403"/>
      <c r="F301" s="404"/>
      <c r="G301" s="345" t="str">
        <f t="shared" si="34"/>
        <v/>
      </c>
      <c r="H301" s="404"/>
      <c r="I301" s="404"/>
      <c r="J301" s="404"/>
      <c r="K301" s="345">
        <f t="shared" si="35"/>
        <v>0</v>
      </c>
      <c r="L301" s="405" t="str">
        <f t="shared" si="36"/>
        <v>M/C Off?</v>
      </c>
      <c r="M301" s="406">
        <v>0</v>
      </c>
      <c r="N301" s="407" t="str">
        <f t="shared" si="37"/>
        <v/>
      </c>
      <c r="O301" s="408" t="str">
        <f t="shared" si="38"/>
        <v>NO THEO %</v>
      </c>
      <c r="P301" s="409" t="str">
        <f t="shared" si="39"/>
        <v/>
      </c>
    </row>
    <row r="302" spans="1:16" ht="19.5" customHeight="1" x14ac:dyDescent="0.4">
      <c r="A302" s="401">
        <f>'MACHINE INFO'!E301</f>
        <v>535</v>
      </c>
      <c r="B302" s="402">
        <v>0</v>
      </c>
      <c r="C302" s="403"/>
      <c r="D302" s="403"/>
      <c r="E302" s="403"/>
      <c r="F302" s="404"/>
      <c r="G302" s="345" t="str">
        <f t="shared" si="34"/>
        <v/>
      </c>
      <c r="H302" s="404"/>
      <c r="I302" s="404"/>
      <c r="J302" s="404"/>
      <c r="K302" s="345">
        <f t="shared" si="35"/>
        <v>0</v>
      </c>
      <c r="L302" s="405" t="str">
        <f t="shared" si="36"/>
        <v>M/C Off?</v>
      </c>
      <c r="M302" s="406">
        <v>0</v>
      </c>
      <c r="N302" s="407" t="str">
        <f t="shared" si="37"/>
        <v/>
      </c>
      <c r="O302" s="408" t="str">
        <f t="shared" si="38"/>
        <v>NO THEO %</v>
      </c>
      <c r="P302" s="409" t="str">
        <f t="shared" si="39"/>
        <v/>
      </c>
    </row>
    <row r="303" spans="1:16" ht="19.5" customHeight="1" x14ac:dyDescent="0.4">
      <c r="A303" s="401">
        <f>'MACHINE INFO'!E302</f>
        <v>536</v>
      </c>
      <c r="B303" s="402">
        <v>0</v>
      </c>
      <c r="C303" s="403"/>
      <c r="D303" s="403"/>
      <c r="E303" s="403"/>
      <c r="F303" s="404"/>
      <c r="G303" s="345" t="str">
        <f t="shared" si="34"/>
        <v/>
      </c>
      <c r="H303" s="404"/>
      <c r="I303" s="404"/>
      <c r="J303" s="404"/>
      <c r="K303" s="345">
        <f t="shared" si="35"/>
        <v>0</v>
      </c>
      <c r="L303" s="405" t="str">
        <f t="shared" si="36"/>
        <v>M/C Off?</v>
      </c>
      <c r="M303" s="406">
        <v>0</v>
      </c>
      <c r="N303" s="407" t="str">
        <f t="shared" si="37"/>
        <v/>
      </c>
      <c r="O303" s="408" t="str">
        <f t="shared" si="38"/>
        <v>NO THEO %</v>
      </c>
      <c r="P303" s="409" t="str">
        <f t="shared" si="39"/>
        <v/>
      </c>
    </row>
    <row r="304" spans="1:16" ht="19.5" customHeight="1" x14ac:dyDescent="0.4">
      <c r="A304" s="401">
        <f>'MACHINE INFO'!E303</f>
        <v>537</v>
      </c>
      <c r="B304" s="402">
        <v>0</v>
      </c>
      <c r="C304" s="403"/>
      <c r="D304" s="403"/>
      <c r="E304" s="403"/>
      <c r="F304" s="404"/>
      <c r="G304" s="345" t="str">
        <f t="shared" si="34"/>
        <v/>
      </c>
      <c r="H304" s="404"/>
      <c r="I304" s="404"/>
      <c r="J304" s="404"/>
      <c r="K304" s="345">
        <f t="shared" si="35"/>
        <v>0</v>
      </c>
      <c r="L304" s="405" t="str">
        <f t="shared" si="36"/>
        <v>M/C Off?</v>
      </c>
      <c r="M304" s="406">
        <v>0</v>
      </c>
      <c r="N304" s="407" t="str">
        <f t="shared" si="37"/>
        <v/>
      </c>
      <c r="O304" s="408" t="str">
        <f t="shared" si="38"/>
        <v>NO THEO %</v>
      </c>
      <c r="P304" s="409" t="str">
        <f t="shared" si="39"/>
        <v/>
      </c>
    </row>
    <row r="305" spans="1:16" ht="19.5" customHeight="1" x14ac:dyDescent="0.4">
      <c r="A305" s="401">
        <f>'MACHINE INFO'!E304</f>
        <v>538</v>
      </c>
      <c r="B305" s="402">
        <v>0</v>
      </c>
      <c r="C305" s="403"/>
      <c r="D305" s="403"/>
      <c r="E305" s="403"/>
      <c r="F305" s="404"/>
      <c r="G305" s="345" t="str">
        <f t="shared" si="34"/>
        <v/>
      </c>
      <c r="H305" s="404"/>
      <c r="I305" s="404"/>
      <c r="J305" s="404"/>
      <c r="K305" s="345">
        <f t="shared" si="35"/>
        <v>0</v>
      </c>
      <c r="L305" s="405" t="str">
        <f t="shared" si="36"/>
        <v>M/C Off?</v>
      </c>
      <c r="M305" s="406">
        <v>0</v>
      </c>
      <c r="N305" s="407" t="str">
        <f t="shared" si="37"/>
        <v/>
      </c>
      <c r="O305" s="408" t="str">
        <f t="shared" si="38"/>
        <v>NO THEO %</v>
      </c>
      <c r="P305" s="409" t="str">
        <f t="shared" si="39"/>
        <v/>
      </c>
    </row>
    <row r="306" spans="1:16" ht="19.5" customHeight="1" x14ac:dyDescent="0.4">
      <c r="A306" s="401">
        <f>'MACHINE INFO'!E305</f>
        <v>539</v>
      </c>
      <c r="B306" s="402">
        <v>0</v>
      </c>
      <c r="C306" s="403"/>
      <c r="D306" s="403"/>
      <c r="E306" s="403"/>
      <c r="F306" s="404"/>
      <c r="G306" s="345" t="str">
        <f t="shared" si="34"/>
        <v/>
      </c>
      <c r="H306" s="404"/>
      <c r="I306" s="404"/>
      <c r="J306" s="404"/>
      <c r="K306" s="345">
        <f t="shared" si="35"/>
        <v>0</v>
      </c>
      <c r="L306" s="405" t="str">
        <f t="shared" si="36"/>
        <v>M/C Off?</v>
      </c>
      <c r="M306" s="406">
        <v>0</v>
      </c>
      <c r="N306" s="407" t="str">
        <f t="shared" si="37"/>
        <v/>
      </c>
      <c r="O306" s="408" t="str">
        <f t="shared" si="38"/>
        <v>NO THEO %</v>
      </c>
      <c r="P306" s="409" t="str">
        <f t="shared" si="39"/>
        <v/>
      </c>
    </row>
    <row r="307" spans="1:16" ht="19.5" customHeight="1" x14ac:dyDescent="0.4">
      <c r="A307" s="401">
        <f>'MACHINE INFO'!E306</f>
        <v>540</v>
      </c>
      <c r="B307" s="402">
        <v>0</v>
      </c>
      <c r="C307" s="403"/>
      <c r="D307" s="403"/>
      <c r="E307" s="403"/>
      <c r="F307" s="404"/>
      <c r="G307" s="345" t="str">
        <f t="shared" si="34"/>
        <v/>
      </c>
      <c r="H307" s="404"/>
      <c r="I307" s="404"/>
      <c r="J307" s="404"/>
      <c r="K307" s="345">
        <f t="shared" si="35"/>
        <v>0</v>
      </c>
      <c r="L307" s="405" t="str">
        <f t="shared" si="36"/>
        <v>M/C Off?</v>
      </c>
      <c r="M307" s="406">
        <v>0</v>
      </c>
      <c r="N307" s="407" t="str">
        <f t="shared" si="37"/>
        <v/>
      </c>
      <c r="O307" s="408" t="str">
        <f t="shared" si="38"/>
        <v>NO THEO %</v>
      </c>
      <c r="P307" s="409" t="str">
        <f t="shared" si="39"/>
        <v/>
      </c>
    </row>
    <row r="308" spans="1:16" ht="19.5" customHeight="1" x14ac:dyDescent="0.4">
      <c r="A308" s="401">
        <f>'MACHINE INFO'!E307</f>
        <v>541</v>
      </c>
      <c r="B308" s="402">
        <v>0</v>
      </c>
      <c r="C308" s="403"/>
      <c r="D308" s="403"/>
      <c r="E308" s="403"/>
      <c r="F308" s="404"/>
      <c r="G308" s="345" t="str">
        <f t="shared" si="34"/>
        <v/>
      </c>
      <c r="H308" s="404"/>
      <c r="I308" s="404"/>
      <c r="J308" s="404"/>
      <c r="K308" s="345">
        <f t="shared" si="35"/>
        <v>0</v>
      </c>
      <c r="L308" s="405" t="str">
        <f t="shared" si="36"/>
        <v>M/C Off?</v>
      </c>
      <c r="M308" s="406">
        <v>0</v>
      </c>
      <c r="N308" s="407" t="str">
        <f t="shared" si="37"/>
        <v/>
      </c>
      <c r="O308" s="408" t="str">
        <f t="shared" si="38"/>
        <v>NO THEO %</v>
      </c>
      <c r="P308" s="409" t="str">
        <f t="shared" si="39"/>
        <v/>
      </c>
    </row>
    <row r="309" spans="1:16" ht="19.5" customHeight="1" x14ac:dyDescent="0.4">
      <c r="A309" s="401">
        <f>'MACHINE INFO'!E308</f>
        <v>542</v>
      </c>
      <c r="B309" s="402">
        <v>0</v>
      </c>
      <c r="C309" s="403"/>
      <c r="D309" s="403"/>
      <c r="E309" s="403"/>
      <c r="F309" s="404"/>
      <c r="G309" s="345" t="str">
        <f t="shared" si="34"/>
        <v/>
      </c>
      <c r="H309" s="404"/>
      <c r="I309" s="404"/>
      <c r="J309" s="404"/>
      <c r="K309" s="345">
        <f t="shared" si="35"/>
        <v>0</v>
      </c>
      <c r="L309" s="405" t="str">
        <f t="shared" si="36"/>
        <v>M/C Off?</v>
      </c>
      <c r="M309" s="406">
        <v>0</v>
      </c>
      <c r="N309" s="407" t="str">
        <f t="shared" si="37"/>
        <v/>
      </c>
      <c r="O309" s="408" t="str">
        <f t="shared" si="38"/>
        <v>NO THEO %</v>
      </c>
      <c r="P309" s="409" t="str">
        <f t="shared" si="39"/>
        <v/>
      </c>
    </row>
    <row r="310" spans="1:16" ht="19.5" customHeight="1" x14ac:dyDescent="0.4">
      <c r="A310" s="401">
        <f>'MACHINE INFO'!E309</f>
        <v>543</v>
      </c>
      <c r="B310" s="402">
        <v>0</v>
      </c>
      <c r="C310" s="403"/>
      <c r="D310" s="403"/>
      <c r="E310" s="403"/>
      <c r="F310" s="404"/>
      <c r="G310" s="345" t="str">
        <f t="shared" si="34"/>
        <v/>
      </c>
      <c r="H310" s="404"/>
      <c r="I310" s="404"/>
      <c r="J310" s="404"/>
      <c r="K310" s="345">
        <f t="shared" si="35"/>
        <v>0</v>
      </c>
      <c r="L310" s="405" t="str">
        <f t="shared" si="36"/>
        <v>M/C Off?</v>
      </c>
      <c r="M310" s="406">
        <v>0</v>
      </c>
      <c r="N310" s="407" t="str">
        <f t="shared" si="37"/>
        <v/>
      </c>
      <c r="O310" s="408" t="str">
        <f t="shared" si="38"/>
        <v>NO THEO %</v>
      </c>
      <c r="P310" s="409" t="str">
        <f t="shared" si="39"/>
        <v/>
      </c>
    </row>
    <row r="311" spans="1:16" ht="19.5" customHeight="1" x14ac:dyDescent="0.4">
      <c r="A311" s="401">
        <f>'MACHINE INFO'!E310</f>
        <v>544</v>
      </c>
      <c r="B311" s="402">
        <v>0</v>
      </c>
      <c r="C311" s="403"/>
      <c r="D311" s="403"/>
      <c r="E311" s="403"/>
      <c r="F311" s="404"/>
      <c r="G311" s="345" t="str">
        <f t="shared" si="34"/>
        <v/>
      </c>
      <c r="H311" s="404"/>
      <c r="I311" s="404"/>
      <c r="J311" s="404"/>
      <c r="K311" s="345">
        <f t="shared" si="35"/>
        <v>0</v>
      </c>
      <c r="L311" s="405" t="str">
        <f t="shared" si="36"/>
        <v>M/C Off?</v>
      </c>
      <c r="M311" s="406">
        <v>0</v>
      </c>
      <c r="N311" s="407" t="str">
        <f t="shared" si="37"/>
        <v/>
      </c>
      <c r="O311" s="408" t="str">
        <f t="shared" si="38"/>
        <v>NO THEO %</v>
      </c>
      <c r="P311" s="409" t="str">
        <f t="shared" si="39"/>
        <v/>
      </c>
    </row>
    <row r="312" spans="1:16" ht="19.5" customHeight="1" x14ac:dyDescent="0.4">
      <c r="A312" s="401">
        <f>'MACHINE INFO'!E311</f>
        <v>545</v>
      </c>
      <c r="B312" s="402">
        <v>0</v>
      </c>
      <c r="C312" s="403"/>
      <c r="D312" s="403"/>
      <c r="E312" s="403"/>
      <c r="F312" s="404"/>
      <c r="G312" s="345" t="str">
        <f t="shared" si="34"/>
        <v/>
      </c>
      <c r="H312" s="404"/>
      <c r="I312" s="404"/>
      <c r="J312" s="404"/>
      <c r="K312" s="345">
        <f t="shared" si="35"/>
        <v>0</v>
      </c>
      <c r="L312" s="405" t="str">
        <f t="shared" si="36"/>
        <v>M/C Off?</v>
      </c>
      <c r="M312" s="406">
        <v>0</v>
      </c>
      <c r="N312" s="407" t="str">
        <f t="shared" si="37"/>
        <v/>
      </c>
      <c r="O312" s="408" t="str">
        <f t="shared" si="38"/>
        <v>NO THEO %</v>
      </c>
      <c r="P312" s="409" t="str">
        <f t="shared" si="39"/>
        <v/>
      </c>
    </row>
    <row r="313" spans="1:16" ht="19.5" customHeight="1" x14ac:dyDescent="0.4">
      <c r="A313" s="401">
        <f>'MACHINE INFO'!E312</f>
        <v>546</v>
      </c>
      <c r="B313" s="402">
        <v>0</v>
      </c>
      <c r="C313" s="403"/>
      <c r="D313" s="403"/>
      <c r="E313" s="403"/>
      <c r="F313" s="404"/>
      <c r="G313" s="345" t="str">
        <f t="shared" si="34"/>
        <v/>
      </c>
      <c r="H313" s="404"/>
      <c r="I313" s="404"/>
      <c r="J313" s="404"/>
      <c r="K313" s="345">
        <f t="shared" si="35"/>
        <v>0</v>
      </c>
      <c r="L313" s="405" t="str">
        <f t="shared" si="36"/>
        <v>M/C Off?</v>
      </c>
      <c r="M313" s="406">
        <v>0</v>
      </c>
      <c r="N313" s="407" t="str">
        <f t="shared" si="37"/>
        <v/>
      </c>
      <c r="O313" s="408" t="str">
        <f t="shared" si="38"/>
        <v>NO THEO %</v>
      </c>
      <c r="P313" s="409" t="str">
        <f t="shared" si="39"/>
        <v/>
      </c>
    </row>
    <row r="314" spans="1:16" ht="19.5" customHeight="1" x14ac:dyDescent="0.4">
      <c r="A314" s="401">
        <f>'MACHINE INFO'!E313</f>
        <v>547</v>
      </c>
      <c r="B314" s="402">
        <v>0</v>
      </c>
      <c r="C314" s="403"/>
      <c r="D314" s="403"/>
      <c r="E314" s="403"/>
      <c r="F314" s="404"/>
      <c r="G314" s="345" t="str">
        <f t="shared" si="34"/>
        <v/>
      </c>
      <c r="H314" s="404"/>
      <c r="I314" s="404"/>
      <c r="J314" s="404"/>
      <c r="K314" s="345">
        <f t="shared" si="35"/>
        <v>0</v>
      </c>
      <c r="L314" s="405" t="str">
        <f t="shared" si="36"/>
        <v>M/C Off?</v>
      </c>
      <c r="M314" s="406">
        <v>0</v>
      </c>
      <c r="N314" s="407" t="str">
        <f t="shared" si="37"/>
        <v/>
      </c>
      <c r="O314" s="408" t="str">
        <f t="shared" si="38"/>
        <v>NO THEO %</v>
      </c>
      <c r="P314" s="409" t="str">
        <f t="shared" si="39"/>
        <v/>
      </c>
    </row>
    <row r="315" spans="1:16" ht="19.5" customHeight="1" x14ac:dyDescent="0.4">
      <c r="A315" s="401">
        <f>'MACHINE INFO'!E314</f>
        <v>548</v>
      </c>
      <c r="B315" s="402">
        <v>0</v>
      </c>
      <c r="C315" s="403"/>
      <c r="D315" s="403"/>
      <c r="E315" s="403"/>
      <c r="F315" s="404"/>
      <c r="G315" s="345" t="str">
        <f t="shared" si="34"/>
        <v/>
      </c>
      <c r="H315" s="404"/>
      <c r="I315" s="404"/>
      <c r="J315" s="404"/>
      <c r="K315" s="345">
        <f t="shared" si="35"/>
        <v>0</v>
      </c>
      <c r="L315" s="405" t="str">
        <f t="shared" si="36"/>
        <v>M/C Off?</v>
      </c>
      <c r="M315" s="406">
        <v>0</v>
      </c>
      <c r="N315" s="407" t="str">
        <f t="shared" si="37"/>
        <v/>
      </c>
      <c r="O315" s="408" t="str">
        <f t="shared" si="38"/>
        <v>NO THEO %</v>
      </c>
      <c r="P315" s="409" t="str">
        <f t="shared" si="39"/>
        <v/>
      </c>
    </row>
    <row r="316" spans="1:16" ht="19.5" customHeight="1" x14ac:dyDescent="0.4">
      <c r="A316" s="401">
        <f>'MACHINE INFO'!E315</f>
        <v>549</v>
      </c>
      <c r="B316" s="402">
        <v>0</v>
      </c>
      <c r="C316" s="403"/>
      <c r="D316" s="403"/>
      <c r="E316" s="403"/>
      <c r="F316" s="404"/>
      <c r="G316" s="345" t="str">
        <f t="shared" si="34"/>
        <v/>
      </c>
      <c r="H316" s="404"/>
      <c r="I316" s="404"/>
      <c r="J316" s="404"/>
      <c r="K316" s="345">
        <f t="shared" si="35"/>
        <v>0</v>
      </c>
      <c r="L316" s="405" t="str">
        <f t="shared" si="36"/>
        <v>M/C Off?</v>
      </c>
      <c r="M316" s="406">
        <v>0</v>
      </c>
      <c r="N316" s="407" t="str">
        <f t="shared" si="37"/>
        <v/>
      </c>
      <c r="O316" s="408" t="str">
        <f t="shared" si="38"/>
        <v>NO THEO %</v>
      </c>
      <c r="P316" s="409" t="str">
        <f t="shared" si="39"/>
        <v/>
      </c>
    </row>
    <row r="317" spans="1:16" ht="19.5" customHeight="1" x14ac:dyDescent="0.4">
      <c r="A317" s="401">
        <f>'MACHINE INFO'!E316</f>
        <v>550</v>
      </c>
      <c r="B317" s="402">
        <v>0</v>
      </c>
      <c r="C317" s="403"/>
      <c r="D317" s="403"/>
      <c r="E317" s="403"/>
      <c r="F317" s="404"/>
      <c r="G317" s="345" t="str">
        <f t="shared" si="34"/>
        <v/>
      </c>
      <c r="H317" s="404"/>
      <c r="I317" s="404"/>
      <c r="J317" s="404"/>
      <c r="K317" s="345">
        <f t="shared" si="35"/>
        <v>0</v>
      </c>
      <c r="L317" s="405" t="str">
        <f t="shared" si="36"/>
        <v>M/C Off?</v>
      </c>
      <c r="M317" s="406">
        <v>0</v>
      </c>
      <c r="N317" s="407" t="str">
        <f t="shared" si="37"/>
        <v/>
      </c>
      <c r="O317" s="408" t="str">
        <f t="shared" si="38"/>
        <v>NO THEO %</v>
      </c>
      <c r="P317" s="409" t="str">
        <f t="shared" si="39"/>
        <v/>
      </c>
    </row>
    <row r="318" spans="1:16" ht="19.5" customHeight="1" x14ac:dyDescent="0.4">
      <c r="A318" s="401">
        <f>'MACHINE INFO'!E317</f>
        <v>551</v>
      </c>
      <c r="B318" s="402">
        <v>0</v>
      </c>
      <c r="C318" s="403"/>
      <c r="D318" s="403"/>
      <c r="E318" s="403"/>
      <c r="F318" s="404"/>
      <c r="G318" s="345" t="str">
        <f t="shared" si="34"/>
        <v/>
      </c>
      <c r="H318" s="404"/>
      <c r="I318" s="404"/>
      <c r="J318" s="404"/>
      <c r="K318" s="345">
        <f t="shared" si="35"/>
        <v>0</v>
      </c>
      <c r="L318" s="405" t="str">
        <f t="shared" si="36"/>
        <v>M/C Off?</v>
      </c>
      <c r="M318" s="406">
        <v>0</v>
      </c>
      <c r="N318" s="407" t="str">
        <f t="shared" si="37"/>
        <v/>
      </c>
      <c r="O318" s="408" t="str">
        <f t="shared" si="38"/>
        <v>NO THEO %</v>
      </c>
      <c r="P318" s="409" t="str">
        <f t="shared" si="39"/>
        <v/>
      </c>
    </row>
    <row r="319" spans="1:16" ht="19.5" customHeight="1" x14ac:dyDescent="0.4">
      <c r="A319" s="401">
        <f>'MACHINE INFO'!E318</f>
        <v>552</v>
      </c>
      <c r="B319" s="402">
        <v>0</v>
      </c>
      <c r="C319" s="403"/>
      <c r="D319" s="403"/>
      <c r="E319" s="403"/>
      <c r="F319" s="404"/>
      <c r="G319" s="345" t="str">
        <f t="shared" si="34"/>
        <v/>
      </c>
      <c r="H319" s="404"/>
      <c r="I319" s="404"/>
      <c r="J319" s="404"/>
      <c r="K319" s="345">
        <f t="shared" si="35"/>
        <v>0</v>
      </c>
      <c r="L319" s="405" t="str">
        <f t="shared" si="36"/>
        <v>M/C Off?</v>
      </c>
      <c r="M319" s="406">
        <v>0</v>
      </c>
      <c r="N319" s="407" t="str">
        <f t="shared" si="37"/>
        <v/>
      </c>
      <c r="O319" s="408" t="str">
        <f t="shared" si="38"/>
        <v>NO THEO %</v>
      </c>
      <c r="P319" s="409" t="str">
        <f t="shared" si="39"/>
        <v/>
      </c>
    </row>
    <row r="320" spans="1:16" ht="19.5" customHeight="1" x14ac:dyDescent="0.4">
      <c r="A320" s="401">
        <f>'MACHINE INFO'!E319</f>
        <v>553</v>
      </c>
      <c r="B320" s="402">
        <v>0</v>
      </c>
      <c r="C320" s="403"/>
      <c r="D320" s="403"/>
      <c r="E320" s="403"/>
      <c r="F320" s="404"/>
      <c r="G320" s="345" t="str">
        <f t="shared" si="34"/>
        <v/>
      </c>
      <c r="H320" s="404"/>
      <c r="I320" s="404"/>
      <c r="J320" s="404"/>
      <c r="K320" s="345">
        <f t="shared" si="35"/>
        <v>0</v>
      </c>
      <c r="L320" s="405" t="str">
        <f t="shared" si="36"/>
        <v>M/C Off?</v>
      </c>
      <c r="M320" s="406">
        <v>0</v>
      </c>
      <c r="N320" s="407" t="str">
        <f t="shared" si="37"/>
        <v/>
      </c>
      <c r="O320" s="408" t="str">
        <f t="shared" si="38"/>
        <v>NO THEO %</v>
      </c>
      <c r="P320" s="409" t="str">
        <f t="shared" si="39"/>
        <v/>
      </c>
    </row>
    <row r="321" spans="1:16" ht="19.5" customHeight="1" x14ac:dyDescent="0.4">
      <c r="A321" s="401">
        <f>'MACHINE INFO'!E320</f>
        <v>554</v>
      </c>
      <c r="B321" s="402">
        <v>0</v>
      </c>
      <c r="C321" s="403"/>
      <c r="D321" s="403"/>
      <c r="E321" s="403"/>
      <c r="F321" s="404"/>
      <c r="G321" s="345" t="str">
        <f t="shared" si="34"/>
        <v/>
      </c>
      <c r="H321" s="404"/>
      <c r="I321" s="404"/>
      <c r="J321" s="404"/>
      <c r="K321" s="345">
        <f t="shared" si="35"/>
        <v>0</v>
      </c>
      <c r="L321" s="405" t="str">
        <f t="shared" si="36"/>
        <v>M/C Off?</v>
      </c>
      <c r="M321" s="406">
        <v>0</v>
      </c>
      <c r="N321" s="407" t="str">
        <f t="shared" si="37"/>
        <v/>
      </c>
      <c r="O321" s="408" t="str">
        <f t="shared" si="38"/>
        <v>NO THEO %</v>
      </c>
      <c r="P321" s="409" t="str">
        <f t="shared" si="39"/>
        <v/>
      </c>
    </row>
    <row r="322" spans="1:16" ht="19.5" customHeight="1" x14ac:dyDescent="0.4">
      <c r="A322" s="401">
        <f>'MACHINE INFO'!E321</f>
        <v>555</v>
      </c>
      <c r="B322" s="402">
        <v>0</v>
      </c>
      <c r="C322" s="403"/>
      <c r="D322" s="403"/>
      <c r="E322" s="403"/>
      <c r="F322" s="404"/>
      <c r="G322" s="345" t="str">
        <f t="shared" si="34"/>
        <v/>
      </c>
      <c r="H322" s="404"/>
      <c r="I322" s="404"/>
      <c r="J322" s="404"/>
      <c r="K322" s="345">
        <f t="shared" si="35"/>
        <v>0</v>
      </c>
      <c r="L322" s="405" t="str">
        <f t="shared" si="36"/>
        <v>M/C Off?</v>
      </c>
      <c r="M322" s="406">
        <v>0</v>
      </c>
      <c r="N322" s="407" t="str">
        <f t="shared" si="37"/>
        <v/>
      </c>
      <c r="O322" s="408" t="str">
        <f t="shared" si="38"/>
        <v>NO THEO %</v>
      </c>
      <c r="P322" s="409" t="str">
        <f t="shared" si="39"/>
        <v/>
      </c>
    </row>
    <row r="323" spans="1:16" ht="19.5" customHeight="1" thickBot="1" x14ac:dyDescent="0.45">
      <c r="A323" s="401">
        <f>'MACHINE INFO'!E322</f>
        <v>556</v>
      </c>
      <c r="B323" s="402">
        <v>0</v>
      </c>
      <c r="C323" s="403"/>
      <c r="D323" s="403"/>
      <c r="E323" s="403"/>
      <c r="F323" s="404"/>
      <c r="G323" s="345" t="str">
        <f t="shared" si="34"/>
        <v/>
      </c>
      <c r="H323" s="404"/>
      <c r="I323" s="404"/>
      <c r="J323" s="404"/>
      <c r="K323" s="345">
        <f t="shared" si="35"/>
        <v>0</v>
      </c>
      <c r="L323" s="405" t="str">
        <f t="shared" si="36"/>
        <v>M/C Off?</v>
      </c>
      <c r="M323" s="406">
        <v>0</v>
      </c>
      <c r="N323" s="407" t="str">
        <f t="shared" si="37"/>
        <v/>
      </c>
      <c r="O323" s="408" t="str">
        <f t="shared" si="38"/>
        <v>NO THEO %</v>
      </c>
      <c r="P323" s="409" t="str">
        <f t="shared" si="39"/>
        <v/>
      </c>
    </row>
    <row r="324" spans="1:16" ht="19.5" hidden="1" customHeight="1" x14ac:dyDescent="0.4">
      <c r="A324" s="401">
        <f>'MACHINE INFO'!E323</f>
        <v>0</v>
      </c>
      <c r="B324" s="402">
        <v>313</v>
      </c>
      <c r="C324" s="403"/>
      <c r="D324" s="403"/>
      <c r="E324" s="403"/>
      <c r="F324" s="404"/>
      <c r="G324" s="345" t="str">
        <f t="shared" ref="G324:G331" si="40">IF(AND(D324="",E324="",F324=""),"",SUM(D324:F324))</f>
        <v/>
      </c>
      <c r="H324" s="404"/>
      <c r="I324" s="404"/>
      <c r="J324" s="404"/>
      <c r="K324" s="345">
        <f t="shared" ref="K324:K331" si="41">SUM(H324:J324)</f>
        <v>0</v>
      </c>
      <c r="L324" s="405" t="str">
        <f t="shared" ref="L324:L331" si="42">IF(AND(C324=0,D324=0,E324=0,F324=0),"M/C Off?",SUM(G324-K324))</f>
        <v>M/C Off?</v>
      </c>
      <c r="M324" s="406">
        <v>313</v>
      </c>
      <c r="N324" s="407" t="str">
        <f t="shared" ref="N324:N331" si="43">IF(L324="M/C Off?","",IF(G324="","",IF(AND(H324="",I324="",J324=""),"",SUM((C324-L324)/C324))))</f>
        <v/>
      </c>
      <c r="O324" s="408" t="str">
        <f t="shared" ref="O324:O331" si="44">IF(M324=0,"NO THEO %",IF(N324="","",SUM(M324-N324)))</f>
        <v/>
      </c>
      <c r="P324" s="409" t="str">
        <f t="shared" ref="P324:P331" si="45">IF(C324="","",IF(G324&gt;C324,"DROP BUT NO COIN IN?",IF(C324=0,"ZERO COIN IN?",IF(AND(C324&gt;0,G324&gt;0),"OK",IF(AND(C324&gt;0,G324=0),"No Drop?",)))))</f>
        <v/>
      </c>
    </row>
    <row r="325" spans="1:16" ht="19.5" hidden="1" customHeight="1" x14ac:dyDescent="0.4">
      <c r="A325" s="401">
        <f>'MACHINE INFO'!E324</f>
        <v>0</v>
      </c>
      <c r="B325" s="402">
        <v>314</v>
      </c>
      <c r="C325" s="403"/>
      <c r="D325" s="403"/>
      <c r="E325" s="403"/>
      <c r="F325" s="404"/>
      <c r="G325" s="345" t="str">
        <f t="shared" si="40"/>
        <v/>
      </c>
      <c r="H325" s="404"/>
      <c r="I325" s="404"/>
      <c r="J325" s="404"/>
      <c r="K325" s="345">
        <f t="shared" si="41"/>
        <v>0</v>
      </c>
      <c r="L325" s="405" t="str">
        <f t="shared" si="42"/>
        <v>M/C Off?</v>
      </c>
      <c r="M325" s="406">
        <v>314</v>
      </c>
      <c r="N325" s="407" t="str">
        <f t="shared" si="43"/>
        <v/>
      </c>
      <c r="O325" s="408" t="str">
        <f t="shared" si="44"/>
        <v/>
      </c>
      <c r="P325" s="409" t="str">
        <f t="shared" si="45"/>
        <v/>
      </c>
    </row>
    <row r="326" spans="1:16" ht="19.5" hidden="1" customHeight="1" x14ac:dyDescent="0.4">
      <c r="A326" s="401">
        <f>'MACHINE INFO'!E325</f>
        <v>0</v>
      </c>
      <c r="B326" s="402">
        <v>315</v>
      </c>
      <c r="C326" s="403"/>
      <c r="D326" s="403"/>
      <c r="E326" s="403"/>
      <c r="F326" s="404"/>
      <c r="G326" s="345" t="str">
        <f t="shared" si="40"/>
        <v/>
      </c>
      <c r="H326" s="404"/>
      <c r="I326" s="404"/>
      <c r="J326" s="404"/>
      <c r="K326" s="345">
        <f t="shared" si="41"/>
        <v>0</v>
      </c>
      <c r="L326" s="405" t="str">
        <f t="shared" si="42"/>
        <v>M/C Off?</v>
      </c>
      <c r="M326" s="406">
        <v>315</v>
      </c>
      <c r="N326" s="407" t="str">
        <f t="shared" si="43"/>
        <v/>
      </c>
      <c r="O326" s="408" t="str">
        <f t="shared" si="44"/>
        <v/>
      </c>
      <c r="P326" s="409" t="str">
        <f t="shared" si="45"/>
        <v/>
      </c>
    </row>
    <row r="327" spans="1:16" ht="19.5" hidden="1" customHeight="1" x14ac:dyDescent="0.4">
      <c r="A327" s="401">
        <f>'MACHINE INFO'!E326</f>
        <v>0</v>
      </c>
      <c r="B327" s="402">
        <v>316</v>
      </c>
      <c r="C327" s="403"/>
      <c r="D327" s="403"/>
      <c r="E327" s="403"/>
      <c r="F327" s="404"/>
      <c r="G327" s="345" t="str">
        <f t="shared" si="40"/>
        <v/>
      </c>
      <c r="H327" s="404"/>
      <c r="I327" s="404"/>
      <c r="J327" s="404"/>
      <c r="K327" s="345">
        <f t="shared" si="41"/>
        <v>0</v>
      </c>
      <c r="L327" s="405" t="str">
        <f t="shared" si="42"/>
        <v>M/C Off?</v>
      </c>
      <c r="M327" s="406">
        <v>316</v>
      </c>
      <c r="N327" s="407" t="str">
        <f t="shared" si="43"/>
        <v/>
      </c>
      <c r="O327" s="408" t="str">
        <f t="shared" si="44"/>
        <v/>
      </c>
      <c r="P327" s="409" t="str">
        <f t="shared" si="45"/>
        <v/>
      </c>
    </row>
    <row r="328" spans="1:16" ht="19.5" hidden="1" customHeight="1" x14ac:dyDescent="0.4">
      <c r="A328" s="401">
        <f>'MACHINE INFO'!E327</f>
        <v>0</v>
      </c>
      <c r="B328" s="402">
        <v>317</v>
      </c>
      <c r="C328" s="403"/>
      <c r="D328" s="403"/>
      <c r="E328" s="403"/>
      <c r="F328" s="404"/>
      <c r="G328" s="345" t="str">
        <f t="shared" si="40"/>
        <v/>
      </c>
      <c r="H328" s="404"/>
      <c r="I328" s="404"/>
      <c r="J328" s="404"/>
      <c r="K328" s="345">
        <f t="shared" si="41"/>
        <v>0</v>
      </c>
      <c r="L328" s="405" t="str">
        <f t="shared" si="42"/>
        <v>M/C Off?</v>
      </c>
      <c r="M328" s="406">
        <v>317</v>
      </c>
      <c r="N328" s="407" t="str">
        <f t="shared" si="43"/>
        <v/>
      </c>
      <c r="O328" s="408" t="str">
        <f t="shared" si="44"/>
        <v/>
      </c>
      <c r="P328" s="409" t="str">
        <f t="shared" si="45"/>
        <v/>
      </c>
    </row>
    <row r="329" spans="1:16" ht="19.5" hidden="1" customHeight="1" x14ac:dyDescent="0.4">
      <c r="A329" s="401">
        <f>'MACHINE INFO'!E328</f>
        <v>0</v>
      </c>
      <c r="B329" s="402">
        <v>318</v>
      </c>
      <c r="C329" s="403"/>
      <c r="D329" s="403"/>
      <c r="E329" s="403"/>
      <c r="F329" s="404"/>
      <c r="G329" s="345" t="str">
        <f t="shared" si="40"/>
        <v/>
      </c>
      <c r="H329" s="404"/>
      <c r="I329" s="404"/>
      <c r="J329" s="404"/>
      <c r="K329" s="345">
        <f t="shared" si="41"/>
        <v>0</v>
      </c>
      <c r="L329" s="405" t="str">
        <f t="shared" si="42"/>
        <v>M/C Off?</v>
      </c>
      <c r="M329" s="406">
        <v>318</v>
      </c>
      <c r="N329" s="407" t="str">
        <f t="shared" si="43"/>
        <v/>
      </c>
      <c r="O329" s="408" t="str">
        <f t="shared" si="44"/>
        <v/>
      </c>
      <c r="P329" s="409" t="str">
        <f t="shared" si="45"/>
        <v/>
      </c>
    </row>
    <row r="330" spans="1:16" ht="19.5" hidden="1" customHeight="1" x14ac:dyDescent="0.4">
      <c r="A330" s="401">
        <f>'MACHINE INFO'!E329</f>
        <v>0</v>
      </c>
      <c r="B330" s="402">
        <v>319</v>
      </c>
      <c r="C330" s="403"/>
      <c r="D330" s="403"/>
      <c r="E330" s="403"/>
      <c r="F330" s="404"/>
      <c r="G330" s="345" t="str">
        <f t="shared" si="40"/>
        <v/>
      </c>
      <c r="H330" s="404"/>
      <c r="I330" s="404"/>
      <c r="J330" s="404"/>
      <c r="K330" s="345">
        <f t="shared" si="41"/>
        <v>0</v>
      </c>
      <c r="L330" s="405" t="str">
        <f t="shared" si="42"/>
        <v>M/C Off?</v>
      </c>
      <c r="M330" s="406">
        <v>319</v>
      </c>
      <c r="N330" s="407" t="str">
        <f t="shared" si="43"/>
        <v/>
      </c>
      <c r="O330" s="408" t="str">
        <f t="shared" si="44"/>
        <v/>
      </c>
      <c r="P330" s="409" t="str">
        <f t="shared" si="45"/>
        <v/>
      </c>
    </row>
    <row r="331" spans="1:16" ht="19.5" hidden="1" customHeight="1" x14ac:dyDescent="0.4">
      <c r="A331" s="401">
        <f>'MACHINE INFO'!E330</f>
        <v>0</v>
      </c>
      <c r="B331" s="402">
        <v>320</v>
      </c>
      <c r="C331" s="403"/>
      <c r="D331" s="403"/>
      <c r="E331" s="403"/>
      <c r="F331" s="404"/>
      <c r="G331" s="345" t="str">
        <f t="shared" si="40"/>
        <v/>
      </c>
      <c r="H331" s="404"/>
      <c r="I331" s="404"/>
      <c r="J331" s="404"/>
      <c r="K331" s="345">
        <f t="shared" si="41"/>
        <v>0</v>
      </c>
      <c r="L331" s="405" t="str">
        <f t="shared" si="42"/>
        <v>M/C Off?</v>
      </c>
      <c r="M331" s="406">
        <v>320</v>
      </c>
      <c r="N331" s="407" t="str">
        <f t="shared" si="43"/>
        <v/>
      </c>
      <c r="O331" s="408" t="str">
        <f t="shared" si="44"/>
        <v/>
      </c>
      <c r="P331" s="409" t="str">
        <f t="shared" si="45"/>
        <v/>
      </c>
    </row>
    <row r="332" spans="1:16" ht="19.5" hidden="1" customHeight="1" x14ac:dyDescent="0.4">
      <c r="A332" s="401">
        <f>'MACHINE INFO'!E331</f>
        <v>0</v>
      </c>
      <c r="B332" s="402">
        <v>321</v>
      </c>
      <c r="C332" s="403"/>
      <c r="D332" s="403"/>
      <c r="E332" s="403"/>
      <c r="F332" s="404"/>
      <c r="G332" s="345" t="str">
        <f t="shared" ref="G332:G333" si="46">IF(AND(D332="",E332="",F332=""),"",SUM(D332:F332))</f>
        <v/>
      </c>
      <c r="H332" s="404"/>
      <c r="I332" s="404"/>
      <c r="J332" s="404"/>
      <c r="K332" s="345">
        <f t="shared" ref="K332:K333" si="47">SUM(H332:J332)</f>
        <v>0</v>
      </c>
      <c r="L332" s="405" t="str">
        <f t="shared" ref="L332:L333" si="48">IF(AND(C332=0,D332=0,E332=0,F332=0),"M/C Off?",SUM(G332-K332))</f>
        <v>M/C Off?</v>
      </c>
      <c r="M332" s="406">
        <v>321</v>
      </c>
      <c r="N332" s="407" t="str">
        <f t="shared" ref="N332:N333" si="49">IF(L332="M/C Off?","",IF(G332="","",IF(AND(H332="",I332="",J332=""),"",SUM((C332-L332)/C332))))</f>
        <v/>
      </c>
      <c r="O332" s="408" t="str">
        <f t="shared" ref="O332:O333" si="50">IF(M332=0,"NO THEO %",IF(N332="","",SUM(M332-N332)))</f>
        <v/>
      </c>
      <c r="P332" s="409" t="str">
        <f t="shared" ref="P332:P333" si="51">IF(C332="","",IF(G332&gt;C332,"DROP BUT NO COIN IN?",IF(C332=0,"ZERO COIN IN?",IF(AND(C332&gt;0,G332&gt;0),"OK",IF(AND(C332&gt;0,G332=0),"No Drop?",)))))</f>
        <v/>
      </c>
    </row>
    <row r="333" spans="1:16" ht="19.5" hidden="1" customHeight="1" thickBot="1" x14ac:dyDescent="0.45">
      <c r="A333" s="401">
        <f>'MACHINE INFO'!E332</f>
        <v>0</v>
      </c>
      <c r="B333" s="402">
        <v>322</v>
      </c>
      <c r="C333" s="403"/>
      <c r="D333" s="403"/>
      <c r="E333" s="403"/>
      <c r="F333" s="404"/>
      <c r="G333" s="345" t="str">
        <f t="shared" si="46"/>
        <v/>
      </c>
      <c r="H333" s="404"/>
      <c r="I333" s="404"/>
      <c r="J333" s="404"/>
      <c r="K333" s="345">
        <f t="shared" si="47"/>
        <v>0</v>
      </c>
      <c r="L333" s="405" t="str">
        <f t="shared" si="48"/>
        <v>M/C Off?</v>
      </c>
      <c r="M333" s="406">
        <v>322</v>
      </c>
      <c r="N333" s="407" t="str">
        <f t="shared" si="49"/>
        <v/>
      </c>
      <c r="O333" s="408" t="str">
        <f t="shared" si="50"/>
        <v/>
      </c>
      <c r="P333" s="409" t="str">
        <f t="shared" si="51"/>
        <v/>
      </c>
    </row>
    <row r="334" spans="1:16" ht="15.75" thickTop="1" x14ac:dyDescent="0.4">
      <c r="A334" s="24"/>
      <c r="B334" s="423"/>
      <c r="C334" s="424"/>
      <c r="D334" s="424"/>
      <c r="E334" s="423"/>
      <c r="F334" s="423"/>
      <c r="G334" s="423"/>
      <c r="H334" s="423"/>
      <c r="I334" s="423"/>
      <c r="J334" s="423"/>
      <c r="K334" s="423"/>
      <c r="L334" s="425"/>
      <c r="M334" s="426"/>
      <c r="N334" s="427"/>
      <c r="O334" s="428"/>
      <c r="P334" s="429"/>
    </row>
    <row r="335" spans="1:16" ht="20.25" customHeight="1" x14ac:dyDescent="0.4">
      <c r="A335" s="27"/>
      <c r="B335" s="28"/>
      <c r="C335" s="31" t="s">
        <v>124</v>
      </c>
      <c r="D335" s="27" t="s">
        <v>101</v>
      </c>
      <c r="E335" s="27" t="s">
        <v>101</v>
      </c>
      <c r="F335" s="27" t="s">
        <v>101</v>
      </c>
      <c r="G335" s="31" t="s">
        <v>124</v>
      </c>
      <c r="H335" s="27" t="s">
        <v>101</v>
      </c>
      <c r="I335" s="27" t="s">
        <v>101</v>
      </c>
      <c r="J335" s="27" t="s">
        <v>101</v>
      </c>
      <c r="K335" s="31" t="s">
        <v>124</v>
      </c>
      <c r="L335" s="31" t="s">
        <v>124</v>
      </c>
      <c r="M335" s="27" t="s">
        <v>116</v>
      </c>
      <c r="N335" s="27" t="s">
        <v>115</v>
      </c>
      <c r="O335" s="30" t="s">
        <v>117</v>
      </c>
      <c r="P335" s="17"/>
    </row>
    <row r="336" spans="1:16" ht="20.25" customHeight="1" x14ac:dyDescent="0.4">
      <c r="A336" s="27"/>
      <c r="B336" s="28"/>
      <c r="C336" s="31" t="s">
        <v>106</v>
      </c>
      <c r="D336" s="30" t="s">
        <v>168</v>
      </c>
      <c r="E336" s="30" t="s">
        <v>169</v>
      </c>
      <c r="F336" s="30" t="s">
        <v>170</v>
      </c>
      <c r="G336" s="31" t="s">
        <v>107</v>
      </c>
      <c r="H336" s="30" t="s">
        <v>111</v>
      </c>
      <c r="I336" s="30" t="s">
        <v>112</v>
      </c>
      <c r="J336" s="30" t="s">
        <v>167</v>
      </c>
      <c r="K336" s="31" t="s">
        <v>171</v>
      </c>
      <c r="L336" s="30" t="s">
        <v>108</v>
      </c>
      <c r="M336" s="30" t="s">
        <v>113</v>
      </c>
      <c r="N336" s="30" t="s">
        <v>113</v>
      </c>
      <c r="O336" s="30" t="s">
        <v>110</v>
      </c>
      <c r="P336" s="17"/>
    </row>
    <row r="337" spans="1:16" ht="14.65" thickBot="1" x14ac:dyDescent="0.45">
      <c r="A337" s="13"/>
      <c r="B337" s="13"/>
      <c r="C337" s="34"/>
      <c r="D337" s="34"/>
      <c r="E337" s="34"/>
      <c r="F337" s="34"/>
      <c r="G337" s="34"/>
      <c r="H337" s="34"/>
      <c r="I337" s="34"/>
      <c r="J337" s="34"/>
      <c r="K337" s="34"/>
      <c r="L337" s="31"/>
      <c r="M337" s="35"/>
      <c r="N337" s="13"/>
      <c r="O337" s="17"/>
      <c r="P337" s="17"/>
    </row>
    <row r="338" spans="1:16" ht="20.25" customHeight="1" thickTop="1" thickBot="1" x14ac:dyDescent="0.4">
      <c r="A338" s="36"/>
      <c r="B338" s="36"/>
      <c r="C338" s="104" t="e">
        <f>AVERAGE(C11:C333)</f>
        <v>#DIV/0!</v>
      </c>
      <c r="D338" s="104">
        <f>SUM(D11:D333)</f>
        <v>0</v>
      </c>
      <c r="E338" s="104">
        <f>SUM(E11:E333)</f>
        <v>0</v>
      </c>
      <c r="F338" s="104">
        <f>SUM(F11:F333)</f>
        <v>0</v>
      </c>
      <c r="G338" s="104" t="e">
        <f>AVERAGE(G11:G333)</f>
        <v>#DIV/0!</v>
      </c>
      <c r="H338" s="104">
        <f>SUM(H11:H333)</f>
        <v>0</v>
      </c>
      <c r="I338" s="104">
        <f>SUM(I11:I333)</f>
        <v>0</v>
      </c>
      <c r="J338" s="104">
        <f>SUM(J11:J333)</f>
        <v>0</v>
      </c>
      <c r="K338" s="104">
        <f>AVERAGE(K11:K333)</f>
        <v>0</v>
      </c>
      <c r="L338" s="104" t="e">
        <f>AVERAGE(L11:L333)</f>
        <v>#DIV/0!</v>
      </c>
      <c r="M338" s="121">
        <f>AVERAGE(M11:M333)</f>
        <v>9.8297213622291029</v>
      </c>
      <c r="N338" s="121" t="e">
        <f>AVERAGE(N11:N333)</f>
        <v>#DIV/0!</v>
      </c>
      <c r="O338" s="121" t="e">
        <f>AVERAGE(O11:O333)</f>
        <v>#DIV/0!</v>
      </c>
      <c r="P338" s="23"/>
    </row>
    <row r="339" spans="1:16" ht="13.5" thickTop="1" x14ac:dyDescent="0.35"/>
    <row r="340" spans="1:16" ht="13.5" customHeight="1" thickBot="1" x14ac:dyDescent="0.4">
      <c r="A340" s="36"/>
      <c r="B340" s="36"/>
      <c r="C340" s="36"/>
      <c r="D340" s="36"/>
      <c r="E340" s="90"/>
      <c r="F340" s="91"/>
      <c r="G340" s="91"/>
      <c r="H340" s="91"/>
      <c r="I340" s="91"/>
      <c r="J340" s="91"/>
      <c r="K340" s="91"/>
      <c r="L340" s="91"/>
      <c r="M340" s="92"/>
      <c r="N340" s="93"/>
      <c r="O340" s="93"/>
      <c r="P340" s="23"/>
    </row>
    <row r="341" spans="1:16" ht="20.25" customHeight="1" thickTop="1" thickBot="1" x14ac:dyDescent="0.45">
      <c r="E341" s="94" t="s">
        <v>182</v>
      </c>
      <c r="F341" s="105">
        <f>SUM(C11:C333)</f>
        <v>0</v>
      </c>
      <c r="G341" s="143"/>
      <c r="H341" s="94" t="s">
        <v>133</v>
      </c>
      <c r="I341" s="105">
        <f>SUM(L11:L333)</f>
        <v>0</v>
      </c>
      <c r="J341" s="95"/>
      <c r="M341" s="912"/>
      <c r="N341" s="912"/>
      <c r="O341" s="912"/>
      <c r="P341" s="96"/>
    </row>
    <row r="342" spans="1:16" ht="20.25" customHeight="1" thickTop="1" thickBot="1" x14ac:dyDescent="0.45">
      <c r="E342" s="97" t="s">
        <v>183</v>
      </c>
      <c r="F342" s="110"/>
      <c r="G342" s="143"/>
      <c r="H342" s="97" t="s">
        <v>154</v>
      </c>
      <c r="I342" s="110"/>
      <c r="J342" s="95"/>
      <c r="M342" s="912"/>
      <c r="N342" s="912"/>
      <c r="O342" s="912"/>
      <c r="P342" s="96"/>
    </row>
    <row r="343" spans="1:16" ht="20.25" customHeight="1" thickTop="1" thickBot="1" x14ac:dyDescent="0.4">
      <c r="E343" s="98" t="s">
        <v>136</v>
      </c>
      <c r="F343" s="105">
        <f>SUM(F341-F342)</f>
        <v>0</v>
      </c>
      <c r="G343" s="143"/>
      <c r="H343" s="98" t="s">
        <v>134</v>
      </c>
      <c r="I343" s="106">
        <f>SUM(I342-I341)</f>
        <v>0</v>
      </c>
      <c r="J343" s="95"/>
    </row>
    <row r="344" spans="1:16" ht="20.25" customHeight="1" thickTop="1" thickBot="1" x14ac:dyDescent="0.4">
      <c r="G344" s="143"/>
      <c r="H344" s="99" t="s">
        <v>135</v>
      </c>
      <c r="I344" s="111"/>
      <c r="J344" s="95"/>
    </row>
    <row r="345" spans="1:16" ht="20.25" customHeight="1" thickTop="1" thickBot="1" x14ac:dyDescent="0.45">
      <c r="G345" s="143"/>
      <c r="H345" s="98" t="s">
        <v>136</v>
      </c>
      <c r="I345" s="105">
        <f>SUM(I342-I344)</f>
        <v>0</v>
      </c>
      <c r="J345" s="95"/>
      <c r="M345" s="101"/>
      <c r="N345" s="102"/>
    </row>
    <row r="346" spans="1:16" ht="20.25" customHeight="1" thickTop="1" x14ac:dyDescent="0.4">
      <c r="E346" s="90"/>
      <c r="F346" s="100"/>
      <c r="G346" s="100"/>
      <c r="J346" s="95"/>
      <c r="M346" s="102"/>
      <c r="N346" s="102"/>
    </row>
    <row r="347" spans="1:16" ht="20.25" customHeight="1" x14ac:dyDescent="0.4">
      <c r="E347" s="913" t="s">
        <v>137</v>
      </c>
      <c r="F347" s="913"/>
      <c r="G347" s="913"/>
      <c r="H347" s="913"/>
      <c r="I347" s="149"/>
      <c r="J347" s="149"/>
      <c r="K347" s="149"/>
      <c r="L347" s="149"/>
      <c r="M347" s="149"/>
    </row>
    <row r="348" spans="1:16" ht="20.25" customHeight="1" x14ac:dyDescent="0.4">
      <c r="E348" s="913"/>
      <c r="F348" s="913"/>
      <c r="G348" s="913"/>
      <c r="H348" s="913"/>
      <c r="I348" s="149"/>
      <c r="J348" s="149"/>
      <c r="K348" s="149"/>
      <c r="L348" s="149"/>
      <c r="M348" s="149"/>
    </row>
    <row r="349" spans="1:16" ht="14.25" x14ac:dyDescent="0.4">
      <c r="F349" s="84"/>
      <c r="G349" s="84"/>
      <c r="H349" s="132"/>
      <c r="I349" s="132"/>
      <c r="J349" s="132"/>
      <c r="K349" s="132"/>
      <c r="L349" s="132"/>
    </row>
    <row r="350" spans="1:16" ht="14.25" x14ac:dyDescent="0.4">
      <c r="F350" s="122"/>
      <c r="G350" s="122"/>
      <c r="H350" s="123"/>
      <c r="I350" s="123"/>
      <c r="J350" s="123"/>
      <c r="K350" s="123"/>
      <c r="L350" s="123"/>
    </row>
    <row r="351" spans="1:16" ht="18" customHeight="1" x14ac:dyDescent="0.35">
      <c r="E351" s="430"/>
      <c r="F351" s="430" t="s">
        <v>157</v>
      </c>
      <c r="G351" s="140"/>
      <c r="H351" s="132"/>
      <c r="I351" s="132"/>
      <c r="J351" s="132"/>
      <c r="K351" s="132"/>
      <c r="L351" s="132"/>
    </row>
    <row r="352" spans="1:16" ht="18" customHeight="1" x14ac:dyDescent="0.35">
      <c r="E352" s="134" t="s">
        <v>158</v>
      </c>
      <c r="F352" s="134" t="s">
        <v>159</v>
      </c>
      <c r="G352" s="140"/>
    </row>
    <row r="353" spans="2:10" ht="18" customHeight="1" x14ac:dyDescent="0.4">
      <c r="E353" s="135">
        <v>25</v>
      </c>
      <c r="F353" s="431">
        <f>SUMIF(B$11:B333,E353,C$11:C333)</f>
        <v>0</v>
      </c>
      <c r="G353" s="144"/>
    </row>
    <row r="354" spans="2:10" ht="18" customHeight="1" x14ac:dyDescent="0.4">
      <c r="E354" s="135">
        <v>5</v>
      </c>
      <c r="F354" s="431">
        <f>SUMIF(B$11:B333,E354,C$11:C333)</f>
        <v>0</v>
      </c>
      <c r="G354" s="144"/>
    </row>
    <row r="355" spans="2:10" ht="18" customHeight="1" x14ac:dyDescent="0.4">
      <c r="E355" s="135">
        <v>1</v>
      </c>
      <c r="F355" s="431">
        <f>SUMIF(B$11:B333,E355,C$11:C333)</f>
        <v>0</v>
      </c>
      <c r="G355" s="144"/>
    </row>
    <row r="356" spans="2:10" ht="18" customHeight="1" x14ac:dyDescent="0.4">
      <c r="E356" s="135">
        <v>0.25</v>
      </c>
      <c r="F356" s="431">
        <f>SUMIF(B$11:B333,E356,C$11:C333)</f>
        <v>0</v>
      </c>
      <c r="G356" s="144"/>
    </row>
    <row r="357" spans="2:10" ht="18" customHeight="1" x14ac:dyDescent="0.4">
      <c r="E357" s="135">
        <v>0.1</v>
      </c>
      <c r="F357" s="431">
        <f>SUMIF(B$11:B333,E357,C$11:C333)</f>
        <v>0</v>
      </c>
      <c r="G357" s="144"/>
    </row>
    <row r="358" spans="2:10" ht="18" customHeight="1" x14ac:dyDescent="0.4">
      <c r="E358" s="135">
        <v>0.05</v>
      </c>
      <c r="F358" s="431">
        <f>SUMIF(B$11:B333,E358,C$11:C333)</f>
        <v>0</v>
      </c>
      <c r="G358" s="144"/>
    </row>
    <row r="359" spans="2:10" ht="18" customHeight="1" x14ac:dyDescent="0.4">
      <c r="E359" s="135">
        <v>0.02</v>
      </c>
      <c r="F359" s="431">
        <f>SUMIF(B$11:B333,E359,C$11:C333)</f>
        <v>0</v>
      </c>
      <c r="G359" s="144"/>
    </row>
    <row r="360" spans="2:10" ht="18" customHeight="1" x14ac:dyDescent="0.4">
      <c r="E360" s="135">
        <v>0.01</v>
      </c>
      <c r="F360" s="431">
        <f>SUMIF(B$11:B333,E360,C$11:C333)</f>
        <v>0</v>
      </c>
      <c r="G360" s="144"/>
    </row>
    <row r="361" spans="2:10" ht="18" customHeight="1" x14ac:dyDescent="0.35">
      <c r="F361" s="431">
        <f>SUM(F353:F360)</f>
        <v>0</v>
      </c>
      <c r="G361" s="144"/>
    </row>
    <row r="362" spans="2:10" x14ac:dyDescent="0.35">
      <c r="B362"/>
      <c r="C362"/>
      <c r="D362"/>
      <c r="E362"/>
      <c r="F362"/>
      <c r="G362"/>
      <c r="H362"/>
      <c r="I362"/>
      <c r="J362"/>
    </row>
    <row r="363" spans="2:10" hidden="1" x14ac:dyDescent="0.35">
      <c r="F363" s="432">
        <f>SUM(COUNTIF($B$11:$B333,E353),COUNTIF($B$11:$B333,#REF!))</f>
        <v>0</v>
      </c>
      <c r="G363" s="136"/>
    </row>
    <row r="364" spans="2:10" hidden="1" x14ac:dyDescent="0.35">
      <c r="F364" s="432">
        <f>SUM(COUNTIF($B$11:$B333,E354),COUNTIF($B$11:$B333,#REF!))</f>
        <v>0</v>
      </c>
      <c r="G364" s="136"/>
    </row>
    <row r="365" spans="2:10" hidden="1" x14ac:dyDescent="0.35">
      <c r="F365" s="432">
        <f>SUM(COUNTIF($B$11:$B333,E355),COUNTIF($B$11:$B333,#REF!))</f>
        <v>0</v>
      </c>
      <c r="G365" s="136"/>
    </row>
    <row r="366" spans="2:10" hidden="1" x14ac:dyDescent="0.35">
      <c r="F366" s="432">
        <f>SUM(COUNTIF($B$11:$B333,E356),COUNTIF($B$11:$B333,#REF!))</f>
        <v>0</v>
      </c>
      <c r="G366" s="136"/>
    </row>
    <row r="367" spans="2:10" hidden="1" x14ac:dyDescent="0.35">
      <c r="F367" s="432">
        <f>SUM(COUNTIF($B$11:$B333,E357),COUNTIF($B$11:$B333,#REF!))</f>
        <v>0</v>
      </c>
      <c r="G367" s="136"/>
    </row>
    <row r="368" spans="2:10" hidden="1" x14ac:dyDescent="0.35">
      <c r="F368" s="432">
        <f>SUM(COUNTIF($B$11:$B333,E358),COUNTIF($B$11:$B333,#REF!))</f>
        <v>0</v>
      </c>
      <c r="G368" s="136"/>
    </row>
    <row r="369" spans="2:10" hidden="1" x14ac:dyDescent="0.35">
      <c r="F369" s="432">
        <f>SUM(COUNTIF($B$11:$B333,E359),COUNTIF($B$11:$B333,#REF!))</f>
        <v>0</v>
      </c>
      <c r="G369" s="136"/>
    </row>
    <row r="370" spans="2:10" hidden="1" x14ac:dyDescent="0.35">
      <c r="F370" s="432">
        <f>SUM(COUNTIF($B$11:$B333,E360),COUNTIF($B$11:$B333,#REF!))</f>
        <v>0</v>
      </c>
      <c r="G370" s="136"/>
    </row>
    <row r="371" spans="2:10" ht="15.75" thickBot="1" x14ac:dyDescent="0.45">
      <c r="B371" s="51" t="s">
        <v>184</v>
      </c>
    </row>
    <row r="372" spans="2:10" ht="13.5" thickTop="1" x14ac:dyDescent="0.35">
      <c r="B372" s="892"/>
      <c r="C372" s="893"/>
      <c r="D372" s="893"/>
      <c r="E372" s="893"/>
      <c r="F372" s="893"/>
      <c r="G372" s="893"/>
      <c r="H372" s="893"/>
      <c r="I372" s="893"/>
      <c r="J372" s="894"/>
    </row>
    <row r="373" spans="2:10" x14ac:dyDescent="0.35">
      <c r="B373" s="895"/>
      <c r="C373" s="896"/>
      <c r="D373" s="896"/>
      <c r="E373" s="896"/>
      <c r="F373" s="896"/>
      <c r="G373" s="896"/>
      <c r="H373" s="896"/>
      <c r="I373" s="896"/>
      <c r="J373" s="897"/>
    </row>
    <row r="374" spans="2:10" x14ac:dyDescent="0.35">
      <c r="B374" s="895"/>
      <c r="C374" s="896"/>
      <c r="D374" s="896"/>
      <c r="E374" s="896"/>
      <c r="F374" s="896"/>
      <c r="G374" s="896"/>
      <c r="H374" s="896"/>
      <c r="I374" s="896"/>
      <c r="J374" s="897"/>
    </row>
    <row r="375" spans="2:10" x14ac:dyDescent="0.35">
      <c r="B375" s="895"/>
      <c r="C375" s="896"/>
      <c r="D375" s="896"/>
      <c r="E375" s="896"/>
      <c r="F375" s="896"/>
      <c r="G375" s="896"/>
      <c r="H375" s="896"/>
      <c r="I375" s="896"/>
      <c r="J375" s="897"/>
    </row>
    <row r="376" spans="2:10" x14ac:dyDescent="0.35">
      <c r="B376" s="895"/>
      <c r="C376" s="896"/>
      <c r="D376" s="896"/>
      <c r="E376" s="896"/>
      <c r="F376" s="896"/>
      <c r="G376" s="896"/>
      <c r="H376" s="896"/>
      <c r="I376" s="896"/>
      <c r="J376" s="897"/>
    </row>
    <row r="377" spans="2:10" x14ac:dyDescent="0.35">
      <c r="B377" s="895"/>
      <c r="C377" s="896"/>
      <c r="D377" s="896"/>
      <c r="E377" s="896"/>
      <c r="F377" s="896"/>
      <c r="G377" s="896"/>
      <c r="H377" s="896"/>
      <c r="I377" s="896"/>
      <c r="J377" s="897"/>
    </row>
    <row r="378" spans="2:10" x14ac:dyDescent="0.35">
      <c r="B378" s="895"/>
      <c r="C378" s="896"/>
      <c r="D378" s="896"/>
      <c r="E378" s="896"/>
      <c r="F378" s="896"/>
      <c r="G378" s="896"/>
      <c r="H378" s="896"/>
      <c r="I378" s="896"/>
      <c r="J378" s="897"/>
    </row>
    <row r="379" spans="2:10" x14ac:dyDescent="0.35">
      <c r="B379" s="895"/>
      <c r="C379" s="896"/>
      <c r="D379" s="896"/>
      <c r="E379" s="896"/>
      <c r="F379" s="896"/>
      <c r="G379" s="896"/>
      <c r="H379" s="896"/>
      <c r="I379" s="896"/>
      <c r="J379" s="897"/>
    </row>
    <row r="380" spans="2:10" x14ac:dyDescent="0.35">
      <c r="B380" s="895"/>
      <c r="C380" s="896"/>
      <c r="D380" s="896"/>
      <c r="E380" s="896"/>
      <c r="F380" s="896"/>
      <c r="G380" s="896"/>
      <c r="H380" s="896"/>
      <c r="I380" s="896"/>
      <c r="J380" s="897"/>
    </row>
    <row r="381" spans="2:10" x14ac:dyDescent="0.35">
      <c r="B381" s="895"/>
      <c r="C381" s="896"/>
      <c r="D381" s="896"/>
      <c r="E381" s="896"/>
      <c r="F381" s="896"/>
      <c r="G381" s="896"/>
      <c r="H381" s="896"/>
      <c r="I381" s="896"/>
      <c r="J381" s="897"/>
    </row>
    <row r="382" spans="2:10" x14ac:dyDescent="0.35">
      <c r="B382" s="895"/>
      <c r="C382" s="896"/>
      <c r="D382" s="896"/>
      <c r="E382" s="896"/>
      <c r="F382" s="896"/>
      <c r="G382" s="896"/>
      <c r="H382" s="896"/>
      <c r="I382" s="896"/>
      <c r="J382" s="897"/>
    </row>
    <row r="383" spans="2:10" ht="13.5" thickBot="1" x14ac:dyDescent="0.4">
      <c r="B383" s="898"/>
      <c r="C383" s="899"/>
      <c r="D383" s="899"/>
      <c r="E383" s="899"/>
      <c r="F383" s="899"/>
      <c r="G383" s="899"/>
      <c r="H383" s="899"/>
      <c r="I383" s="899"/>
      <c r="J383" s="900"/>
    </row>
    <row r="384" spans="2:10" ht="13.5" thickTop="1" x14ac:dyDescent="0.35"/>
    <row r="385" spans="2:10" ht="15.75" thickBot="1" x14ac:dyDescent="0.45">
      <c r="B385" s="51" t="s">
        <v>185</v>
      </c>
    </row>
    <row r="386" spans="2:10" ht="13.5" thickTop="1" x14ac:dyDescent="0.35">
      <c r="B386" s="892"/>
      <c r="C386" s="893"/>
      <c r="D386" s="893"/>
      <c r="E386" s="893"/>
      <c r="F386" s="893"/>
      <c r="G386" s="893"/>
      <c r="H386" s="893"/>
      <c r="I386" s="893"/>
      <c r="J386" s="894"/>
    </row>
    <row r="387" spans="2:10" x14ac:dyDescent="0.35">
      <c r="B387" s="895"/>
      <c r="C387" s="896"/>
      <c r="D387" s="896"/>
      <c r="E387" s="896"/>
      <c r="F387" s="896"/>
      <c r="G387" s="896"/>
      <c r="H387" s="896"/>
      <c r="I387" s="896"/>
      <c r="J387" s="897"/>
    </row>
    <row r="388" spans="2:10" x14ac:dyDescent="0.35">
      <c r="B388" s="895"/>
      <c r="C388" s="896"/>
      <c r="D388" s="896"/>
      <c r="E388" s="896"/>
      <c r="F388" s="896"/>
      <c r="G388" s="896"/>
      <c r="H388" s="896"/>
      <c r="I388" s="896"/>
      <c r="J388" s="897"/>
    </row>
    <row r="389" spans="2:10" x14ac:dyDescent="0.35">
      <c r="B389" s="895"/>
      <c r="C389" s="896"/>
      <c r="D389" s="896"/>
      <c r="E389" s="896"/>
      <c r="F389" s="896"/>
      <c r="G389" s="896"/>
      <c r="H389" s="896"/>
      <c r="I389" s="896"/>
      <c r="J389" s="897"/>
    </row>
    <row r="390" spans="2:10" x14ac:dyDescent="0.35">
      <c r="B390" s="895"/>
      <c r="C390" s="896"/>
      <c r="D390" s="896"/>
      <c r="E390" s="896"/>
      <c r="F390" s="896"/>
      <c r="G390" s="896"/>
      <c r="H390" s="896"/>
      <c r="I390" s="896"/>
      <c r="J390" s="897"/>
    </row>
    <row r="391" spans="2:10" x14ac:dyDescent="0.35">
      <c r="B391" s="895"/>
      <c r="C391" s="896"/>
      <c r="D391" s="896"/>
      <c r="E391" s="896"/>
      <c r="F391" s="896"/>
      <c r="G391" s="896"/>
      <c r="H391" s="896"/>
      <c r="I391" s="896"/>
      <c r="J391" s="897"/>
    </row>
    <row r="392" spans="2:10" x14ac:dyDescent="0.35">
      <c r="B392" s="895"/>
      <c r="C392" s="896"/>
      <c r="D392" s="896"/>
      <c r="E392" s="896"/>
      <c r="F392" s="896"/>
      <c r="G392" s="896"/>
      <c r="H392" s="896"/>
      <c r="I392" s="896"/>
      <c r="J392" s="897"/>
    </row>
    <row r="393" spans="2:10" x14ac:dyDescent="0.35">
      <c r="B393" s="895"/>
      <c r="C393" s="896"/>
      <c r="D393" s="896"/>
      <c r="E393" s="896"/>
      <c r="F393" s="896"/>
      <c r="G393" s="896"/>
      <c r="H393" s="896"/>
      <c r="I393" s="896"/>
      <c r="J393" s="897"/>
    </row>
    <row r="394" spans="2:10" x14ac:dyDescent="0.35">
      <c r="B394" s="895"/>
      <c r="C394" s="896"/>
      <c r="D394" s="896"/>
      <c r="E394" s="896"/>
      <c r="F394" s="896"/>
      <c r="G394" s="896"/>
      <c r="H394" s="896"/>
      <c r="I394" s="896"/>
      <c r="J394" s="897"/>
    </row>
    <row r="395" spans="2:10" x14ac:dyDescent="0.35">
      <c r="B395" s="895"/>
      <c r="C395" s="896"/>
      <c r="D395" s="896"/>
      <c r="E395" s="896"/>
      <c r="F395" s="896"/>
      <c r="G395" s="896"/>
      <c r="H395" s="896"/>
      <c r="I395" s="896"/>
      <c r="J395" s="897"/>
    </row>
    <row r="396" spans="2:10" x14ac:dyDescent="0.35">
      <c r="B396" s="895"/>
      <c r="C396" s="896"/>
      <c r="D396" s="896"/>
      <c r="E396" s="896"/>
      <c r="F396" s="896"/>
      <c r="G396" s="896"/>
      <c r="H396" s="896"/>
      <c r="I396" s="896"/>
      <c r="J396" s="897"/>
    </row>
    <row r="397" spans="2:10" x14ac:dyDescent="0.35">
      <c r="B397" s="895"/>
      <c r="C397" s="896"/>
      <c r="D397" s="896"/>
      <c r="E397" s="896"/>
      <c r="F397" s="896"/>
      <c r="G397" s="896"/>
      <c r="H397" s="896"/>
      <c r="I397" s="896"/>
      <c r="J397" s="897"/>
    </row>
    <row r="398" spans="2:10" x14ac:dyDescent="0.35">
      <c r="B398" s="895"/>
      <c r="C398" s="896"/>
      <c r="D398" s="896"/>
      <c r="E398" s="896"/>
      <c r="F398" s="896"/>
      <c r="G398" s="896"/>
      <c r="H398" s="896"/>
      <c r="I398" s="896"/>
      <c r="J398" s="897"/>
    </row>
    <row r="399" spans="2:10" x14ac:dyDescent="0.35">
      <c r="B399" s="895"/>
      <c r="C399" s="896"/>
      <c r="D399" s="896"/>
      <c r="E399" s="896"/>
      <c r="F399" s="896"/>
      <c r="G399" s="896"/>
      <c r="H399" s="896"/>
      <c r="I399" s="896"/>
      <c r="J399" s="897"/>
    </row>
    <row r="400" spans="2:10" x14ac:dyDescent="0.35">
      <c r="B400" s="895"/>
      <c r="C400" s="896"/>
      <c r="D400" s="896"/>
      <c r="E400" s="896"/>
      <c r="F400" s="896"/>
      <c r="G400" s="896"/>
      <c r="H400" s="896"/>
      <c r="I400" s="896"/>
      <c r="J400" s="897"/>
    </row>
    <row r="401" spans="2:10" x14ac:dyDescent="0.35">
      <c r="B401" s="895"/>
      <c r="C401" s="896"/>
      <c r="D401" s="896"/>
      <c r="E401" s="896"/>
      <c r="F401" s="896"/>
      <c r="G401" s="896"/>
      <c r="H401" s="896"/>
      <c r="I401" s="896"/>
      <c r="J401" s="897"/>
    </row>
    <row r="402" spans="2:10" x14ac:dyDescent="0.35">
      <c r="B402" s="895"/>
      <c r="C402" s="896"/>
      <c r="D402" s="896"/>
      <c r="E402" s="896"/>
      <c r="F402" s="896"/>
      <c r="G402" s="896"/>
      <c r="H402" s="896"/>
      <c r="I402" s="896"/>
      <c r="J402" s="897"/>
    </row>
    <row r="403" spans="2:10" ht="13.5" thickBot="1" x14ac:dyDescent="0.4">
      <c r="B403" s="898"/>
      <c r="C403" s="899"/>
      <c r="D403" s="899"/>
      <c r="E403" s="899"/>
      <c r="F403" s="899"/>
      <c r="G403" s="899"/>
      <c r="H403" s="899"/>
      <c r="I403" s="899"/>
      <c r="J403" s="900"/>
    </row>
    <row r="404" spans="2:10" ht="13.5" thickTop="1" x14ac:dyDescent="0.35"/>
  </sheetData>
  <sheetProtection algorithmName="SHA-512" hashValue="otIRlhXc1qJ9d5YgP6uECqUWTRxxIle6B6vJ0YlI5qNnec6A+oj8Nes2X/DFo3dRorcN7qY12Y14Wj+KOZ75KA==" saltValue="/BbfJiQZCOt6rJA3Ut7i9w==" spinCount="100000" sheet="1" objects="1" scenarios="1"/>
  <mergeCells count="16">
    <mergeCell ref="D3:F3"/>
    <mergeCell ref="S3:V4"/>
    <mergeCell ref="S5:V5"/>
    <mergeCell ref="C7:I7"/>
    <mergeCell ref="R9:R10"/>
    <mergeCell ref="S9:S10"/>
    <mergeCell ref="T9:T10"/>
    <mergeCell ref="U9:U10"/>
    <mergeCell ref="V9:V10"/>
    <mergeCell ref="B386:J403"/>
    <mergeCell ref="W9:W10"/>
    <mergeCell ref="R38:W53"/>
    <mergeCell ref="M341:O341"/>
    <mergeCell ref="M342:O342"/>
    <mergeCell ref="E347:H348"/>
    <mergeCell ref="B372:J383"/>
  </mergeCells>
  <conditionalFormatting sqref="F353:F360">
    <cfRule type="expression" dxfId="489" priority="7" stopIfTrue="1">
      <formula>F363=0</formula>
    </cfRule>
  </conditionalFormatting>
  <conditionalFormatting sqref="R26">
    <cfRule type="expression" dxfId="488" priority="8" stopIfTrue="1">
      <formula>$Q23=0</formula>
    </cfRule>
  </conditionalFormatting>
  <conditionalFormatting sqref="S26:T26 V26 V23:V24">
    <cfRule type="expression" dxfId="487" priority="9" stopIfTrue="1">
      <formula>($Q20=0)</formula>
    </cfRule>
  </conditionalFormatting>
  <conditionalFormatting sqref="U26">
    <cfRule type="expression" dxfId="486" priority="10" stopIfTrue="1">
      <formula>($Q23=0)</formula>
    </cfRule>
    <cfRule type="expression" dxfId="485" priority="11" stopIfTrue="1">
      <formula>U26="NO DROP"</formula>
    </cfRule>
  </conditionalFormatting>
  <conditionalFormatting sqref="W26">
    <cfRule type="expression" dxfId="484" priority="12" stopIfTrue="1">
      <formula>($Q23=0)</formula>
    </cfRule>
    <cfRule type="expression" dxfId="483" priority="13" stopIfTrue="1">
      <formula>W26="NO DROP"</formula>
    </cfRule>
  </conditionalFormatting>
  <conditionalFormatting sqref="F4:G6">
    <cfRule type="cellIs" dxfId="482" priority="14" stopIfTrue="1" operator="greaterThan">
      <formula>0</formula>
    </cfRule>
  </conditionalFormatting>
  <conditionalFormatting sqref="K11:K333">
    <cfRule type="cellIs" dxfId="481" priority="15" stopIfTrue="1" operator="equal">
      <formula>0</formula>
    </cfRule>
  </conditionalFormatting>
  <conditionalFormatting sqref="L11:L333">
    <cfRule type="cellIs" dxfId="480" priority="17" stopIfTrue="1" operator="equal">
      <formula>"M/C Off?"</formula>
    </cfRule>
  </conditionalFormatting>
  <conditionalFormatting sqref="P11:P333">
    <cfRule type="cellIs" dxfId="479" priority="18" stopIfTrue="1" operator="equal">
      <formula>"No Drop?"</formula>
    </cfRule>
    <cfRule type="cellIs" dxfId="478" priority="19" stopIfTrue="1" operator="equal">
      <formula>"Drop But No Coin In?"</formula>
    </cfRule>
    <cfRule type="cellIs" dxfId="477" priority="20" stopIfTrue="1" operator="equal">
      <formula>"Zero Coin In?"</formula>
    </cfRule>
  </conditionalFormatting>
  <conditionalFormatting sqref="S11:T14">
    <cfRule type="expression" dxfId="476" priority="597" stopIfTrue="1">
      <formula>($Q11=0)</formula>
    </cfRule>
  </conditionalFormatting>
  <conditionalFormatting sqref="R23:R24">
    <cfRule type="expression" dxfId="475" priority="610" stopIfTrue="1">
      <formula>$Q20=0</formula>
    </cfRule>
  </conditionalFormatting>
  <conditionalFormatting sqref="S23:T24">
    <cfRule type="expression" dxfId="474" priority="612" stopIfTrue="1">
      <formula>($Q20=0)</formula>
    </cfRule>
  </conditionalFormatting>
  <conditionalFormatting sqref="U23:U24">
    <cfRule type="expression" dxfId="473" priority="617" stopIfTrue="1">
      <formula>($Q20=0)</formula>
    </cfRule>
    <cfRule type="expression" dxfId="472" priority="618" stopIfTrue="1">
      <formula>U23="NO DROP"</formula>
    </cfRule>
  </conditionalFormatting>
  <conditionalFormatting sqref="W23:W24">
    <cfRule type="expression" dxfId="471" priority="621" stopIfTrue="1">
      <formula>($Q20=0)</formula>
    </cfRule>
    <cfRule type="expression" dxfId="470" priority="622" stopIfTrue="1">
      <formula>W23="NO DROP"</formula>
    </cfRule>
  </conditionalFormatting>
  <conditionalFormatting sqref="R22">
    <cfRule type="expression" dxfId="469" priority="664" stopIfTrue="1">
      <formula>$Q21=0</formula>
    </cfRule>
  </conditionalFormatting>
  <conditionalFormatting sqref="S16:T22 V22">
    <cfRule type="expression" dxfId="468" priority="666" stopIfTrue="1">
      <formula>($Q15=0)</formula>
    </cfRule>
  </conditionalFormatting>
  <conditionalFormatting sqref="U22">
    <cfRule type="expression" dxfId="467" priority="671" stopIfTrue="1">
      <formula>($Q21=0)</formula>
    </cfRule>
    <cfRule type="expression" dxfId="466" priority="672" stopIfTrue="1">
      <formula>U22="NO DROP"</formula>
    </cfRule>
  </conditionalFormatting>
  <conditionalFormatting sqref="W22">
    <cfRule type="expression" dxfId="465" priority="675" stopIfTrue="1">
      <formula>($Q21=0)</formula>
    </cfRule>
    <cfRule type="expression" dxfId="464" priority="676" stopIfTrue="1">
      <formula>W22="NO DROP"</formula>
    </cfRule>
  </conditionalFormatting>
  <conditionalFormatting sqref="R11:R21">
    <cfRule type="expression" dxfId="463" priority="1" stopIfTrue="1">
      <formula>$Q11=0</formula>
    </cfRule>
  </conditionalFormatting>
  <conditionalFormatting sqref="S15:T15 V11:V21">
    <cfRule type="expression" dxfId="462" priority="2" stopIfTrue="1">
      <formula>($Q11=0)</formula>
    </cfRule>
  </conditionalFormatting>
  <conditionalFormatting sqref="U11:U21">
    <cfRule type="expression" dxfId="461" priority="3" stopIfTrue="1">
      <formula>($Q11=0)</formula>
    </cfRule>
    <cfRule type="expression" dxfId="460" priority="4" stopIfTrue="1">
      <formula>U11="NO DROP"</formula>
    </cfRule>
  </conditionalFormatting>
  <conditionalFormatting sqref="W11:W21">
    <cfRule type="expression" dxfId="459" priority="5" stopIfTrue="1">
      <formula>($Q11=0)</formula>
    </cfRule>
    <cfRule type="expression" dxfId="458" priority="6" stopIfTrue="1">
      <formula>W11="NO DROP"</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A1:X413"/>
  <sheetViews>
    <sheetView showGridLines="0" showRowColHeaders="0" zoomScale="70" zoomScaleNormal="70" workbookViewId="0">
      <selection activeCell="A10" sqref="A10"/>
    </sheetView>
  </sheetViews>
  <sheetFormatPr defaultColWidth="20.53125" defaultRowHeight="13.15" x14ac:dyDescent="0.35"/>
  <cols>
    <col min="1" max="1" width="8.6640625" style="1" customWidth="1"/>
    <col min="2" max="2" width="12.6640625" style="1" customWidth="1"/>
    <col min="3" max="15" width="16.6640625" style="1" customWidth="1"/>
    <col min="16" max="16" width="50.6640625" style="1" customWidth="1"/>
    <col min="17" max="16384" width="20.531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
        <v>266</v>
      </c>
      <c r="F2" s="5"/>
      <c r="G2" s="5"/>
      <c r="H2" s="5"/>
      <c r="I2" s="75" t="s">
        <v>147</v>
      </c>
      <c r="J2" s="13" t="s">
        <v>148</v>
      </c>
      <c r="M2" s="2"/>
      <c r="N2" s="2"/>
    </row>
    <row r="3" spans="1:23" ht="21" customHeight="1" thickBot="1" x14ac:dyDescent="0.65">
      <c r="C3" s="6"/>
      <c r="D3" s="914" t="s">
        <v>149</v>
      </c>
      <c r="E3" s="915"/>
      <c r="F3" s="915"/>
      <c r="G3" s="141"/>
      <c r="H3" s="76">
        <f>COUNTIF(P11:P342,"Zero Coin In?")</f>
        <v>0</v>
      </c>
      <c r="I3" s="6"/>
      <c r="J3" s="13" t="s">
        <v>150</v>
      </c>
      <c r="M3" s="2"/>
      <c r="N3" s="2"/>
      <c r="S3" s="916" t="s">
        <v>266</v>
      </c>
      <c r="T3" s="917"/>
      <c r="U3" s="917"/>
      <c r="V3" s="917"/>
    </row>
    <row r="4" spans="1:23" ht="21" customHeight="1" thickTop="1" thickBot="1" x14ac:dyDescent="0.45">
      <c r="D4" s="2"/>
      <c r="E4" s="77" t="s">
        <v>151</v>
      </c>
      <c r="F4" s="78">
        <f>COUNTIF(P11:P342,"No Drop?")</f>
        <v>0</v>
      </c>
      <c r="G4" s="142"/>
      <c r="H4" s="76">
        <f>COUNTIF(P11:P342,"Minus Coin In?")</f>
        <v>0</v>
      </c>
      <c r="I4" s="9"/>
      <c r="J4" s="17" t="s">
        <v>152</v>
      </c>
      <c r="M4" s="2"/>
      <c r="N4" s="2"/>
      <c r="S4" s="917"/>
      <c r="T4" s="917"/>
      <c r="U4" s="917"/>
      <c r="V4" s="917"/>
    </row>
    <row r="5" spans="1:23" ht="21" customHeight="1" thickTop="1" thickBot="1" x14ac:dyDescent="0.5">
      <c r="A5" s="79"/>
      <c r="B5" s="51"/>
      <c r="C5" s="80"/>
      <c r="D5" s="81"/>
      <c r="E5" s="77" t="s">
        <v>138</v>
      </c>
      <c r="F5" s="78">
        <f>SUM(H3:H5)</f>
        <v>0</v>
      </c>
      <c r="G5" s="142"/>
      <c r="H5" s="76">
        <f>COUNTIF(P11:P342,"Drop but no Coin In?")</f>
        <v>0</v>
      </c>
      <c r="I5" s="8"/>
      <c r="J5" s="13" t="s">
        <v>153</v>
      </c>
      <c r="M5" s="2"/>
      <c r="N5" s="2"/>
      <c r="S5" s="914" t="s">
        <v>80</v>
      </c>
      <c r="T5" s="914"/>
      <c r="U5" s="914"/>
      <c r="V5" s="914"/>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25"/>
      <c r="D7" s="925"/>
      <c r="E7" s="925"/>
      <c r="F7" s="925"/>
      <c r="G7" s="925"/>
      <c r="H7" s="925"/>
      <c r="I7" s="925"/>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919" t="s">
        <v>81</v>
      </c>
      <c r="S9" s="921" t="s">
        <v>82</v>
      </c>
      <c r="T9" s="923" t="s">
        <v>83</v>
      </c>
      <c r="U9" s="921" t="s">
        <v>84</v>
      </c>
      <c r="V9" s="921" t="s">
        <v>85</v>
      </c>
      <c r="W9" s="901"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920"/>
      <c r="S10" s="922"/>
      <c r="T10" s="924"/>
      <c r="U10" s="922"/>
      <c r="V10" s="922"/>
      <c r="W10" s="902"/>
    </row>
    <row r="11" spans="1:23" s="17" customFormat="1" ht="19.5" customHeight="1" x14ac:dyDescent="0.4">
      <c r="A11" s="401">
        <f>'MACHINE INFO'!E10</f>
        <v>1</v>
      </c>
      <c r="B11" s="402">
        <v>0</v>
      </c>
      <c r="C11" s="403"/>
      <c r="D11" s="403"/>
      <c r="E11" s="403"/>
      <c r="F11" s="404"/>
      <c r="G11" s="345" t="str">
        <f t="shared" ref="G11" si="0">IF(AND(D11="",E11="",F11=""),"",SUM(D11:F11))</f>
        <v/>
      </c>
      <c r="H11" s="404"/>
      <c r="I11" s="404"/>
      <c r="J11" s="404"/>
      <c r="K11" s="345">
        <f t="shared" ref="K11" si="1">SUM(H11:J11)</f>
        <v>0</v>
      </c>
      <c r="L11" s="405" t="str">
        <f t="shared" ref="L11" si="2">IF(AND(C11=0,D11=0,E11=0,F11=0),"M/C Off?",SUM(G11-K11))</f>
        <v>M/C Off?</v>
      </c>
      <c r="M11" s="406">
        <v>0</v>
      </c>
      <c r="N11" s="407" t="str">
        <f t="shared" ref="N11" si="3">IF(L11="M/C Off?","",IF(G11="","",IF(AND(H11="",I11="",J11=""),"",SUM((C11-L11)/C11))))</f>
        <v/>
      </c>
      <c r="O11" s="408" t="str">
        <f t="shared" ref="O11" si="4">IF(M11=0,"NO THEO %",IF(N11="","",SUM(M11-N11)))</f>
        <v>NO THEO %</v>
      </c>
      <c r="P11" s="409" t="str">
        <f t="shared" ref="P11" si="5">IF(C11="","",IF(G11&gt;C11,"DROP BUT NO COIN IN?",IF(C11=0,"ZERO COIN IN?",IF(AND(C11&gt;0,G11&gt;0),"OK",IF(AND(C11&gt;0,G11=0),"No Drop?",)))))</f>
        <v/>
      </c>
      <c r="Q11" s="185">
        <v>1</v>
      </c>
      <c r="R11" s="463" t="str">
        <f>IF(('TABLE INFO'!D12)="","",('TABLE INFO'!D12))</f>
        <v>BJ-01</v>
      </c>
      <c r="S11" s="410"/>
      <c r="T11" s="410"/>
      <c r="U11" s="411" t="str">
        <f t="shared" ref="U11:U24" si="6">IF(R11="","",IF(S11=0,"NO DROP",T11/S11))</f>
        <v>NO DROP</v>
      </c>
      <c r="V11" s="412">
        <f>IF(R11="","",'TABLE INFO'!E12)</f>
        <v>0.3</v>
      </c>
      <c r="W11" s="177" t="str">
        <f t="shared" ref="W11:W24" si="7">IF(R11="","",IF(U11="NO DROP","NO DROP",SUM(U11-V11)))</f>
        <v>NO DROP</v>
      </c>
    </row>
    <row r="12" spans="1:23" s="17" customFormat="1" ht="19.5" customHeight="1" x14ac:dyDescent="0.4">
      <c r="A12" s="401">
        <f>'MACHINE INFO'!E11</f>
        <v>2</v>
      </c>
      <c r="B12" s="402">
        <v>0</v>
      </c>
      <c r="C12" s="403"/>
      <c r="D12" s="403"/>
      <c r="E12" s="403"/>
      <c r="F12" s="404"/>
      <c r="G12" s="345" t="str">
        <f t="shared" ref="G12:G75" si="8">IF(AND(D12="",E12="",F12=""),"",SUM(D12:F12))</f>
        <v/>
      </c>
      <c r="H12" s="404"/>
      <c r="I12" s="404"/>
      <c r="J12" s="404"/>
      <c r="K12" s="345">
        <f t="shared" ref="K12:K75" si="9">SUM(H12:J12)</f>
        <v>0</v>
      </c>
      <c r="L12" s="405" t="str">
        <f t="shared" ref="L12:L75" si="10">IF(AND(C12=0,D12=0,E12=0,F12=0),"M/C Off?",SUM(G12-K12))</f>
        <v>M/C Off?</v>
      </c>
      <c r="M12" s="406">
        <v>0</v>
      </c>
      <c r="N12" s="407" t="str">
        <f t="shared" ref="N12:N75" si="11">IF(L12="M/C Off?","",IF(G12="","",IF(AND(H12="",I12="",J12=""),"",SUM((C12-L12)/C12))))</f>
        <v/>
      </c>
      <c r="O12" s="408" t="str">
        <f t="shared" ref="O12:O75" si="12">IF(M12=0,"NO THEO %",IF(N12="","",SUM(M12-N12)))</f>
        <v>NO THEO %</v>
      </c>
      <c r="P12" s="409" t="str">
        <f t="shared" ref="P12:P75" si="13">IF(C12="","",IF(G12&gt;C12,"DROP BUT NO COIN IN?",IF(C12=0,"ZERO COIN IN?",IF(AND(C12&gt;0,G12&gt;0),"OK",IF(AND(C12&gt;0,G12=0),"No Drop?",)))))</f>
        <v/>
      </c>
      <c r="Q12" s="185">
        <v>1</v>
      </c>
      <c r="R12" s="463" t="str">
        <f>IF(('TABLE INFO'!D13)="","",('TABLE INFO'!D13))</f>
        <v>BJ-02</v>
      </c>
      <c r="S12" s="410"/>
      <c r="T12" s="410"/>
      <c r="U12" s="411" t="str">
        <f t="shared" si="6"/>
        <v>NO DROP</v>
      </c>
      <c r="V12" s="412">
        <f>IF(R12="","",'TABLE INFO'!E13)</f>
        <v>0.3</v>
      </c>
      <c r="W12" s="177" t="str">
        <f t="shared" si="7"/>
        <v>NO DROP</v>
      </c>
    </row>
    <row r="13" spans="1:23" s="17" customFormat="1" ht="19.5" customHeight="1" x14ac:dyDescent="0.4">
      <c r="A13" s="401">
        <f>'MACHINE INFO'!E12</f>
        <v>3</v>
      </c>
      <c r="B13" s="402">
        <v>0</v>
      </c>
      <c r="C13" s="403"/>
      <c r="D13" s="403"/>
      <c r="E13" s="403"/>
      <c r="F13" s="404"/>
      <c r="G13" s="345" t="str">
        <f t="shared" si="8"/>
        <v/>
      </c>
      <c r="H13" s="404"/>
      <c r="I13" s="404"/>
      <c r="J13" s="404"/>
      <c r="K13" s="345">
        <f t="shared" si="9"/>
        <v>0</v>
      </c>
      <c r="L13" s="405" t="str">
        <f t="shared" si="10"/>
        <v>M/C Off?</v>
      </c>
      <c r="M13" s="406">
        <v>0</v>
      </c>
      <c r="N13" s="407" t="str">
        <f t="shared" si="11"/>
        <v/>
      </c>
      <c r="O13" s="408" t="str">
        <f t="shared" si="12"/>
        <v>NO THEO %</v>
      </c>
      <c r="P13" s="409" t="str">
        <f t="shared" si="13"/>
        <v/>
      </c>
      <c r="Q13" s="185">
        <v>1</v>
      </c>
      <c r="R13" s="463" t="str">
        <f>IF(('TABLE INFO'!D14)="","",('TABLE INFO'!D14))</f>
        <v>BJ-03</v>
      </c>
      <c r="S13" s="410"/>
      <c r="T13" s="410"/>
      <c r="U13" s="411" t="str">
        <f t="shared" si="6"/>
        <v>NO DROP</v>
      </c>
      <c r="V13" s="412">
        <f>IF(R13="","",'TABLE INFO'!E14)</f>
        <v>0.3</v>
      </c>
      <c r="W13" s="177" t="str">
        <f t="shared" si="7"/>
        <v>NO DROP</v>
      </c>
    </row>
    <row r="14" spans="1:23" s="17" customFormat="1" ht="19.5" customHeight="1" x14ac:dyDescent="0.4">
      <c r="A14" s="401">
        <f>'MACHINE INFO'!E13</f>
        <v>4</v>
      </c>
      <c r="B14" s="402">
        <v>0</v>
      </c>
      <c r="C14" s="403"/>
      <c r="D14" s="403"/>
      <c r="E14" s="403"/>
      <c r="F14" s="404"/>
      <c r="G14" s="345" t="str">
        <f t="shared" si="8"/>
        <v/>
      </c>
      <c r="H14" s="404"/>
      <c r="I14" s="404"/>
      <c r="J14" s="404"/>
      <c r="K14" s="345">
        <f t="shared" si="9"/>
        <v>0</v>
      </c>
      <c r="L14" s="405" t="str">
        <f t="shared" si="10"/>
        <v>M/C Off?</v>
      </c>
      <c r="M14" s="406">
        <v>0</v>
      </c>
      <c r="N14" s="407" t="str">
        <f t="shared" si="11"/>
        <v/>
      </c>
      <c r="O14" s="408" t="str">
        <f t="shared" si="12"/>
        <v>NO THEO %</v>
      </c>
      <c r="P14" s="409" t="str">
        <f t="shared" si="13"/>
        <v/>
      </c>
      <c r="Q14" s="185">
        <v>1</v>
      </c>
      <c r="R14" s="463" t="str">
        <f>IF(('TABLE INFO'!D15)="","",('TABLE INFO'!D15))</f>
        <v>BJ-04</v>
      </c>
      <c r="S14" s="410"/>
      <c r="T14" s="410"/>
      <c r="U14" s="411" t="str">
        <f t="shared" si="6"/>
        <v>NO DROP</v>
      </c>
      <c r="V14" s="412">
        <f>IF(R14="","",'TABLE INFO'!E15)</f>
        <v>0.3</v>
      </c>
      <c r="W14" s="177" t="str">
        <f t="shared" si="7"/>
        <v>NO DROP</v>
      </c>
    </row>
    <row r="15" spans="1:23" s="17" customFormat="1" ht="19.5" customHeight="1" x14ac:dyDescent="0.4">
      <c r="A15" s="401">
        <f>'MACHINE INFO'!E14</f>
        <v>5</v>
      </c>
      <c r="B15" s="402">
        <v>0</v>
      </c>
      <c r="C15" s="403"/>
      <c r="D15" s="403"/>
      <c r="E15" s="403"/>
      <c r="F15" s="404"/>
      <c r="G15" s="345" t="str">
        <f t="shared" si="8"/>
        <v/>
      </c>
      <c r="H15" s="404"/>
      <c r="I15" s="404"/>
      <c r="J15" s="404"/>
      <c r="K15" s="345">
        <f t="shared" si="9"/>
        <v>0</v>
      </c>
      <c r="L15" s="405" t="str">
        <f t="shared" si="10"/>
        <v>M/C Off?</v>
      </c>
      <c r="M15" s="406">
        <v>0</v>
      </c>
      <c r="N15" s="407" t="str">
        <f t="shared" si="11"/>
        <v/>
      </c>
      <c r="O15" s="408" t="str">
        <f t="shared" si="12"/>
        <v>NO THEO %</v>
      </c>
      <c r="P15" s="409" t="str">
        <f t="shared" si="13"/>
        <v/>
      </c>
      <c r="Q15" s="185">
        <v>1</v>
      </c>
      <c r="R15" s="463" t="str">
        <f>IF(('TABLE INFO'!D16)="","",('TABLE INFO'!D16))</f>
        <v>BJ-05</v>
      </c>
      <c r="S15" s="410"/>
      <c r="T15" s="410"/>
      <c r="U15" s="411" t="str">
        <f t="shared" si="6"/>
        <v>NO DROP</v>
      </c>
      <c r="V15" s="412">
        <f>IF(R15="","",'TABLE INFO'!E16)</f>
        <v>0.3</v>
      </c>
      <c r="W15" s="177" t="str">
        <f t="shared" si="7"/>
        <v>NO DROP</v>
      </c>
    </row>
    <row r="16" spans="1:23" s="17" customFormat="1" ht="19.5" customHeight="1" x14ac:dyDescent="0.4">
      <c r="A16" s="401">
        <f>'MACHINE INFO'!E15</f>
        <v>6</v>
      </c>
      <c r="B16" s="402">
        <v>0</v>
      </c>
      <c r="C16" s="403"/>
      <c r="D16" s="403"/>
      <c r="E16" s="403"/>
      <c r="F16" s="404"/>
      <c r="G16" s="345" t="str">
        <f t="shared" si="8"/>
        <v/>
      </c>
      <c r="H16" s="404"/>
      <c r="I16" s="404"/>
      <c r="J16" s="404"/>
      <c r="K16" s="345">
        <f t="shared" si="9"/>
        <v>0</v>
      </c>
      <c r="L16" s="405" t="str">
        <f t="shared" si="10"/>
        <v>M/C Off?</v>
      </c>
      <c r="M16" s="406">
        <v>0</v>
      </c>
      <c r="N16" s="407" t="str">
        <f t="shared" si="11"/>
        <v/>
      </c>
      <c r="O16" s="408" t="str">
        <f t="shared" si="12"/>
        <v>NO THEO %</v>
      </c>
      <c r="P16" s="409" t="str">
        <f t="shared" si="13"/>
        <v/>
      </c>
      <c r="Q16" s="185">
        <v>1</v>
      </c>
      <c r="R16" s="463" t="str">
        <f>IF(('TABLE INFO'!D17)="","",('TABLE INFO'!D17))</f>
        <v>BJ-06</v>
      </c>
      <c r="S16" s="410"/>
      <c r="T16" s="410"/>
      <c r="U16" s="411" t="str">
        <f t="shared" si="6"/>
        <v>NO DROP</v>
      </c>
      <c r="V16" s="412">
        <f>IF(R16="","",'TABLE INFO'!E17)</f>
        <v>0.3</v>
      </c>
      <c r="W16" s="177" t="str">
        <f t="shared" si="7"/>
        <v>NO DROP</v>
      </c>
    </row>
    <row r="17" spans="1:23" s="17" customFormat="1" ht="19.5" customHeight="1" x14ac:dyDescent="0.4">
      <c r="A17" s="401">
        <f>'MACHINE INFO'!E16</f>
        <v>7</v>
      </c>
      <c r="B17" s="402">
        <v>0</v>
      </c>
      <c r="C17" s="403"/>
      <c r="D17" s="403"/>
      <c r="E17" s="403"/>
      <c r="F17" s="404"/>
      <c r="G17" s="345" t="str">
        <f t="shared" si="8"/>
        <v/>
      </c>
      <c r="H17" s="404"/>
      <c r="I17" s="404"/>
      <c r="J17" s="404"/>
      <c r="K17" s="345">
        <f t="shared" si="9"/>
        <v>0</v>
      </c>
      <c r="L17" s="405" t="str">
        <f t="shared" si="10"/>
        <v>M/C Off?</v>
      </c>
      <c r="M17" s="406">
        <v>0</v>
      </c>
      <c r="N17" s="407" t="str">
        <f t="shared" si="11"/>
        <v/>
      </c>
      <c r="O17" s="408" t="str">
        <f t="shared" si="12"/>
        <v>NO THEO %</v>
      </c>
      <c r="P17" s="409" t="str">
        <f t="shared" si="13"/>
        <v/>
      </c>
      <c r="Q17" s="185">
        <v>1</v>
      </c>
      <c r="R17" s="463" t="str">
        <f>IF(('TABLE INFO'!D18)="","",('TABLE INFO'!D18))</f>
        <v>TC-01</v>
      </c>
      <c r="S17" s="410"/>
      <c r="T17" s="410"/>
      <c r="U17" s="411" t="str">
        <f t="shared" si="6"/>
        <v>NO DROP</v>
      </c>
      <c r="V17" s="412">
        <f>IF(R17="","",'TABLE INFO'!E18)</f>
        <v>0.3</v>
      </c>
      <c r="W17" s="177" t="str">
        <f t="shared" si="7"/>
        <v>NO DROP</v>
      </c>
    </row>
    <row r="18" spans="1:23" s="17" customFormat="1" ht="19.5" customHeight="1" x14ac:dyDescent="0.4">
      <c r="A18" s="401">
        <f>'MACHINE INFO'!E17</f>
        <v>8</v>
      </c>
      <c r="B18" s="402">
        <v>0</v>
      </c>
      <c r="C18" s="403"/>
      <c r="D18" s="403"/>
      <c r="E18" s="403"/>
      <c r="F18" s="404"/>
      <c r="G18" s="345" t="str">
        <f t="shared" si="8"/>
        <v/>
      </c>
      <c r="H18" s="404"/>
      <c r="I18" s="404"/>
      <c r="J18" s="404"/>
      <c r="K18" s="345">
        <f t="shared" si="9"/>
        <v>0</v>
      </c>
      <c r="L18" s="405" t="str">
        <f t="shared" si="10"/>
        <v>M/C Off?</v>
      </c>
      <c r="M18" s="406">
        <v>0</v>
      </c>
      <c r="N18" s="407" t="str">
        <f t="shared" si="11"/>
        <v/>
      </c>
      <c r="O18" s="408" t="str">
        <f t="shared" si="12"/>
        <v>NO THEO %</v>
      </c>
      <c r="P18" s="409" t="str">
        <f t="shared" si="13"/>
        <v/>
      </c>
      <c r="Q18" s="185">
        <v>1</v>
      </c>
      <c r="R18" s="463" t="str">
        <f>IF(('TABLE INFO'!D19)="","",('TABLE INFO'!D19))</f>
        <v>HH-02</v>
      </c>
      <c r="S18" s="410"/>
      <c r="T18" s="410"/>
      <c r="U18" s="411" t="str">
        <f t="shared" si="6"/>
        <v>NO DROP</v>
      </c>
      <c r="V18" s="412">
        <f>IF(R18="","",'TABLE INFO'!E19)</f>
        <v>0.3</v>
      </c>
      <c r="W18" s="177" t="str">
        <f t="shared" si="7"/>
        <v>NO DROP</v>
      </c>
    </row>
    <row r="19" spans="1:23" s="17" customFormat="1" ht="19.5" customHeight="1" x14ac:dyDescent="0.4">
      <c r="A19" s="401">
        <f>'MACHINE INFO'!E18</f>
        <v>9</v>
      </c>
      <c r="B19" s="402">
        <v>0</v>
      </c>
      <c r="C19" s="403"/>
      <c r="D19" s="403"/>
      <c r="E19" s="403"/>
      <c r="F19" s="404"/>
      <c r="G19" s="345" t="str">
        <f t="shared" si="8"/>
        <v/>
      </c>
      <c r="H19" s="404"/>
      <c r="I19" s="404"/>
      <c r="J19" s="404"/>
      <c r="K19" s="345">
        <f t="shared" si="9"/>
        <v>0</v>
      </c>
      <c r="L19" s="405" t="str">
        <f t="shared" si="10"/>
        <v>M/C Off?</v>
      </c>
      <c r="M19" s="406">
        <v>0</v>
      </c>
      <c r="N19" s="407" t="str">
        <f t="shared" si="11"/>
        <v/>
      </c>
      <c r="O19" s="408" t="str">
        <f t="shared" si="12"/>
        <v>NO THEO %</v>
      </c>
      <c r="P19" s="409" t="str">
        <f t="shared" si="13"/>
        <v/>
      </c>
      <c r="Q19" s="185">
        <v>1</v>
      </c>
      <c r="R19" s="463" t="str">
        <f>IF(('TABLE INFO'!D20)="","",('TABLE INFO'!D20))</f>
        <v>HH-01</v>
      </c>
      <c r="S19" s="410"/>
      <c r="T19" s="410"/>
      <c r="U19" s="411" t="str">
        <f t="shared" si="6"/>
        <v>NO DROP</v>
      </c>
      <c r="V19" s="412">
        <f>IF(R19="","",'TABLE INFO'!E20)</f>
        <v>0.3</v>
      </c>
      <c r="W19" s="177" t="str">
        <f t="shared" si="7"/>
        <v>NO DROP</v>
      </c>
    </row>
    <row r="20" spans="1:23" s="17" customFormat="1" ht="19.5" customHeight="1" x14ac:dyDescent="0.4">
      <c r="A20" s="401">
        <f>'MACHINE INFO'!E19</f>
        <v>10</v>
      </c>
      <c r="B20" s="402">
        <v>0</v>
      </c>
      <c r="C20" s="403"/>
      <c r="D20" s="403"/>
      <c r="E20" s="403"/>
      <c r="F20" s="404"/>
      <c r="G20" s="345" t="str">
        <f t="shared" si="8"/>
        <v/>
      </c>
      <c r="H20" s="404"/>
      <c r="I20" s="404"/>
      <c r="J20" s="404"/>
      <c r="K20" s="345">
        <f t="shared" si="9"/>
        <v>0</v>
      </c>
      <c r="L20" s="405" t="str">
        <f t="shared" si="10"/>
        <v>M/C Off?</v>
      </c>
      <c r="M20" s="406">
        <v>0</v>
      </c>
      <c r="N20" s="407" t="str">
        <f t="shared" si="11"/>
        <v/>
      </c>
      <c r="O20" s="408" t="str">
        <f t="shared" si="12"/>
        <v>NO THEO %</v>
      </c>
      <c r="P20" s="409" t="str">
        <f t="shared" si="13"/>
        <v/>
      </c>
      <c r="Q20" s="185">
        <v>1</v>
      </c>
      <c r="R20" s="463" t="str">
        <f>IF(('TABLE INFO'!D21)="","",('TABLE INFO'!D21))</f>
        <v>HCF-01</v>
      </c>
      <c r="S20" s="410"/>
      <c r="T20" s="410"/>
      <c r="U20" s="411" t="str">
        <f t="shared" si="6"/>
        <v>NO DROP</v>
      </c>
      <c r="V20" s="412">
        <f>IF(R20="","",'TABLE INFO'!E21)</f>
        <v>0.3</v>
      </c>
      <c r="W20" s="177" t="str">
        <f t="shared" si="7"/>
        <v>NO DROP</v>
      </c>
    </row>
    <row r="21" spans="1:23" s="17" customFormat="1" ht="19.5" customHeight="1" x14ac:dyDescent="0.4">
      <c r="A21" s="401">
        <f>'MACHINE INFO'!E20</f>
        <v>11</v>
      </c>
      <c r="B21" s="402">
        <v>0</v>
      </c>
      <c r="C21" s="403"/>
      <c r="D21" s="403"/>
      <c r="E21" s="403"/>
      <c r="F21" s="404"/>
      <c r="G21" s="345" t="str">
        <f t="shared" si="8"/>
        <v/>
      </c>
      <c r="H21" s="404"/>
      <c r="I21" s="404"/>
      <c r="J21" s="404"/>
      <c r="K21" s="345">
        <f t="shared" si="9"/>
        <v>0</v>
      </c>
      <c r="L21" s="405" t="str">
        <f t="shared" si="10"/>
        <v>M/C Off?</v>
      </c>
      <c r="M21" s="406">
        <v>0</v>
      </c>
      <c r="N21" s="407" t="str">
        <f t="shared" si="11"/>
        <v/>
      </c>
      <c r="O21" s="408" t="str">
        <f t="shared" si="12"/>
        <v>NO THEO %</v>
      </c>
      <c r="P21" s="409" t="str">
        <f t="shared" si="13"/>
        <v/>
      </c>
      <c r="Q21" s="185" t="e">
        <v>#REF!</v>
      </c>
      <c r="R21" s="463" t="str">
        <f>IF(('TABLE INFO'!D22)="","",('TABLE INFO'!D22))</f>
        <v>RW-01</v>
      </c>
      <c r="S21" s="410"/>
      <c r="T21" s="410"/>
      <c r="U21" s="411" t="str">
        <f t="shared" si="6"/>
        <v>NO DROP</v>
      </c>
      <c r="V21" s="412">
        <f>IF(R21="","",'TABLE INFO'!E22)</f>
        <v>0.3</v>
      </c>
      <c r="W21" s="177" t="str">
        <f t="shared" si="7"/>
        <v>NO DROP</v>
      </c>
    </row>
    <row r="22" spans="1:23" s="17" customFormat="1" ht="19.5" customHeight="1" x14ac:dyDescent="0.4">
      <c r="A22" s="401">
        <f>'MACHINE INFO'!E21</f>
        <v>12</v>
      </c>
      <c r="B22" s="402">
        <v>0</v>
      </c>
      <c r="C22" s="403"/>
      <c r="D22" s="403"/>
      <c r="E22" s="403"/>
      <c r="F22" s="404"/>
      <c r="G22" s="345" t="str">
        <f t="shared" si="8"/>
        <v/>
      </c>
      <c r="H22" s="404"/>
      <c r="I22" s="404"/>
      <c r="J22" s="404"/>
      <c r="K22" s="345">
        <f t="shared" si="9"/>
        <v>0</v>
      </c>
      <c r="L22" s="405" t="str">
        <f t="shared" si="10"/>
        <v>M/C Off?</v>
      </c>
      <c r="M22" s="406">
        <v>0</v>
      </c>
      <c r="N22" s="407" t="str">
        <f t="shared" si="11"/>
        <v/>
      </c>
      <c r="O22" s="408" t="str">
        <f t="shared" si="12"/>
        <v>NO THEO %</v>
      </c>
      <c r="P22" s="409" t="str">
        <f t="shared" si="13"/>
        <v/>
      </c>
      <c r="Q22" s="185">
        <v>0</v>
      </c>
      <c r="R22" s="463" t="str">
        <f>IF(('TABLE INFO'!D23)="","",('TABLE INFO'!D23))</f>
        <v>RW-02</v>
      </c>
      <c r="S22" s="410"/>
      <c r="T22" s="410"/>
      <c r="U22" s="411" t="str">
        <f t="shared" si="6"/>
        <v>NO DROP</v>
      </c>
      <c r="V22" s="412">
        <f>IF(R22="","",'TABLE INFO'!E23)</f>
        <v>0.3</v>
      </c>
      <c r="W22" s="177" t="str">
        <f t="shared" si="7"/>
        <v>NO DROP</v>
      </c>
    </row>
    <row r="23" spans="1:23" s="17" customFormat="1" ht="19.5" customHeight="1" x14ac:dyDescent="0.4">
      <c r="A23" s="401">
        <f>'MACHINE INFO'!E22</f>
        <v>13</v>
      </c>
      <c r="B23" s="402">
        <v>0</v>
      </c>
      <c r="C23" s="403"/>
      <c r="D23" s="403"/>
      <c r="E23" s="403"/>
      <c r="F23" s="404"/>
      <c r="G23" s="345" t="str">
        <f t="shared" si="8"/>
        <v/>
      </c>
      <c r="H23" s="404"/>
      <c r="I23" s="404"/>
      <c r="J23" s="404"/>
      <c r="K23" s="345">
        <f t="shared" si="9"/>
        <v>0</v>
      </c>
      <c r="L23" s="405" t="str">
        <f t="shared" si="10"/>
        <v>M/C Off?</v>
      </c>
      <c r="M23" s="406">
        <v>0</v>
      </c>
      <c r="N23" s="407" t="str">
        <f t="shared" si="11"/>
        <v/>
      </c>
      <c r="O23" s="408" t="str">
        <f t="shared" si="12"/>
        <v>NO THEO %</v>
      </c>
      <c r="P23" s="409" t="str">
        <f t="shared" si="13"/>
        <v/>
      </c>
      <c r="R23" s="463" t="str">
        <f>IF(('TABLE INFO'!D24)="","",('TABLE INFO'!D24))</f>
        <v>DI-01</v>
      </c>
      <c r="S23" s="410"/>
      <c r="T23" s="410"/>
      <c r="U23" s="411" t="str">
        <f t="shared" si="6"/>
        <v>NO DROP</v>
      </c>
      <c r="V23" s="412">
        <f>IF(R23="","",'TABLE INFO'!E24)</f>
        <v>0.3</v>
      </c>
      <c r="W23" s="177" t="str">
        <f t="shared" si="7"/>
        <v>NO DROP</v>
      </c>
    </row>
    <row r="24" spans="1:23" s="17" customFormat="1" ht="19.5" customHeight="1" x14ac:dyDescent="0.4">
      <c r="A24" s="401">
        <f>'MACHINE INFO'!E23</f>
        <v>14</v>
      </c>
      <c r="B24" s="402">
        <v>0</v>
      </c>
      <c r="C24" s="403"/>
      <c r="D24" s="403"/>
      <c r="E24" s="403"/>
      <c r="F24" s="404"/>
      <c r="G24" s="345" t="str">
        <f t="shared" si="8"/>
        <v/>
      </c>
      <c r="H24" s="404"/>
      <c r="I24" s="404"/>
      <c r="J24" s="404"/>
      <c r="K24" s="345">
        <f t="shared" si="9"/>
        <v>0</v>
      </c>
      <c r="L24" s="405" t="str">
        <f t="shared" si="10"/>
        <v>M/C Off?</v>
      </c>
      <c r="M24" s="406">
        <v>0</v>
      </c>
      <c r="N24" s="407" t="str">
        <f t="shared" si="11"/>
        <v/>
      </c>
      <c r="O24" s="408" t="str">
        <f t="shared" si="12"/>
        <v>NO THEO %</v>
      </c>
      <c r="P24" s="409" t="str">
        <f t="shared" si="13"/>
        <v/>
      </c>
      <c r="R24" s="463" t="str">
        <f>IF(('TABLE INFO'!D25)="","",('TABLE INFO'!D25))</f>
        <v/>
      </c>
      <c r="S24" s="410"/>
      <c r="T24" s="410"/>
      <c r="U24" s="411" t="str">
        <f t="shared" si="6"/>
        <v/>
      </c>
      <c r="V24" s="412" t="str">
        <f>IF(R24="","",'TABLE INFO'!E25)</f>
        <v/>
      </c>
      <c r="W24" s="177" t="str">
        <f t="shared" si="7"/>
        <v/>
      </c>
    </row>
    <row r="25" spans="1:23" s="17" customFormat="1" ht="19.5" customHeight="1" x14ac:dyDescent="0.4">
      <c r="A25" s="401">
        <f>'MACHINE INFO'!E24</f>
        <v>15</v>
      </c>
      <c r="B25" s="402">
        <v>0</v>
      </c>
      <c r="C25" s="403"/>
      <c r="D25" s="403"/>
      <c r="E25" s="403"/>
      <c r="F25" s="404"/>
      <c r="G25" s="345" t="str">
        <f t="shared" si="8"/>
        <v/>
      </c>
      <c r="H25" s="404"/>
      <c r="I25" s="404"/>
      <c r="J25" s="404"/>
      <c r="K25" s="345">
        <f t="shared" si="9"/>
        <v>0</v>
      </c>
      <c r="L25" s="405" t="str">
        <f t="shared" si="10"/>
        <v>M/C Off?</v>
      </c>
      <c r="M25" s="406">
        <v>0</v>
      </c>
      <c r="N25" s="407" t="str">
        <f t="shared" si="11"/>
        <v/>
      </c>
      <c r="O25" s="408" t="str">
        <f t="shared" si="12"/>
        <v>NO THEO %</v>
      </c>
      <c r="P25" s="409" t="str">
        <f t="shared" si="13"/>
        <v/>
      </c>
      <c r="R25" s="413"/>
      <c r="S25" s="414"/>
      <c r="T25" s="414"/>
      <c r="U25" s="415"/>
      <c r="V25" s="416"/>
      <c r="W25" s="417"/>
    </row>
    <row r="26" spans="1:23" s="17" customFormat="1" ht="19.5" customHeight="1" x14ac:dyDescent="0.4">
      <c r="A26" s="401">
        <f>'MACHINE INFO'!E25</f>
        <v>16</v>
      </c>
      <c r="B26" s="402">
        <v>0</v>
      </c>
      <c r="C26" s="403"/>
      <c r="D26" s="403"/>
      <c r="E26" s="403"/>
      <c r="F26" s="404"/>
      <c r="G26" s="345" t="str">
        <f t="shared" si="8"/>
        <v/>
      </c>
      <c r="H26" s="404"/>
      <c r="I26" s="404"/>
      <c r="J26" s="404"/>
      <c r="K26" s="345">
        <f t="shared" si="9"/>
        <v>0</v>
      </c>
      <c r="L26" s="405" t="str">
        <f t="shared" si="10"/>
        <v>M/C Off?</v>
      </c>
      <c r="M26" s="406">
        <v>0</v>
      </c>
      <c r="N26" s="407" t="str">
        <f t="shared" si="11"/>
        <v/>
      </c>
      <c r="O26" s="408" t="str">
        <f t="shared" si="12"/>
        <v>NO THEO %</v>
      </c>
      <c r="P26" s="409" t="str">
        <f t="shared" si="13"/>
        <v/>
      </c>
      <c r="R26" s="176" t="e">
        <f>IF(('TABLE INFO'!#REF!)="","",('TABLE INFO'!#REF!))</f>
        <v>#REF!</v>
      </c>
      <c r="S26" s="410"/>
      <c r="T26" s="410"/>
      <c r="U26" s="411" t="e">
        <f>IF(R26="","",IF(S26=0,"NO DROP",T26/S26))</f>
        <v>#REF!</v>
      </c>
      <c r="V26" s="412" t="e">
        <f>IF(R26="","",'TABLE INFO'!#REF!)</f>
        <v>#REF!</v>
      </c>
      <c r="W26" s="177" t="e">
        <f>IF(R26="","",IF(U26="NO DROP","NO DROP",SUM(U26-V26)))</f>
        <v>#REF!</v>
      </c>
    </row>
    <row r="27" spans="1:23" s="17" customFormat="1" ht="19.5" customHeight="1" thickBot="1" x14ac:dyDescent="0.45">
      <c r="A27" s="401">
        <f>'MACHINE INFO'!E26</f>
        <v>17</v>
      </c>
      <c r="B27" s="402">
        <v>0</v>
      </c>
      <c r="C27" s="403"/>
      <c r="D27" s="403"/>
      <c r="E27" s="403"/>
      <c r="F27" s="404"/>
      <c r="G27" s="345" t="str">
        <f t="shared" si="8"/>
        <v/>
      </c>
      <c r="H27" s="404"/>
      <c r="I27" s="404"/>
      <c r="J27" s="404"/>
      <c r="K27" s="345">
        <f t="shared" si="9"/>
        <v>0</v>
      </c>
      <c r="L27" s="405" t="str">
        <f t="shared" si="10"/>
        <v>M/C Off?</v>
      </c>
      <c r="M27" s="406">
        <v>0</v>
      </c>
      <c r="N27" s="407" t="str">
        <f t="shared" si="11"/>
        <v/>
      </c>
      <c r="O27" s="408" t="str">
        <f t="shared" si="12"/>
        <v>NO THEO %</v>
      </c>
      <c r="P27" s="409" t="str">
        <f t="shared" si="13"/>
        <v/>
      </c>
      <c r="R27" s="418"/>
      <c r="S27" s="419"/>
      <c r="T27" s="419"/>
      <c r="U27" s="420"/>
      <c r="V27" s="421"/>
      <c r="W27" s="422"/>
    </row>
    <row r="28" spans="1:23" s="17" customFormat="1" ht="19.5" customHeight="1" thickTop="1" x14ac:dyDescent="0.4">
      <c r="A28" s="401">
        <f>'MACHINE INFO'!E27</f>
        <v>18</v>
      </c>
      <c r="B28" s="402">
        <v>0</v>
      </c>
      <c r="C28" s="403"/>
      <c r="D28" s="403"/>
      <c r="E28" s="403"/>
      <c r="F28" s="404"/>
      <c r="G28" s="345" t="str">
        <f t="shared" si="8"/>
        <v/>
      </c>
      <c r="H28" s="404"/>
      <c r="I28" s="404"/>
      <c r="J28" s="404"/>
      <c r="K28" s="345">
        <f t="shared" si="9"/>
        <v>0</v>
      </c>
      <c r="L28" s="405" t="str">
        <f t="shared" si="10"/>
        <v>M/C Off?</v>
      </c>
      <c r="M28" s="406">
        <v>0</v>
      </c>
      <c r="N28" s="407" t="str">
        <f t="shared" si="11"/>
        <v/>
      </c>
      <c r="O28" s="408" t="str">
        <f t="shared" si="12"/>
        <v>NO THEO %</v>
      </c>
      <c r="P28" s="409" t="str">
        <f t="shared" si="13"/>
        <v/>
      </c>
    </row>
    <row r="29" spans="1:23" s="17" customFormat="1" ht="19.5" customHeight="1" thickBot="1" x14ac:dyDescent="0.45">
      <c r="A29" s="401">
        <f>'MACHINE INFO'!E28</f>
        <v>19</v>
      </c>
      <c r="B29" s="402">
        <v>0</v>
      </c>
      <c r="C29" s="403"/>
      <c r="D29" s="403"/>
      <c r="E29" s="403"/>
      <c r="F29" s="404"/>
      <c r="G29" s="345" t="str">
        <f t="shared" si="8"/>
        <v/>
      </c>
      <c r="H29" s="404"/>
      <c r="I29" s="404"/>
      <c r="J29" s="404"/>
      <c r="K29" s="345">
        <f t="shared" si="9"/>
        <v>0</v>
      </c>
      <c r="L29" s="405" t="str">
        <f t="shared" si="10"/>
        <v>M/C Off?</v>
      </c>
      <c r="M29" s="406">
        <v>0</v>
      </c>
      <c r="N29" s="407" t="str">
        <f t="shared" si="11"/>
        <v/>
      </c>
      <c r="O29" s="408" t="str">
        <f t="shared" si="12"/>
        <v>NO THEO %</v>
      </c>
      <c r="P29" s="409" t="str">
        <f t="shared" si="13"/>
        <v/>
      </c>
    </row>
    <row r="30" spans="1:23" s="17" customFormat="1" ht="19.5" customHeight="1" thickTop="1" thickBot="1" x14ac:dyDescent="0.45">
      <c r="A30" s="401">
        <f>'MACHINE INFO'!E29</f>
        <v>20</v>
      </c>
      <c r="B30" s="402">
        <v>0</v>
      </c>
      <c r="C30" s="403"/>
      <c r="D30" s="403"/>
      <c r="E30" s="403"/>
      <c r="F30" s="404"/>
      <c r="G30" s="345" t="str">
        <f t="shared" si="8"/>
        <v/>
      </c>
      <c r="H30" s="404"/>
      <c r="I30" s="404"/>
      <c r="J30" s="404"/>
      <c r="K30" s="345">
        <f t="shared" si="9"/>
        <v>0</v>
      </c>
      <c r="L30" s="405" t="str">
        <f t="shared" si="10"/>
        <v>M/C Off?</v>
      </c>
      <c r="M30" s="406">
        <v>0</v>
      </c>
      <c r="N30" s="407" t="str">
        <f t="shared" si="11"/>
        <v/>
      </c>
      <c r="O30" s="408" t="str">
        <f t="shared" si="12"/>
        <v>NO THEO %</v>
      </c>
      <c r="P30" s="409" t="str">
        <f t="shared" si="13"/>
        <v/>
      </c>
      <c r="R30" s="94" t="s">
        <v>87</v>
      </c>
      <c r="S30" s="178">
        <f>SUM(S11:S24)</f>
        <v>0</v>
      </c>
      <c r="T30" s="179" t="s">
        <v>88</v>
      </c>
      <c r="U30" s="178">
        <f>SUM(T11:T24)</f>
        <v>0</v>
      </c>
      <c r="V30" s="97" t="s">
        <v>89</v>
      </c>
      <c r="W30" s="180">
        <f>SUM(S26:S26)</f>
        <v>0</v>
      </c>
    </row>
    <row r="31" spans="1:23" s="17" customFormat="1" ht="19.5" customHeight="1" thickTop="1" thickBot="1" x14ac:dyDescent="0.45">
      <c r="A31" s="401">
        <f>'MACHINE INFO'!E30</f>
        <v>21</v>
      </c>
      <c r="B31" s="402">
        <v>0</v>
      </c>
      <c r="C31" s="403"/>
      <c r="D31" s="403"/>
      <c r="E31" s="403"/>
      <c r="F31" s="404"/>
      <c r="G31" s="345" t="str">
        <f t="shared" si="8"/>
        <v/>
      </c>
      <c r="H31" s="404"/>
      <c r="I31" s="404"/>
      <c r="J31" s="404"/>
      <c r="K31" s="345">
        <f t="shared" si="9"/>
        <v>0</v>
      </c>
      <c r="L31" s="405" t="str">
        <f t="shared" si="10"/>
        <v>M/C Off?</v>
      </c>
      <c r="M31" s="406">
        <v>0</v>
      </c>
      <c r="N31" s="407" t="str">
        <f t="shared" si="11"/>
        <v/>
      </c>
      <c r="O31" s="408" t="str">
        <f t="shared" si="12"/>
        <v>NO THEO %</v>
      </c>
      <c r="P31" s="409" t="str">
        <f t="shared" si="13"/>
        <v/>
      </c>
      <c r="R31" s="97" t="s">
        <v>90</v>
      </c>
      <c r="S31" s="181"/>
      <c r="T31" s="97" t="s">
        <v>91</v>
      </c>
      <c r="U31" s="181"/>
      <c r="V31" s="97" t="s">
        <v>92</v>
      </c>
      <c r="W31" s="180">
        <f>SUM(T26:T26)</f>
        <v>0</v>
      </c>
    </row>
    <row r="32" spans="1:23" s="17" customFormat="1" ht="19.5" customHeight="1" thickTop="1" thickBot="1" x14ac:dyDescent="0.45">
      <c r="A32" s="401">
        <f>'MACHINE INFO'!E31</f>
        <v>22</v>
      </c>
      <c r="B32" s="402">
        <v>0</v>
      </c>
      <c r="C32" s="403"/>
      <c r="D32" s="403"/>
      <c r="E32" s="403"/>
      <c r="F32" s="404"/>
      <c r="G32" s="345" t="str">
        <f t="shared" si="8"/>
        <v/>
      </c>
      <c r="H32" s="404"/>
      <c r="I32" s="404"/>
      <c r="J32" s="404"/>
      <c r="K32" s="345">
        <f t="shared" si="9"/>
        <v>0</v>
      </c>
      <c r="L32" s="405" t="str">
        <f t="shared" si="10"/>
        <v>M/C Off?</v>
      </c>
      <c r="M32" s="406">
        <v>0</v>
      </c>
      <c r="N32" s="407" t="str">
        <f t="shared" si="11"/>
        <v/>
      </c>
      <c r="O32" s="408" t="str">
        <f t="shared" si="12"/>
        <v>NO THEO %</v>
      </c>
      <c r="P32" s="409" t="str">
        <f t="shared" si="13"/>
        <v/>
      </c>
      <c r="R32" s="98" t="s">
        <v>136</v>
      </c>
      <c r="S32" s="178">
        <f>SUM(S30-S31)</f>
        <v>0</v>
      </c>
      <c r="T32" s="98" t="s">
        <v>134</v>
      </c>
      <c r="U32" s="182">
        <f>SUM(U31-U30)</f>
        <v>0</v>
      </c>
      <c r="V32" s="97" t="s">
        <v>93</v>
      </c>
      <c r="W32" s="183" t="str">
        <f>IF(W30=0,"",W31/W30)</f>
        <v/>
      </c>
    </row>
    <row r="33" spans="1:23" s="17" customFormat="1" ht="19.5" customHeight="1" thickTop="1" thickBot="1" x14ac:dyDescent="0.45">
      <c r="A33" s="401">
        <f>'MACHINE INFO'!E32</f>
        <v>23</v>
      </c>
      <c r="B33" s="402">
        <v>0</v>
      </c>
      <c r="C33" s="403"/>
      <c r="D33" s="403"/>
      <c r="E33" s="403"/>
      <c r="F33" s="404"/>
      <c r="G33" s="345" t="str">
        <f t="shared" si="8"/>
        <v/>
      </c>
      <c r="H33" s="404"/>
      <c r="I33" s="404"/>
      <c r="J33" s="404"/>
      <c r="K33" s="345">
        <f t="shared" si="9"/>
        <v>0</v>
      </c>
      <c r="L33" s="405" t="str">
        <f t="shared" si="10"/>
        <v>M/C Off?</v>
      </c>
      <c r="M33" s="406">
        <v>0</v>
      </c>
      <c r="N33" s="407" t="str">
        <f t="shared" si="11"/>
        <v/>
      </c>
      <c r="O33" s="408" t="str">
        <f t="shared" si="12"/>
        <v>NO THEO %</v>
      </c>
      <c r="P33" s="409" t="str">
        <f t="shared" si="13"/>
        <v/>
      </c>
      <c r="T33" s="99" t="s">
        <v>135</v>
      </c>
      <c r="U33" s="184"/>
    </row>
    <row r="34" spans="1:23" s="17" customFormat="1" ht="19.5" customHeight="1" thickTop="1" thickBot="1" x14ac:dyDescent="0.45">
      <c r="A34" s="401">
        <f>'MACHINE INFO'!E33</f>
        <v>24</v>
      </c>
      <c r="B34" s="402">
        <v>0</v>
      </c>
      <c r="C34" s="403"/>
      <c r="D34" s="403"/>
      <c r="E34" s="403"/>
      <c r="F34" s="404"/>
      <c r="G34" s="345" t="str">
        <f t="shared" si="8"/>
        <v/>
      </c>
      <c r="H34" s="404"/>
      <c r="I34" s="404"/>
      <c r="J34" s="404"/>
      <c r="K34" s="345">
        <f t="shared" si="9"/>
        <v>0</v>
      </c>
      <c r="L34" s="405" t="str">
        <f t="shared" si="10"/>
        <v>M/C Off?</v>
      </c>
      <c r="M34" s="406">
        <v>0</v>
      </c>
      <c r="N34" s="407" t="str">
        <f t="shared" si="11"/>
        <v/>
      </c>
      <c r="O34" s="408" t="str">
        <f t="shared" si="12"/>
        <v>NO THEO %</v>
      </c>
      <c r="P34" s="409" t="str">
        <f t="shared" si="13"/>
        <v/>
      </c>
      <c r="T34" s="98" t="s">
        <v>136</v>
      </c>
      <c r="U34" s="178">
        <f>SUM(U31-U33)</f>
        <v>0</v>
      </c>
    </row>
    <row r="35" spans="1:23" s="17" customFormat="1" ht="19.5" customHeight="1" thickTop="1" x14ac:dyDescent="0.4">
      <c r="A35" s="401">
        <f>'MACHINE INFO'!E34</f>
        <v>25</v>
      </c>
      <c r="B35" s="402">
        <v>0</v>
      </c>
      <c r="C35" s="403"/>
      <c r="D35" s="403"/>
      <c r="E35" s="403"/>
      <c r="F35" s="404"/>
      <c r="G35" s="345" t="str">
        <f t="shared" si="8"/>
        <v/>
      </c>
      <c r="H35" s="404"/>
      <c r="I35" s="404"/>
      <c r="J35" s="404"/>
      <c r="K35" s="345">
        <f t="shared" si="9"/>
        <v>0</v>
      </c>
      <c r="L35" s="405" t="str">
        <f t="shared" si="10"/>
        <v>M/C Off?</v>
      </c>
      <c r="M35" s="406">
        <v>0</v>
      </c>
      <c r="N35" s="407" t="str">
        <f t="shared" si="11"/>
        <v/>
      </c>
      <c r="O35" s="408" t="str">
        <f t="shared" si="12"/>
        <v>NO THEO %</v>
      </c>
      <c r="P35" s="409" t="str">
        <f t="shared" si="13"/>
        <v/>
      </c>
    </row>
    <row r="36" spans="1:23" s="17" customFormat="1" ht="19.5" customHeight="1" x14ac:dyDescent="0.4">
      <c r="A36" s="401">
        <f>'MACHINE INFO'!E35</f>
        <v>26</v>
      </c>
      <c r="B36" s="402">
        <v>0</v>
      </c>
      <c r="C36" s="403"/>
      <c r="D36" s="403"/>
      <c r="E36" s="403"/>
      <c r="F36" s="404"/>
      <c r="G36" s="345" t="str">
        <f t="shared" si="8"/>
        <v/>
      </c>
      <c r="H36" s="404"/>
      <c r="I36" s="404"/>
      <c r="J36" s="404"/>
      <c r="K36" s="345">
        <f t="shared" si="9"/>
        <v>0</v>
      </c>
      <c r="L36" s="405" t="str">
        <f t="shared" si="10"/>
        <v>M/C Off?</v>
      </c>
      <c r="M36" s="406">
        <v>0</v>
      </c>
      <c r="N36" s="407" t="str">
        <f t="shared" si="11"/>
        <v/>
      </c>
      <c r="O36" s="408" t="str">
        <f t="shared" si="12"/>
        <v>NO THEO %</v>
      </c>
      <c r="P36" s="409" t="str">
        <f t="shared" si="13"/>
        <v/>
      </c>
    </row>
    <row r="37" spans="1:23" s="17" customFormat="1" ht="19.5" customHeight="1" thickBot="1" x14ac:dyDescent="0.45">
      <c r="A37" s="401">
        <f>'MACHINE INFO'!E36</f>
        <v>27</v>
      </c>
      <c r="B37" s="402">
        <v>0</v>
      </c>
      <c r="C37" s="403"/>
      <c r="D37" s="403"/>
      <c r="E37" s="403"/>
      <c r="F37" s="404"/>
      <c r="G37" s="345" t="str">
        <f t="shared" si="8"/>
        <v/>
      </c>
      <c r="H37" s="404"/>
      <c r="I37" s="404"/>
      <c r="J37" s="404"/>
      <c r="K37" s="345">
        <f t="shared" si="9"/>
        <v>0</v>
      </c>
      <c r="L37" s="405" t="str">
        <f t="shared" si="10"/>
        <v>M/C Off?</v>
      </c>
      <c r="M37" s="406">
        <v>0</v>
      </c>
      <c r="N37" s="407" t="str">
        <f t="shared" si="11"/>
        <v/>
      </c>
      <c r="O37" s="408" t="str">
        <f t="shared" si="12"/>
        <v>NO THEO %</v>
      </c>
      <c r="P37" s="409" t="str">
        <f t="shared" si="13"/>
        <v/>
      </c>
      <c r="R37" s="17" t="s">
        <v>94</v>
      </c>
    </row>
    <row r="38" spans="1:23" s="17" customFormat="1" ht="19.5" customHeight="1" thickTop="1" x14ac:dyDescent="0.4">
      <c r="A38" s="401">
        <f>'MACHINE INFO'!E37</f>
        <v>28</v>
      </c>
      <c r="B38" s="402">
        <v>0</v>
      </c>
      <c r="C38" s="403"/>
      <c r="D38" s="403"/>
      <c r="E38" s="403"/>
      <c r="F38" s="404"/>
      <c r="G38" s="345" t="str">
        <f t="shared" si="8"/>
        <v/>
      </c>
      <c r="H38" s="404"/>
      <c r="I38" s="404"/>
      <c r="J38" s="404"/>
      <c r="K38" s="345">
        <f t="shared" si="9"/>
        <v>0</v>
      </c>
      <c r="L38" s="405" t="str">
        <f t="shared" si="10"/>
        <v>M/C Off?</v>
      </c>
      <c r="M38" s="406">
        <v>0</v>
      </c>
      <c r="N38" s="407" t="str">
        <f t="shared" si="11"/>
        <v/>
      </c>
      <c r="O38" s="408" t="str">
        <f t="shared" si="12"/>
        <v>NO THEO %</v>
      </c>
      <c r="P38" s="409" t="str">
        <f t="shared" si="13"/>
        <v/>
      </c>
      <c r="R38" s="903"/>
      <c r="S38" s="904"/>
      <c r="T38" s="904"/>
      <c r="U38" s="904"/>
      <c r="V38" s="904"/>
      <c r="W38" s="905"/>
    </row>
    <row r="39" spans="1:23" s="17" customFormat="1" ht="19.5" customHeight="1" x14ac:dyDescent="0.4">
      <c r="A39" s="401">
        <f>'MACHINE INFO'!E38</f>
        <v>29</v>
      </c>
      <c r="B39" s="402">
        <v>0</v>
      </c>
      <c r="C39" s="403"/>
      <c r="D39" s="403"/>
      <c r="E39" s="403"/>
      <c r="F39" s="404"/>
      <c r="G39" s="345" t="str">
        <f t="shared" si="8"/>
        <v/>
      </c>
      <c r="H39" s="404"/>
      <c r="I39" s="404"/>
      <c r="J39" s="404"/>
      <c r="K39" s="345">
        <f t="shared" si="9"/>
        <v>0</v>
      </c>
      <c r="L39" s="405" t="str">
        <f t="shared" si="10"/>
        <v>M/C Off?</v>
      </c>
      <c r="M39" s="406">
        <v>0</v>
      </c>
      <c r="N39" s="407" t="str">
        <f t="shared" si="11"/>
        <v/>
      </c>
      <c r="O39" s="408" t="str">
        <f t="shared" si="12"/>
        <v>NO THEO %</v>
      </c>
      <c r="P39" s="409" t="str">
        <f t="shared" si="13"/>
        <v/>
      </c>
      <c r="R39" s="906"/>
      <c r="S39" s="907"/>
      <c r="T39" s="907"/>
      <c r="U39" s="907"/>
      <c r="V39" s="907"/>
      <c r="W39" s="908"/>
    </row>
    <row r="40" spans="1:23" s="17" customFormat="1" ht="19.5" customHeight="1" x14ac:dyDescent="0.4">
      <c r="A40" s="401">
        <f>'MACHINE INFO'!E39</f>
        <v>30</v>
      </c>
      <c r="B40" s="402">
        <v>0</v>
      </c>
      <c r="C40" s="403"/>
      <c r="D40" s="403"/>
      <c r="E40" s="403"/>
      <c r="F40" s="404"/>
      <c r="G40" s="345" t="str">
        <f t="shared" si="8"/>
        <v/>
      </c>
      <c r="H40" s="404"/>
      <c r="I40" s="404"/>
      <c r="J40" s="404"/>
      <c r="K40" s="345">
        <f t="shared" si="9"/>
        <v>0</v>
      </c>
      <c r="L40" s="405" t="str">
        <f t="shared" si="10"/>
        <v>M/C Off?</v>
      </c>
      <c r="M40" s="406">
        <v>0</v>
      </c>
      <c r="N40" s="407" t="str">
        <f t="shared" si="11"/>
        <v/>
      </c>
      <c r="O40" s="408" t="str">
        <f t="shared" si="12"/>
        <v>NO THEO %</v>
      </c>
      <c r="P40" s="409" t="str">
        <f t="shared" si="13"/>
        <v/>
      </c>
      <c r="R40" s="906"/>
      <c r="S40" s="907"/>
      <c r="T40" s="907"/>
      <c r="U40" s="907"/>
      <c r="V40" s="907"/>
      <c r="W40" s="908"/>
    </row>
    <row r="41" spans="1:23" s="17" customFormat="1" ht="19.5" customHeight="1" x14ac:dyDescent="0.4">
      <c r="A41" s="401">
        <f>'MACHINE INFO'!E40</f>
        <v>31</v>
      </c>
      <c r="B41" s="402">
        <v>0</v>
      </c>
      <c r="C41" s="403"/>
      <c r="D41" s="403"/>
      <c r="E41" s="403"/>
      <c r="F41" s="404"/>
      <c r="G41" s="345" t="str">
        <f t="shared" si="8"/>
        <v/>
      </c>
      <c r="H41" s="404"/>
      <c r="I41" s="404"/>
      <c r="J41" s="404"/>
      <c r="K41" s="345">
        <f t="shared" si="9"/>
        <v>0</v>
      </c>
      <c r="L41" s="405" t="str">
        <f t="shared" si="10"/>
        <v>M/C Off?</v>
      </c>
      <c r="M41" s="406">
        <v>0</v>
      </c>
      <c r="N41" s="407" t="str">
        <f t="shared" si="11"/>
        <v/>
      </c>
      <c r="O41" s="408" t="str">
        <f t="shared" si="12"/>
        <v>NO THEO %</v>
      </c>
      <c r="P41" s="409" t="str">
        <f t="shared" si="13"/>
        <v/>
      </c>
      <c r="R41" s="906"/>
      <c r="S41" s="907"/>
      <c r="T41" s="907"/>
      <c r="U41" s="907"/>
      <c r="V41" s="907"/>
      <c r="W41" s="908"/>
    </row>
    <row r="42" spans="1:23" s="17" customFormat="1" ht="19.5" customHeight="1" x14ac:dyDescent="0.4">
      <c r="A42" s="401">
        <f>'MACHINE INFO'!E41</f>
        <v>32</v>
      </c>
      <c r="B42" s="402">
        <v>0</v>
      </c>
      <c r="C42" s="403"/>
      <c r="D42" s="403"/>
      <c r="E42" s="403"/>
      <c r="F42" s="404"/>
      <c r="G42" s="345" t="str">
        <f t="shared" si="8"/>
        <v/>
      </c>
      <c r="H42" s="404"/>
      <c r="I42" s="404"/>
      <c r="J42" s="404"/>
      <c r="K42" s="345">
        <f t="shared" si="9"/>
        <v>0</v>
      </c>
      <c r="L42" s="405" t="str">
        <f t="shared" si="10"/>
        <v>M/C Off?</v>
      </c>
      <c r="M42" s="406">
        <v>0</v>
      </c>
      <c r="N42" s="407" t="str">
        <f t="shared" si="11"/>
        <v/>
      </c>
      <c r="O42" s="408" t="str">
        <f t="shared" si="12"/>
        <v>NO THEO %</v>
      </c>
      <c r="P42" s="409" t="str">
        <f t="shared" si="13"/>
        <v/>
      </c>
      <c r="R42" s="906"/>
      <c r="S42" s="907"/>
      <c r="T42" s="907"/>
      <c r="U42" s="907"/>
      <c r="V42" s="907"/>
      <c r="W42" s="908"/>
    </row>
    <row r="43" spans="1:23" s="17" customFormat="1" ht="19.5" customHeight="1" x14ac:dyDescent="0.4">
      <c r="A43" s="401">
        <f>'MACHINE INFO'!E42</f>
        <v>33</v>
      </c>
      <c r="B43" s="402">
        <v>0</v>
      </c>
      <c r="C43" s="403"/>
      <c r="D43" s="403"/>
      <c r="E43" s="403"/>
      <c r="F43" s="404"/>
      <c r="G43" s="345" t="str">
        <f t="shared" si="8"/>
        <v/>
      </c>
      <c r="H43" s="404"/>
      <c r="I43" s="404"/>
      <c r="J43" s="404"/>
      <c r="K43" s="345">
        <f t="shared" si="9"/>
        <v>0</v>
      </c>
      <c r="L43" s="405" t="str">
        <f t="shared" si="10"/>
        <v>M/C Off?</v>
      </c>
      <c r="M43" s="406">
        <v>0</v>
      </c>
      <c r="N43" s="407" t="str">
        <f t="shared" si="11"/>
        <v/>
      </c>
      <c r="O43" s="408" t="str">
        <f t="shared" si="12"/>
        <v>NO THEO %</v>
      </c>
      <c r="P43" s="409" t="str">
        <f t="shared" si="13"/>
        <v/>
      </c>
      <c r="R43" s="906"/>
      <c r="S43" s="907"/>
      <c r="T43" s="907"/>
      <c r="U43" s="907"/>
      <c r="V43" s="907"/>
      <c r="W43" s="908"/>
    </row>
    <row r="44" spans="1:23" s="17" customFormat="1" ht="19.5" customHeight="1" x14ac:dyDescent="0.4">
      <c r="A44" s="401">
        <f>'MACHINE INFO'!E43</f>
        <v>34</v>
      </c>
      <c r="B44" s="402">
        <v>0</v>
      </c>
      <c r="C44" s="403"/>
      <c r="D44" s="403"/>
      <c r="E44" s="403"/>
      <c r="F44" s="404"/>
      <c r="G44" s="345" t="str">
        <f t="shared" si="8"/>
        <v/>
      </c>
      <c r="H44" s="404"/>
      <c r="I44" s="404"/>
      <c r="J44" s="404"/>
      <c r="K44" s="345">
        <f t="shared" si="9"/>
        <v>0</v>
      </c>
      <c r="L44" s="405" t="str">
        <f t="shared" si="10"/>
        <v>M/C Off?</v>
      </c>
      <c r="M44" s="406">
        <v>0</v>
      </c>
      <c r="N44" s="407" t="str">
        <f t="shared" si="11"/>
        <v/>
      </c>
      <c r="O44" s="408" t="str">
        <f t="shared" si="12"/>
        <v>NO THEO %</v>
      </c>
      <c r="P44" s="409" t="str">
        <f t="shared" si="13"/>
        <v/>
      </c>
      <c r="R44" s="906"/>
      <c r="S44" s="907"/>
      <c r="T44" s="907"/>
      <c r="U44" s="907"/>
      <c r="V44" s="907"/>
      <c r="W44" s="908"/>
    </row>
    <row r="45" spans="1:23" s="17" customFormat="1" ht="19.5" customHeight="1" x14ac:dyDescent="0.4">
      <c r="A45" s="401">
        <f>'MACHINE INFO'!E44</f>
        <v>35</v>
      </c>
      <c r="B45" s="402">
        <v>0</v>
      </c>
      <c r="C45" s="403"/>
      <c r="D45" s="403"/>
      <c r="E45" s="403"/>
      <c r="F45" s="404"/>
      <c r="G45" s="345" t="str">
        <f t="shared" si="8"/>
        <v/>
      </c>
      <c r="H45" s="404"/>
      <c r="I45" s="404"/>
      <c r="J45" s="404"/>
      <c r="K45" s="345">
        <f t="shared" si="9"/>
        <v>0</v>
      </c>
      <c r="L45" s="405" t="str">
        <f t="shared" si="10"/>
        <v>M/C Off?</v>
      </c>
      <c r="M45" s="406">
        <v>0</v>
      </c>
      <c r="N45" s="407" t="str">
        <f t="shared" si="11"/>
        <v/>
      </c>
      <c r="O45" s="408" t="str">
        <f t="shared" si="12"/>
        <v>NO THEO %</v>
      </c>
      <c r="P45" s="409" t="str">
        <f t="shared" si="13"/>
        <v/>
      </c>
      <c r="R45" s="906"/>
      <c r="S45" s="907"/>
      <c r="T45" s="907"/>
      <c r="U45" s="907"/>
      <c r="V45" s="907"/>
      <c r="W45" s="908"/>
    </row>
    <row r="46" spans="1:23" s="17" customFormat="1" ht="19.5" customHeight="1" x14ac:dyDescent="0.4">
      <c r="A46" s="401">
        <f>'MACHINE INFO'!E45</f>
        <v>36</v>
      </c>
      <c r="B46" s="402">
        <v>0</v>
      </c>
      <c r="C46" s="403"/>
      <c r="D46" s="403"/>
      <c r="E46" s="403"/>
      <c r="F46" s="404"/>
      <c r="G46" s="345" t="str">
        <f t="shared" si="8"/>
        <v/>
      </c>
      <c r="H46" s="404"/>
      <c r="I46" s="404"/>
      <c r="J46" s="404"/>
      <c r="K46" s="345">
        <f t="shared" si="9"/>
        <v>0</v>
      </c>
      <c r="L46" s="405" t="str">
        <f t="shared" si="10"/>
        <v>M/C Off?</v>
      </c>
      <c r="M46" s="406">
        <v>0</v>
      </c>
      <c r="N46" s="407" t="str">
        <f t="shared" si="11"/>
        <v/>
      </c>
      <c r="O46" s="408" t="str">
        <f t="shared" si="12"/>
        <v>NO THEO %</v>
      </c>
      <c r="P46" s="409" t="str">
        <f t="shared" si="13"/>
        <v/>
      </c>
      <c r="R46" s="906"/>
      <c r="S46" s="907"/>
      <c r="T46" s="907"/>
      <c r="U46" s="907"/>
      <c r="V46" s="907"/>
      <c r="W46" s="908"/>
    </row>
    <row r="47" spans="1:23" s="17" customFormat="1" ht="19.5" customHeight="1" x14ac:dyDescent="0.4">
      <c r="A47" s="401">
        <f>'MACHINE INFO'!E46</f>
        <v>37</v>
      </c>
      <c r="B47" s="402">
        <v>0</v>
      </c>
      <c r="C47" s="403"/>
      <c r="D47" s="403"/>
      <c r="E47" s="403"/>
      <c r="F47" s="404"/>
      <c r="G47" s="345" t="str">
        <f t="shared" si="8"/>
        <v/>
      </c>
      <c r="H47" s="404"/>
      <c r="I47" s="404"/>
      <c r="J47" s="404"/>
      <c r="K47" s="345">
        <f t="shared" si="9"/>
        <v>0</v>
      </c>
      <c r="L47" s="405" t="str">
        <f t="shared" si="10"/>
        <v>M/C Off?</v>
      </c>
      <c r="M47" s="406">
        <v>0</v>
      </c>
      <c r="N47" s="407" t="str">
        <f t="shared" si="11"/>
        <v/>
      </c>
      <c r="O47" s="408" t="str">
        <f t="shared" si="12"/>
        <v>NO THEO %</v>
      </c>
      <c r="P47" s="409" t="str">
        <f t="shared" si="13"/>
        <v/>
      </c>
      <c r="R47" s="906"/>
      <c r="S47" s="907"/>
      <c r="T47" s="907"/>
      <c r="U47" s="907"/>
      <c r="V47" s="907"/>
      <c r="W47" s="908"/>
    </row>
    <row r="48" spans="1:23" s="17" customFormat="1" ht="19.5" customHeight="1" x14ac:dyDescent="0.4">
      <c r="A48" s="401">
        <f>'MACHINE INFO'!E47</f>
        <v>38</v>
      </c>
      <c r="B48" s="402">
        <v>0</v>
      </c>
      <c r="C48" s="403"/>
      <c r="D48" s="403"/>
      <c r="E48" s="403"/>
      <c r="F48" s="404"/>
      <c r="G48" s="345" t="str">
        <f t="shared" si="8"/>
        <v/>
      </c>
      <c r="H48" s="404"/>
      <c r="I48" s="404"/>
      <c r="J48" s="404"/>
      <c r="K48" s="345">
        <f t="shared" si="9"/>
        <v>0</v>
      </c>
      <c r="L48" s="405" t="str">
        <f t="shared" si="10"/>
        <v>M/C Off?</v>
      </c>
      <c r="M48" s="406">
        <v>0</v>
      </c>
      <c r="N48" s="407" t="str">
        <f t="shared" si="11"/>
        <v/>
      </c>
      <c r="O48" s="408" t="str">
        <f t="shared" si="12"/>
        <v>NO THEO %</v>
      </c>
      <c r="P48" s="409" t="str">
        <f t="shared" si="13"/>
        <v/>
      </c>
      <c r="R48" s="906"/>
      <c r="S48" s="907"/>
      <c r="T48" s="907"/>
      <c r="U48" s="907"/>
      <c r="V48" s="907"/>
      <c r="W48" s="908"/>
    </row>
    <row r="49" spans="1:23" s="17" customFormat="1" ht="19.5" customHeight="1" x14ac:dyDescent="0.4">
      <c r="A49" s="401">
        <f>'MACHINE INFO'!E48</f>
        <v>39</v>
      </c>
      <c r="B49" s="402">
        <v>0</v>
      </c>
      <c r="C49" s="403"/>
      <c r="D49" s="403"/>
      <c r="E49" s="403"/>
      <c r="F49" s="404"/>
      <c r="G49" s="345" t="str">
        <f t="shared" si="8"/>
        <v/>
      </c>
      <c r="H49" s="404"/>
      <c r="I49" s="404"/>
      <c r="J49" s="404"/>
      <c r="K49" s="345">
        <f t="shared" si="9"/>
        <v>0</v>
      </c>
      <c r="L49" s="405" t="str">
        <f t="shared" si="10"/>
        <v>M/C Off?</v>
      </c>
      <c r="M49" s="406">
        <v>0</v>
      </c>
      <c r="N49" s="407" t="str">
        <f t="shared" si="11"/>
        <v/>
      </c>
      <c r="O49" s="408" t="str">
        <f t="shared" si="12"/>
        <v>NO THEO %</v>
      </c>
      <c r="P49" s="409" t="str">
        <f t="shared" si="13"/>
        <v/>
      </c>
      <c r="R49" s="906"/>
      <c r="S49" s="907"/>
      <c r="T49" s="907"/>
      <c r="U49" s="907"/>
      <c r="V49" s="907"/>
      <c r="W49" s="908"/>
    </row>
    <row r="50" spans="1:23" s="17" customFormat="1" ht="19.5" customHeight="1" x14ac:dyDescent="0.4">
      <c r="A50" s="401">
        <f>'MACHINE INFO'!E49</f>
        <v>40</v>
      </c>
      <c r="B50" s="402">
        <v>0</v>
      </c>
      <c r="C50" s="403"/>
      <c r="D50" s="403"/>
      <c r="E50" s="403"/>
      <c r="F50" s="404"/>
      <c r="G50" s="345" t="str">
        <f t="shared" si="8"/>
        <v/>
      </c>
      <c r="H50" s="404"/>
      <c r="I50" s="404"/>
      <c r="J50" s="404"/>
      <c r="K50" s="345">
        <f t="shared" si="9"/>
        <v>0</v>
      </c>
      <c r="L50" s="405" t="str">
        <f t="shared" si="10"/>
        <v>M/C Off?</v>
      </c>
      <c r="M50" s="406">
        <v>0</v>
      </c>
      <c r="N50" s="407" t="str">
        <f t="shared" si="11"/>
        <v/>
      </c>
      <c r="O50" s="408" t="str">
        <f t="shared" si="12"/>
        <v>NO THEO %</v>
      </c>
      <c r="P50" s="409" t="str">
        <f t="shared" si="13"/>
        <v/>
      </c>
      <c r="R50" s="906"/>
      <c r="S50" s="907"/>
      <c r="T50" s="907"/>
      <c r="U50" s="907"/>
      <c r="V50" s="907"/>
      <c r="W50" s="908"/>
    </row>
    <row r="51" spans="1:23" s="17" customFormat="1" ht="19.5" customHeight="1" x14ac:dyDescent="0.4">
      <c r="A51" s="401">
        <f>'MACHINE INFO'!E50</f>
        <v>41</v>
      </c>
      <c r="B51" s="402">
        <v>0</v>
      </c>
      <c r="C51" s="403"/>
      <c r="D51" s="403"/>
      <c r="E51" s="403"/>
      <c r="F51" s="404"/>
      <c r="G51" s="345" t="str">
        <f t="shared" si="8"/>
        <v/>
      </c>
      <c r="H51" s="404"/>
      <c r="I51" s="404"/>
      <c r="J51" s="404"/>
      <c r="K51" s="345">
        <f t="shared" si="9"/>
        <v>0</v>
      </c>
      <c r="L51" s="405" t="str">
        <f t="shared" si="10"/>
        <v>M/C Off?</v>
      </c>
      <c r="M51" s="406">
        <v>0</v>
      </c>
      <c r="N51" s="407" t="str">
        <f t="shared" si="11"/>
        <v/>
      </c>
      <c r="O51" s="408" t="str">
        <f t="shared" si="12"/>
        <v>NO THEO %</v>
      </c>
      <c r="P51" s="409" t="str">
        <f t="shared" si="13"/>
        <v/>
      </c>
      <c r="R51" s="906"/>
      <c r="S51" s="907"/>
      <c r="T51" s="907"/>
      <c r="U51" s="907"/>
      <c r="V51" s="907"/>
      <c r="W51" s="908"/>
    </row>
    <row r="52" spans="1:23" s="17" customFormat="1" ht="19.5" customHeight="1" x14ac:dyDescent="0.4">
      <c r="A52" s="401">
        <f>'MACHINE INFO'!E51</f>
        <v>42</v>
      </c>
      <c r="B52" s="402">
        <v>0</v>
      </c>
      <c r="C52" s="403"/>
      <c r="D52" s="403"/>
      <c r="E52" s="403"/>
      <c r="F52" s="404"/>
      <c r="G52" s="345" t="str">
        <f t="shared" si="8"/>
        <v/>
      </c>
      <c r="H52" s="404"/>
      <c r="I52" s="404"/>
      <c r="J52" s="404"/>
      <c r="K52" s="345">
        <f t="shared" si="9"/>
        <v>0</v>
      </c>
      <c r="L52" s="405" t="str">
        <f t="shared" si="10"/>
        <v>M/C Off?</v>
      </c>
      <c r="M52" s="406">
        <v>0</v>
      </c>
      <c r="N52" s="407" t="str">
        <f t="shared" si="11"/>
        <v/>
      </c>
      <c r="O52" s="408" t="str">
        <f t="shared" si="12"/>
        <v>NO THEO %</v>
      </c>
      <c r="P52" s="409" t="str">
        <f t="shared" si="13"/>
        <v/>
      </c>
      <c r="R52" s="906"/>
      <c r="S52" s="907"/>
      <c r="T52" s="907"/>
      <c r="U52" s="907"/>
      <c r="V52" s="907"/>
      <c r="W52" s="908"/>
    </row>
    <row r="53" spans="1:23" s="17" customFormat="1" ht="19.5" customHeight="1" thickBot="1" x14ac:dyDescent="0.45">
      <c r="A53" s="401">
        <f>'MACHINE INFO'!E52</f>
        <v>43</v>
      </c>
      <c r="B53" s="402">
        <v>0</v>
      </c>
      <c r="C53" s="403"/>
      <c r="D53" s="403"/>
      <c r="E53" s="403"/>
      <c r="F53" s="404"/>
      <c r="G53" s="345" t="str">
        <f t="shared" si="8"/>
        <v/>
      </c>
      <c r="H53" s="404"/>
      <c r="I53" s="404"/>
      <c r="J53" s="404"/>
      <c r="K53" s="345">
        <f t="shared" si="9"/>
        <v>0</v>
      </c>
      <c r="L53" s="405" t="str">
        <f t="shared" si="10"/>
        <v>M/C Off?</v>
      </c>
      <c r="M53" s="406">
        <v>0</v>
      </c>
      <c r="N53" s="407" t="str">
        <f t="shared" si="11"/>
        <v/>
      </c>
      <c r="O53" s="408" t="str">
        <f t="shared" si="12"/>
        <v>NO THEO %</v>
      </c>
      <c r="P53" s="409" t="str">
        <f t="shared" si="13"/>
        <v/>
      </c>
      <c r="R53" s="909"/>
      <c r="S53" s="910"/>
      <c r="T53" s="910"/>
      <c r="U53" s="910"/>
      <c r="V53" s="910"/>
      <c r="W53" s="911"/>
    </row>
    <row r="54" spans="1:23" s="17" customFormat="1" ht="19.5" customHeight="1" thickTop="1" x14ac:dyDescent="0.4">
      <c r="A54" s="401">
        <f>'MACHINE INFO'!E53</f>
        <v>44</v>
      </c>
      <c r="B54" s="402">
        <v>0</v>
      </c>
      <c r="C54" s="403"/>
      <c r="D54" s="403"/>
      <c r="E54" s="403"/>
      <c r="F54" s="404"/>
      <c r="G54" s="345" t="str">
        <f t="shared" si="8"/>
        <v/>
      </c>
      <c r="H54" s="404"/>
      <c r="I54" s="404"/>
      <c r="J54" s="404"/>
      <c r="K54" s="345">
        <f t="shared" si="9"/>
        <v>0</v>
      </c>
      <c r="L54" s="405" t="str">
        <f t="shared" si="10"/>
        <v>M/C Off?</v>
      </c>
      <c r="M54" s="406">
        <v>0</v>
      </c>
      <c r="N54" s="407" t="str">
        <f t="shared" si="11"/>
        <v/>
      </c>
      <c r="O54" s="408" t="str">
        <f t="shared" si="12"/>
        <v>NO THEO %</v>
      </c>
      <c r="P54" s="409" t="str">
        <f t="shared" si="13"/>
        <v/>
      </c>
    </row>
    <row r="55" spans="1:23" s="17" customFormat="1" ht="19.5" customHeight="1" x14ac:dyDescent="0.4">
      <c r="A55" s="401">
        <f>'MACHINE INFO'!E54</f>
        <v>45</v>
      </c>
      <c r="B55" s="402">
        <v>0</v>
      </c>
      <c r="C55" s="403"/>
      <c r="D55" s="403"/>
      <c r="E55" s="403"/>
      <c r="F55" s="404"/>
      <c r="G55" s="345" t="str">
        <f t="shared" si="8"/>
        <v/>
      </c>
      <c r="H55" s="404"/>
      <c r="I55" s="404"/>
      <c r="J55" s="404"/>
      <c r="K55" s="345">
        <f t="shared" si="9"/>
        <v>0</v>
      </c>
      <c r="L55" s="405" t="str">
        <f t="shared" si="10"/>
        <v>M/C Off?</v>
      </c>
      <c r="M55" s="406">
        <v>0</v>
      </c>
      <c r="N55" s="407" t="str">
        <f t="shared" si="11"/>
        <v/>
      </c>
      <c r="O55" s="408" t="str">
        <f t="shared" si="12"/>
        <v>NO THEO %</v>
      </c>
      <c r="P55" s="409" t="str">
        <f t="shared" si="13"/>
        <v/>
      </c>
    </row>
    <row r="56" spans="1:23" s="17" customFormat="1" ht="19.5" customHeight="1" x14ac:dyDescent="0.4">
      <c r="A56" s="401">
        <f>'MACHINE INFO'!E55</f>
        <v>46</v>
      </c>
      <c r="B56" s="402">
        <v>0</v>
      </c>
      <c r="C56" s="403"/>
      <c r="D56" s="403"/>
      <c r="E56" s="403"/>
      <c r="F56" s="404"/>
      <c r="G56" s="345" t="str">
        <f t="shared" si="8"/>
        <v/>
      </c>
      <c r="H56" s="404"/>
      <c r="I56" s="404"/>
      <c r="J56" s="404"/>
      <c r="K56" s="345">
        <f t="shared" si="9"/>
        <v>0</v>
      </c>
      <c r="L56" s="405" t="str">
        <f t="shared" si="10"/>
        <v>M/C Off?</v>
      </c>
      <c r="M56" s="406">
        <v>0</v>
      </c>
      <c r="N56" s="407" t="str">
        <f t="shared" si="11"/>
        <v/>
      </c>
      <c r="O56" s="408" t="str">
        <f t="shared" si="12"/>
        <v>NO THEO %</v>
      </c>
      <c r="P56" s="409" t="str">
        <f t="shared" si="13"/>
        <v/>
      </c>
    </row>
    <row r="57" spans="1:23" s="17" customFormat="1" ht="19.5" customHeight="1" x14ac:dyDescent="0.4">
      <c r="A57" s="401">
        <f>'MACHINE INFO'!E56</f>
        <v>47</v>
      </c>
      <c r="B57" s="402">
        <v>0</v>
      </c>
      <c r="C57" s="403"/>
      <c r="D57" s="403"/>
      <c r="E57" s="403"/>
      <c r="F57" s="404"/>
      <c r="G57" s="345" t="str">
        <f t="shared" si="8"/>
        <v/>
      </c>
      <c r="H57" s="404"/>
      <c r="I57" s="404"/>
      <c r="J57" s="404"/>
      <c r="K57" s="345">
        <f t="shared" si="9"/>
        <v>0</v>
      </c>
      <c r="L57" s="405" t="str">
        <f t="shared" si="10"/>
        <v>M/C Off?</v>
      </c>
      <c r="M57" s="406">
        <v>0</v>
      </c>
      <c r="N57" s="407" t="str">
        <f t="shared" si="11"/>
        <v/>
      </c>
      <c r="O57" s="408" t="str">
        <f t="shared" si="12"/>
        <v>NO THEO %</v>
      </c>
      <c r="P57" s="409" t="str">
        <f t="shared" si="13"/>
        <v/>
      </c>
    </row>
    <row r="58" spans="1:23" s="17" customFormat="1" ht="19.5" customHeight="1" x14ac:dyDescent="0.4">
      <c r="A58" s="401">
        <f>'MACHINE INFO'!E57</f>
        <v>48</v>
      </c>
      <c r="B58" s="402">
        <v>0</v>
      </c>
      <c r="C58" s="403"/>
      <c r="D58" s="403"/>
      <c r="E58" s="403"/>
      <c r="F58" s="404"/>
      <c r="G58" s="345" t="str">
        <f t="shared" si="8"/>
        <v/>
      </c>
      <c r="H58" s="404"/>
      <c r="I58" s="404"/>
      <c r="J58" s="404"/>
      <c r="K58" s="345">
        <f t="shared" si="9"/>
        <v>0</v>
      </c>
      <c r="L58" s="405" t="str">
        <f t="shared" si="10"/>
        <v>M/C Off?</v>
      </c>
      <c r="M58" s="406">
        <v>0</v>
      </c>
      <c r="N58" s="407" t="str">
        <f t="shared" si="11"/>
        <v/>
      </c>
      <c r="O58" s="408" t="str">
        <f t="shared" si="12"/>
        <v>NO THEO %</v>
      </c>
      <c r="P58" s="409" t="str">
        <f t="shared" si="13"/>
        <v/>
      </c>
    </row>
    <row r="59" spans="1:23" s="17" customFormat="1" ht="19.5" customHeight="1" x14ac:dyDescent="0.4">
      <c r="A59" s="401">
        <f>'MACHINE INFO'!E58</f>
        <v>49</v>
      </c>
      <c r="B59" s="402">
        <v>0</v>
      </c>
      <c r="C59" s="403"/>
      <c r="D59" s="403"/>
      <c r="E59" s="403"/>
      <c r="F59" s="404"/>
      <c r="G59" s="345" t="str">
        <f t="shared" si="8"/>
        <v/>
      </c>
      <c r="H59" s="404"/>
      <c r="I59" s="404"/>
      <c r="J59" s="404"/>
      <c r="K59" s="345">
        <f t="shared" si="9"/>
        <v>0</v>
      </c>
      <c r="L59" s="405" t="str">
        <f t="shared" si="10"/>
        <v>M/C Off?</v>
      </c>
      <c r="M59" s="406">
        <v>0</v>
      </c>
      <c r="N59" s="407" t="str">
        <f t="shared" si="11"/>
        <v/>
      </c>
      <c r="O59" s="408" t="str">
        <f t="shared" si="12"/>
        <v>NO THEO %</v>
      </c>
      <c r="P59" s="409" t="str">
        <f t="shared" si="13"/>
        <v/>
      </c>
    </row>
    <row r="60" spans="1:23" s="17" customFormat="1" ht="19.5" customHeight="1" x14ac:dyDescent="0.4">
      <c r="A60" s="401">
        <f>'MACHINE INFO'!E59</f>
        <v>50</v>
      </c>
      <c r="B60" s="402">
        <v>0</v>
      </c>
      <c r="C60" s="403"/>
      <c r="D60" s="403"/>
      <c r="E60" s="403"/>
      <c r="F60" s="404"/>
      <c r="G60" s="345" t="str">
        <f t="shared" si="8"/>
        <v/>
      </c>
      <c r="H60" s="404"/>
      <c r="I60" s="404"/>
      <c r="J60" s="404"/>
      <c r="K60" s="345">
        <f t="shared" si="9"/>
        <v>0</v>
      </c>
      <c r="L60" s="405" t="str">
        <f t="shared" si="10"/>
        <v>M/C Off?</v>
      </c>
      <c r="M60" s="406">
        <v>0</v>
      </c>
      <c r="N60" s="407" t="str">
        <f t="shared" si="11"/>
        <v/>
      </c>
      <c r="O60" s="408" t="str">
        <f t="shared" si="12"/>
        <v>NO THEO %</v>
      </c>
      <c r="P60" s="409" t="str">
        <f t="shared" si="13"/>
        <v/>
      </c>
    </row>
    <row r="61" spans="1:23" s="17" customFormat="1" ht="19.5" customHeight="1" x14ac:dyDescent="0.4">
      <c r="A61" s="401">
        <f>'MACHINE INFO'!E60</f>
        <v>51</v>
      </c>
      <c r="B61" s="402">
        <v>0</v>
      </c>
      <c r="C61" s="403"/>
      <c r="D61" s="403"/>
      <c r="E61" s="403"/>
      <c r="F61" s="404"/>
      <c r="G61" s="345" t="str">
        <f t="shared" si="8"/>
        <v/>
      </c>
      <c r="H61" s="404"/>
      <c r="I61" s="404"/>
      <c r="J61" s="404"/>
      <c r="K61" s="345">
        <f t="shared" si="9"/>
        <v>0</v>
      </c>
      <c r="L61" s="405" t="str">
        <f t="shared" si="10"/>
        <v>M/C Off?</v>
      </c>
      <c r="M61" s="406">
        <v>0</v>
      </c>
      <c r="N61" s="407" t="str">
        <f t="shared" si="11"/>
        <v/>
      </c>
      <c r="O61" s="408" t="str">
        <f t="shared" si="12"/>
        <v>NO THEO %</v>
      </c>
      <c r="P61" s="409" t="str">
        <f t="shared" si="13"/>
        <v/>
      </c>
    </row>
    <row r="62" spans="1:23" s="17" customFormat="1" ht="19.5" customHeight="1" x14ac:dyDescent="0.4">
      <c r="A62" s="401">
        <f>'MACHINE INFO'!E61</f>
        <v>52</v>
      </c>
      <c r="B62" s="402">
        <v>0</v>
      </c>
      <c r="C62" s="403"/>
      <c r="D62" s="403"/>
      <c r="E62" s="403"/>
      <c r="F62" s="404"/>
      <c r="G62" s="345" t="str">
        <f t="shared" si="8"/>
        <v/>
      </c>
      <c r="H62" s="404"/>
      <c r="I62" s="404"/>
      <c r="J62" s="404"/>
      <c r="K62" s="345">
        <f t="shared" si="9"/>
        <v>0</v>
      </c>
      <c r="L62" s="405" t="str">
        <f t="shared" si="10"/>
        <v>M/C Off?</v>
      </c>
      <c r="M62" s="406">
        <v>0</v>
      </c>
      <c r="N62" s="407" t="str">
        <f t="shared" si="11"/>
        <v/>
      </c>
      <c r="O62" s="408" t="str">
        <f t="shared" si="12"/>
        <v>NO THEO %</v>
      </c>
      <c r="P62" s="409" t="str">
        <f t="shared" si="13"/>
        <v/>
      </c>
    </row>
    <row r="63" spans="1:23" s="17" customFormat="1" ht="19.5" customHeight="1" x14ac:dyDescent="0.4">
      <c r="A63" s="401">
        <f>'MACHINE INFO'!E62</f>
        <v>53</v>
      </c>
      <c r="B63" s="402">
        <v>0</v>
      </c>
      <c r="C63" s="403"/>
      <c r="D63" s="403"/>
      <c r="E63" s="403"/>
      <c r="F63" s="404"/>
      <c r="G63" s="345" t="str">
        <f t="shared" si="8"/>
        <v/>
      </c>
      <c r="H63" s="404"/>
      <c r="I63" s="404"/>
      <c r="J63" s="404"/>
      <c r="K63" s="345">
        <f t="shared" si="9"/>
        <v>0</v>
      </c>
      <c r="L63" s="405" t="str">
        <f t="shared" si="10"/>
        <v>M/C Off?</v>
      </c>
      <c r="M63" s="406">
        <v>0</v>
      </c>
      <c r="N63" s="407" t="str">
        <f t="shared" si="11"/>
        <v/>
      </c>
      <c r="O63" s="408" t="str">
        <f t="shared" si="12"/>
        <v>NO THEO %</v>
      </c>
      <c r="P63" s="409" t="str">
        <f t="shared" si="13"/>
        <v/>
      </c>
    </row>
    <row r="64" spans="1:23" s="17" customFormat="1" ht="19.5" customHeight="1" x14ac:dyDescent="0.4">
      <c r="A64" s="401">
        <f>'MACHINE INFO'!E63</f>
        <v>54</v>
      </c>
      <c r="B64" s="402">
        <v>0</v>
      </c>
      <c r="C64" s="403"/>
      <c r="D64" s="403"/>
      <c r="E64" s="403"/>
      <c r="F64" s="404"/>
      <c r="G64" s="345" t="str">
        <f t="shared" si="8"/>
        <v/>
      </c>
      <c r="H64" s="404"/>
      <c r="I64" s="404"/>
      <c r="J64" s="404"/>
      <c r="K64" s="345">
        <f t="shared" si="9"/>
        <v>0</v>
      </c>
      <c r="L64" s="405" t="str">
        <f t="shared" si="10"/>
        <v>M/C Off?</v>
      </c>
      <c r="M64" s="406">
        <v>0</v>
      </c>
      <c r="N64" s="407" t="str">
        <f t="shared" si="11"/>
        <v/>
      </c>
      <c r="O64" s="408" t="str">
        <f t="shared" si="12"/>
        <v>NO THEO %</v>
      </c>
      <c r="P64" s="409" t="str">
        <f t="shared" si="13"/>
        <v/>
      </c>
    </row>
    <row r="65" spans="1:16" s="17" customFormat="1" ht="19.5" customHeight="1" x14ac:dyDescent="0.4">
      <c r="A65" s="401">
        <f>'MACHINE INFO'!E64</f>
        <v>55</v>
      </c>
      <c r="B65" s="402">
        <v>0</v>
      </c>
      <c r="C65" s="403"/>
      <c r="D65" s="403"/>
      <c r="E65" s="403"/>
      <c r="F65" s="404"/>
      <c r="G65" s="345" t="str">
        <f t="shared" si="8"/>
        <v/>
      </c>
      <c r="H65" s="404"/>
      <c r="I65" s="404"/>
      <c r="J65" s="404"/>
      <c r="K65" s="345">
        <f t="shared" si="9"/>
        <v>0</v>
      </c>
      <c r="L65" s="405" t="str">
        <f t="shared" si="10"/>
        <v>M/C Off?</v>
      </c>
      <c r="M65" s="406">
        <v>0</v>
      </c>
      <c r="N65" s="407" t="str">
        <f t="shared" si="11"/>
        <v/>
      </c>
      <c r="O65" s="408" t="str">
        <f t="shared" si="12"/>
        <v>NO THEO %</v>
      </c>
      <c r="P65" s="409" t="str">
        <f t="shared" si="13"/>
        <v/>
      </c>
    </row>
    <row r="66" spans="1:16" s="17" customFormat="1" ht="19.5" customHeight="1" x14ac:dyDescent="0.4">
      <c r="A66" s="401">
        <f>'MACHINE INFO'!E65</f>
        <v>56</v>
      </c>
      <c r="B66" s="402">
        <v>0</v>
      </c>
      <c r="C66" s="403"/>
      <c r="D66" s="403"/>
      <c r="E66" s="403"/>
      <c r="F66" s="404"/>
      <c r="G66" s="345" t="str">
        <f t="shared" si="8"/>
        <v/>
      </c>
      <c r="H66" s="404"/>
      <c r="I66" s="404"/>
      <c r="J66" s="404"/>
      <c r="K66" s="345">
        <f t="shared" si="9"/>
        <v>0</v>
      </c>
      <c r="L66" s="405" t="str">
        <f t="shared" si="10"/>
        <v>M/C Off?</v>
      </c>
      <c r="M66" s="406">
        <v>0</v>
      </c>
      <c r="N66" s="407" t="str">
        <f t="shared" si="11"/>
        <v/>
      </c>
      <c r="O66" s="408" t="str">
        <f t="shared" si="12"/>
        <v>NO THEO %</v>
      </c>
      <c r="P66" s="409" t="str">
        <f t="shared" si="13"/>
        <v/>
      </c>
    </row>
    <row r="67" spans="1:16" s="17" customFormat="1" ht="19.5" customHeight="1" x14ac:dyDescent="0.4">
      <c r="A67" s="401">
        <f>'MACHINE INFO'!E66</f>
        <v>57</v>
      </c>
      <c r="B67" s="402">
        <v>0</v>
      </c>
      <c r="C67" s="403"/>
      <c r="D67" s="403"/>
      <c r="E67" s="403"/>
      <c r="F67" s="404"/>
      <c r="G67" s="345" t="str">
        <f t="shared" si="8"/>
        <v/>
      </c>
      <c r="H67" s="404"/>
      <c r="I67" s="404"/>
      <c r="J67" s="404"/>
      <c r="K67" s="345">
        <f t="shared" si="9"/>
        <v>0</v>
      </c>
      <c r="L67" s="405" t="str">
        <f t="shared" si="10"/>
        <v>M/C Off?</v>
      </c>
      <c r="M67" s="406">
        <v>0</v>
      </c>
      <c r="N67" s="407" t="str">
        <f t="shared" si="11"/>
        <v/>
      </c>
      <c r="O67" s="408" t="str">
        <f t="shared" si="12"/>
        <v>NO THEO %</v>
      </c>
      <c r="P67" s="409" t="str">
        <f t="shared" si="13"/>
        <v/>
      </c>
    </row>
    <row r="68" spans="1:16" s="17" customFormat="1" ht="19.5" customHeight="1" x14ac:dyDescent="0.4">
      <c r="A68" s="401">
        <f>'MACHINE INFO'!E67</f>
        <v>58</v>
      </c>
      <c r="B68" s="402">
        <v>0</v>
      </c>
      <c r="C68" s="403"/>
      <c r="D68" s="403"/>
      <c r="E68" s="403"/>
      <c r="F68" s="404"/>
      <c r="G68" s="345" t="str">
        <f t="shared" si="8"/>
        <v/>
      </c>
      <c r="H68" s="404"/>
      <c r="I68" s="404"/>
      <c r="J68" s="404"/>
      <c r="K68" s="345">
        <f t="shared" si="9"/>
        <v>0</v>
      </c>
      <c r="L68" s="405" t="str">
        <f t="shared" si="10"/>
        <v>M/C Off?</v>
      </c>
      <c r="M68" s="406">
        <v>0</v>
      </c>
      <c r="N68" s="407" t="str">
        <f t="shared" si="11"/>
        <v/>
      </c>
      <c r="O68" s="408" t="str">
        <f t="shared" si="12"/>
        <v>NO THEO %</v>
      </c>
      <c r="P68" s="409" t="str">
        <f t="shared" si="13"/>
        <v/>
      </c>
    </row>
    <row r="69" spans="1:16" s="17" customFormat="1" ht="19.5" customHeight="1" x14ac:dyDescent="0.4">
      <c r="A69" s="401">
        <f>'MACHINE INFO'!E68</f>
        <v>59</v>
      </c>
      <c r="B69" s="402">
        <v>0</v>
      </c>
      <c r="C69" s="403"/>
      <c r="D69" s="403"/>
      <c r="E69" s="403"/>
      <c r="F69" s="404"/>
      <c r="G69" s="345" t="str">
        <f t="shared" si="8"/>
        <v/>
      </c>
      <c r="H69" s="404"/>
      <c r="I69" s="404"/>
      <c r="J69" s="404"/>
      <c r="K69" s="345">
        <f t="shared" si="9"/>
        <v>0</v>
      </c>
      <c r="L69" s="405" t="str">
        <f t="shared" si="10"/>
        <v>M/C Off?</v>
      </c>
      <c r="M69" s="406">
        <v>0</v>
      </c>
      <c r="N69" s="407" t="str">
        <f t="shared" si="11"/>
        <v/>
      </c>
      <c r="O69" s="408" t="str">
        <f t="shared" si="12"/>
        <v>NO THEO %</v>
      </c>
      <c r="P69" s="409" t="str">
        <f t="shared" si="13"/>
        <v/>
      </c>
    </row>
    <row r="70" spans="1:16" s="17" customFormat="1" ht="19.5" customHeight="1" x14ac:dyDescent="0.4">
      <c r="A70" s="401">
        <f>'MACHINE INFO'!E69</f>
        <v>60</v>
      </c>
      <c r="B70" s="402">
        <v>0</v>
      </c>
      <c r="C70" s="403"/>
      <c r="D70" s="403"/>
      <c r="E70" s="403"/>
      <c r="F70" s="404"/>
      <c r="G70" s="345" t="str">
        <f t="shared" si="8"/>
        <v/>
      </c>
      <c r="H70" s="404"/>
      <c r="I70" s="404"/>
      <c r="J70" s="404"/>
      <c r="K70" s="345">
        <f t="shared" si="9"/>
        <v>0</v>
      </c>
      <c r="L70" s="405" t="str">
        <f t="shared" si="10"/>
        <v>M/C Off?</v>
      </c>
      <c r="M70" s="406">
        <v>0</v>
      </c>
      <c r="N70" s="407" t="str">
        <f t="shared" si="11"/>
        <v/>
      </c>
      <c r="O70" s="408" t="str">
        <f t="shared" si="12"/>
        <v>NO THEO %</v>
      </c>
      <c r="P70" s="409" t="str">
        <f t="shared" si="13"/>
        <v/>
      </c>
    </row>
    <row r="71" spans="1:16" s="17" customFormat="1" ht="19.5" customHeight="1" x14ac:dyDescent="0.4">
      <c r="A71" s="401">
        <f>'MACHINE INFO'!E70</f>
        <v>61</v>
      </c>
      <c r="B71" s="402">
        <v>0</v>
      </c>
      <c r="C71" s="403"/>
      <c r="D71" s="403"/>
      <c r="E71" s="403"/>
      <c r="F71" s="404"/>
      <c r="G71" s="345" t="str">
        <f t="shared" si="8"/>
        <v/>
      </c>
      <c r="H71" s="404"/>
      <c r="I71" s="404"/>
      <c r="J71" s="404"/>
      <c r="K71" s="345">
        <f t="shared" si="9"/>
        <v>0</v>
      </c>
      <c r="L71" s="405" t="str">
        <f t="shared" si="10"/>
        <v>M/C Off?</v>
      </c>
      <c r="M71" s="406">
        <v>0</v>
      </c>
      <c r="N71" s="407" t="str">
        <f t="shared" si="11"/>
        <v/>
      </c>
      <c r="O71" s="408" t="str">
        <f t="shared" si="12"/>
        <v>NO THEO %</v>
      </c>
      <c r="P71" s="409" t="str">
        <f t="shared" si="13"/>
        <v/>
      </c>
    </row>
    <row r="72" spans="1:16" s="17" customFormat="1" ht="19.5" customHeight="1" x14ac:dyDescent="0.4">
      <c r="A72" s="401">
        <f>'MACHINE INFO'!E71</f>
        <v>62</v>
      </c>
      <c r="B72" s="402">
        <v>0</v>
      </c>
      <c r="C72" s="403"/>
      <c r="D72" s="403"/>
      <c r="E72" s="403"/>
      <c r="F72" s="404"/>
      <c r="G72" s="345" t="str">
        <f t="shared" si="8"/>
        <v/>
      </c>
      <c r="H72" s="404"/>
      <c r="I72" s="404"/>
      <c r="J72" s="404"/>
      <c r="K72" s="345">
        <f t="shared" si="9"/>
        <v>0</v>
      </c>
      <c r="L72" s="405" t="str">
        <f t="shared" si="10"/>
        <v>M/C Off?</v>
      </c>
      <c r="M72" s="406">
        <v>0</v>
      </c>
      <c r="N72" s="407" t="str">
        <f t="shared" si="11"/>
        <v/>
      </c>
      <c r="O72" s="408" t="str">
        <f t="shared" si="12"/>
        <v>NO THEO %</v>
      </c>
      <c r="P72" s="409" t="str">
        <f t="shared" si="13"/>
        <v/>
      </c>
    </row>
    <row r="73" spans="1:16" s="17" customFormat="1" ht="19.5" customHeight="1" x14ac:dyDescent="0.4">
      <c r="A73" s="401">
        <f>'MACHINE INFO'!E72</f>
        <v>63</v>
      </c>
      <c r="B73" s="402">
        <v>0</v>
      </c>
      <c r="C73" s="403"/>
      <c r="D73" s="403"/>
      <c r="E73" s="403"/>
      <c r="F73" s="404"/>
      <c r="G73" s="345" t="str">
        <f t="shared" si="8"/>
        <v/>
      </c>
      <c r="H73" s="404"/>
      <c r="I73" s="404"/>
      <c r="J73" s="404"/>
      <c r="K73" s="345">
        <f t="shared" si="9"/>
        <v>0</v>
      </c>
      <c r="L73" s="405" t="str">
        <f t="shared" si="10"/>
        <v>M/C Off?</v>
      </c>
      <c r="M73" s="406">
        <v>0</v>
      </c>
      <c r="N73" s="407" t="str">
        <f t="shared" si="11"/>
        <v/>
      </c>
      <c r="O73" s="408" t="str">
        <f t="shared" si="12"/>
        <v>NO THEO %</v>
      </c>
      <c r="P73" s="409" t="str">
        <f t="shared" si="13"/>
        <v/>
      </c>
    </row>
    <row r="74" spans="1:16" s="17" customFormat="1" ht="19.5" customHeight="1" x14ac:dyDescent="0.4">
      <c r="A74" s="401">
        <f>'MACHINE INFO'!E73</f>
        <v>64</v>
      </c>
      <c r="B74" s="402">
        <v>0</v>
      </c>
      <c r="C74" s="403"/>
      <c r="D74" s="403"/>
      <c r="E74" s="403"/>
      <c r="F74" s="404"/>
      <c r="G74" s="345" t="str">
        <f t="shared" si="8"/>
        <v/>
      </c>
      <c r="H74" s="404"/>
      <c r="I74" s="404"/>
      <c r="J74" s="404"/>
      <c r="K74" s="345">
        <f t="shared" si="9"/>
        <v>0</v>
      </c>
      <c r="L74" s="405" t="str">
        <f t="shared" si="10"/>
        <v>M/C Off?</v>
      </c>
      <c r="M74" s="406">
        <v>0</v>
      </c>
      <c r="N74" s="407" t="str">
        <f t="shared" si="11"/>
        <v/>
      </c>
      <c r="O74" s="408" t="str">
        <f t="shared" si="12"/>
        <v>NO THEO %</v>
      </c>
      <c r="P74" s="409" t="str">
        <f t="shared" si="13"/>
        <v/>
      </c>
    </row>
    <row r="75" spans="1:16" s="17" customFormat="1" ht="19.5" customHeight="1" x14ac:dyDescent="0.4">
      <c r="A75" s="401">
        <f>'MACHINE INFO'!E74</f>
        <v>65</v>
      </c>
      <c r="B75" s="402">
        <v>0</v>
      </c>
      <c r="C75" s="403"/>
      <c r="D75" s="403"/>
      <c r="E75" s="403"/>
      <c r="F75" s="404"/>
      <c r="G75" s="345" t="str">
        <f t="shared" si="8"/>
        <v/>
      </c>
      <c r="H75" s="404"/>
      <c r="I75" s="404"/>
      <c r="J75" s="404"/>
      <c r="K75" s="345">
        <f t="shared" si="9"/>
        <v>0</v>
      </c>
      <c r="L75" s="405" t="str">
        <f t="shared" si="10"/>
        <v>M/C Off?</v>
      </c>
      <c r="M75" s="406">
        <v>0</v>
      </c>
      <c r="N75" s="407" t="str">
        <f t="shared" si="11"/>
        <v/>
      </c>
      <c r="O75" s="408" t="str">
        <f t="shared" si="12"/>
        <v>NO THEO %</v>
      </c>
      <c r="P75" s="409" t="str">
        <f t="shared" si="13"/>
        <v/>
      </c>
    </row>
    <row r="76" spans="1:16" s="17" customFormat="1" ht="19.5" customHeight="1" x14ac:dyDescent="0.4">
      <c r="A76" s="401">
        <f>'MACHINE INFO'!E75</f>
        <v>66</v>
      </c>
      <c r="B76" s="402">
        <v>0</v>
      </c>
      <c r="C76" s="403"/>
      <c r="D76" s="403"/>
      <c r="E76" s="403"/>
      <c r="F76" s="404"/>
      <c r="G76" s="345" t="str">
        <f t="shared" ref="G76:G139" si="14">IF(AND(D76="",E76="",F76=""),"",SUM(D76:F76))</f>
        <v/>
      </c>
      <c r="H76" s="404"/>
      <c r="I76" s="404"/>
      <c r="J76" s="404"/>
      <c r="K76" s="345">
        <f t="shared" ref="K76:K139" si="15">SUM(H76:J76)</f>
        <v>0</v>
      </c>
      <c r="L76" s="405" t="str">
        <f t="shared" ref="L76:L139" si="16">IF(AND(C76=0,D76=0,E76=0,F76=0),"M/C Off?",SUM(G76-K76))</f>
        <v>M/C Off?</v>
      </c>
      <c r="M76" s="406">
        <v>0</v>
      </c>
      <c r="N76" s="407" t="str">
        <f t="shared" ref="N76:N139" si="17">IF(L76="M/C Off?","",IF(G76="","",IF(AND(H76="",I76="",J76=""),"",SUM((C76-L76)/C76))))</f>
        <v/>
      </c>
      <c r="O76" s="408" t="str">
        <f t="shared" ref="O76:O139" si="18">IF(M76=0,"NO THEO %",IF(N76="","",SUM(M76-N76)))</f>
        <v>NO THEO %</v>
      </c>
      <c r="P76" s="409" t="str">
        <f t="shared" ref="P76:P139" si="19">IF(C76="","",IF(G76&gt;C76,"DROP BUT NO COIN IN?",IF(C76=0,"ZERO COIN IN?",IF(AND(C76&gt;0,G76&gt;0),"OK",IF(AND(C76&gt;0,G76=0),"No Drop?",)))))</f>
        <v/>
      </c>
    </row>
    <row r="77" spans="1:16" s="17" customFormat="1" ht="19.5" customHeight="1" x14ac:dyDescent="0.4">
      <c r="A77" s="401">
        <f>'MACHINE INFO'!E76</f>
        <v>67</v>
      </c>
      <c r="B77" s="402">
        <v>0</v>
      </c>
      <c r="C77" s="403"/>
      <c r="D77" s="403"/>
      <c r="E77" s="403"/>
      <c r="F77" s="404"/>
      <c r="G77" s="345" t="str">
        <f t="shared" si="14"/>
        <v/>
      </c>
      <c r="H77" s="404"/>
      <c r="I77" s="404"/>
      <c r="J77" s="404"/>
      <c r="K77" s="345">
        <f t="shared" si="15"/>
        <v>0</v>
      </c>
      <c r="L77" s="405" t="str">
        <f t="shared" si="16"/>
        <v>M/C Off?</v>
      </c>
      <c r="M77" s="406">
        <v>0</v>
      </c>
      <c r="N77" s="407" t="str">
        <f t="shared" si="17"/>
        <v/>
      </c>
      <c r="O77" s="408" t="str">
        <f t="shared" si="18"/>
        <v>NO THEO %</v>
      </c>
      <c r="P77" s="409" t="str">
        <f t="shared" si="19"/>
        <v/>
      </c>
    </row>
    <row r="78" spans="1:16" s="17" customFormat="1" ht="19.5" customHeight="1" x14ac:dyDescent="0.4">
      <c r="A78" s="401">
        <f>'MACHINE INFO'!E77</f>
        <v>68</v>
      </c>
      <c r="B78" s="402">
        <v>0</v>
      </c>
      <c r="C78" s="403"/>
      <c r="D78" s="403"/>
      <c r="E78" s="403"/>
      <c r="F78" s="404"/>
      <c r="G78" s="345" t="str">
        <f t="shared" si="14"/>
        <v/>
      </c>
      <c r="H78" s="404"/>
      <c r="I78" s="404"/>
      <c r="J78" s="404"/>
      <c r="K78" s="345">
        <f t="shared" si="15"/>
        <v>0</v>
      </c>
      <c r="L78" s="405" t="str">
        <f t="shared" si="16"/>
        <v>M/C Off?</v>
      </c>
      <c r="M78" s="406">
        <v>0</v>
      </c>
      <c r="N78" s="407" t="str">
        <f t="shared" si="17"/>
        <v/>
      </c>
      <c r="O78" s="408" t="str">
        <f t="shared" si="18"/>
        <v>NO THEO %</v>
      </c>
      <c r="P78" s="409" t="str">
        <f t="shared" si="19"/>
        <v/>
      </c>
    </row>
    <row r="79" spans="1:16" s="17" customFormat="1" ht="19.5" customHeight="1" x14ac:dyDescent="0.4">
      <c r="A79" s="401">
        <f>'MACHINE INFO'!E78</f>
        <v>69</v>
      </c>
      <c r="B79" s="402">
        <v>0</v>
      </c>
      <c r="C79" s="403"/>
      <c r="D79" s="403"/>
      <c r="E79" s="403"/>
      <c r="F79" s="404"/>
      <c r="G79" s="345" t="str">
        <f t="shared" si="14"/>
        <v/>
      </c>
      <c r="H79" s="404"/>
      <c r="I79" s="404"/>
      <c r="J79" s="404"/>
      <c r="K79" s="345">
        <f t="shared" si="15"/>
        <v>0</v>
      </c>
      <c r="L79" s="405" t="str">
        <f t="shared" si="16"/>
        <v>M/C Off?</v>
      </c>
      <c r="M79" s="406">
        <v>0</v>
      </c>
      <c r="N79" s="407" t="str">
        <f t="shared" si="17"/>
        <v/>
      </c>
      <c r="O79" s="408" t="str">
        <f t="shared" si="18"/>
        <v>NO THEO %</v>
      </c>
      <c r="P79" s="409" t="str">
        <f t="shared" si="19"/>
        <v/>
      </c>
    </row>
    <row r="80" spans="1:16" s="17" customFormat="1" ht="19.5" customHeight="1" x14ac:dyDescent="0.4">
      <c r="A80" s="401">
        <f>'MACHINE INFO'!E79</f>
        <v>70</v>
      </c>
      <c r="B80" s="402">
        <v>0</v>
      </c>
      <c r="C80" s="403"/>
      <c r="D80" s="403"/>
      <c r="E80" s="403"/>
      <c r="F80" s="404"/>
      <c r="G80" s="345" t="str">
        <f t="shared" si="14"/>
        <v/>
      </c>
      <c r="H80" s="404"/>
      <c r="I80" s="404"/>
      <c r="J80" s="404"/>
      <c r="K80" s="345">
        <f t="shared" si="15"/>
        <v>0</v>
      </c>
      <c r="L80" s="405" t="str">
        <f t="shared" si="16"/>
        <v>M/C Off?</v>
      </c>
      <c r="M80" s="406">
        <v>0</v>
      </c>
      <c r="N80" s="407" t="str">
        <f t="shared" si="17"/>
        <v/>
      </c>
      <c r="O80" s="408" t="str">
        <f t="shared" si="18"/>
        <v>NO THEO %</v>
      </c>
      <c r="P80" s="409" t="str">
        <f t="shared" si="19"/>
        <v/>
      </c>
    </row>
    <row r="81" spans="1:16" s="17" customFormat="1" ht="19.5" customHeight="1" x14ac:dyDescent="0.4">
      <c r="A81" s="401">
        <f>'MACHINE INFO'!E80</f>
        <v>71</v>
      </c>
      <c r="B81" s="402">
        <v>0</v>
      </c>
      <c r="C81" s="403"/>
      <c r="D81" s="403"/>
      <c r="E81" s="403"/>
      <c r="F81" s="404"/>
      <c r="G81" s="345" t="str">
        <f t="shared" si="14"/>
        <v/>
      </c>
      <c r="H81" s="404"/>
      <c r="I81" s="404"/>
      <c r="J81" s="404"/>
      <c r="K81" s="345">
        <f t="shared" si="15"/>
        <v>0</v>
      </c>
      <c r="L81" s="405" t="str">
        <f t="shared" si="16"/>
        <v>M/C Off?</v>
      </c>
      <c r="M81" s="406">
        <v>0</v>
      </c>
      <c r="N81" s="407" t="str">
        <f t="shared" si="17"/>
        <v/>
      </c>
      <c r="O81" s="408" t="str">
        <f t="shared" si="18"/>
        <v>NO THEO %</v>
      </c>
      <c r="P81" s="409" t="str">
        <f t="shared" si="19"/>
        <v/>
      </c>
    </row>
    <row r="82" spans="1:16" s="17" customFormat="1" ht="19.5" customHeight="1" x14ac:dyDescent="0.4">
      <c r="A82" s="401">
        <f>'MACHINE INFO'!E81</f>
        <v>72</v>
      </c>
      <c r="B82" s="402">
        <v>0</v>
      </c>
      <c r="C82" s="403"/>
      <c r="D82" s="403"/>
      <c r="E82" s="403"/>
      <c r="F82" s="404"/>
      <c r="G82" s="345" t="str">
        <f t="shared" si="14"/>
        <v/>
      </c>
      <c r="H82" s="404"/>
      <c r="I82" s="404"/>
      <c r="J82" s="404"/>
      <c r="K82" s="345">
        <f t="shared" si="15"/>
        <v>0</v>
      </c>
      <c r="L82" s="405" t="str">
        <f t="shared" si="16"/>
        <v>M/C Off?</v>
      </c>
      <c r="M82" s="406">
        <v>0</v>
      </c>
      <c r="N82" s="407" t="str">
        <f t="shared" si="17"/>
        <v/>
      </c>
      <c r="O82" s="408" t="str">
        <f t="shared" si="18"/>
        <v>NO THEO %</v>
      </c>
      <c r="P82" s="409" t="str">
        <f t="shared" si="19"/>
        <v/>
      </c>
    </row>
    <row r="83" spans="1:16" s="17" customFormat="1" ht="19.5" customHeight="1" x14ac:dyDescent="0.4">
      <c r="A83" s="401">
        <f>'MACHINE INFO'!E82</f>
        <v>73</v>
      </c>
      <c r="B83" s="402">
        <v>0</v>
      </c>
      <c r="C83" s="403"/>
      <c r="D83" s="403"/>
      <c r="E83" s="403"/>
      <c r="F83" s="404"/>
      <c r="G83" s="345" t="str">
        <f t="shared" si="14"/>
        <v/>
      </c>
      <c r="H83" s="404"/>
      <c r="I83" s="404"/>
      <c r="J83" s="404"/>
      <c r="K83" s="345">
        <f t="shared" si="15"/>
        <v>0</v>
      </c>
      <c r="L83" s="405" t="str">
        <f t="shared" si="16"/>
        <v>M/C Off?</v>
      </c>
      <c r="M83" s="406">
        <v>0</v>
      </c>
      <c r="N83" s="407" t="str">
        <f t="shared" si="17"/>
        <v/>
      </c>
      <c r="O83" s="408" t="str">
        <f t="shared" si="18"/>
        <v>NO THEO %</v>
      </c>
      <c r="P83" s="409" t="str">
        <f t="shared" si="19"/>
        <v/>
      </c>
    </row>
    <row r="84" spans="1:16" s="17" customFormat="1" ht="19.5" customHeight="1" x14ac:dyDescent="0.4">
      <c r="A84" s="401">
        <f>'MACHINE INFO'!E83</f>
        <v>74</v>
      </c>
      <c r="B84" s="402">
        <v>0</v>
      </c>
      <c r="C84" s="403"/>
      <c r="D84" s="403"/>
      <c r="E84" s="403"/>
      <c r="F84" s="404"/>
      <c r="G84" s="345" t="str">
        <f t="shared" si="14"/>
        <v/>
      </c>
      <c r="H84" s="404"/>
      <c r="I84" s="404"/>
      <c r="J84" s="404"/>
      <c r="K84" s="345">
        <f t="shared" si="15"/>
        <v>0</v>
      </c>
      <c r="L84" s="405" t="str">
        <f t="shared" si="16"/>
        <v>M/C Off?</v>
      </c>
      <c r="M84" s="406">
        <v>0</v>
      </c>
      <c r="N84" s="407" t="str">
        <f t="shared" si="17"/>
        <v/>
      </c>
      <c r="O84" s="408" t="str">
        <f t="shared" si="18"/>
        <v>NO THEO %</v>
      </c>
      <c r="P84" s="409" t="str">
        <f t="shared" si="19"/>
        <v/>
      </c>
    </row>
    <row r="85" spans="1:16" s="17" customFormat="1" ht="19.5" customHeight="1" x14ac:dyDescent="0.4">
      <c r="A85" s="401">
        <f>'MACHINE INFO'!E84</f>
        <v>75</v>
      </c>
      <c r="B85" s="402">
        <v>0</v>
      </c>
      <c r="C85" s="403"/>
      <c r="D85" s="403"/>
      <c r="E85" s="403"/>
      <c r="F85" s="404"/>
      <c r="G85" s="345" t="str">
        <f t="shared" si="14"/>
        <v/>
      </c>
      <c r="H85" s="404"/>
      <c r="I85" s="404"/>
      <c r="J85" s="404"/>
      <c r="K85" s="345">
        <f t="shared" si="15"/>
        <v>0</v>
      </c>
      <c r="L85" s="405" t="str">
        <f t="shared" si="16"/>
        <v>M/C Off?</v>
      </c>
      <c r="M85" s="406">
        <v>0</v>
      </c>
      <c r="N85" s="407" t="str">
        <f t="shared" si="17"/>
        <v/>
      </c>
      <c r="O85" s="408" t="str">
        <f t="shared" si="18"/>
        <v>NO THEO %</v>
      </c>
      <c r="P85" s="409" t="str">
        <f t="shared" si="19"/>
        <v/>
      </c>
    </row>
    <row r="86" spans="1:16" s="17" customFormat="1" ht="19.5" customHeight="1" x14ac:dyDescent="0.4">
      <c r="A86" s="401">
        <f>'MACHINE INFO'!E85</f>
        <v>76</v>
      </c>
      <c r="B86" s="402">
        <v>0</v>
      </c>
      <c r="C86" s="403"/>
      <c r="D86" s="403"/>
      <c r="E86" s="403"/>
      <c r="F86" s="404"/>
      <c r="G86" s="345" t="str">
        <f t="shared" si="14"/>
        <v/>
      </c>
      <c r="H86" s="404"/>
      <c r="I86" s="404"/>
      <c r="J86" s="404"/>
      <c r="K86" s="345">
        <f t="shared" si="15"/>
        <v>0</v>
      </c>
      <c r="L86" s="405" t="str">
        <f t="shared" si="16"/>
        <v>M/C Off?</v>
      </c>
      <c r="M86" s="406">
        <v>0</v>
      </c>
      <c r="N86" s="407" t="str">
        <f t="shared" si="17"/>
        <v/>
      </c>
      <c r="O86" s="408" t="str">
        <f t="shared" si="18"/>
        <v>NO THEO %</v>
      </c>
      <c r="P86" s="409" t="str">
        <f t="shared" si="19"/>
        <v/>
      </c>
    </row>
    <row r="87" spans="1:16" s="17" customFormat="1" ht="19.5" customHeight="1" x14ac:dyDescent="0.4">
      <c r="A87" s="401">
        <f>'MACHINE INFO'!E86</f>
        <v>77</v>
      </c>
      <c r="B87" s="402">
        <v>0</v>
      </c>
      <c r="C87" s="403"/>
      <c r="D87" s="403"/>
      <c r="E87" s="403"/>
      <c r="F87" s="404"/>
      <c r="G87" s="345" t="str">
        <f t="shared" si="14"/>
        <v/>
      </c>
      <c r="H87" s="404"/>
      <c r="I87" s="404"/>
      <c r="J87" s="404"/>
      <c r="K87" s="345">
        <f t="shared" si="15"/>
        <v>0</v>
      </c>
      <c r="L87" s="405" t="str">
        <f t="shared" si="16"/>
        <v>M/C Off?</v>
      </c>
      <c r="M87" s="406">
        <v>0</v>
      </c>
      <c r="N87" s="407" t="str">
        <f t="shared" si="17"/>
        <v/>
      </c>
      <c r="O87" s="408" t="str">
        <f t="shared" si="18"/>
        <v>NO THEO %</v>
      </c>
      <c r="P87" s="409" t="str">
        <f t="shared" si="19"/>
        <v/>
      </c>
    </row>
    <row r="88" spans="1:16" s="17" customFormat="1" ht="19.5" customHeight="1" x14ac:dyDescent="0.4">
      <c r="A88" s="401">
        <f>'MACHINE INFO'!E87</f>
        <v>78</v>
      </c>
      <c r="B88" s="402">
        <v>0</v>
      </c>
      <c r="C88" s="403"/>
      <c r="D88" s="403"/>
      <c r="E88" s="403"/>
      <c r="F88" s="404"/>
      <c r="G88" s="345" t="str">
        <f t="shared" si="14"/>
        <v/>
      </c>
      <c r="H88" s="404"/>
      <c r="I88" s="404"/>
      <c r="J88" s="404"/>
      <c r="K88" s="345">
        <f t="shared" si="15"/>
        <v>0</v>
      </c>
      <c r="L88" s="405" t="str">
        <f t="shared" si="16"/>
        <v>M/C Off?</v>
      </c>
      <c r="M88" s="406">
        <v>0</v>
      </c>
      <c r="N88" s="407" t="str">
        <f t="shared" si="17"/>
        <v/>
      </c>
      <c r="O88" s="408" t="str">
        <f t="shared" si="18"/>
        <v>NO THEO %</v>
      </c>
      <c r="P88" s="409" t="str">
        <f t="shared" si="19"/>
        <v/>
      </c>
    </row>
    <row r="89" spans="1:16" s="17" customFormat="1" ht="19.5" customHeight="1" x14ac:dyDescent="0.4">
      <c r="A89" s="401">
        <f>'MACHINE INFO'!E88</f>
        <v>79</v>
      </c>
      <c r="B89" s="402">
        <v>0</v>
      </c>
      <c r="C89" s="403"/>
      <c r="D89" s="403"/>
      <c r="E89" s="403"/>
      <c r="F89" s="404"/>
      <c r="G89" s="345" t="str">
        <f t="shared" si="14"/>
        <v/>
      </c>
      <c r="H89" s="404"/>
      <c r="I89" s="404"/>
      <c r="J89" s="404"/>
      <c r="K89" s="345">
        <f t="shared" si="15"/>
        <v>0</v>
      </c>
      <c r="L89" s="405" t="str">
        <f t="shared" si="16"/>
        <v>M/C Off?</v>
      </c>
      <c r="M89" s="406">
        <v>0</v>
      </c>
      <c r="N89" s="407" t="str">
        <f t="shared" si="17"/>
        <v/>
      </c>
      <c r="O89" s="408" t="str">
        <f t="shared" si="18"/>
        <v>NO THEO %</v>
      </c>
      <c r="P89" s="409" t="str">
        <f t="shared" si="19"/>
        <v/>
      </c>
    </row>
    <row r="90" spans="1:16" s="17" customFormat="1" ht="19.5" customHeight="1" x14ac:dyDescent="0.4">
      <c r="A90" s="401">
        <f>'MACHINE INFO'!E89</f>
        <v>80</v>
      </c>
      <c r="B90" s="402">
        <v>0</v>
      </c>
      <c r="C90" s="403"/>
      <c r="D90" s="403"/>
      <c r="E90" s="403"/>
      <c r="F90" s="404"/>
      <c r="G90" s="345" t="str">
        <f t="shared" si="14"/>
        <v/>
      </c>
      <c r="H90" s="404"/>
      <c r="I90" s="404"/>
      <c r="J90" s="404"/>
      <c r="K90" s="345">
        <f t="shared" si="15"/>
        <v>0</v>
      </c>
      <c r="L90" s="405" t="str">
        <f t="shared" si="16"/>
        <v>M/C Off?</v>
      </c>
      <c r="M90" s="406">
        <v>0</v>
      </c>
      <c r="N90" s="407" t="str">
        <f t="shared" si="17"/>
        <v/>
      </c>
      <c r="O90" s="408" t="str">
        <f t="shared" si="18"/>
        <v>NO THEO %</v>
      </c>
      <c r="P90" s="409" t="str">
        <f t="shared" si="19"/>
        <v/>
      </c>
    </row>
    <row r="91" spans="1:16" s="17" customFormat="1" ht="19.5" customHeight="1" x14ac:dyDescent="0.4">
      <c r="A91" s="401">
        <f>'MACHINE INFO'!E90</f>
        <v>81</v>
      </c>
      <c r="B91" s="402">
        <v>0</v>
      </c>
      <c r="C91" s="403"/>
      <c r="D91" s="403"/>
      <c r="E91" s="403"/>
      <c r="F91" s="404"/>
      <c r="G91" s="345" t="str">
        <f t="shared" si="14"/>
        <v/>
      </c>
      <c r="H91" s="404"/>
      <c r="I91" s="404"/>
      <c r="J91" s="404"/>
      <c r="K91" s="345">
        <f t="shared" si="15"/>
        <v>0</v>
      </c>
      <c r="L91" s="405" t="str">
        <f t="shared" si="16"/>
        <v>M/C Off?</v>
      </c>
      <c r="M91" s="406">
        <v>0</v>
      </c>
      <c r="N91" s="407" t="str">
        <f t="shared" si="17"/>
        <v/>
      </c>
      <c r="O91" s="408" t="str">
        <f t="shared" si="18"/>
        <v>NO THEO %</v>
      </c>
      <c r="P91" s="409" t="str">
        <f t="shared" si="19"/>
        <v/>
      </c>
    </row>
    <row r="92" spans="1:16" s="17" customFormat="1" ht="19.5" customHeight="1" x14ac:dyDescent="0.4">
      <c r="A92" s="401">
        <f>'MACHINE INFO'!E91</f>
        <v>82</v>
      </c>
      <c r="B92" s="402">
        <v>0</v>
      </c>
      <c r="C92" s="403"/>
      <c r="D92" s="403"/>
      <c r="E92" s="403"/>
      <c r="F92" s="404"/>
      <c r="G92" s="345" t="str">
        <f t="shared" si="14"/>
        <v/>
      </c>
      <c r="H92" s="404"/>
      <c r="I92" s="404"/>
      <c r="J92" s="404"/>
      <c r="K92" s="345">
        <f t="shared" si="15"/>
        <v>0</v>
      </c>
      <c r="L92" s="405" t="str">
        <f t="shared" si="16"/>
        <v>M/C Off?</v>
      </c>
      <c r="M92" s="406">
        <v>0</v>
      </c>
      <c r="N92" s="407" t="str">
        <f t="shared" si="17"/>
        <v/>
      </c>
      <c r="O92" s="408" t="str">
        <f t="shared" si="18"/>
        <v>NO THEO %</v>
      </c>
      <c r="P92" s="409" t="str">
        <f t="shared" si="19"/>
        <v/>
      </c>
    </row>
    <row r="93" spans="1:16" s="17" customFormat="1" ht="19.5" customHeight="1" x14ac:dyDescent="0.4">
      <c r="A93" s="401">
        <f>'MACHINE INFO'!E92</f>
        <v>83</v>
      </c>
      <c r="B93" s="402">
        <v>0</v>
      </c>
      <c r="C93" s="403"/>
      <c r="D93" s="403"/>
      <c r="E93" s="403"/>
      <c r="F93" s="404"/>
      <c r="G93" s="345" t="str">
        <f t="shared" si="14"/>
        <v/>
      </c>
      <c r="H93" s="404"/>
      <c r="I93" s="404"/>
      <c r="J93" s="404"/>
      <c r="K93" s="345">
        <f t="shared" si="15"/>
        <v>0</v>
      </c>
      <c r="L93" s="405" t="str">
        <f t="shared" si="16"/>
        <v>M/C Off?</v>
      </c>
      <c r="M93" s="406">
        <v>0</v>
      </c>
      <c r="N93" s="407" t="str">
        <f t="shared" si="17"/>
        <v/>
      </c>
      <c r="O93" s="408" t="str">
        <f t="shared" si="18"/>
        <v>NO THEO %</v>
      </c>
      <c r="P93" s="409" t="str">
        <f t="shared" si="19"/>
        <v/>
      </c>
    </row>
    <row r="94" spans="1:16" s="17" customFormat="1" ht="19.5" customHeight="1" x14ac:dyDescent="0.4">
      <c r="A94" s="401">
        <f>'MACHINE INFO'!E93</f>
        <v>84</v>
      </c>
      <c r="B94" s="402">
        <v>0</v>
      </c>
      <c r="C94" s="403"/>
      <c r="D94" s="403"/>
      <c r="E94" s="403"/>
      <c r="F94" s="404"/>
      <c r="G94" s="345" t="str">
        <f t="shared" si="14"/>
        <v/>
      </c>
      <c r="H94" s="404"/>
      <c r="I94" s="404"/>
      <c r="J94" s="404"/>
      <c r="K94" s="345">
        <f t="shared" si="15"/>
        <v>0</v>
      </c>
      <c r="L94" s="405" t="str">
        <f t="shared" si="16"/>
        <v>M/C Off?</v>
      </c>
      <c r="M94" s="406">
        <v>0</v>
      </c>
      <c r="N94" s="407" t="str">
        <f t="shared" si="17"/>
        <v/>
      </c>
      <c r="O94" s="408" t="str">
        <f t="shared" si="18"/>
        <v>NO THEO %</v>
      </c>
      <c r="P94" s="409" t="str">
        <f t="shared" si="19"/>
        <v/>
      </c>
    </row>
    <row r="95" spans="1:16" s="17" customFormat="1" ht="19.5" customHeight="1" x14ac:dyDescent="0.4">
      <c r="A95" s="401">
        <f>'MACHINE INFO'!E94</f>
        <v>85</v>
      </c>
      <c r="B95" s="402">
        <v>0</v>
      </c>
      <c r="C95" s="403"/>
      <c r="D95" s="403"/>
      <c r="E95" s="403"/>
      <c r="F95" s="404"/>
      <c r="G95" s="345" t="str">
        <f t="shared" si="14"/>
        <v/>
      </c>
      <c r="H95" s="404"/>
      <c r="I95" s="404"/>
      <c r="J95" s="404"/>
      <c r="K95" s="345">
        <f t="shared" si="15"/>
        <v>0</v>
      </c>
      <c r="L95" s="405" t="str">
        <f t="shared" si="16"/>
        <v>M/C Off?</v>
      </c>
      <c r="M95" s="406">
        <v>0</v>
      </c>
      <c r="N95" s="407" t="str">
        <f t="shared" si="17"/>
        <v/>
      </c>
      <c r="O95" s="408" t="str">
        <f t="shared" si="18"/>
        <v>NO THEO %</v>
      </c>
      <c r="P95" s="409" t="str">
        <f t="shared" si="19"/>
        <v/>
      </c>
    </row>
    <row r="96" spans="1:16" s="17" customFormat="1" ht="19.5" customHeight="1" x14ac:dyDescent="0.4">
      <c r="A96" s="401">
        <f>'MACHINE INFO'!E95</f>
        <v>86</v>
      </c>
      <c r="B96" s="402">
        <v>0</v>
      </c>
      <c r="C96" s="403"/>
      <c r="D96" s="403"/>
      <c r="E96" s="403"/>
      <c r="F96" s="404"/>
      <c r="G96" s="345" t="str">
        <f t="shared" si="14"/>
        <v/>
      </c>
      <c r="H96" s="404"/>
      <c r="I96" s="404"/>
      <c r="J96" s="404"/>
      <c r="K96" s="345">
        <f t="shared" si="15"/>
        <v>0</v>
      </c>
      <c r="L96" s="405" t="str">
        <f t="shared" si="16"/>
        <v>M/C Off?</v>
      </c>
      <c r="M96" s="406">
        <v>0</v>
      </c>
      <c r="N96" s="407" t="str">
        <f t="shared" si="17"/>
        <v/>
      </c>
      <c r="O96" s="408" t="str">
        <f t="shared" si="18"/>
        <v>NO THEO %</v>
      </c>
      <c r="P96" s="409" t="str">
        <f t="shared" si="19"/>
        <v/>
      </c>
    </row>
    <row r="97" spans="1:16" s="17" customFormat="1" ht="19.5" customHeight="1" x14ac:dyDescent="0.4">
      <c r="A97" s="401">
        <f>'MACHINE INFO'!E96</f>
        <v>87</v>
      </c>
      <c r="B97" s="402">
        <v>0</v>
      </c>
      <c r="C97" s="403"/>
      <c r="D97" s="403"/>
      <c r="E97" s="403"/>
      <c r="F97" s="404"/>
      <c r="G97" s="345" t="str">
        <f t="shared" si="14"/>
        <v/>
      </c>
      <c r="H97" s="404"/>
      <c r="I97" s="404"/>
      <c r="J97" s="404"/>
      <c r="K97" s="345">
        <f t="shared" si="15"/>
        <v>0</v>
      </c>
      <c r="L97" s="405" t="str">
        <f t="shared" si="16"/>
        <v>M/C Off?</v>
      </c>
      <c r="M97" s="406">
        <v>0</v>
      </c>
      <c r="N97" s="407" t="str">
        <f t="shared" si="17"/>
        <v/>
      </c>
      <c r="O97" s="408" t="str">
        <f t="shared" si="18"/>
        <v>NO THEO %</v>
      </c>
      <c r="P97" s="409" t="str">
        <f t="shared" si="19"/>
        <v/>
      </c>
    </row>
    <row r="98" spans="1:16" s="17" customFormat="1" ht="19.5" customHeight="1" x14ac:dyDescent="0.4">
      <c r="A98" s="401">
        <f>'MACHINE INFO'!E97</f>
        <v>88</v>
      </c>
      <c r="B98" s="402">
        <v>0</v>
      </c>
      <c r="C98" s="403"/>
      <c r="D98" s="403"/>
      <c r="E98" s="403"/>
      <c r="F98" s="404"/>
      <c r="G98" s="345" t="str">
        <f t="shared" si="14"/>
        <v/>
      </c>
      <c r="H98" s="404"/>
      <c r="I98" s="404"/>
      <c r="J98" s="404"/>
      <c r="K98" s="345">
        <f t="shared" si="15"/>
        <v>0</v>
      </c>
      <c r="L98" s="405" t="str">
        <f t="shared" si="16"/>
        <v>M/C Off?</v>
      </c>
      <c r="M98" s="406">
        <v>0</v>
      </c>
      <c r="N98" s="407" t="str">
        <f t="shared" si="17"/>
        <v/>
      </c>
      <c r="O98" s="408" t="str">
        <f t="shared" si="18"/>
        <v>NO THEO %</v>
      </c>
      <c r="P98" s="409" t="str">
        <f t="shared" si="19"/>
        <v/>
      </c>
    </row>
    <row r="99" spans="1:16" s="17" customFormat="1" ht="19.5" customHeight="1" x14ac:dyDescent="0.4">
      <c r="A99" s="401">
        <f>'MACHINE INFO'!E98</f>
        <v>89</v>
      </c>
      <c r="B99" s="402">
        <v>0</v>
      </c>
      <c r="C99" s="403"/>
      <c r="D99" s="403"/>
      <c r="E99" s="403"/>
      <c r="F99" s="404"/>
      <c r="G99" s="345" t="str">
        <f t="shared" si="14"/>
        <v/>
      </c>
      <c r="H99" s="404"/>
      <c r="I99" s="404"/>
      <c r="J99" s="404"/>
      <c r="K99" s="345">
        <f t="shared" si="15"/>
        <v>0</v>
      </c>
      <c r="L99" s="405" t="str">
        <f t="shared" si="16"/>
        <v>M/C Off?</v>
      </c>
      <c r="M99" s="406">
        <v>0</v>
      </c>
      <c r="N99" s="407" t="str">
        <f t="shared" si="17"/>
        <v/>
      </c>
      <c r="O99" s="408" t="str">
        <f t="shared" si="18"/>
        <v>NO THEO %</v>
      </c>
      <c r="P99" s="409" t="str">
        <f t="shared" si="19"/>
        <v/>
      </c>
    </row>
    <row r="100" spans="1:16" s="17" customFormat="1" ht="19.5" customHeight="1" x14ac:dyDescent="0.4">
      <c r="A100" s="401">
        <f>'MACHINE INFO'!E99</f>
        <v>90</v>
      </c>
      <c r="B100" s="402">
        <v>0</v>
      </c>
      <c r="C100" s="403"/>
      <c r="D100" s="403"/>
      <c r="E100" s="403"/>
      <c r="F100" s="404"/>
      <c r="G100" s="345" t="str">
        <f t="shared" si="14"/>
        <v/>
      </c>
      <c r="H100" s="404"/>
      <c r="I100" s="404"/>
      <c r="J100" s="404"/>
      <c r="K100" s="345">
        <f t="shared" si="15"/>
        <v>0</v>
      </c>
      <c r="L100" s="405" t="str">
        <f t="shared" si="16"/>
        <v>M/C Off?</v>
      </c>
      <c r="M100" s="406">
        <v>0</v>
      </c>
      <c r="N100" s="407" t="str">
        <f t="shared" si="17"/>
        <v/>
      </c>
      <c r="O100" s="408" t="str">
        <f t="shared" si="18"/>
        <v>NO THEO %</v>
      </c>
      <c r="P100" s="409" t="str">
        <f t="shared" si="19"/>
        <v/>
      </c>
    </row>
    <row r="101" spans="1:16" s="17" customFormat="1" ht="19.5" customHeight="1" x14ac:dyDescent="0.4">
      <c r="A101" s="401">
        <f>'MACHINE INFO'!E100</f>
        <v>91</v>
      </c>
      <c r="B101" s="402">
        <v>0</v>
      </c>
      <c r="C101" s="403"/>
      <c r="D101" s="403"/>
      <c r="E101" s="403"/>
      <c r="F101" s="404"/>
      <c r="G101" s="345" t="str">
        <f t="shared" si="14"/>
        <v/>
      </c>
      <c r="H101" s="404"/>
      <c r="I101" s="404"/>
      <c r="J101" s="404"/>
      <c r="K101" s="345">
        <f t="shared" si="15"/>
        <v>0</v>
      </c>
      <c r="L101" s="405" t="str">
        <f t="shared" si="16"/>
        <v>M/C Off?</v>
      </c>
      <c r="M101" s="406">
        <v>0</v>
      </c>
      <c r="N101" s="407" t="str">
        <f t="shared" si="17"/>
        <v/>
      </c>
      <c r="O101" s="408" t="str">
        <f t="shared" si="18"/>
        <v>NO THEO %</v>
      </c>
      <c r="P101" s="409" t="str">
        <f t="shared" si="19"/>
        <v/>
      </c>
    </row>
    <row r="102" spans="1:16" s="17" customFormat="1" ht="19.5" customHeight="1" x14ac:dyDescent="0.4">
      <c r="A102" s="401">
        <f>'MACHINE INFO'!E101</f>
        <v>92</v>
      </c>
      <c r="B102" s="402">
        <v>0</v>
      </c>
      <c r="C102" s="403"/>
      <c r="D102" s="403"/>
      <c r="E102" s="403"/>
      <c r="F102" s="404"/>
      <c r="G102" s="345" t="str">
        <f t="shared" si="14"/>
        <v/>
      </c>
      <c r="H102" s="404"/>
      <c r="I102" s="404"/>
      <c r="J102" s="404"/>
      <c r="K102" s="345">
        <f t="shared" si="15"/>
        <v>0</v>
      </c>
      <c r="L102" s="405" t="str">
        <f t="shared" si="16"/>
        <v>M/C Off?</v>
      </c>
      <c r="M102" s="406">
        <v>0</v>
      </c>
      <c r="N102" s="407" t="str">
        <f t="shared" si="17"/>
        <v/>
      </c>
      <c r="O102" s="408" t="str">
        <f t="shared" si="18"/>
        <v>NO THEO %</v>
      </c>
      <c r="P102" s="409" t="str">
        <f t="shared" si="19"/>
        <v/>
      </c>
    </row>
    <row r="103" spans="1:16" s="17" customFormat="1" ht="19.5" customHeight="1" x14ac:dyDescent="0.4">
      <c r="A103" s="401">
        <f>'MACHINE INFO'!E102</f>
        <v>93</v>
      </c>
      <c r="B103" s="402">
        <v>0</v>
      </c>
      <c r="C103" s="403"/>
      <c r="D103" s="403"/>
      <c r="E103" s="403"/>
      <c r="F103" s="404"/>
      <c r="G103" s="345" t="str">
        <f t="shared" si="14"/>
        <v/>
      </c>
      <c r="H103" s="404"/>
      <c r="I103" s="404"/>
      <c r="J103" s="404"/>
      <c r="K103" s="345">
        <f t="shared" si="15"/>
        <v>0</v>
      </c>
      <c r="L103" s="405" t="str">
        <f t="shared" si="16"/>
        <v>M/C Off?</v>
      </c>
      <c r="M103" s="406">
        <v>0</v>
      </c>
      <c r="N103" s="407" t="str">
        <f t="shared" si="17"/>
        <v/>
      </c>
      <c r="O103" s="408" t="str">
        <f t="shared" si="18"/>
        <v>NO THEO %</v>
      </c>
      <c r="P103" s="409" t="str">
        <f t="shared" si="19"/>
        <v/>
      </c>
    </row>
    <row r="104" spans="1:16" s="17" customFormat="1" ht="19.5" customHeight="1" x14ac:dyDescent="0.4">
      <c r="A104" s="401">
        <f>'MACHINE INFO'!E103</f>
        <v>94</v>
      </c>
      <c r="B104" s="402">
        <v>0</v>
      </c>
      <c r="C104" s="403"/>
      <c r="D104" s="403"/>
      <c r="E104" s="403"/>
      <c r="F104" s="404"/>
      <c r="G104" s="345" t="str">
        <f t="shared" si="14"/>
        <v/>
      </c>
      <c r="H104" s="404"/>
      <c r="I104" s="404"/>
      <c r="J104" s="404"/>
      <c r="K104" s="345">
        <f t="shared" si="15"/>
        <v>0</v>
      </c>
      <c r="L104" s="405" t="str">
        <f t="shared" si="16"/>
        <v>M/C Off?</v>
      </c>
      <c r="M104" s="406">
        <v>0</v>
      </c>
      <c r="N104" s="407" t="str">
        <f t="shared" si="17"/>
        <v/>
      </c>
      <c r="O104" s="408" t="str">
        <f t="shared" si="18"/>
        <v>NO THEO %</v>
      </c>
      <c r="P104" s="409" t="str">
        <f t="shared" si="19"/>
        <v/>
      </c>
    </row>
    <row r="105" spans="1:16" s="17" customFormat="1" ht="19.5" customHeight="1" x14ac:dyDescent="0.4">
      <c r="A105" s="401">
        <f>'MACHINE INFO'!E104</f>
        <v>95</v>
      </c>
      <c r="B105" s="402">
        <v>0</v>
      </c>
      <c r="C105" s="403"/>
      <c r="D105" s="403"/>
      <c r="E105" s="403"/>
      <c r="F105" s="404"/>
      <c r="G105" s="345" t="str">
        <f t="shared" si="14"/>
        <v/>
      </c>
      <c r="H105" s="404"/>
      <c r="I105" s="404"/>
      <c r="J105" s="404"/>
      <c r="K105" s="345">
        <f t="shared" si="15"/>
        <v>0</v>
      </c>
      <c r="L105" s="405" t="str">
        <f t="shared" si="16"/>
        <v>M/C Off?</v>
      </c>
      <c r="M105" s="406">
        <v>0</v>
      </c>
      <c r="N105" s="407" t="str">
        <f t="shared" si="17"/>
        <v/>
      </c>
      <c r="O105" s="408" t="str">
        <f t="shared" si="18"/>
        <v>NO THEO %</v>
      </c>
      <c r="P105" s="409" t="str">
        <f t="shared" si="19"/>
        <v/>
      </c>
    </row>
    <row r="106" spans="1:16" s="17" customFormat="1" ht="19.5" customHeight="1" x14ac:dyDescent="0.4">
      <c r="A106" s="401">
        <f>'MACHINE INFO'!E105</f>
        <v>96</v>
      </c>
      <c r="B106" s="402">
        <v>0</v>
      </c>
      <c r="C106" s="403"/>
      <c r="D106" s="403"/>
      <c r="E106" s="403"/>
      <c r="F106" s="404"/>
      <c r="G106" s="345" t="str">
        <f t="shared" si="14"/>
        <v/>
      </c>
      <c r="H106" s="404"/>
      <c r="I106" s="404"/>
      <c r="J106" s="404"/>
      <c r="K106" s="345">
        <f t="shared" si="15"/>
        <v>0</v>
      </c>
      <c r="L106" s="405" t="str">
        <f t="shared" si="16"/>
        <v>M/C Off?</v>
      </c>
      <c r="M106" s="406">
        <v>0</v>
      </c>
      <c r="N106" s="407" t="str">
        <f t="shared" si="17"/>
        <v/>
      </c>
      <c r="O106" s="408" t="str">
        <f t="shared" si="18"/>
        <v>NO THEO %</v>
      </c>
      <c r="P106" s="409" t="str">
        <f t="shared" si="19"/>
        <v/>
      </c>
    </row>
    <row r="107" spans="1:16" s="17" customFormat="1" ht="19.5" customHeight="1" x14ac:dyDescent="0.4">
      <c r="A107" s="401">
        <f>'MACHINE INFO'!E106</f>
        <v>97</v>
      </c>
      <c r="B107" s="402">
        <v>0</v>
      </c>
      <c r="C107" s="403"/>
      <c r="D107" s="403"/>
      <c r="E107" s="403"/>
      <c r="F107" s="404"/>
      <c r="G107" s="345" t="str">
        <f t="shared" si="14"/>
        <v/>
      </c>
      <c r="H107" s="404"/>
      <c r="I107" s="404"/>
      <c r="J107" s="404"/>
      <c r="K107" s="345">
        <f t="shared" si="15"/>
        <v>0</v>
      </c>
      <c r="L107" s="405" t="str">
        <f t="shared" si="16"/>
        <v>M/C Off?</v>
      </c>
      <c r="M107" s="406">
        <v>0</v>
      </c>
      <c r="N107" s="407" t="str">
        <f t="shared" si="17"/>
        <v/>
      </c>
      <c r="O107" s="408" t="str">
        <f t="shared" si="18"/>
        <v>NO THEO %</v>
      </c>
      <c r="P107" s="409" t="str">
        <f t="shared" si="19"/>
        <v/>
      </c>
    </row>
    <row r="108" spans="1:16" s="17" customFormat="1" ht="19.5" customHeight="1" x14ac:dyDescent="0.4">
      <c r="A108" s="401">
        <f>'MACHINE INFO'!E107</f>
        <v>98</v>
      </c>
      <c r="B108" s="402">
        <v>0</v>
      </c>
      <c r="C108" s="403"/>
      <c r="D108" s="403"/>
      <c r="E108" s="403"/>
      <c r="F108" s="404"/>
      <c r="G108" s="345" t="str">
        <f t="shared" si="14"/>
        <v/>
      </c>
      <c r="H108" s="404"/>
      <c r="I108" s="404"/>
      <c r="J108" s="404"/>
      <c r="K108" s="345">
        <f t="shared" si="15"/>
        <v>0</v>
      </c>
      <c r="L108" s="405" t="str">
        <f t="shared" si="16"/>
        <v>M/C Off?</v>
      </c>
      <c r="M108" s="406">
        <v>0</v>
      </c>
      <c r="N108" s="407" t="str">
        <f t="shared" si="17"/>
        <v/>
      </c>
      <c r="O108" s="408" t="str">
        <f t="shared" si="18"/>
        <v>NO THEO %</v>
      </c>
      <c r="P108" s="409" t="str">
        <f t="shared" si="19"/>
        <v/>
      </c>
    </row>
    <row r="109" spans="1:16" s="17" customFormat="1" ht="19.5" customHeight="1" x14ac:dyDescent="0.4">
      <c r="A109" s="401">
        <f>'MACHINE INFO'!E108</f>
        <v>99</v>
      </c>
      <c r="B109" s="402">
        <v>0</v>
      </c>
      <c r="C109" s="403"/>
      <c r="D109" s="403"/>
      <c r="E109" s="403"/>
      <c r="F109" s="404"/>
      <c r="G109" s="345" t="str">
        <f t="shared" si="14"/>
        <v/>
      </c>
      <c r="H109" s="404"/>
      <c r="I109" s="404"/>
      <c r="J109" s="404"/>
      <c r="K109" s="345">
        <f t="shared" si="15"/>
        <v>0</v>
      </c>
      <c r="L109" s="405" t="str">
        <f t="shared" si="16"/>
        <v>M/C Off?</v>
      </c>
      <c r="M109" s="406">
        <v>0</v>
      </c>
      <c r="N109" s="407" t="str">
        <f t="shared" si="17"/>
        <v/>
      </c>
      <c r="O109" s="408" t="str">
        <f t="shared" si="18"/>
        <v>NO THEO %</v>
      </c>
      <c r="P109" s="409" t="str">
        <f t="shared" si="19"/>
        <v/>
      </c>
    </row>
    <row r="110" spans="1:16" s="17" customFormat="1" ht="19.5" customHeight="1" x14ac:dyDescent="0.4">
      <c r="A110" s="401">
        <f>'MACHINE INFO'!E109</f>
        <v>100</v>
      </c>
      <c r="B110" s="402">
        <v>0</v>
      </c>
      <c r="C110" s="403"/>
      <c r="D110" s="403"/>
      <c r="E110" s="403"/>
      <c r="F110" s="404"/>
      <c r="G110" s="345" t="str">
        <f t="shared" si="14"/>
        <v/>
      </c>
      <c r="H110" s="404"/>
      <c r="I110" s="404"/>
      <c r="J110" s="404"/>
      <c r="K110" s="345">
        <f t="shared" si="15"/>
        <v>0</v>
      </c>
      <c r="L110" s="405" t="str">
        <f t="shared" si="16"/>
        <v>M/C Off?</v>
      </c>
      <c r="M110" s="406">
        <v>0</v>
      </c>
      <c r="N110" s="407" t="str">
        <f t="shared" si="17"/>
        <v/>
      </c>
      <c r="O110" s="408" t="str">
        <f t="shared" si="18"/>
        <v>NO THEO %</v>
      </c>
      <c r="P110" s="409" t="str">
        <f t="shared" si="19"/>
        <v/>
      </c>
    </row>
    <row r="111" spans="1:16" s="17" customFormat="1" ht="19.5" customHeight="1" x14ac:dyDescent="0.4">
      <c r="A111" s="401">
        <f>'MACHINE INFO'!E110</f>
        <v>101</v>
      </c>
      <c r="B111" s="402">
        <v>0</v>
      </c>
      <c r="C111" s="403"/>
      <c r="D111" s="403"/>
      <c r="E111" s="403"/>
      <c r="F111" s="404"/>
      <c r="G111" s="345" t="str">
        <f t="shared" si="14"/>
        <v/>
      </c>
      <c r="H111" s="404"/>
      <c r="I111" s="404"/>
      <c r="J111" s="404"/>
      <c r="K111" s="345">
        <f t="shared" si="15"/>
        <v>0</v>
      </c>
      <c r="L111" s="405" t="str">
        <f t="shared" si="16"/>
        <v>M/C Off?</v>
      </c>
      <c r="M111" s="406">
        <v>0</v>
      </c>
      <c r="N111" s="407" t="str">
        <f t="shared" si="17"/>
        <v/>
      </c>
      <c r="O111" s="408" t="str">
        <f t="shared" si="18"/>
        <v>NO THEO %</v>
      </c>
      <c r="P111" s="409" t="str">
        <f t="shared" si="19"/>
        <v/>
      </c>
    </row>
    <row r="112" spans="1:16" s="17" customFormat="1" ht="19.5" customHeight="1" x14ac:dyDescent="0.4">
      <c r="A112" s="401">
        <f>'MACHINE INFO'!E111</f>
        <v>102</v>
      </c>
      <c r="B112" s="402">
        <v>0</v>
      </c>
      <c r="C112" s="403"/>
      <c r="D112" s="403"/>
      <c r="E112" s="403"/>
      <c r="F112" s="404"/>
      <c r="G112" s="345" t="str">
        <f t="shared" si="14"/>
        <v/>
      </c>
      <c r="H112" s="404"/>
      <c r="I112" s="404"/>
      <c r="J112" s="404"/>
      <c r="K112" s="345">
        <f t="shared" si="15"/>
        <v>0</v>
      </c>
      <c r="L112" s="405" t="str">
        <f t="shared" si="16"/>
        <v>M/C Off?</v>
      </c>
      <c r="M112" s="406">
        <v>0</v>
      </c>
      <c r="N112" s="407" t="str">
        <f t="shared" si="17"/>
        <v/>
      </c>
      <c r="O112" s="408" t="str">
        <f t="shared" si="18"/>
        <v>NO THEO %</v>
      </c>
      <c r="P112" s="409" t="str">
        <f t="shared" si="19"/>
        <v/>
      </c>
    </row>
    <row r="113" spans="1:16" s="17" customFormat="1" ht="19.5" customHeight="1" x14ac:dyDescent="0.4">
      <c r="A113" s="401">
        <f>'MACHINE INFO'!E112</f>
        <v>103</v>
      </c>
      <c r="B113" s="402">
        <v>0</v>
      </c>
      <c r="C113" s="403"/>
      <c r="D113" s="403"/>
      <c r="E113" s="403"/>
      <c r="F113" s="404"/>
      <c r="G113" s="345" t="str">
        <f t="shared" si="14"/>
        <v/>
      </c>
      <c r="H113" s="404"/>
      <c r="I113" s="404"/>
      <c r="J113" s="404"/>
      <c r="K113" s="345">
        <f t="shared" si="15"/>
        <v>0</v>
      </c>
      <c r="L113" s="405" t="str">
        <f t="shared" si="16"/>
        <v>M/C Off?</v>
      </c>
      <c r="M113" s="406">
        <v>0</v>
      </c>
      <c r="N113" s="407" t="str">
        <f t="shared" si="17"/>
        <v/>
      </c>
      <c r="O113" s="408" t="str">
        <f t="shared" si="18"/>
        <v>NO THEO %</v>
      </c>
      <c r="P113" s="409" t="str">
        <f t="shared" si="19"/>
        <v/>
      </c>
    </row>
    <row r="114" spans="1:16" s="17" customFormat="1" ht="19.5" customHeight="1" x14ac:dyDescent="0.4">
      <c r="A114" s="401">
        <f>'MACHINE INFO'!E113</f>
        <v>104</v>
      </c>
      <c r="B114" s="402">
        <v>0</v>
      </c>
      <c r="C114" s="403"/>
      <c r="D114" s="403"/>
      <c r="E114" s="403"/>
      <c r="F114" s="404"/>
      <c r="G114" s="345" t="str">
        <f t="shared" si="14"/>
        <v/>
      </c>
      <c r="H114" s="404"/>
      <c r="I114" s="404"/>
      <c r="J114" s="404"/>
      <c r="K114" s="345">
        <f t="shared" si="15"/>
        <v>0</v>
      </c>
      <c r="L114" s="405" t="str">
        <f t="shared" si="16"/>
        <v>M/C Off?</v>
      </c>
      <c r="M114" s="406">
        <v>0</v>
      </c>
      <c r="N114" s="407" t="str">
        <f t="shared" si="17"/>
        <v/>
      </c>
      <c r="O114" s="408" t="str">
        <f t="shared" si="18"/>
        <v>NO THEO %</v>
      </c>
      <c r="P114" s="409" t="str">
        <f t="shared" si="19"/>
        <v/>
      </c>
    </row>
    <row r="115" spans="1:16" s="17" customFormat="1" ht="19.5" customHeight="1" x14ac:dyDescent="0.4">
      <c r="A115" s="401">
        <f>'MACHINE INFO'!E114</f>
        <v>105</v>
      </c>
      <c r="B115" s="402">
        <v>0</v>
      </c>
      <c r="C115" s="403"/>
      <c r="D115" s="403"/>
      <c r="E115" s="403"/>
      <c r="F115" s="404"/>
      <c r="G115" s="345" t="str">
        <f t="shared" si="14"/>
        <v/>
      </c>
      <c r="H115" s="404"/>
      <c r="I115" s="404"/>
      <c r="J115" s="404"/>
      <c r="K115" s="345">
        <f t="shared" si="15"/>
        <v>0</v>
      </c>
      <c r="L115" s="405" t="str">
        <f t="shared" si="16"/>
        <v>M/C Off?</v>
      </c>
      <c r="M115" s="406">
        <v>0</v>
      </c>
      <c r="N115" s="407" t="str">
        <f t="shared" si="17"/>
        <v/>
      </c>
      <c r="O115" s="408" t="str">
        <f t="shared" si="18"/>
        <v>NO THEO %</v>
      </c>
      <c r="P115" s="409" t="str">
        <f t="shared" si="19"/>
        <v/>
      </c>
    </row>
    <row r="116" spans="1:16" s="17" customFormat="1" ht="19.5" customHeight="1" x14ac:dyDescent="0.4">
      <c r="A116" s="401">
        <f>'MACHINE INFO'!E115</f>
        <v>106</v>
      </c>
      <c r="B116" s="402">
        <v>0</v>
      </c>
      <c r="C116" s="403"/>
      <c r="D116" s="403"/>
      <c r="E116" s="403"/>
      <c r="F116" s="404"/>
      <c r="G116" s="345" t="str">
        <f t="shared" si="14"/>
        <v/>
      </c>
      <c r="H116" s="404"/>
      <c r="I116" s="404"/>
      <c r="J116" s="404"/>
      <c r="K116" s="345">
        <f t="shared" si="15"/>
        <v>0</v>
      </c>
      <c r="L116" s="405" t="str">
        <f t="shared" si="16"/>
        <v>M/C Off?</v>
      </c>
      <c r="M116" s="406">
        <v>0</v>
      </c>
      <c r="N116" s="407" t="str">
        <f t="shared" si="17"/>
        <v/>
      </c>
      <c r="O116" s="408" t="str">
        <f t="shared" si="18"/>
        <v>NO THEO %</v>
      </c>
      <c r="P116" s="409" t="str">
        <f t="shared" si="19"/>
        <v/>
      </c>
    </row>
    <row r="117" spans="1:16" s="17" customFormat="1" ht="19.5" customHeight="1" x14ac:dyDescent="0.4">
      <c r="A117" s="401">
        <f>'MACHINE INFO'!E116</f>
        <v>107</v>
      </c>
      <c r="B117" s="402">
        <v>0</v>
      </c>
      <c r="C117" s="403"/>
      <c r="D117" s="403"/>
      <c r="E117" s="403"/>
      <c r="F117" s="404"/>
      <c r="G117" s="345" t="str">
        <f t="shared" si="14"/>
        <v/>
      </c>
      <c r="H117" s="404"/>
      <c r="I117" s="404"/>
      <c r="J117" s="404"/>
      <c r="K117" s="345">
        <f t="shared" si="15"/>
        <v>0</v>
      </c>
      <c r="L117" s="405" t="str">
        <f t="shared" si="16"/>
        <v>M/C Off?</v>
      </c>
      <c r="M117" s="406">
        <v>0</v>
      </c>
      <c r="N117" s="407" t="str">
        <f t="shared" si="17"/>
        <v/>
      </c>
      <c r="O117" s="408" t="str">
        <f t="shared" si="18"/>
        <v>NO THEO %</v>
      </c>
      <c r="P117" s="409" t="str">
        <f t="shared" si="19"/>
        <v/>
      </c>
    </row>
    <row r="118" spans="1:16" s="17" customFormat="1" ht="19.5" customHeight="1" x14ac:dyDescent="0.4">
      <c r="A118" s="401">
        <f>'MACHINE INFO'!E117</f>
        <v>108</v>
      </c>
      <c r="B118" s="402">
        <v>0</v>
      </c>
      <c r="C118" s="403"/>
      <c r="D118" s="403"/>
      <c r="E118" s="403"/>
      <c r="F118" s="404"/>
      <c r="G118" s="345" t="str">
        <f t="shared" si="14"/>
        <v/>
      </c>
      <c r="H118" s="404"/>
      <c r="I118" s="404"/>
      <c r="J118" s="404"/>
      <c r="K118" s="345">
        <f t="shared" si="15"/>
        <v>0</v>
      </c>
      <c r="L118" s="405" t="str">
        <f t="shared" si="16"/>
        <v>M/C Off?</v>
      </c>
      <c r="M118" s="406">
        <v>0</v>
      </c>
      <c r="N118" s="407" t="str">
        <f t="shared" si="17"/>
        <v/>
      </c>
      <c r="O118" s="408" t="str">
        <f t="shared" si="18"/>
        <v>NO THEO %</v>
      </c>
      <c r="P118" s="409" t="str">
        <f t="shared" si="19"/>
        <v/>
      </c>
    </row>
    <row r="119" spans="1:16" s="17" customFormat="1" ht="19.5" customHeight="1" x14ac:dyDescent="0.4">
      <c r="A119" s="401">
        <f>'MACHINE INFO'!E118</f>
        <v>109</v>
      </c>
      <c r="B119" s="402">
        <v>0</v>
      </c>
      <c r="C119" s="403"/>
      <c r="D119" s="403"/>
      <c r="E119" s="403"/>
      <c r="F119" s="404"/>
      <c r="G119" s="345" t="str">
        <f t="shared" si="14"/>
        <v/>
      </c>
      <c r="H119" s="404"/>
      <c r="I119" s="404"/>
      <c r="J119" s="404"/>
      <c r="K119" s="345">
        <f t="shared" si="15"/>
        <v>0</v>
      </c>
      <c r="L119" s="405" t="str">
        <f t="shared" si="16"/>
        <v>M/C Off?</v>
      </c>
      <c r="M119" s="406">
        <v>0</v>
      </c>
      <c r="N119" s="407" t="str">
        <f t="shared" si="17"/>
        <v/>
      </c>
      <c r="O119" s="408" t="str">
        <f t="shared" si="18"/>
        <v>NO THEO %</v>
      </c>
      <c r="P119" s="409" t="str">
        <f t="shared" si="19"/>
        <v/>
      </c>
    </row>
    <row r="120" spans="1:16" s="17" customFormat="1" ht="19.5" customHeight="1" x14ac:dyDescent="0.4">
      <c r="A120" s="401">
        <f>'MACHINE INFO'!E119</f>
        <v>110</v>
      </c>
      <c r="B120" s="402">
        <v>0</v>
      </c>
      <c r="C120" s="403"/>
      <c r="D120" s="403"/>
      <c r="E120" s="403"/>
      <c r="F120" s="404"/>
      <c r="G120" s="345" t="str">
        <f t="shared" si="14"/>
        <v/>
      </c>
      <c r="H120" s="404"/>
      <c r="I120" s="404"/>
      <c r="J120" s="404"/>
      <c r="K120" s="345">
        <f t="shared" si="15"/>
        <v>0</v>
      </c>
      <c r="L120" s="405" t="str">
        <f t="shared" si="16"/>
        <v>M/C Off?</v>
      </c>
      <c r="M120" s="406">
        <v>0</v>
      </c>
      <c r="N120" s="407" t="str">
        <f t="shared" si="17"/>
        <v/>
      </c>
      <c r="O120" s="408" t="str">
        <f t="shared" si="18"/>
        <v>NO THEO %</v>
      </c>
      <c r="P120" s="409" t="str">
        <f t="shared" si="19"/>
        <v/>
      </c>
    </row>
    <row r="121" spans="1:16" s="17" customFormat="1" ht="19.5" customHeight="1" x14ac:dyDescent="0.4">
      <c r="A121" s="401">
        <f>'MACHINE INFO'!E120</f>
        <v>111</v>
      </c>
      <c r="B121" s="402">
        <v>0</v>
      </c>
      <c r="C121" s="403"/>
      <c r="D121" s="403"/>
      <c r="E121" s="403"/>
      <c r="F121" s="404"/>
      <c r="G121" s="345" t="str">
        <f t="shared" si="14"/>
        <v/>
      </c>
      <c r="H121" s="404"/>
      <c r="I121" s="404"/>
      <c r="J121" s="404"/>
      <c r="K121" s="345">
        <f t="shared" si="15"/>
        <v>0</v>
      </c>
      <c r="L121" s="405" t="str">
        <f t="shared" si="16"/>
        <v>M/C Off?</v>
      </c>
      <c r="M121" s="406">
        <v>0</v>
      </c>
      <c r="N121" s="407" t="str">
        <f t="shared" si="17"/>
        <v/>
      </c>
      <c r="O121" s="408" t="str">
        <f t="shared" si="18"/>
        <v>NO THEO %</v>
      </c>
      <c r="P121" s="409" t="str">
        <f t="shared" si="19"/>
        <v/>
      </c>
    </row>
    <row r="122" spans="1:16" s="17" customFormat="1" ht="19.5" customHeight="1" x14ac:dyDescent="0.4">
      <c r="A122" s="401">
        <f>'MACHINE INFO'!E121</f>
        <v>112</v>
      </c>
      <c r="B122" s="402">
        <v>0</v>
      </c>
      <c r="C122" s="403"/>
      <c r="D122" s="403"/>
      <c r="E122" s="403"/>
      <c r="F122" s="404"/>
      <c r="G122" s="345" t="str">
        <f t="shared" si="14"/>
        <v/>
      </c>
      <c r="H122" s="404"/>
      <c r="I122" s="404"/>
      <c r="J122" s="404"/>
      <c r="K122" s="345">
        <f t="shared" si="15"/>
        <v>0</v>
      </c>
      <c r="L122" s="405" t="str">
        <f t="shared" si="16"/>
        <v>M/C Off?</v>
      </c>
      <c r="M122" s="406">
        <v>0</v>
      </c>
      <c r="N122" s="407" t="str">
        <f t="shared" si="17"/>
        <v/>
      </c>
      <c r="O122" s="408" t="str">
        <f t="shared" si="18"/>
        <v>NO THEO %</v>
      </c>
      <c r="P122" s="409" t="str">
        <f t="shared" si="19"/>
        <v/>
      </c>
    </row>
    <row r="123" spans="1:16" s="17" customFormat="1" ht="19.5" customHeight="1" x14ac:dyDescent="0.4">
      <c r="A123" s="401">
        <f>'MACHINE INFO'!E122</f>
        <v>113</v>
      </c>
      <c r="B123" s="402">
        <v>0</v>
      </c>
      <c r="C123" s="403"/>
      <c r="D123" s="403"/>
      <c r="E123" s="403"/>
      <c r="F123" s="404"/>
      <c r="G123" s="345" t="str">
        <f t="shared" si="14"/>
        <v/>
      </c>
      <c r="H123" s="404"/>
      <c r="I123" s="404"/>
      <c r="J123" s="404"/>
      <c r="K123" s="345">
        <f t="shared" si="15"/>
        <v>0</v>
      </c>
      <c r="L123" s="405" t="str">
        <f t="shared" si="16"/>
        <v>M/C Off?</v>
      </c>
      <c r="M123" s="406">
        <v>0</v>
      </c>
      <c r="N123" s="407" t="str">
        <f t="shared" si="17"/>
        <v/>
      </c>
      <c r="O123" s="408" t="str">
        <f t="shared" si="18"/>
        <v>NO THEO %</v>
      </c>
      <c r="P123" s="409" t="str">
        <f t="shared" si="19"/>
        <v/>
      </c>
    </row>
    <row r="124" spans="1:16" s="17" customFormat="1" ht="19.5" customHeight="1" x14ac:dyDescent="0.4">
      <c r="A124" s="401">
        <f>'MACHINE INFO'!E123</f>
        <v>114</v>
      </c>
      <c r="B124" s="402">
        <v>0</v>
      </c>
      <c r="C124" s="403"/>
      <c r="D124" s="403"/>
      <c r="E124" s="403"/>
      <c r="F124" s="404"/>
      <c r="G124" s="345" t="str">
        <f t="shared" si="14"/>
        <v/>
      </c>
      <c r="H124" s="404"/>
      <c r="I124" s="404"/>
      <c r="J124" s="404"/>
      <c r="K124" s="345">
        <f t="shared" si="15"/>
        <v>0</v>
      </c>
      <c r="L124" s="405" t="str">
        <f t="shared" si="16"/>
        <v>M/C Off?</v>
      </c>
      <c r="M124" s="406">
        <v>0</v>
      </c>
      <c r="N124" s="407" t="str">
        <f t="shared" si="17"/>
        <v/>
      </c>
      <c r="O124" s="408" t="str">
        <f t="shared" si="18"/>
        <v>NO THEO %</v>
      </c>
      <c r="P124" s="409" t="str">
        <f t="shared" si="19"/>
        <v/>
      </c>
    </row>
    <row r="125" spans="1:16" s="17" customFormat="1" ht="19.5" customHeight="1" x14ac:dyDescent="0.4">
      <c r="A125" s="401">
        <f>'MACHINE INFO'!E124</f>
        <v>115</v>
      </c>
      <c r="B125" s="402">
        <v>0</v>
      </c>
      <c r="C125" s="403"/>
      <c r="D125" s="403"/>
      <c r="E125" s="403"/>
      <c r="F125" s="404"/>
      <c r="G125" s="345" t="str">
        <f t="shared" si="14"/>
        <v/>
      </c>
      <c r="H125" s="404"/>
      <c r="I125" s="404"/>
      <c r="J125" s="404"/>
      <c r="K125" s="345">
        <f t="shared" si="15"/>
        <v>0</v>
      </c>
      <c r="L125" s="405" t="str">
        <f t="shared" si="16"/>
        <v>M/C Off?</v>
      </c>
      <c r="M125" s="406">
        <v>0</v>
      </c>
      <c r="N125" s="407" t="str">
        <f t="shared" si="17"/>
        <v/>
      </c>
      <c r="O125" s="408" t="str">
        <f t="shared" si="18"/>
        <v>NO THEO %</v>
      </c>
      <c r="P125" s="409" t="str">
        <f t="shared" si="19"/>
        <v/>
      </c>
    </row>
    <row r="126" spans="1:16" s="17" customFormat="1" ht="19.5" customHeight="1" x14ac:dyDescent="0.4">
      <c r="A126" s="401">
        <f>'MACHINE INFO'!E125</f>
        <v>116</v>
      </c>
      <c r="B126" s="402">
        <v>0</v>
      </c>
      <c r="C126" s="403"/>
      <c r="D126" s="403"/>
      <c r="E126" s="403"/>
      <c r="F126" s="404"/>
      <c r="G126" s="345" t="str">
        <f t="shared" si="14"/>
        <v/>
      </c>
      <c r="H126" s="404"/>
      <c r="I126" s="404"/>
      <c r="J126" s="404"/>
      <c r="K126" s="345">
        <f t="shared" si="15"/>
        <v>0</v>
      </c>
      <c r="L126" s="405" t="str">
        <f t="shared" si="16"/>
        <v>M/C Off?</v>
      </c>
      <c r="M126" s="406">
        <v>0</v>
      </c>
      <c r="N126" s="407" t="str">
        <f t="shared" si="17"/>
        <v/>
      </c>
      <c r="O126" s="408" t="str">
        <f t="shared" si="18"/>
        <v>NO THEO %</v>
      </c>
      <c r="P126" s="409" t="str">
        <f t="shared" si="19"/>
        <v/>
      </c>
    </row>
    <row r="127" spans="1:16" s="17" customFormat="1" ht="19.5" customHeight="1" x14ac:dyDescent="0.4">
      <c r="A127" s="401">
        <f>'MACHINE INFO'!E126</f>
        <v>117</v>
      </c>
      <c r="B127" s="402">
        <v>0</v>
      </c>
      <c r="C127" s="403"/>
      <c r="D127" s="403"/>
      <c r="E127" s="403"/>
      <c r="F127" s="404"/>
      <c r="G127" s="345" t="str">
        <f t="shared" si="14"/>
        <v/>
      </c>
      <c r="H127" s="404"/>
      <c r="I127" s="404"/>
      <c r="J127" s="404"/>
      <c r="K127" s="345">
        <f t="shared" si="15"/>
        <v>0</v>
      </c>
      <c r="L127" s="405" t="str">
        <f t="shared" si="16"/>
        <v>M/C Off?</v>
      </c>
      <c r="M127" s="406">
        <v>0</v>
      </c>
      <c r="N127" s="407" t="str">
        <f t="shared" si="17"/>
        <v/>
      </c>
      <c r="O127" s="408" t="str">
        <f t="shared" si="18"/>
        <v>NO THEO %</v>
      </c>
      <c r="P127" s="409" t="str">
        <f t="shared" si="19"/>
        <v/>
      </c>
    </row>
    <row r="128" spans="1:16" s="17" customFormat="1" ht="19.5" customHeight="1" x14ac:dyDescent="0.4">
      <c r="A128" s="401">
        <f>'MACHINE INFO'!E127</f>
        <v>118</v>
      </c>
      <c r="B128" s="402">
        <v>0</v>
      </c>
      <c r="C128" s="403"/>
      <c r="D128" s="403"/>
      <c r="E128" s="403"/>
      <c r="F128" s="404"/>
      <c r="G128" s="345" t="str">
        <f t="shared" si="14"/>
        <v/>
      </c>
      <c r="H128" s="404"/>
      <c r="I128" s="404"/>
      <c r="J128" s="404"/>
      <c r="K128" s="345">
        <f t="shared" si="15"/>
        <v>0</v>
      </c>
      <c r="L128" s="405" t="str">
        <f t="shared" si="16"/>
        <v>M/C Off?</v>
      </c>
      <c r="M128" s="406">
        <v>0</v>
      </c>
      <c r="N128" s="407" t="str">
        <f t="shared" si="17"/>
        <v/>
      </c>
      <c r="O128" s="408" t="str">
        <f t="shared" si="18"/>
        <v>NO THEO %</v>
      </c>
      <c r="P128" s="409" t="str">
        <f t="shared" si="19"/>
        <v/>
      </c>
    </row>
    <row r="129" spans="1:24" s="17" customFormat="1" ht="19.5" customHeight="1" x14ac:dyDescent="0.4">
      <c r="A129" s="401">
        <f>'MACHINE INFO'!E128</f>
        <v>119</v>
      </c>
      <c r="B129" s="402">
        <v>0</v>
      </c>
      <c r="C129" s="403"/>
      <c r="D129" s="403"/>
      <c r="E129" s="403"/>
      <c r="F129" s="404"/>
      <c r="G129" s="345" t="str">
        <f t="shared" si="14"/>
        <v/>
      </c>
      <c r="H129" s="404"/>
      <c r="I129" s="404"/>
      <c r="J129" s="404"/>
      <c r="K129" s="345">
        <f t="shared" si="15"/>
        <v>0</v>
      </c>
      <c r="L129" s="405" t="str">
        <f t="shared" si="16"/>
        <v>M/C Off?</v>
      </c>
      <c r="M129" s="406">
        <v>0</v>
      </c>
      <c r="N129" s="407" t="str">
        <f t="shared" si="17"/>
        <v/>
      </c>
      <c r="O129" s="408" t="str">
        <f t="shared" si="18"/>
        <v>NO THEO %</v>
      </c>
      <c r="P129" s="409" t="str">
        <f t="shared" si="19"/>
        <v/>
      </c>
    </row>
    <row r="130" spans="1:24" s="17" customFormat="1" ht="19.5" customHeight="1" x14ac:dyDescent="0.4">
      <c r="A130" s="401">
        <f>'MACHINE INFO'!E129</f>
        <v>120</v>
      </c>
      <c r="B130" s="402">
        <v>0</v>
      </c>
      <c r="C130" s="403"/>
      <c r="D130" s="403"/>
      <c r="E130" s="403"/>
      <c r="F130" s="404"/>
      <c r="G130" s="345" t="str">
        <f t="shared" si="14"/>
        <v/>
      </c>
      <c r="H130" s="404"/>
      <c r="I130" s="404"/>
      <c r="J130" s="404"/>
      <c r="K130" s="345">
        <f t="shared" si="15"/>
        <v>0</v>
      </c>
      <c r="L130" s="405" t="str">
        <f t="shared" si="16"/>
        <v>M/C Off?</v>
      </c>
      <c r="M130" s="406">
        <v>0</v>
      </c>
      <c r="N130" s="407" t="str">
        <f t="shared" si="17"/>
        <v/>
      </c>
      <c r="O130" s="408" t="str">
        <f t="shared" si="18"/>
        <v>NO THEO %</v>
      </c>
      <c r="P130" s="409" t="str">
        <f t="shared" si="19"/>
        <v/>
      </c>
    </row>
    <row r="131" spans="1:24" s="17" customFormat="1" ht="19.5" customHeight="1" x14ac:dyDescent="0.4">
      <c r="A131" s="401">
        <f>'MACHINE INFO'!E130</f>
        <v>121</v>
      </c>
      <c r="B131" s="402">
        <v>0</v>
      </c>
      <c r="C131" s="403"/>
      <c r="D131" s="403"/>
      <c r="E131" s="403"/>
      <c r="F131" s="404"/>
      <c r="G131" s="345" t="str">
        <f t="shared" si="14"/>
        <v/>
      </c>
      <c r="H131" s="404"/>
      <c r="I131" s="404"/>
      <c r="J131" s="404"/>
      <c r="K131" s="345">
        <f t="shared" si="15"/>
        <v>0</v>
      </c>
      <c r="L131" s="405" t="str">
        <f t="shared" si="16"/>
        <v>M/C Off?</v>
      </c>
      <c r="M131" s="406">
        <v>0</v>
      </c>
      <c r="N131" s="407" t="str">
        <f t="shared" si="17"/>
        <v/>
      </c>
      <c r="O131" s="408" t="str">
        <f t="shared" si="18"/>
        <v>NO THEO %</v>
      </c>
      <c r="P131" s="409" t="str">
        <f t="shared" si="19"/>
        <v/>
      </c>
      <c r="Q131" s="23"/>
    </row>
    <row r="132" spans="1:24" s="17" customFormat="1" ht="19.5" customHeight="1" x14ac:dyDescent="0.4">
      <c r="A132" s="401">
        <f>'MACHINE INFO'!E131</f>
        <v>122</v>
      </c>
      <c r="B132" s="402">
        <v>0</v>
      </c>
      <c r="C132" s="403"/>
      <c r="D132" s="403"/>
      <c r="E132" s="403"/>
      <c r="F132" s="404"/>
      <c r="G132" s="345" t="str">
        <f t="shared" si="14"/>
        <v/>
      </c>
      <c r="H132" s="404"/>
      <c r="I132" s="404"/>
      <c r="J132" s="404"/>
      <c r="K132" s="345">
        <f t="shared" si="15"/>
        <v>0</v>
      </c>
      <c r="L132" s="405" t="str">
        <f t="shared" si="16"/>
        <v>M/C Off?</v>
      </c>
      <c r="M132" s="406">
        <v>0</v>
      </c>
      <c r="N132" s="407" t="str">
        <f t="shared" si="17"/>
        <v/>
      </c>
      <c r="O132" s="408" t="str">
        <f t="shared" si="18"/>
        <v>NO THEO %</v>
      </c>
      <c r="P132" s="409" t="str">
        <f t="shared" si="19"/>
        <v/>
      </c>
      <c r="Q132" s="1"/>
    </row>
    <row r="133" spans="1:24" s="17" customFormat="1" ht="19.5" customHeight="1" x14ac:dyDescent="0.4">
      <c r="A133" s="401">
        <f>'MACHINE INFO'!E132</f>
        <v>123</v>
      </c>
      <c r="B133" s="402">
        <v>0</v>
      </c>
      <c r="C133" s="403"/>
      <c r="D133" s="403"/>
      <c r="E133" s="403"/>
      <c r="F133" s="404"/>
      <c r="G133" s="345" t="str">
        <f t="shared" si="14"/>
        <v/>
      </c>
      <c r="H133" s="404"/>
      <c r="I133" s="404"/>
      <c r="J133" s="404"/>
      <c r="K133" s="345">
        <f t="shared" si="15"/>
        <v>0</v>
      </c>
      <c r="L133" s="405" t="str">
        <f t="shared" si="16"/>
        <v>M/C Off?</v>
      </c>
      <c r="M133" s="406">
        <v>0</v>
      </c>
      <c r="N133" s="407" t="str">
        <f t="shared" si="17"/>
        <v/>
      </c>
      <c r="O133" s="408" t="str">
        <f t="shared" si="18"/>
        <v>NO THEO %</v>
      </c>
      <c r="P133" s="409" t="str">
        <f t="shared" si="19"/>
        <v/>
      </c>
      <c r="Q133" s="23"/>
    </row>
    <row r="134" spans="1:24" s="17" customFormat="1" ht="19.5" customHeight="1" x14ac:dyDescent="0.4">
      <c r="A134" s="401">
        <f>'MACHINE INFO'!E133</f>
        <v>124</v>
      </c>
      <c r="B134" s="402">
        <v>0</v>
      </c>
      <c r="C134" s="403"/>
      <c r="D134" s="403"/>
      <c r="E134" s="403"/>
      <c r="F134" s="404"/>
      <c r="G134" s="345" t="str">
        <f t="shared" si="14"/>
        <v/>
      </c>
      <c r="H134" s="404"/>
      <c r="I134" s="404"/>
      <c r="J134" s="404"/>
      <c r="K134" s="345">
        <f t="shared" si="15"/>
        <v>0</v>
      </c>
      <c r="L134" s="405" t="str">
        <f t="shared" si="16"/>
        <v>M/C Off?</v>
      </c>
      <c r="M134" s="406">
        <v>0</v>
      </c>
      <c r="N134" s="407" t="str">
        <f t="shared" si="17"/>
        <v/>
      </c>
      <c r="O134" s="408" t="str">
        <f t="shared" si="18"/>
        <v>NO THEO %</v>
      </c>
      <c r="P134" s="409" t="str">
        <f t="shared" si="19"/>
        <v/>
      </c>
      <c r="Q134" s="1"/>
      <c r="R134" s="23"/>
      <c r="S134" s="23"/>
      <c r="T134" s="23"/>
      <c r="U134" s="23"/>
      <c r="V134" s="23"/>
      <c r="W134" s="23"/>
    </row>
    <row r="135" spans="1:24" s="17" customFormat="1" ht="19.5" customHeight="1" x14ac:dyDescent="0.4">
      <c r="A135" s="401">
        <f>'MACHINE INFO'!E134</f>
        <v>125</v>
      </c>
      <c r="B135" s="402">
        <v>0</v>
      </c>
      <c r="C135" s="403"/>
      <c r="D135" s="403"/>
      <c r="E135" s="403"/>
      <c r="F135" s="404"/>
      <c r="G135" s="345" t="str">
        <f t="shared" si="14"/>
        <v/>
      </c>
      <c r="H135" s="404"/>
      <c r="I135" s="404"/>
      <c r="J135" s="404"/>
      <c r="K135" s="345">
        <f t="shared" si="15"/>
        <v>0</v>
      </c>
      <c r="L135" s="405" t="str">
        <f t="shared" si="16"/>
        <v>M/C Off?</v>
      </c>
      <c r="M135" s="406">
        <v>0</v>
      </c>
      <c r="N135" s="407" t="str">
        <f t="shared" si="17"/>
        <v/>
      </c>
      <c r="O135" s="408" t="str">
        <f t="shared" si="18"/>
        <v>NO THEO %</v>
      </c>
      <c r="P135" s="409" t="str">
        <f t="shared" si="19"/>
        <v/>
      </c>
      <c r="Q135" s="1"/>
      <c r="R135" s="1"/>
      <c r="S135" s="1"/>
      <c r="T135" s="1"/>
      <c r="U135" s="1"/>
      <c r="V135" s="1"/>
      <c r="W135" s="1"/>
    </row>
    <row r="136" spans="1:24" s="17" customFormat="1" ht="19.5" customHeight="1" x14ac:dyDescent="0.4">
      <c r="A136" s="401">
        <f>'MACHINE INFO'!E135</f>
        <v>126</v>
      </c>
      <c r="B136" s="402">
        <v>0</v>
      </c>
      <c r="C136" s="403"/>
      <c r="D136" s="403"/>
      <c r="E136" s="403"/>
      <c r="F136" s="404"/>
      <c r="G136" s="345" t="str">
        <f t="shared" si="14"/>
        <v/>
      </c>
      <c r="H136" s="404"/>
      <c r="I136" s="404"/>
      <c r="J136" s="404"/>
      <c r="K136" s="345">
        <f t="shared" si="15"/>
        <v>0</v>
      </c>
      <c r="L136" s="405" t="str">
        <f t="shared" si="16"/>
        <v>M/C Off?</v>
      </c>
      <c r="M136" s="406">
        <v>0</v>
      </c>
      <c r="N136" s="407" t="str">
        <f t="shared" si="17"/>
        <v/>
      </c>
      <c r="O136" s="408" t="str">
        <f t="shared" si="18"/>
        <v>NO THEO %</v>
      </c>
      <c r="P136" s="409" t="str">
        <f t="shared" si="19"/>
        <v/>
      </c>
      <c r="Q136" s="1"/>
      <c r="R136" s="23"/>
      <c r="S136" s="23"/>
      <c r="T136" s="23"/>
      <c r="U136" s="23"/>
      <c r="V136" s="23"/>
      <c r="W136" s="23"/>
    </row>
    <row r="137" spans="1:24" s="17" customFormat="1" ht="19.5" customHeight="1" x14ac:dyDescent="0.4">
      <c r="A137" s="401">
        <f>'MACHINE INFO'!E136</f>
        <v>127</v>
      </c>
      <c r="B137" s="402">
        <v>0</v>
      </c>
      <c r="C137" s="403"/>
      <c r="D137" s="403"/>
      <c r="E137" s="403"/>
      <c r="F137" s="404"/>
      <c r="G137" s="345" t="str">
        <f t="shared" si="14"/>
        <v/>
      </c>
      <c r="H137" s="404"/>
      <c r="I137" s="404"/>
      <c r="J137" s="404"/>
      <c r="K137" s="345">
        <f t="shared" si="15"/>
        <v>0</v>
      </c>
      <c r="L137" s="405" t="str">
        <f t="shared" si="16"/>
        <v>M/C Off?</v>
      </c>
      <c r="M137" s="406">
        <v>0</v>
      </c>
      <c r="N137" s="407" t="str">
        <f t="shared" si="17"/>
        <v/>
      </c>
      <c r="O137" s="408" t="str">
        <f t="shared" si="18"/>
        <v>NO THEO %</v>
      </c>
      <c r="P137" s="409" t="str">
        <f t="shared" si="19"/>
        <v/>
      </c>
      <c r="Q137" s="1"/>
      <c r="R137" s="1"/>
      <c r="S137" s="1"/>
      <c r="T137" s="1"/>
      <c r="U137" s="1"/>
      <c r="V137" s="1"/>
      <c r="W137" s="1"/>
    </row>
    <row r="138" spans="1:24" s="17" customFormat="1" ht="19.5" customHeight="1" x14ac:dyDescent="0.4">
      <c r="A138" s="401">
        <f>'MACHINE INFO'!E137</f>
        <v>128</v>
      </c>
      <c r="B138" s="402">
        <v>0</v>
      </c>
      <c r="C138" s="403"/>
      <c r="D138" s="403"/>
      <c r="E138" s="403"/>
      <c r="F138" s="404"/>
      <c r="G138" s="345" t="str">
        <f t="shared" si="14"/>
        <v/>
      </c>
      <c r="H138" s="404"/>
      <c r="I138" s="404"/>
      <c r="J138" s="404"/>
      <c r="K138" s="345">
        <f t="shared" si="15"/>
        <v>0</v>
      </c>
      <c r="L138" s="405" t="str">
        <f t="shared" si="16"/>
        <v>M/C Off?</v>
      </c>
      <c r="M138" s="406">
        <v>0</v>
      </c>
      <c r="N138" s="407" t="str">
        <f t="shared" si="17"/>
        <v/>
      </c>
      <c r="O138" s="408" t="str">
        <f t="shared" si="18"/>
        <v>NO THEO %</v>
      </c>
      <c r="P138" s="409" t="str">
        <f t="shared" si="19"/>
        <v/>
      </c>
      <c r="Q138" s="1"/>
      <c r="R138" s="1"/>
      <c r="S138" s="1"/>
      <c r="T138" s="1"/>
      <c r="U138" s="1"/>
      <c r="V138" s="1"/>
      <c r="W138" s="1"/>
    </row>
    <row r="139" spans="1:24" s="17" customFormat="1" ht="19.5" customHeight="1" x14ac:dyDescent="0.4">
      <c r="A139" s="401">
        <f>'MACHINE INFO'!E138</f>
        <v>129</v>
      </c>
      <c r="B139" s="402">
        <v>0</v>
      </c>
      <c r="C139" s="403"/>
      <c r="D139" s="403"/>
      <c r="E139" s="403"/>
      <c r="F139" s="404"/>
      <c r="G139" s="345" t="str">
        <f t="shared" si="14"/>
        <v/>
      </c>
      <c r="H139" s="404"/>
      <c r="I139" s="404"/>
      <c r="J139" s="404"/>
      <c r="K139" s="345">
        <f t="shared" si="15"/>
        <v>0</v>
      </c>
      <c r="L139" s="405" t="str">
        <f t="shared" si="16"/>
        <v>M/C Off?</v>
      </c>
      <c r="M139" s="406">
        <v>0</v>
      </c>
      <c r="N139" s="407" t="str">
        <f t="shared" si="17"/>
        <v/>
      </c>
      <c r="O139" s="408" t="str">
        <f t="shared" si="18"/>
        <v>NO THEO %</v>
      </c>
      <c r="P139" s="409" t="str">
        <f t="shared" si="19"/>
        <v/>
      </c>
      <c r="Q139" s="1"/>
      <c r="R139" s="1"/>
      <c r="S139" s="1"/>
      <c r="T139" s="1"/>
      <c r="U139" s="1"/>
      <c r="V139" s="1"/>
      <c r="W139" s="1"/>
    </row>
    <row r="140" spans="1:24" s="17" customFormat="1" ht="19.5" customHeight="1" x14ac:dyDescent="0.4">
      <c r="A140" s="401">
        <f>'MACHINE INFO'!E139</f>
        <v>130</v>
      </c>
      <c r="B140" s="402">
        <v>0</v>
      </c>
      <c r="C140" s="403"/>
      <c r="D140" s="403"/>
      <c r="E140" s="403"/>
      <c r="F140" s="404"/>
      <c r="G140" s="345" t="str">
        <f t="shared" ref="G140:G203" si="20">IF(AND(D140="",E140="",F140=""),"",SUM(D140:F140))</f>
        <v/>
      </c>
      <c r="H140" s="404"/>
      <c r="I140" s="404"/>
      <c r="J140" s="404"/>
      <c r="K140" s="345">
        <f t="shared" ref="K140:K203" si="21">SUM(H140:J140)</f>
        <v>0</v>
      </c>
      <c r="L140" s="405" t="str">
        <f t="shared" ref="L140:L203" si="22">IF(AND(C140=0,D140=0,E140=0,F140=0),"M/C Off?",SUM(G140-K140))</f>
        <v>M/C Off?</v>
      </c>
      <c r="M140" s="406">
        <v>0</v>
      </c>
      <c r="N140" s="407" t="str">
        <f t="shared" ref="N140:N203" si="23">IF(L140="M/C Off?","",IF(G140="","",IF(AND(H140="",I140="",J140=""),"",SUM((C140-L140)/C140))))</f>
        <v/>
      </c>
      <c r="O140" s="408" t="str">
        <f t="shared" ref="O140:O203" si="24">IF(M140=0,"NO THEO %",IF(N140="","",SUM(M140-N140)))</f>
        <v>NO THEO %</v>
      </c>
      <c r="P140" s="409" t="str">
        <f t="shared" ref="P140:P203" si="25">IF(C140="","",IF(G140&gt;C140,"DROP BUT NO COIN IN?",IF(C140=0,"ZERO COIN IN?",IF(AND(C140&gt;0,G140&gt;0),"OK",IF(AND(C140&gt;0,G140=0),"No Drop?",)))))</f>
        <v/>
      </c>
      <c r="Q140" s="1"/>
      <c r="R140" s="1"/>
      <c r="S140" s="1"/>
      <c r="T140" s="1"/>
      <c r="U140" s="1"/>
      <c r="V140" s="1"/>
      <c r="W140" s="1"/>
    </row>
    <row r="141" spans="1:24" s="17" customFormat="1" ht="19.5" customHeight="1" x14ac:dyDescent="0.4">
      <c r="A141" s="401">
        <f>'MACHINE INFO'!E140</f>
        <v>131</v>
      </c>
      <c r="B141" s="402">
        <v>0</v>
      </c>
      <c r="C141" s="403"/>
      <c r="D141" s="403"/>
      <c r="E141" s="403"/>
      <c r="F141" s="404"/>
      <c r="G141" s="345" t="str">
        <f t="shared" si="20"/>
        <v/>
      </c>
      <c r="H141" s="404"/>
      <c r="I141" s="404"/>
      <c r="J141" s="404"/>
      <c r="K141" s="345">
        <f t="shared" si="21"/>
        <v>0</v>
      </c>
      <c r="L141" s="405" t="str">
        <f t="shared" si="22"/>
        <v>M/C Off?</v>
      </c>
      <c r="M141" s="406">
        <v>0</v>
      </c>
      <c r="N141" s="407" t="str">
        <f t="shared" si="23"/>
        <v/>
      </c>
      <c r="O141" s="408" t="str">
        <f t="shared" si="24"/>
        <v>NO THEO %</v>
      </c>
      <c r="P141" s="409" t="str">
        <f t="shared" si="25"/>
        <v/>
      </c>
      <c r="Q141" s="1"/>
      <c r="R141" s="1"/>
      <c r="S141" s="1"/>
      <c r="T141" s="1"/>
      <c r="U141" s="1"/>
      <c r="V141" s="1"/>
      <c r="W141" s="1"/>
    </row>
    <row r="142" spans="1:24" s="17" customFormat="1" ht="19.5" customHeight="1" x14ac:dyDescent="0.4">
      <c r="A142" s="401">
        <f>'MACHINE INFO'!E141</f>
        <v>132</v>
      </c>
      <c r="B142" s="402">
        <v>0</v>
      </c>
      <c r="C142" s="403"/>
      <c r="D142" s="403"/>
      <c r="E142" s="403"/>
      <c r="F142" s="404"/>
      <c r="G142" s="345" t="str">
        <f t="shared" si="20"/>
        <v/>
      </c>
      <c r="H142" s="404"/>
      <c r="I142" s="404"/>
      <c r="J142" s="404"/>
      <c r="K142" s="345">
        <f t="shared" si="21"/>
        <v>0</v>
      </c>
      <c r="L142" s="405" t="str">
        <f t="shared" si="22"/>
        <v>M/C Off?</v>
      </c>
      <c r="M142" s="406">
        <v>0</v>
      </c>
      <c r="N142" s="407" t="str">
        <f t="shared" si="23"/>
        <v/>
      </c>
      <c r="O142" s="408" t="str">
        <f t="shared" si="24"/>
        <v>NO THEO %</v>
      </c>
      <c r="P142" s="409" t="str">
        <f t="shared" si="25"/>
        <v/>
      </c>
      <c r="Q142" s="1"/>
      <c r="R142" s="1"/>
      <c r="S142" s="1"/>
      <c r="T142" s="1"/>
      <c r="U142" s="1"/>
      <c r="V142" s="1"/>
      <c r="W142" s="1"/>
    </row>
    <row r="143" spans="1:24" s="17" customFormat="1" ht="19.5" customHeight="1" x14ac:dyDescent="0.4">
      <c r="A143" s="401">
        <f>'MACHINE INFO'!E142</f>
        <v>133</v>
      </c>
      <c r="B143" s="402">
        <v>0</v>
      </c>
      <c r="C143" s="403"/>
      <c r="D143" s="403"/>
      <c r="E143" s="403"/>
      <c r="F143" s="404"/>
      <c r="G143" s="345" t="str">
        <f t="shared" si="20"/>
        <v/>
      </c>
      <c r="H143" s="404"/>
      <c r="I143" s="404"/>
      <c r="J143" s="404"/>
      <c r="K143" s="345">
        <f t="shared" si="21"/>
        <v>0</v>
      </c>
      <c r="L143" s="405" t="str">
        <f t="shared" si="22"/>
        <v>M/C Off?</v>
      </c>
      <c r="M143" s="406">
        <v>0</v>
      </c>
      <c r="N143" s="407" t="str">
        <f t="shared" si="23"/>
        <v/>
      </c>
      <c r="O143" s="408" t="str">
        <f t="shared" si="24"/>
        <v>NO THEO %</v>
      </c>
      <c r="P143" s="409" t="str">
        <f t="shared" si="25"/>
        <v/>
      </c>
      <c r="Q143" s="1"/>
      <c r="R143" s="1"/>
      <c r="S143" s="1"/>
      <c r="T143" s="1"/>
      <c r="U143" s="1"/>
      <c r="V143" s="1"/>
      <c r="W143" s="1"/>
    </row>
    <row r="144" spans="1:24" s="17" customFormat="1" ht="19.5" customHeight="1" x14ac:dyDescent="0.4">
      <c r="A144" s="401">
        <f>'MACHINE INFO'!E143</f>
        <v>134</v>
      </c>
      <c r="B144" s="402">
        <v>0</v>
      </c>
      <c r="C144" s="403"/>
      <c r="D144" s="403"/>
      <c r="E144" s="403"/>
      <c r="F144" s="404"/>
      <c r="G144" s="345" t="str">
        <f t="shared" si="20"/>
        <v/>
      </c>
      <c r="H144" s="404"/>
      <c r="I144" s="404"/>
      <c r="J144" s="404"/>
      <c r="K144" s="345">
        <f t="shared" si="21"/>
        <v>0</v>
      </c>
      <c r="L144" s="405" t="str">
        <f t="shared" si="22"/>
        <v>M/C Off?</v>
      </c>
      <c r="M144" s="406">
        <v>0</v>
      </c>
      <c r="N144" s="407" t="str">
        <f t="shared" si="23"/>
        <v/>
      </c>
      <c r="O144" s="408" t="str">
        <f t="shared" si="24"/>
        <v>NO THEO %</v>
      </c>
      <c r="P144" s="409" t="str">
        <f t="shared" si="25"/>
        <v/>
      </c>
      <c r="Q144" s="1"/>
      <c r="R144" s="1"/>
      <c r="S144" s="1"/>
      <c r="T144" s="1"/>
      <c r="U144" s="1"/>
      <c r="V144" s="1"/>
      <c r="W144" s="1"/>
      <c r="X144" s="23"/>
    </row>
    <row r="145" spans="1:24" s="17" customFormat="1" ht="19.5" customHeight="1" x14ac:dyDescent="0.4">
      <c r="A145" s="401">
        <f>'MACHINE INFO'!E144</f>
        <v>135</v>
      </c>
      <c r="B145" s="402">
        <v>0</v>
      </c>
      <c r="C145" s="403"/>
      <c r="D145" s="403"/>
      <c r="E145" s="403"/>
      <c r="F145" s="404"/>
      <c r="G145" s="345" t="str">
        <f t="shared" si="20"/>
        <v/>
      </c>
      <c r="H145" s="404"/>
      <c r="I145" s="404"/>
      <c r="J145" s="404"/>
      <c r="K145" s="345">
        <f t="shared" si="21"/>
        <v>0</v>
      </c>
      <c r="L145" s="405" t="str">
        <f t="shared" si="22"/>
        <v>M/C Off?</v>
      </c>
      <c r="M145" s="406">
        <v>0</v>
      </c>
      <c r="N145" s="407" t="str">
        <f t="shared" si="23"/>
        <v/>
      </c>
      <c r="O145" s="408" t="str">
        <f t="shared" si="24"/>
        <v>NO THEO %</v>
      </c>
      <c r="P145" s="409" t="str">
        <f t="shared" si="25"/>
        <v/>
      </c>
      <c r="Q145" s="1"/>
      <c r="R145" s="1"/>
      <c r="S145" s="1"/>
      <c r="T145" s="1"/>
      <c r="U145" s="1"/>
      <c r="V145" s="1"/>
      <c r="W145" s="1"/>
      <c r="X145" s="1"/>
    </row>
    <row r="146" spans="1:24" s="17" customFormat="1" ht="19.5" customHeight="1" x14ac:dyDescent="0.4">
      <c r="A146" s="401">
        <f>'MACHINE INFO'!E145</f>
        <v>136</v>
      </c>
      <c r="B146" s="402">
        <v>0</v>
      </c>
      <c r="C146" s="403"/>
      <c r="D146" s="403"/>
      <c r="E146" s="403"/>
      <c r="F146" s="404"/>
      <c r="G146" s="345" t="str">
        <f t="shared" si="20"/>
        <v/>
      </c>
      <c r="H146" s="404"/>
      <c r="I146" s="404"/>
      <c r="J146" s="404"/>
      <c r="K146" s="345">
        <f t="shared" si="21"/>
        <v>0</v>
      </c>
      <c r="L146" s="405" t="str">
        <f t="shared" si="22"/>
        <v>M/C Off?</v>
      </c>
      <c r="M146" s="406">
        <v>0</v>
      </c>
      <c r="N146" s="407" t="str">
        <f t="shared" si="23"/>
        <v/>
      </c>
      <c r="O146" s="408" t="str">
        <f t="shared" si="24"/>
        <v>NO THEO %</v>
      </c>
      <c r="P146" s="409" t="str">
        <f t="shared" si="25"/>
        <v/>
      </c>
      <c r="Q146" s="1"/>
      <c r="R146" s="1"/>
      <c r="S146" s="1"/>
      <c r="T146" s="1"/>
      <c r="U146" s="1"/>
      <c r="V146" s="1"/>
      <c r="W146" s="1"/>
      <c r="X146" s="23"/>
    </row>
    <row r="147" spans="1:24" s="17" customFormat="1" ht="19.5" customHeight="1" x14ac:dyDescent="0.4">
      <c r="A147" s="401">
        <f>'MACHINE INFO'!E146</f>
        <v>137</v>
      </c>
      <c r="B147" s="402">
        <v>0</v>
      </c>
      <c r="C147" s="403"/>
      <c r="D147" s="403"/>
      <c r="E147" s="403"/>
      <c r="F147" s="404"/>
      <c r="G147" s="345" t="str">
        <f t="shared" si="20"/>
        <v/>
      </c>
      <c r="H147" s="404"/>
      <c r="I147" s="404"/>
      <c r="J147" s="404"/>
      <c r="K147" s="345">
        <f t="shared" si="21"/>
        <v>0</v>
      </c>
      <c r="L147" s="405" t="str">
        <f t="shared" si="22"/>
        <v>M/C Off?</v>
      </c>
      <c r="M147" s="406">
        <v>0</v>
      </c>
      <c r="N147" s="407" t="str">
        <f t="shared" si="23"/>
        <v/>
      </c>
      <c r="O147" s="408" t="str">
        <f t="shared" si="24"/>
        <v>NO THEO %</v>
      </c>
      <c r="P147" s="409" t="str">
        <f t="shared" si="25"/>
        <v/>
      </c>
      <c r="Q147" s="1"/>
      <c r="R147" s="1"/>
      <c r="S147" s="1"/>
      <c r="T147" s="1"/>
      <c r="U147" s="1"/>
      <c r="V147" s="1"/>
      <c r="W147" s="1"/>
      <c r="X147" s="1"/>
    </row>
    <row r="148" spans="1:24" s="17" customFormat="1" ht="19.5" customHeight="1" x14ac:dyDescent="0.4">
      <c r="A148" s="401">
        <f>'MACHINE INFO'!E147</f>
        <v>138</v>
      </c>
      <c r="B148" s="402">
        <v>0</v>
      </c>
      <c r="C148" s="403"/>
      <c r="D148" s="403"/>
      <c r="E148" s="403"/>
      <c r="F148" s="404"/>
      <c r="G148" s="345" t="str">
        <f t="shared" si="20"/>
        <v/>
      </c>
      <c r="H148" s="404"/>
      <c r="I148" s="404"/>
      <c r="J148" s="404"/>
      <c r="K148" s="345">
        <f t="shared" si="21"/>
        <v>0</v>
      </c>
      <c r="L148" s="405" t="str">
        <f t="shared" si="22"/>
        <v>M/C Off?</v>
      </c>
      <c r="M148" s="406">
        <v>0</v>
      </c>
      <c r="N148" s="407" t="str">
        <f t="shared" si="23"/>
        <v/>
      </c>
      <c r="O148" s="408" t="str">
        <f t="shared" si="24"/>
        <v>NO THEO %</v>
      </c>
      <c r="P148" s="409" t="str">
        <f t="shared" si="25"/>
        <v/>
      </c>
      <c r="Q148" s="1"/>
      <c r="R148" s="1"/>
      <c r="S148" s="1"/>
      <c r="T148" s="1"/>
      <c r="U148" s="1"/>
      <c r="V148" s="1"/>
      <c r="W148" s="1"/>
      <c r="X148" s="1"/>
    </row>
    <row r="149" spans="1:24" s="17" customFormat="1" ht="19.5" customHeight="1" x14ac:dyDescent="0.4">
      <c r="A149" s="401">
        <f>'MACHINE INFO'!E148</f>
        <v>139</v>
      </c>
      <c r="B149" s="402">
        <v>0</v>
      </c>
      <c r="C149" s="403"/>
      <c r="D149" s="403"/>
      <c r="E149" s="403"/>
      <c r="F149" s="404"/>
      <c r="G149" s="345" t="str">
        <f t="shared" si="20"/>
        <v/>
      </c>
      <c r="H149" s="404"/>
      <c r="I149" s="404"/>
      <c r="J149" s="404"/>
      <c r="K149" s="345">
        <f t="shared" si="21"/>
        <v>0</v>
      </c>
      <c r="L149" s="405" t="str">
        <f t="shared" si="22"/>
        <v>M/C Off?</v>
      </c>
      <c r="M149" s="406">
        <v>0</v>
      </c>
      <c r="N149" s="407" t="str">
        <f t="shared" si="23"/>
        <v/>
      </c>
      <c r="O149" s="408" t="str">
        <f t="shared" si="24"/>
        <v>NO THEO %</v>
      </c>
      <c r="P149" s="409" t="str">
        <f t="shared" si="25"/>
        <v/>
      </c>
      <c r="Q149" s="1"/>
      <c r="R149" s="1"/>
      <c r="S149" s="1"/>
      <c r="T149" s="1"/>
      <c r="U149" s="1"/>
      <c r="V149" s="1"/>
      <c r="W149" s="1"/>
      <c r="X149" s="1"/>
    </row>
    <row r="150" spans="1:24" s="17" customFormat="1" ht="19.5" customHeight="1" x14ac:dyDescent="0.4">
      <c r="A150" s="401">
        <f>'MACHINE INFO'!E149</f>
        <v>140</v>
      </c>
      <c r="B150" s="402">
        <v>0</v>
      </c>
      <c r="C150" s="403"/>
      <c r="D150" s="403"/>
      <c r="E150" s="403"/>
      <c r="F150" s="404"/>
      <c r="G150" s="345" t="str">
        <f t="shared" si="20"/>
        <v/>
      </c>
      <c r="H150" s="404"/>
      <c r="I150" s="404"/>
      <c r="J150" s="404"/>
      <c r="K150" s="345">
        <f t="shared" si="21"/>
        <v>0</v>
      </c>
      <c r="L150" s="405" t="str">
        <f t="shared" si="22"/>
        <v>M/C Off?</v>
      </c>
      <c r="M150" s="406">
        <v>0</v>
      </c>
      <c r="N150" s="407" t="str">
        <f t="shared" si="23"/>
        <v/>
      </c>
      <c r="O150" s="408" t="str">
        <f t="shared" si="24"/>
        <v>NO THEO %</v>
      </c>
      <c r="P150" s="409" t="str">
        <f t="shared" si="25"/>
        <v/>
      </c>
      <c r="Q150" s="1"/>
      <c r="R150" s="1"/>
      <c r="S150" s="1"/>
      <c r="T150" s="1"/>
      <c r="U150" s="1"/>
      <c r="V150" s="1"/>
      <c r="W150" s="1"/>
      <c r="X150" s="1"/>
    </row>
    <row r="151" spans="1:24" s="17" customFormat="1" ht="19.5" customHeight="1" x14ac:dyDescent="0.4">
      <c r="A151" s="401">
        <f>'MACHINE INFO'!E150</f>
        <v>141</v>
      </c>
      <c r="B151" s="402">
        <v>0</v>
      </c>
      <c r="C151" s="403"/>
      <c r="D151" s="403"/>
      <c r="E151" s="403"/>
      <c r="F151" s="404"/>
      <c r="G151" s="345" t="str">
        <f t="shared" si="20"/>
        <v/>
      </c>
      <c r="H151" s="404"/>
      <c r="I151" s="404"/>
      <c r="J151" s="404"/>
      <c r="K151" s="345">
        <f t="shared" si="21"/>
        <v>0</v>
      </c>
      <c r="L151" s="405" t="str">
        <f t="shared" si="22"/>
        <v>M/C Off?</v>
      </c>
      <c r="M151" s="406">
        <v>0</v>
      </c>
      <c r="N151" s="407" t="str">
        <f t="shared" si="23"/>
        <v/>
      </c>
      <c r="O151" s="408" t="str">
        <f t="shared" si="24"/>
        <v>NO THEO %</v>
      </c>
      <c r="P151" s="409" t="str">
        <f t="shared" si="25"/>
        <v/>
      </c>
      <c r="Q151" s="1"/>
      <c r="R151" s="1"/>
      <c r="S151" s="1"/>
      <c r="T151" s="1"/>
      <c r="U151" s="1"/>
      <c r="V151" s="1"/>
      <c r="W151" s="1"/>
      <c r="X151" s="1"/>
    </row>
    <row r="152" spans="1:24" s="23" customFormat="1" ht="19.5" customHeight="1" x14ac:dyDescent="0.4">
      <c r="A152" s="401">
        <f>'MACHINE INFO'!E151</f>
        <v>142</v>
      </c>
      <c r="B152" s="402">
        <v>0</v>
      </c>
      <c r="C152" s="403"/>
      <c r="D152" s="403"/>
      <c r="E152" s="403"/>
      <c r="F152" s="404"/>
      <c r="G152" s="345" t="str">
        <f t="shared" si="20"/>
        <v/>
      </c>
      <c r="H152" s="404"/>
      <c r="I152" s="404"/>
      <c r="J152" s="404"/>
      <c r="K152" s="345">
        <f t="shared" si="21"/>
        <v>0</v>
      </c>
      <c r="L152" s="405" t="str">
        <f t="shared" si="22"/>
        <v>M/C Off?</v>
      </c>
      <c r="M152" s="406">
        <v>0</v>
      </c>
      <c r="N152" s="407" t="str">
        <f t="shared" si="23"/>
        <v/>
      </c>
      <c r="O152" s="408" t="str">
        <f t="shared" si="24"/>
        <v>NO THEO %</v>
      </c>
      <c r="P152" s="409" t="str">
        <f t="shared" si="25"/>
        <v/>
      </c>
      <c r="Q152" s="1"/>
      <c r="R152" s="1"/>
      <c r="S152" s="1"/>
      <c r="T152" s="1"/>
      <c r="U152" s="1"/>
      <c r="V152" s="1"/>
      <c r="W152" s="1"/>
      <c r="X152" s="1"/>
    </row>
    <row r="153" spans="1:24" ht="19.5" customHeight="1" x14ac:dyDescent="0.4">
      <c r="A153" s="401">
        <f>'MACHINE INFO'!E152</f>
        <v>143</v>
      </c>
      <c r="B153" s="402">
        <v>0</v>
      </c>
      <c r="C153" s="403"/>
      <c r="D153" s="403"/>
      <c r="E153" s="403"/>
      <c r="F153" s="404"/>
      <c r="G153" s="345" t="str">
        <f t="shared" si="20"/>
        <v/>
      </c>
      <c r="H153" s="404"/>
      <c r="I153" s="404"/>
      <c r="J153" s="404"/>
      <c r="K153" s="345">
        <f t="shared" si="21"/>
        <v>0</v>
      </c>
      <c r="L153" s="405" t="str">
        <f t="shared" si="22"/>
        <v>M/C Off?</v>
      </c>
      <c r="M153" s="406">
        <v>0</v>
      </c>
      <c r="N153" s="407" t="str">
        <f t="shared" si="23"/>
        <v/>
      </c>
      <c r="O153" s="408" t="str">
        <f t="shared" si="24"/>
        <v>NO THEO %</v>
      </c>
      <c r="P153" s="409" t="str">
        <f t="shared" si="25"/>
        <v/>
      </c>
    </row>
    <row r="154" spans="1:24" s="23" customFormat="1" ht="19.5" customHeight="1" x14ac:dyDescent="0.4">
      <c r="A154" s="401">
        <f>'MACHINE INFO'!E153</f>
        <v>144</v>
      </c>
      <c r="B154" s="402">
        <v>0</v>
      </c>
      <c r="C154" s="403"/>
      <c r="D154" s="403"/>
      <c r="E154" s="403"/>
      <c r="F154" s="404"/>
      <c r="G154" s="345" t="str">
        <f t="shared" si="20"/>
        <v/>
      </c>
      <c r="H154" s="404"/>
      <c r="I154" s="404"/>
      <c r="J154" s="404"/>
      <c r="K154" s="345">
        <f t="shared" si="21"/>
        <v>0</v>
      </c>
      <c r="L154" s="405" t="str">
        <f t="shared" si="22"/>
        <v>M/C Off?</v>
      </c>
      <c r="M154" s="406">
        <v>0</v>
      </c>
      <c r="N154" s="407" t="str">
        <f t="shared" si="23"/>
        <v/>
      </c>
      <c r="O154" s="408" t="str">
        <f t="shared" si="24"/>
        <v>NO THEO %</v>
      </c>
      <c r="P154" s="409" t="str">
        <f t="shared" si="25"/>
        <v/>
      </c>
      <c r="Q154" s="1"/>
      <c r="R154" s="1"/>
      <c r="S154" s="1"/>
      <c r="T154" s="1"/>
      <c r="U154" s="1"/>
      <c r="V154" s="1"/>
      <c r="W154" s="1"/>
      <c r="X154" s="1"/>
    </row>
    <row r="155" spans="1:24" ht="19.5" customHeight="1" x14ac:dyDescent="0.4">
      <c r="A155" s="401">
        <f>'MACHINE INFO'!E154</f>
        <v>145</v>
      </c>
      <c r="B155" s="402">
        <v>0</v>
      </c>
      <c r="C155" s="403"/>
      <c r="D155" s="403"/>
      <c r="E155" s="403"/>
      <c r="F155" s="404"/>
      <c r="G155" s="345" t="str">
        <f t="shared" si="20"/>
        <v/>
      </c>
      <c r="H155" s="404"/>
      <c r="I155" s="404"/>
      <c r="J155" s="404"/>
      <c r="K155" s="345">
        <f t="shared" si="21"/>
        <v>0</v>
      </c>
      <c r="L155" s="405" t="str">
        <f t="shared" si="22"/>
        <v>M/C Off?</v>
      </c>
      <c r="M155" s="406">
        <v>0</v>
      </c>
      <c r="N155" s="407" t="str">
        <f t="shared" si="23"/>
        <v/>
      </c>
      <c r="O155" s="408" t="str">
        <f t="shared" si="24"/>
        <v>NO THEO %</v>
      </c>
      <c r="P155" s="409" t="str">
        <f t="shared" si="25"/>
        <v/>
      </c>
    </row>
    <row r="156" spans="1:24" ht="19.5" customHeight="1" x14ac:dyDescent="0.4">
      <c r="A156" s="401">
        <f>'MACHINE INFO'!E155</f>
        <v>146</v>
      </c>
      <c r="B156" s="402">
        <v>0</v>
      </c>
      <c r="C156" s="403"/>
      <c r="D156" s="403"/>
      <c r="E156" s="403"/>
      <c r="F156" s="404"/>
      <c r="G156" s="345" t="str">
        <f t="shared" si="20"/>
        <v/>
      </c>
      <c r="H156" s="404"/>
      <c r="I156" s="404"/>
      <c r="J156" s="404"/>
      <c r="K156" s="345">
        <f t="shared" si="21"/>
        <v>0</v>
      </c>
      <c r="L156" s="405" t="str">
        <f t="shared" si="22"/>
        <v>M/C Off?</v>
      </c>
      <c r="M156" s="406">
        <v>0</v>
      </c>
      <c r="N156" s="407" t="str">
        <f t="shared" si="23"/>
        <v/>
      </c>
      <c r="O156" s="408" t="str">
        <f t="shared" si="24"/>
        <v>NO THEO %</v>
      </c>
      <c r="P156" s="409" t="str">
        <f t="shared" si="25"/>
        <v/>
      </c>
    </row>
    <row r="157" spans="1:24" ht="19.5" customHeight="1" x14ac:dyDescent="0.4">
      <c r="A157" s="401">
        <f>'MACHINE INFO'!E156</f>
        <v>147</v>
      </c>
      <c r="B157" s="402">
        <v>0</v>
      </c>
      <c r="C157" s="403"/>
      <c r="D157" s="403"/>
      <c r="E157" s="403"/>
      <c r="F157" s="404"/>
      <c r="G157" s="345" t="str">
        <f t="shared" si="20"/>
        <v/>
      </c>
      <c r="H157" s="404"/>
      <c r="I157" s="404"/>
      <c r="J157" s="404"/>
      <c r="K157" s="345">
        <f t="shared" si="21"/>
        <v>0</v>
      </c>
      <c r="L157" s="405" t="str">
        <f t="shared" si="22"/>
        <v>M/C Off?</v>
      </c>
      <c r="M157" s="406">
        <v>0</v>
      </c>
      <c r="N157" s="407" t="str">
        <f t="shared" si="23"/>
        <v/>
      </c>
      <c r="O157" s="408" t="str">
        <f t="shared" si="24"/>
        <v>NO THEO %</v>
      </c>
      <c r="P157" s="409" t="str">
        <f t="shared" si="25"/>
        <v/>
      </c>
    </row>
    <row r="158" spans="1:24" ht="19.5" customHeight="1" x14ac:dyDescent="0.4">
      <c r="A158" s="401">
        <f>'MACHINE INFO'!E157</f>
        <v>148</v>
      </c>
      <c r="B158" s="402">
        <v>0</v>
      </c>
      <c r="C158" s="403"/>
      <c r="D158" s="403"/>
      <c r="E158" s="403"/>
      <c r="F158" s="404"/>
      <c r="G158" s="345" t="str">
        <f t="shared" si="20"/>
        <v/>
      </c>
      <c r="H158" s="404"/>
      <c r="I158" s="404"/>
      <c r="J158" s="404"/>
      <c r="K158" s="345">
        <f t="shared" si="21"/>
        <v>0</v>
      </c>
      <c r="L158" s="405" t="str">
        <f t="shared" si="22"/>
        <v>M/C Off?</v>
      </c>
      <c r="M158" s="406">
        <v>0</v>
      </c>
      <c r="N158" s="407" t="str">
        <f t="shared" si="23"/>
        <v/>
      </c>
      <c r="O158" s="408" t="str">
        <f t="shared" si="24"/>
        <v>NO THEO %</v>
      </c>
      <c r="P158" s="409" t="str">
        <f t="shared" si="25"/>
        <v/>
      </c>
    </row>
    <row r="159" spans="1:24" ht="19.5" customHeight="1" x14ac:dyDescent="0.4">
      <c r="A159" s="401">
        <f>'MACHINE INFO'!E158</f>
        <v>149</v>
      </c>
      <c r="B159" s="402">
        <v>0</v>
      </c>
      <c r="C159" s="403"/>
      <c r="D159" s="403"/>
      <c r="E159" s="403"/>
      <c r="F159" s="404"/>
      <c r="G159" s="345" t="str">
        <f t="shared" si="20"/>
        <v/>
      </c>
      <c r="H159" s="404"/>
      <c r="I159" s="404"/>
      <c r="J159" s="404"/>
      <c r="K159" s="345">
        <f t="shared" si="21"/>
        <v>0</v>
      </c>
      <c r="L159" s="405" t="str">
        <f t="shared" si="22"/>
        <v>M/C Off?</v>
      </c>
      <c r="M159" s="406">
        <v>0</v>
      </c>
      <c r="N159" s="407" t="str">
        <f t="shared" si="23"/>
        <v/>
      </c>
      <c r="O159" s="408" t="str">
        <f t="shared" si="24"/>
        <v>NO THEO %</v>
      </c>
      <c r="P159" s="409" t="str">
        <f t="shared" si="25"/>
        <v/>
      </c>
    </row>
    <row r="160" spans="1:24" ht="19.5" customHeight="1" x14ac:dyDescent="0.4">
      <c r="A160" s="401">
        <f>'MACHINE INFO'!E159</f>
        <v>150</v>
      </c>
      <c r="B160" s="402">
        <v>0</v>
      </c>
      <c r="C160" s="403"/>
      <c r="D160" s="403"/>
      <c r="E160" s="403"/>
      <c r="F160" s="404"/>
      <c r="G160" s="345" t="str">
        <f t="shared" si="20"/>
        <v/>
      </c>
      <c r="H160" s="404"/>
      <c r="I160" s="404"/>
      <c r="J160" s="404"/>
      <c r="K160" s="345">
        <f t="shared" si="21"/>
        <v>0</v>
      </c>
      <c r="L160" s="405" t="str">
        <f t="shared" si="22"/>
        <v>M/C Off?</v>
      </c>
      <c r="M160" s="406">
        <v>0</v>
      </c>
      <c r="N160" s="407" t="str">
        <f t="shared" si="23"/>
        <v/>
      </c>
      <c r="O160" s="408" t="str">
        <f t="shared" si="24"/>
        <v>NO THEO %</v>
      </c>
      <c r="P160" s="409" t="str">
        <f t="shared" si="25"/>
        <v/>
      </c>
    </row>
    <row r="161" spans="1:16" ht="19.5" customHeight="1" x14ac:dyDescent="0.4">
      <c r="A161" s="401">
        <f>'MACHINE INFO'!E160</f>
        <v>151</v>
      </c>
      <c r="B161" s="402">
        <v>0</v>
      </c>
      <c r="C161" s="403"/>
      <c r="D161" s="403"/>
      <c r="E161" s="403"/>
      <c r="F161" s="404"/>
      <c r="G161" s="345" t="str">
        <f t="shared" si="20"/>
        <v/>
      </c>
      <c r="H161" s="404"/>
      <c r="I161" s="404"/>
      <c r="J161" s="404"/>
      <c r="K161" s="345">
        <f t="shared" si="21"/>
        <v>0</v>
      </c>
      <c r="L161" s="405" t="str">
        <f t="shared" si="22"/>
        <v>M/C Off?</v>
      </c>
      <c r="M161" s="406">
        <v>0</v>
      </c>
      <c r="N161" s="407" t="str">
        <f t="shared" si="23"/>
        <v/>
      </c>
      <c r="O161" s="408" t="str">
        <f t="shared" si="24"/>
        <v>NO THEO %</v>
      </c>
      <c r="P161" s="409" t="str">
        <f t="shared" si="25"/>
        <v/>
      </c>
    </row>
    <row r="162" spans="1:16" ht="19.5" customHeight="1" x14ac:dyDescent="0.4">
      <c r="A162" s="401">
        <f>'MACHINE INFO'!E161</f>
        <v>152</v>
      </c>
      <c r="B162" s="402">
        <v>0</v>
      </c>
      <c r="C162" s="403"/>
      <c r="D162" s="403"/>
      <c r="E162" s="403"/>
      <c r="F162" s="404"/>
      <c r="G162" s="345" t="str">
        <f t="shared" si="20"/>
        <v/>
      </c>
      <c r="H162" s="404"/>
      <c r="I162" s="404"/>
      <c r="J162" s="404"/>
      <c r="K162" s="345">
        <f t="shared" si="21"/>
        <v>0</v>
      </c>
      <c r="L162" s="405" t="str">
        <f t="shared" si="22"/>
        <v>M/C Off?</v>
      </c>
      <c r="M162" s="406">
        <v>0</v>
      </c>
      <c r="N162" s="407" t="str">
        <f t="shared" si="23"/>
        <v/>
      </c>
      <c r="O162" s="408" t="str">
        <f t="shared" si="24"/>
        <v>NO THEO %</v>
      </c>
      <c r="P162" s="409" t="str">
        <f t="shared" si="25"/>
        <v/>
      </c>
    </row>
    <row r="163" spans="1:16" ht="19.5" customHeight="1" x14ac:dyDescent="0.4">
      <c r="A163" s="401">
        <f>'MACHINE INFO'!E162</f>
        <v>153</v>
      </c>
      <c r="B163" s="402">
        <v>0</v>
      </c>
      <c r="C163" s="403"/>
      <c r="D163" s="403"/>
      <c r="E163" s="403"/>
      <c r="F163" s="404"/>
      <c r="G163" s="345" t="str">
        <f t="shared" si="20"/>
        <v/>
      </c>
      <c r="H163" s="404"/>
      <c r="I163" s="404"/>
      <c r="J163" s="404"/>
      <c r="K163" s="345">
        <f t="shared" si="21"/>
        <v>0</v>
      </c>
      <c r="L163" s="405" t="str">
        <f t="shared" si="22"/>
        <v>M/C Off?</v>
      </c>
      <c r="M163" s="406">
        <v>0</v>
      </c>
      <c r="N163" s="407" t="str">
        <f t="shared" si="23"/>
        <v/>
      </c>
      <c r="O163" s="408" t="str">
        <f t="shared" si="24"/>
        <v>NO THEO %</v>
      </c>
      <c r="P163" s="409" t="str">
        <f t="shared" si="25"/>
        <v/>
      </c>
    </row>
    <row r="164" spans="1:16" ht="19.5" customHeight="1" x14ac:dyDescent="0.4">
      <c r="A164" s="401">
        <f>'MACHINE INFO'!E163</f>
        <v>154</v>
      </c>
      <c r="B164" s="402">
        <v>0</v>
      </c>
      <c r="C164" s="403"/>
      <c r="D164" s="403"/>
      <c r="E164" s="403"/>
      <c r="F164" s="404"/>
      <c r="G164" s="345" t="str">
        <f t="shared" si="20"/>
        <v/>
      </c>
      <c r="H164" s="404"/>
      <c r="I164" s="404"/>
      <c r="J164" s="404"/>
      <c r="K164" s="345">
        <f t="shared" si="21"/>
        <v>0</v>
      </c>
      <c r="L164" s="405" t="str">
        <f t="shared" si="22"/>
        <v>M/C Off?</v>
      </c>
      <c r="M164" s="406">
        <v>0</v>
      </c>
      <c r="N164" s="407" t="str">
        <f t="shared" si="23"/>
        <v/>
      </c>
      <c r="O164" s="408" t="str">
        <f t="shared" si="24"/>
        <v>NO THEO %</v>
      </c>
      <c r="P164" s="409" t="str">
        <f t="shared" si="25"/>
        <v/>
      </c>
    </row>
    <row r="165" spans="1:16" ht="19.5" customHeight="1" x14ac:dyDescent="0.4">
      <c r="A165" s="401">
        <f>'MACHINE INFO'!E164</f>
        <v>155</v>
      </c>
      <c r="B165" s="402">
        <v>0</v>
      </c>
      <c r="C165" s="403"/>
      <c r="D165" s="403"/>
      <c r="E165" s="403"/>
      <c r="F165" s="404"/>
      <c r="G165" s="345" t="str">
        <f t="shared" si="20"/>
        <v/>
      </c>
      <c r="H165" s="404"/>
      <c r="I165" s="404"/>
      <c r="J165" s="404"/>
      <c r="K165" s="345">
        <f t="shared" si="21"/>
        <v>0</v>
      </c>
      <c r="L165" s="405" t="str">
        <f t="shared" si="22"/>
        <v>M/C Off?</v>
      </c>
      <c r="M165" s="406">
        <v>0</v>
      </c>
      <c r="N165" s="407" t="str">
        <f t="shared" si="23"/>
        <v/>
      </c>
      <c r="O165" s="408" t="str">
        <f t="shared" si="24"/>
        <v>NO THEO %</v>
      </c>
      <c r="P165" s="409" t="str">
        <f t="shared" si="25"/>
        <v/>
      </c>
    </row>
    <row r="166" spans="1:16" ht="19.5" customHeight="1" x14ac:dyDescent="0.4">
      <c r="A166" s="401">
        <f>'MACHINE INFO'!E165</f>
        <v>156</v>
      </c>
      <c r="B166" s="402">
        <v>0</v>
      </c>
      <c r="C166" s="403"/>
      <c r="D166" s="403"/>
      <c r="E166" s="403"/>
      <c r="F166" s="404"/>
      <c r="G166" s="345" t="str">
        <f t="shared" si="20"/>
        <v/>
      </c>
      <c r="H166" s="404"/>
      <c r="I166" s="404"/>
      <c r="J166" s="404"/>
      <c r="K166" s="345">
        <f t="shared" si="21"/>
        <v>0</v>
      </c>
      <c r="L166" s="405" t="str">
        <f t="shared" si="22"/>
        <v>M/C Off?</v>
      </c>
      <c r="M166" s="406">
        <v>0</v>
      </c>
      <c r="N166" s="407" t="str">
        <f t="shared" si="23"/>
        <v/>
      </c>
      <c r="O166" s="408" t="str">
        <f t="shared" si="24"/>
        <v>NO THEO %</v>
      </c>
      <c r="P166" s="409" t="str">
        <f t="shared" si="25"/>
        <v/>
      </c>
    </row>
    <row r="167" spans="1:16" ht="19.5" customHeight="1" x14ac:dyDescent="0.4">
      <c r="A167" s="401">
        <f>'MACHINE INFO'!E166</f>
        <v>157</v>
      </c>
      <c r="B167" s="402">
        <v>0</v>
      </c>
      <c r="C167" s="403"/>
      <c r="D167" s="403"/>
      <c r="E167" s="403"/>
      <c r="F167" s="404"/>
      <c r="G167" s="345" t="str">
        <f t="shared" si="20"/>
        <v/>
      </c>
      <c r="H167" s="404"/>
      <c r="I167" s="404"/>
      <c r="J167" s="404"/>
      <c r="K167" s="345">
        <f t="shared" si="21"/>
        <v>0</v>
      </c>
      <c r="L167" s="405" t="str">
        <f t="shared" si="22"/>
        <v>M/C Off?</v>
      </c>
      <c r="M167" s="406">
        <v>0</v>
      </c>
      <c r="N167" s="407" t="str">
        <f t="shared" si="23"/>
        <v/>
      </c>
      <c r="O167" s="408" t="str">
        <f t="shared" si="24"/>
        <v>NO THEO %</v>
      </c>
      <c r="P167" s="409" t="str">
        <f t="shared" si="25"/>
        <v/>
      </c>
    </row>
    <row r="168" spans="1:16" ht="19.5" customHeight="1" x14ac:dyDescent="0.4">
      <c r="A168" s="401">
        <f>'MACHINE INFO'!E167</f>
        <v>158</v>
      </c>
      <c r="B168" s="402">
        <v>0</v>
      </c>
      <c r="C168" s="403"/>
      <c r="D168" s="403"/>
      <c r="E168" s="403"/>
      <c r="F168" s="404"/>
      <c r="G168" s="345" t="str">
        <f t="shared" si="20"/>
        <v/>
      </c>
      <c r="H168" s="404"/>
      <c r="I168" s="404"/>
      <c r="J168" s="404"/>
      <c r="K168" s="345">
        <f t="shared" si="21"/>
        <v>0</v>
      </c>
      <c r="L168" s="405" t="str">
        <f t="shared" si="22"/>
        <v>M/C Off?</v>
      </c>
      <c r="M168" s="406">
        <v>0</v>
      </c>
      <c r="N168" s="407" t="str">
        <f t="shared" si="23"/>
        <v/>
      </c>
      <c r="O168" s="408" t="str">
        <f t="shared" si="24"/>
        <v>NO THEO %</v>
      </c>
      <c r="P168" s="409" t="str">
        <f t="shared" si="25"/>
        <v/>
      </c>
    </row>
    <row r="169" spans="1:16" ht="19.5" customHeight="1" x14ac:dyDescent="0.4">
      <c r="A169" s="401">
        <f>'MACHINE INFO'!E168</f>
        <v>159</v>
      </c>
      <c r="B169" s="402">
        <v>0</v>
      </c>
      <c r="C169" s="403"/>
      <c r="D169" s="403"/>
      <c r="E169" s="403"/>
      <c r="F169" s="404"/>
      <c r="G169" s="345" t="str">
        <f t="shared" si="20"/>
        <v/>
      </c>
      <c r="H169" s="404"/>
      <c r="I169" s="404"/>
      <c r="J169" s="404"/>
      <c r="K169" s="345">
        <f t="shared" si="21"/>
        <v>0</v>
      </c>
      <c r="L169" s="405" t="str">
        <f t="shared" si="22"/>
        <v>M/C Off?</v>
      </c>
      <c r="M169" s="406">
        <v>0</v>
      </c>
      <c r="N169" s="407" t="str">
        <f t="shared" si="23"/>
        <v/>
      </c>
      <c r="O169" s="408" t="str">
        <f t="shared" si="24"/>
        <v>NO THEO %</v>
      </c>
      <c r="P169" s="409" t="str">
        <f t="shared" si="25"/>
        <v/>
      </c>
    </row>
    <row r="170" spans="1:16" ht="19.5" customHeight="1" x14ac:dyDescent="0.4">
      <c r="A170" s="401">
        <f>'MACHINE INFO'!E169</f>
        <v>160</v>
      </c>
      <c r="B170" s="402">
        <v>0</v>
      </c>
      <c r="C170" s="403"/>
      <c r="D170" s="403"/>
      <c r="E170" s="403"/>
      <c r="F170" s="404"/>
      <c r="G170" s="345" t="str">
        <f t="shared" si="20"/>
        <v/>
      </c>
      <c r="H170" s="404"/>
      <c r="I170" s="404"/>
      <c r="J170" s="404"/>
      <c r="K170" s="345">
        <f t="shared" si="21"/>
        <v>0</v>
      </c>
      <c r="L170" s="405" t="str">
        <f t="shared" si="22"/>
        <v>M/C Off?</v>
      </c>
      <c r="M170" s="406">
        <v>0</v>
      </c>
      <c r="N170" s="407" t="str">
        <f t="shared" si="23"/>
        <v/>
      </c>
      <c r="O170" s="408" t="str">
        <f t="shared" si="24"/>
        <v>NO THEO %</v>
      </c>
      <c r="P170" s="409" t="str">
        <f t="shared" si="25"/>
        <v/>
      </c>
    </row>
    <row r="171" spans="1:16" ht="19.5" customHeight="1" x14ac:dyDescent="0.4">
      <c r="A171" s="401">
        <f>'MACHINE INFO'!E170</f>
        <v>161</v>
      </c>
      <c r="B171" s="402">
        <v>0</v>
      </c>
      <c r="C171" s="403"/>
      <c r="D171" s="403"/>
      <c r="E171" s="403"/>
      <c r="F171" s="404"/>
      <c r="G171" s="345" t="str">
        <f t="shared" si="20"/>
        <v/>
      </c>
      <c r="H171" s="404"/>
      <c r="I171" s="404"/>
      <c r="J171" s="404"/>
      <c r="K171" s="345">
        <f t="shared" si="21"/>
        <v>0</v>
      </c>
      <c r="L171" s="405" t="str">
        <f t="shared" si="22"/>
        <v>M/C Off?</v>
      </c>
      <c r="M171" s="406">
        <v>0</v>
      </c>
      <c r="N171" s="407" t="str">
        <f t="shared" si="23"/>
        <v/>
      </c>
      <c r="O171" s="408" t="str">
        <f t="shared" si="24"/>
        <v>NO THEO %</v>
      </c>
      <c r="P171" s="409" t="str">
        <f t="shared" si="25"/>
        <v/>
      </c>
    </row>
    <row r="172" spans="1:16" ht="19.5" customHeight="1" x14ac:dyDescent="0.4">
      <c r="A172" s="401">
        <f>'MACHINE INFO'!E171</f>
        <v>162</v>
      </c>
      <c r="B172" s="402">
        <v>0</v>
      </c>
      <c r="C172" s="403"/>
      <c r="D172" s="403"/>
      <c r="E172" s="403"/>
      <c r="F172" s="404"/>
      <c r="G172" s="345" t="str">
        <f t="shared" si="20"/>
        <v/>
      </c>
      <c r="H172" s="404"/>
      <c r="I172" s="404"/>
      <c r="J172" s="404"/>
      <c r="K172" s="345">
        <f t="shared" si="21"/>
        <v>0</v>
      </c>
      <c r="L172" s="405" t="str">
        <f t="shared" si="22"/>
        <v>M/C Off?</v>
      </c>
      <c r="M172" s="406">
        <v>0</v>
      </c>
      <c r="N172" s="407" t="str">
        <f t="shared" si="23"/>
        <v/>
      </c>
      <c r="O172" s="408" t="str">
        <f t="shared" si="24"/>
        <v>NO THEO %</v>
      </c>
      <c r="P172" s="409" t="str">
        <f t="shared" si="25"/>
        <v/>
      </c>
    </row>
    <row r="173" spans="1:16" ht="19.5" customHeight="1" x14ac:dyDescent="0.4">
      <c r="A173" s="401">
        <f>'MACHINE INFO'!E172</f>
        <v>163</v>
      </c>
      <c r="B173" s="402">
        <v>0</v>
      </c>
      <c r="C173" s="403"/>
      <c r="D173" s="403"/>
      <c r="E173" s="403"/>
      <c r="F173" s="404"/>
      <c r="G173" s="345" t="str">
        <f t="shared" si="20"/>
        <v/>
      </c>
      <c r="H173" s="404"/>
      <c r="I173" s="404"/>
      <c r="J173" s="404"/>
      <c r="K173" s="345">
        <f t="shared" si="21"/>
        <v>0</v>
      </c>
      <c r="L173" s="405" t="str">
        <f t="shared" si="22"/>
        <v>M/C Off?</v>
      </c>
      <c r="M173" s="406">
        <v>0</v>
      </c>
      <c r="N173" s="407" t="str">
        <f t="shared" si="23"/>
        <v/>
      </c>
      <c r="O173" s="408" t="str">
        <f t="shared" si="24"/>
        <v>NO THEO %</v>
      </c>
      <c r="P173" s="409" t="str">
        <f t="shared" si="25"/>
        <v/>
      </c>
    </row>
    <row r="174" spans="1:16" ht="19.5" customHeight="1" x14ac:dyDescent="0.4">
      <c r="A174" s="401">
        <f>'MACHINE INFO'!E173</f>
        <v>164</v>
      </c>
      <c r="B174" s="402">
        <v>0</v>
      </c>
      <c r="C174" s="403"/>
      <c r="D174" s="403"/>
      <c r="E174" s="403"/>
      <c r="F174" s="404"/>
      <c r="G174" s="345" t="str">
        <f t="shared" si="20"/>
        <v/>
      </c>
      <c r="H174" s="404"/>
      <c r="I174" s="404"/>
      <c r="J174" s="404"/>
      <c r="K174" s="345">
        <f t="shared" si="21"/>
        <v>0</v>
      </c>
      <c r="L174" s="405" t="str">
        <f t="shared" si="22"/>
        <v>M/C Off?</v>
      </c>
      <c r="M174" s="406">
        <v>0</v>
      </c>
      <c r="N174" s="407" t="str">
        <f t="shared" si="23"/>
        <v/>
      </c>
      <c r="O174" s="408" t="str">
        <f t="shared" si="24"/>
        <v>NO THEO %</v>
      </c>
      <c r="P174" s="409" t="str">
        <f t="shared" si="25"/>
        <v/>
      </c>
    </row>
    <row r="175" spans="1:16" ht="19.5" customHeight="1" x14ac:dyDescent="0.4">
      <c r="A175" s="401">
        <f>'MACHINE INFO'!E174</f>
        <v>165</v>
      </c>
      <c r="B175" s="402">
        <v>0</v>
      </c>
      <c r="C175" s="403"/>
      <c r="D175" s="403"/>
      <c r="E175" s="403"/>
      <c r="F175" s="404"/>
      <c r="G175" s="345" t="str">
        <f t="shared" si="20"/>
        <v/>
      </c>
      <c r="H175" s="404"/>
      <c r="I175" s="404"/>
      <c r="J175" s="404"/>
      <c r="K175" s="345">
        <f t="shared" si="21"/>
        <v>0</v>
      </c>
      <c r="L175" s="405" t="str">
        <f t="shared" si="22"/>
        <v>M/C Off?</v>
      </c>
      <c r="M175" s="406">
        <v>0</v>
      </c>
      <c r="N175" s="407" t="str">
        <f t="shared" si="23"/>
        <v/>
      </c>
      <c r="O175" s="408" t="str">
        <f t="shared" si="24"/>
        <v>NO THEO %</v>
      </c>
      <c r="P175" s="409" t="str">
        <f t="shared" si="25"/>
        <v/>
      </c>
    </row>
    <row r="176" spans="1:16" ht="19.5" customHeight="1" x14ac:dyDescent="0.4">
      <c r="A176" s="401">
        <f>'MACHINE INFO'!E175</f>
        <v>166</v>
      </c>
      <c r="B176" s="402">
        <v>0</v>
      </c>
      <c r="C176" s="403"/>
      <c r="D176" s="403"/>
      <c r="E176" s="403"/>
      <c r="F176" s="404"/>
      <c r="G176" s="345" t="str">
        <f t="shared" si="20"/>
        <v/>
      </c>
      <c r="H176" s="404"/>
      <c r="I176" s="404"/>
      <c r="J176" s="404"/>
      <c r="K176" s="345">
        <f t="shared" si="21"/>
        <v>0</v>
      </c>
      <c r="L176" s="405" t="str">
        <f t="shared" si="22"/>
        <v>M/C Off?</v>
      </c>
      <c r="M176" s="406">
        <v>0</v>
      </c>
      <c r="N176" s="407" t="str">
        <f t="shared" si="23"/>
        <v/>
      </c>
      <c r="O176" s="408" t="str">
        <f t="shared" si="24"/>
        <v>NO THEO %</v>
      </c>
      <c r="P176" s="409" t="str">
        <f t="shared" si="25"/>
        <v/>
      </c>
    </row>
    <row r="177" spans="1:16" ht="19.5" customHeight="1" x14ac:dyDescent="0.4">
      <c r="A177" s="401">
        <f>'MACHINE INFO'!E176</f>
        <v>167</v>
      </c>
      <c r="B177" s="402">
        <v>0</v>
      </c>
      <c r="C177" s="403"/>
      <c r="D177" s="403"/>
      <c r="E177" s="403"/>
      <c r="F177" s="404"/>
      <c r="G177" s="345" t="str">
        <f t="shared" si="20"/>
        <v/>
      </c>
      <c r="H177" s="404"/>
      <c r="I177" s="404"/>
      <c r="J177" s="404"/>
      <c r="K177" s="345">
        <f t="shared" si="21"/>
        <v>0</v>
      </c>
      <c r="L177" s="405" t="str">
        <f t="shared" si="22"/>
        <v>M/C Off?</v>
      </c>
      <c r="M177" s="406">
        <v>0</v>
      </c>
      <c r="N177" s="407" t="str">
        <f t="shared" si="23"/>
        <v/>
      </c>
      <c r="O177" s="408" t="str">
        <f t="shared" si="24"/>
        <v>NO THEO %</v>
      </c>
      <c r="P177" s="409" t="str">
        <f t="shared" si="25"/>
        <v/>
      </c>
    </row>
    <row r="178" spans="1:16" ht="19.5" customHeight="1" x14ac:dyDescent="0.4">
      <c r="A178" s="401">
        <f>'MACHINE INFO'!E177</f>
        <v>168</v>
      </c>
      <c r="B178" s="402">
        <v>0</v>
      </c>
      <c r="C178" s="403"/>
      <c r="D178" s="403"/>
      <c r="E178" s="403"/>
      <c r="F178" s="404"/>
      <c r="G178" s="345" t="str">
        <f t="shared" si="20"/>
        <v/>
      </c>
      <c r="H178" s="404"/>
      <c r="I178" s="404"/>
      <c r="J178" s="404"/>
      <c r="K178" s="345">
        <f t="shared" si="21"/>
        <v>0</v>
      </c>
      <c r="L178" s="405" t="str">
        <f t="shared" si="22"/>
        <v>M/C Off?</v>
      </c>
      <c r="M178" s="406">
        <v>0</v>
      </c>
      <c r="N178" s="407" t="str">
        <f t="shared" si="23"/>
        <v/>
      </c>
      <c r="O178" s="408" t="str">
        <f t="shared" si="24"/>
        <v>NO THEO %</v>
      </c>
      <c r="P178" s="409" t="str">
        <f t="shared" si="25"/>
        <v/>
      </c>
    </row>
    <row r="179" spans="1:16" ht="19.5" customHeight="1" x14ac:dyDescent="0.4">
      <c r="A179" s="401">
        <f>'MACHINE INFO'!E178</f>
        <v>169</v>
      </c>
      <c r="B179" s="402">
        <v>0</v>
      </c>
      <c r="C179" s="403"/>
      <c r="D179" s="403"/>
      <c r="E179" s="403"/>
      <c r="F179" s="404"/>
      <c r="G179" s="345" t="str">
        <f t="shared" si="20"/>
        <v/>
      </c>
      <c r="H179" s="404"/>
      <c r="I179" s="404"/>
      <c r="J179" s="404"/>
      <c r="K179" s="345">
        <f t="shared" si="21"/>
        <v>0</v>
      </c>
      <c r="L179" s="405" t="str">
        <f t="shared" si="22"/>
        <v>M/C Off?</v>
      </c>
      <c r="M179" s="406">
        <v>0</v>
      </c>
      <c r="N179" s="407" t="str">
        <f t="shared" si="23"/>
        <v/>
      </c>
      <c r="O179" s="408" t="str">
        <f t="shared" si="24"/>
        <v>NO THEO %</v>
      </c>
      <c r="P179" s="409" t="str">
        <f t="shared" si="25"/>
        <v/>
      </c>
    </row>
    <row r="180" spans="1:16" ht="19.5" customHeight="1" x14ac:dyDescent="0.4">
      <c r="A180" s="401">
        <f>'MACHINE INFO'!E179</f>
        <v>170</v>
      </c>
      <c r="B180" s="402">
        <v>0</v>
      </c>
      <c r="C180" s="403"/>
      <c r="D180" s="403"/>
      <c r="E180" s="403"/>
      <c r="F180" s="404"/>
      <c r="G180" s="345" t="str">
        <f t="shared" si="20"/>
        <v/>
      </c>
      <c r="H180" s="404"/>
      <c r="I180" s="404"/>
      <c r="J180" s="404"/>
      <c r="K180" s="345">
        <f t="shared" si="21"/>
        <v>0</v>
      </c>
      <c r="L180" s="405" t="str">
        <f t="shared" si="22"/>
        <v>M/C Off?</v>
      </c>
      <c r="M180" s="406">
        <v>0</v>
      </c>
      <c r="N180" s="407" t="str">
        <f t="shared" si="23"/>
        <v/>
      </c>
      <c r="O180" s="408" t="str">
        <f t="shared" si="24"/>
        <v>NO THEO %</v>
      </c>
      <c r="P180" s="409" t="str">
        <f t="shared" si="25"/>
        <v/>
      </c>
    </row>
    <row r="181" spans="1:16" ht="19.5" customHeight="1" x14ac:dyDescent="0.4">
      <c r="A181" s="401">
        <f>'MACHINE INFO'!E180</f>
        <v>171</v>
      </c>
      <c r="B181" s="402">
        <v>0</v>
      </c>
      <c r="C181" s="403"/>
      <c r="D181" s="403"/>
      <c r="E181" s="403"/>
      <c r="F181" s="404"/>
      <c r="G181" s="345" t="str">
        <f t="shared" si="20"/>
        <v/>
      </c>
      <c r="H181" s="404"/>
      <c r="I181" s="404"/>
      <c r="J181" s="404"/>
      <c r="K181" s="345">
        <f t="shared" si="21"/>
        <v>0</v>
      </c>
      <c r="L181" s="405" t="str">
        <f t="shared" si="22"/>
        <v>M/C Off?</v>
      </c>
      <c r="M181" s="406">
        <v>0</v>
      </c>
      <c r="N181" s="407" t="str">
        <f t="shared" si="23"/>
        <v/>
      </c>
      <c r="O181" s="408" t="str">
        <f t="shared" si="24"/>
        <v>NO THEO %</v>
      </c>
      <c r="P181" s="409" t="str">
        <f t="shared" si="25"/>
        <v/>
      </c>
    </row>
    <row r="182" spans="1:16" ht="19.5" customHeight="1" x14ac:dyDescent="0.4">
      <c r="A182" s="401">
        <f>'MACHINE INFO'!E181</f>
        <v>172</v>
      </c>
      <c r="B182" s="402">
        <v>0</v>
      </c>
      <c r="C182" s="403"/>
      <c r="D182" s="403"/>
      <c r="E182" s="403"/>
      <c r="F182" s="404"/>
      <c r="G182" s="345" t="str">
        <f t="shared" si="20"/>
        <v/>
      </c>
      <c r="H182" s="404"/>
      <c r="I182" s="404"/>
      <c r="J182" s="404"/>
      <c r="K182" s="345">
        <f t="shared" si="21"/>
        <v>0</v>
      </c>
      <c r="L182" s="405" t="str">
        <f t="shared" si="22"/>
        <v>M/C Off?</v>
      </c>
      <c r="M182" s="406">
        <v>0</v>
      </c>
      <c r="N182" s="407" t="str">
        <f t="shared" si="23"/>
        <v/>
      </c>
      <c r="O182" s="408" t="str">
        <f t="shared" si="24"/>
        <v>NO THEO %</v>
      </c>
      <c r="P182" s="409" t="str">
        <f t="shared" si="25"/>
        <v/>
      </c>
    </row>
    <row r="183" spans="1:16" ht="19.5" customHeight="1" x14ac:dyDescent="0.4">
      <c r="A183" s="401">
        <f>'MACHINE INFO'!E182</f>
        <v>173</v>
      </c>
      <c r="B183" s="402">
        <v>0</v>
      </c>
      <c r="C183" s="403"/>
      <c r="D183" s="403"/>
      <c r="E183" s="403"/>
      <c r="F183" s="404"/>
      <c r="G183" s="345" t="str">
        <f t="shared" si="20"/>
        <v/>
      </c>
      <c r="H183" s="404"/>
      <c r="I183" s="404"/>
      <c r="J183" s="404"/>
      <c r="K183" s="345">
        <f t="shared" si="21"/>
        <v>0</v>
      </c>
      <c r="L183" s="405" t="str">
        <f t="shared" si="22"/>
        <v>M/C Off?</v>
      </c>
      <c r="M183" s="406">
        <v>0</v>
      </c>
      <c r="N183" s="407" t="str">
        <f t="shared" si="23"/>
        <v/>
      </c>
      <c r="O183" s="408" t="str">
        <f t="shared" si="24"/>
        <v>NO THEO %</v>
      </c>
      <c r="P183" s="409" t="str">
        <f t="shared" si="25"/>
        <v/>
      </c>
    </row>
    <row r="184" spans="1:16" ht="19.5" customHeight="1" x14ac:dyDescent="0.4">
      <c r="A184" s="401">
        <f>'MACHINE INFO'!E183</f>
        <v>174</v>
      </c>
      <c r="B184" s="402">
        <v>0</v>
      </c>
      <c r="C184" s="403"/>
      <c r="D184" s="403"/>
      <c r="E184" s="403"/>
      <c r="F184" s="404"/>
      <c r="G184" s="345" t="str">
        <f t="shared" si="20"/>
        <v/>
      </c>
      <c r="H184" s="404"/>
      <c r="I184" s="404"/>
      <c r="J184" s="404"/>
      <c r="K184" s="345">
        <f t="shared" si="21"/>
        <v>0</v>
      </c>
      <c r="L184" s="405" t="str">
        <f t="shared" si="22"/>
        <v>M/C Off?</v>
      </c>
      <c r="M184" s="406">
        <v>0</v>
      </c>
      <c r="N184" s="407" t="str">
        <f t="shared" si="23"/>
        <v/>
      </c>
      <c r="O184" s="408" t="str">
        <f t="shared" si="24"/>
        <v>NO THEO %</v>
      </c>
      <c r="P184" s="409" t="str">
        <f t="shared" si="25"/>
        <v/>
      </c>
    </row>
    <row r="185" spans="1:16" ht="19.5" customHeight="1" x14ac:dyDescent="0.4">
      <c r="A185" s="401">
        <f>'MACHINE INFO'!E184</f>
        <v>175</v>
      </c>
      <c r="B185" s="402">
        <v>0</v>
      </c>
      <c r="C185" s="403"/>
      <c r="D185" s="403"/>
      <c r="E185" s="403"/>
      <c r="F185" s="404"/>
      <c r="G185" s="345" t="str">
        <f t="shared" si="20"/>
        <v/>
      </c>
      <c r="H185" s="404"/>
      <c r="I185" s="404"/>
      <c r="J185" s="404"/>
      <c r="K185" s="345">
        <f t="shared" si="21"/>
        <v>0</v>
      </c>
      <c r="L185" s="405" t="str">
        <f t="shared" si="22"/>
        <v>M/C Off?</v>
      </c>
      <c r="M185" s="406">
        <v>0</v>
      </c>
      <c r="N185" s="407" t="str">
        <f t="shared" si="23"/>
        <v/>
      </c>
      <c r="O185" s="408" t="str">
        <f t="shared" si="24"/>
        <v>NO THEO %</v>
      </c>
      <c r="P185" s="409" t="str">
        <f t="shared" si="25"/>
        <v/>
      </c>
    </row>
    <row r="186" spans="1:16" ht="19.5" customHeight="1" x14ac:dyDescent="0.4">
      <c r="A186" s="401">
        <f>'MACHINE INFO'!E185</f>
        <v>176</v>
      </c>
      <c r="B186" s="402">
        <v>0</v>
      </c>
      <c r="C186" s="403"/>
      <c r="D186" s="403"/>
      <c r="E186" s="403"/>
      <c r="F186" s="404"/>
      <c r="G186" s="345" t="str">
        <f t="shared" si="20"/>
        <v/>
      </c>
      <c r="H186" s="404"/>
      <c r="I186" s="404"/>
      <c r="J186" s="404"/>
      <c r="K186" s="345">
        <f t="shared" si="21"/>
        <v>0</v>
      </c>
      <c r="L186" s="405" t="str">
        <f t="shared" si="22"/>
        <v>M/C Off?</v>
      </c>
      <c r="M186" s="406">
        <v>0</v>
      </c>
      <c r="N186" s="407" t="str">
        <f t="shared" si="23"/>
        <v/>
      </c>
      <c r="O186" s="408" t="str">
        <f t="shared" si="24"/>
        <v>NO THEO %</v>
      </c>
      <c r="P186" s="409" t="str">
        <f t="shared" si="25"/>
        <v/>
      </c>
    </row>
    <row r="187" spans="1:16" ht="19.5" customHeight="1" x14ac:dyDescent="0.4">
      <c r="A187" s="401">
        <f>'MACHINE INFO'!E186</f>
        <v>177</v>
      </c>
      <c r="B187" s="402">
        <v>0</v>
      </c>
      <c r="C187" s="403"/>
      <c r="D187" s="403"/>
      <c r="E187" s="403"/>
      <c r="F187" s="404"/>
      <c r="G187" s="345" t="str">
        <f t="shared" si="20"/>
        <v/>
      </c>
      <c r="H187" s="404"/>
      <c r="I187" s="404"/>
      <c r="J187" s="404"/>
      <c r="K187" s="345">
        <f t="shared" si="21"/>
        <v>0</v>
      </c>
      <c r="L187" s="405" t="str">
        <f t="shared" si="22"/>
        <v>M/C Off?</v>
      </c>
      <c r="M187" s="406">
        <v>0</v>
      </c>
      <c r="N187" s="407" t="str">
        <f t="shared" si="23"/>
        <v/>
      </c>
      <c r="O187" s="408" t="str">
        <f t="shared" si="24"/>
        <v>NO THEO %</v>
      </c>
      <c r="P187" s="409" t="str">
        <f t="shared" si="25"/>
        <v/>
      </c>
    </row>
    <row r="188" spans="1:16" ht="19.5" customHeight="1" x14ac:dyDescent="0.4">
      <c r="A188" s="401">
        <f>'MACHINE INFO'!E187</f>
        <v>178</v>
      </c>
      <c r="B188" s="402">
        <v>0</v>
      </c>
      <c r="C188" s="403"/>
      <c r="D188" s="403"/>
      <c r="E188" s="403"/>
      <c r="F188" s="404"/>
      <c r="G188" s="345" t="str">
        <f t="shared" si="20"/>
        <v/>
      </c>
      <c r="H188" s="404"/>
      <c r="I188" s="404"/>
      <c r="J188" s="404"/>
      <c r="K188" s="345">
        <f t="shared" si="21"/>
        <v>0</v>
      </c>
      <c r="L188" s="405" t="str">
        <f t="shared" si="22"/>
        <v>M/C Off?</v>
      </c>
      <c r="M188" s="406">
        <v>0</v>
      </c>
      <c r="N188" s="407" t="str">
        <f t="shared" si="23"/>
        <v/>
      </c>
      <c r="O188" s="408" t="str">
        <f t="shared" si="24"/>
        <v>NO THEO %</v>
      </c>
      <c r="P188" s="409" t="str">
        <f t="shared" si="25"/>
        <v/>
      </c>
    </row>
    <row r="189" spans="1:16" ht="19.5" customHeight="1" x14ac:dyDescent="0.4">
      <c r="A189" s="401">
        <f>'MACHINE INFO'!E188</f>
        <v>179</v>
      </c>
      <c r="B189" s="402">
        <v>0</v>
      </c>
      <c r="C189" s="403"/>
      <c r="D189" s="403"/>
      <c r="E189" s="403"/>
      <c r="F189" s="404"/>
      <c r="G189" s="345" t="str">
        <f t="shared" si="20"/>
        <v/>
      </c>
      <c r="H189" s="404"/>
      <c r="I189" s="404"/>
      <c r="J189" s="404"/>
      <c r="K189" s="345">
        <f t="shared" si="21"/>
        <v>0</v>
      </c>
      <c r="L189" s="405" t="str">
        <f t="shared" si="22"/>
        <v>M/C Off?</v>
      </c>
      <c r="M189" s="406">
        <v>0</v>
      </c>
      <c r="N189" s="407" t="str">
        <f t="shared" si="23"/>
        <v/>
      </c>
      <c r="O189" s="408" t="str">
        <f t="shared" si="24"/>
        <v>NO THEO %</v>
      </c>
      <c r="P189" s="409" t="str">
        <f t="shared" si="25"/>
        <v/>
      </c>
    </row>
    <row r="190" spans="1:16" ht="19.5" customHeight="1" x14ac:dyDescent="0.4">
      <c r="A190" s="401">
        <f>'MACHINE INFO'!E189</f>
        <v>180</v>
      </c>
      <c r="B190" s="402">
        <v>0</v>
      </c>
      <c r="C190" s="403"/>
      <c r="D190" s="403"/>
      <c r="E190" s="403"/>
      <c r="F190" s="404"/>
      <c r="G190" s="345" t="str">
        <f t="shared" si="20"/>
        <v/>
      </c>
      <c r="H190" s="404"/>
      <c r="I190" s="404"/>
      <c r="J190" s="404"/>
      <c r="K190" s="345">
        <f t="shared" si="21"/>
        <v>0</v>
      </c>
      <c r="L190" s="405" t="str">
        <f t="shared" si="22"/>
        <v>M/C Off?</v>
      </c>
      <c r="M190" s="406">
        <v>0</v>
      </c>
      <c r="N190" s="407" t="str">
        <f t="shared" si="23"/>
        <v/>
      </c>
      <c r="O190" s="408" t="str">
        <f t="shared" si="24"/>
        <v>NO THEO %</v>
      </c>
      <c r="P190" s="409" t="str">
        <f t="shared" si="25"/>
        <v/>
      </c>
    </row>
    <row r="191" spans="1:16" ht="19.5" customHeight="1" x14ac:dyDescent="0.4">
      <c r="A191" s="401">
        <f>'MACHINE INFO'!E190</f>
        <v>181</v>
      </c>
      <c r="B191" s="402">
        <v>0</v>
      </c>
      <c r="C191" s="403"/>
      <c r="D191" s="403"/>
      <c r="E191" s="403"/>
      <c r="F191" s="404"/>
      <c r="G191" s="345" t="str">
        <f t="shared" si="20"/>
        <v/>
      </c>
      <c r="H191" s="404"/>
      <c r="I191" s="404"/>
      <c r="J191" s="404"/>
      <c r="K191" s="345">
        <f t="shared" si="21"/>
        <v>0</v>
      </c>
      <c r="L191" s="405" t="str">
        <f t="shared" si="22"/>
        <v>M/C Off?</v>
      </c>
      <c r="M191" s="406">
        <v>0</v>
      </c>
      <c r="N191" s="407" t="str">
        <f t="shared" si="23"/>
        <v/>
      </c>
      <c r="O191" s="408" t="str">
        <f t="shared" si="24"/>
        <v>NO THEO %</v>
      </c>
      <c r="P191" s="409" t="str">
        <f t="shared" si="25"/>
        <v/>
      </c>
    </row>
    <row r="192" spans="1:16" ht="19.5" customHeight="1" x14ac:dyDescent="0.4">
      <c r="A192" s="401">
        <f>'MACHINE INFO'!E191</f>
        <v>182</v>
      </c>
      <c r="B192" s="402">
        <v>0</v>
      </c>
      <c r="C192" s="403"/>
      <c r="D192" s="403"/>
      <c r="E192" s="403"/>
      <c r="F192" s="404"/>
      <c r="G192" s="345" t="str">
        <f t="shared" si="20"/>
        <v/>
      </c>
      <c r="H192" s="404"/>
      <c r="I192" s="404"/>
      <c r="J192" s="404"/>
      <c r="K192" s="345">
        <f t="shared" si="21"/>
        <v>0</v>
      </c>
      <c r="L192" s="405" t="str">
        <f t="shared" si="22"/>
        <v>M/C Off?</v>
      </c>
      <c r="M192" s="406">
        <v>0</v>
      </c>
      <c r="N192" s="407" t="str">
        <f t="shared" si="23"/>
        <v/>
      </c>
      <c r="O192" s="408" t="str">
        <f t="shared" si="24"/>
        <v>NO THEO %</v>
      </c>
      <c r="P192" s="409" t="str">
        <f t="shared" si="25"/>
        <v/>
      </c>
    </row>
    <row r="193" spans="1:16" ht="19.5" customHeight="1" x14ac:dyDescent="0.4">
      <c r="A193" s="401">
        <f>'MACHINE INFO'!E192</f>
        <v>183</v>
      </c>
      <c r="B193" s="402">
        <v>0</v>
      </c>
      <c r="C193" s="403"/>
      <c r="D193" s="403"/>
      <c r="E193" s="403"/>
      <c r="F193" s="404"/>
      <c r="G193" s="345" t="str">
        <f t="shared" si="20"/>
        <v/>
      </c>
      <c r="H193" s="404"/>
      <c r="I193" s="404"/>
      <c r="J193" s="404"/>
      <c r="K193" s="345">
        <f t="shared" si="21"/>
        <v>0</v>
      </c>
      <c r="L193" s="405" t="str">
        <f t="shared" si="22"/>
        <v>M/C Off?</v>
      </c>
      <c r="M193" s="406">
        <v>0</v>
      </c>
      <c r="N193" s="407" t="str">
        <f t="shared" si="23"/>
        <v/>
      </c>
      <c r="O193" s="408" t="str">
        <f t="shared" si="24"/>
        <v>NO THEO %</v>
      </c>
      <c r="P193" s="409" t="str">
        <f t="shared" si="25"/>
        <v/>
      </c>
    </row>
    <row r="194" spans="1:16" ht="19.5" customHeight="1" x14ac:dyDescent="0.4">
      <c r="A194" s="401">
        <f>'MACHINE INFO'!E193</f>
        <v>184</v>
      </c>
      <c r="B194" s="402">
        <v>0</v>
      </c>
      <c r="C194" s="403"/>
      <c r="D194" s="403"/>
      <c r="E194" s="403"/>
      <c r="F194" s="404"/>
      <c r="G194" s="345" t="str">
        <f t="shared" si="20"/>
        <v/>
      </c>
      <c r="H194" s="404"/>
      <c r="I194" s="404"/>
      <c r="J194" s="404"/>
      <c r="K194" s="345">
        <f t="shared" si="21"/>
        <v>0</v>
      </c>
      <c r="L194" s="405" t="str">
        <f t="shared" si="22"/>
        <v>M/C Off?</v>
      </c>
      <c r="M194" s="406">
        <v>0</v>
      </c>
      <c r="N194" s="407" t="str">
        <f t="shared" si="23"/>
        <v/>
      </c>
      <c r="O194" s="408" t="str">
        <f t="shared" si="24"/>
        <v>NO THEO %</v>
      </c>
      <c r="P194" s="409" t="str">
        <f t="shared" si="25"/>
        <v/>
      </c>
    </row>
    <row r="195" spans="1:16" ht="19.5" customHeight="1" x14ac:dyDescent="0.4">
      <c r="A195" s="401">
        <f>'MACHINE INFO'!E194</f>
        <v>185</v>
      </c>
      <c r="B195" s="402">
        <v>0</v>
      </c>
      <c r="C195" s="403"/>
      <c r="D195" s="403"/>
      <c r="E195" s="403"/>
      <c r="F195" s="404"/>
      <c r="G195" s="345" t="str">
        <f t="shared" si="20"/>
        <v/>
      </c>
      <c r="H195" s="404"/>
      <c r="I195" s="404"/>
      <c r="J195" s="404"/>
      <c r="K195" s="345">
        <f t="shared" si="21"/>
        <v>0</v>
      </c>
      <c r="L195" s="405" t="str">
        <f t="shared" si="22"/>
        <v>M/C Off?</v>
      </c>
      <c r="M195" s="406">
        <v>0</v>
      </c>
      <c r="N195" s="407" t="str">
        <f t="shared" si="23"/>
        <v/>
      </c>
      <c r="O195" s="408" t="str">
        <f t="shared" si="24"/>
        <v>NO THEO %</v>
      </c>
      <c r="P195" s="409" t="str">
        <f t="shared" si="25"/>
        <v/>
      </c>
    </row>
    <row r="196" spans="1:16" ht="19.5" customHeight="1" x14ac:dyDescent="0.4">
      <c r="A196" s="401">
        <f>'MACHINE INFO'!E195</f>
        <v>186</v>
      </c>
      <c r="B196" s="402">
        <v>0</v>
      </c>
      <c r="C196" s="403"/>
      <c r="D196" s="403"/>
      <c r="E196" s="403"/>
      <c r="F196" s="404"/>
      <c r="G196" s="345" t="str">
        <f t="shared" si="20"/>
        <v/>
      </c>
      <c r="H196" s="404"/>
      <c r="I196" s="404"/>
      <c r="J196" s="404"/>
      <c r="K196" s="345">
        <f t="shared" si="21"/>
        <v>0</v>
      </c>
      <c r="L196" s="405" t="str">
        <f t="shared" si="22"/>
        <v>M/C Off?</v>
      </c>
      <c r="M196" s="406">
        <v>0</v>
      </c>
      <c r="N196" s="407" t="str">
        <f t="shared" si="23"/>
        <v/>
      </c>
      <c r="O196" s="408" t="str">
        <f t="shared" si="24"/>
        <v>NO THEO %</v>
      </c>
      <c r="P196" s="409" t="str">
        <f t="shared" si="25"/>
        <v/>
      </c>
    </row>
    <row r="197" spans="1:16" ht="19.5" customHeight="1" x14ac:dyDescent="0.4">
      <c r="A197" s="401">
        <f>'MACHINE INFO'!E196</f>
        <v>187</v>
      </c>
      <c r="B197" s="402">
        <v>0</v>
      </c>
      <c r="C197" s="403"/>
      <c r="D197" s="403"/>
      <c r="E197" s="403"/>
      <c r="F197" s="404"/>
      <c r="G197" s="345" t="str">
        <f t="shared" si="20"/>
        <v/>
      </c>
      <c r="H197" s="404"/>
      <c r="I197" s="404"/>
      <c r="J197" s="404"/>
      <c r="K197" s="345">
        <f t="shared" si="21"/>
        <v>0</v>
      </c>
      <c r="L197" s="405" t="str">
        <f t="shared" si="22"/>
        <v>M/C Off?</v>
      </c>
      <c r="M197" s="406">
        <v>0</v>
      </c>
      <c r="N197" s="407" t="str">
        <f t="shared" si="23"/>
        <v/>
      </c>
      <c r="O197" s="408" t="str">
        <f t="shared" si="24"/>
        <v>NO THEO %</v>
      </c>
      <c r="P197" s="409" t="str">
        <f t="shared" si="25"/>
        <v/>
      </c>
    </row>
    <row r="198" spans="1:16" ht="19.5" customHeight="1" x14ac:dyDescent="0.4">
      <c r="A198" s="401">
        <f>'MACHINE INFO'!E197</f>
        <v>188</v>
      </c>
      <c r="B198" s="402">
        <v>0</v>
      </c>
      <c r="C198" s="403"/>
      <c r="D198" s="403"/>
      <c r="E198" s="403"/>
      <c r="F198" s="404"/>
      <c r="G198" s="345" t="str">
        <f t="shared" si="20"/>
        <v/>
      </c>
      <c r="H198" s="404"/>
      <c r="I198" s="404"/>
      <c r="J198" s="404"/>
      <c r="K198" s="345">
        <f t="shared" si="21"/>
        <v>0</v>
      </c>
      <c r="L198" s="405" t="str">
        <f t="shared" si="22"/>
        <v>M/C Off?</v>
      </c>
      <c r="M198" s="406">
        <v>0</v>
      </c>
      <c r="N198" s="407" t="str">
        <f t="shared" si="23"/>
        <v/>
      </c>
      <c r="O198" s="408" t="str">
        <f t="shared" si="24"/>
        <v>NO THEO %</v>
      </c>
      <c r="P198" s="409" t="str">
        <f t="shared" si="25"/>
        <v/>
      </c>
    </row>
    <row r="199" spans="1:16" ht="19.5" customHeight="1" x14ac:dyDescent="0.4">
      <c r="A199" s="401">
        <f>'MACHINE INFO'!E198</f>
        <v>189</v>
      </c>
      <c r="B199" s="402">
        <v>0</v>
      </c>
      <c r="C199" s="403"/>
      <c r="D199" s="403"/>
      <c r="E199" s="403"/>
      <c r="F199" s="404"/>
      <c r="G199" s="345" t="str">
        <f t="shared" si="20"/>
        <v/>
      </c>
      <c r="H199" s="404"/>
      <c r="I199" s="404"/>
      <c r="J199" s="404"/>
      <c r="K199" s="345">
        <f t="shared" si="21"/>
        <v>0</v>
      </c>
      <c r="L199" s="405" t="str">
        <f t="shared" si="22"/>
        <v>M/C Off?</v>
      </c>
      <c r="M199" s="406">
        <v>0</v>
      </c>
      <c r="N199" s="407" t="str">
        <f t="shared" si="23"/>
        <v/>
      </c>
      <c r="O199" s="408" t="str">
        <f t="shared" si="24"/>
        <v>NO THEO %</v>
      </c>
      <c r="P199" s="409" t="str">
        <f t="shared" si="25"/>
        <v/>
      </c>
    </row>
    <row r="200" spans="1:16" ht="19.5" customHeight="1" x14ac:dyDescent="0.4">
      <c r="A200" s="401">
        <f>'MACHINE INFO'!E199</f>
        <v>190</v>
      </c>
      <c r="B200" s="402">
        <v>0</v>
      </c>
      <c r="C200" s="403"/>
      <c r="D200" s="403"/>
      <c r="E200" s="403"/>
      <c r="F200" s="404"/>
      <c r="G200" s="345" t="str">
        <f t="shared" si="20"/>
        <v/>
      </c>
      <c r="H200" s="404"/>
      <c r="I200" s="404"/>
      <c r="J200" s="404"/>
      <c r="K200" s="345">
        <f t="shared" si="21"/>
        <v>0</v>
      </c>
      <c r="L200" s="405" t="str">
        <f t="shared" si="22"/>
        <v>M/C Off?</v>
      </c>
      <c r="M200" s="406">
        <v>0</v>
      </c>
      <c r="N200" s="407" t="str">
        <f t="shared" si="23"/>
        <v/>
      </c>
      <c r="O200" s="408" t="str">
        <f t="shared" si="24"/>
        <v>NO THEO %</v>
      </c>
      <c r="P200" s="409" t="str">
        <f t="shared" si="25"/>
        <v/>
      </c>
    </row>
    <row r="201" spans="1:16" ht="19.5" customHeight="1" x14ac:dyDescent="0.4">
      <c r="A201" s="401">
        <f>'MACHINE INFO'!E200</f>
        <v>191</v>
      </c>
      <c r="B201" s="402">
        <v>0</v>
      </c>
      <c r="C201" s="403"/>
      <c r="D201" s="403"/>
      <c r="E201" s="403"/>
      <c r="F201" s="404"/>
      <c r="G201" s="345" t="str">
        <f t="shared" si="20"/>
        <v/>
      </c>
      <c r="H201" s="404"/>
      <c r="I201" s="404"/>
      <c r="J201" s="404"/>
      <c r="K201" s="345">
        <f t="shared" si="21"/>
        <v>0</v>
      </c>
      <c r="L201" s="405" t="str">
        <f t="shared" si="22"/>
        <v>M/C Off?</v>
      </c>
      <c r="M201" s="406">
        <v>0</v>
      </c>
      <c r="N201" s="407" t="str">
        <f t="shared" si="23"/>
        <v/>
      </c>
      <c r="O201" s="408" t="str">
        <f t="shared" si="24"/>
        <v>NO THEO %</v>
      </c>
      <c r="P201" s="409" t="str">
        <f t="shared" si="25"/>
        <v/>
      </c>
    </row>
    <row r="202" spans="1:16" ht="19.5" customHeight="1" x14ac:dyDescent="0.4">
      <c r="A202" s="401">
        <f>'MACHINE INFO'!E201</f>
        <v>192</v>
      </c>
      <c r="B202" s="402">
        <v>0</v>
      </c>
      <c r="C202" s="403"/>
      <c r="D202" s="403"/>
      <c r="E202" s="403"/>
      <c r="F202" s="404"/>
      <c r="G202" s="345" t="str">
        <f t="shared" si="20"/>
        <v/>
      </c>
      <c r="H202" s="404"/>
      <c r="I202" s="404"/>
      <c r="J202" s="404"/>
      <c r="K202" s="345">
        <f t="shared" si="21"/>
        <v>0</v>
      </c>
      <c r="L202" s="405" t="str">
        <f t="shared" si="22"/>
        <v>M/C Off?</v>
      </c>
      <c r="M202" s="406">
        <v>0</v>
      </c>
      <c r="N202" s="407" t="str">
        <f t="shared" si="23"/>
        <v/>
      </c>
      <c r="O202" s="408" t="str">
        <f t="shared" si="24"/>
        <v>NO THEO %</v>
      </c>
      <c r="P202" s="409" t="str">
        <f t="shared" si="25"/>
        <v/>
      </c>
    </row>
    <row r="203" spans="1:16" ht="19.5" customHeight="1" x14ac:dyDescent="0.4">
      <c r="A203" s="401">
        <f>'MACHINE INFO'!E202</f>
        <v>193</v>
      </c>
      <c r="B203" s="402">
        <v>0</v>
      </c>
      <c r="C203" s="403"/>
      <c r="D203" s="403"/>
      <c r="E203" s="403"/>
      <c r="F203" s="404"/>
      <c r="G203" s="345" t="str">
        <f t="shared" si="20"/>
        <v/>
      </c>
      <c r="H203" s="404"/>
      <c r="I203" s="404"/>
      <c r="J203" s="404"/>
      <c r="K203" s="345">
        <f t="shared" si="21"/>
        <v>0</v>
      </c>
      <c r="L203" s="405" t="str">
        <f t="shared" si="22"/>
        <v>M/C Off?</v>
      </c>
      <c r="M203" s="406">
        <v>0</v>
      </c>
      <c r="N203" s="407" t="str">
        <f t="shared" si="23"/>
        <v/>
      </c>
      <c r="O203" s="408" t="str">
        <f t="shared" si="24"/>
        <v>NO THEO %</v>
      </c>
      <c r="P203" s="409" t="str">
        <f t="shared" si="25"/>
        <v/>
      </c>
    </row>
    <row r="204" spans="1:16" ht="19.5" customHeight="1" x14ac:dyDescent="0.4">
      <c r="A204" s="401">
        <f>'MACHINE INFO'!E203</f>
        <v>194</v>
      </c>
      <c r="B204" s="402">
        <v>0</v>
      </c>
      <c r="C204" s="403"/>
      <c r="D204" s="403"/>
      <c r="E204" s="403"/>
      <c r="F204" s="404"/>
      <c r="G204" s="345" t="str">
        <f t="shared" ref="G204:G267" si="26">IF(AND(D204="",E204="",F204=""),"",SUM(D204:F204))</f>
        <v/>
      </c>
      <c r="H204" s="404"/>
      <c r="I204" s="404"/>
      <c r="J204" s="404"/>
      <c r="K204" s="345">
        <f t="shared" ref="K204:K267" si="27">SUM(H204:J204)</f>
        <v>0</v>
      </c>
      <c r="L204" s="405" t="str">
        <f t="shared" ref="L204:L267" si="28">IF(AND(C204=0,D204=0,E204=0,F204=0),"M/C Off?",SUM(G204-K204))</f>
        <v>M/C Off?</v>
      </c>
      <c r="M204" s="406">
        <v>0</v>
      </c>
      <c r="N204" s="407" t="str">
        <f t="shared" ref="N204:N267" si="29">IF(L204="M/C Off?","",IF(G204="","",IF(AND(H204="",I204="",J204=""),"",SUM((C204-L204)/C204))))</f>
        <v/>
      </c>
      <c r="O204" s="408" t="str">
        <f t="shared" ref="O204:O267" si="30">IF(M204=0,"NO THEO %",IF(N204="","",SUM(M204-N204)))</f>
        <v>NO THEO %</v>
      </c>
      <c r="P204" s="409" t="str">
        <f t="shared" ref="P204:P267" si="31">IF(C204="","",IF(G204&gt;C204,"DROP BUT NO COIN IN?",IF(C204=0,"ZERO COIN IN?",IF(AND(C204&gt;0,G204&gt;0),"OK",IF(AND(C204&gt;0,G204=0),"No Drop?",)))))</f>
        <v/>
      </c>
    </row>
    <row r="205" spans="1:16" ht="19.5" customHeight="1" x14ac:dyDescent="0.4">
      <c r="A205" s="401">
        <f>'MACHINE INFO'!E204</f>
        <v>195</v>
      </c>
      <c r="B205" s="402">
        <v>0</v>
      </c>
      <c r="C205" s="403"/>
      <c r="D205" s="403"/>
      <c r="E205" s="403"/>
      <c r="F205" s="404"/>
      <c r="G205" s="345" t="str">
        <f t="shared" si="26"/>
        <v/>
      </c>
      <c r="H205" s="404"/>
      <c r="I205" s="404"/>
      <c r="J205" s="404"/>
      <c r="K205" s="345">
        <f t="shared" si="27"/>
        <v>0</v>
      </c>
      <c r="L205" s="405" t="str">
        <f t="shared" si="28"/>
        <v>M/C Off?</v>
      </c>
      <c r="M205" s="406">
        <v>0</v>
      </c>
      <c r="N205" s="407" t="str">
        <f t="shared" si="29"/>
        <v/>
      </c>
      <c r="O205" s="408" t="str">
        <f t="shared" si="30"/>
        <v>NO THEO %</v>
      </c>
      <c r="P205" s="409" t="str">
        <f t="shared" si="31"/>
        <v/>
      </c>
    </row>
    <row r="206" spans="1:16" ht="19.5" customHeight="1" x14ac:dyDescent="0.4">
      <c r="A206" s="401">
        <f>'MACHINE INFO'!E205</f>
        <v>196</v>
      </c>
      <c r="B206" s="402">
        <v>0</v>
      </c>
      <c r="C206" s="403"/>
      <c r="D206" s="403"/>
      <c r="E206" s="403"/>
      <c r="F206" s="404"/>
      <c r="G206" s="345" t="str">
        <f t="shared" si="26"/>
        <v/>
      </c>
      <c r="H206" s="404"/>
      <c r="I206" s="404"/>
      <c r="J206" s="404"/>
      <c r="K206" s="345">
        <f t="shared" si="27"/>
        <v>0</v>
      </c>
      <c r="L206" s="405" t="str">
        <f t="shared" si="28"/>
        <v>M/C Off?</v>
      </c>
      <c r="M206" s="406">
        <v>0</v>
      </c>
      <c r="N206" s="407" t="str">
        <f t="shared" si="29"/>
        <v/>
      </c>
      <c r="O206" s="408" t="str">
        <f t="shared" si="30"/>
        <v>NO THEO %</v>
      </c>
      <c r="P206" s="409" t="str">
        <f t="shared" si="31"/>
        <v/>
      </c>
    </row>
    <row r="207" spans="1:16" ht="19.5" customHeight="1" x14ac:dyDescent="0.4">
      <c r="A207" s="401">
        <f>'MACHINE INFO'!E206</f>
        <v>197</v>
      </c>
      <c r="B207" s="402">
        <v>0</v>
      </c>
      <c r="C207" s="403"/>
      <c r="D207" s="403"/>
      <c r="E207" s="403"/>
      <c r="F207" s="404"/>
      <c r="G207" s="345" t="str">
        <f t="shared" si="26"/>
        <v/>
      </c>
      <c r="H207" s="404"/>
      <c r="I207" s="404"/>
      <c r="J207" s="404"/>
      <c r="K207" s="345">
        <f t="shared" si="27"/>
        <v>0</v>
      </c>
      <c r="L207" s="405" t="str">
        <f t="shared" si="28"/>
        <v>M/C Off?</v>
      </c>
      <c r="M207" s="406">
        <v>0</v>
      </c>
      <c r="N207" s="407" t="str">
        <f t="shared" si="29"/>
        <v/>
      </c>
      <c r="O207" s="408" t="str">
        <f t="shared" si="30"/>
        <v>NO THEO %</v>
      </c>
      <c r="P207" s="409" t="str">
        <f t="shared" si="31"/>
        <v/>
      </c>
    </row>
    <row r="208" spans="1:16" ht="19.5" customHeight="1" x14ac:dyDescent="0.4">
      <c r="A208" s="401">
        <f>'MACHINE INFO'!E207</f>
        <v>198</v>
      </c>
      <c r="B208" s="402">
        <v>0</v>
      </c>
      <c r="C208" s="403"/>
      <c r="D208" s="403"/>
      <c r="E208" s="403"/>
      <c r="F208" s="404"/>
      <c r="G208" s="345" t="str">
        <f t="shared" si="26"/>
        <v/>
      </c>
      <c r="H208" s="404"/>
      <c r="I208" s="404"/>
      <c r="J208" s="404"/>
      <c r="K208" s="345">
        <f t="shared" si="27"/>
        <v>0</v>
      </c>
      <c r="L208" s="405" t="str">
        <f t="shared" si="28"/>
        <v>M/C Off?</v>
      </c>
      <c r="M208" s="406">
        <v>0</v>
      </c>
      <c r="N208" s="407" t="str">
        <f t="shared" si="29"/>
        <v/>
      </c>
      <c r="O208" s="408" t="str">
        <f t="shared" si="30"/>
        <v>NO THEO %</v>
      </c>
      <c r="P208" s="409" t="str">
        <f t="shared" si="31"/>
        <v/>
      </c>
    </row>
    <row r="209" spans="1:24" ht="19.5" customHeight="1" x14ac:dyDescent="0.4">
      <c r="A209" s="401">
        <f>'MACHINE INFO'!E208</f>
        <v>199</v>
      </c>
      <c r="B209" s="402">
        <v>0</v>
      </c>
      <c r="C209" s="403"/>
      <c r="D209" s="403"/>
      <c r="E209" s="403"/>
      <c r="F209" s="404"/>
      <c r="G209" s="345" t="str">
        <f t="shared" si="26"/>
        <v/>
      </c>
      <c r="H209" s="404"/>
      <c r="I209" s="404"/>
      <c r="J209" s="404"/>
      <c r="K209" s="345">
        <f t="shared" si="27"/>
        <v>0</v>
      </c>
      <c r="L209" s="405" t="str">
        <f t="shared" si="28"/>
        <v>M/C Off?</v>
      </c>
      <c r="M209" s="406">
        <v>0</v>
      </c>
      <c r="N209" s="407" t="str">
        <f t="shared" si="29"/>
        <v/>
      </c>
      <c r="O209" s="408" t="str">
        <f t="shared" si="30"/>
        <v>NO THEO %</v>
      </c>
      <c r="P209" s="409" t="str">
        <f t="shared" si="31"/>
        <v/>
      </c>
    </row>
    <row r="210" spans="1:24" s="537" customFormat="1" ht="19.5" customHeight="1" x14ac:dyDescent="0.4">
      <c r="A210" s="401">
        <f>'MACHINE INFO'!E209</f>
        <v>200</v>
      </c>
      <c r="B210" s="402">
        <v>0</v>
      </c>
      <c r="C210" s="403"/>
      <c r="D210" s="403"/>
      <c r="E210" s="403"/>
      <c r="F210" s="404"/>
      <c r="G210" s="345" t="str">
        <f t="shared" si="26"/>
        <v/>
      </c>
      <c r="H210" s="404"/>
      <c r="I210" s="404"/>
      <c r="J210" s="404"/>
      <c r="K210" s="345">
        <f t="shared" si="27"/>
        <v>0</v>
      </c>
      <c r="L210" s="405" t="str">
        <f t="shared" si="28"/>
        <v>M/C Off?</v>
      </c>
      <c r="M210" s="406">
        <v>0</v>
      </c>
      <c r="N210" s="407" t="str">
        <f t="shared" si="29"/>
        <v/>
      </c>
      <c r="O210" s="408" t="str">
        <f t="shared" si="30"/>
        <v>NO THEO %</v>
      </c>
      <c r="P210" s="409" t="str">
        <f t="shared" si="31"/>
        <v/>
      </c>
    </row>
    <row r="211" spans="1:24" ht="19.5" customHeight="1" x14ac:dyDescent="0.4">
      <c r="A211" s="401">
        <f>'MACHINE INFO'!E210</f>
        <v>201</v>
      </c>
      <c r="B211" s="402">
        <v>0</v>
      </c>
      <c r="C211" s="403"/>
      <c r="D211" s="403"/>
      <c r="E211" s="403"/>
      <c r="F211" s="404"/>
      <c r="G211" s="345" t="str">
        <f t="shared" si="26"/>
        <v/>
      </c>
      <c r="H211" s="404"/>
      <c r="I211" s="404"/>
      <c r="J211" s="404"/>
      <c r="K211" s="345">
        <f t="shared" si="27"/>
        <v>0</v>
      </c>
      <c r="L211" s="405" t="str">
        <f t="shared" si="28"/>
        <v>M/C Off?</v>
      </c>
      <c r="M211" s="406">
        <v>0</v>
      </c>
      <c r="N211" s="407" t="str">
        <f t="shared" si="29"/>
        <v/>
      </c>
      <c r="O211" s="408" t="str">
        <f t="shared" si="30"/>
        <v>NO THEO %</v>
      </c>
      <c r="P211" s="409" t="str">
        <f t="shared" si="31"/>
        <v/>
      </c>
    </row>
    <row r="212" spans="1:24" ht="19.5" customHeight="1" x14ac:dyDescent="0.4">
      <c r="A212" s="401">
        <f>'MACHINE INFO'!E211</f>
        <v>202</v>
      </c>
      <c r="B212" s="402">
        <v>0</v>
      </c>
      <c r="C212" s="403"/>
      <c r="D212" s="403"/>
      <c r="E212" s="403"/>
      <c r="F212" s="404"/>
      <c r="G212" s="345" t="str">
        <f t="shared" si="26"/>
        <v/>
      </c>
      <c r="H212" s="404"/>
      <c r="I212" s="404"/>
      <c r="J212" s="404"/>
      <c r="K212" s="345">
        <f t="shared" si="27"/>
        <v>0</v>
      </c>
      <c r="L212" s="405" t="str">
        <f t="shared" si="28"/>
        <v>M/C Off?</v>
      </c>
      <c r="M212" s="406">
        <v>0</v>
      </c>
      <c r="N212" s="407" t="str">
        <f t="shared" si="29"/>
        <v/>
      </c>
      <c r="O212" s="408" t="str">
        <f t="shared" si="30"/>
        <v>NO THEO %</v>
      </c>
      <c r="P212" s="409" t="str">
        <f t="shared" si="31"/>
        <v/>
      </c>
    </row>
    <row r="213" spans="1:24" ht="19.5" customHeight="1" x14ac:dyDescent="0.4">
      <c r="A213" s="401">
        <f>'MACHINE INFO'!E212</f>
        <v>203</v>
      </c>
      <c r="B213" s="402">
        <v>0</v>
      </c>
      <c r="C213" s="403"/>
      <c r="D213" s="403"/>
      <c r="E213" s="403"/>
      <c r="F213" s="404"/>
      <c r="G213" s="345" t="str">
        <f t="shared" si="26"/>
        <v/>
      </c>
      <c r="H213" s="404"/>
      <c r="I213" s="404"/>
      <c r="J213" s="404"/>
      <c r="K213" s="345">
        <f t="shared" si="27"/>
        <v>0</v>
      </c>
      <c r="L213" s="405" t="str">
        <f t="shared" si="28"/>
        <v>M/C Off?</v>
      </c>
      <c r="M213" s="406">
        <v>0</v>
      </c>
      <c r="N213" s="407" t="str">
        <f t="shared" si="29"/>
        <v/>
      </c>
      <c r="O213" s="408" t="str">
        <f t="shared" si="30"/>
        <v>NO THEO %</v>
      </c>
      <c r="P213" s="409" t="str">
        <f t="shared" si="31"/>
        <v/>
      </c>
    </row>
    <row r="214" spans="1:24" ht="19.5" customHeight="1" x14ac:dyDescent="0.4">
      <c r="A214" s="401">
        <f>'MACHINE INFO'!E213</f>
        <v>204</v>
      </c>
      <c r="B214" s="402">
        <v>0</v>
      </c>
      <c r="C214" s="403"/>
      <c r="D214" s="403"/>
      <c r="E214" s="403"/>
      <c r="F214" s="404"/>
      <c r="G214" s="345" t="str">
        <f t="shared" si="26"/>
        <v/>
      </c>
      <c r="H214" s="404"/>
      <c r="I214" s="404"/>
      <c r="J214" s="404"/>
      <c r="K214" s="345">
        <f t="shared" si="27"/>
        <v>0</v>
      </c>
      <c r="L214" s="405" t="str">
        <f t="shared" si="28"/>
        <v>M/C Off?</v>
      </c>
      <c r="M214" s="406">
        <v>0</v>
      </c>
      <c r="N214" s="407" t="str">
        <f t="shared" si="29"/>
        <v/>
      </c>
      <c r="O214" s="408" t="str">
        <f t="shared" si="30"/>
        <v>NO THEO %</v>
      </c>
      <c r="P214" s="409" t="str">
        <f t="shared" si="31"/>
        <v/>
      </c>
    </row>
    <row r="215" spans="1:24" ht="19.5" customHeight="1" x14ac:dyDescent="0.4">
      <c r="A215" s="401">
        <f>'MACHINE INFO'!E214</f>
        <v>205</v>
      </c>
      <c r="B215" s="402">
        <v>0</v>
      </c>
      <c r="C215" s="403"/>
      <c r="D215" s="403"/>
      <c r="E215" s="403"/>
      <c r="F215" s="404"/>
      <c r="G215" s="345" t="str">
        <f t="shared" si="26"/>
        <v/>
      </c>
      <c r="H215" s="404"/>
      <c r="I215" s="404"/>
      <c r="J215" s="404"/>
      <c r="K215" s="345">
        <f t="shared" si="27"/>
        <v>0</v>
      </c>
      <c r="L215" s="405" t="str">
        <f t="shared" si="28"/>
        <v>M/C Off?</v>
      </c>
      <c r="M215" s="406">
        <v>0</v>
      </c>
      <c r="N215" s="407" t="str">
        <f t="shared" si="29"/>
        <v/>
      </c>
      <c r="O215" s="408" t="str">
        <f t="shared" si="30"/>
        <v>NO THEO %</v>
      </c>
      <c r="P215" s="409" t="str">
        <f t="shared" si="31"/>
        <v/>
      </c>
    </row>
    <row r="216" spans="1:24" ht="19.5" customHeight="1" x14ac:dyDescent="0.4">
      <c r="A216" s="401">
        <f>'MACHINE INFO'!E215</f>
        <v>206</v>
      </c>
      <c r="B216" s="402">
        <v>0</v>
      </c>
      <c r="C216" s="403"/>
      <c r="D216" s="403"/>
      <c r="E216" s="403"/>
      <c r="F216" s="404"/>
      <c r="G216" s="345" t="str">
        <f t="shared" si="26"/>
        <v/>
      </c>
      <c r="H216" s="404"/>
      <c r="I216" s="404"/>
      <c r="J216" s="404"/>
      <c r="K216" s="345">
        <f t="shared" si="27"/>
        <v>0</v>
      </c>
      <c r="L216" s="405" t="str">
        <f t="shared" si="28"/>
        <v>M/C Off?</v>
      </c>
      <c r="M216" s="406">
        <v>0</v>
      </c>
      <c r="N216" s="407" t="str">
        <f t="shared" si="29"/>
        <v/>
      </c>
      <c r="O216" s="408" t="str">
        <f t="shared" si="30"/>
        <v>NO THEO %</v>
      </c>
      <c r="P216" s="409" t="str">
        <f t="shared" si="31"/>
        <v/>
      </c>
    </row>
    <row r="217" spans="1:24" ht="19.5" customHeight="1" x14ac:dyDescent="0.4">
      <c r="A217" s="401">
        <f>'MACHINE INFO'!E216</f>
        <v>207</v>
      </c>
      <c r="B217" s="402">
        <v>0</v>
      </c>
      <c r="C217" s="403"/>
      <c r="D217" s="403"/>
      <c r="E217" s="403"/>
      <c r="F217" s="404"/>
      <c r="G217" s="345" t="str">
        <f t="shared" si="26"/>
        <v/>
      </c>
      <c r="H217" s="404"/>
      <c r="I217" s="404"/>
      <c r="J217" s="404"/>
      <c r="K217" s="345">
        <f t="shared" si="27"/>
        <v>0</v>
      </c>
      <c r="L217" s="405" t="str">
        <f t="shared" si="28"/>
        <v>M/C Off?</v>
      </c>
      <c r="M217" s="406">
        <v>0</v>
      </c>
      <c r="N217" s="407" t="str">
        <f t="shared" si="29"/>
        <v/>
      </c>
      <c r="O217" s="408" t="str">
        <f t="shared" si="30"/>
        <v>NO THEO %</v>
      </c>
      <c r="P217" s="409" t="str">
        <f t="shared" si="31"/>
        <v/>
      </c>
    </row>
    <row r="218" spans="1:24" ht="19.5" customHeight="1" x14ac:dyDescent="0.4">
      <c r="A218" s="401">
        <f>'MACHINE INFO'!E217</f>
        <v>251</v>
      </c>
      <c r="B218" s="402">
        <v>0</v>
      </c>
      <c r="C218" s="403"/>
      <c r="D218" s="403"/>
      <c r="E218" s="403"/>
      <c r="F218" s="404"/>
      <c r="G218" s="345" t="str">
        <f t="shared" si="26"/>
        <v/>
      </c>
      <c r="H218" s="404"/>
      <c r="I218" s="404"/>
      <c r="J218" s="404"/>
      <c r="K218" s="345">
        <f t="shared" si="27"/>
        <v>0</v>
      </c>
      <c r="L218" s="405" t="str">
        <f t="shared" si="28"/>
        <v>M/C Off?</v>
      </c>
      <c r="M218" s="406">
        <v>0</v>
      </c>
      <c r="N218" s="407" t="str">
        <f t="shared" si="29"/>
        <v/>
      </c>
      <c r="O218" s="408" t="str">
        <f t="shared" si="30"/>
        <v>NO THEO %</v>
      </c>
      <c r="P218" s="409" t="str">
        <f t="shared" si="31"/>
        <v/>
      </c>
    </row>
    <row r="219" spans="1:24" ht="19.5" customHeight="1" x14ac:dyDescent="0.4">
      <c r="A219" s="401">
        <f>'MACHINE INFO'!E218</f>
        <v>252</v>
      </c>
      <c r="B219" s="402">
        <v>0</v>
      </c>
      <c r="C219" s="403"/>
      <c r="D219" s="403"/>
      <c r="E219" s="403"/>
      <c r="F219" s="404"/>
      <c r="G219" s="345" t="str">
        <f t="shared" si="26"/>
        <v/>
      </c>
      <c r="H219" s="404"/>
      <c r="I219" s="404"/>
      <c r="J219" s="404"/>
      <c r="K219" s="345">
        <f t="shared" si="27"/>
        <v>0</v>
      </c>
      <c r="L219" s="405" t="str">
        <f t="shared" si="28"/>
        <v>M/C Off?</v>
      </c>
      <c r="M219" s="406">
        <v>0</v>
      </c>
      <c r="N219" s="407" t="str">
        <f t="shared" si="29"/>
        <v/>
      </c>
      <c r="O219" s="408" t="str">
        <f t="shared" si="30"/>
        <v>NO THEO %</v>
      </c>
      <c r="P219" s="409" t="str">
        <f t="shared" si="31"/>
        <v/>
      </c>
    </row>
    <row r="220" spans="1:24" ht="19.5" customHeight="1" x14ac:dyDescent="0.4">
      <c r="A220" s="401">
        <f>'MACHINE INFO'!E219</f>
        <v>253</v>
      </c>
      <c r="B220" s="402">
        <v>0</v>
      </c>
      <c r="C220" s="403"/>
      <c r="D220" s="403"/>
      <c r="E220" s="403"/>
      <c r="F220" s="404"/>
      <c r="G220" s="345" t="str">
        <f t="shared" si="26"/>
        <v/>
      </c>
      <c r="H220" s="404"/>
      <c r="I220" s="404"/>
      <c r="J220" s="404"/>
      <c r="K220" s="345">
        <f t="shared" si="27"/>
        <v>0</v>
      </c>
      <c r="L220" s="405" t="str">
        <f t="shared" si="28"/>
        <v>M/C Off?</v>
      </c>
      <c r="M220" s="406">
        <v>0</v>
      </c>
      <c r="N220" s="407" t="str">
        <f t="shared" si="29"/>
        <v/>
      </c>
      <c r="O220" s="408" t="str">
        <f t="shared" si="30"/>
        <v>NO THEO %</v>
      </c>
      <c r="P220" s="409" t="str">
        <f t="shared" si="31"/>
        <v/>
      </c>
    </row>
    <row r="221" spans="1:24" ht="19.5" customHeight="1" x14ac:dyDescent="0.4">
      <c r="A221" s="401">
        <f>'MACHINE INFO'!E220</f>
        <v>254</v>
      </c>
      <c r="B221" s="402">
        <v>0</v>
      </c>
      <c r="C221" s="403"/>
      <c r="D221" s="403"/>
      <c r="E221" s="403"/>
      <c r="F221" s="404"/>
      <c r="G221" s="345" t="str">
        <f t="shared" si="26"/>
        <v/>
      </c>
      <c r="H221" s="404"/>
      <c r="I221" s="404"/>
      <c r="J221" s="404"/>
      <c r="K221" s="345">
        <f t="shared" si="27"/>
        <v>0</v>
      </c>
      <c r="L221" s="405" t="str">
        <f t="shared" si="28"/>
        <v>M/C Off?</v>
      </c>
      <c r="M221" s="406">
        <v>0</v>
      </c>
      <c r="N221" s="407" t="str">
        <f t="shared" si="29"/>
        <v/>
      </c>
      <c r="O221" s="408" t="str">
        <f t="shared" si="30"/>
        <v>NO THEO %</v>
      </c>
      <c r="P221" s="409" t="str">
        <f t="shared" si="31"/>
        <v/>
      </c>
    </row>
    <row r="222" spans="1:24" ht="19.5" customHeight="1" x14ac:dyDescent="0.4">
      <c r="A222" s="401">
        <f>'MACHINE INFO'!E221</f>
        <v>255</v>
      </c>
      <c r="B222" s="402">
        <v>0</v>
      </c>
      <c r="C222" s="403"/>
      <c r="D222" s="403"/>
      <c r="E222" s="403"/>
      <c r="F222" s="404"/>
      <c r="G222" s="345" t="str">
        <f t="shared" si="26"/>
        <v/>
      </c>
      <c r="H222" s="404"/>
      <c r="I222" s="404"/>
      <c r="J222" s="404"/>
      <c r="K222" s="345">
        <f t="shared" si="27"/>
        <v>0</v>
      </c>
      <c r="L222" s="405" t="str">
        <f t="shared" si="28"/>
        <v>M/C Off?</v>
      </c>
      <c r="M222" s="406">
        <v>0</v>
      </c>
      <c r="N222" s="407" t="str">
        <f t="shared" si="29"/>
        <v/>
      </c>
      <c r="O222" s="408" t="str">
        <f t="shared" si="30"/>
        <v>NO THEO %</v>
      </c>
      <c r="P222" s="409" t="str">
        <f t="shared" si="31"/>
        <v/>
      </c>
    </row>
    <row r="223" spans="1:24" ht="19.5" customHeight="1" x14ac:dyDescent="0.4">
      <c r="A223" s="401">
        <f>'MACHINE INFO'!E222</f>
        <v>256</v>
      </c>
      <c r="B223" s="402">
        <v>0</v>
      </c>
      <c r="C223" s="403"/>
      <c r="D223" s="403"/>
      <c r="E223" s="403"/>
      <c r="F223" s="404"/>
      <c r="G223" s="345" t="str">
        <f t="shared" si="26"/>
        <v/>
      </c>
      <c r="H223" s="404"/>
      <c r="I223" s="404"/>
      <c r="J223" s="404"/>
      <c r="K223" s="345">
        <f t="shared" si="27"/>
        <v>0</v>
      </c>
      <c r="L223" s="405" t="str">
        <f t="shared" si="28"/>
        <v>M/C Off?</v>
      </c>
      <c r="M223" s="406">
        <v>0</v>
      </c>
      <c r="N223" s="407" t="str">
        <f t="shared" si="29"/>
        <v/>
      </c>
      <c r="O223" s="408" t="str">
        <f t="shared" si="30"/>
        <v>NO THEO %</v>
      </c>
      <c r="P223" s="409" t="str">
        <f t="shared" si="31"/>
        <v/>
      </c>
      <c r="Q223" s="254"/>
      <c r="X223" s="254"/>
    </row>
    <row r="224" spans="1:24" ht="19.5" customHeight="1" x14ac:dyDescent="0.4">
      <c r="A224" s="401">
        <f>'MACHINE INFO'!E223</f>
        <v>257</v>
      </c>
      <c r="B224" s="402">
        <v>0</v>
      </c>
      <c r="C224" s="403"/>
      <c r="D224" s="403"/>
      <c r="E224" s="403"/>
      <c r="F224" s="404"/>
      <c r="G224" s="345" t="str">
        <f t="shared" si="26"/>
        <v/>
      </c>
      <c r="H224" s="404"/>
      <c r="I224" s="404"/>
      <c r="J224" s="404"/>
      <c r="K224" s="345">
        <f t="shared" si="27"/>
        <v>0</v>
      </c>
      <c r="L224" s="405" t="str">
        <f t="shared" si="28"/>
        <v>M/C Off?</v>
      </c>
      <c r="M224" s="406">
        <v>0</v>
      </c>
      <c r="N224" s="407" t="str">
        <f t="shared" si="29"/>
        <v/>
      </c>
      <c r="O224" s="408" t="str">
        <f t="shared" si="30"/>
        <v>NO THEO %</v>
      </c>
      <c r="P224" s="409" t="str">
        <f t="shared" si="31"/>
        <v/>
      </c>
      <c r="Q224" s="17"/>
      <c r="X224" s="17"/>
    </row>
    <row r="225" spans="1:24" ht="19.5" customHeight="1" x14ac:dyDescent="0.4">
      <c r="A225" s="401">
        <f>'MACHINE INFO'!E224</f>
        <v>258</v>
      </c>
      <c r="B225" s="402">
        <v>0</v>
      </c>
      <c r="C225" s="403"/>
      <c r="D225" s="403"/>
      <c r="E225" s="403"/>
      <c r="F225" s="404"/>
      <c r="G225" s="345" t="str">
        <f t="shared" si="26"/>
        <v/>
      </c>
      <c r="H225" s="404"/>
      <c r="I225" s="404"/>
      <c r="J225" s="404"/>
      <c r="K225" s="345">
        <f t="shared" si="27"/>
        <v>0</v>
      </c>
      <c r="L225" s="405" t="str">
        <f t="shared" si="28"/>
        <v>M/C Off?</v>
      </c>
      <c r="M225" s="406">
        <v>0</v>
      </c>
      <c r="N225" s="407" t="str">
        <f t="shared" si="29"/>
        <v/>
      </c>
      <c r="O225" s="408" t="str">
        <f t="shared" si="30"/>
        <v>NO THEO %</v>
      </c>
      <c r="P225" s="409" t="str">
        <f t="shared" si="31"/>
        <v/>
      </c>
      <c r="Q225" s="17"/>
      <c r="R225" s="254"/>
      <c r="S225" s="254"/>
      <c r="T225" s="254"/>
      <c r="U225" s="254"/>
      <c r="V225" s="254"/>
      <c r="W225" s="254"/>
      <c r="X225" s="17"/>
    </row>
    <row r="226" spans="1:24" ht="19.5" customHeight="1" x14ac:dyDescent="0.4">
      <c r="A226" s="401">
        <f>'MACHINE INFO'!E225</f>
        <v>259</v>
      </c>
      <c r="B226" s="402">
        <v>0</v>
      </c>
      <c r="C226" s="403"/>
      <c r="D226" s="403"/>
      <c r="E226" s="403"/>
      <c r="F226" s="404"/>
      <c r="G226" s="345" t="str">
        <f t="shared" si="26"/>
        <v/>
      </c>
      <c r="H226" s="404"/>
      <c r="I226" s="404"/>
      <c r="J226" s="404"/>
      <c r="K226" s="345">
        <f t="shared" si="27"/>
        <v>0</v>
      </c>
      <c r="L226" s="405" t="str">
        <f t="shared" si="28"/>
        <v>M/C Off?</v>
      </c>
      <c r="M226" s="406">
        <v>0</v>
      </c>
      <c r="N226" s="407" t="str">
        <f t="shared" si="29"/>
        <v/>
      </c>
      <c r="O226" s="408" t="str">
        <f t="shared" si="30"/>
        <v>NO THEO %</v>
      </c>
      <c r="P226" s="409" t="str">
        <f t="shared" si="31"/>
        <v/>
      </c>
      <c r="Q226" s="17"/>
      <c r="R226" s="17"/>
      <c r="S226" s="17"/>
      <c r="T226" s="17"/>
      <c r="U226" s="17"/>
      <c r="V226" s="17"/>
      <c r="W226" s="17"/>
      <c r="X226" s="17"/>
    </row>
    <row r="227" spans="1:24" ht="19.5" customHeight="1" x14ac:dyDescent="0.4">
      <c r="A227" s="401">
        <f>'MACHINE INFO'!E226</f>
        <v>260</v>
      </c>
      <c r="B227" s="402">
        <v>0</v>
      </c>
      <c r="C227" s="403"/>
      <c r="D227" s="403"/>
      <c r="E227" s="403"/>
      <c r="F227" s="404"/>
      <c r="G227" s="345" t="str">
        <f t="shared" si="26"/>
        <v/>
      </c>
      <c r="H227" s="404"/>
      <c r="I227" s="404"/>
      <c r="J227" s="404"/>
      <c r="K227" s="345">
        <f t="shared" si="27"/>
        <v>0</v>
      </c>
      <c r="L227" s="405" t="str">
        <f t="shared" si="28"/>
        <v>M/C Off?</v>
      </c>
      <c r="M227" s="406">
        <v>0</v>
      </c>
      <c r="N227" s="407" t="str">
        <f t="shared" si="29"/>
        <v/>
      </c>
      <c r="O227" s="408" t="str">
        <f t="shared" si="30"/>
        <v>NO THEO %</v>
      </c>
      <c r="P227" s="409" t="str">
        <f t="shared" si="31"/>
        <v/>
      </c>
      <c r="Q227" s="17"/>
      <c r="R227" s="17"/>
      <c r="S227" s="17"/>
      <c r="T227" s="17"/>
      <c r="U227" s="17"/>
      <c r="V227" s="17"/>
      <c r="W227" s="17"/>
      <c r="X227" s="17"/>
    </row>
    <row r="228" spans="1:24" ht="19.5" customHeight="1" x14ac:dyDescent="0.4">
      <c r="A228" s="401">
        <f>'MACHINE INFO'!E227</f>
        <v>261</v>
      </c>
      <c r="B228" s="402">
        <v>0</v>
      </c>
      <c r="C228" s="403"/>
      <c r="D228" s="403"/>
      <c r="E228" s="403"/>
      <c r="F228" s="404"/>
      <c r="G228" s="345" t="str">
        <f t="shared" si="26"/>
        <v/>
      </c>
      <c r="H228" s="404"/>
      <c r="I228" s="404"/>
      <c r="J228" s="404"/>
      <c r="K228" s="345">
        <f t="shared" si="27"/>
        <v>0</v>
      </c>
      <c r="L228" s="405" t="str">
        <f t="shared" si="28"/>
        <v>M/C Off?</v>
      </c>
      <c r="M228" s="406">
        <v>0</v>
      </c>
      <c r="N228" s="407" t="str">
        <f t="shared" si="29"/>
        <v/>
      </c>
      <c r="O228" s="408" t="str">
        <f t="shared" si="30"/>
        <v>NO THEO %</v>
      </c>
      <c r="P228" s="409" t="str">
        <f t="shared" si="31"/>
        <v/>
      </c>
      <c r="Q228" s="17"/>
      <c r="R228" s="17"/>
      <c r="S228" s="17"/>
      <c r="T228" s="17"/>
      <c r="U228" s="17"/>
      <c r="V228" s="17"/>
      <c r="W228" s="17"/>
      <c r="X228" s="17"/>
    </row>
    <row r="229" spans="1:24" ht="19.5" customHeight="1" x14ac:dyDescent="0.4">
      <c r="A229" s="401">
        <f>'MACHINE INFO'!E228</f>
        <v>262</v>
      </c>
      <c r="B229" s="402">
        <v>0</v>
      </c>
      <c r="C229" s="403"/>
      <c r="D229" s="403"/>
      <c r="E229" s="403"/>
      <c r="F229" s="404"/>
      <c r="G229" s="345" t="str">
        <f t="shared" si="26"/>
        <v/>
      </c>
      <c r="H229" s="404"/>
      <c r="I229" s="404"/>
      <c r="J229" s="404"/>
      <c r="K229" s="345">
        <f t="shared" si="27"/>
        <v>0</v>
      </c>
      <c r="L229" s="405" t="str">
        <f t="shared" si="28"/>
        <v>M/C Off?</v>
      </c>
      <c r="M229" s="406">
        <v>0</v>
      </c>
      <c r="N229" s="407" t="str">
        <f t="shared" si="29"/>
        <v/>
      </c>
      <c r="O229" s="408" t="str">
        <f t="shared" si="30"/>
        <v>NO THEO %</v>
      </c>
      <c r="P229" s="409" t="str">
        <f t="shared" si="31"/>
        <v/>
      </c>
      <c r="Q229" s="17"/>
      <c r="R229" s="17"/>
      <c r="S229" s="17"/>
      <c r="T229" s="17"/>
      <c r="U229" s="17"/>
      <c r="V229" s="17"/>
      <c r="W229" s="17"/>
      <c r="X229" s="17"/>
    </row>
    <row r="230" spans="1:24" ht="20.25" customHeight="1" x14ac:dyDescent="0.4">
      <c r="A230" s="401">
        <f>'MACHINE INFO'!E229</f>
        <v>263</v>
      </c>
      <c r="B230" s="402">
        <v>0</v>
      </c>
      <c r="C230" s="403"/>
      <c r="D230" s="403"/>
      <c r="E230" s="403"/>
      <c r="F230" s="404"/>
      <c r="G230" s="345" t="str">
        <f t="shared" si="26"/>
        <v/>
      </c>
      <c r="H230" s="404"/>
      <c r="I230" s="404"/>
      <c r="J230" s="404"/>
      <c r="K230" s="345">
        <f t="shared" si="27"/>
        <v>0</v>
      </c>
      <c r="L230" s="405" t="str">
        <f t="shared" si="28"/>
        <v>M/C Off?</v>
      </c>
      <c r="M230" s="406">
        <v>0</v>
      </c>
      <c r="N230" s="407" t="str">
        <f t="shared" si="29"/>
        <v/>
      </c>
      <c r="O230" s="408" t="str">
        <f t="shared" si="30"/>
        <v>NO THEO %</v>
      </c>
      <c r="P230" s="409" t="str">
        <f t="shared" si="31"/>
        <v/>
      </c>
      <c r="Q230" s="17"/>
      <c r="R230" s="17"/>
      <c r="S230" s="17"/>
      <c r="T230" s="17"/>
      <c r="U230" s="17"/>
      <c r="V230" s="17"/>
      <c r="W230" s="17"/>
      <c r="X230" s="17"/>
    </row>
    <row r="231" spans="1:24" s="254" customFormat="1" ht="19.5" customHeight="1" x14ac:dyDescent="0.4">
      <c r="A231" s="401">
        <f>'MACHINE INFO'!E230</f>
        <v>264</v>
      </c>
      <c r="B231" s="402">
        <v>0</v>
      </c>
      <c r="C231" s="403"/>
      <c r="D231" s="403"/>
      <c r="E231" s="403"/>
      <c r="F231" s="404"/>
      <c r="G231" s="345" t="str">
        <f t="shared" si="26"/>
        <v/>
      </c>
      <c r="H231" s="404"/>
      <c r="I231" s="404"/>
      <c r="J231" s="404"/>
      <c r="K231" s="345">
        <f t="shared" si="27"/>
        <v>0</v>
      </c>
      <c r="L231" s="405" t="str">
        <f t="shared" si="28"/>
        <v>M/C Off?</v>
      </c>
      <c r="M231" s="406">
        <v>0</v>
      </c>
      <c r="N231" s="407" t="str">
        <f t="shared" si="29"/>
        <v/>
      </c>
      <c r="O231" s="408" t="str">
        <f t="shared" si="30"/>
        <v>NO THEO %</v>
      </c>
      <c r="P231" s="409" t="str">
        <f t="shared" si="31"/>
        <v/>
      </c>
      <c r="Q231" s="17"/>
      <c r="R231" s="17"/>
      <c r="S231" s="17"/>
      <c r="T231" s="17"/>
      <c r="U231" s="17"/>
      <c r="V231" s="17"/>
      <c r="W231" s="17"/>
      <c r="X231" s="17"/>
    </row>
    <row r="232" spans="1:24" s="17" customFormat="1" ht="19.5" customHeight="1" x14ac:dyDescent="0.4">
      <c r="A232" s="401">
        <f>'MACHINE INFO'!E231</f>
        <v>265</v>
      </c>
      <c r="B232" s="402">
        <v>0</v>
      </c>
      <c r="C232" s="403"/>
      <c r="D232" s="403"/>
      <c r="E232" s="403"/>
      <c r="F232" s="404"/>
      <c r="G232" s="345" t="str">
        <f t="shared" si="26"/>
        <v/>
      </c>
      <c r="H232" s="404"/>
      <c r="I232" s="404"/>
      <c r="J232" s="404"/>
      <c r="K232" s="345">
        <f t="shared" si="27"/>
        <v>0</v>
      </c>
      <c r="L232" s="405" t="str">
        <f t="shared" si="28"/>
        <v>M/C Off?</v>
      </c>
      <c r="M232" s="406">
        <v>0</v>
      </c>
      <c r="N232" s="407" t="str">
        <f t="shared" si="29"/>
        <v/>
      </c>
      <c r="O232" s="408" t="str">
        <f t="shared" si="30"/>
        <v>NO THEO %</v>
      </c>
      <c r="P232" s="409" t="str">
        <f t="shared" si="31"/>
        <v/>
      </c>
    </row>
    <row r="233" spans="1:24" s="17" customFormat="1" ht="19.5" customHeight="1" x14ac:dyDescent="0.4">
      <c r="A233" s="401">
        <f>'MACHINE INFO'!E232</f>
        <v>266</v>
      </c>
      <c r="B233" s="402">
        <v>0</v>
      </c>
      <c r="C233" s="403"/>
      <c r="D233" s="403"/>
      <c r="E233" s="403"/>
      <c r="F233" s="404"/>
      <c r="G233" s="345" t="str">
        <f t="shared" si="26"/>
        <v/>
      </c>
      <c r="H233" s="404"/>
      <c r="I233" s="404"/>
      <c r="J233" s="404"/>
      <c r="K233" s="345">
        <f t="shared" si="27"/>
        <v>0</v>
      </c>
      <c r="L233" s="405" t="str">
        <f t="shared" si="28"/>
        <v>M/C Off?</v>
      </c>
      <c r="M233" s="406">
        <v>0</v>
      </c>
      <c r="N233" s="407" t="str">
        <f t="shared" si="29"/>
        <v/>
      </c>
      <c r="O233" s="408" t="str">
        <f t="shared" si="30"/>
        <v>NO THEO %</v>
      </c>
      <c r="P233" s="409" t="str">
        <f t="shared" si="31"/>
        <v/>
      </c>
    </row>
    <row r="234" spans="1:24" s="17" customFormat="1" ht="19.5" customHeight="1" x14ac:dyDescent="0.4">
      <c r="A234" s="401">
        <f>'MACHINE INFO'!E233</f>
        <v>267</v>
      </c>
      <c r="B234" s="402">
        <v>0</v>
      </c>
      <c r="C234" s="403"/>
      <c r="D234" s="403"/>
      <c r="E234" s="403"/>
      <c r="F234" s="404"/>
      <c r="G234" s="345" t="str">
        <f t="shared" si="26"/>
        <v/>
      </c>
      <c r="H234" s="404"/>
      <c r="I234" s="404"/>
      <c r="J234" s="404"/>
      <c r="K234" s="345">
        <f t="shared" si="27"/>
        <v>0</v>
      </c>
      <c r="L234" s="405" t="str">
        <f t="shared" si="28"/>
        <v>M/C Off?</v>
      </c>
      <c r="M234" s="406">
        <v>0</v>
      </c>
      <c r="N234" s="407" t="str">
        <f t="shared" si="29"/>
        <v/>
      </c>
      <c r="O234" s="408" t="str">
        <f t="shared" si="30"/>
        <v>NO THEO %</v>
      </c>
      <c r="P234" s="409" t="str">
        <f t="shared" si="31"/>
        <v/>
      </c>
    </row>
    <row r="235" spans="1:24" s="17" customFormat="1" ht="19.5" customHeight="1" x14ac:dyDescent="0.4">
      <c r="A235" s="401">
        <f>'MACHINE INFO'!E234</f>
        <v>268</v>
      </c>
      <c r="B235" s="402">
        <v>0</v>
      </c>
      <c r="C235" s="403"/>
      <c r="D235" s="403"/>
      <c r="E235" s="403"/>
      <c r="F235" s="404"/>
      <c r="G235" s="345" t="str">
        <f t="shared" si="26"/>
        <v/>
      </c>
      <c r="H235" s="404"/>
      <c r="I235" s="404"/>
      <c r="J235" s="404"/>
      <c r="K235" s="345">
        <f t="shared" si="27"/>
        <v>0</v>
      </c>
      <c r="L235" s="405" t="str">
        <f t="shared" si="28"/>
        <v>M/C Off?</v>
      </c>
      <c r="M235" s="406">
        <v>0</v>
      </c>
      <c r="N235" s="407" t="str">
        <f t="shared" si="29"/>
        <v/>
      </c>
      <c r="O235" s="408" t="str">
        <f t="shared" si="30"/>
        <v>NO THEO %</v>
      </c>
      <c r="P235" s="409" t="str">
        <f t="shared" si="31"/>
        <v/>
      </c>
    </row>
    <row r="236" spans="1:24" s="17" customFormat="1" ht="19.5" customHeight="1" x14ac:dyDescent="0.4">
      <c r="A236" s="401">
        <f>'MACHINE INFO'!E235</f>
        <v>269</v>
      </c>
      <c r="B236" s="402">
        <v>0</v>
      </c>
      <c r="C236" s="403"/>
      <c r="D236" s="403"/>
      <c r="E236" s="403"/>
      <c r="F236" s="404"/>
      <c r="G236" s="345" t="str">
        <f t="shared" si="26"/>
        <v/>
      </c>
      <c r="H236" s="404"/>
      <c r="I236" s="404"/>
      <c r="J236" s="404"/>
      <c r="K236" s="345">
        <f t="shared" si="27"/>
        <v>0</v>
      </c>
      <c r="L236" s="405" t="str">
        <f t="shared" si="28"/>
        <v>M/C Off?</v>
      </c>
      <c r="M236" s="406">
        <v>0</v>
      </c>
      <c r="N236" s="407" t="str">
        <f t="shared" si="29"/>
        <v/>
      </c>
      <c r="O236" s="408" t="str">
        <f t="shared" si="30"/>
        <v>NO THEO %</v>
      </c>
      <c r="P236" s="409" t="str">
        <f t="shared" si="31"/>
        <v/>
      </c>
    </row>
    <row r="237" spans="1:24" s="17" customFormat="1" ht="19.5" customHeight="1" x14ac:dyDescent="0.4">
      <c r="A237" s="401">
        <f>'MACHINE INFO'!E236</f>
        <v>270</v>
      </c>
      <c r="B237" s="402">
        <v>0</v>
      </c>
      <c r="C237" s="403"/>
      <c r="D237" s="403"/>
      <c r="E237" s="403"/>
      <c r="F237" s="404"/>
      <c r="G237" s="345" t="str">
        <f t="shared" si="26"/>
        <v/>
      </c>
      <c r="H237" s="404"/>
      <c r="I237" s="404"/>
      <c r="J237" s="404"/>
      <c r="K237" s="345">
        <f t="shared" si="27"/>
        <v>0</v>
      </c>
      <c r="L237" s="405" t="str">
        <f t="shared" si="28"/>
        <v>M/C Off?</v>
      </c>
      <c r="M237" s="406">
        <v>0</v>
      </c>
      <c r="N237" s="407" t="str">
        <f t="shared" si="29"/>
        <v/>
      </c>
      <c r="O237" s="408" t="str">
        <f t="shared" si="30"/>
        <v>NO THEO %</v>
      </c>
      <c r="P237" s="409" t="str">
        <f t="shared" si="31"/>
        <v/>
      </c>
    </row>
    <row r="238" spans="1:24" s="17" customFormat="1" ht="19.5" customHeight="1" x14ac:dyDescent="0.4">
      <c r="A238" s="401">
        <f>'MACHINE INFO'!E237</f>
        <v>271</v>
      </c>
      <c r="B238" s="402">
        <v>0</v>
      </c>
      <c r="C238" s="403"/>
      <c r="D238" s="403"/>
      <c r="E238" s="403"/>
      <c r="F238" s="404"/>
      <c r="G238" s="345" t="str">
        <f t="shared" si="26"/>
        <v/>
      </c>
      <c r="H238" s="404"/>
      <c r="I238" s="404"/>
      <c r="J238" s="404"/>
      <c r="K238" s="345">
        <f t="shared" si="27"/>
        <v>0</v>
      </c>
      <c r="L238" s="405" t="str">
        <f t="shared" si="28"/>
        <v>M/C Off?</v>
      </c>
      <c r="M238" s="406">
        <v>0</v>
      </c>
      <c r="N238" s="407" t="str">
        <f t="shared" si="29"/>
        <v/>
      </c>
      <c r="O238" s="408" t="str">
        <f t="shared" si="30"/>
        <v>NO THEO %</v>
      </c>
      <c r="P238" s="409" t="str">
        <f t="shared" si="31"/>
        <v/>
      </c>
    </row>
    <row r="239" spans="1:24" s="17" customFormat="1" ht="19.5" customHeight="1" x14ac:dyDescent="0.4">
      <c r="A239" s="401">
        <f>'MACHINE INFO'!E238</f>
        <v>272</v>
      </c>
      <c r="B239" s="402">
        <v>0</v>
      </c>
      <c r="C239" s="403"/>
      <c r="D239" s="403"/>
      <c r="E239" s="403"/>
      <c r="F239" s="404"/>
      <c r="G239" s="345" t="str">
        <f t="shared" si="26"/>
        <v/>
      </c>
      <c r="H239" s="404"/>
      <c r="I239" s="404"/>
      <c r="J239" s="404"/>
      <c r="K239" s="345">
        <f t="shared" si="27"/>
        <v>0</v>
      </c>
      <c r="L239" s="405" t="str">
        <f t="shared" si="28"/>
        <v>M/C Off?</v>
      </c>
      <c r="M239" s="406">
        <v>0</v>
      </c>
      <c r="N239" s="407" t="str">
        <f t="shared" si="29"/>
        <v/>
      </c>
      <c r="O239" s="408" t="str">
        <f t="shared" si="30"/>
        <v>NO THEO %</v>
      </c>
      <c r="P239" s="409" t="str">
        <f t="shared" si="31"/>
        <v/>
      </c>
    </row>
    <row r="240" spans="1:24" s="17" customFormat="1" ht="19.5" customHeight="1" x14ac:dyDescent="0.4">
      <c r="A240" s="401">
        <f>'MACHINE INFO'!E239</f>
        <v>273</v>
      </c>
      <c r="B240" s="402">
        <v>0</v>
      </c>
      <c r="C240" s="403"/>
      <c r="D240" s="403"/>
      <c r="E240" s="403"/>
      <c r="F240" s="404"/>
      <c r="G240" s="345" t="str">
        <f t="shared" si="26"/>
        <v/>
      </c>
      <c r="H240" s="404"/>
      <c r="I240" s="404"/>
      <c r="J240" s="404"/>
      <c r="K240" s="345">
        <f t="shared" si="27"/>
        <v>0</v>
      </c>
      <c r="L240" s="405" t="str">
        <f t="shared" si="28"/>
        <v>M/C Off?</v>
      </c>
      <c r="M240" s="406">
        <v>0</v>
      </c>
      <c r="N240" s="407" t="str">
        <f t="shared" si="29"/>
        <v/>
      </c>
      <c r="O240" s="408" t="str">
        <f t="shared" si="30"/>
        <v>NO THEO %</v>
      </c>
      <c r="P240" s="409" t="str">
        <f t="shared" si="31"/>
        <v/>
      </c>
    </row>
    <row r="241" spans="1:24" s="17" customFormat="1" ht="19.5" customHeight="1" x14ac:dyDescent="0.4">
      <c r="A241" s="401">
        <f>'MACHINE INFO'!E240</f>
        <v>274</v>
      </c>
      <c r="B241" s="402">
        <v>0</v>
      </c>
      <c r="C241" s="403"/>
      <c r="D241" s="403"/>
      <c r="E241" s="403"/>
      <c r="F241" s="404"/>
      <c r="G241" s="345" t="str">
        <f t="shared" si="26"/>
        <v/>
      </c>
      <c r="H241" s="404"/>
      <c r="I241" s="404"/>
      <c r="J241" s="404"/>
      <c r="K241" s="345">
        <f t="shared" si="27"/>
        <v>0</v>
      </c>
      <c r="L241" s="405" t="str">
        <f t="shared" si="28"/>
        <v>M/C Off?</v>
      </c>
      <c r="M241" s="406">
        <v>0</v>
      </c>
      <c r="N241" s="407" t="str">
        <f t="shared" si="29"/>
        <v/>
      </c>
      <c r="O241" s="408" t="str">
        <f t="shared" si="30"/>
        <v>NO THEO %</v>
      </c>
      <c r="P241" s="409" t="str">
        <f t="shared" si="31"/>
        <v/>
      </c>
    </row>
    <row r="242" spans="1:24" s="17" customFormat="1" ht="19.5" customHeight="1" x14ac:dyDescent="0.4">
      <c r="A242" s="401">
        <f>'MACHINE INFO'!E241</f>
        <v>275</v>
      </c>
      <c r="B242" s="402">
        <v>0</v>
      </c>
      <c r="C242" s="403"/>
      <c r="D242" s="403"/>
      <c r="E242" s="403"/>
      <c r="F242" s="404"/>
      <c r="G242" s="345" t="str">
        <f t="shared" si="26"/>
        <v/>
      </c>
      <c r="H242" s="404"/>
      <c r="I242" s="404"/>
      <c r="J242" s="404"/>
      <c r="K242" s="345">
        <f t="shared" si="27"/>
        <v>0</v>
      </c>
      <c r="L242" s="405" t="str">
        <f t="shared" si="28"/>
        <v>M/C Off?</v>
      </c>
      <c r="M242" s="406">
        <v>0</v>
      </c>
      <c r="N242" s="407" t="str">
        <f t="shared" si="29"/>
        <v/>
      </c>
      <c r="O242" s="408" t="str">
        <f t="shared" si="30"/>
        <v>NO THEO %</v>
      </c>
      <c r="P242" s="409" t="str">
        <f t="shared" si="31"/>
        <v/>
      </c>
      <c r="Q242" s="23"/>
    </row>
    <row r="243" spans="1:24" s="17" customFormat="1" ht="19.5" customHeight="1" x14ac:dyDescent="0.4">
      <c r="A243" s="401">
        <f>'MACHINE INFO'!E242</f>
        <v>276</v>
      </c>
      <c r="B243" s="402">
        <v>0</v>
      </c>
      <c r="C243" s="403"/>
      <c r="D243" s="403"/>
      <c r="E243" s="403"/>
      <c r="F243" s="404"/>
      <c r="G243" s="345" t="str">
        <f t="shared" si="26"/>
        <v/>
      </c>
      <c r="H243" s="404"/>
      <c r="I243" s="404"/>
      <c r="J243" s="404"/>
      <c r="K243" s="345">
        <f t="shared" si="27"/>
        <v>0</v>
      </c>
      <c r="L243" s="405" t="str">
        <f t="shared" si="28"/>
        <v>M/C Off?</v>
      </c>
      <c r="M243" s="406">
        <v>0</v>
      </c>
      <c r="N243" s="407" t="str">
        <f t="shared" si="29"/>
        <v/>
      </c>
      <c r="O243" s="408" t="str">
        <f t="shared" si="30"/>
        <v>NO THEO %</v>
      </c>
      <c r="P243" s="409" t="str">
        <f t="shared" si="31"/>
        <v/>
      </c>
      <c r="Q243" s="1"/>
    </row>
    <row r="244" spans="1:24" s="17" customFormat="1" ht="19.5" customHeight="1" x14ac:dyDescent="0.4">
      <c r="A244" s="401">
        <f>'MACHINE INFO'!E243</f>
        <v>277</v>
      </c>
      <c r="B244" s="402">
        <v>0</v>
      </c>
      <c r="C244" s="403"/>
      <c r="D244" s="403"/>
      <c r="E244" s="403"/>
      <c r="F244" s="404"/>
      <c r="G244" s="345" t="str">
        <f t="shared" si="26"/>
        <v/>
      </c>
      <c r="H244" s="404"/>
      <c r="I244" s="404"/>
      <c r="J244" s="404"/>
      <c r="K244" s="345">
        <f t="shared" si="27"/>
        <v>0</v>
      </c>
      <c r="L244" s="405" t="str">
        <f t="shared" si="28"/>
        <v>M/C Off?</v>
      </c>
      <c r="M244" s="406">
        <v>0</v>
      </c>
      <c r="N244" s="407" t="str">
        <f t="shared" si="29"/>
        <v/>
      </c>
      <c r="O244" s="408" t="str">
        <f t="shared" si="30"/>
        <v>NO THEO %</v>
      </c>
      <c r="P244" s="409" t="str">
        <f t="shared" si="31"/>
        <v/>
      </c>
      <c r="Q244" s="23"/>
    </row>
    <row r="245" spans="1:24" s="17" customFormat="1" ht="19.5" customHeight="1" x14ac:dyDescent="0.4">
      <c r="A245" s="401">
        <f>'MACHINE INFO'!E244</f>
        <v>278</v>
      </c>
      <c r="B245" s="402">
        <v>0</v>
      </c>
      <c r="C245" s="403"/>
      <c r="D245" s="403"/>
      <c r="E245" s="403"/>
      <c r="F245" s="404"/>
      <c r="G245" s="345" t="str">
        <f t="shared" si="26"/>
        <v/>
      </c>
      <c r="H245" s="404"/>
      <c r="I245" s="404"/>
      <c r="J245" s="404"/>
      <c r="K245" s="345">
        <f t="shared" si="27"/>
        <v>0</v>
      </c>
      <c r="L245" s="405" t="str">
        <f t="shared" si="28"/>
        <v>M/C Off?</v>
      </c>
      <c r="M245" s="406">
        <v>0</v>
      </c>
      <c r="N245" s="407" t="str">
        <f t="shared" si="29"/>
        <v/>
      </c>
      <c r="O245" s="408" t="str">
        <f t="shared" si="30"/>
        <v>NO THEO %</v>
      </c>
      <c r="P245" s="409" t="str">
        <f t="shared" si="31"/>
        <v/>
      </c>
      <c r="Q245" s="1"/>
      <c r="R245" s="23"/>
      <c r="S245" s="23"/>
      <c r="T245" s="23"/>
      <c r="U245" s="23"/>
      <c r="V245" s="23"/>
      <c r="W245" s="23"/>
    </row>
    <row r="246" spans="1:24" s="17" customFormat="1" ht="19.5" customHeight="1" x14ac:dyDescent="0.4">
      <c r="A246" s="401">
        <f>'MACHINE INFO'!E245</f>
        <v>279</v>
      </c>
      <c r="B246" s="402">
        <v>0</v>
      </c>
      <c r="C246" s="403"/>
      <c r="D246" s="403"/>
      <c r="E246" s="403"/>
      <c r="F246" s="404"/>
      <c r="G246" s="345" t="str">
        <f t="shared" si="26"/>
        <v/>
      </c>
      <c r="H246" s="404"/>
      <c r="I246" s="404"/>
      <c r="J246" s="404"/>
      <c r="K246" s="345">
        <f t="shared" si="27"/>
        <v>0</v>
      </c>
      <c r="L246" s="405" t="str">
        <f t="shared" si="28"/>
        <v>M/C Off?</v>
      </c>
      <c r="M246" s="406">
        <v>0</v>
      </c>
      <c r="N246" s="407" t="str">
        <f t="shared" si="29"/>
        <v/>
      </c>
      <c r="O246" s="408" t="str">
        <f t="shared" si="30"/>
        <v>NO THEO %</v>
      </c>
      <c r="P246" s="409" t="str">
        <f t="shared" si="31"/>
        <v/>
      </c>
      <c r="Q246" s="1"/>
      <c r="R246" s="1"/>
      <c r="S246" s="1"/>
      <c r="T246" s="1"/>
      <c r="U246" s="1"/>
      <c r="V246" s="1"/>
      <c r="W246" s="1"/>
    </row>
    <row r="247" spans="1:24" s="17" customFormat="1" ht="19.5" customHeight="1" x14ac:dyDescent="0.4">
      <c r="A247" s="401">
        <f>'MACHINE INFO'!E246</f>
        <v>280</v>
      </c>
      <c r="B247" s="402">
        <v>0</v>
      </c>
      <c r="C247" s="403"/>
      <c r="D247" s="403"/>
      <c r="E247" s="403"/>
      <c r="F247" s="404"/>
      <c r="G247" s="345" t="str">
        <f t="shared" si="26"/>
        <v/>
      </c>
      <c r="H247" s="404"/>
      <c r="I247" s="404"/>
      <c r="J247" s="404"/>
      <c r="K247" s="345">
        <f t="shared" si="27"/>
        <v>0</v>
      </c>
      <c r="L247" s="405" t="str">
        <f t="shared" si="28"/>
        <v>M/C Off?</v>
      </c>
      <c r="M247" s="406">
        <v>0</v>
      </c>
      <c r="N247" s="407" t="str">
        <f t="shared" si="29"/>
        <v/>
      </c>
      <c r="O247" s="408" t="str">
        <f t="shared" si="30"/>
        <v>NO THEO %</v>
      </c>
      <c r="P247" s="409" t="str">
        <f t="shared" si="31"/>
        <v/>
      </c>
      <c r="Q247" s="1"/>
      <c r="R247" s="23"/>
      <c r="S247" s="23"/>
      <c r="T247" s="23"/>
      <c r="U247" s="23"/>
      <c r="V247" s="23"/>
      <c r="W247" s="23"/>
    </row>
    <row r="248" spans="1:24" s="17" customFormat="1" ht="19.5" customHeight="1" x14ac:dyDescent="0.4">
      <c r="A248" s="401">
        <f>'MACHINE INFO'!E247</f>
        <v>281</v>
      </c>
      <c r="B248" s="402">
        <v>0</v>
      </c>
      <c r="C248" s="403"/>
      <c r="D248" s="403"/>
      <c r="E248" s="403"/>
      <c r="F248" s="404"/>
      <c r="G248" s="345" t="str">
        <f t="shared" si="26"/>
        <v/>
      </c>
      <c r="H248" s="404"/>
      <c r="I248" s="404"/>
      <c r="J248" s="404"/>
      <c r="K248" s="345">
        <f t="shared" si="27"/>
        <v>0</v>
      </c>
      <c r="L248" s="405" t="str">
        <f t="shared" si="28"/>
        <v>M/C Off?</v>
      </c>
      <c r="M248" s="406">
        <v>0</v>
      </c>
      <c r="N248" s="407" t="str">
        <f t="shared" si="29"/>
        <v/>
      </c>
      <c r="O248" s="408" t="str">
        <f t="shared" si="30"/>
        <v>NO THEO %</v>
      </c>
      <c r="P248" s="409" t="str">
        <f t="shared" si="31"/>
        <v/>
      </c>
      <c r="Q248" s="1"/>
      <c r="R248" s="1"/>
      <c r="S248" s="1"/>
      <c r="T248" s="1"/>
      <c r="U248" s="1"/>
      <c r="V248" s="1"/>
      <c r="W248" s="1"/>
    </row>
    <row r="249" spans="1:24" s="17" customFormat="1" ht="19.5" customHeight="1" x14ac:dyDescent="0.4">
      <c r="A249" s="401">
        <f>'MACHINE INFO'!E248</f>
        <v>282</v>
      </c>
      <c r="B249" s="402">
        <v>0</v>
      </c>
      <c r="C249" s="403"/>
      <c r="D249" s="403"/>
      <c r="E249" s="403"/>
      <c r="F249" s="404"/>
      <c r="G249" s="345" t="str">
        <f t="shared" si="26"/>
        <v/>
      </c>
      <c r="H249" s="404"/>
      <c r="I249" s="404"/>
      <c r="J249" s="404"/>
      <c r="K249" s="345">
        <f t="shared" si="27"/>
        <v>0</v>
      </c>
      <c r="L249" s="405" t="str">
        <f t="shared" si="28"/>
        <v>M/C Off?</v>
      </c>
      <c r="M249" s="406">
        <v>0</v>
      </c>
      <c r="N249" s="407" t="str">
        <f t="shared" si="29"/>
        <v/>
      </c>
      <c r="O249" s="408" t="str">
        <f t="shared" si="30"/>
        <v>NO THEO %</v>
      </c>
      <c r="P249" s="409" t="str">
        <f t="shared" si="31"/>
        <v/>
      </c>
      <c r="Q249" s="1"/>
      <c r="R249" s="1"/>
      <c r="S249" s="1"/>
      <c r="T249" s="1"/>
      <c r="U249" s="1"/>
      <c r="V249" s="1"/>
      <c r="W249" s="1"/>
    </row>
    <row r="250" spans="1:24" s="17" customFormat="1" ht="19.5" customHeight="1" x14ac:dyDescent="0.4">
      <c r="A250" s="401">
        <f>'MACHINE INFO'!E249</f>
        <v>283</v>
      </c>
      <c r="B250" s="402">
        <v>0</v>
      </c>
      <c r="C250" s="403"/>
      <c r="D250" s="403"/>
      <c r="E250" s="403"/>
      <c r="F250" s="404"/>
      <c r="G250" s="345" t="str">
        <f t="shared" si="26"/>
        <v/>
      </c>
      <c r="H250" s="404"/>
      <c r="I250" s="404"/>
      <c r="J250" s="404"/>
      <c r="K250" s="345">
        <f t="shared" si="27"/>
        <v>0</v>
      </c>
      <c r="L250" s="405" t="str">
        <f t="shared" si="28"/>
        <v>M/C Off?</v>
      </c>
      <c r="M250" s="406">
        <v>0</v>
      </c>
      <c r="N250" s="407" t="str">
        <f t="shared" si="29"/>
        <v/>
      </c>
      <c r="O250" s="408" t="str">
        <f t="shared" si="30"/>
        <v>NO THEO %</v>
      </c>
      <c r="P250" s="409" t="str">
        <f t="shared" si="31"/>
        <v/>
      </c>
      <c r="Q250" s="1"/>
      <c r="R250" s="1"/>
      <c r="S250" s="1"/>
      <c r="T250" s="1"/>
      <c r="U250" s="1"/>
      <c r="V250" s="1"/>
      <c r="W250" s="1"/>
    </row>
    <row r="251" spans="1:24" s="17" customFormat="1" ht="19.5" customHeight="1" x14ac:dyDescent="0.4">
      <c r="A251" s="401">
        <f>'MACHINE INFO'!E250</f>
        <v>284</v>
      </c>
      <c r="B251" s="402">
        <v>0</v>
      </c>
      <c r="C251" s="403"/>
      <c r="D251" s="403"/>
      <c r="E251" s="403"/>
      <c r="F251" s="404"/>
      <c r="G251" s="345" t="str">
        <f t="shared" si="26"/>
        <v/>
      </c>
      <c r="H251" s="404"/>
      <c r="I251" s="404"/>
      <c r="J251" s="404"/>
      <c r="K251" s="345">
        <f t="shared" si="27"/>
        <v>0</v>
      </c>
      <c r="L251" s="405" t="str">
        <f t="shared" si="28"/>
        <v>M/C Off?</v>
      </c>
      <c r="M251" s="406">
        <v>0</v>
      </c>
      <c r="N251" s="407" t="str">
        <f t="shared" si="29"/>
        <v/>
      </c>
      <c r="O251" s="408" t="str">
        <f t="shared" si="30"/>
        <v>NO THEO %</v>
      </c>
      <c r="P251" s="409" t="str">
        <f t="shared" si="31"/>
        <v/>
      </c>
      <c r="Q251" s="1"/>
      <c r="R251" s="1"/>
      <c r="S251" s="1"/>
      <c r="T251" s="1"/>
      <c r="U251" s="1"/>
      <c r="V251" s="1"/>
      <c r="W251" s="1"/>
    </row>
    <row r="252" spans="1:24" s="17" customFormat="1" ht="19.5" customHeight="1" x14ac:dyDescent="0.4">
      <c r="A252" s="401">
        <f>'MACHINE INFO'!E251</f>
        <v>285</v>
      </c>
      <c r="B252" s="402">
        <v>0</v>
      </c>
      <c r="C252" s="403"/>
      <c r="D252" s="403"/>
      <c r="E252" s="403"/>
      <c r="F252" s="404"/>
      <c r="G252" s="345" t="str">
        <f t="shared" si="26"/>
        <v/>
      </c>
      <c r="H252" s="404"/>
      <c r="I252" s="404"/>
      <c r="J252" s="404"/>
      <c r="K252" s="345">
        <f t="shared" si="27"/>
        <v>0</v>
      </c>
      <c r="L252" s="405" t="str">
        <f t="shared" si="28"/>
        <v>M/C Off?</v>
      </c>
      <c r="M252" s="406">
        <v>0</v>
      </c>
      <c r="N252" s="407" t="str">
        <f t="shared" si="29"/>
        <v/>
      </c>
      <c r="O252" s="408" t="str">
        <f t="shared" si="30"/>
        <v>NO THEO %</v>
      </c>
      <c r="P252" s="409" t="str">
        <f t="shared" si="31"/>
        <v/>
      </c>
      <c r="Q252" s="1"/>
      <c r="R252" s="1"/>
      <c r="S252" s="1"/>
      <c r="T252" s="1"/>
      <c r="U252" s="1"/>
      <c r="V252" s="1"/>
      <c r="W252" s="1"/>
    </row>
    <row r="253" spans="1:24" s="17" customFormat="1" ht="19.5" customHeight="1" x14ac:dyDescent="0.4">
      <c r="A253" s="401">
        <f>'MACHINE INFO'!E252</f>
        <v>286</v>
      </c>
      <c r="B253" s="402">
        <v>0</v>
      </c>
      <c r="C253" s="403"/>
      <c r="D253" s="403"/>
      <c r="E253" s="403"/>
      <c r="F253" s="404"/>
      <c r="G253" s="345" t="str">
        <f t="shared" si="26"/>
        <v/>
      </c>
      <c r="H253" s="404"/>
      <c r="I253" s="404"/>
      <c r="J253" s="404"/>
      <c r="K253" s="345">
        <f t="shared" si="27"/>
        <v>0</v>
      </c>
      <c r="L253" s="405" t="str">
        <f t="shared" si="28"/>
        <v>M/C Off?</v>
      </c>
      <c r="M253" s="406">
        <v>0</v>
      </c>
      <c r="N253" s="407" t="str">
        <f t="shared" si="29"/>
        <v/>
      </c>
      <c r="O253" s="408" t="str">
        <f t="shared" si="30"/>
        <v>NO THEO %</v>
      </c>
      <c r="P253" s="409" t="str">
        <f t="shared" si="31"/>
        <v/>
      </c>
      <c r="Q253" s="1"/>
      <c r="R253" s="1"/>
      <c r="S253" s="1"/>
      <c r="T253" s="1"/>
      <c r="U253" s="1"/>
      <c r="V253" s="1"/>
      <c r="W253" s="1"/>
    </row>
    <row r="254" spans="1:24" s="17" customFormat="1" ht="19.5" customHeight="1" x14ac:dyDescent="0.4">
      <c r="A254" s="401">
        <f>'MACHINE INFO'!E253</f>
        <v>287</v>
      </c>
      <c r="B254" s="402">
        <v>0</v>
      </c>
      <c r="C254" s="403"/>
      <c r="D254" s="403"/>
      <c r="E254" s="403"/>
      <c r="F254" s="404"/>
      <c r="G254" s="345" t="str">
        <f t="shared" si="26"/>
        <v/>
      </c>
      <c r="H254" s="404"/>
      <c r="I254" s="404"/>
      <c r="J254" s="404"/>
      <c r="K254" s="345">
        <f t="shared" si="27"/>
        <v>0</v>
      </c>
      <c r="L254" s="405" t="str">
        <f t="shared" si="28"/>
        <v>M/C Off?</v>
      </c>
      <c r="M254" s="406">
        <v>0</v>
      </c>
      <c r="N254" s="407" t="str">
        <f t="shared" si="29"/>
        <v/>
      </c>
      <c r="O254" s="408" t="str">
        <f t="shared" si="30"/>
        <v>NO THEO %</v>
      </c>
      <c r="P254" s="409" t="str">
        <f t="shared" si="31"/>
        <v/>
      </c>
      <c r="Q254" s="1"/>
      <c r="R254" s="1"/>
      <c r="S254" s="1"/>
      <c r="T254" s="1"/>
      <c r="U254" s="1"/>
      <c r="V254" s="1"/>
      <c r="W254" s="1"/>
    </row>
    <row r="255" spans="1:24" s="17" customFormat="1" ht="19.5" customHeight="1" x14ac:dyDescent="0.4">
      <c r="A255" s="401">
        <f>'MACHINE INFO'!E254</f>
        <v>288</v>
      </c>
      <c r="B255" s="402">
        <v>0</v>
      </c>
      <c r="C255" s="403"/>
      <c r="D255" s="403"/>
      <c r="E255" s="403"/>
      <c r="F255" s="404"/>
      <c r="G255" s="345" t="str">
        <f t="shared" si="26"/>
        <v/>
      </c>
      <c r="H255" s="404"/>
      <c r="I255" s="404"/>
      <c r="J255" s="404"/>
      <c r="K255" s="345">
        <f t="shared" si="27"/>
        <v>0</v>
      </c>
      <c r="L255" s="405" t="str">
        <f t="shared" si="28"/>
        <v>M/C Off?</v>
      </c>
      <c r="M255" s="406">
        <v>0</v>
      </c>
      <c r="N255" s="407" t="str">
        <f t="shared" si="29"/>
        <v/>
      </c>
      <c r="O255" s="408" t="str">
        <f t="shared" si="30"/>
        <v>NO THEO %</v>
      </c>
      <c r="P255" s="409" t="str">
        <f t="shared" si="31"/>
        <v/>
      </c>
      <c r="Q255" s="1"/>
      <c r="R255" s="1"/>
      <c r="S255" s="1"/>
      <c r="T255" s="1"/>
      <c r="U255" s="1"/>
      <c r="V255" s="1"/>
      <c r="W255" s="1"/>
      <c r="X255" s="23"/>
    </row>
    <row r="256" spans="1:24" s="17" customFormat="1" ht="19.5" customHeight="1" x14ac:dyDescent="0.4">
      <c r="A256" s="401">
        <f>'MACHINE INFO'!E255</f>
        <v>289</v>
      </c>
      <c r="B256" s="402">
        <v>0</v>
      </c>
      <c r="C256" s="403"/>
      <c r="D256" s="403"/>
      <c r="E256" s="403"/>
      <c r="F256" s="404"/>
      <c r="G256" s="345" t="str">
        <f t="shared" si="26"/>
        <v/>
      </c>
      <c r="H256" s="404"/>
      <c r="I256" s="404"/>
      <c r="J256" s="404"/>
      <c r="K256" s="345">
        <f t="shared" si="27"/>
        <v>0</v>
      </c>
      <c r="L256" s="405" t="str">
        <f t="shared" si="28"/>
        <v>M/C Off?</v>
      </c>
      <c r="M256" s="406">
        <v>0</v>
      </c>
      <c r="N256" s="407" t="str">
        <f t="shared" si="29"/>
        <v/>
      </c>
      <c r="O256" s="408" t="str">
        <f t="shared" si="30"/>
        <v>NO THEO %</v>
      </c>
      <c r="P256" s="409" t="str">
        <f t="shared" si="31"/>
        <v/>
      </c>
      <c r="Q256" s="1"/>
      <c r="R256" s="1"/>
      <c r="S256" s="1"/>
      <c r="T256" s="1"/>
      <c r="U256" s="1"/>
      <c r="V256" s="1"/>
      <c r="W256" s="1"/>
      <c r="X256" s="1"/>
    </row>
    <row r="257" spans="1:24" s="17" customFormat="1" ht="19.5" customHeight="1" x14ac:dyDescent="0.4">
      <c r="A257" s="401">
        <f>'MACHINE INFO'!E256</f>
        <v>290</v>
      </c>
      <c r="B257" s="402">
        <v>0</v>
      </c>
      <c r="C257" s="403"/>
      <c r="D257" s="403"/>
      <c r="E257" s="403"/>
      <c r="F257" s="404"/>
      <c r="G257" s="345" t="str">
        <f t="shared" si="26"/>
        <v/>
      </c>
      <c r="H257" s="404"/>
      <c r="I257" s="404"/>
      <c r="J257" s="404"/>
      <c r="K257" s="345">
        <f t="shared" si="27"/>
        <v>0</v>
      </c>
      <c r="L257" s="405" t="str">
        <f t="shared" si="28"/>
        <v>M/C Off?</v>
      </c>
      <c r="M257" s="406">
        <v>0</v>
      </c>
      <c r="N257" s="407" t="str">
        <f t="shared" si="29"/>
        <v/>
      </c>
      <c r="O257" s="408" t="str">
        <f t="shared" si="30"/>
        <v>NO THEO %</v>
      </c>
      <c r="P257" s="409" t="str">
        <f t="shared" si="31"/>
        <v/>
      </c>
      <c r="Q257" s="1"/>
      <c r="R257" s="1"/>
      <c r="S257" s="1"/>
      <c r="T257" s="1"/>
      <c r="U257" s="1"/>
      <c r="V257" s="1"/>
      <c r="W257" s="1"/>
      <c r="X257" s="23"/>
    </row>
    <row r="258" spans="1:24" s="17" customFormat="1" ht="19.5" customHeight="1" x14ac:dyDescent="0.4">
      <c r="A258" s="401">
        <f>'MACHINE INFO'!E257</f>
        <v>291</v>
      </c>
      <c r="B258" s="402">
        <v>0</v>
      </c>
      <c r="C258" s="403"/>
      <c r="D258" s="403"/>
      <c r="E258" s="403"/>
      <c r="F258" s="404"/>
      <c r="G258" s="345" t="str">
        <f t="shared" si="26"/>
        <v/>
      </c>
      <c r="H258" s="404"/>
      <c r="I258" s="404"/>
      <c r="J258" s="404"/>
      <c r="K258" s="345">
        <f t="shared" si="27"/>
        <v>0</v>
      </c>
      <c r="L258" s="405" t="str">
        <f t="shared" si="28"/>
        <v>M/C Off?</v>
      </c>
      <c r="M258" s="406">
        <v>0</v>
      </c>
      <c r="N258" s="407" t="str">
        <f t="shared" si="29"/>
        <v/>
      </c>
      <c r="O258" s="408" t="str">
        <f t="shared" si="30"/>
        <v>NO THEO %</v>
      </c>
      <c r="P258" s="409" t="str">
        <f t="shared" si="31"/>
        <v/>
      </c>
      <c r="Q258" s="1"/>
      <c r="R258" s="1"/>
      <c r="S258" s="1"/>
      <c r="T258" s="1"/>
      <c r="U258" s="1"/>
      <c r="V258" s="1"/>
      <c r="W258" s="1"/>
      <c r="X258" s="1"/>
    </row>
    <row r="259" spans="1:24" s="17" customFormat="1" ht="19.5" customHeight="1" x14ac:dyDescent="0.4">
      <c r="A259" s="401">
        <f>'MACHINE INFO'!E258</f>
        <v>292</v>
      </c>
      <c r="B259" s="402">
        <v>0</v>
      </c>
      <c r="C259" s="403"/>
      <c r="D259" s="403"/>
      <c r="E259" s="403"/>
      <c r="F259" s="404"/>
      <c r="G259" s="345" t="str">
        <f t="shared" si="26"/>
        <v/>
      </c>
      <c r="H259" s="404"/>
      <c r="I259" s="404"/>
      <c r="J259" s="404"/>
      <c r="K259" s="345">
        <f t="shared" si="27"/>
        <v>0</v>
      </c>
      <c r="L259" s="405" t="str">
        <f t="shared" si="28"/>
        <v>M/C Off?</v>
      </c>
      <c r="M259" s="406">
        <v>0</v>
      </c>
      <c r="N259" s="407" t="str">
        <f t="shared" si="29"/>
        <v/>
      </c>
      <c r="O259" s="408" t="str">
        <f t="shared" si="30"/>
        <v>NO THEO %</v>
      </c>
      <c r="P259" s="409" t="str">
        <f t="shared" si="31"/>
        <v/>
      </c>
      <c r="Q259" s="1"/>
      <c r="R259" s="1"/>
      <c r="S259" s="1"/>
      <c r="T259" s="1"/>
      <c r="U259" s="1"/>
      <c r="V259" s="1"/>
      <c r="W259" s="1"/>
      <c r="X259" s="1"/>
    </row>
    <row r="260" spans="1:24" s="17" customFormat="1" ht="19.5" customHeight="1" x14ac:dyDescent="0.4">
      <c r="A260" s="401">
        <f>'MACHINE INFO'!E259</f>
        <v>293</v>
      </c>
      <c r="B260" s="402">
        <v>0</v>
      </c>
      <c r="C260" s="403"/>
      <c r="D260" s="403"/>
      <c r="E260" s="403"/>
      <c r="F260" s="404"/>
      <c r="G260" s="345" t="str">
        <f t="shared" si="26"/>
        <v/>
      </c>
      <c r="H260" s="404"/>
      <c r="I260" s="404"/>
      <c r="J260" s="404"/>
      <c r="K260" s="345">
        <f t="shared" si="27"/>
        <v>0</v>
      </c>
      <c r="L260" s="405" t="str">
        <f t="shared" si="28"/>
        <v>M/C Off?</v>
      </c>
      <c r="M260" s="406">
        <v>0</v>
      </c>
      <c r="N260" s="407" t="str">
        <f t="shared" si="29"/>
        <v/>
      </c>
      <c r="O260" s="408" t="str">
        <f t="shared" si="30"/>
        <v>NO THEO %</v>
      </c>
      <c r="P260" s="409" t="str">
        <f t="shared" si="31"/>
        <v/>
      </c>
      <c r="Q260" s="1"/>
      <c r="R260" s="1"/>
      <c r="S260" s="1"/>
      <c r="T260" s="1"/>
      <c r="U260" s="1"/>
      <c r="V260" s="1"/>
      <c r="W260" s="1"/>
      <c r="X260" s="1"/>
    </row>
    <row r="261" spans="1:24" s="17" customFormat="1" ht="19.5" customHeight="1" x14ac:dyDescent="0.4">
      <c r="A261" s="401">
        <f>'MACHINE INFO'!E260</f>
        <v>294</v>
      </c>
      <c r="B261" s="402">
        <v>0</v>
      </c>
      <c r="C261" s="403"/>
      <c r="D261" s="403"/>
      <c r="E261" s="403"/>
      <c r="F261" s="404"/>
      <c r="G261" s="345" t="str">
        <f t="shared" si="26"/>
        <v/>
      </c>
      <c r="H261" s="404"/>
      <c r="I261" s="404"/>
      <c r="J261" s="404"/>
      <c r="K261" s="345">
        <f t="shared" si="27"/>
        <v>0</v>
      </c>
      <c r="L261" s="405" t="str">
        <f t="shared" si="28"/>
        <v>M/C Off?</v>
      </c>
      <c r="M261" s="406">
        <v>0</v>
      </c>
      <c r="N261" s="407" t="str">
        <f t="shared" si="29"/>
        <v/>
      </c>
      <c r="O261" s="408" t="str">
        <f t="shared" si="30"/>
        <v>NO THEO %</v>
      </c>
      <c r="P261" s="409" t="str">
        <f t="shared" si="31"/>
        <v/>
      </c>
      <c r="Q261" s="1"/>
      <c r="R261" s="1"/>
      <c r="S261" s="1"/>
      <c r="T261" s="1"/>
      <c r="U261" s="1"/>
      <c r="V261" s="1"/>
      <c r="W261" s="1"/>
      <c r="X261" s="1"/>
    </row>
    <row r="262" spans="1:24" s="17" customFormat="1" ht="19.5" customHeight="1" x14ac:dyDescent="0.4">
      <c r="A262" s="401">
        <f>'MACHINE INFO'!E261</f>
        <v>295</v>
      </c>
      <c r="B262" s="402">
        <v>0</v>
      </c>
      <c r="C262" s="403"/>
      <c r="D262" s="403"/>
      <c r="E262" s="403"/>
      <c r="F262" s="404"/>
      <c r="G262" s="345" t="str">
        <f t="shared" si="26"/>
        <v/>
      </c>
      <c r="H262" s="404"/>
      <c r="I262" s="404"/>
      <c r="J262" s="404"/>
      <c r="K262" s="345">
        <f t="shared" si="27"/>
        <v>0</v>
      </c>
      <c r="L262" s="405" t="str">
        <f t="shared" si="28"/>
        <v>M/C Off?</v>
      </c>
      <c r="M262" s="406">
        <v>0</v>
      </c>
      <c r="N262" s="407" t="str">
        <f t="shared" si="29"/>
        <v/>
      </c>
      <c r="O262" s="408" t="str">
        <f t="shared" si="30"/>
        <v>NO THEO %</v>
      </c>
      <c r="P262" s="409" t="str">
        <f t="shared" si="31"/>
        <v/>
      </c>
      <c r="Q262" s="1"/>
      <c r="R262" s="1"/>
      <c r="S262" s="1"/>
      <c r="T262" s="1"/>
      <c r="U262" s="1"/>
      <c r="V262" s="1"/>
      <c r="W262" s="1"/>
      <c r="X262" s="1"/>
    </row>
    <row r="263" spans="1:24" s="23" customFormat="1" ht="19.5" customHeight="1" x14ac:dyDescent="0.4">
      <c r="A263" s="401">
        <f>'MACHINE INFO'!E262</f>
        <v>296</v>
      </c>
      <c r="B263" s="402">
        <v>0</v>
      </c>
      <c r="C263" s="403"/>
      <c r="D263" s="403"/>
      <c r="E263" s="403"/>
      <c r="F263" s="404"/>
      <c r="G263" s="345" t="str">
        <f t="shared" si="26"/>
        <v/>
      </c>
      <c r="H263" s="404"/>
      <c r="I263" s="404"/>
      <c r="J263" s="404"/>
      <c r="K263" s="345">
        <f t="shared" si="27"/>
        <v>0</v>
      </c>
      <c r="L263" s="405" t="str">
        <f t="shared" si="28"/>
        <v>M/C Off?</v>
      </c>
      <c r="M263" s="406">
        <v>0</v>
      </c>
      <c r="N263" s="407" t="str">
        <f t="shared" si="29"/>
        <v/>
      </c>
      <c r="O263" s="408" t="str">
        <f t="shared" si="30"/>
        <v>NO THEO %</v>
      </c>
      <c r="P263" s="409" t="str">
        <f t="shared" si="31"/>
        <v/>
      </c>
      <c r="Q263" s="1"/>
      <c r="R263" s="1"/>
      <c r="S263" s="1"/>
      <c r="T263" s="1"/>
      <c r="U263" s="1"/>
      <c r="V263" s="1"/>
      <c r="W263" s="1"/>
      <c r="X263" s="1"/>
    </row>
    <row r="264" spans="1:24" ht="19.5" customHeight="1" x14ac:dyDescent="0.4">
      <c r="A264" s="401">
        <f>'MACHINE INFO'!E263</f>
        <v>297</v>
      </c>
      <c r="B264" s="402">
        <v>0</v>
      </c>
      <c r="C264" s="403"/>
      <c r="D264" s="403"/>
      <c r="E264" s="403"/>
      <c r="F264" s="404"/>
      <c r="G264" s="345" t="str">
        <f t="shared" si="26"/>
        <v/>
      </c>
      <c r="H264" s="404"/>
      <c r="I264" s="404"/>
      <c r="J264" s="404"/>
      <c r="K264" s="345">
        <f t="shared" si="27"/>
        <v>0</v>
      </c>
      <c r="L264" s="405" t="str">
        <f t="shared" si="28"/>
        <v>M/C Off?</v>
      </c>
      <c r="M264" s="406">
        <v>0</v>
      </c>
      <c r="N264" s="407" t="str">
        <f t="shared" si="29"/>
        <v/>
      </c>
      <c r="O264" s="408" t="str">
        <f t="shared" si="30"/>
        <v>NO THEO %</v>
      </c>
      <c r="P264" s="409" t="str">
        <f t="shared" si="31"/>
        <v/>
      </c>
    </row>
    <row r="265" spans="1:24" s="23" customFormat="1" ht="19.5" customHeight="1" x14ac:dyDescent="0.4">
      <c r="A265" s="401">
        <f>'MACHINE INFO'!E264</f>
        <v>298</v>
      </c>
      <c r="B265" s="402">
        <v>0</v>
      </c>
      <c r="C265" s="403"/>
      <c r="D265" s="403"/>
      <c r="E265" s="403"/>
      <c r="F265" s="404"/>
      <c r="G265" s="345" t="str">
        <f t="shared" si="26"/>
        <v/>
      </c>
      <c r="H265" s="404"/>
      <c r="I265" s="404"/>
      <c r="J265" s="404"/>
      <c r="K265" s="345">
        <f t="shared" si="27"/>
        <v>0</v>
      </c>
      <c r="L265" s="405" t="str">
        <f t="shared" si="28"/>
        <v>M/C Off?</v>
      </c>
      <c r="M265" s="406">
        <v>0</v>
      </c>
      <c r="N265" s="407" t="str">
        <f t="shared" si="29"/>
        <v/>
      </c>
      <c r="O265" s="408" t="str">
        <f t="shared" si="30"/>
        <v>NO THEO %</v>
      </c>
      <c r="P265" s="409" t="str">
        <f t="shared" si="31"/>
        <v/>
      </c>
      <c r="Q265" s="1"/>
      <c r="R265" s="1"/>
      <c r="S265" s="1"/>
      <c r="T265" s="1"/>
      <c r="U265" s="1"/>
      <c r="V265" s="1"/>
      <c r="W265" s="1"/>
      <c r="X265" s="1"/>
    </row>
    <row r="266" spans="1:24" ht="19.5" customHeight="1" x14ac:dyDescent="0.4">
      <c r="A266" s="401">
        <f>'MACHINE INFO'!E265</f>
        <v>299</v>
      </c>
      <c r="B266" s="402">
        <v>0</v>
      </c>
      <c r="C266" s="403"/>
      <c r="D266" s="403"/>
      <c r="E266" s="403"/>
      <c r="F266" s="404"/>
      <c r="G266" s="345" t="str">
        <f t="shared" si="26"/>
        <v/>
      </c>
      <c r="H266" s="404"/>
      <c r="I266" s="404"/>
      <c r="J266" s="404"/>
      <c r="K266" s="345">
        <f t="shared" si="27"/>
        <v>0</v>
      </c>
      <c r="L266" s="405" t="str">
        <f t="shared" si="28"/>
        <v>M/C Off?</v>
      </c>
      <c r="M266" s="406">
        <v>0</v>
      </c>
      <c r="N266" s="407" t="str">
        <f t="shared" si="29"/>
        <v/>
      </c>
      <c r="O266" s="408" t="str">
        <f t="shared" si="30"/>
        <v>NO THEO %</v>
      </c>
      <c r="P266" s="409" t="str">
        <f t="shared" si="31"/>
        <v/>
      </c>
    </row>
    <row r="267" spans="1:24" ht="19.5" customHeight="1" x14ac:dyDescent="0.4">
      <c r="A267" s="401">
        <f>'MACHINE INFO'!E266</f>
        <v>500</v>
      </c>
      <c r="B267" s="402">
        <v>0</v>
      </c>
      <c r="C267" s="403"/>
      <c r="D267" s="403"/>
      <c r="E267" s="403"/>
      <c r="F267" s="404"/>
      <c r="G267" s="345" t="str">
        <f t="shared" si="26"/>
        <v/>
      </c>
      <c r="H267" s="404"/>
      <c r="I267" s="404"/>
      <c r="J267" s="404"/>
      <c r="K267" s="345">
        <f t="shared" si="27"/>
        <v>0</v>
      </c>
      <c r="L267" s="405" t="str">
        <f t="shared" si="28"/>
        <v>M/C Off?</v>
      </c>
      <c r="M267" s="406">
        <v>0</v>
      </c>
      <c r="N267" s="407" t="str">
        <f t="shared" si="29"/>
        <v/>
      </c>
      <c r="O267" s="408" t="str">
        <f t="shared" si="30"/>
        <v>NO THEO %</v>
      </c>
      <c r="P267" s="409" t="str">
        <f t="shared" si="31"/>
        <v/>
      </c>
    </row>
    <row r="268" spans="1:24" ht="19.5" customHeight="1" x14ac:dyDescent="0.4">
      <c r="A268" s="401">
        <f>'MACHINE INFO'!E267</f>
        <v>501</v>
      </c>
      <c r="B268" s="402">
        <v>0</v>
      </c>
      <c r="C268" s="403"/>
      <c r="D268" s="403"/>
      <c r="E268" s="403"/>
      <c r="F268" s="404"/>
      <c r="G268" s="345" t="str">
        <f t="shared" ref="G268:G331" si="32">IF(AND(D268="",E268="",F268=""),"",SUM(D268:F268))</f>
        <v/>
      </c>
      <c r="H268" s="404"/>
      <c r="I268" s="404"/>
      <c r="J268" s="404"/>
      <c r="K268" s="345">
        <f t="shared" ref="K268:K331" si="33">SUM(H268:J268)</f>
        <v>0</v>
      </c>
      <c r="L268" s="405" t="str">
        <f t="shared" ref="L268:L331" si="34">IF(AND(C268=0,D268=0,E268=0,F268=0),"M/C Off?",SUM(G268-K268))</f>
        <v>M/C Off?</v>
      </c>
      <c r="M268" s="406">
        <v>0</v>
      </c>
      <c r="N268" s="407" t="str">
        <f t="shared" ref="N268:N331" si="35">IF(L268="M/C Off?","",IF(G268="","",IF(AND(H268="",I268="",J268=""),"",SUM((C268-L268)/C268))))</f>
        <v/>
      </c>
      <c r="O268" s="408" t="str">
        <f t="shared" ref="O268:O331" si="36">IF(M268=0,"NO THEO %",IF(N268="","",SUM(M268-N268)))</f>
        <v>NO THEO %</v>
      </c>
      <c r="P268" s="409" t="str">
        <f t="shared" ref="P268:P331" si="37">IF(C268="","",IF(G268&gt;C268,"DROP BUT NO COIN IN?",IF(C268=0,"ZERO COIN IN?",IF(AND(C268&gt;0,G268&gt;0),"OK",IF(AND(C268&gt;0,G268=0),"No Drop?",)))))</f>
        <v/>
      </c>
    </row>
    <row r="269" spans="1:24" ht="19.5" customHeight="1" x14ac:dyDescent="0.4">
      <c r="A269" s="401">
        <f>'MACHINE INFO'!E268</f>
        <v>502</v>
      </c>
      <c r="B269" s="402">
        <v>0</v>
      </c>
      <c r="C269" s="403"/>
      <c r="D269" s="403"/>
      <c r="E269" s="403"/>
      <c r="F269" s="404"/>
      <c r="G269" s="345" t="str">
        <f t="shared" si="32"/>
        <v/>
      </c>
      <c r="H269" s="404"/>
      <c r="I269" s="404"/>
      <c r="J269" s="404"/>
      <c r="K269" s="345">
        <f t="shared" si="33"/>
        <v>0</v>
      </c>
      <c r="L269" s="405" t="str">
        <f t="shared" si="34"/>
        <v>M/C Off?</v>
      </c>
      <c r="M269" s="406">
        <v>0</v>
      </c>
      <c r="N269" s="407" t="str">
        <f t="shared" si="35"/>
        <v/>
      </c>
      <c r="O269" s="408" t="str">
        <f t="shared" si="36"/>
        <v>NO THEO %</v>
      </c>
      <c r="P269" s="409" t="str">
        <f t="shared" si="37"/>
        <v/>
      </c>
    </row>
    <row r="270" spans="1:24" ht="19.5" customHeight="1" x14ac:dyDescent="0.4">
      <c r="A270" s="401">
        <f>'MACHINE INFO'!E269</f>
        <v>503</v>
      </c>
      <c r="B270" s="402">
        <v>0</v>
      </c>
      <c r="C270" s="403"/>
      <c r="D270" s="403"/>
      <c r="E270" s="403"/>
      <c r="F270" s="404"/>
      <c r="G270" s="345" t="str">
        <f t="shared" si="32"/>
        <v/>
      </c>
      <c r="H270" s="404"/>
      <c r="I270" s="404"/>
      <c r="J270" s="404"/>
      <c r="K270" s="345">
        <f t="shared" si="33"/>
        <v>0</v>
      </c>
      <c r="L270" s="405" t="str">
        <f t="shared" si="34"/>
        <v>M/C Off?</v>
      </c>
      <c r="M270" s="406">
        <v>0</v>
      </c>
      <c r="N270" s="407" t="str">
        <f t="shared" si="35"/>
        <v/>
      </c>
      <c r="O270" s="408" t="str">
        <f t="shared" si="36"/>
        <v>NO THEO %</v>
      </c>
      <c r="P270" s="409" t="str">
        <f t="shared" si="37"/>
        <v/>
      </c>
    </row>
    <row r="271" spans="1:24" ht="19.5" customHeight="1" x14ac:dyDescent="0.4">
      <c r="A271" s="401">
        <f>'MACHINE INFO'!E270</f>
        <v>504</v>
      </c>
      <c r="B271" s="402">
        <v>0</v>
      </c>
      <c r="C271" s="403"/>
      <c r="D271" s="403"/>
      <c r="E271" s="403"/>
      <c r="F271" s="404"/>
      <c r="G271" s="345" t="str">
        <f t="shared" si="32"/>
        <v/>
      </c>
      <c r="H271" s="404"/>
      <c r="I271" s="404"/>
      <c r="J271" s="404"/>
      <c r="K271" s="345">
        <f t="shared" si="33"/>
        <v>0</v>
      </c>
      <c r="L271" s="405" t="str">
        <f t="shared" si="34"/>
        <v>M/C Off?</v>
      </c>
      <c r="M271" s="406">
        <v>0</v>
      </c>
      <c r="N271" s="407" t="str">
        <f t="shared" si="35"/>
        <v/>
      </c>
      <c r="O271" s="408" t="str">
        <f t="shared" si="36"/>
        <v>NO THEO %</v>
      </c>
      <c r="P271" s="409" t="str">
        <f t="shared" si="37"/>
        <v/>
      </c>
    </row>
    <row r="272" spans="1:24" ht="19.5" customHeight="1" x14ac:dyDescent="0.4">
      <c r="A272" s="401">
        <f>'MACHINE INFO'!E271</f>
        <v>505</v>
      </c>
      <c r="B272" s="402">
        <v>0</v>
      </c>
      <c r="C272" s="403"/>
      <c r="D272" s="403"/>
      <c r="E272" s="403"/>
      <c r="F272" s="404"/>
      <c r="G272" s="345" t="str">
        <f t="shared" si="32"/>
        <v/>
      </c>
      <c r="H272" s="404"/>
      <c r="I272" s="404"/>
      <c r="J272" s="404"/>
      <c r="K272" s="345">
        <f t="shared" si="33"/>
        <v>0</v>
      </c>
      <c r="L272" s="405" t="str">
        <f t="shared" si="34"/>
        <v>M/C Off?</v>
      </c>
      <c r="M272" s="406">
        <v>0</v>
      </c>
      <c r="N272" s="407" t="str">
        <f t="shared" si="35"/>
        <v/>
      </c>
      <c r="O272" s="408" t="str">
        <f t="shared" si="36"/>
        <v>NO THEO %</v>
      </c>
      <c r="P272" s="409" t="str">
        <f t="shared" si="37"/>
        <v/>
      </c>
    </row>
    <row r="273" spans="1:16" ht="19.5" customHeight="1" x14ac:dyDescent="0.4">
      <c r="A273" s="401">
        <f>'MACHINE INFO'!E272</f>
        <v>506</v>
      </c>
      <c r="B273" s="402">
        <v>0</v>
      </c>
      <c r="C273" s="403"/>
      <c r="D273" s="403"/>
      <c r="E273" s="403"/>
      <c r="F273" s="404"/>
      <c r="G273" s="345" t="str">
        <f t="shared" si="32"/>
        <v/>
      </c>
      <c r="H273" s="404"/>
      <c r="I273" s="404"/>
      <c r="J273" s="404"/>
      <c r="K273" s="345">
        <f t="shared" si="33"/>
        <v>0</v>
      </c>
      <c r="L273" s="405" t="str">
        <f t="shared" si="34"/>
        <v>M/C Off?</v>
      </c>
      <c r="M273" s="406">
        <v>0</v>
      </c>
      <c r="N273" s="407" t="str">
        <f t="shared" si="35"/>
        <v/>
      </c>
      <c r="O273" s="408" t="str">
        <f t="shared" si="36"/>
        <v>NO THEO %</v>
      </c>
      <c r="P273" s="409" t="str">
        <f t="shared" si="37"/>
        <v/>
      </c>
    </row>
    <row r="274" spans="1:16" ht="19.5" customHeight="1" x14ac:dyDescent="0.4">
      <c r="A274" s="401">
        <f>'MACHINE INFO'!E273</f>
        <v>507</v>
      </c>
      <c r="B274" s="402">
        <v>0</v>
      </c>
      <c r="C274" s="403"/>
      <c r="D274" s="403"/>
      <c r="E274" s="403"/>
      <c r="F274" s="404"/>
      <c r="G274" s="345" t="str">
        <f t="shared" si="32"/>
        <v/>
      </c>
      <c r="H274" s="404"/>
      <c r="I274" s="404"/>
      <c r="J274" s="404"/>
      <c r="K274" s="345">
        <f t="shared" si="33"/>
        <v>0</v>
      </c>
      <c r="L274" s="405" t="str">
        <f t="shared" si="34"/>
        <v>M/C Off?</v>
      </c>
      <c r="M274" s="406">
        <v>0</v>
      </c>
      <c r="N274" s="407" t="str">
        <f t="shared" si="35"/>
        <v/>
      </c>
      <c r="O274" s="408" t="str">
        <f t="shared" si="36"/>
        <v>NO THEO %</v>
      </c>
      <c r="P274" s="409" t="str">
        <f t="shared" si="37"/>
        <v/>
      </c>
    </row>
    <row r="275" spans="1:16" ht="19.5" customHeight="1" x14ac:dyDescent="0.4">
      <c r="A275" s="401">
        <f>'MACHINE INFO'!E274</f>
        <v>508</v>
      </c>
      <c r="B275" s="402">
        <v>0</v>
      </c>
      <c r="C275" s="403"/>
      <c r="D275" s="403"/>
      <c r="E275" s="403"/>
      <c r="F275" s="404"/>
      <c r="G275" s="345" t="str">
        <f t="shared" si="32"/>
        <v/>
      </c>
      <c r="H275" s="404"/>
      <c r="I275" s="404"/>
      <c r="J275" s="404"/>
      <c r="K275" s="345">
        <f t="shared" si="33"/>
        <v>0</v>
      </c>
      <c r="L275" s="405" t="str">
        <f t="shared" si="34"/>
        <v>M/C Off?</v>
      </c>
      <c r="M275" s="406">
        <v>0</v>
      </c>
      <c r="N275" s="407" t="str">
        <f t="shared" si="35"/>
        <v/>
      </c>
      <c r="O275" s="408" t="str">
        <f t="shared" si="36"/>
        <v>NO THEO %</v>
      </c>
      <c r="P275" s="409" t="str">
        <f t="shared" si="37"/>
        <v/>
      </c>
    </row>
    <row r="276" spans="1:16" ht="19.5" customHeight="1" x14ac:dyDescent="0.4">
      <c r="A276" s="401">
        <f>'MACHINE INFO'!E275</f>
        <v>509</v>
      </c>
      <c r="B276" s="402">
        <v>0</v>
      </c>
      <c r="C276" s="403"/>
      <c r="D276" s="403"/>
      <c r="E276" s="403"/>
      <c r="F276" s="404"/>
      <c r="G276" s="345" t="str">
        <f t="shared" si="32"/>
        <v/>
      </c>
      <c r="H276" s="404"/>
      <c r="I276" s="404"/>
      <c r="J276" s="404"/>
      <c r="K276" s="345">
        <f t="shared" si="33"/>
        <v>0</v>
      </c>
      <c r="L276" s="405" t="str">
        <f t="shared" si="34"/>
        <v>M/C Off?</v>
      </c>
      <c r="M276" s="406">
        <v>0</v>
      </c>
      <c r="N276" s="407" t="str">
        <f t="shared" si="35"/>
        <v/>
      </c>
      <c r="O276" s="408" t="str">
        <f t="shared" si="36"/>
        <v>NO THEO %</v>
      </c>
      <c r="P276" s="409" t="str">
        <f t="shared" si="37"/>
        <v/>
      </c>
    </row>
    <row r="277" spans="1:16" ht="19.5" customHeight="1" x14ac:dyDescent="0.4">
      <c r="A277" s="401">
        <f>'MACHINE INFO'!E276</f>
        <v>510</v>
      </c>
      <c r="B277" s="402">
        <v>0</v>
      </c>
      <c r="C277" s="403"/>
      <c r="D277" s="403"/>
      <c r="E277" s="403"/>
      <c r="F277" s="404"/>
      <c r="G277" s="345" t="str">
        <f t="shared" si="32"/>
        <v/>
      </c>
      <c r="H277" s="404"/>
      <c r="I277" s="404"/>
      <c r="J277" s="404"/>
      <c r="K277" s="345">
        <f t="shared" si="33"/>
        <v>0</v>
      </c>
      <c r="L277" s="405" t="str">
        <f t="shared" si="34"/>
        <v>M/C Off?</v>
      </c>
      <c r="M277" s="406">
        <v>0</v>
      </c>
      <c r="N277" s="407" t="str">
        <f t="shared" si="35"/>
        <v/>
      </c>
      <c r="O277" s="408" t="str">
        <f t="shared" si="36"/>
        <v>NO THEO %</v>
      </c>
      <c r="P277" s="409" t="str">
        <f t="shared" si="37"/>
        <v/>
      </c>
    </row>
    <row r="278" spans="1:16" ht="19.5" customHeight="1" x14ac:dyDescent="0.4">
      <c r="A278" s="401">
        <f>'MACHINE INFO'!E277</f>
        <v>511</v>
      </c>
      <c r="B278" s="402">
        <v>0</v>
      </c>
      <c r="C278" s="403"/>
      <c r="D278" s="403"/>
      <c r="E278" s="403"/>
      <c r="F278" s="404"/>
      <c r="G278" s="345" t="str">
        <f t="shared" si="32"/>
        <v/>
      </c>
      <c r="H278" s="404"/>
      <c r="I278" s="404"/>
      <c r="J278" s="404"/>
      <c r="K278" s="345">
        <f t="shared" si="33"/>
        <v>0</v>
      </c>
      <c r="L278" s="405" t="str">
        <f t="shared" si="34"/>
        <v>M/C Off?</v>
      </c>
      <c r="M278" s="406">
        <v>0</v>
      </c>
      <c r="N278" s="407" t="str">
        <f t="shared" si="35"/>
        <v/>
      </c>
      <c r="O278" s="408" t="str">
        <f t="shared" si="36"/>
        <v>NO THEO %</v>
      </c>
      <c r="P278" s="409" t="str">
        <f t="shared" si="37"/>
        <v/>
      </c>
    </row>
    <row r="279" spans="1:16" ht="19.5" customHeight="1" x14ac:dyDescent="0.4">
      <c r="A279" s="401">
        <f>'MACHINE INFO'!E278</f>
        <v>512</v>
      </c>
      <c r="B279" s="402">
        <v>0</v>
      </c>
      <c r="C279" s="403"/>
      <c r="D279" s="403"/>
      <c r="E279" s="403"/>
      <c r="F279" s="404"/>
      <c r="G279" s="345" t="str">
        <f t="shared" si="32"/>
        <v/>
      </c>
      <c r="H279" s="404"/>
      <c r="I279" s="404"/>
      <c r="J279" s="404"/>
      <c r="K279" s="345">
        <f t="shared" si="33"/>
        <v>0</v>
      </c>
      <c r="L279" s="405" t="str">
        <f t="shared" si="34"/>
        <v>M/C Off?</v>
      </c>
      <c r="M279" s="406">
        <v>0</v>
      </c>
      <c r="N279" s="407" t="str">
        <f t="shared" si="35"/>
        <v/>
      </c>
      <c r="O279" s="408" t="str">
        <f t="shared" si="36"/>
        <v>NO THEO %</v>
      </c>
      <c r="P279" s="409" t="str">
        <f t="shared" si="37"/>
        <v/>
      </c>
    </row>
    <row r="280" spans="1:16" ht="19.5" customHeight="1" x14ac:dyDescent="0.4">
      <c r="A280" s="401">
        <f>'MACHINE INFO'!E279</f>
        <v>513</v>
      </c>
      <c r="B280" s="402">
        <v>0</v>
      </c>
      <c r="C280" s="403"/>
      <c r="D280" s="403"/>
      <c r="E280" s="403"/>
      <c r="F280" s="404"/>
      <c r="G280" s="345" t="str">
        <f t="shared" si="32"/>
        <v/>
      </c>
      <c r="H280" s="404"/>
      <c r="I280" s="404"/>
      <c r="J280" s="404"/>
      <c r="K280" s="345">
        <f t="shared" si="33"/>
        <v>0</v>
      </c>
      <c r="L280" s="405" t="str">
        <f t="shared" si="34"/>
        <v>M/C Off?</v>
      </c>
      <c r="M280" s="406">
        <v>0</v>
      </c>
      <c r="N280" s="407" t="str">
        <f t="shared" si="35"/>
        <v/>
      </c>
      <c r="O280" s="408" t="str">
        <f t="shared" si="36"/>
        <v>NO THEO %</v>
      </c>
      <c r="P280" s="409" t="str">
        <f t="shared" si="37"/>
        <v/>
      </c>
    </row>
    <row r="281" spans="1:16" ht="19.5" customHeight="1" x14ac:dyDescent="0.4">
      <c r="A281" s="401">
        <f>'MACHINE INFO'!E280</f>
        <v>514</v>
      </c>
      <c r="B281" s="402">
        <v>0</v>
      </c>
      <c r="C281" s="403"/>
      <c r="D281" s="403"/>
      <c r="E281" s="403"/>
      <c r="F281" s="404"/>
      <c r="G281" s="345" t="str">
        <f t="shared" si="32"/>
        <v/>
      </c>
      <c r="H281" s="404"/>
      <c r="I281" s="404"/>
      <c r="J281" s="404"/>
      <c r="K281" s="345">
        <f t="shared" si="33"/>
        <v>0</v>
      </c>
      <c r="L281" s="405" t="str">
        <f t="shared" si="34"/>
        <v>M/C Off?</v>
      </c>
      <c r="M281" s="406">
        <v>0</v>
      </c>
      <c r="N281" s="407" t="str">
        <f t="shared" si="35"/>
        <v/>
      </c>
      <c r="O281" s="408" t="str">
        <f t="shared" si="36"/>
        <v>NO THEO %</v>
      </c>
      <c r="P281" s="409" t="str">
        <f t="shared" si="37"/>
        <v/>
      </c>
    </row>
    <row r="282" spans="1:16" ht="19.5" customHeight="1" x14ac:dyDescent="0.4">
      <c r="A282" s="401">
        <f>'MACHINE INFO'!E281</f>
        <v>515</v>
      </c>
      <c r="B282" s="402">
        <v>0</v>
      </c>
      <c r="C282" s="403"/>
      <c r="D282" s="403"/>
      <c r="E282" s="403"/>
      <c r="F282" s="404"/>
      <c r="G282" s="345" t="str">
        <f t="shared" si="32"/>
        <v/>
      </c>
      <c r="H282" s="404"/>
      <c r="I282" s="404"/>
      <c r="J282" s="404"/>
      <c r="K282" s="345">
        <f t="shared" si="33"/>
        <v>0</v>
      </c>
      <c r="L282" s="405" t="str">
        <f t="shared" si="34"/>
        <v>M/C Off?</v>
      </c>
      <c r="M282" s="406">
        <v>0</v>
      </c>
      <c r="N282" s="407" t="str">
        <f t="shared" si="35"/>
        <v/>
      </c>
      <c r="O282" s="408" t="str">
        <f t="shared" si="36"/>
        <v>NO THEO %</v>
      </c>
      <c r="P282" s="409" t="str">
        <f t="shared" si="37"/>
        <v/>
      </c>
    </row>
    <row r="283" spans="1:16" ht="19.5" customHeight="1" x14ac:dyDescent="0.4">
      <c r="A283" s="401">
        <f>'MACHINE INFO'!E282</f>
        <v>516</v>
      </c>
      <c r="B283" s="402">
        <v>0</v>
      </c>
      <c r="C283" s="403"/>
      <c r="D283" s="403"/>
      <c r="E283" s="403"/>
      <c r="F283" s="404"/>
      <c r="G283" s="345" t="str">
        <f t="shared" si="32"/>
        <v/>
      </c>
      <c r="H283" s="404"/>
      <c r="I283" s="404"/>
      <c r="J283" s="404"/>
      <c r="K283" s="345">
        <f t="shared" si="33"/>
        <v>0</v>
      </c>
      <c r="L283" s="405" t="str">
        <f t="shared" si="34"/>
        <v>M/C Off?</v>
      </c>
      <c r="M283" s="406">
        <v>0</v>
      </c>
      <c r="N283" s="407" t="str">
        <f t="shared" si="35"/>
        <v/>
      </c>
      <c r="O283" s="408" t="str">
        <f t="shared" si="36"/>
        <v>NO THEO %</v>
      </c>
      <c r="P283" s="409" t="str">
        <f t="shared" si="37"/>
        <v/>
      </c>
    </row>
    <row r="284" spans="1:16" ht="19.5" customHeight="1" x14ac:dyDescent="0.4">
      <c r="A284" s="401">
        <f>'MACHINE INFO'!E283</f>
        <v>517</v>
      </c>
      <c r="B284" s="402">
        <v>0</v>
      </c>
      <c r="C284" s="403"/>
      <c r="D284" s="403"/>
      <c r="E284" s="403"/>
      <c r="F284" s="404"/>
      <c r="G284" s="345" t="str">
        <f t="shared" si="32"/>
        <v/>
      </c>
      <c r="H284" s="404"/>
      <c r="I284" s="404"/>
      <c r="J284" s="404"/>
      <c r="K284" s="345">
        <f t="shared" si="33"/>
        <v>0</v>
      </c>
      <c r="L284" s="405" t="str">
        <f t="shared" si="34"/>
        <v>M/C Off?</v>
      </c>
      <c r="M284" s="406">
        <v>0</v>
      </c>
      <c r="N284" s="407" t="str">
        <f t="shared" si="35"/>
        <v/>
      </c>
      <c r="O284" s="408" t="str">
        <f t="shared" si="36"/>
        <v>NO THEO %</v>
      </c>
      <c r="P284" s="409" t="str">
        <f t="shared" si="37"/>
        <v/>
      </c>
    </row>
    <row r="285" spans="1:16" ht="19.5" customHeight="1" x14ac:dyDescent="0.4">
      <c r="A285" s="401">
        <f>'MACHINE INFO'!E284</f>
        <v>518</v>
      </c>
      <c r="B285" s="402">
        <v>0</v>
      </c>
      <c r="C285" s="403"/>
      <c r="D285" s="403"/>
      <c r="E285" s="403"/>
      <c r="F285" s="404"/>
      <c r="G285" s="345" t="str">
        <f t="shared" si="32"/>
        <v/>
      </c>
      <c r="H285" s="404"/>
      <c r="I285" s="404"/>
      <c r="J285" s="404"/>
      <c r="K285" s="345">
        <f t="shared" si="33"/>
        <v>0</v>
      </c>
      <c r="L285" s="405" t="str">
        <f t="shared" si="34"/>
        <v>M/C Off?</v>
      </c>
      <c r="M285" s="406">
        <v>0</v>
      </c>
      <c r="N285" s="407" t="str">
        <f t="shared" si="35"/>
        <v/>
      </c>
      <c r="O285" s="408" t="str">
        <f t="shared" si="36"/>
        <v>NO THEO %</v>
      </c>
      <c r="P285" s="409" t="str">
        <f t="shared" si="37"/>
        <v/>
      </c>
    </row>
    <row r="286" spans="1:16" ht="19.5" customHeight="1" x14ac:dyDescent="0.4">
      <c r="A286" s="401">
        <f>'MACHINE INFO'!E285</f>
        <v>519</v>
      </c>
      <c r="B286" s="402">
        <v>0</v>
      </c>
      <c r="C286" s="403"/>
      <c r="D286" s="403"/>
      <c r="E286" s="403"/>
      <c r="F286" s="404"/>
      <c r="G286" s="345" t="str">
        <f t="shared" si="32"/>
        <v/>
      </c>
      <c r="H286" s="404"/>
      <c r="I286" s="404"/>
      <c r="J286" s="404"/>
      <c r="K286" s="345">
        <f t="shared" si="33"/>
        <v>0</v>
      </c>
      <c r="L286" s="405" t="str">
        <f t="shared" si="34"/>
        <v>M/C Off?</v>
      </c>
      <c r="M286" s="406">
        <v>0</v>
      </c>
      <c r="N286" s="407" t="str">
        <f t="shared" si="35"/>
        <v/>
      </c>
      <c r="O286" s="408" t="str">
        <f t="shared" si="36"/>
        <v>NO THEO %</v>
      </c>
      <c r="P286" s="409" t="str">
        <f t="shared" si="37"/>
        <v/>
      </c>
    </row>
    <row r="287" spans="1:16" ht="19.5" customHeight="1" x14ac:dyDescent="0.4">
      <c r="A287" s="401">
        <f>'MACHINE INFO'!E286</f>
        <v>520</v>
      </c>
      <c r="B287" s="402">
        <v>0</v>
      </c>
      <c r="C287" s="403"/>
      <c r="D287" s="403"/>
      <c r="E287" s="403"/>
      <c r="F287" s="404"/>
      <c r="G287" s="345" t="str">
        <f t="shared" si="32"/>
        <v/>
      </c>
      <c r="H287" s="404"/>
      <c r="I287" s="404"/>
      <c r="J287" s="404"/>
      <c r="K287" s="345">
        <f t="shared" si="33"/>
        <v>0</v>
      </c>
      <c r="L287" s="405" t="str">
        <f t="shared" si="34"/>
        <v>M/C Off?</v>
      </c>
      <c r="M287" s="406">
        <v>0</v>
      </c>
      <c r="N287" s="407" t="str">
        <f t="shared" si="35"/>
        <v/>
      </c>
      <c r="O287" s="408" t="str">
        <f t="shared" si="36"/>
        <v>NO THEO %</v>
      </c>
      <c r="P287" s="409" t="str">
        <f t="shared" si="37"/>
        <v/>
      </c>
    </row>
    <row r="288" spans="1:16" ht="19.5" customHeight="1" x14ac:dyDescent="0.4">
      <c r="A288" s="401">
        <f>'MACHINE INFO'!E287</f>
        <v>521</v>
      </c>
      <c r="B288" s="402">
        <v>0</v>
      </c>
      <c r="C288" s="403"/>
      <c r="D288" s="403"/>
      <c r="E288" s="403"/>
      <c r="F288" s="404"/>
      <c r="G288" s="345" t="str">
        <f t="shared" si="32"/>
        <v/>
      </c>
      <c r="H288" s="404"/>
      <c r="I288" s="404"/>
      <c r="J288" s="404"/>
      <c r="K288" s="345">
        <f t="shared" si="33"/>
        <v>0</v>
      </c>
      <c r="L288" s="405" t="str">
        <f t="shared" si="34"/>
        <v>M/C Off?</v>
      </c>
      <c r="M288" s="406">
        <v>0</v>
      </c>
      <c r="N288" s="407" t="str">
        <f t="shared" si="35"/>
        <v/>
      </c>
      <c r="O288" s="408" t="str">
        <f t="shared" si="36"/>
        <v>NO THEO %</v>
      </c>
      <c r="P288" s="409" t="str">
        <f t="shared" si="37"/>
        <v/>
      </c>
    </row>
    <row r="289" spans="1:16" ht="19.5" customHeight="1" x14ac:dyDescent="0.4">
      <c r="A289" s="401">
        <f>'MACHINE INFO'!E288</f>
        <v>522</v>
      </c>
      <c r="B289" s="402">
        <v>0</v>
      </c>
      <c r="C289" s="403"/>
      <c r="D289" s="403"/>
      <c r="E289" s="403"/>
      <c r="F289" s="404"/>
      <c r="G289" s="345" t="str">
        <f t="shared" si="32"/>
        <v/>
      </c>
      <c r="H289" s="404"/>
      <c r="I289" s="404"/>
      <c r="J289" s="404"/>
      <c r="K289" s="345">
        <f t="shared" si="33"/>
        <v>0</v>
      </c>
      <c r="L289" s="405" t="str">
        <f t="shared" si="34"/>
        <v>M/C Off?</v>
      </c>
      <c r="M289" s="406">
        <v>0</v>
      </c>
      <c r="N289" s="407" t="str">
        <f t="shared" si="35"/>
        <v/>
      </c>
      <c r="O289" s="408" t="str">
        <f t="shared" si="36"/>
        <v>NO THEO %</v>
      </c>
      <c r="P289" s="409" t="str">
        <f t="shared" si="37"/>
        <v/>
      </c>
    </row>
    <row r="290" spans="1:16" ht="19.5" customHeight="1" x14ac:dyDescent="0.4">
      <c r="A290" s="401">
        <f>'MACHINE INFO'!E289</f>
        <v>523</v>
      </c>
      <c r="B290" s="402">
        <v>0</v>
      </c>
      <c r="C290" s="403"/>
      <c r="D290" s="403"/>
      <c r="E290" s="403"/>
      <c r="F290" s="404"/>
      <c r="G290" s="345" t="str">
        <f t="shared" si="32"/>
        <v/>
      </c>
      <c r="H290" s="404"/>
      <c r="I290" s="404"/>
      <c r="J290" s="404"/>
      <c r="K290" s="345">
        <f t="shared" si="33"/>
        <v>0</v>
      </c>
      <c r="L290" s="405" t="str">
        <f t="shared" si="34"/>
        <v>M/C Off?</v>
      </c>
      <c r="M290" s="406">
        <v>0</v>
      </c>
      <c r="N290" s="407" t="str">
        <f t="shared" si="35"/>
        <v/>
      </c>
      <c r="O290" s="408" t="str">
        <f t="shared" si="36"/>
        <v>NO THEO %</v>
      </c>
      <c r="P290" s="409" t="str">
        <f t="shared" si="37"/>
        <v/>
      </c>
    </row>
    <row r="291" spans="1:16" ht="19.5" customHeight="1" x14ac:dyDescent="0.4">
      <c r="A291" s="401">
        <f>'MACHINE INFO'!E290</f>
        <v>524</v>
      </c>
      <c r="B291" s="402">
        <v>0</v>
      </c>
      <c r="C291" s="403"/>
      <c r="D291" s="403"/>
      <c r="E291" s="403"/>
      <c r="F291" s="404"/>
      <c r="G291" s="345" t="str">
        <f t="shared" si="32"/>
        <v/>
      </c>
      <c r="H291" s="404"/>
      <c r="I291" s="404"/>
      <c r="J291" s="404"/>
      <c r="K291" s="345">
        <f t="shared" si="33"/>
        <v>0</v>
      </c>
      <c r="L291" s="405" t="str">
        <f t="shared" si="34"/>
        <v>M/C Off?</v>
      </c>
      <c r="M291" s="406">
        <v>0</v>
      </c>
      <c r="N291" s="407" t="str">
        <f t="shared" si="35"/>
        <v/>
      </c>
      <c r="O291" s="408" t="str">
        <f t="shared" si="36"/>
        <v>NO THEO %</v>
      </c>
      <c r="P291" s="409" t="str">
        <f t="shared" si="37"/>
        <v/>
      </c>
    </row>
    <row r="292" spans="1:16" ht="19.5" customHeight="1" x14ac:dyDescent="0.4">
      <c r="A292" s="401">
        <f>'MACHINE INFO'!E291</f>
        <v>525</v>
      </c>
      <c r="B292" s="402">
        <v>0</v>
      </c>
      <c r="C292" s="403"/>
      <c r="D292" s="403"/>
      <c r="E292" s="403"/>
      <c r="F292" s="404"/>
      <c r="G292" s="345" t="str">
        <f t="shared" si="32"/>
        <v/>
      </c>
      <c r="H292" s="404"/>
      <c r="I292" s="404"/>
      <c r="J292" s="404"/>
      <c r="K292" s="345">
        <f t="shared" si="33"/>
        <v>0</v>
      </c>
      <c r="L292" s="405" t="str">
        <f t="shared" si="34"/>
        <v>M/C Off?</v>
      </c>
      <c r="M292" s="406">
        <v>0</v>
      </c>
      <c r="N292" s="407" t="str">
        <f t="shared" si="35"/>
        <v/>
      </c>
      <c r="O292" s="408" t="str">
        <f t="shared" si="36"/>
        <v>NO THEO %</v>
      </c>
      <c r="P292" s="409" t="str">
        <f t="shared" si="37"/>
        <v/>
      </c>
    </row>
    <row r="293" spans="1:16" ht="19.5" customHeight="1" x14ac:dyDescent="0.4">
      <c r="A293" s="401">
        <f>'MACHINE INFO'!E292</f>
        <v>526</v>
      </c>
      <c r="B293" s="402">
        <v>0</v>
      </c>
      <c r="C293" s="403"/>
      <c r="D293" s="403"/>
      <c r="E293" s="403"/>
      <c r="F293" s="404"/>
      <c r="G293" s="345" t="str">
        <f t="shared" si="32"/>
        <v/>
      </c>
      <c r="H293" s="404"/>
      <c r="I293" s="404"/>
      <c r="J293" s="404"/>
      <c r="K293" s="345">
        <f t="shared" si="33"/>
        <v>0</v>
      </c>
      <c r="L293" s="405" t="str">
        <f t="shared" si="34"/>
        <v>M/C Off?</v>
      </c>
      <c r="M293" s="406">
        <v>0</v>
      </c>
      <c r="N293" s="407" t="str">
        <f t="shared" si="35"/>
        <v/>
      </c>
      <c r="O293" s="408" t="str">
        <f t="shared" si="36"/>
        <v>NO THEO %</v>
      </c>
      <c r="P293" s="409" t="str">
        <f t="shared" si="37"/>
        <v/>
      </c>
    </row>
    <row r="294" spans="1:16" ht="19.5" customHeight="1" x14ac:dyDescent="0.4">
      <c r="A294" s="401">
        <f>'MACHINE INFO'!E293</f>
        <v>527</v>
      </c>
      <c r="B294" s="402">
        <v>0</v>
      </c>
      <c r="C294" s="403"/>
      <c r="D294" s="403"/>
      <c r="E294" s="403"/>
      <c r="F294" s="404"/>
      <c r="G294" s="345" t="str">
        <f t="shared" si="32"/>
        <v/>
      </c>
      <c r="H294" s="404"/>
      <c r="I294" s="404"/>
      <c r="J294" s="404"/>
      <c r="K294" s="345">
        <f t="shared" si="33"/>
        <v>0</v>
      </c>
      <c r="L294" s="405" t="str">
        <f t="shared" si="34"/>
        <v>M/C Off?</v>
      </c>
      <c r="M294" s="406">
        <v>0</v>
      </c>
      <c r="N294" s="407" t="str">
        <f t="shared" si="35"/>
        <v/>
      </c>
      <c r="O294" s="408" t="str">
        <f t="shared" si="36"/>
        <v>NO THEO %</v>
      </c>
      <c r="P294" s="409" t="str">
        <f t="shared" si="37"/>
        <v/>
      </c>
    </row>
    <row r="295" spans="1:16" ht="19.5" customHeight="1" x14ac:dyDescent="0.4">
      <c r="A295" s="401">
        <f>'MACHINE INFO'!E294</f>
        <v>528</v>
      </c>
      <c r="B295" s="402">
        <v>0</v>
      </c>
      <c r="C295" s="403"/>
      <c r="D295" s="403"/>
      <c r="E295" s="403"/>
      <c r="F295" s="404"/>
      <c r="G295" s="345" t="str">
        <f t="shared" si="32"/>
        <v/>
      </c>
      <c r="H295" s="404"/>
      <c r="I295" s="404"/>
      <c r="J295" s="404"/>
      <c r="K295" s="345">
        <f t="shared" si="33"/>
        <v>0</v>
      </c>
      <c r="L295" s="405" t="str">
        <f t="shared" si="34"/>
        <v>M/C Off?</v>
      </c>
      <c r="M295" s="406">
        <v>0</v>
      </c>
      <c r="N295" s="407" t="str">
        <f t="shared" si="35"/>
        <v/>
      </c>
      <c r="O295" s="408" t="str">
        <f t="shared" si="36"/>
        <v>NO THEO %</v>
      </c>
      <c r="P295" s="409" t="str">
        <f t="shared" si="37"/>
        <v/>
      </c>
    </row>
    <row r="296" spans="1:16" ht="19.5" customHeight="1" x14ac:dyDescent="0.4">
      <c r="A296" s="401">
        <f>'MACHINE INFO'!E295</f>
        <v>529</v>
      </c>
      <c r="B296" s="402">
        <v>0</v>
      </c>
      <c r="C296" s="403"/>
      <c r="D296" s="403"/>
      <c r="E296" s="403"/>
      <c r="F296" s="404"/>
      <c r="G296" s="345" t="str">
        <f t="shared" si="32"/>
        <v/>
      </c>
      <c r="H296" s="404"/>
      <c r="I296" s="404"/>
      <c r="J296" s="404"/>
      <c r="K296" s="345">
        <f t="shared" si="33"/>
        <v>0</v>
      </c>
      <c r="L296" s="405" t="str">
        <f t="shared" si="34"/>
        <v>M/C Off?</v>
      </c>
      <c r="M296" s="406">
        <v>0</v>
      </c>
      <c r="N296" s="407" t="str">
        <f t="shared" si="35"/>
        <v/>
      </c>
      <c r="O296" s="408" t="str">
        <f t="shared" si="36"/>
        <v>NO THEO %</v>
      </c>
      <c r="P296" s="409" t="str">
        <f t="shared" si="37"/>
        <v/>
      </c>
    </row>
    <row r="297" spans="1:16" ht="19.5" customHeight="1" x14ac:dyDescent="0.4">
      <c r="A297" s="401">
        <f>'MACHINE INFO'!E296</f>
        <v>530</v>
      </c>
      <c r="B297" s="402">
        <v>0</v>
      </c>
      <c r="C297" s="403"/>
      <c r="D297" s="403"/>
      <c r="E297" s="403"/>
      <c r="F297" s="404"/>
      <c r="G297" s="345" t="str">
        <f t="shared" si="32"/>
        <v/>
      </c>
      <c r="H297" s="404"/>
      <c r="I297" s="404"/>
      <c r="J297" s="404"/>
      <c r="K297" s="345">
        <f t="shared" si="33"/>
        <v>0</v>
      </c>
      <c r="L297" s="405" t="str">
        <f t="shared" si="34"/>
        <v>M/C Off?</v>
      </c>
      <c r="M297" s="406">
        <v>0</v>
      </c>
      <c r="N297" s="407" t="str">
        <f t="shared" si="35"/>
        <v/>
      </c>
      <c r="O297" s="408" t="str">
        <f t="shared" si="36"/>
        <v>NO THEO %</v>
      </c>
      <c r="P297" s="409" t="str">
        <f t="shared" si="37"/>
        <v/>
      </c>
    </row>
    <row r="298" spans="1:16" ht="19.5" customHeight="1" x14ac:dyDescent="0.4">
      <c r="A298" s="401">
        <f>'MACHINE INFO'!E297</f>
        <v>531</v>
      </c>
      <c r="B298" s="402">
        <v>0</v>
      </c>
      <c r="C298" s="403"/>
      <c r="D298" s="403"/>
      <c r="E298" s="403"/>
      <c r="F298" s="404"/>
      <c r="G298" s="345" t="str">
        <f t="shared" si="32"/>
        <v/>
      </c>
      <c r="H298" s="404"/>
      <c r="I298" s="404"/>
      <c r="J298" s="404"/>
      <c r="K298" s="345">
        <f t="shared" si="33"/>
        <v>0</v>
      </c>
      <c r="L298" s="405" t="str">
        <f t="shared" si="34"/>
        <v>M/C Off?</v>
      </c>
      <c r="M298" s="406">
        <v>0</v>
      </c>
      <c r="N298" s="407" t="str">
        <f t="shared" si="35"/>
        <v/>
      </c>
      <c r="O298" s="408" t="str">
        <f t="shared" si="36"/>
        <v>NO THEO %</v>
      </c>
      <c r="P298" s="409" t="str">
        <f t="shared" si="37"/>
        <v/>
      </c>
    </row>
    <row r="299" spans="1:16" ht="19.5" customHeight="1" x14ac:dyDescent="0.4">
      <c r="A299" s="401">
        <f>'MACHINE INFO'!E298</f>
        <v>532</v>
      </c>
      <c r="B299" s="402">
        <v>0</v>
      </c>
      <c r="C299" s="403"/>
      <c r="D299" s="403"/>
      <c r="E299" s="403"/>
      <c r="F299" s="404"/>
      <c r="G299" s="345" t="str">
        <f t="shared" si="32"/>
        <v/>
      </c>
      <c r="H299" s="404"/>
      <c r="I299" s="404"/>
      <c r="J299" s="404"/>
      <c r="K299" s="345">
        <f t="shared" si="33"/>
        <v>0</v>
      </c>
      <c r="L299" s="405" t="str">
        <f t="shared" si="34"/>
        <v>M/C Off?</v>
      </c>
      <c r="M299" s="406">
        <v>0</v>
      </c>
      <c r="N299" s="407" t="str">
        <f t="shared" si="35"/>
        <v/>
      </c>
      <c r="O299" s="408" t="str">
        <f t="shared" si="36"/>
        <v>NO THEO %</v>
      </c>
      <c r="P299" s="409" t="str">
        <f t="shared" si="37"/>
        <v/>
      </c>
    </row>
    <row r="300" spans="1:16" ht="19.5" customHeight="1" x14ac:dyDescent="0.4">
      <c r="A300" s="401">
        <f>'MACHINE INFO'!E299</f>
        <v>533</v>
      </c>
      <c r="B300" s="402">
        <v>0</v>
      </c>
      <c r="C300" s="403"/>
      <c r="D300" s="403"/>
      <c r="E300" s="403"/>
      <c r="F300" s="404"/>
      <c r="G300" s="345" t="str">
        <f t="shared" si="32"/>
        <v/>
      </c>
      <c r="H300" s="404"/>
      <c r="I300" s="404"/>
      <c r="J300" s="404"/>
      <c r="K300" s="345">
        <f t="shared" si="33"/>
        <v>0</v>
      </c>
      <c r="L300" s="405" t="str">
        <f t="shared" si="34"/>
        <v>M/C Off?</v>
      </c>
      <c r="M300" s="406">
        <v>0</v>
      </c>
      <c r="N300" s="407" t="str">
        <f t="shared" si="35"/>
        <v/>
      </c>
      <c r="O300" s="408" t="str">
        <f t="shared" si="36"/>
        <v>NO THEO %</v>
      </c>
      <c r="P300" s="409" t="str">
        <f t="shared" si="37"/>
        <v/>
      </c>
    </row>
    <row r="301" spans="1:16" ht="19.5" customHeight="1" x14ac:dyDescent="0.4">
      <c r="A301" s="401">
        <f>'MACHINE INFO'!E300</f>
        <v>534</v>
      </c>
      <c r="B301" s="402">
        <v>0</v>
      </c>
      <c r="C301" s="403"/>
      <c r="D301" s="403"/>
      <c r="E301" s="403"/>
      <c r="F301" s="404"/>
      <c r="G301" s="345" t="str">
        <f t="shared" si="32"/>
        <v/>
      </c>
      <c r="H301" s="404"/>
      <c r="I301" s="404"/>
      <c r="J301" s="404"/>
      <c r="K301" s="345">
        <f t="shared" si="33"/>
        <v>0</v>
      </c>
      <c r="L301" s="405" t="str">
        <f t="shared" si="34"/>
        <v>M/C Off?</v>
      </c>
      <c r="M301" s="406">
        <v>0</v>
      </c>
      <c r="N301" s="407" t="str">
        <f t="shared" si="35"/>
        <v/>
      </c>
      <c r="O301" s="408" t="str">
        <f t="shared" si="36"/>
        <v>NO THEO %</v>
      </c>
      <c r="P301" s="409" t="str">
        <f t="shared" si="37"/>
        <v/>
      </c>
    </row>
    <row r="302" spans="1:16" ht="19.5" customHeight="1" x14ac:dyDescent="0.4">
      <c r="A302" s="401">
        <f>'MACHINE INFO'!E301</f>
        <v>535</v>
      </c>
      <c r="B302" s="402">
        <v>0</v>
      </c>
      <c r="C302" s="403"/>
      <c r="D302" s="403"/>
      <c r="E302" s="403"/>
      <c r="F302" s="404"/>
      <c r="G302" s="345" t="str">
        <f t="shared" si="32"/>
        <v/>
      </c>
      <c r="H302" s="404"/>
      <c r="I302" s="404"/>
      <c r="J302" s="404"/>
      <c r="K302" s="345">
        <f t="shared" si="33"/>
        <v>0</v>
      </c>
      <c r="L302" s="405" t="str">
        <f t="shared" si="34"/>
        <v>M/C Off?</v>
      </c>
      <c r="M302" s="406">
        <v>0</v>
      </c>
      <c r="N302" s="407" t="str">
        <f t="shared" si="35"/>
        <v/>
      </c>
      <c r="O302" s="408" t="str">
        <f t="shared" si="36"/>
        <v>NO THEO %</v>
      </c>
      <c r="P302" s="409" t="str">
        <f t="shared" si="37"/>
        <v/>
      </c>
    </row>
    <row r="303" spans="1:16" ht="19.5" customHeight="1" x14ac:dyDescent="0.4">
      <c r="A303" s="401">
        <f>'MACHINE INFO'!E302</f>
        <v>536</v>
      </c>
      <c r="B303" s="402">
        <v>0</v>
      </c>
      <c r="C303" s="403"/>
      <c r="D303" s="403"/>
      <c r="E303" s="403"/>
      <c r="F303" s="404"/>
      <c r="G303" s="345" t="str">
        <f t="shared" si="32"/>
        <v/>
      </c>
      <c r="H303" s="404"/>
      <c r="I303" s="404"/>
      <c r="J303" s="404"/>
      <c r="K303" s="345">
        <f t="shared" si="33"/>
        <v>0</v>
      </c>
      <c r="L303" s="405" t="str">
        <f t="shared" si="34"/>
        <v>M/C Off?</v>
      </c>
      <c r="M303" s="406">
        <v>0</v>
      </c>
      <c r="N303" s="407" t="str">
        <f t="shared" si="35"/>
        <v/>
      </c>
      <c r="O303" s="408" t="str">
        <f t="shared" si="36"/>
        <v>NO THEO %</v>
      </c>
      <c r="P303" s="409" t="str">
        <f t="shared" si="37"/>
        <v/>
      </c>
    </row>
    <row r="304" spans="1:16" ht="19.5" customHeight="1" x14ac:dyDescent="0.4">
      <c r="A304" s="401">
        <f>'MACHINE INFO'!E303</f>
        <v>537</v>
      </c>
      <c r="B304" s="402">
        <v>0</v>
      </c>
      <c r="C304" s="403"/>
      <c r="D304" s="403"/>
      <c r="E304" s="403"/>
      <c r="F304" s="404"/>
      <c r="G304" s="345" t="str">
        <f t="shared" si="32"/>
        <v/>
      </c>
      <c r="H304" s="404"/>
      <c r="I304" s="404"/>
      <c r="J304" s="404"/>
      <c r="K304" s="345">
        <f t="shared" si="33"/>
        <v>0</v>
      </c>
      <c r="L304" s="405" t="str">
        <f t="shared" si="34"/>
        <v>M/C Off?</v>
      </c>
      <c r="M304" s="406">
        <v>0</v>
      </c>
      <c r="N304" s="407" t="str">
        <f t="shared" si="35"/>
        <v/>
      </c>
      <c r="O304" s="408" t="str">
        <f t="shared" si="36"/>
        <v>NO THEO %</v>
      </c>
      <c r="P304" s="409" t="str">
        <f t="shared" si="37"/>
        <v/>
      </c>
    </row>
    <row r="305" spans="1:16" ht="19.5" customHeight="1" x14ac:dyDescent="0.4">
      <c r="A305" s="401">
        <f>'MACHINE INFO'!E304</f>
        <v>538</v>
      </c>
      <c r="B305" s="402">
        <v>0</v>
      </c>
      <c r="C305" s="403"/>
      <c r="D305" s="403"/>
      <c r="E305" s="403"/>
      <c r="F305" s="404"/>
      <c r="G305" s="345" t="str">
        <f t="shared" si="32"/>
        <v/>
      </c>
      <c r="H305" s="404"/>
      <c r="I305" s="404"/>
      <c r="J305" s="404"/>
      <c r="K305" s="345">
        <f t="shared" si="33"/>
        <v>0</v>
      </c>
      <c r="L305" s="405" t="str">
        <f t="shared" si="34"/>
        <v>M/C Off?</v>
      </c>
      <c r="M305" s="406">
        <v>0</v>
      </c>
      <c r="N305" s="407" t="str">
        <f t="shared" si="35"/>
        <v/>
      </c>
      <c r="O305" s="408" t="str">
        <f t="shared" si="36"/>
        <v>NO THEO %</v>
      </c>
      <c r="P305" s="409" t="str">
        <f t="shared" si="37"/>
        <v/>
      </c>
    </row>
    <row r="306" spans="1:16" ht="19.5" customHeight="1" x14ac:dyDescent="0.4">
      <c r="A306" s="401">
        <f>'MACHINE INFO'!E305</f>
        <v>539</v>
      </c>
      <c r="B306" s="402">
        <v>0</v>
      </c>
      <c r="C306" s="403"/>
      <c r="D306" s="403"/>
      <c r="E306" s="403"/>
      <c r="F306" s="404"/>
      <c r="G306" s="345" t="str">
        <f t="shared" si="32"/>
        <v/>
      </c>
      <c r="H306" s="404"/>
      <c r="I306" s="404"/>
      <c r="J306" s="404"/>
      <c r="K306" s="345">
        <f t="shared" si="33"/>
        <v>0</v>
      </c>
      <c r="L306" s="405" t="str">
        <f t="shared" si="34"/>
        <v>M/C Off?</v>
      </c>
      <c r="M306" s="406">
        <v>0</v>
      </c>
      <c r="N306" s="407" t="str">
        <f t="shared" si="35"/>
        <v/>
      </c>
      <c r="O306" s="408" t="str">
        <f t="shared" si="36"/>
        <v>NO THEO %</v>
      </c>
      <c r="P306" s="409" t="str">
        <f t="shared" si="37"/>
        <v/>
      </c>
    </row>
    <row r="307" spans="1:16" ht="19.5" customHeight="1" x14ac:dyDescent="0.4">
      <c r="A307" s="401">
        <f>'MACHINE INFO'!E306</f>
        <v>540</v>
      </c>
      <c r="B307" s="402">
        <v>0</v>
      </c>
      <c r="C307" s="403"/>
      <c r="D307" s="403"/>
      <c r="E307" s="403"/>
      <c r="F307" s="404"/>
      <c r="G307" s="345" t="str">
        <f t="shared" si="32"/>
        <v/>
      </c>
      <c r="H307" s="404"/>
      <c r="I307" s="404"/>
      <c r="J307" s="404"/>
      <c r="K307" s="345">
        <f t="shared" si="33"/>
        <v>0</v>
      </c>
      <c r="L307" s="405" t="str">
        <f t="shared" si="34"/>
        <v>M/C Off?</v>
      </c>
      <c r="M307" s="406">
        <v>0</v>
      </c>
      <c r="N307" s="407" t="str">
        <f t="shared" si="35"/>
        <v/>
      </c>
      <c r="O307" s="408" t="str">
        <f t="shared" si="36"/>
        <v>NO THEO %</v>
      </c>
      <c r="P307" s="409" t="str">
        <f t="shared" si="37"/>
        <v/>
      </c>
    </row>
    <row r="308" spans="1:16" ht="19.5" customHeight="1" x14ac:dyDescent="0.4">
      <c r="A308" s="401">
        <f>'MACHINE INFO'!E307</f>
        <v>541</v>
      </c>
      <c r="B308" s="402">
        <v>0</v>
      </c>
      <c r="C308" s="403"/>
      <c r="D308" s="403"/>
      <c r="E308" s="403"/>
      <c r="F308" s="404"/>
      <c r="G308" s="345" t="str">
        <f t="shared" si="32"/>
        <v/>
      </c>
      <c r="H308" s="404"/>
      <c r="I308" s="404"/>
      <c r="J308" s="404"/>
      <c r="K308" s="345">
        <f t="shared" si="33"/>
        <v>0</v>
      </c>
      <c r="L308" s="405" t="str">
        <f t="shared" si="34"/>
        <v>M/C Off?</v>
      </c>
      <c r="M308" s="406">
        <v>0</v>
      </c>
      <c r="N308" s="407" t="str">
        <f t="shared" si="35"/>
        <v/>
      </c>
      <c r="O308" s="408" t="str">
        <f t="shared" si="36"/>
        <v>NO THEO %</v>
      </c>
      <c r="P308" s="409" t="str">
        <f t="shared" si="37"/>
        <v/>
      </c>
    </row>
    <row r="309" spans="1:16" ht="20.25" customHeight="1" x14ac:dyDescent="0.4">
      <c r="A309" s="401">
        <f>'MACHINE INFO'!E308</f>
        <v>542</v>
      </c>
      <c r="B309" s="402">
        <v>0</v>
      </c>
      <c r="C309" s="403"/>
      <c r="D309" s="403"/>
      <c r="E309" s="403"/>
      <c r="F309" s="404"/>
      <c r="G309" s="345" t="str">
        <f t="shared" si="32"/>
        <v/>
      </c>
      <c r="H309" s="404"/>
      <c r="I309" s="404"/>
      <c r="J309" s="404"/>
      <c r="K309" s="345">
        <f t="shared" si="33"/>
        <v>0</v>
      </c>
      <c r="L309" s="405" t="str">
        <f t="shared" si="34"/>
        <v>M/C Off?</v>
      </c>
      <c r="M309" s="406">
        <v>0</v>
      </c>
      <c r="N309" s="407" t="str">
        <f t="shared" si="35"/>
        <v/>
      </c>
      <c r="O309" s="408" t="str">
        <f t="shared" si="36"/>
        <v>NO THEO %</v>
      </c>
      <c r="P309" s="409" t="str">
        <f t="shared" si="37"/>
        <v/>
      </c>
    </row>
    <row r="310" spans="1:16" ht="19.5" customHeight="1" x14ac:dyDescent="0.4">
      <c r="A310" s="401">
        <f>'MACHINE INFO'!E309</f>
        <v>543</v>
      </c>
      <c r="B310" s="402">
        <v>0</v>
      </c>
      <c r="C310" s="403"/>
      <c r="D310" s="403"/>
      <c r="E310" s="403"/>
      <c r="F310" s="404"/>
      <c r="G310" s="345" t="str">
        <f t="shared" si="32"/>
        <v/>
      </c>
      <c r="H310" s="404"/>
      <c r="I310" s="404"/>
      <c r="J310" s="404"/>
      <c r="K310" s="345">
        <f t="shared" si="33"/>
        <v>0</v>
      </c>
      <c r="L310" s="405" t="str">
        <f t="shared" si="34"/>
        <v>M/C Off?</v>
      </c>
      <c r="M310" s="406">
        <v>0</v>
      </c>
      <c r="N310" s="407" t="str">
        <f t="shared" si="35"/>
        <v/>
      </c>
      <c r="O310" s="408" t="str">
        <f t="shared" si="36"/>
        <v>NO THEO %</v>
      </c>
      <c r="P310" s="409" t="str">
        <f t="shared" si="37"/>
        <v/>
      </c>
    </row>
    <row r="311" spans="1:16" ht="19.5" customHeight="1" x14ac:dyDescent="0.4">
      <c r="A311" s="401">
        <f>'MACHINE INFO'!E310</f>
        <v>544</v>
      </c>
      <c r="B311" s="402">
        <v>0</v>
      </c>
      <c r="C311" s="403"/>
      <c r="D311" s="403"/>
      <c r="E311" s="403"/>
      <c r="F311" s="404"/>
      <c r="G311" s="345" t="str">
        <f t="shared" si="32"/>
        <v/>
      </c>
      <c r="H311" s="404"/>
      <c r="I311" s="404"/>
      <c r="J311" s="404"/>
      <c r="K311" s="345">
        <f t="shared" si="33"/>
        <v>0</v>
      </c>
      <c r="L311" s="405" t="str">
        <f t="shared" si="34"/>
        <v>M/C Off?</v>
      </c>
      <c r="M311" s="406">
        <v>0</v>
      </c>
      <c r="N311" s="407" t="str">
        <f t="shared" si="35"/>
        <v/>
      </c>
      <c r="O311" s="408" t="str">
        <f t="shared" si="36"/>
        <v>NO THEO %</v>
      </c>
      <c r="P311" s="409" t="str">
        <f t="shared" si="37"/>
        <v/>
      </c>
    </row>
    <row r="312" spans="1:16" ht="19.5" customHeight="1" x14ac:dyDescent="0.4">
      <c r="A312" s="401">
        <f>'MACHINE INFO'!E311</f>
        <v>545</v>
      </c>
      <c r="B312" s="402">
        <v>0</v>
      </c>
      <c r="C312" s="403"/>
      <c r="D312" s="403"/>
      <c r="E312" s="403"/>
      <c r="F312" s="404"/>
      <c r="G312" s="345" t="str">
        <f t="shared" si="32"/>
        <v/>
      </c>
      <c r="H312" s="404"/>
      <c r="I312" s="404"/>
      <c r="J312" s="404"/>
      <c r="K312" s="345">
        <f t="shared" si="33"/>
        <v>0</v>
      </c>
      <c r="L312" s="405" t="str">
        <f t="shared" si="34"/>
        <v>M/C Off?</v>
      </c>
      <c r="M312" s="406">
        <v>0</v>
      </c>
      <c r="N312" s="407" t="str">
        <f t="shared" si="35"/>
        <v/>
      </c>
      <c r="O312" s="408" t="str">
        <f t="shared" si="36"/>
        <v>NO THEO %</v>
      </c>
      <c r="P312" s="409" t="str">
        <f t="shared" si="37"/>
        <v/>
      </c>
    </row>
    <row r="313" spans="1:16" ht="19.5" customHeight="1" x14ac:dyDescent="0.4">
      <c r="A313" s="401">
        <f>'MACHINE INFO'!E312</f>
        <v>546</v>
      </c>
      <c r="B313" s="402">
        <v>0</v>
      </c>
      <c r="C313" s="403"/>
      <c r="D313" s="403"/>
      <c r="E313" s="403"/>
      <c r="F313" s="404"/>
      <c r="G313" s="345" t="str">
        <f t="shared" si="32"/>
        <v/>
      </c>
      <c r="H313" s="404"/>
      <c r="I313" s="404"/>
      <c r="J313" s="404"/>
      <c r="K313" s="345">
        <f t="shared" si="33"/>
        <v>0</v>
      </c>
      <c r="L313" s="405" t="str">
        <f t="shared" si="34"/>
        <v>M/C Off?</v>
      </c>
      <c r="M313" s="406">
        <v>0</v>
      </c>
      <c r="N313" s="407" t="str">
        <f t="shared" si="35"/>
        <v/>
      </c>
      <c r="O313" s="408" t="str">
        <f t="shared" si="36"/>
        <v>NO THEO %</v>
      </c>
      <c r="P313" s="409" t="str">
        <f t="shared" si="37"/>
        <v/>
      </c>
    </row>
    <row r="314" spans="1:16" ht="19.5" customHeight="1" x14ac:dyDescent="0.4">
      <c r="A314" s="401">
        <f>'MACHINE INFO'!E313</f>
        <v>547</v>
      </c>
      <c r="B314" s="402">
        <v>0</v>
      </c>
      <c r="C314" s="403"/>
      <c r="D314" s="403"/>
      <c r="E314" s="403"/>
      <c r="F314" s="404"/>
      <c r="G314" s="345" t="str">
        <f t="shared" si="32"/>
        <v/>
      </c>
      <c r="H314" s="404"/>
      <c r="I314" s="404"/>
      <c r="J314" s="404"/>
      <c r="K314" s="345">
        <f t="shared" si="33"/>
        <v>0</v>
      </c>
      <c r="L314" s="405" t="str">
        <f t="shared" si="34"/>
        <v>M/C Off?</v>
      </c>
      <c r="M314" s="406">
        <v>0</v>
      </c>
      <c r="N314" s="407" t="str">
        <f t="shared" si="35"/>
        <v/>
      </c>
      <c r="O314" s="408" t="str">
        <f t="shared" si="36"/>
        <v>NO THEO %</v>
      </c>
      <c r="P314" s="409" t="str">
        <f t="shared" si="37"/>
        <v/>
      </c>
    </row>
    <row r="315" spans="1:16" ht="19.5" customHeight="1" x14ac:dyDescent="0.4">
      <c r="A315" s="401">
        <f>'MACHINE INFO'!E314</f>
        <v>548</v>
      </c>
      <c r="B315" s="402">
        <v>0</v>
      </c>
      <c r="C315" s="403"/>
      <c r="D315" s="403"/>
      <c r="E315" s="403"/>
      <c r="F315" s="404"/>
      <c r="G315" s="345" t="str">
        <f t="shared" si="32"/>
        <v/>
      </c>
      <c r="H315" s="404"/>
      <c r="I315" s="404"/>
      <c r="J315" s="404"/>
      <c r="K315" s="345">
        <f t="shared" si="33"/>
        <v>0</v>
      </c>
      <c r="L315" s="405" t="str">
        <f t="shared" si="34"/>
        <v>M/C Off?</v>
      </c>
      <c r="M315" s="406">
        <v>0</v>
      </c>
      <c r="N315" s="407" t="str">
        <f t="shared" si="35"/>
        <v/>
      </c>
      <c r="O315" s="408" t="str">
        <f t="shared" si="36"/>
        <v>NO THEO %</v>
      </c>
      <c r="P315" s="409" t="str">
        <f t="shared" si="37"/>
        <v/>
      </c>
    </row>
    <row r="316" spans="1:16" ht="19.5" customHeight="1" x14ac:dyDescent="0.4">
      <c r="A316" s="401">
        <f>'MACHINE INFO'!E315</f>
        <v>549</v>
      </c>
      <c r="B316" s="402">
        <v>0</v>
      </c>
      <c r="C316" s="403"/>
      <c r="D316" s="403"/>
      <c r="E316" s="403"/>
      <c r="F316" s="404"/>
      <c r="G316" s="345" t="str">
        <f t="shared" si="32"/>
        <v/>
      </c>
      <c r="H316" s="404"/>
      <c r="I316" s="404"/>
      <c r="J316" s="404"/>
      <c r="K316" s="345">
        <f t="shared" si="33"/>
        <v>0</v>
      </c>
      <c r="L316" s="405" t="str">
        <f t="shared" si="34"/>
        <v>M/C Off?</v>
      </c>
      <c r="M316" s="406">
        <v>0</v>
      </c>
      <c r="N316" s="407" t="str">
        <f t="shared" si="35"/>
        <v/>
      </c>
      <c r="O316" s="408" t="str">
        <f t="shared" si="36"/>
        <v>NO THEO %</v>
      </c>
      <c r="P316" s="409" t="str">
        <f t="shared" si="37"/>
        <v/>
      </c>
    </row>
    <row r="317" spans="1:16" ht="19.5" customHeight="1" x14ac:dyDescent="0.4">
      <c r="A317" s="401">
        <f>'MACHINE INFO'!E316</f>
        <v>550</v>
      </c>
      <c r="B317" s="402">
        <v>0</v>
      </c>
      <c r="C317" s="403"/>
      <c r="D317" s="403"/>
      <c r="E317" s="403"/>
      <c r="F317" s="404"/>
      <c r="G317" s="345" t="str">
        <f t="shared" si="32"/>
        <v/>
      </c>
      <c r="H317" s="404"/>
      <c r="I317" s="404"/>
      <c r="J317" s="404"/>
      <c r="K317" s="345">
        <f t="shared" si="33"/>
        <v>0</v>
      </c>
      <c r="L317" s="405" t="str">
        <f t="shared" si="34"/>
        <v>M/C Off?</v>
      </c>
      <c r="M317" s="406">
        <v>0</v>
      </c>
      <c r="N317" s="407" t="str">
        <f t="shared" si="35"/>
        <v/>
      </c>
      <c r="O317" s="408" t="str">
        <f t="shared" si="36"/>
        <v>NO THEO %</v>
      </c>
      <c r="P317" s="409" t="str">
        <f t="shared" si="37"/>
        <v/>
      </c>
    </row>
    <row r="318" spans="1:16" ht="19.5" customHeight="1" x14ac:dyDescent="0.4">
      <c r="A318" s="401">
        <f>'MACHINE INFO'!E317</f>
        <v>551</v>
      </c>
      <c r="B318" s="402">
        <v>0</v>
      </c>
      <c r="C318" s="403"/>
      <c r="D318" s="403"/>
      <c r="E318" s="403"/>
      <c r="F318" s="404"/>
      <c r="G318" s="345" t="str">
        <f t="shared" si="32"/>
        <v/>
      </c>
      <c r="H318" s="404"/>
      <c r="I318" s="404"/>
      <c r="J318" s="404"/>
      <c r="K318" s="345">
        <f t="shared" si="33"/>
        <v>0</v>
      </c>
      <c r="L318" s="405" t="str">
        <f t="shared" si="34"/>
        <v>M/C Off?</v>
      </c>
      <c r="M318" s="406">
        <v>0</v>
      </c>
      <c r="N318" s="407" t="str">
        <f t="shared" si="35"/>
        <v/>
      </c>
      <c r="O318" s="408" t="str">
        <f t="shared" si="36"/>
        <v>NO THEO %</v>
      </c>
      <c r="P318" s="409" t="str">
        <f t="shared" si="37"/>
        <v/>
      </c>
    </row>
    <row r="319" spans="1:16" ht="19.5" customHeight="1" x14ac:dyDescent="0.4">
      <c r="A319" s="401">
        <f>'MACHINE INFO'!E318</f>
        <v>552</v>
      </c>
      <c r="B319" s="402">
        <v>0</v>
      </c>
      <c r="C319" s="403"/>
      <c r="D319" s="403"/>
      <c r="E319" s="403"/>
      <c r="F319" s="404"/>
      <c r="G319" s="345" t="str">
        <f t="shared" si="32"/>
        <v/>
      </c>
      <c r="H319" s="404"/>
      <c r="I319" s="404"/>
      <c r="J319" s="404"/>
      <c r="K319" s="345">
        <f t="shared" si="33"/>
        <v>0</v>
      </c>
      <c r="L319" s="405" t="str">
        <f t="shared" si="34"/>
        <v>M/C Off?</v>
      </c>
      <c r="M319" s="406">
        <v>0</v>
      </c>
      <c r="N319" s="407" t="str">
        <f t="shared" si="35"/>
        <v/>
      </c>
      <c r="O319" s="408" t="str">
        <f t="shared" si="36"/>
        <v>NO THEO %</v>
      </c>
      <c r="P319" s="409" t="str">
        <f t="shared" si="37"/>
        <v/>
      </c>
    </row>
    <row r="320" spans="1:16" ht="19.5" customHeight="1" x14ac:dyDescent="0.4">
      <c r="A320" s="401">
        <f>'MACHINE INFO'!E319</f>
        <v>553</v>
      </c>
      <c r="B320" s="402">
        <v>0</v>
      </c>
      <c r="C320" s="403"/>
      <c r="D320" s="403"/>
      <c r="E320" s="403"/>
      <c r="F320" s="404"/>
      <c r="G320" s="345" t="str">
        <f t="shared" si="32"/>
        <v/>
      </c>
      <c r="H320" s="404"/>
      <c r="I320" s="404"/>
      <c r="J320" s="404"/>
      <c r="K320" s="345">
        <f t="shared" si="33"/>
        <v>0</v>
      </c>
      <c r="L320" s="405" t="str">
        <f t="shared" si="34"/>
        <v>M/C Off?</v>
      </c>
      <c r="M320" s="406">
        <v>0</v>
      </c>
      <c r="N320" s="407" t="str">
        <f t="shared" si="35"/>
        <v/>
      </c>
      <c r="O320" s="408" t="str">
        <f t="shared" si="36"/>
        <v>NO THEO %</v>
      </c>
      <c r="P320" s="409" t="str">
        <f t="shared" si="37"/>
        <v/>
      </c>
    </row>
    <row r="321" spans="1:16" ht="19.5" customHeight="1" x14ac:dyDescent="0.4">
      <c r="A321" s="401">
        <f>'MACHINE INFO'!E320</f>
        <v>554</v>
      </c>
      <c r="B321" s="402">
        <v>0</v>
      </c>
      <c r="C321" s="403"/>
      <c r="D321" s="403"/>
      <c r="E321" s="403"/>
      <c r="F321" s="404"/>
      <c r="G321" s="345" t="str">
        <f t="shared" si="32"/>
        <v/>
      </c>
      <c r="H321" s="404"/>
      <c r="I321" s="404"/>
      <c r="J321" s="404"/>
      <c r="K321" s="345">
        <f t="shared" si="33"/>
        <v>0</v>
      </c>
      <c r="L321" s="405" t="str">
        <f t="shared" si="34"/>
        <v>M/C Off?</v>
      </c>
      <c r="M321" s="406">
        <v>0</v>
      </c>
      <c r="N321" s="407" t="str">
        <f t="shared" si="35"/>
        <v/>
      </c>
      <c r="O321" s="408" t="str">
        <f t="shared" si="36"/>
        <v>NO THEO %</v>
      </c>
      <c r="P321" s="409" t="str">
        <f t="shared" si="37"/>
        <v/>
      </c>
    </row>
    <row r="322" spans="1:16" ht="19.5" customHeight="1" x14ac:dyDescent="0.4">
      <c r="A322" s="401">
        <f>'MACHINE INFO'!E321</f>
        <v>555</v>
      </c>
      <c r="B322" s="402">
        <v>0</v>
      </c>
      <c r="C322" s="403"/>
      <c r="D322" s="403"/>
      <c r="E322" s="403"/>
      <c r="F322" s="404"/>
      <c r="G322" s="345" t="str">
        <f t="shared" si="32"/>
        <v/>
      </c>
      <c r="H322" s="404"/>
      <c r="I322" s="404"/>
      <c r="J322" s="404"/>
      <c r="K322" s="345">
        <f t="shared" si="33"/>
        <v>0</v>
      </c>
      <c r="L322" s="405" t="str">
        <f t="shared" si="34"/>
        <v>M/C Off?</v>
      </c>
      <c r="M322" s="406">
        <v>0</v>
      </c>
      <c r="N322" s="407" t="str">
        <f t="shared" si="35"/>
        <v/>
      </c>
      <c r="O322" s="408" t="str">
        <f t="shared" si="36"/>
        <v>NO THEO %</v>
      </c>
      <c r="P322" s="409" t="str">
        <f t="shared" si="37"/>
        <v/>
      </c>
    </row>
    <row r="323" spans="1:16" ht="19.5" customHeight="1" thickBot="1" x14ac:dyDescent="0.45">
      <c r="A323" s="401">
        <f>'MACHINE INFO'!E322</f>
        <v>556</v>
      </c>
      <c r="B323" s="402">
        <v>0</v>
      </c>
      <c r="C323" s="403"/>
      <c r="D323" s="403"/>
      <c r="E323" s="403"/>
      <c r="F323" s="404"/>
      <c r="G323" s="345" t="str">
        <f t="shared" si="32"/>
        <v/>
      </c>
      <c r="H323" s="404"/>
      <c r="I323" s="404"/>
      <c r="J323" s="404"/>
      <c r="K323" s="345">
        <f t="shared" si="33"/>
        <v>0</v>
      </c>
      <c r="L323" s="405" t="str">
        <f t="shared" si="34"/>
        <v>M/C Off?</v>
      </c>
      <c r="M323" s="406">
        <v>0</v>
      </c>
      <c r="N323" s="407" t="str">
        <f t="shared" si="35"/>
        <v/>
      </c>
      <c r="O323" s="408" t="str">
        <f t="shared" si="36"/>
        <v>NO THEO %</v>
      </c>
      <c r="P323" s="409" t="str">
        <f t="shared" si="37"/>
        <v/>
      </c>
    </row>
    <row r="324" spans="1:16" ht="19.5" hidden="1" customHeight="1" x14ac:dyDescent="0.4">
      <c r="A324" s="401">
        <f>'MACHINE INFO'!E323</f>
        <v>0</v>
      </c>
      <c r="B324" s="402">
        <v>0</v>
      </c>
      <c r="C324" s="403"/>
      <c r="D324" s="403"/>
      <c r="E324" s="403"/>
      <c r="F324" s="404"/>
      <c r="G324" s="345" t="str">
        <f t="shared" si="32"/>
        <v/>
      </c>
      <c r="H324" s="404"/>
      <c r="I324" s="404"/>
      <c r="J324" s="404"/>
      <c r="K324" s="345">
        <f t="shared" si="33"/>
        <v>0</v>
      </c>
      <c r="L324" s="405" t="str">
        <f t="shared" si="34"/>
        <v>M/C Off?</v>
      </c>
      <c r="M324" s="406">
        <v>0</v>
      </c>
      <c r="N324" s="407" t="str">
        <f t="shared" si="35"/>
        <v/>
      </c>
      <c r="O324" s="408" t="str">
        <f t="shared" si="36"/>
        <v>NO THEO %</v>
      </c>
      <c r="P324" s="409" t="str">
        <f t="shared" si="37"/>
        <v/>
      </c>
    </row>
    <row r="325" spans="1:16" ht="19.5" hidden="1" customHeight="1" x14ac:dyDescent="0.4">
      <c r="A325" s="401">
        <f>'MACHINE INFO'!E324</f>
        <v>0</v>
      </c>
      <c r="B325" s="402">
        <v>0</v>
      </c>
      <c r="C325" s="403"/>
      <c r="D325" s="403"/>
      <c r="E325" s="403"/>
      <c r="F325" s="404"/>
      <c r="G325" s="345" t="str">
        <f t="shared" si="32"/>
        <v/>
      </c>
      <c r="H325" s="404"/>
      <c r="I325" s="404"/>
      <c r="J325" s="404"/>
      <c r="K325" s="345">
        <f t="shared" si="33"/>
        <v>0</v>
      </c>
      <c r="L325" s="405" t="str">
        <f t="shared" si="34"/>
        <v>M/C Off?</v>
      </c>
      <c r="M325" s="406">
        <v>0</v>
      </c>
      <c r="N325" s="407" t="str">
        <f t="shared" si="35"/>
        <v/>
      </c>
      <c r="O325" s="408" t="str">
        <f t="shared" si="36"/>
        <v>NO THEO %</v>
      </c>
      <c r="P325" s="409" t="str">
        <f t="shared" si="37"/>
        <v/>
      </c>
    </row>
    <row r="326" spans="1:16" ht="19.5" hidden="1" customHeight="1" x14ac:dyDescent="0.4">
      <c r="A326" s="401">
        <f>'MACHINE INFO'!E325</f>
        <v>0</v>
      </c>
      <c r="B326" s="402">
        <v>0</v>
      </c>
      <c r="C326" s="403"/>
      <c r="D326" s="403"/>
      <c r="E326" s="403"/>
      <c r="F326" s="404"/>
      <c r="G326" s="345" t="str">
        <f t="shared" si="32"/>
        <v/>
      </c>
      <c r="H326" s="404"/>
      <c r="I326" s="404"/>
      <c r="J326" s="404"/>
      <c r="K326" s="345">
        <f t="shared" si="33"/>
        <v>0</v>
      </c>
      <c r="L326" s="405" t="str">
        <f t="shared" si="34"/>
        <v>M/C Off?</v>
      </c>
      <c r="M326" s="406">
        <v>0</v>
      </c>
      <c r="N326" s="407" t="str">
        <f t="shared" si="35"/>
        <v/>
      </c>
      <c r="O326" s="408" t="str">
        <f t="shared" si="36"/>
        <v>NO THEO %</v>
      </c>
      <c r="P326" s="409" t="str">
        <f t="shared" si="37"/>
        <v/>
      </c>
    </row>
    <row r="327" spans="1:16" ht="19.5" hidden="1" customHeight="1" x14ac:dyDescent="0.4">
      <c r="A327" s="401">
        <f>'MACHINE INFO'!E326</f>
        <v>0</v>
      </c>
      <c r="B327" s="402">
        <v>0</v>
      </c>
      <c r="C327" s="403"/>
      <c r="D327" s="403"/>
      <c r="E327" s="403"/>
      <c r="F327" s="404"/>
      <c r="G327" s="345" t="str">
        <f t="shared" si="32"/>
        <v/>
      </c>
      <c r="H327" s="404"/>
      <c r="I327" s="404"/>
      <c r="J327" s="404"/>
      <c r="K327" s="345">
        <f t="shared" si="33"/>
        <v>0</v>
      </c>
      <c r="L327" s="405" t="str">
        <f t="shared" si="34"/>
        <v>M/C Off?</v>
      </c>
      <c r="M327" s="406">
        <v>0</v>
      </c>
      <c r="N327" s="407" t="str">
        <f t="shared" si="35"/>
        <v/>
      </c>
      <c r="O327" s="408" t="str">
        <f t="shared" si="36"/>
        <v>NO THEO %</v>
      </c>
      <c r="P327" s="409" t="str">
        <f t="shared" si="37"/>
        <v/>
      </c>
    </row>
    <row r="328" spans="1:16" ht="19.5" hidden="1" customHeight="1" x14ac:dyDescent="0.4">
      <c r="A328" s="401">
        <f>'MACHINE INFO'!E327</f>
        <v>0</v>
      </c>
      <c r="B328" s="402">
        <v>0</v>
      </c>
      <c r="C328" s="403"/>
      <c r="D328" s="403"/>
      <c r="E328" s="403"/>
      <c r="F328" s="404"/>
      <c r="G328" s="345" t="str">
        <f t="shared" si="32"/>
        <v/>
      </c>
      <c r="H328" s="404"/>
      <c r="I328" s="404"/>
      <c r="J328" s="404"/>
      <c r="K328" s="345">
        <f t="shared" si="33"/>
        <v>0</v>
      </c>
      <c r="L328" s="405" t="str">
        <f t="shared" si="34"/>
        <v>M/C Off?</v>
      </c>
      <c r="M328" s="406">
        <v>0</v>
      </c>
      <c r="N328" s="407" t="str">
        <f t="shared" si="35"/>
        <v/>
      </c>
      <c r="O328" s="408" t="str">
        <f t="shared" si="36"/>
        <v>NO THEO %</v>
      </c>
      <c r="P328" s="409" t="str">
        <f t="shared" si="37"/>
        <v/>
      </c>
    </row>
    <row r="329" spans="1:16" ht="19.5" hidden="1" customHeight="1" x14ac:dyDescent="0.4">
      <c r="A329" s="401">
        <f>'MACHINE INFO'!E328</f>
        <v>0</v>
      </c>
      <c r="B329" s="402">
        <v>0</v>
      </c>
      <c r="C329" s="403"/>
      <c r="D329" s="403"/>
      <c r="E329" s="403"/>
      <c r="F329" s="404"/>
      <c r="G329" s="345" t="str">
        <f t="shared" si="32"/>
        <v/>
      </c>
      <c r="H329" s="404"/>
      <c r="I329" s="404"/>
      <c r="J329" s="404"/>
      <c r="K329" s="345">
        <f t="shared" si="33"/>
        <v>0</v>
      </c>
      <c r="L329" s="405" t="str">
        <f t="shared" si="34"/>
        <v>M/C Off?</v>
      </c>
      <c r="M329" s="406">
        <v>0</v>
      </c>
      <c r="N329" s="407" t="str">
        <f t="shared" si="35"/>
        <v/>
      </c>
      <c r="O329" s="408" t="str">
        <f t="shared" si="36"/>
        <v>NO THEO %</v>
      </c>
      <c r="P329" s="409" t="str">
        <f t="shared" si="37"/>
        <v/>
      </c>
    </row>
    <row r="330" spans="1:16" ht="19.5" hidden="1" customHeight="1" x14ac:dyDescent="0.4">
      <c r="A330" s="401">
        <f>'MACHINE INFO'!E329</f>
        <v>0</v>
      </c>
      <c r="B330" s="402">
        <v>0</v>
      </c>
      <c r="C330" s="403"/>
      <c r="D330" s="403"/>
      <c r="E330" s="403"/>
      <c r="F330" s="404"/>
      <c r="G330" s="345" t="str">
        <f t="shared" si="32"/>
        <v/>
      </c>
      <c r="H330" s="404"/>
      <c r="I330" s="404"/>
      <c r="J330" s="404"/>
      <c r="K330" s="345">
        <f t="shared" si="33"/>
        <v>0</v>
      </c>
      <c r="L330" s="405" t="str">
        <f t="shared" si="34"/>
        <v>M/C Off?</v>
      </c>
      <c r="M330" s="406">
        <v>0</v>
      </c>
      <c r="N330" s="407" t="str">
        <f t="shared" si="35"/>
        <v/>
      </c>
      <c r="O330" s="408" t="str">
        <f t="shared" si="36"/>
        <v>NO THEO %</v>
      </c>
      <c r="P330" s="409" t="str">
        <f t="shared" si="37"/>
        <v/>
      </c>
    </row>
    <row r="331" spans="1:16" ht="19.5" hidden="1" customHeight="1" x14ac:dyDescent="0.4">
      <c r="A331" s="401">
        <f>'MACHINE INFO'!E330</f>
        <v>0</v>
      </c>
      <c r="B331" s="402">
        <v>0</v>
      </c>
      <c r="C331" s="403"/>
      <c r="D331" s="403"/>
      <c r="E331" s="403"/>
      <c r="F331" s="404"/>
      <c r="G331" s="345" t="str">
        <f t="shared" si="32"/>
        <v/>
      </c>
      <c r="H331" s="404"/>
      <c r="I331" s="404"/>
      <c r="J331" s="404"/>
      <c r="K331" s="345">
        <f t="shared" si="33"/>
        <v>0</v>
      </c>
      <c r="L331" s="405" t="str">
        <f t="shared" si="34"/>
        <v>M/C Off?</v>
      </c>
      <c r="M331" s="406">
        <v>0</v>
      </c>
      <c r="N331" s="407" t="str">
        <f t="shared" si="35"/>
        <v/>
      </c>
      <c r="O331" s="408" t="str">
        <f t="shared" si="36"/>
        <v>NO THEO %</v>
      </c>
      <c r="P331" s="409" t="str">
        <f t="shared" si="37"/>
        <v/>
      </c>
    </row>
    <row r="332" spans="1:16" ht="19.5" hidden="1" customHeight="1" x14ac:dyDescent="0.4">
      <c r="A332" s="401">
        <f>'MACHINE INFO'!E331</f>
        <v>0</v>
      </c>
      <c r="B332" s="402">
        <v>0</v>
      </c>
      <c r="C332" s="403"/>
      <c r="D332" s="403"/>
      <c r="E332" s="403"/>
      <c r="F332" s="404"/>
      <c r="G332" s="345" t="str">
        <f t="shared" ref="G332:G342" si="38">IF(AND(D332="",E332="",F332=""),"",SUM(D332:F332))</f>
        <v/>
      </c>
      <c r="H332" s="404"/>
      <c r="I332" s="404"/>
      <c r="J332" s="404"/>
      <c r="K332" s="345">
        <f t="shared" ref="K332:K342" si="39">SUM(H332:J332)</f>
        <v>0</v>
      </c>
      <c r="L332" s="405" t="str">
        <f t="shared" ref="L332:L342" si="40">IF(AND(C332=0,D332=0,E332=0,F332=0),"M/C Off?",SUM(G332-K332))</f>
        <v>M/C Off?</v>
      </c>
      <c r="M332" s="406">
        <v>0</v>
      </c>
      <c r="N332" s="407" t="str">
        <f t="shared" ref="N332:N342" si="41">IF(L332="M/C Off?","",IF(G332="","",IF(AND(H332="",I332="",J332=""),"",SUM((C332-L332)/C332))))</f>
        <v/>
      </c>
      <c r="O332" s="408" t="str">
        <f t="shared" ref="O332:O342" si="42">IF(M332=0,"NO THEO %",IF(N332="","",SUM(M332-N332)))</f>
        <v>NO THEO %</v>
      </c>
      <c r="P332" s="409" t="str">
        <f t="shared" ref="P332:P342" si="43">IF(C332="","",IF(G332&gt;C332,"DROP BUT NO COIN IN?",IF(C332=0,"ZERO COIN IN?",IF(AND(C332&gt;0,G332&gt;0),"OK",IF(AND(C332&gt;0,G332=0),"No Drop?",)))))</f>
        <v/>
      </c>
    </row>
    <row r="333" spans="1:16" ht="19.5" hidden="1" customHeight="1" x14ac:dyDescent="0.4">
      <c r="A333" s="401">
        <f>'MACHINE INFO'!E332</f>
        <v>0</v>
      </c>
      <c r="B333" s="402">
        <v>0</v>
      </c>
      <c r="C333" s="403"/>
      <c r="D333" s="403"/>
      <c r="E333" s="403"/>
      <c r="F333" s="404"/>
      <c r="G333" s="345" t="str">
        <f t="shared" si="38"/>
        <v/>
      </c>
      <c r="H333" s="404"/>
      <c r="I333" s="404"/>
      <c r="J333" s="404"/>
      <c r="K333" s="345">
        <f t="shared" si="39"/>
        <v>0</v>
      </c>
      <c r="L333" s="405" t="str">
        <f t="shared" si="40"/>
        <v>M/C Off?</v>
      </c>
      <c r="M333" s="406">
        <v>0</v>
      </c>
      <c r="N333" s="407" t="str">
        <f t="shared" si="41"/>
        <v/>
      </c>
      <c r="O333" s="408" t="str">
        <f t="shared" si="42"/>
        <v>NO THEO %</v>
      </c>
      <c r="P333" s="409" t="str">
        <f t="shared" si="43"/>
        <v/>
      </c>
    </row>
    <row r="334" spans="1:16" ht="19.5" hidden="1" customHeight="1" x14ac:dyDescent="0.4">
      <c r="A334" s="401">
        <f>'MACHINE INFO'!E333</f>
        <v>0</v>
      </c>
      <c r="B334" s="402">
        <v>0</v>
      </c>
      <c r="C334" s="403"/>
      <c r="D334" s="403"/>
      <c r="E334" s="403"/>
      <c r="F334" s="404"/>
      <c r="G334" s="345" t="str">
        <f t="shared" si="38"/>
        <v/>
      </c>
      <c r="H334" s="404"/>
      <c r="I334" s="404"/>
      <c r="J334" s="404"/>
      <c r="K334" s="345">
        <f t="shared" si="39"/>
        <v>0</v>
      </c>
      <c r="L334" s="405" t="str">
        <f t="shared" si="40"/>
        <v>M/C Off?</v>
      </c>
      <c r="M334" s="406">
        <v>0</v>
      </c>
      <c r="N334" s="407" t="str">
        <f t="shared" si="41"/>
        <v/>
      </c>
      <c r="O334" s="408" t="str">
        <f t="shared" si="42"/>
        <v>NO THEO %</v>
      </c>
      <c r="P334" s="409" t="str">
        <f t="shared" si="43"/>
        <v/>
      </c>
    </row>
    <row r="335" spans="1:16" ht="19.5" hidden="1" customHeight="1" x14ac:dyDescent="0.4">
      <c r="A335" s="401">
        <f>'MACHINE INFO'!E334</f>
        <v>0</v>
      </c>
      <c r="B335" s="402">
        <v>0</v>
      </c>
      <c r="C335" s="403"/>
      <c r="D335" s="403"/>
      <c r="E335" s="403"/>
      <c r="F335" s="404"/>
      <c r="G335" s="345" t="str">
        <f t="shared" si="38"/>
        <v/>
      </c>
      <c r="H335" s="404"/>
      <c r="I335" s="404"/>
      <c r="J335" s="404"/>
      <c r="K335" s="345">
        <f t="shared" si="39"/>
        <v>0</v>
      </c>
      <c r="L335" s="405" t="str">
        <f t="shared" si="40"/>
        <v>M/C Off?</v>
      </c>
      <c r="M335" s="406">
        <v>0</v>
      </c>
      <c r="N335" s="407" t="str">
        <f t="shared" si="41"/>
        <v/>
      </c>
      <c r="O335" s="408" t="str">
        <f t="shared" si="42"/>
        <v>NO THEO %</v>
      </c>
      <c r="P335" s="409" t="str">
        <f t="shared" si="43"/>
        <v/>
      </c>
    </row>
    <row r="336" spans="1:16" ht="19.5" hidden="1" customHeight="1" x14ac:dyDescent="0.4">
      <c r="A336" s="401">
        <f>'MACHINE INFO'!E335</f>
        <v>0</v>
      </c>
      <c r="B336" s="402">
        <v>0</v>
      </c>
      <c r="C336" s="403"/>
      <c r="D336" s="403"/>
      <c r="E336" s="403"/>
      <c r="F336" s="404"/>
      <c r="G336" s="345" t="str">
        <f t="shared" si="38"/>
        <v/>
      </c>
      <c r="H336" s="404"/>
      <c r="I336" s="404"/>
      <c r="J336" s="404"/>
      <c r="K336" s="345">
        <f t="shared" si="39"/>
        <v>0</v>
      </c>
      <c r="L336" s="405" t="str">
        <f t="shared" si="40"/>
        <v>M/C Off?</v>
      </c>
      <c r="M336" s="406">
        <v>0</v>
      </c>
      <c r="N336" s="407" t="str">
        <f t="shared" si="41"/>
        <v/>
      </c>
      <c r="O336" s="408" t="str">
        <f t="shared" si="42"/>
        <v>NO THEO %</v>
      </c>
      <c r="P336" s="409" t="str">
        <f t="shared" si="43"/>
        <v/>
      </c>
    </row>
    <row r="337" spans="1:16" ht="19.5" hidden="1" customHeight="1" x14ac:dyDescent="0.4">
      <c r="A337" s="401">
        <f>'MACHINE INFO'!E336</f>
        <v>0</v>
      </c>
      <c r="B337" s="402">
        <v>0</v>
      </c>
      <c r="C337" s="403"/>
      <c r="D337" s="403"/>
      <c r="E337" s="403"/>
      <c r="F337" s="404"/>
      <c r="G337" s="345" t="str">
        <f t="shared" si="38"/>
        <v/>
      </c>
      <c r="H337" s="404"/>
      <c r="I337" s="404"/>
      <c r="J337" s="404"/>
      <c r="K337" s="345">
        <f t="shared" si="39"/>
        <v>0</v>
      </c>
      <c r="L337" s="405" t="str">
        <f t="shared" si="40"/>
        <v>M/C Off?</v>
      </c>
      <c r="M337" s="406">
        <v>0</v>
      </c>
      <c r="N337" s="407" t="str">
        <f t="shared" si="41"/>
        <v/>
      </c>
      <c r="O337" s="408" t="str">
        <f t="shared" si="42"/>
        <v>NO THEO %</v>
      </c>
      <c r="P337" s="409" t="str">
        <f t="shared" si="43"/>
        <v/>
      </c>
    </row>
    <row r="338" spans="1:16" ht="19.5" hidden="1" customHeight="1" x14ac:dyDescent="0.4">
      <c r="A338" s="401">
        <f>'MACHINE INFO'!E337</f>
        <v>0</v>
      </c>
      <c r="B338" s="402">
        <v>0</v>
      </c>
      <c r="C338" s="403"/>
      <c r="D338" s="403"/>
      <c r="E338" s="403"/>
      <c r="F338" s="404"/>
      <c r="G338" s="345" t="str">
        <f t="shared" si="38"/>
        <v/>
      </c>
      <c r="H338" s="404"/>
      <c r="I338" s="404"/>
      <c r="J338" s="404"/>
      <c r="K338" s="345">
        <f t="shared" si="39"/>
        <v>0</v>
      </c>
      <c r="L338" s="405" t="str">
        <f t="shared" si="40"/>
        <v>M/C Off?</v>
      </c>
      <c r="M338" s="406">
        <v>0</v>
      </c>
      <c r="N338" s="407" t="str">
        <f t="shared" si="41"/>
        <v/>
      </c>
      <c r="O338" s="408" t="str">
        <f t="shared" si="42"/>
        <v>NO THEO %</v>
      </c>
      <c r="P338" s="409" t="str">
        <f t="shared" si="43"/>
        <v/>
      </c>
    </row>
    <row r="339" spans="1:16" ht="19.5" hidden="1" customHeight="1" x14ac:dyDescent="0.4">
      <c r="A339" s="401">
        <f>'MACHINE INFO'!E338</f>
        <v>0</v>
      </c>
      <c r="B339" s="402">
        <v>0</v>
      </c>
      <c r="C339" s="403"/>
      <c r="D339" s="403"/>
      <c r="E339" s="403"/>
      <c r="F339" s="404"/>
      <c r="G339" s="345" t="str">
        <f t="shared" si="38"/>
        <v/>
      </c>
      <c r="H339" s="404"/>
      <c r="I339" s="404"/>
      <c r="J339" s="404"/>
      <c r="K339" s="345">
        <f t="shared" si="39"/>
        <v>0</v>
      </c>
      <c r="L339" s="405" t="str">
        <f t="shared" si="40"/>
        <v>M/C Off?</v>
      </c>
      <c r="M339" s="406">
        <v>0</v>
      </c>
      <c r="N339" s="407" t="str">
        <f t="shared" si="41"/>
        <v/>
      </c>
      <c r="O339" s="408" t="str">
        <f t="shared" si="42"/>
        <v>NO THEO %</v>
      </c>
      <c r="P339" s="409" t="str">
        <f t="shared" si="43"/>
        <v/>
      </c>
    </row>
    <row r="340" spans="1:16" ht="19.5" hidden="1" customHeight="1" x14ac:dyDescent="0.4">
      <c r="A340" s="401">
        <f>'MACHINE INFO'!E339</f>
        <v>0</v>
      </c>
      <c r="B340" s="402">
        <v>0</v>
      </c>
      <c r="C340" s="403"/>
      <c r="D340" s="403"/>
      <c r="E340" s="403"/>
      <c r="F340" s="404"/>
      <c r="G340" s="345" t="str">
        <f t="shared" si="38"/>
        <v/>
      </c>
      <c r="H340" s="404"/>
      <c r="I340" s="404"/>
      <c r="J340" s="404"/>
      <c r="K340" s="345">
        <f t="shared" si="39"/>
        <v>0</v>
      </c>
      <c r="L340" s="405" t="str">
        <f t="shared" si="40"/>
        <v>M/C Off?</v>
      </c>
      <c r="M340" s="406">
        <v>0</v>
      </c>
      <c r="N340" s="407" t="str">
        <f t="shared" si="41"/>
        <v/>
      </c>
      <c r="O340" s="408" t="str">
        <f t="shared" si="42"/>
        <v>NO THEO %</v>
      </c>
      <c r="P340" s="409" t="str">
        <f t="shared" si="43"/>
        <v/>
      </c>
    </row>
    <row r="341" spans="1:16" ht="19.5" hidden="1" customHeight="1" x14ac:dyDescent="0.4">
      <c r="A341" s="401">
        <f>'MACHINE INFO'!E340</f>
        <v>0</v>
      </c>
      <c r="B341" s="402">
        <v>0</v>
      </c>
      <c r="C341" s="403"/>
      <c r="D341" s="403"/>
      <c r="E341" s="403"/>
      <c r="F341" s="404"/>
      <c r="G341" s="345" t="str">
        <f t="shared" si="38"/>
        <v/>
      </c>
      <c r="H341" s="404"/>
      <c r="I341" s="404"/>
      <c r="J341" s="404"/>
      <c r="K341" s="345">
        <f t="shared" si="39"/>
        <v>0</v>
      </c>
      <c r="L341" s="405" t="str">
        <f t="shared" si="40"/>
        <v>M/C Off?</v>
      </c>
      <c r="M341" s="406">
        <v>0</v>
      </c>
      <c r="N341" s="407" t="str">
        <f t="shared" si="41"/>
        <v/>
      </c>
      <c r="O341" s="408" t="str">
        <f t="shared" si="42"/>
        <v>NO THEO %</v>
      </c>
      <c r="P341" s="409" t="str">
        <f t="shared" si="43"/>
        <v/>
      </c>
    </row>
    <row r="342" spans="1:16" ht="19.5" hidden="1" customHeight="1" thickBot="1" x14ac:dyDescent="0.45">
      <c r="A342" s="401">
        <f>'MACHINE INFO'!E341</f>
        <v>0</v>
      </c>
      <c r="B342" s="402">
        <v>0</v>
      </c>
      <c r="C342" s="403"/>
      <c r="D342" s="403"/>
      <c r="E342" s="403"/>
      <c r="F342" s="404"/>
      <c r="G342" s="345" t="str">
        <f t="shared" si="38"/>
        <v/>
      </c>
      <c r="H342" s="404"/>
      <c r="I342" s="404"/>
      <c r="J342" s="404"/>
      <c r="K342" s="345">
        <f t="shared" si="39"/>
        <v>0</v>
      </c>
      <c r="L342" s="405" t="str">
        <f t="shared" si="40"/>
        <v>M/C Off?</v>
      </c>
      <c r="M342" s="406">
        <v>0</v>
      </c>
      <c r="N342" s="407" t="str">
        <f t="shared" si="41"/>
        <v/>
      </c>
      <c r="O342" s="408" t="str">
        <f t="shared" si="42"/>
        <v>NO THEO %</v>
      </c>
      <c r="P342" s="409" t="str">
        <f t="shared" si="43"/>
        <v/>
      </c>
    </row>
    <row r="343" spans="1:16" ht="15.75" thickTop="1" x14ac:dyDescent="0.4">
      <c r="A343" s="24"/>
      <c r="B343" s="423"/>
      <c r="C343" s="424"/>
      <c r="D343" s="424"/>
      <c r="E343" s="423"/>
      <c r="F343" s="423"/>
      <c r="G343" s="423"/>
      <c r="H343" s="423"/>
      <c r="I343" s="423"/>
      <c r="J343" s="423"/>
      <c r="K343" s="423"/>
      <c r="L343" s="425"/>
      <c r="M343" s="426"/>
      <c r="N343" s="427"/>
      <c r="O343" s="428"/>
      <c r="P343" s="429"/>
    </row>
    <row r="344" spans="1:16" ht="20.25" customHeight="1" x14ac:dyDescent="0.4">
      <c r="A344" s="27"/>
      <c r="B344" s="28"/>
      <c r="C344" s="31" t="s">
        <v>124</v>
      </c>
      <c r="D344" s="27" t="s">
        <v>101</v>
      </c>
      <c r="E344" s="27" t="s">
        <v>101</v>
      </c>
      <c r="F344" s="27" t="s">
        <v>101</v>
      </c>
      <c r="G344" s="31" t="s">
        <v>124</v>
      </c>
      <c r="H344" s="27" t="s">
        <v>101</v>
      </c>
      <c r="I344" s="27" t="s">
        <v>101</v>
      </c>
      <c r="J344" s="27" t="s">
        <v>101</v>
      </c>
      <c r="K344" s="31" t="s">
        <v>124</v>
      </c>
      <c r="L344" s="31" t="s">
        <v>124</v>
      </c>
      <c r="M344" s="27" t="s">
        <v>116</v>
      </c>
      <c r="N344" s="27" t="s">
        <v>115</v>
      </c>
      <c r="O344" s="30" t="s">
        <v>117</v>
      </c>
      <c r="P344" s="17"/>
    </row>
    <row r="345" spans="1:16" ht="20.25" customHeight="1" x14ac:dyDescent="0.4">
      <c r="A345" s="27"/>
      <c r="B345" s="28"/>
      <c r="C345" s="31" t="s">
        <v>106</v>
      </c>
      <c r="D345" s="30" t="s">
        <v>168</v>
      </c>
      <c r="E345" s="30" t="s">
        <v>169</v>
      </c>
      <c r="F345" s="30" t="s">
        <v>170</v>
      </c>
      <c r="G345" s="31" t="s">
        <v>107</v>
      </c>
      <c r="H345" s="30" t="s">
        <v>111</v>
      </c>
      <c r="I345" s="30" t="s">
        <v>112</v>
      </c>
      <c r="J345" s="30" t="s">
        <v>167</v>
      </c>
      <c r="K345" s="31" t="s">
        <v>171</v>
      </c>
      <c r="L345" s="30" t="s">
        <v>108</v>
      </c>
      <c r="M345" s="30" t="s">
        <v>113</v>
      </c>
      <c r="N345" s="30" t="s">
        <v>113</v>
      </c>
      <c r="O345" s="30" t="s">
        <v>110</v>
      </c>
      <c r="P345" s="17"/>
    </row>
    <row r="346" spans="1:16" ht="14.65" thickBot="1" x14ac:dyDescent="0.45">
      <c r="A346" s="13"/>
      <c r="B346" s="13"/>
      <c r="C346" s="34"/>
      <c r="D346" s="34"/>
      <c r="E346" s="34"/>
      <c r="F346" s="34"/>
      <c r="G346" s="34"/>
      <c r="H346" s="34"/>
      <c r="I346" s="34"/>
      <c r="J346" s="34"/>
      <c r="K346" s="34"/>
      <c r="L346" s="31"/>
      <c r="M346" s="35"/>
      <c r="N346" s="13"/>
      <c r="O346" s="17"/>
      <c r="P346" s="17"/>
    </row>
    <row r="347" spans="1:16" ht="20.25" customHeight="1" thickTop="1" thickBot="1" x14ac:dyDescent="0.4">
      <c r="A347" s="36"/>
      <c r="B347" s="36"/>
      <c r="C347" s="104" t="e">
        <f>AVERAGE(C11:C342)</f>
        <v>#DIV/0!</v>
      </c>
      <c r="D347" s="104">
        <f>SUM(D11:D342)</f>
        <v>0</v>
      </c>
      <c r="E347" s="104">
        <f>SUM(E11:E342)</f>
        <v>0</v>
      </c>
      <c r="F347" s="104">
        <f>SUM(F11:F342)</f>
        <v>0</v>
      </c>
      <c r="G347" s="104" t="e">
        <f>AVERAGE(G11:G342)</f>
        <v>#DIV/0!</v>
      </c>
      <c r="H347" s="104">
        <f>SUM(H11:H342)</f>
        <v>0</v>
      </c>
      <c r="I347" s="104">
        <f>SUM(I11:I342)</f>
        <v>0</v>
      </c>
      <c r="J347" s="104">
        <f>SUM(J11:J342)</f>
        <v>0</v>
      </c>
      <c r="K347" s="104">
        <f>AVERAGE(K11:K342)</f>
        <v>0</v>
      </c>
      <c r="L347" s="104" t="e">
        <f>AVERAGE(L11:L342)</f>
        <v>#DIV/0!</v>
      </c>
      <c r="M347" s="121">
        <f>AVERAGE(M11:M342)</f>
        <v>0</v>
      </c>
      <c r="N347" s="121" t="e">
        <f>AVERAGE(N11:N342)</f>
        <v>#DIV/0!</v>
      </c>
      <c r="O347" s="121" t="e">
        <f>AVERAGE(O11:O342)</f>
        <v>#DIV/0!</v>
      </c>
      <c r="P347" s="23"/>
    </row>
    <row r="348" spans="1:16" ht="13.5" thickTop="1" x14ac:dyDescent="0.35"/>
    <row r="349" spans="1:16" ht="13.5" customHeight="1" thickBot="1" x14ac:dyDescent="0.4">
      <c r="A349" s="36"/>
      <c r="B349" s="36"/>
      <c r="C349" s="36"/>
      <c r="D349" s="36"/>
      <c r="E349" s="90"/>
      <c r="F349" s="91"/>
      <c r="G349" s="91"/>
      <c r="H349" s="91"/>
      <c r="I349" s="91"/>
      <c r="J349" s="91"/>
      <c r="K349" s="91"/>
      <c r="L349" s="91"/>
      <c r="M349" s="92"/>
      <c r="N349" s="93"/>
      <c r="O349" s="93"/>
      <c r="P349" s="23"/>
    </row>
    <row r="350" spans="1:16" ht="20.25" customHeight="1" thickTop="1" thickBot="1" x14ac:dyDescent="0.45">
      <c r="E350" s="94" t="s">
        <v>182</v>
      </c>
      <c r="F350" s="105">
        <f>SUM(C11:C342)</f>
        <v>0</v>
      </c>
      <c r="G350" s="143"/>
      <c r="H350" s="94" t="s">
        <v>133</v>
      </c>
      <c r="I350" s="105">
        <f>SUM(L11:L342)</f>
        <v>0</v>
      </c>
      <c r="J350" s="95"/>
      <c r="M350" s="912"/>
      <c r="N350" s="912"/>
      <c r="O350" s="912"/>
      <c r="P350" s="96"/>
    </row>
    <row r="351" spans="1:16" ht="20.25" customHeight="1" thickTop="1" thickBot="1" x14ac:dyDescent="0.45">
      <c r="E351" s="97" t="s">
        <v>183</v>
      </c>
      <c r="F351" s="110"/>
      <c r="G351" s="143"/>
      <c r="H351" s="97" t="s">
        <v>154</v>
      </c>
      <c r="I351" s="110"/>
      <c r="J351" s="95"/>
      <c r="M351" s="912"/>
      <c r="N351" s="912"/>
      <c r="O351" s="912"/>
      <c r="P351" s="96"/>
    </row>
    <row r="352" spans="1:16" ht="20.25" customHeight="1" thickTop="1" thickBot="1" x14ac:dyDescent="0.4">
      <c r="E352" s="98" t="s">
        <v>136</v>
      </c>
      <c r="F352" s="105">
        <f>SUM(F350-F351)</f>
        <v>0</v>
      </c>
      <c r="G352" s="143"/>
      <c r="H352" s="98" t="s">
        <v>134</v>
      </c>
      <c r="I352" s="106">
        <f>SUM(I351-I350)</f>
        <v>0</v>
      </c>
      <c r="J352" s="95"/>
    </row>
    <row r="353" spans="5:14" ht="20.25" customHeight="1" thickTop="1" thickBot="1" x14ac:dyDescent="0.4">
      <c r="G353" s="143"/>
      <c r="H353" s="99" t="s">
        <v>135</v>
      </c>
      <c r="I353" s="111"/>
      <c r="J353" s="95"/>
    </row>
    <row r="354" spans="5:14" ht="20.25" customHeight="1" thickTop="1" thickBot="1" x14ac:dyDescent="0.45">
      <c r="G354" s="143"/>
      <c r="H354" s="98" t="s">
        <v>136</v>
      </c>
      <c r="I354" s="105">
        <f>SUM(I351-I353)</f>
        <v>0</v>
      </c>
      <c r="J354" s="95"/>
      <c r="M354" s="101"/>
      <c r="N354" s="102"/>
    </row>
    <row r="355" spans="5:14" ht="20.25" customHeight="1" thickTop="1" x14ac:dyDescent="0.4">
      <c r="E355" s="90"/>
      <c r="F355" s="100"/>
      <c r="G355" s="100"/>
      <c r="J355" s="95"/>
      <c r="M355" s="102"/>
      <c r="N355" s="102"/>
    </row>
    <row r="356" spans="5:14" ht="20.25" customHeight="1" x14ac:dyDescent="0.4">
      <c r="E356" s="913" t="s">
        <v>137</v>
      </c>
      <c r="F356" s="913"/>
      <c r="G356" s="913"/>
      <c r="H356" s="913"/>
      <c r="I356" s="149"/>
      <c r="J356" s="149"/>
      <c r="K356" s="149"/>
      <c r="L356" s="149"/>
      <c r="M356" s="149"/>
    </row>
    <row r="357" spans="5:14" ht="20.25" customHeight="1" x14ac:dyDescent="0.4">
      <c r="E357" s="913"/>
      <c r="F357" s="913"/>
      <c r="G357" s="913"/>
      <c r="H357" s="913"/>
      <c r="I357" s="149"/>
      <c r="J357" s="149"/>
      <c r="K357" s="149"/>
      <c r="L357" s="149"/>
      <c r="M357" s="149"/>
    </row>
    <row r="358" spans="5:14" ht="14.25" x14ac:dyDescent="0.4">
      <c r="F358" s="84"/>
      <c r="G358" s="84"/>
      <c r="H358" s="132"/>
      <c r="I358" s="132"/>
      <c r="J358" s="132"/>
      <c r="K358" s="132"/>
      <c r="L358" s="132"/>
    </row>
    <row r="359" spans="5:14" ht="14.25" x14ac:dyDescent="0.4">
      <c r="F359" s="122"/>
      <c r="G359" s="122"/>
      <c r="H359" s="123"/>
      <c r="I359" s="123"/>
      <c r="J359" s="123"/>
      <c r="K359" s="123"/>
      <c r="L359" s="123"/>
    </row>
    <row r="360" spans="5:14" ht="18" customHeight="1" x14ac:dyDescent="0.35">
      <c r="E360" s="430"/>
      <c r="F360" s="430" t="s">
        <v>157</v>
      </c>
      <c r="G360" s="140"/>
      <c r="H360" s="132"/>
      <c r="I360" s="132"/>
      <c r="J360" s="132"/>
      <c r="K360" s="132"/>
      <c r="L360" s="132"/>
    </row>
    <row r="361" spans="5:14" ht="18" customHeight="1" x14ac:dyDescent="0.35">
      <c r="E361" s="134" t="s">
        <v>158</v>
      </c>
      <c r="F361" s="134" t="s">
        <v>159</v>
      </c>
      <c r="G361" s="140"/>
    </row>
    <row r="362" spans="5:14" ht="18" customHeight="1" x14ac:dyDescent="0.4">
      <c r="E362" s="135">
        <v>25</v>
      </c>
      <c r="F362" s="431">
        <f>SUMIF(B$11:B342,E362,C$11:C342)</f>
        <v>0</v>
      </c>
      <c r="G362" s="144"/>
    </row>
    <row r="363" spans="5:14" ht="18" customHeight="1" x14ac:dyDescent="0.4">
      <c r="E363" s="135">
        <v>5</v>
      </c>
      <c r="F363" s="431">
        <f>SUMIF(B$11:B342,E363,C$11:C342)</f>
        <v>0</v>
      </c>
      <c r="G363" s="144"/>
    </row>
    <row r="364" spans="5:14" ht="18" customHeight="1" x14ac:dyDescent="0.4">
      <c r="E364" s="135">
        <v>1</v>
      </c>
      <c r="F364" s="431">
        <f>SUMIF(B$11:B342,E364,C$11:C342)</f>
        <v>0</v>
      </c>
      <c r="G364" s="144"/>
    </row>
    <row r="365" spans="5:14" ht="18" customHeight="1" x14ac:dyDescent="0.4">
      <c r="E365" s="135">
        <v>0.25</v>
      </c>
      <c r="F365" s="431">
        <f>SUMIF(B$11:B342,E365,C$11:C342)</f>
        <v>0</v>
      </c>
      <c r="G365" s="144"/>
    </row>
    <row r="366" spans="5:14" ht="18" customHeight="1" x14ac:dyDescent="0.4">
      <c r="E366" s="135">
        <v>0.1</v>
      </c>
      <c r="F366" s="431">
        <f>SUMIF(B$11:B342,E366,C$11:C342)</f>
        <v>0</v>
      </c>
      <c r="G366" s="144"/>
    </row>
    <row r="367" spans="5:14" ht="18" customHeight="1" x14ac:dyDescent="0.4">
      <c r="E367" s="135">
        <v>0.05</v>
      </c>
      <c r="F367" s="431">
        <f>SUMIF(B$11:B342,E367,C$11:C342)</f>
        <v>0</v>
      </c>
      <c r="G367" s="144"/>
    </row>
    <row r="368" spans="5:14" ht="18" customHeight="1" x14ac:dyDescent="0.4">
      <c r="E368" s="135">
        <v>0.02</v>
      </c>
      <c r="F368" s="431">
        <f>SUMIF(B$11:B342,E368,C$11:C342)</f>
        <v>0</v>
      </c>
      <c r="G368" s="144"/>
    </row>
    <row r="369" spans="2:10" ht="18" customHeight="1" x14ac:dyDescent="0.4">
      <c r="E369" s="135">
        <v>0.01</v>
      </c>
      <c r="F369" s="431">
        <f>SUMIF(B$11:B342,E369,C$11:C342)</f>
        <v>0</v>
      </c>
      <c r="G369" s="144"/>
    </row>
    <row r="370" spans="2:10" ht="18" customHeight="1" x14ac:dyDescent="0.35">
      <c r="F370" s="431">
        <f>SUM(F362:F369)</f>
        <v>0</v>
      </c>
      <c r="G370" s="144"/>
    </row>
    <row r="371" spans="2:10" x14ac:dyDescent="0.35">
      <c r="B371"/>
      <c r="C371"/>
      <c r="D371"/>
      <c r="E371"/>
      <c r="F371"/>
      <c r="G371"/>
      <c r="H371"/>
      <c r="I371"/>
      <c r="J371"/>
    </row>
    <row r="372" spans="2:10" hidden="1" x14ac:dyDescent="0.35">
      <c r="F372" s="432">
        <f>SUM(COUNTIF($B$11:$B342,E362),COUNTIF($B$11:$B342,#REF!))</f>
        <v>0</v>
      </c>
      <c r="G372" s="136"/>
    </row>
    <row r="373" spans="2:10" hidden="1" x14ac:dyDescent="0.35">
      <c r="F373" s="432">
        <f>SUM(COUNTIF($B$11:$B342,E363),COUNTIF($B$11:$B342,#REF!))</f>
        <v>0</v>
      </c>
      <c r="G373" s="136"/>
    </row>
    <row r="374" spans="2:10" hidden="1" x14ac:dyDescent="0.35">
      <c r="F374" s="432">
        <f>SUM(COUNTIF($B$11:$B342,E364),COUNTIF($B$11:$B342,#REF!))</f>
        <v>0</v>
      </c>
      <c r="G374" s="136"/>
    </row>
    <row r="375" spans="2:10" hidden="1" x14ac:dyDescent="0.35">
      <c r="F375" s="432">
        <f>SUM(COUNTIF($B$11:$B342,E365),COUNTIF($B$11:$B342,#REF!))</f>
        <v>0</v>
      </c>
      <c r="G375" s="136"/>
    </row>
    <row r="376" spans="2:10" hidden="1" x14ac:dyDescent="0.35">
      <c r="F376" s="432">
        <f>SUM(COUNTIF($B$11:$B342,E366),COUNTIF($B$11:$B342,#REF!))</f>
        <v>0</v>
      </c>
      <c r="G376" s="136"/>
    </row>
    <row r="377" spans="2:10" hidden="1" x14ac:dyDescent="0.35">
      <c r="F377" s="432">
        <f>SUM(COUNTIF($B$11:$B342,E367),COUNTIF($B$11:$B342,#REF!))</f>
        <v>0</v>
      </c>
      <c r="G377" s="136"/>
    </row>
    <row r="378" spans="2:10" hidden="1" x14ac:dyDescent="0.35">
      <c r="F378" s="432">
        <f>SUM(COUNTIF($B$11:$B342,E368),COUNTIF($B$11:$B342,#REF!))</f>
        <v>0</v>
      </c>
      <c r="G378" s="136"/>
    </row>
    <row r="379" spans="2:10" hidden="1" x14ac:dyDescent="0.35">
      <c r="F379" s="432">
        <f>SUM(COUNTIF($B$11:$B342,E369),COUNTIF($B$11:$B342,#REF!))</f>
        <v>0</v>
      </c>
      <c r="G379" s="136"/>
    </row>
    <row r="380" spans="2:10" ht="15.75" thickBot="1" x14ac:dyDescent="0.45">
      <c r="B380" s="51" t="s">
        <v>184</v>
      </c>
    </row>
    <row r="381" spans="2:10" ht="13.5" thickTop="1" x14ac:dyDescent="0.35">
      <c r="B381" s="892"/>
      <c r="C381" s="893"/>
      <c r="D381" s="893"/>
      <c r="E381" s="893"/>
      <c r="F381" s="893"/>
      <c r="G381" s="893"/>
      <c r="H381" s="893"/>
      <c r="I381" s="893"/>
      <c r="J381" s="894"/>
    </row>
    <row r="382" spans="2:10" x14ac:dyDescent="0.35">
      <c r="B382" s="895"/>
      <c r="C382" s="896"/>
      <c r="D382" s="896"/>
      <c r="E382" s="896"/>
      <c r="F382" s="896"/>
      <c r="G382" s="896"/>
      <c r="H382" s="896"/>
      <c r="I382" s="896"/>
      <c r="J382" s="897"/>
    </row>
    <row r="383" spans="2:10" x14ac:dyDescent="0.35">
      <c r="B383" s="895"/>
      <c r="C383" s="896"/>
      <c r="D383" s="896"/>
      <c r="E383" s="896"/>
      <c r="F383" s="896"/>
      <c r="G383" s="896"/>
      <c r="H383" s="896"/>
      <c r="I383" s="896"/>
      <c r="J383" s="897"/>
    </row>
    <row r="384" spans="2:10" x14ac:dyDescent="0.35">
      <c r="B384" s="895"/>
      <c r="C384" s="896"/>
      <c r="D384" s="896"/>
      <c r="E384" s="896"/>
      <c r="F384" s="896"/>
      <c r="G384" s="896"/>
      <c r="H384" s="896"/>
      <c r="I384" s="896"/>
      <c r="J384" s="897"/>
    </row>
    <row r="385" spans="2:10" x14ac:dyDescent="0.35">
      <c r="B385" s="895"/>
      <c r="C385" s="896"/>
      <c r="D385" s="896"/>
      <c r="E385" s="896"/>
      <c r="F385" s="896"/>
      <c r="G385" s="896"/>
      <c r="H385" s="896"/>
      <c r="I385" s="896"/>
      <c r="J385" s="897"/>
    </row>
    <row r="386" spans="2:10" x14ac:dyDescent="0.35">
      <c r="B386" s="895"/>
      <c r="C386" s="896"/>
      <c r="D386" s="896"/>
      <c r="E386" s="896"/>
      <c r="F386" s="896"/>
      <c r="G386" s="896"/>
      <c r="H386" s="896"/>
      <c r="I386" s="896"/>
      <c r="J386" s="897"/>
    </row>
    <row r="387" spans="2:10" x14ac:dyDescent="0.35">
      <c r="B387" s="895"/>
      <c r="C387" s="896"/>
      <c r="D387" s="896"/>
      <c r="E387" s="896"/>
      <c r="F387" s="896"/>
      <c r="G387" s="896"/>
      <c r="H387" s="896"/>
      <c r="I387" s="896"/>
      <c r="J387" s="897"/>
    </row>
    <row r="388" spans="2:10" x14ac:dyDescent="0.35">
      <c r="B388" s="895"/>
      <c r="C388" s="896"/>
      <c r="D388" s="896"/>
      <c r="E388" s="896"/>
      <c r="F388" s="896"/>
      <c r="G388" s="896"/>
      <c r="H388" s="896"/>
      <c r="I388" s="896"/>
      <c r="J388" s="897"/>
    </row>
    <row r="389" spans="2:10" x14ac:dyDescent="0.35">
      <c r="B389" s="895"/>
      <c r="C389" s="896"/>
      <c r="D389" s="896"/>
      <c r="E389" s="896"/>
      <c r="F389" s="896"/>
      <c r="G389" s="896"/>
      <c r="H389" s="896"/>
      <c r="I389" s="896"/>
      <c r="J389" s="897"/>
    </row>
    <row r="390" spans="2:10" x14ac:dyDescent="0.35">
      <c r="B390" s="895"/>
      <c r="C390" s="896"/>
      <c r="D390" s="896"/>
      <c r="E390" s="896"/>
      <c r="F390" s="896"/>
      <c r="G390" s="896"/>
      <c r="H390" s="896"/>
      <c r="I390" s="896"/>
      <c r="J390" s="897"/>
    </row>
    <row r="391" spans="2:10" x14ac:dyDescent="0.35">
      <c r="B391" s="895"/>
      <c r="C391" s="896"/>
      <c r="D391" s="896"/>
      <c r="E391" s="896"/>
      <c r="F391" s="896"/>
      <c r="G391" s="896"/>
      <c r="H391" s="896"/>
      <c r="I391" s="896"/>
      <c r="J391" s="897"/>
    </row>
    <row r="392" spans="2:10" ht="13.5" thickBot="1" x14ac:dyDescent="0.4">
      <c r="B392" s="898"/>
      <c r="C392" s="899"/>
      <c r="D392" s="899"/>
      <c r="E392" s="899"/>
      <c r="F392" s="899"/>
      <c r="G392" s="899"/>
      <c r="H392" s="899"/>
      <c r="I392" s="899"/>
      <c r="J392" s="900"/>
    </row>
    <row r="393" spans="2:10" ht="13.5" thickTop="1" x14ac:dyDescent="0.35"/>
    <row r="394" spans="2:10" ht="15.75" thickBot="1" x14ac:dyDescent="0.45">
      <c r="B394" s="51" t="s">
        <v>185</v>
      </c>
    </row>
    <row r="395" spans="2:10" ht="13.5" thickTop="1" x14ac:dyDescent="0.35">
      <c r="B395" s="892"/>
      <c r="C395" s="893"/>
      <c r="D395" s="893"/>
      <c r="E395" s="893"/>
      <c r="F395" s="893"/>
      <c r="G395" s="893"/>
      <c r="H395" s="893"/>
      <c r="I395" s="893"/>
      <c r="J395" s="894"/>
    </row>
    <row r="396" spans="2:10" x14ac:dyDescent="0.35">
      <c r="B396" s="895"/>
      <c r="C396" s="896"/>
      <c r="D396" s="896"/>
      <c r="E396" s="896"/>
      <c r="F396" s="896"/>
      <c r="G396" s="896"/>
      <c r="H396" s="896"/>
      <c r="I396" s="896"/>
      <c r="J396" s="897"/>
    </row>
    <row r="397" spans="2:10" x14ac:dyDescent="0.35">
      <c r="B397" s="895"/>
      <c r="C397" s="896"/>
      <c r="D397" s="896"/>
      <c r="E397" s="896"/>
      <c r="F397" s="896"/>
      <c r="G397" s="896"/>
      <c r="H397" s="896"/>
      <c r="I397" s="896"/>
      <c r="J397" s="897"/>
    </row>
    <row r="398" spans="2:10" x14ac:dyDescent="0.35">
      <c r="B398" s="895"/>
      <c r="C398" s="896"/>
      <c r="D398" s="896"/>
      <c r="E398" s="896"/>
      <c r="F398" s="896"/>
      <c r="G398" s="896"/>
      <c r="H398" s="896"/>
      <c r="I398" s="896"/>
      <c r="J398" s="897"/>
    </row>
    <row r="399" spans="2:10" x14ac:dyDescent="0.35">
      <c r="B399" s="895"/>
      <c r="C399" s="896"/>
      <c r="D399" s="896"/>
      <c r="E399" s="896"/>
      <c r="F399" s="896"/>
      <c r="G399" s="896"/>
      <c r="H399" s="896"/>
      <c r="I399" s="896"/>
      <c r="J399" s="897"/>
    </row>
    <row r="400" spans="2:10" x14ac:dyDescent="0.35">
      <c r="B400" s="895"/>
      <c r="C400" s="896"/>
      <c r="D400" s="896"/>
      <c r="E400" s="896"/>
      <c r="F400" s="896"/>
      <c r="G400" s="896"/>
      <c r="H400" s="896"/>
      <c r="I400" s="896"/>
      <c r="J400" s="897"/>
    </row>
    <row r="401" spans="2:10" x14ac:dyDescent="0.35">
      <c r="B401" s="895"/>
      <c r="C401" s="896"/>
      <c r="D401" s="896"/>
      <c r="E401" s="896"/>
      <c r="F401" s="896"/>
      <c r="G401" s="896"/>
      <c r="H401" s="896"/>
      <c r="I401" s="896"/>
      <c r="J401" s="897"/>
    </row>
    <row r="402" spans="2:10" x14ac:dyDescent="0.35">
      <c r="B402" s="895"/>
      <c r="C402" s="896"/>
      <c r="D402" s="896"/>
      <c r="E402" s="896"/>
      <c r="F402" s="896"/>
      <c r="G402" s="896"/>
      <c r="H402" s="896"/>
      <c r="I402" s="896"/>
      <c r="J402" s="897"/>
    </row>
    <row r="403" spans="2:10" x14ac:dyDescent="0.35">
      <c r="B403" s="895"/>
      <c r="C403" s="896"/>
      <c r="D403" s="896"/>
      <c r="E403" s="896"/>
      <c r="F403" s="896"/>
      <c r="G403" s="896"/>
      <c r="H403" s="896"/>
      <c r="I403" s="896"/>
      <c r="J403" s="897"/>
    </row>
    <row r="404" spans="2:10" x14ac:dyDescent="0.35">
      <c r="B404" s="895"/>
      <c r="C404" s="896"/>
      <c r="D404" s="896"/>
      <c r="E404" s="896"/>
      <c r="F404" s="896"/>
      <c r="G404" s="896"/>
      <c r="H404" s="896"/>
      <c r="I404" s="896"/>
      <c r="J404" s="897"/>
    </row>
    <row r="405" spans="2:10" x14ac:dyDescent="0.35">
      <c r="B405" s="895"/>
      <c r="C405" s="896"/>
      <c r="D405" s="896"/>
      <c r="E405" s="896"/>
      <c r="F405" s="896"/>
      <c r="G405" s="896"/>
      <c r="H405" s="896"/>
      <c r="I405" s="896"/>
      <c r="J405" s="897"/>
    </row>
    <row r="406" spans="2:10" x14ac:dyDescent="0.35">
      <c r="B406" s="895"/>
      <c r="C406" s="896"/>
      <c r="D406" s="896"/>
      <c r="E406" s="896"/>
      <c r="F406" s="896"/>
      <c r="G406" s="896"/>
      <c r="H406" s="896"/>
      <c r="I406" s="896"/>
      <c r="J406" s="897"/>
    </row>
    <row r="407" spans="2:10" x14ac:dyDescent="0.35">
      <c r="B407" s="895"/>
      <c r="C407" s="896"/>
      <c r="D407" s="896"/>
      <c r="E407" s="896"/>
      <c r="F407" s="896"/>
      <c r="G407" s="896"/>
      <c r="H407" s="896"/>
      <c r="I407" s="896"/>
      <c r="J407" s="897"/>
    </row>
    <row r="408" spans="2:10" x14ac:dyDescent="0.35">
      <c r="B408" s="895"/>
      <c r="C408" s="896"/>
      <c r="D408" s="896"/>
      <c r="E408" s="896"/>
      <c r="F408" s="896"/>
      <c r="G408" s="896"/>
      <c r="H408" s="896"/>
      <c r="I408" s="896"/>
      <c r="J408" s="897"/>
    </row>
    <row r="409" spans="2:10" x14ac:dyDescent="0.35">
      <c r="B409" s="895"/>
      <c r="C409" s="896"/>
      <c r="D409" s="896"/>
      <c r="E409" s="896"/>
      <c r="F409" s="896"/>
      <c r="G409" s="896"/>
      <c r="H409" s="896"/>
      <c r="I409" s="896"/>
      <c r="J409" s="897"/>
    </row>
    <row r="410" spans="2:10" x14ac:dyDescent="0.35">
      <c r="B410" s="895"/>
      <c r="C410" s="896"/>
      <c r="D410" s="896"/>
      <c r="E410" s="896"/>
      <c r="F410" s="896"/>
      <c r="G410" s="896"/>
      <c r="H410" s="896"/>
      <c r="I410" s="896"/>
      <c r="J410" s="897"/>
    </row>
    <row r="411" spans="2:10" x14ac:dyDescent="0.35">
      <c r="B411" s="895"/>
      <c r="C411" s="896"/>
      <c r="D411" s="896"/>
      <c r="E411" s="896"/>
      <c r="F411" s="896"/>
      <c r="G411" s="896"/>
      <c r="H411" s="896"/>
      <c r="I411" s="896"/>
      <c r="J411" s="897"/>
    </row>
    <row r="412" spans="2:10" ht="13.5" thickBot="1" x14ac:dyDescent="0.4">
      <c r="B412" s="898"/>
      <c r="C412" s="899"/>
      <c r="D412" s="899"/>
      <c r="E412" s="899"/>
      <c r="F412" s="899"/>
      <c r="G412" s="899"/>
      <c r="H412" s="899"/>
      <c r="I412" s="899"/>
      <c r="J412" s="900"/>
    </row>
    <row r="413" spans="2:10" ht="13.5" thickTop="1" x14ac:dyDescent="0.35"/>
  </sheetData>
  <sheetProtection algorithmName="SHA-512" hashValue="uq+CmyUAn8XtqcxgglFRAA3Qwg1cll66q384O967ZHo9ewiWi1LmLgv8inzGjG5bnmj8Y6xY86wAzLTzZKxt9Q==" saltValue="hCSSFXoGDT9rWw5/wOXqYA==" spinCount="100000" sheet="1" objects="1" scenarios="1"/>
  <mergeCells count="16">
    <mergeCell ref="D3:F3"/>
    <mergeCell ref="S3:V4"/>
    <mergeCell ref="S5:V5"/>
    <mergeCell ref="C7:I7"/>
    <mergeCell ref="R9:R10"/>
    <mergeCell ref="S9:S10"/>
    <mergeCell ref="T9:T10"/>
    <mergeCell ref="U9:U10"/>
    <mergeCell ref="V9:V10"/>
    <mergeCell ref="B395:J412"/>
    <mergeCell ref="W9:W10"/>
    <mergeCell ref="R38:W53"/>
    <mergeCell ref="M350:O350"/>
    <mergeCell ref="M351:O351"/>
    <mergeCell ref="E356:H357"/>
    <mergeCell ref="B381:J392"/>
  </mergeCells>
  <conditionalFormatting sqref="F362:F369">
    <cfRule type="expression" dxfId="457" priority="10" stopIfTrue="1">
      <formula>F372=0</formula>
    </cfRule>
  </conditionalFormatting>
  <conditionalFormatting sqref="S11:T14 V11:V14">
    <cfRule type="expression" dxfId="456" priority="12" stopIfTrue="1">
      <formula>($Q11=0)</formula>
    </cfRule>
  </conditionalFormatting>
  <conditionalFormatting sqref="U11:U14">
    <cfRule type="expression" dxfId="455" priority="13" stopIfTrue="1">
      <formula>($Q11=0)</formula>
    </cfRule>
    <cfRule type="expression" dxfId="454" priority="14" stopIfTrue="1">
      <formula>U11="NO DROP"</formula>
    </cfRule>
  </conditionalFormatting>
  <conditionalFormatting sqref="W11:W14">
    <cfRule type="expression" dxfId="453" priority="15" stopIfTrue="1">
      <formula>($Q11=0)</formula>
    </cfRule>
    <cfRule type="expression" dxfId="452" priority="16" stopIfTrue="1">
      <formula>W11="NO DROP"</formula>
    </cfRule>
  </conditionalFormatting>
  <conditionalFormatting sqref="F4:G6">
    <cfRule type="cellIs" dxfId="451" priority="17" stopIfTrue="1" operator="greaterThan">
      <formula>0</formula>
    </cfRule>
  </conditionalFormatting>
  <conditionalFormatting sqref="K11:K342">
    <cfRule type="cellIs" dxfId="450" priority="18" stopIfTrue="1" operator="equal">
      <formula>0</formula>
    </cfRule>
  </conditionalFormatting>
  <conditionalFormatting sqref="L11:L342">
    <cfRule type="cellIs" dxfId="449" priority="20" stopIfTrue="1" operator="equal">
      <formula>"M/C Off?"</formula>
    </cfRule>
  </conditionalFormatting>
  <conditionalFormatting sqref="P11:P342">
    <cfRule type="cellIs" dxfId="448" priority="21" stopIfTrue="1" operator="equal">
      <formula>"No Drop?"</formula>
    </cfRule>
    <cfRule type="cellIs" dxfId="447" priority="22" stopIfTrue="1" operator="equal">
      <formula>"Drop But No Coin In?"</formula>
    </cfRule>
    <cfRule type="cellIs" dxfId="446" priority="23" stopIfTrue="1" operator="equal">
      <formula>"Zero Coin In?"</formula>
    </cfRule>
  </conditionalFormatting>
  <conditionalFormatting sqref="R26">
    <cfRule type="expression" dxfId="445" priority="24" stopIfTrue="1">
      <formula>#REF!=0</formula>
    </cfRule>
  </conditionalFormatting>
  <conditionalFormatting sqref="S26:T26 V26">
    <cfRule type="expression" dxfId="444" priority="25" stopIfTrue="1">
      <formula>(#REF!=0)</formula>
    </cfRule>
  </conditionalFormatting>
  <conditionalFormatting sqref="U26">
    <cfRule type="expression" dxfId="443" priority="26" stopIfTrue="1">
      <formula>(#REF!=0)</formula>
    </cfRule>
    <cfRule type="expression" dxfId="442" priority="27" stopIfTrue="1">
      <formula>U26="NO DROP"</formula>
    </cfRule>
  </conditionalFormatting>
  <conditionalFormatting sqref="W26">
    <cfRule type="expression" dxfId="441" priority="28" stopIfTrue="1">
      <formula>(#REF!=0)</formula>
    </cfRule>
    <cfRule type="expression" dxfId="440" priority="29" stopIfTrue="1">
      <formula>W26="NO DROP"</formula>
    </cfRule>
  </conditionalFormatting>
  <conditionalFormatting sqref="S23:T24 V23:V24">
    <cfRule type="expression" dxfId="439" priority="629" stopIfTrue="1">
      <formula>($Q20=0)</formula>
    </cfRule>
  </conditionalFormatting>
  <conditionalFormatting sqref="U23:U24">
    <cfRule type="expression" dxfId="438" priority="634" stopIfTrue="1">
      <formula>($Q20=0)</formula>
    </cfRule>
    <cfRule type="expression" dxfId="437" priority="635" stopIfTrue="1">
      <formula>U23="NO DROP"</formula>
    </cfRule>
  </conditionalFormatting>
  <conditionalFormatting sqref="W23:W24">
    <cfRule type="expression" dxfId="436" priority="638" stopIfTrue="1">
      <formula>($Q20=0)</formula>
    </cfRule>
    <cfRule type="expression" dxfId="435" priority="639" stopIfTrue="1">
      <formula>W23="NO DROP"</formula>
    </cfRule>
  </conditionalFormatting>
  <conditionalFormatting sqref="S16:T22 V16:V22">
    <cfRule type="expression" dxfId="434" priority="689" stopIfTrue="1">
      <formula>($Q15=0)</formula>
    </cfRule>
  </conditionalFormatting>
  <conditionalFormatting sqref="U16:U22">
    <cfRule type="expression" dxfId="433" priority="694" stopIfTrue="1">
      <formula>($Q15=0)</formula>
    </cfRule>
    <cfRule type="expression" dxfId="432" priority="695" stopIfTrue="1">
      <formula>U16="NO DROP"</formula>
    </cfRule>
  </conditionalFormatting>
  <conditionalFormatting sqref="W16:W22">
    <cfRule type="expression" dxfId="431" priority="698" stopIfTrue="1">
      <formula>($Q15=0)</formula>
    </cfRule>
    <cfRule type="expression" dxfId="430" priority="699" stopIfTrue="1">
      <formula>W16="NO DROP"</formula>
    </cfRule>
  </conditionalFormatting>
  <conditionalFormatting sqref="R11:R21">
    <cfRule type="expression" dxfId="429" priority="1" stopIfTrue="1">
      <formula>$Q11=0</formula>
    </cfRule>
  </conditionalFormatting>
  <conditionalFormatting sqref="S15:T15 V15">
    <cfRule type="expression" dxfId="428" priority="5" stopIfTrue="1">
      <formula>($Q15=0)</formula>
    </cfRule>
  </conditionalFormatting>
  <conditionalFormatting sqref="U15">
    <cfRule type="expression" dxfId="427" priority="6" stopIfTrue="1">
      <formula>($Q15=0)</formula>
    </cfRule>
    <cfRule type="expression" dxfId="426" priority="7" stopIfTrue="1">
      <formula>U15="NO DROP"</formula>
    </cfRule>
  </conditionalFormatting>
  <conditionalFormatting sqref="W15">
    <cfRule type="expression" dxfId="425" priority="8" stopIfTrue="1">
      <formula>($Q15=0)</formula>
    </cfRule>
    <cfRule type="expression" dxfId="424" priority="9" stopIfTrue="1">
      <formula>W15="NO DROP"</formula>
    </cfRule>
  </conditionalFormatting>
  <conditionalFormatting sqref="R23:R24">
    <cfRule type="expression" dxfId="423" priority="2" stopIfTrue="1">
      <formula>$Q20=0</formula>
    </cfRule>
  </conditionalFormatting>
  <conditionalFormatting sqref="R22">
    <cfRule type="expression" dxfId="422" priority="3" stopIfTrue="1">
      <formula>$Q21=0</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397"/>
  <sheetViews>
    <sheetView showGridLines="0" topLeftCell="A35" zoomScale="70" zoomScaleNormal="70" workbookViewId="0">
      <selection activeCell="A10" sqref="A10"/>
    </sheetView>
  </sheetViews>
  <sheetFormatPr defaultColWidth="20.53125" defaultRowHeight="13.15" x14ac:dyDescent="0.35"/>
  <cols>
    <col min="1" max="1" width="8.6640625" style="1" customWidth="1"/>
    <col min="2" max="2" width="12.6640625" style="1" customWidth="1"/>
    <col min="3" max="15" width="16.6640625" style="1" customWidth="1"/>
    <col min="16" max="16" width="50.6640625" style="1" customWidth="1"/>
    <col min="17" max="16384" width="20.531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tr">
        <f>HOME!I4</f>
        <v>STAR PRINCESS</v>
      </c>
      <c r="F2" s="5"/>
      <c r="G2" s="5"/>
      <c r="H2" s="5"/>
      <c r="I2" s="75" t="s">
        <v>147</v>
      </c>
      <c r="J2" s="13" t="s">
        <v>148</v>
      </c>
      <c r="M2" s="2"/>
      <c r="N2" s="2"/>
    </row>
    <row r="3" spans="1:23" ht="21" customHeight="1" thickBot="1" x14ac:dyDescent="0.65">
      <c r="C3" s="6"/>
      <c r="D3" s="914" t="s">
        <v>149</v>
      </c>
      <c r="E3" s="915"/>
      <c r="F3" s="915"/>
      <c r="G3" s="141"/>
      <c r="H3" s="76">
        <f>COUNTIF(P11:P326,"Zero Coin In?")</f>
        <v>0</v>
      </c>
      <c r="I3" s="6"/>
      <c r="J3" s="13" t="s">
        <v>150</v>
      </c>
      <c r="M3" s="2"/>
      <c r="N3" s="2"/>
      <c r="S3" s="916" t="str">
        <f>HOME!I4</f>
        <v>STAR PRINCESS</v>
      </c>
      <c r="T3" s="917"/>
      <c r="U3" s="917"/>
      <c r="V3" s="917"/>
    </row>
    <row r="4" spans="1:23" ht="21" customHeight="1" thickTop="1" thickBot="1" x14ac:dyDescent="0.45">
      <c r="D4" s="2"/>
      <c r="E4" s="77" t="s">
        <v>151</v>
      </c>
      <c r="F4" s="78">
        <f>COUNTIF(P11:P326,"No Drop?")</f>
        <v>0</v>
      </c>
      <c r="G4" s="142"/>
      <c r="H4" s="76">
        <f>COUNTIF(P11:P326,"Minus Coin In?")</f>
        <v>0</v>
      </c>
      <c r="I4" s="9"/>
      <c r="J4" s="17" t="s">
        <v>152</v>
      </c>
      <c r="M4" s="2"/>
      <c r="N4" s="2"/>
      <c r="S4" s="917"/>
      <c r="T4" s="917"/>
      <c r="U4" s="917"/>
      <c r="V4" s="917"/>
    </row>
    <row r="5" spans="1:23" ht="21" customHeight="1" thickTop="1" thickBot="1" x14ac:dyDescent="0.5">
      <c r="A5" s="79"/>
      <c r="B5" s="51"/>
      <c r="C5" s="80"/>
      <c r="D5" s="81"/>
      <c r="E5" s="77" t="s">
        <v>138</v>
      </c>
      <c r="F5" s="78">
        <f>SUM(H3:H5)</f>
        <v>0</v>
      </c>
      <c r="G5" s="142"/>
      <c r="H5" s="76">
        <f>COUNTIF(P11:P326,"Drop but no Coin In?")</f>
        <v>0</v>
      </c>
      <c r="I5" s="8"/>
      <c r="J5" s="13" t="s">
        <v>153</v>
      </c>
      <c r="M5" s="2"/>
      <c r="N5" s="2"/>
      <c r="S5" s="914" t="s">
        <v>80</v>
      </c>
      <c r="T5" s="914"/>
      <c r="U5" s="914"/>
      <c r="V5" s="914"/>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25"/>
      <c r="D7" s="925"/>
      <c r="E7" s="925"/>
      <c r="F7" s="925"/>
      <c r="G7" s="925"/>
      <c r="H7" s="925"/>
      <c r="I7" s="925"/>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927" t="s">
        <v>81</v>
      </c>
      <c r="S9" s="928" t="s">
        <v>82</v>
      </c>
      <c r="T9" s="929" t="s">
        <v>83</v>
      </c>
      <c r="U9" s="928" t="s">
        <v>84</v>
      </c>
      <c r="V9" s="928" t="s">
        <v>85</v>
      </c>
      <c r="W9" s="926"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920"/>
      <c r="S10" s="922"/>
      <c r="T10" s="924"/>
      <c r="U10" s="922"/>
      <c r="V10" s="922"/>
      <c r="W10" s="902"/>
    </row>
    <row r="11" spans="1:23" s="17" customFormat="1" ht="18.600000000000001" customHeight="1" x14ac:dyDescent="0.4">
      <c r="A11" s="119">
        <f>'MACHINE INFO'!E10</f>
        <v>1</v>
      </c>
      <c r="B11" s="103">
        <f>'MACHINE INFO'!G10</f>
        <v>5</v>
      </c>
      <c r="C11" s="145"/>
      <c r="D11" s="145"/>
      <c r="E11" s="145"/>
      <c r="F11" s="146"/>
      <c r="G11" s="21" t="str">
        <f t="shared" ref="G11" si="0">IF(AND(D11="",E11="",F11=""),"",SUM(D11:F11))</f>
        <v/>
      </c>
      <c r="H11" s="146"/>
      <c r="I11" s="146"/>
      <c r="J11" s="146"/>
      <c r="K11" s="21">
        <f t="shared" ref="K11" si="1">SUM(H11:J11)</f>
        <v>0</v>
      </c>
      <c r="L11" s="88" t="str">
        <f t="shared" ref="L11" si="2">IF(AND(C11=0,D11=0,E11=0,F11=0),"M/C Off?",SUM(G11-K11))</f>
        <v>M/C Off?</v>
      </c>
      <c r="M11" s="109">
        <f>SUM('MACHINE INFO'!Q10)</f>
        <v>0.13200000000000001</v>
      </c>
      <c r="N11" s="107" t="str">
        <f t="shared" ref="N11" si="3">IF(L11="M/C Off?","",IF(G11="","",IF(AND(H11="",I11="",J11=""),"",SUM((C11-L11)/C11))))</f>
        <v/>
      </c>
      <c r="O11" s="108" t="str">
        <f t="shared" ref="O11" si="4">IF(M11=0,"NO THEO %",IF(N11="","",SUM(M11-N11)))</f>
        <v/>
      </c>
      <c r="P11" s="147" t="str">
        <f t="shared" ref="P11" si="5">IF(C11="","",IF(G11&gt;C11,"DROP BUT NO COIN IN?",IF(C11=0,"ZERO COIN IN?",IF(AND(C11&gt;0,G11&gt;0),"OK",IF(AND(C11&gt;0,G11=0),"No Drop?",)))))</f>
        <v/>
      </c>
      <c r="Q11" s="185">
        <f>'TABLE INFO'!B12</f>
        <v>1</v>
      </c>
      <c r="R11" s="463" t="str">
        <f>IF(('TABLE INFO'!D12)="","",('TABLE INFO'!D12))</f>
        <v>BJ-01</v>
      </c>
      <c r="S11" s="410"/>
      <c r="T11" s="410"/>
      <c r="U11" s="411" t="str">
        <f t="shared" ref="U11:U24" si="6">IF(R11="","",IF(S11=0,"NO DROP",T11/S11))</f>
        <v>NO DROP</v>
      </c>
      <c r="V11" s="412">
        <f>IF(R11="","",'TABLE INFO'!E12)</f>
        <v>0.3</v>
      </c>
      <c r="W11" s="177" t="str">
        <f t="shared" ref="W11:W24" si="7">IF(R11="","",IF(U11="NO DROP","NO DROP",SUM(U11-V11)))</f>
        <v>NO DROP</v>
      </c>
    </row>
    <row r="12" spans="1:23" s="17" customFormat="1" ht="18.600000000000001" customHeight="1" x14ac:dyDescent="0.4">
      <c r="A12" s="119">
        <f>'MACHINE INFO'!E11</f>
        <v>2</v>
      </c>
      <c r="B12" s="103">
        <f>'MACHINE INFO'!G11</f>
        <v>5</v>
      </c>
      <c r="C12" s="145"/>
      <c r="D12" s="145"/>
      <c r="E12" s="145"/>
      <c r="F12" s="146"/>
      <c r="G12" s="21" t="str">
        <f t="shared" ref="G12:G75" si="8">IF(AND(D12="",E12="",F12=""),"",SUM(D12:F12))</f>
        <v/>
      </c>
      <c r="H12" s="146"/>
      <c r="I12" s="146"/>
      <c r="J12" s="146"/>
      <c r="K12" s="21">
        <f t="shared" ref="K12:K75" si="9">SUM(H12:J12)</f>
        <v>0</v>
      </c>
      <c r="L12" s="88" t="str">
        <f t="shared" ref="L12:L75" si="10">IF(AND(C12=0,D12=0,E12=0,F12=0),"M/C Off?",SUM(G12-K12))</f>
        <v>M/C Off?</v>
      </c>
      <c r="M12" s="109">
        <f>SUM('MACHINE INFO'!Q11)</f>
        <v>0.13200000000000001</v>
      </c>
      <c r="N12" s="107" t="str">
        <f t="shared" ref="N12:N75" si="11">IF(L12="M/C Off?","",IF(G12="","",IF(AND(H12="",I12="",J12=""),"",SUM((C12-L12)/C12))))</f>
        <v/>
      </c>
      <c r="O12" s="108" t="str">
        <f t="shared" ref="O12:O75" si="12">IF(M12=0,"NO THEO %",IF(N12="","",SUM(M12-N12)))</f>
        <v/>
      </c>
      <c r="P12" s="147" t="str">
        <f t="shared" ref="P12:P75" si="13">IF(C12="","",IF(G12&gt;C12,"DROP BUT NO COIN IN?",IF(C12=0,"ZERO COIN IN?",IF(AND(C12&gt;0,G12&gt;0),"OK",IF(AND(C12&gt;0,G12=0),"No Drop?",)))))</f>
        <v/>
      </c>
      <c r="Q12" s="185">
        <f>'TABLE INFO'!B13</f>
        <v>1</v>
      </c>
      <c r="R12" s="463" t="str">
        <f>IF(('TABLE INFO'!D13)="","",('TABLE INFO'!D13))</f>
        <v>BJ-02</v>
      </c>
      <c r="S12" s="410"/>
      <c r="T12" s="410"/>
      <c r="U12" s="411" t="str">
        <f t="shared" si="6"/>
        <v>NO DROP</v>
      </c>
      <c r="V12" s="412">
        <f>IF(R12="","",'TABLE INFO'!E13)</f>
        <v>0.3</v>
      </c>
      <c r="W12" s="177" t="str">
        <f t="shared" si="7"/>
        <v>NO DROP</v>
      </c>
    </row>
    <row r="13" spans="1:23" s="17" customFormat="1" ht="18.600000000000001" customHeight="1" x14ac:dyDescent="0.4">
      <c r="A13" s="119">
        <f>'MACHINE INFO'!E12</f>
        <v>3</v>
      </c>
      <c r="B13" s="103">
        <f>'MACHINE INFO'!G12</f>
        <v>5</v>
      </c>
      <c r="C13" s="145"/>
      <c r="D13" s="145"/>
      <c r="E13" s="145"/>
      <c r="F13" s="146"/>
      <c r="G13" s="21" t="str">
        <f t="shared" si="8"/>
        <v/>
      </c>
      <c r="H13" s="146"/>
      <c r="I13" s="146"/>
      <c r="J13" s="146"/>
      <c r="K13" s="21">
        <f t="shared" si="9"/>
        <v>0</v>
      </c>
      <c r="L13" s="88" t="str">
        <f t="shared" si="10"/>
        <v>M/C Off?</v>
      </c>
      <c r="M13" s="109">
        <f>SUM('MACHINE INFO'!Q12)</f>
        <v>0.13200000000000001</v>
      </c>
      <c r="N13" s="107" t="str">
        <f t="shared" si="11"/>
        <v/>
      </c>
      <c r="O13" s="108" t="str">
        <f t="shared" si="12"/>
        <v/>
      </c>
      <c r="P13" s="147" t="str">
        <f t="shared" si="13"/>
        <v/>
      </c>
      <c r="Q13" s="185">
        <f>'TABLE INFO'!B14</f>
        <v>1</v>
      </c>
      <c r="R13" s="463" t="str">
        <f>IF(('TABLE INFO'!D14)="","",('TABLE INFO'!D14))</f>
        <v>BJ-03</v>
      </c>
      <c r="S13" s="410"/>
      <c r="T13" s="410"/>
      <c r="U13" s="411" t="str">
        <f t="shared" si="6"/>
        <v>NO DROP</v>
      </c>
      <c r="V13" s="412">
        <f>IF(R13="","",'TABLE INFO'!E14)</f>
        <v>0.3</v>
      </c>
      <c r="W13" s="177" t="str">
        <f t="shared" si="7"/>
        <v>NO DROP</v>
      </c>
    </row>
    <row r="14" spans="1:23" s="17" customFormat="1" ht="18.600000000000001" customHeight="1" x14ac:dyDescent="0.4">
      <c r="A14" s="119">
        <f>'MACHINE INFO'!E13</f>
        <v>4</v>
      </c>
      <c r="B14" s="103">
        <f>'MACHINE INFO'!G13</f>
        <v>1</v>
      </c>
      <c r="C14" s="145"/>
      <c r="D14" s="145"/>
      <c r="E14" s="145"/>
      <c r="F14" s="146"/>
      <c r="G14" s="21" t="str">
        <f t="shared" si="8"/>
        <v/>
      </c>
      <c r="H14" s="146"/>
      <c r="I14" s="146"/>
      <c r="J14" s="146"/>
      <c r="K14" s="21">
        <f t="shared" si="9"/>
        <v>0</v>
      </c>
      <c r="L14" s="88" t="str">
        <f t="shared" si="10"/>
        <v>M/C Off?</v>
      </c>
      <c r="M14" s="109">
        <f>SUM('MACHINE INFO'!Q13)</f>
        <v>0.10699999999999998</v>
      </c>
      <c r="N14" s="107" t="str">
        <f t="shared" si="11"/>
        <v/>
      </c>
      <c r="O14" s="108" t="str">
        <f t="shared" si="12"/>
        <v/>
      </c>
      <c r="P14" s="147" t="str">
        <f t="shared" si="13"/>
        <v/>
      </c>
      <c r="Q14" s="185">
        <f>'TABLE INFO'!B15</f>
        <v>1</v>
      </c>
      <c r="R14" s="463" t="str">
        <f>IF(('TABLE INFO'!D15)="","",('TABLE INFO'!D15))</f>
        <v>BJ-04</v>
      </c>
      <c r="S14" s="410"/>
      <c r="T14" s="410"/>
      <c r="U14" s="411" t="str">
        <f t="shared" si="6"/>
        <v>NO DROP</v>
      </c>
      <c r="V14" s="412">
        <f>IF(R14="","",'TABLE INFO'!E15)</f>
        <v>0.3</v>
      </c>
      <c r="W14" s="177" t="str">
        <f t="shared" si="7"/>
        <v>NO DROP</v>
      </c>
    </row>
    <row r="15" spans="1:23" s="17" customFormat="1" ht="18.600000000000001" customHeight="1" x14ac:dyDescent="0.4">
      <c r="A15" s="119">
        <f>'MACHINE INFO'!E14</f>
        <v>5</v>
      </c>
      <c r="B15" s="103">
        <f>'MACHINE INFO'!G14</f>
        <v>1</v>
      </c>
      <c r="C15" s="145"/>
      <c r="D15" s="145"/>
      <c r="E15" s="145"/>
      <c r="F15" s="146"/>
      <c r="G15" s="21" t="str">
        <f t="shared" si="8"/>
        <v/>
      </c>
      <c r="H15" s="146"/>
      <c r="I15" s="146"/>
      <c r="J15" s="146"/>
      <c r="K15" s="21">
        <f t="shared" si="9"/>
        <v>0</v>
      </c>
      <c r="L15" s="88" t="str">
        <f t="shared" si="10"/>
        <v>M/C Off?</v>
      </c>
      <c r="M15" s="109">
        <f>SUM('MACHINE INFO'!Q14)</f>
        <v>0.10699999999999998</v>
      </c>
      <c r="N15" s="107" t="str">
        <f t="shared" si="11"/>
        <v/>
      </c>
      <c r="O15" s="108" t="str">
        <f t="shared" si="12"/>
        <v/>
      </c>
      <c r="P15" s="147" t="str">
        <f t="shared" si="13"/>
        <v/>
      </c>
      <c r="Q15" s="185">
        <f>'TABLE INFO'!B16</f>
        <v>1</v>
      </c>
      <c r="R15" s="463" t="str">
        <f>IF(('TABLE INFO'!D16)="","",('TABLE INFO'!D16))</f>
        <v>BJ-05</v>
      </c>
      <c r="S15" s="410"/>
      <c r="T15" s="410"/>
      <c r="U15" s="411" t="str">
        <f t="shared" si="6"/>
        <v>NO DROP</v>
      </c>
      <c r="V15" s="412">
        <f>IF(R15="","",'TABLE INFO'!E16)</f>
        <v>0.3</v>
      </c>
      <c r="W15" s="177" t="str">
        <f t="shared" si="7"/>
        <v>NO DROP</v>
      </c>
    </row>
    <row r="16" spans="1:23" s="17" customFormat="1" ht="18.600000000000001" customHeight="1" x14ac:dyDescent="0.4">
      <c r="A16" s="119">
        <f>'MACHINE INFO'!E15</f>
        <v>6</v>
      </c>
      <c r="B16" s="103">
        <f>'MACHINE INFO'!G15</f>
        <v>1</v>
      </c>
      <c r="C16" s="145"/>
      <c r="D16" s="145"/>
      <c r="E16" s="145"/>
      <c r="F16" s="146"/>
      <c r="G16" s="21" t="str">
        <f t="shared" si="8"/>
        <v/>
      </c>
      <c r="H16" s="146"/>
      <c r="I16" s="146"/>
      <c r="J16" s="146"/>
      <c r="K16" s="21">
        <f t="shared" si="9"/>
        <v>0</v>
      </c>
      <c r="L16" s="88" t="str">
        <f t="shared" si="10"/>
        <v>M/C Off?</v>
      </c>
      <c r="M16" s="109">
        <f>SUM('MACHINE INFO'!Q15)</f>
        <v>0.10829999999999995</v>
      </c>
      <c r="N16" s="107" t="str">
        <f t="shared" si="11"/>
        <v/>
      </c>
      <c r="O16" s="108" t="str">
        <f t="shared" si="12"/>
        <v/>
      </c>
      <c r="P16" s="147" t="str">
        <f t="shared" si="13"/>
        <v/>
      </c>
      <c r="Q16" s="185">
        <f>'TABLE INFO'!B17</f>
        <v>1</v>
      </c>
      <c r="R16" s="463" t="str">
        <f>IF(('TABLE INFO'!D17)="","",('TABLE INFO'!D17))</f>
        <v>BJ-06</v>
      </c>
      <c r="S16" s="410"/>
      <c r="T16" s="410"/>
      <c r="U16" s="411" t="str">
        <f t="shared" si="6"/>
        <v>NO DROP</v>
      </c>
      <c r="V16" s="412">
        <f>IF(R16="","",'TABLE INFO'!E17)</f>
        <v>0.3</v>
      </c>
      <c r="W16" s="177" t="str">
        <f t="shared" si="7"/>
        <v>NO DROP</v>
      </c>
    </row>
    <row r="17" spans="1:23" s="17" customFormat="1" ht="18.600000000000001" customHeight="1" x14ac:dyDescent="0.4">
      <c r="A17" s="119">
        <f>'MACHINE INFO'!E16</f>
        <v>7</v>
      </c>
      <c r="B17" s="103">
        <f>'MACHINE INFO'!G16</f>
        <v>5</v>
      </c>
      <c r="C17" s="145"/>
      <c r="D17" s="145"/>
      <c r="E17" s="145"/>
      <c r="F17" s="146"/>
      <c r="G17" s="21" t="str">
        <f t="shared" si="8"/>
        <v/>
      </c>
      <c r="H17" s="146"/>
      <c r="I17" s="146"/>
      <c r="J17" s="146"/>
      <c r="K17" s="21">
        <f t="shared" si="9"/>
        <v>0</v>
      </c>
      <c r="L17" s="88" t="str">
        <f t="shared" si="10"/>
        <v>M/C Off?</v>
      </c>
      <c r="M17" s="109">
        <f>SUM('MACHINE INFO'!Q16)</f>
        <v>0.12409999999999999</v>
      </c>
      <c r="N17" s="107" t="str">
        <f t="shared" si="11"/>
        <v/>
      </c>
      <c r="O17" s="108" t="str">
        <f t="shared" si="12"/>
        <v/>
      </c>
      <c r="P17" s="147" t="str">
        <f t="shared" si="13"/>
        <v/>
      </c>
      <c r="Q17" s="185">
        <f>'TABLE INFO'!B18</f>
        <v>1</v>
      </c>
      <c r="R17" s="463" t="str">
        <f>IF(('TABLE INFO'!D18)="","",('TABLE INFO'!D18))</f>
        <v>TC-01</v>
      </c>
      <c r="S17" s="410"/>
      <c r="T17" s="410"/>
      <c r="U17" s="411" t="str">
        <f t="shared" si="6"/>
        <v>NO DROP</v>
      </c>
      <c r="V17" s="412">
        <f>IF(R17="","",'TABLE INFO'!E18)</f>
        <v>0.3</v>
      </c>
      <c r="W17" s="177" t="str">
        <f t="shared" si="7"/>
        <v>NO DROP</v>
      </c>
    </row>
    <row r="18" spans="1:23" s="17" customFormat="1" ht="18.600000000000001" customHeight="1" x14ac:dyDescent="0.4">
      <c r="A18" s="119">
        <f>'MACHINE INFO'!E17</f>
        <v>8</v>
      </c>
      <c r="B18" s="103">
        <f>'MACHINE INFO'!G17</f>
        <v>5</v>
      </c>
      <c r="C18" s="145"/>
      <c r="D18" s="145"/>
      <c r="E18" s="145"/>
      <c r="F18" s="146"/>
      <c r="G18" s="21" t="str">
        <f t="shared" si="8"/>
        <v/>
      </c>
      <c r="H18" s="146"/>
      <c r="I18" s="146"/>
      <c r="J18" s="146"/>
      <c r="K18" s="21">
        <f t="shared" si="9"/>
        <v>0</v>
      </c>
      <c r="L18" s="88" t="str">
        <f t="shared" si="10"/>
        <v>M/C Off?</v>
      </c>
      <c r="M18" s="109">
        <f>SUM('MACHINE INFO'!Q17)</f>
        <v>0.12419999999999998</v>
      </c>
      <c r="N18" s="107" t="str">
        <f t="shared" si="11"/>
        <v/>
      </c>
      <c r="O18" s="108" t="str">
        <f t="shared" si="12"/>
        <v/>
      </c>
      <c r="P18" s="147" t="str">
        <f t="shared" si="13"/>
        <v/>
      </c>
      <c r="Q18" s="185">
        <f>'TABLE INFO'!B19</f>
        <v>1</v>
      </c>
      <c r="R18" s="463" t="str">
        <f>IF(('TABLE INFO'!D19)="","",('TABLE INFO'!D19))</f>
        <v>HH-02</v>
      </c>
      <c r="S18" s="410"/>
      <c r="T18" s="410"/>
      <c r="U18" s="411" t="str">
        <f t="shared" si="6"/>
        <v>NO DROP</v>
      </c>
      <c r="V18" s="412">
        <f>IF(R18="","",'TABLE INFO'!E19)</f>
        <v>0.3</v>
      </c>
      <c r="W18" s="177" t="str">
        <f t="shared" si="7"/>
        <v>NO DROP</v>
      </c>
    </row>
    <row r="19" spans="1:23" s="17" customFormat="1" ht="18.600000000000001" customHeight="1" x14ac:dyDescent="0.4">
      <c r="A19" s="119">
        <f>'MACHINE INFO'!E18</f>
        <v>9</v>
      </c>
      <c r="B19" s="103">
        <f>'MACHINE INFO'!G18</f>
        <v>5</v>
      </c>
      <c r="C19" s="145"/>
      <c r="D19" s="145"/>
      <c r="E19" s="145"/>
      <c r="F19" s="146"/>
      <c r="G19" s="21" t="str">
        <f t="shared" si="8"/>
        <v/>
      </c>
      <c r="H19" s="146"/>
      <c r="I19" s="146"/>
      <c r="J19" s="146"/>
      <c r="K19" s="21">
        <f t="shared" si="9"/>
        <v>0</v>
      </c>
      <c r="L19" s="88" t="str">
        <f t="shared" si="10"/>
        <v>M/C Off?</v>
      </c>
      <c r="M19" s="109">
        <f>SUM('MACHINE INFO'!Q18)</f>
        <v>0.12409999999999999</v>
      </c>
      <c r="N19" s="107" t="str">
        <f t="shared" si="11"/>
        <v/>
      </c>
      <c r="O19" s="108" t="str">
        <f t="shared" si="12"/>
        <v/>
      </c>
      <c r="P19" s="147" t="str">
        <f t="shared" si="13"/>
        <v/>
      </c>
      <c r="Q19" s="185">
        <f>'TABLE INFO'!B20</f>
        <v>1</v>
      </c>
      <c r="R19" s="463" t="str">
        <f>IF(('TABLE INFO'!D20)="","",('TABLE INFO'!D20))</f>
        <v>HH-01</v>
      </c>
      <c r="S19" s="410"/>
      <c r="T19" s="410"/>
      <c r="U19" s="411" t="str">
        <f t="shared" si="6"/>
        <v>NO DROP</v>
      </c>
      <c r="V19" s="412">
        <f>IF(R19="","",'TABLE INFO'!E20)</f>
        <v>0.3</v>
      </c>
      <c r="W19" s="177" t="str">
        <f t="shared" si="7"/>
        <v>NO DROP</v>
      </c>
    </row>
    <row r="20" spans="1:23" s="17" customFormat="1" ht="18.600000000000001" customHeight="1" x14ac:dyDescent="0.4">
      <c r="A20" s="119">
        <f>'MACHINE INFO'!E19</f>
        <v>10</v>
      </c>
      <c r="B20" s="103">
        <f>'MACHINE INFO'!G19</f>
        <v>0.25</v>
      </c>
      <c r="C20" s="145"/>
      <c r="D20" s="145"/>
      <c r="E20" s="145"/>
      <c r="F20" s="146"/>
      <c r="G20" s="21" t="str">
        <f t="shared" si="8"/>
        <v/>
      </c>
      <c r="H20" s="146"/>
      <c r="I20" s="146"/>
      <c r="J20" s="146"/>
      <c r="K20" s="21">
        <f t="shared" si="9"/>
        <v>0</v>
      </c>
      <c r="L20" s="88" t="str">
        <f t="shared" si="10"/>
        <v>M/C Off?</v>
      </c>
      <c r="M20" s="109">
        <f>SUM('MACHINE INFO'!Q19)</f>
        <v>5.3100000000000036E-2</v>
      </c>
      <c r="N20" s="107" t="str">
        <f t="shared" si="11"/>
        <v/>
      </c>
      <c r="O20" s="108" t="str">
        <f t="shared" si="12"/>
        <v/>
      </c>
      <c r="P20" s="147" t="str">
        <f t="shared" si="13"/>
        <v/>
      </c>
      <c r="Q20" s="185">
        <f>'TABLE INFO'!B21</f>
        <v>1</v>
      </c>
      <c r="R20" s="463" t="str">
        <f>IF(('TABLE INFO'!D21)="","",('TABLE INFO'!D21))</f>
        <v>HCF-01</v>
      </c>
      <c r="S20" s="410"/>
      <c r="T20" s="410"/>
      <c r="U20" s="411" t="str">
        <f t="shared" si="6"/>
        <v>NO DROP</v>
      </c>
      <c r="V20" s="412">
        <f>IF(R20="","",'TABLE INFO'!E21)</f>
        <v>0.3</v>
      </c>
      <c r="W20" s="177" t="str">
        <f t="shared" si="7"/>
        <v>NO DROP</v>
      </c>
    </row>
    <row r="21" spans="1:23" s="17" customFormat="1" ht="18.600000000000001" customHeight="1" x14ac:dyDescent="0.4">
      <c r="A21" s="119">
        <f>'MACHINE INFO'!E20</f>
        <v>11</v>
      </c>
      <c r="B21" s="103">
        <f>'MACHINE INFO'!G20</f>
        <v>0.25</v>
      </c>
      <c r="C21" s="145"/>
      <c r="D21" s="145"/>
      <c r="E21" s="145"/>
      <c r="F21" s="146"/>
      <c r="G21" s="21" t="str">
        <f t="shared" si="8"/>
        <v/>
      </c>
      <c r="H21" s="146"/>
      <c r="I21" s="146"/>
      <c r="J21" s="146"/>
      <c r="K21" s="21">
        <f t="shared" si="9"/>
        <v>0</v>
      </c>
      <c r="L21" s="88" t="str">
        <f t="shared" si="10"/>
        <v>M/C Off?</v>
      </c>
      <c r="M21" s="109">
        <f>SUM('MACHINE INFO'!Q20)</f>
        <v>5.3100000000000036E-2</v>
      </c>
      <c r="N21" s="107" t="str">
        <f t="shared" si="11"/>
        <v/>
      </c>
      <c r="O21" s="108" t="str">
        <f t="shared" si="12"/>
        <v/>
      </c>
      <c r="P21" s="147" t="str">
        <f t="shared" si="13"/>
        <v/>
      </c>
      <c r="Q21" s="185">
        <f>'TABLE INFO'!B22</f>
        <v>1</v>
      </c>
      <c r="R21" s="463" t="str">
        <f>IF(('TABLE INFO'!D22)="","",('TABLE INFO'!D22))</f>
        <v>RW-01</v>
      </c>
      <c r="S21" s="410"/>
      <c r="T21" s="410"/>
      <c r="U21" s="411" t="str">
        <f t="shared" si="6"/>
        <v>NO DROP</v>
      </c>
      <c r="V21" s="412">
        <f>IF(R21="","",'TABLE INFO'!E22)</f>
        <v>0.3</v>
      </c>
      <c r="W21" s="177" t="str">
        <f t="shared" si="7"/>
        <v>NO DROP</v>
      </c>
    </row>
    <row r="22" spans="1:23" s="17" customFormat="1" ht="18.600000000000001" customHeight="1" x14ac:dyDescent="0.4">
      <c r="A22" s="119">
        <f>'MACHINE INFO'!E21</f>
        <v>12</v>
      </c>
      <c r="B22" s="103">
        <f>'MACHINE INFO'!G21</f>
        <v>0.25</v>
      </c>
      <c r="C22" s="145"/>
      <c r="D22" s="145"/>
      <c r="E22" s="145"/>
      <c r="F22" s="146"/>
      <c r="G22" s="21" t="str">
        <f t="shared" si="8"/>
        <v/>
      </c>
      <c r="H22" s="146"/>
      <c r="I22" s="146"/>
      <c r="J22" s="146"/>
      <c r="K22" s="21">
        <f t="shared" si="9"/>
        <v>0</v>
      </c>
      <c r="L22" s="88" t="str">
        <f t="shared" si="10"/>
        <v>M/C Off?</v>
      </c>
      <c r="M22" s="109">
        <f>SUM('MACHINE INFO'!Q21)</f>
        <v>4.0699999999999958E-2</v>
      </c>
      <c r="N22" s="107" t="str">
        <f t="shared" si="11"/>
        <v/>
      </c>
      <c r="O22" s="108" t="str">
        <f t="shared" si="12"/>
        <v/>
      </c>
      <c r="P22" s="147" t="str">
        <f t="shared" si="13"/>
        <v/>
      </c>
      <c r="Q22" s="185">
        <f>'TABLE INFO'!B23</f>
        <v>0</v>
      </c>
      <c r="R22" s="463" t="str">
        <f>IF(('TABLE INFO'!D23)="","",('TABLE INFO'!D23))</f>
        <v>RW-02</v>
      </c>
      <c r="S22" s="410"/>
      <c r="T22" s="410"/>
      <c r="U22" s="411" t="str">
        <f t="shared" si="6"/>
        <v>NO DROP</v>
      </c>
      <c r="V22" s="412">
        <f>IF(R22="","",'TABLE INFO'!E23)</f>
        <v>0.3</v>
      </c>
      <c r="W22" s="177" t="str">
        <f t="shared" si="7"/>
        <v>NO DROP</v>
      </c>
    </row>
    <row r="23" spans="1:23" s="17" customFormat="1" ht="18.600000000000001" customHeight="1" x14ac:dyDescent="0.4">
      <c r="A23" s="119">
        <f>'MACHINE INFO'!E22</f>
        <v>13</v>
      </c>
      <c r="B23" s="103">
        <f>'MACHINE INFO'!G22</f>
        <v>0.25</v>
      </c>
      <c r="C23" s="145"/>
      <c r="D23" s="145"/>
      <c r="E23" s="145"/>
      <c r="F23" s="146"/>
      <c r="G23" s="21" t="str">
        <f t="shared" si="8"/>
        <v/>
      </c>
      <c r="H23" s="146"/>
      <c r="I23" s="146"/>
      <c r="J23" s="146"/>
      <c r="K23" s="21">
        <f t="shared" si="9"/>
        <v>0</v>
      </c>
      <c r="L23" s="88" t="str">
        <f t="shared" si="10"/>
        <v>M/C Off?</v>
      </c>
      <c r="M23" s="109">
        <f>SUM('MACHINE INFO'!Q22)</f>
        <v>4.0699999999999958E-2</v>
      </c>
      <c r="N23" s="107" t="str">
        <f t="shared" si="11"/>
        <v/>
      </c>
      <c r="O23" s="108" t="str">
        <f t="shared" si="12"/>
        <v/>
      </c>
      <c r="P23" s="147" t="str">
        <f t="shared" si="13"/>
        <v/>
      </c>
      <c r="Q23" s="185" t="e">
        <f>'TABLE INFO'!#REF!</f>
        <v>#REF!</v>
      </c>
      <c r="R23" s="463" t="str">
        <f>IF(('TABLE INFO'!D24)="","",('TABLE INFO'!D24))</f>
        <v>DI-01</v>
      </c>
      <c r="S23" s="410"/>
      <c r="T23" s="410"/>
      <c r="U23" s="411" t="str">
        <f t="shared" si="6"/>
        <v>NO DROP</v>
      </c>
      <c r="V23" s="412">
        <f>IF(R23="","",'TABLE INFO'!E24)</f>
        <v>0.3</v>
      </c>
      <c r="W23" s="177" t="str">
        <f t="shared" si="7"/>
        <v>NO DROP</v>
      </c>
    </row>
    <row r="24" spans="1:23" s="17" customFormat="1" ht="18.600000000000001" customHeight="1" x14ac:dyDescent="0.4">
      <c r="A24" s="119">
        <f>'MACHINE INFO'!E23</f>
        <v>14</v>
      </c>
      <c r="B24" s="103">
        <f>'MACHINE INFO'!G23</f>
        <v>0.05</v>
      </c>
      <c r="C24" s="145"/>
      <c r="D24" s="145"/>
      <c r="E24" s="145"/>
      <c r="F24" s="146"/>
      <c r="G24" s="21" t="str">
        <f t="shared" si="8"/>
        <v/>
      </c>
      <c r="H24" s="146"/>
      <c r="I24" s="146"/>
      <c r="J24" s="146"/>
      <c r="K24" s="21">
        <f t="shared" si="9"/>
        <v>0</v>
      </c>
      <c r="L24" s="88" t="str">
        <f t="shared" si="10"/>
        <v>M/C Off?</v>
      </c>
      <c r="M24" s="109">
        <f>SUM('MACHINE INFO'!Q23)</f>
        <v>0.13980000000000004</v>
      </c>
      <c r="N24" s="107" t="str">
        <f t="shared" si="11"/>
        <v/>
      </c>
      <c r="O24" s="108" t="str">
        <f t="shared" si="12"/>
        <v/>
      </c>
      <c r="P24" s="147" t="str">
        <f t="shared" si="13"/>
        <v/>
      </c>
      <c r="Q24" s="185" t="e">
        <f>'TABLE INFO'!#REF!</f>
        <v>#REF!</v>
      </c>
      <c r="R24" s="463" t="str">
        <f>IF(('TABLE INFO'!D25)="","",('TABLE INFO'!D25))</f>
        <v/>
      </c>
      <c r="S24" s="410"/>
      <c r="T24" s="410"/>
      <c r="U24" s="411" t="str">
        <f t="shared" si="6"/>
        <v/>
      </c>
      <c r="V24" s="412" t="str">
        <f>IF(R24="","",'TABLE INFO'!E25)</f>
        <v/>
      </c>
      <c r="W24" s="177" t="str">
        <f t="shared" si="7"/>
        <v/>
      </c>
    </row>
    <row r="25" spans="1:23" s="17" customFormat="1" ht="18.600000000000001" customHeight="1" x14ac:dyDescent="0.4">
      <c r="A25" s="119">
        <f>'MACHINE INFO'!E24</f>
        <v>15</v>
      </c>
      <c r="B25" s="103">
        <f>'MACHINE INFO'!G24</f>
        <v>0.05</v>
      </c>
      <c r="C25" s="145"/>
      <c r="D25" s="145"/>
      <c r="E25" s="145"/>
      <c r="F25" s="146"/>
      <c r="G25" s="21" t="str">
        <f t="shared" si="8"/>
        <v/>
      </c>
      <c r="H25" s="146"/>
      <c r="I25" s="146"/>
      <c r="J25" s="146"/>
      <c r="K25" s="21">
        <f t="shared" si="9"/>
        <v>0</v>
      </c>
      <c r="L25" s="88" t="str">
        <f t="shared" si="10"/>
        <v>M/C Off?</v>
      </c>
      <c r="M25" s="109">
        <f>SUM('MACHINE INFO'!Q24)</f>
        <v>0.13980000000000004</v>
      </c>
      <c r="N25" s="107" t="str">
        <f t="shared" si="11"/>
        <v/>
      </c>
      <c r="O25" s="108" t="str">
        <f t="shared" si="12"/>
        <v/>
      </c>
      <c r="P25" s="147" t="str">
        <f t="shared" si="13"/>
        <v/>
      </c>
      <c r="Q25" s="185" t="e">
        <f>'TABLE INFO'!#REF!</f>
        <v>#REF!</v>
      </c>
      <c r="R25" s="413"/>
      <c r="S25" s="414"/>
      <c r="T25" s="414"/>
      <c r="U25" s="415"/>
      <c r="V25" s="416"/>
      <c r="W25" s="417"/>
    </row>
    <row r="26" spans="1:23" s="17" customFormat="1" ht="18.600000000000001" customHeight="1" x14ac:dyDescent="0.4">
      <c r="A26" s="119">
        <f>'MACHINE INFO'!E25</f>
        <v>16</v>
      </c>
      <c r="B26" s="103">
        <f>'MACHINE INFO'!G25</f>
        <v>0.05</v>
      </c>
      <c r="C26" s="145"/>
      <c r="D26" s="145"/>
      <c r="E26" s="145"/>
      <c r="F26" s="146"/>
      <c r="G26" s="21" t="str">
        <f t="shared" si="8"/>
        <v/>
      </c>
      <c r="H26" s="146"/>
      <c r="I26" s="146"/>
      <c r="J26" s="146"/>
      <c r="K26" s="21">
        <f t="shared" si="9"/>
        <v>0</v>
      </c>
      <c r="L26" s="88" t="str">
        <f t="shared" si="10"/>
        <v>M/C Off?</v>
      </c>
      <c r="M26" s="109">
        <f>SUM('MACHINE INFO'!Q25)</f>
        <v>0.13980000000000004</v>
      </c>
      <c r="N26" s="107" t="str">
        <f t="shared" si="11"/>
        <v/>
      </c>
      <c r="O26" s="108" t="str">
        <f t="shared" si="12"/>
        <v/>
      </c>
      <c r="P26" s="147" t="str">
        <f t="shared" si="13"/>
        <v/>
      </c>
      <c r="Q26" s="185" t="e">
        <f>'TABLE INFO'!#REF!</f>
        <v>#REF!</v>
      </c>
      <c r="R26" s="176" t="e">
        <f>IF(('TABLE INFO'!#REF!)="","",('TABLE INFO'!#REF!))</f>
        <v>#REF!</v>
      </c>
      <c r="S26" s="410"/>
      <c r="T26" s="410"/>
      <c r="U26" s="411" t="e">
        <f>IF(R26="","",IF(S26=0,"NO DROP",T26/S26))</f>
        <v>#REF!</v>
      </c>
      <c r="V26" s="412" t="e">
        <f>IF(R26="","",'TABLE INFO'!#REF!)</f>
        <v>#REF!</v>
      </c>
      <c r="W26" s="177" t="e">
        <f>IF(R26="","",IF(U26="NO DROP","NO DROP",SUM(U26-V26)))</f>
        <v>#REF!</v>
      </c>
    </row>
    <row r="27" spans="1:23" s="17" customFormat="1" ht="18.600000000000001" customHeight="1" thickBot="1" x14ac:dyDescent="0.45">
      <c r="A27" s="119">
        <f>'MACHINE INFO'!E26</f>
        <v>17</v>
      </c>
      <c r="B27" s="103">
        <f>'MACHINE INFO'!G26</f>
        <v>0.05</v>
      </c>
      <c r="C27" s="145"/>
      <c r="D27" s="145"/>
      <c r="E27" s="145"/>
      <c r="F27" s="146"/>
      <c r="G27" s="21" t="str">
        <f t="shared" si="8"/>
        <v/>
      </c>
      <c r="H27" s="146"/>
      <c r="I27" s="146"/>
      <c r="J27" s="146"/>
      <c r="K27" s="21">
        <f t="shared" si="9"/>
        <v>0</v>
      </c>
      <c r="L27" s="88" t="str">
        <f t="shared" si="10"/>
        <v>M/C Off?</v>
      </c>
      <c r="M27" s="109">
        <f>SUM('MACHINE INFO'!Q26)</f>
        <v>0.13460000000000005</v>
      </c>
      <c r="N27" s="107" t="str">
        <f t="shared" si="11"/>
        <v/>
      </c>
      <c r="O27" s="108" t="str">
        <f t="shared" si="12"/>
        <v/>
      </c>
      <c r="P27" s="147" t="str">
        <f t="shared" si="13"/>
        <v/>
      </c>
      <c r="Q27" s="185" t="e">
        <f>'TABLE INFO'!#REF!</f>
        <v>#REF!</v>
      </c>
      <c r="R27" s="418"/>
      <c r="S27" s="419"/>
      <c r="T27" s="419"/>
      <c r="U27" s="420"/>
      <c r="V27" s="421"/>
      <c r="W27" s="422"/>
    </row>
    <row r="28" spans="1:23" s="17" customFormat="1" ht="18.600000000000001" customHeight="1" thickTop="1" x14ac:dyDescent="0.4">
      <c r="A28" s="119">
        <f>'MACHINE INFO'!E27</f>
        <v>18</v>
      </c>
      <c r="B28" s="103">
        <f>'MACHINE INFO'!G27</f>
        <v>0.05</v>
      </c>
      <c r="C28" s="145"/>
      <c r="D28" s="145"/>
      <c r="E28" s="145"/>
      <c r="F28" s="146"/>
      <c r="G28" s="21" t="str">
        <f t="shared" si="8"/>
        <v/>
      </c>
      <c r="H28" s="146"/>
      <c r="I28" s="146"/>
      <c r="J28" s="146"/>
      <c r="K28" s="21">
        <f t="shared" si="9"/>
        <v>0</v>
      </c>
      <c r="L28" s="88" t="str">
        <f t="shared" si="10"/>
        <v>M/C Off?</v>
      </c>
      <c r="M28" s="109">
        <f>SUM('MACHINE INFO'!Q27)</f>
        <v>0.12460000000000004</v>
      </c>
      <c r="N28" s="107" t="str">
        <f t="shared" si="11"/>
        <v/>
      </c>
      <c r="O28" s="108" t="str">
        <f t="shared" si="12"/>
        <v/>
      </c>
      <c r="P28" s="147" t="str">
        <f t="shared" si="13"/>
        <v/>
      </c>
      <c r="Q28" s="185" t="e">
        <f>'TABLE INFO'!#REF!</f>
        <v>#REF!</v>
      </c>
    </row>
    <row r="29" spans="1:23" s="17" customFormat="1" ht="18.600000000000001" customHeight="1" thickBot="1" x14ac:dyDescent="0.45">
      <c r="A29" s="119">
        <f>'MACHINE INFO'!E28</f>
        <v>19</v>
      </c>
      <c r="B29" s="103">
        <f>'MACHINE INFO'!G28</f>
        <v>0.05</v>
      </c>
      <c r="C29" s="145"/>
      <c r="D29" s="145"/>
      <c r="E29" s="145"/>
      <c r="F29" s="146"/>
      <c r="G29" s="21" t="str">
        <f t="shared" si="8"/>
        <v/>
      </c>
      <c r="H29" s="146"/>
      <c r="I29" s="146"/>
      <c r="J29" s="146"/>
      <c r="K29" s="21">
        <f t="shared" si="9"/>
        <v>0</v>
      </c>
      <c r="L29" s="88" t="str">
        <f t="shared" si="10"/>
        <v>M/C Off?</v>
      </c>
      <c r="M29" s="109">
        <f>SUM('MACHINE INFO'!Q28)</f>
        <v>0.13460000000000005</v>
      </c>
      <c r="N29" s="107" t="str">
        <f t="shared" si="11"/>
        <v/>
      </c>
      <c r="O29" s="108" t="str">
        <f t="shared" si="12"/>
        <v/>
      </c>
      <c r="P29" s="147" t="str">
        <f t="shared" si="13"/>
        <v/>
      </c>
      <c r="Q29" s="185" t="e">
        <f>'TABLE INFO'!#REF!</f>
        <v>#REF!</v>
      </c>
    </row>
    <row r="30" spans="1:23" s="17" customFormat="1" ht="18.600000000000001" customHeight="1" thickTop="1" thickBot="1" x14ac:dyDescent="0.45">
      <c r="A30" s="119">
        <f>'MACHINE INFO'!E29</f>
        <v>20</v>
      </c>
      <c r="B30" s="103">
        <f>'MACHINE INFO'!G29</f>
        <v>0.05</v>
      </c>
      <c r="C30" s="145"/>
      <c r="D30" s="145"/>
      <c r="E30" s="145"/>
      <c r="F30" s="146"/>
      <c r="G30" s="21" t="str">
        <f t="shared" si="8"/>
        <v/>
      </c>
      <c r="H30" s="146"/>
      <c r="I30" s="146"/>
      <c r="J30" s="146"/>
      <c r="K30" s="21">
        <f t="shared" si="9"/>
        <v>0</v>
      </c>
      <c r="L30" s="88" t="str">
        <f t="shared" si="10"/>
        <v>M/C Off?</v>
      </c>
      <c r="M30" s="109">
        <f>SUM('MACHINE INFO'!Q29)</f>
        <v>0.1331</v>
      </c>
      <c r="N30" s="107" t="str">
        <f t="shared" si="11"/>
        <v/>
      </c>
      <c r="O30" s="108" t="str">
        <f t="shared" si="12"/>
        <v/>
      </c>
      <c r="P30" s="147" t="str">
        <f t="shared" si="13"/>
        <v/>
      </c>
      <c r="Q30" s="185" t="e">
        <f>'TABLE INFO'!#REF!</f>
        <v>#REF!</v>
      </c>
      <c r="R30" s="94" t="s">
        <v>87</v>
      </c>
      <c r="S30" s="178">
        <f>SUM(S11:S24)</f>
        <v>0</v>
      </c>
      <c r="T30" s="179" t="s">
        <v>88</v>
      </c>
      <c r="U30" s="178">
        <f>SUM(T11:T24)</f>
        <v>0</v>
      </c>
      <c r="V30" s="97" t="s">
        <v>89</v>
      </c>
      <c r="W30" s="180">
        <f>SUM(S26)</f>
        <v>0</v>
      </c>
    </row>
    <row r="31" spans="1:23" s="17" customFormat="1" ht="18.600000000000001" customHeight="1" thickTop="1" thickBot="1" x14ac:dyDescent="0.45">
      <c r="A31" s="119">
        <f>'MACHINE INFO'!E30</f>
        <v>21</v>
      </c>
      <c r="B31" s="103">
        <f>'MACHINE INFO'!G30</f>
        <v>0.05</v>
      </c>
      <c r="C31" s="145"/>
      <c r="D31" s="145"/>
      <c r="E31" s="145"/>
      <c r="F31" s="146"/>
      <c r="G31" s="21" t="str">
        <f t="shared" si="8"/>
        <v/>
      </c>
      <c r="H31" s="146"/>
      <c r="I31" s="146"/>
      <c r="J31" s="146"/>
      <c r="K31" s="21">
        <f t="shared" si="9"/>
        <v>0</v>
      </c>
      <c r="L31" s="88" t="str">
        <f t="shared" si="10"/>
        <v>M/C Off?</v>
      </c>
      <c r="M31" s="109">
        <f>SUM('MACHINE INFO'!Q30)</f>
        <v>0.1331</v>
      </c>
      <c r="N31" s="107" t="str">
        <f t="shared" si="11"/>
        <v/>
      </c>
      <c r="O31" s="108" t="str">
        <f t="shared" si="12"/>
        <v/>
      </c>
      <c r="P31" s="147" t="str">
        <f t="shared" si="13"/>
        <v/>
      </c>
      <c r="Q31" s="185" t="e">
        <f>'TABLE INFO'!#REF!</f>
        <v>#REF!</v>
      </c>
      <c r="R31" s="97" t="s">
        <v>90</v>
      </c>
      <c r="S31" s="181"/>
      <c r="T31" s="97" t="s">
        <v>91</v>
      </c>
      <c r="U31" s="181"/>
      <c r="V31" s="97" t="s">
        <v>92</v>
      </c>
      <c r="W31" s="180">
        <f>SUM(T26)</f>
        <v>0</v>
      </c>
    </row>
    <row r="32" spans="1:23" s="17" customFormat="1" ht="18.600000000000001" customHeight="1" thickTop="1" thickBot="1" x14ac:dyDescent="0.45">
      <c r="A32" s="119">
        <f>'MACHINE INFO'!E31</f>
        <v>22</v>
      </c>
      <c r="B32" s="103">
        <f>'MACHINE INFO'!G31</f>
        <v>0.05</v>
      </c>
      <c r="C32" s="145"/>
      <c r="D32" s="145"/>
      <c r="E32" s="145"/>
      <c r="F32" s="146"/>
      <c r="G32" s="21" t="str">
        <f t="shared" si="8"/>
        <v/>
      </c>
      <c r="H32" s="146"/>
      <c r="I32" s="146"/>
      <c r="J32" s="146"/>
      <c r="K32" s="21">
        <f t="shared" si="9"/>
        <v>0</v>
      </c>
      <c r="L32" s="88" t="str">
        <f t="shared" si="10"/>
        <v>M/C Off?</v>
      </c>
      <c r="M32" s="109">
        <f>SUM('MACHINE INFO'!Q31)</f>
        <v>0.1331</v>
      </c>
      <c r="N32" s="107" t="str">
        <f t="shared" si="11"/>
        <v/>
      </c>
      <c r="O32" s="108" t="str">
        <f t="shared" si="12"/>
        <v/>
      </c>
      <c r="P32" s="147" t="str">
        <f t="shared" si="13"/>
        <v/>
      </c>
      <c r="Q32" s="185" t="e">
        <f>'TABLE INFO'!#REF!</f>
        <v>#REF!</v>
      </c>
      <c r="R32" s="98" t="s">
        <v>136</v>
      </c>
      <c r="S32" s="178">
        <f>SUM(S30-S31)</f>
        <v>0</v>
      </c>
      <c r="T32" s="98" t="s">
        <v>134</v>
      </c>
      <c r="U32" s="182">
        <f>SUM(U31-U30)</f>
        <v>0</v>
      </c>
      <c r="V32" s="97" t="s">
        <v>93</v>
      </c>
      <c r="W32" s="183" t="str">
        <f>IF(W30=0,"",W31/W30)</f>
        <v/>
      </c>
    </row>
    <row r="33" spans="1:23" s="17" customFormat="1" ht="18.600000000000001" customHeight="1" thickTop="1" thickBot="1" x14ac:dyDescent="0.45">
      <c r="A33" s="119">
        <f>'MACHINE INFO'!E32</f>
        <v>23</v>
      </c>
      <c r="B33" s="103">
        <f>'MACHINE INFO'!G32</f>
        <v>0.05</v>
      </c>
      <c r="C33" s="145"/>
      <c r="D33" s="145"/>
      <c r="E33" s="145"/>
      <c r="F33" s="146"/>
      <c r="G33" s="21" t="str">
        <f t="shared" si="8"/>
        <v/>
      </c>
      <c r="H33" s="146"/>
      <c r="I33" s="146"/>
      <c r="J33" s="146"/>
      <c r="K33" s="21">
        <f t="shared" si="9"/>
        <v>0</v>
      </c>
      <c r="L33" s="88" t="str">
        <f t="shared" si="10"/>
        <v>M/C Off?</v>
      </c>
      <c r="M33" s="109">
        <f>SUM('MACHINE INFO'!Q32)</f>
        <v>0.111</v>
      </c>
      <c r="N33" s="107" t="str">
        <f t="shared" si="11"/>
        <v/>
      </c>
      <c r="O33" s="108" t="str">
        <f t="shared" si="12"/>
        <v/>
      </c>
      <c r="P33" s="147" t="str">
        <f t="shared" si="13"/>
        <v/>
      </c>
      <c r="Q33" s="185" t="e">
        <f>'TABLE INFO'!#REF!</f>
        <v>#REF!</v>
      </c>
      <c r="T33" s="99" t="s">
        <v>135</v>
      </c>
      <c r="U33" s="184"/>
    </row>
    <row r="34" spans="1:23" s="17" customFormat="1" ht="18.600000000000001" customHeight="1" thickTop="1" thickBot="1" x14ac:dyDescent="0.45">
      <c r="A34" s="119">
        <f>'MACHINE INFO'!E33</f>
        <v>24</v>
      </c>
      <c r="B34" s="103">
        <f>'MACHINE INFO'!G33</f>
        <v>0.05</v>
      </c>
      <c r="C34" s="145"/>
      <c r="D34" s="145"/>
      <c r="E34" s="145"/>
      <c r="F34" s="146"/>
      <c r="G34" s="21" t="str">
        <f t="shared" si="8"/>
        <v/>
      </c>
      <c r="H34" s="146"/>
      <c r="I34" s="146"/>
      <c r="J34" s="146"/>
      <c r="K34" s="21">
        <f t="shared" si="9"/>
        <v>0</v>
      </c>
      <c r="L34" s="88" t="str">
        <f t="shared" si="10"/>
        <v>M/C Off?</v>
      </c>
      <c r="M34" s="109">
        <f>SUM('MACHINE INFO'!Q33)</f>
        <v>0.111</v>
      </c>
      <c r="N34" s="107" t="str">
        <f t="shared" si="11"/>
        <v/>
      </c>
      <c r="O34" s="108" t="str">
        <f t="shared" si="12"/>
        <v/>
      </c>
      <c r="P34" s="147" t="str">
        <f t="shared" si="13"/>
        <v/>
      </c>
      <c r="Q34" s="185" t="e">
        <f>'TABLE INFO'!#REF!</f>
        <v>#REF!</v>
      </c>
      <c r="T34" s="98" t="s">
        <v>136</v>
      </c>
      <c r="U34" s="178">
        <f>SUM(U31-U33)</f>
        <v>0</v>
      </c>
    </row>
    <row r="35" spans="1:23" s="17" customFormat="1" ht="18.600000000000001" customHeight="1" thickTop="1" x14ac:dyDescent="0.4">
      <c r="A35" s="119">
        <f>'MACHINE INFO'!E34</f>
        <v>25</v>
      </c>
      <c r="B35" s="103">
        <f>'MACHINE INFO'!G34</f>
        <v>0.05</v>
      </c>
      <c r="C35" s="145"/>
      <c r="D35" s="145"/>
      <c r="E35" s="145"/>
      <c r="F35" s="146"/>
      <c r="G35" s="21" t="str">
        <f t="shared" si="8"/>
        <v/>
      </c>
      <c r="H35" s="146"/>
      <c r="I35" s="146"/>
      <c r="J35" s="146"/>
      <c r="K35" s="21">
        <f t="shared" si="9"/>
        <v>0</v>
      </c>
      <c r="L35" s="88" t="str">
        <f t="shared" si="10"/>
        <v>M/C Off?</v>
      </c>
      <c r="M35" s="109">
        <f>SUM('MACHINE INFO'!Q34)</f>
        <v>0.111</v>
      </c>
      <c r="N35" s="107" t="str">
        <f t="shared" si="11"/>
        <v/>
      </c>
      <c r="O35" s="108" t="str">
        <f t="shared" si="12"/>
        <v/>
      </c>
      <c r="P35" s="147" t="str">
        <f t="shared" si="13"/>
        <v/>
      </c>
    </row>
    <row r="36" spans="1:23" s="17" customFormat="1" ht="18.600000000000001" customHeight="1" thickBot="1" x14ac:dyDescent="0.45">
      <c r="A36" s="119">
        <f>'MACHINE INFO'!E35</f>
        <v>26</v>
      </c>
      <c r="B36" s="103">
        <f>'MACHINE INFO'!G35</f>
        <v>1</v>
      </c>
      <c r="C36" s="145"/>
      <c r="D36" s="145"/>
      <c r="E36" s="145"/>
      <c r="F36" s="146"/>
      <c r="G36" s="21" t="str">
        <f t="shared" si="8"/>
        <v/>
      </c>
      <c r="H36" s="146"/>
      <c r="I36" s="146"/>
      <c r="J36" s="146"/>
      <c r="K36" s="21">
        <f t="shared" si="9"/>
        <v>0</v>
      </c>
      <c r="L36" s="88" t="str">
        <f t="shared" si="10"/>
        <v>M/C Off?</v>
      </c>
      <c r="M36" s="109">
        <f>SUM('MACHINE INFO'!Q35)</f>
        <v>0.129</v>
      </c>
      <c r="N36" s="107" t="str">
        <f t="shared" si="11"/>
        <v/>
      </c>
      <c r="O36" s="108" t="str">
        <f t="shared" si="12"/>
        <v/>
      </c>
      <c r="P36" s="147" t="str">
        <f t="shared" si="13"/>
        <v/>
      </c>
      <c r="R36" s="17" t="s">
        <v>94</v>
      </c>
    </row>
    <row r="37" spans="1:23" s="17" customFormat="1" ht="18.600000000000001" customHeight="1" thickTop="1" x14ac:dyDescent="0.4">
      <c r="A37" s="119">
        <f>'MACHINE INFO'!E36</f>
        <v>27</v>
      </c>
      <c r="B37" s="103">
        <f>'MACHINE INFO'!G36</f>
        <v>0.01</v>
      </c>
      <c r="C37" s="145"/>
      <c r="D37" s="145"/>
      <c r="E37" s="145"/>
      <c r="F37" s="146"/>
      <c r="G37" s="21" t="str">
        <f t="shared" si="8"/>
        <v/>
      </c>
      <c r="H37" s="146"/>
      <c r="I37" s="146"/>
      <c r="J37" s="146"/>
      <c r="K37" s="21">
        <f t="shared" si="9"/>
        <v>0</v>
      </c>
      <c r="L37" s="88" t="str">
        <f t="shared" si="10"/>
        <v>M/C Off?</v>
      </c>
      <c r="M37" s="109">
        <f>SUM('MACHINE INFO'!Q36)</f>
        <v>9.6799999999999997E-2</v>
      </c>
      <c r="N37" s="107" t="str">
        <f t="shared" si="11"/>
        <v/>
      </c>
      <c r="O37" s="108" t="str">
        <f t="shared" si="12"/>
        <v/>
      </c>
      <c r="P37" s="147" t="str">
        <f t="shared" si="13"/>
        <v/>
      </c>
      <c r="R37" s="892"/>
      <c r="S37" s="893"/>
      <c r="T37" s="893"/>
      <c r="U37" s="893"/>
      <c r="V37" s="893"/>
      <c r="W37" s="894"/>
    </row>
    <row r="38" spans="1:23" s="17" customFormat="1" ht="18.600000000000001" customHeight="1" x14ac:dyDescent="0.4">
      <c r="A38" s="119">
        <f>'MACHINE INFO'!E37</f>
        <v>28</v>
      </c>
      <c r="B38" s="103">
        <f>'MACHINE INFO'!G37</f>
        <v>0.01</v>
      </c>
      <c r="C38" s="145"/>
      <c r="D38" s="145"/>
      <c r="E38" s="145"/>
      <c r="F38" s="146"/>
      <c r="G38" s="21" t="str">
        <f t="shared" si="8"/>
        <v/>
      </c>
      <c r="H38" s="146"/>
      <c r="I38" s="146"/>
      <c r="J38" s="146"/>
      <c r="K38" s="21">
        <f t="shared" si="9"/>
        <v>0</v>
      </c>
      <c r="L38" s="88" t="str">
        <f t="shared" si="10"/>
        <v>M/C Off?</v>
      </c>
      <c r="M38" s="109">
        <f>SUM('MACHINE INFO'!Q37)</f>
        <v>9.6799999999999997E-2</v>
      </c>
      <c r="N38" s="107" t="str">
        <f t="shared" si="11"/>
        <v/>
      </c>
      <c r="O38" s="108" t="str">
        <f t="shared" si="12"/>
        <v/>
      </c>
      <c r="P38" s="147" t="str">
        <f t="shared" si="13"/>
        <v/>
      </c>
      <c r="R38" s="895"/>
      <c r="S38" s="896"/>
      <c r="T38" s="896"/>
      <c r="U38" s="896"/>
      <c r="V38" s="896"/>
      <c r="W38" s="897"/>
    </row>
    <row r="39" spans="1:23" s="17" customFormat="1" ht="18.600000000000001" customHeight="1" x14ac:dyDescent="0.4">
      <c r="A39" s="119">
        <f>'MACHINE INFO'!E38</f>
        <v>29</v>
      </c>
      <c r="B39" s="103">
        <f>'MACHINE INFO'!G38</f>
        <v>0.01</v>
      </c>
      <c r="C39" s="145"/>
      <c r="D39" s="145"/>
      <c r="E39" s="145"/>
      <c r="F39" s="146"/>
      <c r="G39" s="21" t="str">
        <f t="shared" si="8"/>
        <v/>
      </c>
      <c r="H39" s="146"/>
      <c r="I39" s="146"/>
      <c r="J39" s="146"/>
      <c r="K39" s="21">
        <f t="shared" si="9"/>
        <v>0</v>
      </c>
      <c r="L39" s="88" t="str">
        <f t="shared" si="10"/>
        <v>M/C Off?</v>
      </c>
      <c r="M39" s="109">
        <f>SUM('MACHINE INFO'!Q38)</f>
        <v>9.6799999999999997E-2</v>
      </c>
      <c r="N39" s="107" t="str">
        <f t="shared" si="11"/>
        <v/>
      </c>
      <c r="O39" s="108" t="str">
        <f t="shared" si="12"/>
        <v/>
      </c>
      <c r="P39" s="147" t="str">
        <f t="shared" si="13"/>
        <v/>
      </c>
      <c r="R39" s="895"/>
      <c r="S39" s="896"/>
      <c r="T39" s="896"/>
      <c r="U39" s="896"/>
      <c r="V39" s="896"/>
      <c r="W39" s="897"/>
    </row>
    <row r="40" spans="1:23" s="17" customFormat="1" ht="18.600000000000001" customHeight="1" x14ac:dyDescent="0.4">
      <c r="A40" s="119">
        <f>'MACHINE INFO'!E39</f>
        <v>30</v>
      </c>
      <c r="B40" s="103">
        <f>'MACHINE INFO'!G39</f>
        <v>0.01</v>
      </c>
      <c r="C40" s="145"/>
      <c r="D40" s="145"/>
      <c r="E40" s="145"/>
      <c r="F40" s="146"/>
      <c r="G40" s="21" t="str">
        <f t="shared" si="8"/>
        <v/>
      </c>
      <c r="H40" s="146"/>
      <c r="I40" s="146"/>
      <c r="J40" s="146"/>
      <c r="K40" s="21">
        <f t="shared" si="9"/>
        <v>0</v>
      </c>
      <c r="L40" s="88" t="str">
        <f t="shared" si="10"/>
        <v>M/C Off?</v>
      </c>
      <c r="M40" s="109">
        <f>SUM('MACHINE INFO'!Q39)</f>
        <v>9.6799999999999997E-2</v>
      </c>
      <c r="N40" s="107" t="str">
        <f t="shared" si="11"/>
        <v/>
      </c>
      <c r="O40" s="108" t="str">
        <f t="shared" si="12"/>
        <v/>
      </c>
      <c r="P40" s="147" t="str">
        <f t="shared" si="13"/>
        <v/>
      </c>
      <c r="R40" s="895"/>
      <c r="S40" s="896"/>
      <c r="T40" s="896"/>
      <c r="U40" s="896"/>
      <c r="V40" s="896"/>
      <c r="W40" s="897"/>
    </row>
    <row r="41" spans="1:23" s="17" customFormat="1" ht="18.600000000000001" customHeight="1" x14ac:dyDescent="0.4">
      <c r="A41" s="119">
        <f>'MACHINE INFO'!E40</f>
        <v>31</v>
      </c>
      <c r="B41" s="103">
        <f>'MACHINE INFO'!G40</f>
        <v>0.01</v>
      </c>
      <c r="C41" s="145"/>
      <c r="D41" s="145"/>
      <c r="E41" s="145"/>
      <c r="F41" s="146"/>
      <c r="G41" s="21" t="str">
        <f t="shared" si="8"/>
        <v/>
      </c>
      <c r="H41" s="146"/>
      <c r="I41" s="146"/>
      <c r="J41" s="146"/>
      <c r="K41" s="21">
        <f t="shared" si="9"/>
        <v>0</v>
      </c>
      <c r="L41" s="88" t="str">
        <f t="shared" si="10"/>
        <v>M/C Off?</v>
      </c>
      <c r="M41" s="109">
        <f>SUM('MACHINE INFO'!Q40)</f>
        <v>9.6799999999999997E-2</v>
      </c>
      <c r="N41" s="107" t="str">
        <f t="shared" si="11"/>
        <v/>
      </c>
      <c r="O41" s="108" t="str">
        <f t="shared" si="12"/>
        <v/>
      </c>
      <c r="P41" s="147" t="str">
        <f t="shared" si="13"/>
        <v/>
      </c>
      <c r="R41" s="895"/>
      <c r="S41" s="896"/>
      <c r="T41" s="896"/>
      <c r="U41" s="896"/>
      <c r="V41" s="896"/>
      <c r="W41" s="897"/>
    </row>
    <row r="42" spans="1:23" s="17" customFormat="1" ht="18.600000000000001" customHeight="1" x14ac:dyDescent="0.4">
      <c r="A42" s="119">
        <f>'MACHINE INFO'!E41</f>
        <v>32</v>
      </c>
      <c r="B42" s="103">
        <f>'MACHINE INFO'!G41</f>
        <v>0.01</v>
      </c>
      <c r="C42" s="145"/>
      <c r="D42" s="145"/>
      <c r="E42" s="145"/>
      <c r="F42" s="146"/>
      <c r="G42" s="21" t="str">
        <f t="shared" si="8"/>
        <v/>
      </c>
      <c r="H42" s="146"/>
      <c r="I42" s="146"/>
      <c r="J42" s="146"/>
      <c r="K42" s="21">
        <f t="shared" si="9"/>
        <v>0</v>
      </c>
      <c r="L42" s="88" t="str">
        <f t="shared" si="10"/>
        <v>M/C Off?</v>
      </c>
      <c r="M42" s="109">
        <f>SUM('MACHINE INFO'!Q41)</f>
        <v>9.6799999999999997E-2</v>
      </c>
      <c r="N42" s="107" t="str">
        <f t="shared" si="11"/>
        <v/>
      </c>
      <c r="O42" s="108" t="str">
        <f t="shared" si="12"/>
        <v/>
      </c>
      <c r="P42" s="147" t="str">
        <f t="shared" si="13"/>
        <v/>
      </c>
      <c r="R42" s="895"/>
      <c r="S42" s="896"/>
      <c r="T42" s="896"/>
      <c r="U42" s="896"/>
      <c r="V42" s="896"/>
      <c r="W42" s="897"/>
    </row>
    <row r="43" spans="1:23" s="17" customFormat="1" ht="18.600000000000001" customHeight="1" x14ac:dyDescent="0.4">
      <c r="A43" s="119">
        <f>'MACHINE INFO'!E42</f>
        <v>33</v>
      </c>
      <c r="B43" s="103">
        <f>'MACHINE INFO'!G42</f>
        <v>0.01</v>
      </c>
      <c r="C43" s="145"/>
      <c r="D43" s="145"/>
      <c r="E43" s="145"/>
      <c r="F43" s="146"/>
      <c r="G43" s="21" t="str">
        <f t="shared" si="8"/>
        <v/>
      </c>
      <c r="H43" s="146"/>
      <c r="I43" s="146"/>
      <c r="J43" s="146"/>
      <c r="K43" s="21">
        <f t="shared" si="9"/>
        <v>0</v>
      </c>
      <c r="L43" s="88" t="str">
        <f t="shared" si="10"/>
        <v>M/C Off?</v>
      </c>
      <c r="M43" s="109">
        <f>SUM('MACHINE INFO'!Q42)</f>
        <v>0.12460000000000004</v>
      </c>
      <c r="N43" s="107" t="str">
        <f t="shared" si="11"/>
        <v/>
      </c>
      <c r="O43" s="108" t="str">
        <f t="shared" si="12"/>
        <v/>
      </c>
      <c r="P43" s="147" t="str">
        <f t="shared" si="13"/>
        <v/>
      </c>
      <c r="R43" s="895"/>
      <c r="S43" s="896"/>
      <c r="T43" s="896"/>
      <c r="U43" s="896"/>
      <c r="V43" s="896"/>
      <c r="W43" s="897"/>
    </row>
    <row r="44" spans="1:23" s="17" customFormat="1" ht="18.600000000000001" customHeight="1" x14ac:dyDescent="0.4">
      <c r="A44" s="119">
        <f>'MACHINE INFO'!E43</f>
        <v>34</v>
      </c>
      <c r="B44" s="103">
        <f>'MACHINE INFO'!G43</f>
        <v>0.01</v>
      </c>
      <c r="C44" s="145"/>
      <c r="D44" s="145"/>
      <c r="E44" s="145"/>
      <c r="F44" s="146"/>
      <c r="G44" s="21" t="str">
        <f t="shared" si="8"/>
        <v/>
      </c>
      <c r="H44" s="146"/>
      <c r="I44" s="146"/>
      <c r="J44" s="146"/>
      <c r="K44" s="21">
        <f t="shared" si="9"/>
        <v>0</v>
      </c>
      <c r="L44" s="88" t="str">
        <f t="shared" si="10"/>
        <v>M/C Off?</v>
      </c>
      <c r="M44" s="109">
        <f>SUM('MACHINE INFO'!Q43)</f>
        <v>0.13460000000000005</v>
      </c>
      <c r="N44" s="107" t="str">
        <f t="shared" si="11"/>
        <v/>
      </c>
      <c r="O44" s="108" t="str">
        <f t="shared" si="12"/>
        <v/>
      </c>
      <c r="P44" s="147" t="str">
        <f t="shared" si="13"/>
        <v/>
      </c>
      <c r="R44" s="895"/>
      <c r="S44" s="896"/>
      <c r="T44" s="896"/>
      <c r="U44" s="896"/>
      <c r="V44" s="896"/>
      <c r="W44" s="897"/>
    </row>
    <row r="45" spans="1:23" s="17" customFormat="1" ht="18.600000000000001" customHeight="1" x14ac:dyDescent="0.4">
      <c r="A45" s="119">
        <f>'MACHINE INFO'!E44</f>
        <v>35</v>
      </c>
      <c r="B45" s="103">
        <f>'MACHINE INFO'!G44</f>
        <v>0.01</v>
      </c>
      <c r="C45" s="145"/>
      <c r="D45" s="145"/>
      <c r="E45" s="145"/>
      <c r="F45" s="146"/>
      <c r="G45" s="21" t="str">
        <f t="shared" si="8"/>
        <v/>
      </c>
      <c r="H45" s="146"/>
      <c r="I45" s="146"/>
      <c r="J45" s="146"/>
      <c r="K45" s="21">
        <f t="shared" si="9"/>
        <v>0</v>
      </c>
      <c r="L45" s="88" t="str">
        <f t="shared" si="10"/>
        <v>M/C Off?</v>
      </c>
      <c r="M45" s="109">
        <f>SUM('MACHINE INFO'!Q44)</f>
        <v>0.12460000000000004</v>
      </c>
      <c r="N45" s="107" t="str">
        <f t="shared" si="11"/>
        <v/>
      </c>
      <c r="O45" s="108" t="str">
        <f t="shared" si="12"/>
        <v/>
      </c>
      <c r="P45" s="147" t="str">
        <f t="shared" si="13"/>
        <v/>
      </c>
      <c r="R45" s="895"/>
      <c r="S45" s="896"/>
      <c r="T45" s="896"/>
      <c r="U45" s="896"/>
      <c r="V45" s="896"/>
      <c r="W45" s="897"/>
    </row>
    <row r="46" spans="1:23" s="17" customFormat="1" ht="18.600000000000001" customHeight="1" x14ac:dyDescent="0.4">
      <c r="A46" s="119">
        <f>'MACHINE INFO'!E45</f>
        <v>36</v>
      </c>
      <c r="B46" s="103">
        <f>'MACHINE INFO'!G45</f>
        <v>0.01</v>
      </c>
      <c r="C46" s="145"/>
      <c r="D46" s="145"/>
      <c r="E46" s="145"/>
      <c r="F46" s="146"/>
      <c r="G46" s="21" t="str">
        <f t="shared" si="8"/>
        <v/>
      </c>
      <c r="H46" s="146"/>
      <c r="I46" s="146"/>
      <c r="J46" s="146"/>
      <c r="K46" s="21">
        <f t="shared" si="9"/>
        <v>0</v>
      </c>
      <c r="L46" s="88" t="str">
        <f t="shared" si="10"/>
        <v>M/C Off?</v>
      </c>
      <c r="M46" s="109">
        <f>SUM('MACHINE INFO'!Q45)</f>
        <v>0.12860000000000005</v>
      </c>
      <c r="N46" s="107" t="str">
        <f t="shared" si="11"/>
        <v/>
      </c>
      <c r="O46" s="108" t="str">
        <f t="shared" si="12"/>
        <v/>
      </c>
      <c r="P46" s="147" t="str">
        <f t="shared" si="13"/>
        <v/>
      </c>
      <c r="R46" s="895"/>
      <c r="S46" s="896"/>
      <c r="T46" s="896"/>
      <c r="U46" s="896"/>
      <c r="V46" s="896"/>
      <c r="W46" s="897"/>
    </row>
    <row r="47" spans="1:23" s="17" customFormat="1" ht="18.600000000000001" customHeight="1" x14ac:dyDescent="0.4">
      <c r="A47" s="119">
        <f>'MACHINE INFO'!E46</f>
        <v>37</v>
      </c>
      <c r="B47" s="103">
        <f>'MACHINE INFO'!G46</f>
        <v>0.01</v>
      </c>
      <c r="C47" s="145"/>
      <c r="D47" s="145"/>
      <c r="E47" s="145"/>
      <c r="F47" s="146"/>
      <c r="G47" s="21" t="str">
        <f t="shared" si="8"/>
        <v/>
      </c>
      <c r="H47" s="146"/>
      <c r="I47" s="146"/>
      <c r="J47" s="146"/>
      <c r="K47" s="21">
        <f t="shared" si="9"/>
        <v>0</v>
      </c>
      <c r="L47" s="88" t="str">
        <f t="shared" si="10"/>
        <v>M/C Off?</v>
      </c>
      <c r="M47" s="109">
        <f>SUM('MACHINE INFO'!Q46)</f>
        <v>0.13200000000000001</v>
      </c>
      <c r="N47" s="107" t="str">
        <f t="shared" si="11"/>
        <v/>
      </c>
      <c r="O47" s="108" t="str">
        <f t="shared" si="12"/>
        <v/>
      </c>
      <c r="P47" s="147" t="str">
        <f t="shared" si="13"/>
        <v/>
      </c>
      <c r="R47" s="895"/>
      <c r="S47" s="896"/>
      <c r="T47" s="896"/>
      <c r="U47" s="896"/>
      <c r="V47" s="896"/>
      <c r="W47" s="897"/>
    </row>
    <row r="48" spans="1:23" s="17" customFormat="1" ht="18.600000000000001" customHeight="1" x14ac:dyDescent="0.4">
      <c r="A48" s="119">
        <f>'MACHINE INFO'!E47</f>
        <v>38</v>
      </c>
      <c r="B48" s="103">
        <f>'MACHINE INFO'!G47</f>
        <v>0.01</v>
      </c>
      <c r="C48" s="145"/>
      <c r="D48" s="145"/>
      <c r="E48" s="145"/>
      <c r="F48" s="146"/>
      <c r="G48" s="21" t="str">
        <f t="shared" si="8"/>
        <v/>
      </c>
      <c r="H48" s="146"/>
      <c r="I48" s="146"/>
      <c r="J48" s="146"/>
      <c r="K48" s="21">
        <f t="shared" si="9"/>
        <v>0</v>
      </c>
      <c r="L48" s="88" t="str">
        <f t="shared" si="10"/>
        <v>M/C Off?</v>
      </c>
      <c r="M48" s="109">
        <f>SUM('MACHINE INFO'!Q47)</f>
        <v>0.12860000000000005</v>
      </c>
      <c r="N48" s="107" t="str">
        <f t="shared" si="11"/>
        <v/>
      </c>
      <c r="O48" s="108" t="str">
        <f t="shared" si="12"/>
        <v/>
      </c>
      <c r="P48" s="147" t="str">
        <f t="shared" si="13"/>
        <v/>
      </c>
      <c r="R48" s="895"/>
      <c r="S48" s="896"/>
      <c r="T48" s="896"/>
      <c r="U48" s="896"/>
      <c r="V48" s="896"/>
      <c r="W48" s="897"/>
    </row>
    <row r="49" spans="1:23" s="17" customFormat="1" ht="18.600000000000001" customHeight="1" x14ac:dyDescent="0.4">
      <c r="A49" s="119">
        <f>'MACHINE INFO'!E48</f>
        <v>39</v>
      </c>
      <c r="B49" s="103">
        <f>'MACHINE INFO'!G48</f>
        <v>0.01</v>
      </c>
      <c r="C49" s="145"/>
      <c r="D49" s="145"/>
      <c r="E49" s="145"/>
      <c r="F49" s="146"/>
      <c r="G49" s="21" t="str">
        <f t="shared" si="8"/>
        <v/>
      </c>
      <c r="H49" s="146"/>
      <c r="I49" s="146"/>
      <c r="J49" s="146"/>
      <c r="K49" s="21">
        <f t="shared" si="9"/>
        <v>0</v>
      </c>
      <c r="L49" s="88" t="str">
        <f t="shared" si="10"/>
        <v>M/C Off?</v>
      </c>
      <c r="M49" s="109">
        <f>SUM('MACHINE INFO'!Q48)</f>
        <v>9.1799999999999993E-2</v>
      </c>
      <c r="N49" s="107" t="str">
        <f t="shared" si="11"/>
        <v/>
      </c>
      <c r="O49" s="108" t="str">
        <f t="shared" si="12"/>
        <v/>
      </c>
      <c r="P49" s="147" t="str">
        <f t="shared" si="13"/>
        <v/>
      </c>
      <c r="R49" s="895"/>
      <c r="S49" s="896"/>
      <c r="T49" s="896"/>
      <c r="U49" s="896"/>
      <c r="V49" s="896"/>
      <c r="W49" s="897"/>
    </row>
    <row r="50" spans="1:23" s="17" customFormat="1" ht="18.600000000000001" customHeight="1" x14ac:dyDescent="0.4">
      <c r="A50" s="119">
        <f>'MACHINE INFO'!E49</f>
        <v>40</v>
      </c>
      <c r="B50" s="103">
        <f>'MACHINE INFO'!G49</f>
        <v>0.01</v>
      </c>
      <c r="C50" s="145"/>
      <c r="D50" s="145"/>
      <c r="E50" s="145"/>
      <c r="F50" s="146"/>
      <c r="G50" s="21" t="str">
        <f t="shared" si="8"/>
        <v/>
      </c>
      <c r="H50" s="146"/>
      <c r="I50" s="146"/>
      <c r="J50" s="146"/>
      <c r="K50" s="21">
        <f t="shared" si="9"/>
        <v>0</v>
      </c>
      <c r="L50" s="88" t="str">
        <f t="shared" si="10"/>
        <v>M/C Off?</v>
      </c>
      <c r="M50" s="109">
        <f>SUM('MACHINE INFO'!Q49)</f>
        <v>9.1799999999999993E-2</v>
      </c>
      <c r="N50" s="107" t="str">
        <f t="shared" si="11"/>
        <v/>
      </c>
      <c r="O50" s="108" t="str">
        <f t="shared" si="12"/>
        <v/>
      </c>
      <c r="P50" s="147" t="str">
        <f t="shared" si="13"/>
        <v/>
      </c>
      <c r="R50" s="895"/>
      <c r="S50" s="896"/>
      <c r="T50" s="896"/>
      <c r="U50" s="896"/>
      <c r="V50" s="896"/>
      <c r="W50" s="897"/>
    </row>
    <row r="51" spans="1:23" s="17" customFormat="1" ht="18.600000000000001" customHeight="1" x14ac:dyDescent="0.4">
      <c r="A51" s="119">
        <f>'MACHINE INFO'!E50</f>
        <v>41</v>
      </c>
      <c r="B51" s="103">
        <f>'MACHINE INFO'!G50</f>
        <v>0.01</v>
      </c>
      <c r="C51" s="145"/>
      <c r="D51" s="145"/>
      <c r="E51" s="145"/>
      <c r="F51" s="146"/>
      <c r="G51" s="21" t="str">
        <f t="shared" si="8"/>
        <v/>
      </c>
      <c r="H51" s="146"/>
      <c r="I51" s="146"/>
      <c r="J51" s="146"/>
      <c r="K51" s="21">
        <f t="shared" si="9"/>
        <v>0</v>
      </c>
      <c r="L51" s="88" t="str">
        <f t="shared" si="10"/>
        <v>M/C Off?</v>
      </c>
      <c r="M51" s="109">
        <f>SUM('MACHINE INFO'!Q50)</f>
        <v>9.1799999999999993E-2</v>
      </c>
      <c r="N51" s="107" t="str">
        <f t="shared" si="11"/>
        <v/>
      </c>
      <c r="O51" s="108" t="str">
        <f t="shared" si="12"/>
        <v/>
      </c>
      <c r="P51" s="147" t="str">
        <f t="shared" si="13"/>
        <v/>
      </c>
      <c r="R51" s="895"/>
      <c r="S51" s="896"/>
      <c r="T51" s="896"/>
      <c r="U51" s="896"/>
      <c r="V51" s="896"/>
      <c r="W51" s="897"/>
    </row>
    <row r="52" spans="1:23" s="17" customFormat="1" ht="18.600000000000001" customHeight="1" thickBot="1" x14ac:dyDescent="0.45">
      <c r="A52" s="119">
        <f>'MACHINE INFO'!E51</f>
        <v>42</v>
      </c>
      <c r="B52" s="103">
        <f>'MACHINE INFO'!G51</f>
        <v>0.01</v>
      </c>
      <c r="C52" s="145"/>
      <c r="D52" s="145"/>
      <c r="E52" s="145"/>
      <c r="F52" s="146"/>
      <c r="G52" s="21" t="str">
        <f t="shared" si="8"/>
        <v/>
      </c>
      <c r="H52" s="146"/>
      <c r="I52" s="146"/>
      <c r="J52" s="146"/>
      <c r="K52" s="21">
        <f t="shared" si="9"/>
        <v>0</v>
      </c>
      <c r="L52" s="88" t="str">
        <f t="shared" si="10"/>
        <v>M/C Off?</v>
      </c>
      <c r="M52" s="109">
        <f>SUM('MACHINE INFO'!Q51)</f>
        <v>9.1799999999999993E-2</v>
      </c>
      <c r="N52" s="107" t="str">
        <f t="shared" si="11"/>
        <v/>
      </c>
      <c r="O52" s="108" t="str">
        <f t="shared" si="12"/>
        <v/>
      </c>
      <c r="P52" s="147" t="str">
        <f t="shared" si="13"/>
        <v/>
      </c>
      <c r="R52" s="898"/>
      <c r="S52" s="899"/>
      <c r="T52" s="899"/>
      <c r="U52" s="899"/>
      <c r="V52" s="899"/>
      <c r="W52" s="900"/>
    </row>
    <row r="53" spans="1:23" s="17" customFormat="1" ht="18.600000000000001" customHeight="1" thickTop="1" x14ac:dyDescent="0.4">
      <c r="A53" s="119">
        <f>'MACHINE INFO'!E52</f>
        <v>43</v>
      </c>
      <c r="B53" s="103">
        <f>'MACHINE INFO'!G52</f>
        <v>0.01</v>
      </c>
      <c r="C53" s="145"/>
      <c r="D53" s="145"/>
      <c r="E53" s="145"/>
      <c r="F53" s="146"/>
      <c r="G53" s="21" t="str">
        <f t="shared" si="8"/>
        <v/>
      </c>
      <c r="H53" s="146"/>
      <c r="I53" s="146"/>
      <c r="J53" s="146"/>
      <c r="K53" s="21">
        <f t="shared" si="9"/>
        <v>0</v>
      </c>
      <c r="L53" s="88" t="str">
        <f t="shared" si="10"/>
        <v>M/C Off?</v>
      </c>
      <c r="M53" s="109">
        <f>SUM('MACHINE INFO'!Q52)</f>
        <v>0.12759999999999999</v>
      </c>
      <c r="N53" s="107" t="str">
        <f t="shared" si="11"/>
        <v/>
      </c>
      <c r="O53" s="108" t="str">
        <f t="shared" si="12"/>
        <v/>
      </c>
      <c r="P53" s="147" t="str">
        <f t="shared" si="13"/>
        <v/>
      </c>
    </row>
    <row r="54" spans="1:23" s="17" customFormat="1" ht="18.600000000000001" customHeight="1" x14ac:dyDescent="0.4">
      <c r="A54" s="119">
        <f>'MACHINE INFO'!E53</f>
        <v>44</v>
      </c>
      <c r="B54" s="103">
        <f>'MACHINE INFO'!G53</f>
        <v>0.01</v>
      </c>
      <c r="C54" s="145"/>
      <c r="D54" s="145"/>
      <c r="E54" s="145"/>
      <c r="F54" s="146"/>
      <c r="G54" s="21" t="str">
        <f t="shared" si="8"/>
        <v/>
      </c>
      <c r="H54" s="146"/>
      <c r="I54" s="146"/>
      <c r="J54" s="146"/>
      <c r="K54" s="21">
        <f t="shared" si="9"/>
        <v>0</v>
      </c>
      <c r="L54" s="88" t="str">
        <f t="shared" si="10"/>
        <v>M/C Off?</v>
      </c>
      <c r="M54" s="109">
        <f>SUM('MACHINE INFO'!Q53)</f>
        <v>0.12759999999999999</v>
      </c>
      <c r="N54" s="107" t="str">
        <f t="shared" si="11"/>
        <v/>
      </c>
      <c r="O54" s="108" t="str">
        <f t="shared" si="12"/>
        <v/>
      </c>
      <c r="P54" s="147" t="str">
        <f t="shared" si="13"/>
        <v/>
      </c>
    </row>
    <row r="55" spans="1:23" s="17" customFormat="1" ht="18.600000000000001" customHeight="1" x14ac:dyDescent="0.4">
      <c r="A55" s="119">
        <f>'MACHINE INFO'!E54</f>
        <v>45</v>
      </c>
      <c r="B55" s="103">
        <f>'MACHINE INFO'!G54</f>
        <v>0.01</v>
      </c>
      <c r="C55" s="145"/>
      <c r="D55" s="145"/>
      <c r="E55" s="145"/>
      <c r="F55" s="146"/>
      <c r="G55" s="21" t="str">
        <f t="shared" si="8"/>
        <v/>
      </c>
      <c r="H55" s="146"/>
      <c r="I55" s="146"/>
      <c r="J55" s="146"/>
      <c r="K55" s="21">
        <f t="shared" si="9"/>
        <v>0</v>
      </c>
      <c r="L55" s="88" t="str">
        <f t="shared" si="10"/>
        <v>M/C Off?</v>
      </c>
      <c r="M55" s="109">
        <f>SUM('MACHINE INFO'!Q54)</f>
        <v>0.12759999999999999</v>
      </c>
      <c r="N55" s="107" t="str">
        <f t="shared" si="11"/>
        <v/>
      </c>
      <c r="O55" s="108" t="str">
        <f t="shared" si="12"/>
        <v/>
      </c>
      <c r="P55" s="147" t="str">
        <f t="shared" si="13"/>
        <v/>
      </c>
    </row>
    <row r="56" spans="1:23" s="17" customFormat="1" ht="18.600000000000001" customHeight="1" x14ac:dyDescent="0.4">
      <c r="A56" s="119">
        <f>'MACHINE INFO'!E55</f>
        <v>46</v>
      </c>
      <c r="B56" s="103">
        <f>'MACHINE INFO'!G55</f>
        <v>0.01</v>
      </c>
      <c r="C56" s="145"/>
      <c r="D56" s="145"/>
      <c r="E56" s="145"/>
      <c r="F56" s="146"/>
      <c r="G56" s="21" t="str">
        <f t="shared" si="8"/>
        <v/>
      </c>
      <c r="H56" s="146"/>
      <c r="I56" s="146"/>
      <c r="J56" s="146"/>
      <c r="K56" s="21">
        <f t="shared" si="9"/>
        <v>0</v>
      </c>
      <c r="L56" s="88" t="str">
        <f t="shared" si="10"/>
        <v>M/C Off?</v>
      </c>
      <c r="M56" s="109">
        <f>SUM('MACHINE INFO'!Q55)</f>
        <v>0.12759999999999999</v>
      </c>
      <c r="N56" s="107" t="str">
        <f t="shared" si="11"/>
        <v/>
      </c>
      <c r="O56" s="108" t="str">
        <f t="shared" si="12"/>
        <v/>
      </c>
      <c r="P56" s="147" t="str">
        <f t="shared" si="13"/>
        <v/>
      </c>
    </row>
    <row r="57" spans="1:23" s="17" customFormat="1" ht="18.600000000000001" customHeight="1" x14ac:dyDescent="0.4">
      <c r="A57" s="119">
        <f>'MACHINE INFO'!E56</f>
        <v>47</v>
      </c>
      <c r="B57" s="103">
        <f>'MACHINE INFO'!G56</f>
        <v>0.01</v>
      </c>
      <c r="C57" s="145"/>
      <c r="D57" s="145"/>
      <c r="E57" s="145"/>
      <c r="F57" s="146"/>
      <c r="G57" s="21" t="str">
        <f t="shared" si="8"/>
        <v/>
      </c>
      <c r="H57" s="146"/>
      <c r="I57" s="146"/>
      <c r="J57" s="146"/>
      <c r="K57" s="21">
        <f t="shared" si="9"/>
        <v>0</v>
      </c>
      <c r="L57" s="88" t="str">
        <f t="shared" si="10"/>
        <v>M/C Off?</v>
      </c>
      <c r="M57" s="109">
        <f>SUM('MACHINE INFO'!Q56)</f>
        <v>8.3200000000000052E-2</v>
      </c>
      <c r="N57" s="107" t="str">
        <f t="shared" si="11"/>
        <v/>
      </c>
      <c r="O57" s="108" t="str">
        <f t="shared" si="12"/>
        <v/>
      </c>
      <c r="P57" s="147" t="str">
        <f t="shared" si="13"/>
        <v/>
      </c>
    </row>
    <row r="58" spans="1:23" s="17" customFormat="1" ht="18.600000000000001" customHeight="1" x14ac:dyDescent="0.4">
      <c r="A58" s="119">
        <f>'MACHINE INFO'!E57</f>
        <v>48</v>
      </c>
      <c r="B58" s="103">
        <f>'MACHINE INFO'!G57</f>
        <v>0.01</v>
      </c>
      <c r="C58" s="145"/>
      <c r="D58" s="145"/>
      <c r="E58" s="145"/>
      <c r="F58" s="146"/>
      <c r="G58" s="21" t="str">
        <f t="shared" si="8"/>
        <v/>
      </c>
      <c r="H58" s="146"/>
      <c r="I58" s="146"/>
      <c r="J58" s="146"/>
      <c r="K58" s="21">
        <f t="shared" si="9"/>
        <v>0</v>
      </c>
      <c r="L58" s="88" t="str">
        <f t="shared" si="10"/>
        <v>M/C Off?</v>
      </c>
      <c r="M58" s="109">
        <f>SUM('MACHINE INFO'!Q57)</f>
        <v>0.13119999999999998</v>
      </c>
      <c r="N58" s="107" t="str">
        <f t="shared" si="11"/>
        <v/>
      </c>
      <c r="O58" s="108" t="str">
        <f t="shared" si="12"/>
        <v/>
      </c>
      <c r="P58" s="147" t="str">
        <f t="shared" si="13"/>
        <v/>
      </c>
    </row>
    <row r="59" spans="1:23" s="17" customFormat="1" ht="18.600000000000001" customHeight="1" x14ac:dyDescent="0.4">
      <c r="A59" s="119">
        <f>'MACHINE INFO'!E58</f>
        <v>49</v>
      </c>
      <c r="B59" s="103">
        <f>'MACHINE INFO'!G58</f>
        <v>0.01</v>
      </c>
      <c r="C59" s="145"/>
      <c r="D59" s="145"/>
      <c r="E59" s="145"/>
      <c r="F59" s="146"/>
      <c r="G59" s="21" t="str">
        <f t="shared" si="8"/>
        <v/>
      </c>
      <c r="H59" s="146"/>
      <c r="I59" s="146"/>
      <c r="J59" s="146"/>
      <c r="K59" s="21">
        <f t="shared" si="9"/>
        <v>0</v>
      </c>
      <c r="L59" s="88" t="str">
        <f t="shared" si="10"/>
        <v>M/C Off?</v>
      </c>
      <c r="M59" s="109">
        <f>SUM('MACHINE INFO'!Q58)</f>
        <v>0.14159999999999995</v>
      </c>
      <c r="N59" s="107" t="str">
        <f t="shared" si="11"/>
        <v/>
      </c>
      <c r="O59" s="108" t="str">
        <f t="shared" si="12"/>
        <v/>
      </c>
      <c r="P59" s="147" t="str">
        <f t="shared" si="13"/>
        <v/>
      </c>
    </row>
    <row r="60" spans="1:23" s="17" customFormat="1" ht="18.600000000000001" customHeight="1" x14ac:dyDescent="0.4">
      <c r="A60" s="119">
        <f>'MACHINE INFO'!E59</f>
        <v>50</v>
      </c>
      <c r="B60" s="103">
        <f>'MACHINE INFO'!G59</f>
        <v>0.01</v>
      </c>
      <c r="C60" s="145"/>
      <c r="D60" s="145"/>
      <c r="E60" s="145"/>
      <c r="F60" s="146"/>
      <c r="G60" s="21" t="str">
        <f t="shared" si="8"/>
        <v/>
      </c>
      <c r="H60" s="146"/>
      <c r="I60" s="146"/>
      <c r="J60" s="146"/>
      <c r="K60" s="21">
        <f t="shared" si="9"/>
        <v>0</v>
      </c>
      <c r="L60" s="88" t="str">
        <f t="shared" si="10"/>
        <v>M/C Off?</v>
      </c>
      <c r="M60" s="109">
        <f>SUM('MACHINE INFO'!Q59)</f>
        <v>0.14159999999999995</v>
      </c>
      <c r="N60" s="107" t="str">
        <f t="shared" si="11"/>
        <v/>
      </c>
      <c r="O60" s="108" t="str">
        <f t="shared" si="12"/>
        <v/>
      </c>
      <c r="P60" s="147" t="str">
        <f t="shared" si="13"/>
        <v/>
      </c>
    </row>
    <row r="61" spans="1:23" s="17" customFormat="1" ht="18.600000000000001" customHeight="1" x14ac:dyDescent="0.4">
      <c r="A61" s="119">
        <f>'MACHINE INFO'!E60</f>
        <v>51</v>
      </c>
      <c r="B61" s="103">
        <f>'MACHINE INFO'!G60</f>
        <v>0.01</v>
      </c>
      <c r="C61" s="145"/>
      <c r="D61" s="145"/>
      <c r="E61" s="145"/>
      <c r="F61" s="146"/>
      <c r="G61" s="21" t="str">
        <f t="shared" si="8"/>
        <v/>
      </c>
      <c r="H61" s="146"/>
      <c r="I61" s="146"/>
      <c r="J61" s="146"/>
      <c r="K61" s="21">
        <f t="shared" si="9"/>
        <v>0</v>
      </c>
      <c r="L61" s="88" t="str">
        <f t="shared" si="10"/>
        <v>M/C Off?</v>
      </c>
      <c r="M61" s="109">
        <f>SUM('MACHINE INFO'!Q60)</f>
        <v>0.1331</v>
      </c>
      <c r="N61" s="107" t="str">
        <f t="shared" si="11"/>
        <v/>
      </c>
      <c r="O61" s="108" t="str">
        <f t="shared" si="12"/>
        <v/>
      </c>
      <c r="P61" s="147" t="str">
        <f t="shared" si="13"/>
        <v/>
      </c>
    </row>
    <row r="62" spans="1:23" s="17" customFormat="1" ht="18.600000000000001" customHeight="1" x14ac:dyDescent="0.4">
      <c r="A62" s="119">
        <f>'MACHINE INFO'!E61</f>
        <v>52</v>
      </c>
      <c r="B62" s="103">
        <f>'MACHINE INFO'!G61</f>
        <v>0.01</v>
      </c>
      <c r="C62" s="145"/>
      <c r="D62" s="145"/>
      <c r="E62" s="145"/>
      <c r="F62" s="146"/>
      <c r="G62" s="21" t="str">
        <f t="shared" si="8"/>
        <v/>
      </c>
      <c r="H62" s="146"/>
      <c r="I62" s="146"/>
      <c r="J62" s="146"/>
      <c r="K62" s="21">
        <f t="shared" si="9"/>
        <v>0</v>
      </c>
      <c r="L62" s="88" t="str">
        <f t="shared" si="10"/>
        <v>M/C Off?</v>
      </c>
      <c r="M62" s="109">
        <f>SUM('MACHINE INFO'!Q61)</f>
        <v>0.1331</v>
      </c>
      <c r="N62" s="107" t="str">
        <f t="shared" si="11"/>
        <v/>
      </c>
      <c r="O62" s="108" t="str">
        <f t="shared" si="12"/>
        <v/>
      </c>
      <c r="P62" s="147" t="str">
        <f t="shared" si="13"/>
        <v/>
      </c>
    </row>
    <row r="63" spans="1:23" s="17" customFormat="1" ht="18.600000000000001" customHeight="1" x14ac:dyDescent="0.4">
      <c r="A63" s="119">
        <f>'MACHINE INFO'!E62</f>
        <v>53</v>
      </c>
      <c r="B63" s="103">
        <f>'MACHINE INFO'!G62</f>
        <v>0.01</v>
      </c>
      <c r="C63" s="145"/>
      <c r="D63" s="145"/>
      <c r="E63" s="145"/>
      <c r="F63" s="146"/>
      <c r="G63" s="21" t="str">
        <f t="shared" si="8"/>
        <v/>
      </c>
      <c r="H63" s="146"/>
      <c r="I63" s="146"/>
      <c r="J63" s="146"/>
      <c r="K63" s="21">
        <f t="shared" si="9"/>
        <v>0</v>
      </c>
      <c r="L63" s="88" t="str">
        <f t="shared" si="10"/>
        <v>M/C Off?</v>
      </c>
      <c r="M63" s="109">
        <f>SUM('MACHINE INFO'!Q62)</f>
        <v>0.11439999999999995</v>
      </c>
      <c r="N63" s="107" t="str">
        <f t="shared" si="11"/>
        <v/>
      </c>
      <c r="O63" s="108" t="str">
        <f t="shared" si="12"/>
        <v/>
      </c>
      <c r="P63" s="147" t="str">
        <f t="shared" si="13"/>
        <v/>
      </c>
    </row>
    <row r="64" spans="1:23" s="17" customFormat="1" ht="18.600000000000001" customHeight="1" x14ac:dyDescent="0.4">
      <c r="A64" s="119">
        <f>'MACHINE INFO'!E63</f>
        <v>54</v>
      </c>
      <c r="B64" s="103">
        <f>'MACHINE INFO'!G63</f>
        <v>0.01</v>
      </c>
      <c r="C64" s="145"/>
      <c r="D64" s="145"/>
      <c r="E64" s="145"/>
      <c r="F64" s="146"/>
      <c r="G64" s="21" t="str">
        <f t="shared" si="8"/>
        <v/>
      </c>
      <c r="H64" s="146"/>
      <c r="I64" s="146"/>
      <c r="J64" s="146"/>
      <c r="K64" s="21">
        <f t="shared" si="9"/>
        <v>0</v>
      </c>
      <c r="L64" s="88" t="str">
        <f t="shared" si="10"/>
        <v>M/C Off?</v>
      </c>
      <c r="M64" s="109">
        <f>SUM('MACHINE INFO'!Q63)</f>
        <v>0.11439999999999995</v>
      </c>
      <c r="N64" s="107" t="str">
        <f t="shared" si="11"/>
        <v/>
      </c>
      <c r="O64" s="108" t="str">
        <f t="shared" si="12"/>
        <v/>
      </c>
      <c r="P64" s="147" t="str">
        <f t="shared" si="13"/>
        <v/>
      </c>
    </row>
    <row r="65" spans="1:16" s="17" customFormat="1" ht="18.600000000000001" customHeight="1" x14ac:dyDescent="0.4">
      <c r="A65" s="119">
        <f>'MACHINE INFO'!E64</f>
        <v>55</v>
      </c>
      <c r="B65" s="103">
        <f>'MACHINE INFO'!G64</f>
        <v>0.01</v>
      </c>
      <c r="C65" s="145"/>
      <c r="D65" s="145"/>
      <c r="E65" s="145"/>
      <c r="F65" s="146"/>
      <c r="G65" s="21" t="str">
        <f t="shared" si="8"/>
        <v/>
      </c>
      <c r="H65" s="146"/>
      <c r="I65" s="146"/>
      <c r="J65" s="146"/>
      <c r="K65" s="21">
        <f t="shared" si="9"/>
        <v>0</v>
      </c>
      <c r="L65" s="88" t="str">
        <f t="shared" si="10"/>
        <v>M/C Off?</v>
      </c>
      <c r="M65" s="109">
        <f>SUM('MACHINE INFO'!Q64)</f>
        <v>0.12</v>
      </c>
      <c r="N65" s="107" t="str">
        <f t="shared" si="11"/>
        <v/>
      </c>
      <c r="O65" s="108" t="str">
        <f t="shared" si="12"/>
        <v/>
      </c>
      <c r="P65" s="147" t="str">
        <f t="shared" si="13"/>
        <v/>
      </c>
    </row>
    <row r="66" spans="1:16" s="17" customFormat="1" ht="18.600000000000001" customHeight="1" x14ac:dyDescent="0.4">
      <c r="A66" s="119">
        <f>'MACHINE INFO'!E65</f>
        <v>56</v>
      </c>
      <c r="B66" s="103">
        <f>'MACHINE INFO'!G65</f>
        <v>0.01</v>
      </c>
      <c r="C66" s="145"/>
      <c r="D66" s="145"/>
      <c r="E66" s="145"/>
      <c r="F66" s="146"/>
      <c r="G66" s="21" t="str">
        <f t="shared" si="8"/>
        <v/>
      </c>
      <c r="H66" s="146"/>
      <c r="I66" s="146"/>
      <c r="J66" s="146"/>
      <c r="K66" s="21">
        <f t="shared" si="9"/>
        <v>0</v>
      </c>
      <c r="L66" s="88" t="str">
        <f t="shared" si="10"/>
        <v>M/C Off?</v>
      </c>
      <c r="M66" s="109">
        <f>SUM('MACHINE INFO'!Q65)</f>
        <v>0.12</v>
      </c>
      <c r="N66" s="107" t="str">
        <f t="shared" si="11"/>
        <v/>
      </c>
      <c r="O66" s="108" t="str">
        <f t="shared" si="12"/>
        <v/>
      </c>
      <c r="P66" s="147" t="str">
        <f t="shared" si="13"/>
        <v/>
      </c>
    </row>
    <row r="67" spans="1:16" s="17" customFormat="1" ht="18.600000000000001" customHeight="1" x14ac:dyDescent="0.4">
      <c r="A67" s="119">
        <f>'MACHINE INFO'!E66</f>
        <v>57</v>
      </c>
      <c r="B67" s="103">
        <f>'MACHINE INFO'!G66</f>
        <v>0.01</v>
      </c>
      <c r="C67" s="145"/>
      <c r="D67" s="145"/>
      <c r="E67" s="145"/>
      <c r="F67" s="146"/>
      <c r="G67" s="21" t="str">
        <f t="shared" si="8"/>
        <v/>
      </c>
      <c r="H67" s="146"/>
      <c r="I67" s="146"/>
      <c r="J67" s="146"/>
      <c r="K67" s="21">
        <f t="shared" si="9"/>
        <v>0</v>
      </c>
      <c r="L67" s="88" t="str">
        <f t="shared" si="10"/>
        <v>M/C Off?</v>
      </c>
      <c r="M67" s="109">
        <f>SUM('MACHINE INFO'!Q66)</f>
        <v>0.1193</v>
      </c>
      <c r="N67" s="107" t="str">
        <f t="shared" si="11"/>
        <v/>
      </c>
      <c r="O67" s="108" t="str">
        <f t="shared" si="12"/>
        <v/>
      </c>
      <c r="P67" s="147" t="str">
        <f t="shared" si="13"/>
        <v/>
      </c>
    </row>
    <row r="68" spans="1:16" s="17" customFormat="1" ht="18.600000000000001" customHeight="1" x14ac:dyDescent="0.4">
      <c r="A68" s="119">
        <f>'MACHINE INFO'!E67</f>
        <v>58</v>
      </c>
      <c r="B68" s="103">
        <f>'MACHINE INFO'!G67</f>
        <v>0.01</v>
      </c>
      <c r="C68" s="145"/>
      <c r="D68" s="145"/>
      <c r="E68" s="145"/>
      <c r="F68" s="146"/>
      <c r="G68" s="21" t="str">
        <f t="shared" si="8"/>
        <v/>
      </c>
      <c r="H68" s="146"/>
      <c r="I68" s="146"/>
      <c r="J68" s="146"/>
      <c r="K68" s="21">
        <f t="shared" si="9"/>
        <v>0</v>
      </c>
      <c r="L68" s="88" t="str">
        <f t="shared" si="10"/>
        <v>M/C Off?</v>
      </c>
      <c r="M68" s="109">
        <f>SUM('MACHINE INFO'!Q67)</f>
        <v>0.1193</v>
      </c>
      <c r="N68" s="107" t="str">
        <f t="shared" si="11"/>
        <v/>
      </c>
      <c r="O68" s="108" t="str">
        <f t="shared" si="12"/>
        <v/>
      </c>
      <c r="P68" s="147" t="str">
        <f t="shared" si="13"/>
        <v/>
      </c>
    </row>
    <row r="69" spans="1:16" s="17" customFormat="1" ht="18.600000000000001" customHeight="1" x14ac:dyDescent="0.4">
      <c r="A69" s="119">
        <f>'MACHINE INFO'!E68</f>
        <v>59</v>
      </c>
      <c r="B69" s="103">
        <f>'MACHINE INFO'!G68</f>
        <v>0.01</v>
      </c>
      <c r="C69" s="145"/>
      <c r="D69" s="145"/>
      <c r="E69" s="145"/>
      <c r="F69" s="146"/>
      <c r="G69" s="21" t="str">
        <f t="shared" si="8"/>
        <v/>
      </c>
      <c r="H69" s="146"/>
      <c r="I69" s="146"/>
      <c r="J69" s="146"/>
      <c r="K69" s="21">
        <f t="shared" si="9"/>
        <v>0</v>
      </c>
      <c r="L69" s="88" t="str">
        <f t="shared" si="10"/>
        <v>M/C Off?</v>
      </c>
      <c r="M69" s="109">
        <f>SUM('MACHINE INFO'!Q68)</f>
        <v>0.11460000000000004</v>
      </c>
      <c r="N69" s="107" t="str">
        <f t="shared" si="11"/>
        <v/>
      </c>
      <c r="O69" s="108" t="str">
        <f t="shared" si="12"/>
        <v/>
      </c>
      <c r="P69" s="147" t="str">
        <f t="shared" si="13"/>
        <v/>
      </c>
    </row>
    <row r="70" spans="1:16" s="17" customFormat="1" ht="18.600000000000001" customHeight="1" x14ac:dyDescent="0.4">
      <c r="A70" s="119">
        <f>'MACHINE INFO'!E69</f>
        <v>60</v>
      </c>
      <c r="B70" s="103">
        <f>'MACHINE INFO'!G69</f>
        <v>0.01</v>
      </c>
      <c r="C70" s="145"/>
      <c r="D70" s="145"/>
      <c r="E70" s="145"/>
      <c r="F70" s="146"/>
      <c r="G70" s="21" t="str">
        <f t="shared" si="8"/>
        <v/>
      </c>
      <c r="H70" s="146"/>
      <c r="I70" s="146"/>
      <c r="J70" s="146"/>
      <c r="K70" s="21">
        <f t="shared" si="9"/>
        <v>0</v>
      </c>
      <c r="L70" s="88" t="str">
        <f t="shared" si="10"/>
        <v>M/C Off?</v>
      </c>
      <c r="M70" s="109">
        <f>SUM('MACHINE INFO'!Q69)</f>
        <v>0.11460000000000004</v>
      </c>
      <c r="N70" s="107" t="str">
        <f t="shared" si="11"/>
        <v/>
      </c>
      <c r="O70" s="108" t="str">
        <f t="shared" si="12"/>
        <v/>
      </c>
      <c r="P70" s="147" t="str">
        <f t="shared" si="13"/>
        <v/>
      </c>
    </row>
    <row r="71" spans="1:16" s="17" customFormat="1" ht="18.600000000000001" customHeight="1" x14ac:dyDescent="0.4">
      <c r="A71" s="119">
        <f>'MACHINE INFO'!E70</f>
        <v>61</v>
      </c>
      <c r="B71" s="103">
        <f>'MACHINE INFO'!G70</f>
        <v>0.01</v>
      </c>
      <c r="C71" s="145"/>
      <c r="D71" s="145"/>
      <c r="E71" s="145"/>
      <c r="F71" s="146"/>
      <c r="G71" s="21" t="str">
        <f t="shared" si="8"/>
        <v/>
      </c>
      <c r="H71" s="146"/>
      <c r="I71" s="146"/>
      <c r="J71" s="146"/>
      <c r="K71" s="21">
        <f t="shared" si="9"/>
        <v>0</v>
      </c>
      <c r="L71" s="88" t="str">
        <f t="shared" si="10"/>
        <v>M/C Off?</v>
      </c>
      <c r="M71" s="109">
        <f>SUM('MACHINE INFO'!Q70)</f>
        <v>0.11460000000000004</v>
      </c>
      <c r="N71" s="107" t="str">
        <f t="shared" si="11"/>
        <v/>
      </c>
      <c r="O71" s="108" t="str">
        <f t="shared" si="12"/>
        <v/>
      </c>
      <c r="P71" s="147" t="str">
        <f t="shared" si="13"/>
        <v/>
      </c>
    </row>
    <row r="72" spans="1:16" s="17" customFormat="1" ht="18.600000000000001" customHeight="1" x14ac:dyDescent="0.4">
      <c r="A72" s="119">
        <f>'MACHINE INFO'!E71</f>
        <v>62</v>
      </c>
      <c r="B72" s="103">
        <f>'MACHINE INFO'!G71</f>
        <v>0.01</v>
      </c>
      <c r="C72" s="145"/>
      <c r="D72" s="145"/>
      <c r="E72" s="145"/>
      <c r="F72" s="146"/>
      <c r="G72" s="21" t="str">
        <f t="shared" si="8"/>
        <v/>
      </c>
      <c r="H72" s="146"/>
      <c r="I72" s="146"/>
      <c r="J72" s="146"/>
      <c r="K72" s="21">
        <f t="shared" si="9"/>
        <v>0</v>
      </c>
      <c r="L72" s="88" t="str">
        <f t="shared" si="10"/>
        <v>M/C Off?</v>
      </c>
      <c r="M72" s="109">
        <f>SUM('MACHINE INFO'!Q71)</f>
        <v>0.11460000000000004</v>
      </c>
      <c r="N72" s="107" t="str">
        <f t="shared" si="11"/>
        <v/>
      </c>
      <c r="O72" s="108" t="str">
        <f t="shared" si="12"/>
        <v/>
      </c>
      <c r="P72" s="147" t="str">
        <f t="shared" si="13"/>
        <v/>
      </c>
    </row>
    <row r="73" spans="1:16" s="17" customFormat="1" ht="18.600000000000001" customHeight="1" x14ac:dyDescent="0.4">
      <c r="A73" s="119">
        <f>'MACHINE INFO'!E72</f>
        <v>63</v>
      </c>
      <c r="B73" s="103">
        <f>'MACHINE INFO'!G72</f>
        <v>0.01</v>
      </c>
      <c r="C73" s="145"/>
      <c r="D73" s="145"/>
      <c r="E73" s="145"/>
      <c r="F73" s="146"/>
      <c r="G73" s="21" t="str">
        <f t="shared" si="8"/>
        <v/>
      </c>
      <c r="H73" s="146"/>
      <c r="I73" s="146"/>
      <c r="J73" s="146"/>
      <c r="K73" s="21">
        <f t="shared" si="9"/>
        <v>0</v>
      </c>
      <c r="L73" s="88" t="str">
        <f t="shared" si="10"/>
        <v>M/C Off?</v>
      </c>
      <c r="M73" s="109">
        <f>SUM('MACHINE INFO'!Q72)</f>
        <v>0.13990000000000002</v>
      </c>
      <c r="N73" s="107" t="str">
        <f t="shared" si="11"/>
        <v/>
      </c>
      <c r="O73" s="108" t="str">
        <f t="shared" si="12"/>
        <v/>
      </c>
      <c r="P73" s="147" t="str">
        <f t="shared" si="13"/>
        <v/>
      </c>
    </row>
    <row r="74" spans="1:16" s="17" customFormat="1" ht="18.600000000000001" customHeight="1" x14ac:dyDescent="0.4">
      <c r="A74" s="119">
        <f>'MACHINE INFO'!E73</f>
        <v>64</v>
      </c>
      <c r="B74" s="103">
        <f>'MACHINE INFO'!G73</f>
        <v>0.01</v>
      </c>
      <c r="C74" s="145"/>
      <c r="D74" s="145"/>
      <c r="E74" s="145"/>
      <c r="F74" s="146"/>
      <c r="G74" s="21" t="str">
        <f t="shared" si="8"/>
        <v/>
      </c>
      <c r="H74" s="146"/>
      <c r="I74" s="146"/>
      <c r="J74" s="146"/>
      <c r="K74" s="21">
        <f t="shared" si="9"/>
        <v>0</v>
      </c>
      <c r="L74" s="88" t="str">
        <f t="shared" si="10"/>
        <v>M/C Off?</v>
      </c>
      <c r="M74" s="109">
        <f>SUM('MACHINE INFO'!Q73)</f>
        <v>0.13990000000000002</v>
      </c>
      <c r="N74" s="107" t="str">
        <f t="shared" si="11"/>
        <v/>
      </c>
      <c r="O74" s="108" t="str">
        <f t="shared" si="12"/>
        <v/>
      </c>
      <c r="P74" s="147" t="str">
        <f t="shared" si="13"/>
        <v/>
      </c>
    </row>
    <row r="75" spans="1:16" s="17" customFormat="1" ht="18.600000000000001" customHeight="1" x14ac:dyDescent="0.4">
      <c r="A75" s="119">
        <f>'MACHINE INFO'!E74</f>
        <v>65</v>
      </c>
      <c r="B75" s="103">
        <f>'MACHINE INFO'!G74</f>
        <v>0.01</v>
      </c>
      <c r="C75" s="145"/>
      <c r="D75" s="145"/>
      <c r="E75" s="145"/>
      <c r="F75" s="146"/>
      <c r="G75" s="21" t="str">
        <f t="shared" si="8"/>
        <v/>
      </c>
      <c r="H75" s="146"/>
      <c r="I75" s="146"/>
      <c r="J75" s="146"/>
      <c r="K75" s="21">
        <f t="shared" si="9"/>
        <v>0</v>
      </c>
      <c r="L75" s="88" t="str">
        <f t="shared" si="10"/>
        <v>M/C Off?</v>
      </c>
      <c r="M75" s="109">
        <f>SUM('MACHINE INFO'!Q74)</f>
        <v>0.13990000000000002</v>
      </c>
      <c r="N75" s="107" t="str">
        <f t="shared" si="11"/>
        <v/>
      </c>
      <c r="O75" s="108" t="str">
        <f t="shared" si="12"/>
        <v/>
      </c>
      <c r="P75" s="147" t="str">
        <f t="shared" si="13"/>
        <v/>
      </c>
    </row>
    <row r="76" spans="1:16" s="17" customFormat="1" ht="18.600000000000001" customHeight="1" x14ac:dyDescent="0.4">
      <c r="A76" s="119">
        <f>'MACHINE INFO'!E75</f>
        <v>66</v>
      </c>
      <c r="B76" s="103">
        <f>'MACHINE INFO'!G75</f>
        <v>0.01</v>
      </c>
      <c r="C76" s="145"/>
      <c r="D76" s="145"/>
      <c r="E76" s="145"/>
      <c r="F76" s="146"/>
      <c r="G76" s="21" t="str">
        <f t="shared" ref="G76:G139" si="14">IF(AND(D76="",E76="",F76=""),"",SUM(D76:F76))</f>
        <v/>
      </c>
      <c r="H76" s="146"/>
      <c r="I76" s="146"/>
      <c r="J76" s="146"/>
      <c r="K76" s="21">
        <f t="shared" ref="K76:K139" si="15">SUM(H76:J76)</f>
        <v>0</v>
      </c>
      <c r="L76" s="88" t="str">
        <f t="shared" ref="L76:L139" si="16">IF(AND(C76=0,D76=0,E76=0,F76=0),"M/C Off?",SUM(G76-K76))</f>
        <v>M/C Off?</v>
      </c>
      <c r="M76" s="109">
        <f>SUM('MACHINE INFO'!Q75)</f>
        <v>0.13990000000000002</v>
      </c>
      <c r="N76" s="107" t="str">
        <f t="shared" ref="N76:N139" si="17">IF(L76="M/C Off?","",IF(G76="","",IF(AND(H76="",I76="",J76=""),"",SUM((C76-L76)/C76))))</f>
        <v/>
      </c>
      <c r="O76" s="108" t="str">
        <f t="shared" ref="O76:O139" si="18">IF(M76=0,"NO THEO %",IF(N76="","",SUM(M76-N76)))</f>
        <v/>
      </c>
      <c r="P76" s="147" t="str">
        <f t="shared" ref="P76:P139" si="19">IF(C76="","",IF(G76&gt;C76,"DROP BUT NO COIN IN?",IF(C76=0,"ZERO COIN IN?",IF(AND(C76&gt;0,G76&gt;0),"OK",IF(AND(C76&gt;0,G76=0),"No Drop?",)))))</f>
        <v/>
      </c>
    </row>
    <row r="77" spans="1:16" s="17" customFormat="1" ht="18.600000000000001" customHeight="1" x14ac:dyDescent="0.4">
      <c r="A77" s="119">
        <f>'MACHINE INFO'!E76</f>
        <v>67</v>
      </c>
      <c r="B77" s="103">
        <f>'MACHINE INFO'!G76</f>
        <v>0.01</v>
      </c>
      <c r="C77" s="145"/>
      <c r="D77" s="145"/>
      <c r="E77" s="145"/>
      <c r="F77" s="146"/>
      <c r="G77" s="21" t="str">
        <f t="shared" si="14"/>
        <v/>
      </c>
      <c r="H77" s="146"/>
      <c r="I77" s="146"/>
      <c r="J77" s="146"/>
      <c r="K77" s="21">
        <f t="shared" si="15"/>
        <v>0</v>
      </c>
      <c r="L77" s="88" t="str">
        <f t="shared" si="16"/>
        <v>M/C Off?</v>
      </c>
      <c r="M77" s="109">
        <f>SUM('MACHINE INFO'!Q76)</f>
        <v>0.10999999999999999</v>
      </c>
      <c r="N77" s="107" t="str">
        <f t="shared" si="17"/>
        <v/>
      </c>
      <c r="O77" s="108" t="str">
        <f t="shared" si="18"/>
        <v/>
      </c>
      <c r="P77" s="147" t="str">
        <f t="shared" si="19"/>
        <v/>
      </c>
    </row>
    <row r="78" spans="1:16" s="17" customFormat="1" ht="18.600000000000001" customHeight="1" x14ac:dyDescent="0.4">
      <c r="A78" s="119">
        <f>'MACHINE INFO'!E77</f>
        <v>68</v>
      </c>
      <c r="B78" s="103">
        <f>'MACHINE INFO'!G77</f>
        <v>0.01</v>
      </c>
      <c r="C78" s="145"/>
      <c r="D78" s="145"/>
      <c r="E78" s="145"/>
      <c r="F78" s="146"/>
      <c r="G78" s="21" t="str">
        <f t="shared" si="14"/>
        <v/>
      </c>
      <c r="H78" s="146"/>
      <c r="I78" s="146"/>
      <c r="J78" s="146"/>
      <c r="K78" s="21">
        <f t="shared" si="15"/>
        <v>0</v>
      </c>
      <c r="L78" s="88" t="str">
        <f t="shared" si="16"/>
        <v>M/C Off?</v>
      </c>
      <c r="M78" s="109">
        <f>SUM('MACHINE INFO'!Q77)</f>
        <v>0.10999999999999999</v>
      </c>
      <c r="N78" s="107" t="str">
        <f t="shared" si="17"/>
        <v/>
      </c>
      <c r="O78" s="108" t="str">
        <f t="shared" si="18"/>
        <v/>
      </c>
      <c r="P78" s="147" t="str">
        <f t="shared" si="19"/>
        <v/>
      </c>
    </row>
    <row r="79" spans="1:16" s="17" customFormat="1" ht="18.600000000000001" customHeight="1" x14ac:dyDescent="0.4">
      <c r="A79" s="119">
        <f>'MACHINE INFO'!E78</f>
        <v>69</v>
      </c>
      <c r="B79" s="103">
        <f>'MACHINE INFO'!G78</f>
        <v>0.01</v>
      </c>
      <c r="C79" s="145"/>
      <c r="D79" s="145"/>
      <c r="E79" s="145"/>
      <c r="F79" s="146"/>
      <c r="G79" s="21" t="str">
        <f t="shared" si="14"/>
        <v/>
      </c>
      <c r="H79" s="146"/>
      <c r="I79" s="146"/>
      <c r="J79" s="146"/>
      <c r="K79" s="21">
        <f t="shared" si="15"/>
        <v>0</v>
      </c>
      <c r="L79" s="88" t="str">
        <f t="shared" si="16"/>
        <v>M/C Off?</v>
      </c>
      <c r="M79" s="109">
        <f>SUM('MACHINE INFO'!Q78)</f>
        <v>0.10999999999999999</v>
      </c>
      <c r="N79" s="107" t="str">
        <f t="shared" si="17"/>
        <v/>
      </c>
      <c r="O79" s="108" t="str">
        <f t="shared" si="18"/>
        <v/>
      </c>
      <c r="P79" s="147" t="str">
        <f t="shared" si="19"/>
        <v/>
      </c>
    </row>
    <row r="80" spans="1:16" s="17" customFormat="1" ht="18.600000000000001" customHeight="1" x14ac:dyDescent="0.4">
      <c r="A80" s="119">
        <f>'MACHINE INFO'!E79</f>
        <v>70</v>
      </c>
      <c r="B80" s="103">
        <f>'MACHINE INFO'!G79</f>
        <v>0.01</v>
      </c>
      <c r="C80" s="145"/>
      <c r="D80" s="145"/>
      <c r="E80" s="145"/>
      <c r="F80" s="146"/>
      <c r="G80" s="21" t="str">
        <f t="shared" si="14"/>
        <v/>
      </c>
      <c r="H80" s="146"/>
      <c r="I80" s="146"/>
      <c r="J80" s="146"/>
      <c r="K80" s="21">
        <f t="shared" si="15"/>
        <v>0</v>
      </c>
      <c r="L80" s="88" t="str">
        <f t="shared" si="16"/>
        <v>M/C Off?</v>
      </c>
      <c r="M80" s="109">
        <f>SUM('MACHINE INFO'!Q79)</f>
        <v>0.10999999999999999</v>
      </c>
      <c r="N80" s="107" t="str">
        <f t="shared" si="17"/>
        <v/>
      </c>
      <c r="O80" s="108" t="str">
        <f t="shared" si="18"/>
        <v/>
      </c>
      <c r="P80" s="147" t="str">
        <f t="shared" si="19"/>
        <v/>
      </c>
    </row>
    <row r="81" spans="1:16" s="17" customFormat="1" ht="18.600000000000001" customHeight="1" x14ac:dyDescent="0.4">
      <c r="A81" s="119">
        <f>'MACHINE INFO'!E80</f>
        <v>71</v>
      </c>
      <c r="B81" s="103">
        <f>'MACHINE INFO'!G80</f>
        <v>0.25</v>
      </c>
      <c r="C81" s="145"/>
      <c r="D81" s="145"/>
      <c r="E81" s="145"/>
      <c r="F81" s="146"/>
      <c r="G81" s="21" t="str">
        <f t="shared" si="14"/>
        <v/>
      </c>
      <c r="H81" s="146"/>
      <c r="I81" s="146"/>
      <c r="J81" s="146"/>
      <c r="K81" s="21">
        <f t="shared" si="15"/>
        <v>0</v>
      </c>
      <c r="L81" s="88" t="str">
        <f t="shared" si="16"/>
        <v>M/C Off?</v>
      </c>
      <c r="M81" s="109">
        <f>SUM('MACHINE INFO'!Q80)</f>
        <v>5.3100000000000036E-2</v>
      </c>
      <c r="N81" s="107" t="str">
        <f t="shared" si="17"/>
        <v/>
      </c>
      <c r="O81" s="108" t="str">
        <f t="shared" si="18"/>
        <v/>
      </c>
      <c r="P81" s="147" t="str">
        <f t="shared" si="19"/>
        <v/>
      </c>
    </row>
    <row r="82" spans="1:16" s="17" customFormat="1" ht="18.600000000000001" customHeight="1" x14ac:dyDescent="0.4">
      <c r="A82" s="119">
        <f>'MACHINE INFO'!E81</f>
        <v>72</v>
      </c>
      <c r="B82" s="103">
        <f>'MACHINE INFO'!G81</f>
        <v>0.25</v>
      </c>
      <c r="C82" s="145"/>
      <c r="D82" s="145"/>
      <c r="E82" s="145"/>
      <c r="F82" s="146"/>
      <c r="G82" s="21" t="str">
        <f t="shared" si="14"/>
        <v/>
      </c>
      <c r="H82" s="146"/>
      <c r="I82" s="146"/>
      <c r="J82" s="146"/>
      <c r="K82" s="21">
        <f t="shared" si="15"/>
        <v>0</v>
      </c>
      <c r="L82" s="88" t="str">
        <f t="shared" si="16"/>
        <v>M/C Off?</v>
      </c>
      <c r="M82" s="109">
        <f>SUM('MACHINE INFO'!Q81)</f>
        <v>5.3100000000000036E-2</v>
      </c>
      <c r="N82" s="107" t="str">
        <f t="shared" si="17"/>
        <v/>
      </c>
      <c r="O82" s="108" t="str">
        <f t="shared" si="18"/>
        <v/>
      </c>
      <c r="P82" s="147" t="str">
        <f t="shared" si="19"/>
        <v/>
      </c>
    </row>
    <row r="83" spans="1:16" s="17" customFormat="1" ht="18.600000000000001" customHeight="1" x14ac:dyDescent="0.4">
      <c r="A83" s="119">
        <f>'MACHINE INFO'!E82</f>
        <v>73</v>
      </c>
      <c r="B83" s="103">
        <f>'MACHINE INFO'!G82</f>
        <v>0.25</v>
      </c>
      <c r="C83" s="145"/>
      <c r="D83" s="145"/>
      <c r="E83" s="145"/>
      <c r="F83" s="146"/>
      <c r="G83" s="21" t="str">
        <f t="shared" si="14"/>
        <v/>
      </c>
      <c r="H83" s="146"/>
      <c r="I83" s="146"/>
      <c r="J83" s="146"/>
      <c r="K83" s="21">
        <f t="shared" si="15"/>
        <v>0</v>
      </c>
      <c r="L83" s="88" t="str">
        <f t="shared" si="16"/>
        <v>M/C Off?</v>
      </c>
      <c r="M83" s="109">
        <f>SUM('MACHINE INFO'!Q82)</f>
        <v>5.3100000000000036E-2</v>
      </c>
      <c r="N83" s="107" t="str">
        <f t="shared" si="17"/>
        <v/>
      </c>
      <c r="O83" s="108" t="str">
        <f t="shared" si="18"/>
        <v/>
      </c>
      <c r="P83" s="147" t="str">
        <f t="shared" si="19"/>
        <v/>
      </c>
    </row>
    <row r="84" spans="1:16" s="17" customFormat="1" ht="18.600000000000001" customHeight="1" x14ac:dyDescent="0.4">
      <c r="A84" s="119">
        <f>'MACHINE INFO'!E83</f>
        <v>74</v>
      </c>
      <c r="B84" s="103">
        <f>'MACHINE INFO'!G83</f>
        <v>0.25</v>
      </c>
      <c r="C84" s="145"/>
      <c r="D84" s="145"/>
      <c r="E84" s="145"/>
      <c r="F84" s="146"/>
      <c r="G84" s="21" t="str">
        <f t="shared" si="14"/>
        <v/>
      </c>
      <c r="H84" s="146"/>
      <c r="I84" s="146"/>
      <c r="J84" s="146"/>
      <c r="K84" s="21">
        <f t="shared" si="15"/>
        <v>0</v>
      </c>
      <c r="L84" s="88" t="str">
        <f t="shared" si="16"/>
        <v>M/C Off?</v>
      </c>
      <c r="M84" s="109">
        <f>SUM('MACHINE INFO'!Q83)</f>
        <v>5.3100000000000036E-2</v>
      </c>
      <c r="N84" s="107" t="str">
        <f t="shared" si="17"/>
        <v/>
      </c>
      <c r="O84" s="108" t="str">
        <f t="shared" si="18"/>
        <v/>
      </c>
      <c r="P84" s="147" t="str">
        <f t="shared" si="19"/>
        <v/>
      </c>
    </row>
    <row r="85" spans="1:16" s="17" customFormat="1" ht="18.600000000000001" customHeight="1" x14ac:dyDescent="0.4">
      <c r="A85" s="119">
        <f>'MACHINE INFO'!E84</f>
        <v>75</v>
      </c>
      <c r="B85" s="103">
        <f>'MACHINE INFO'!G84</f>
        <v>0.25</v>
      </c>
      <c r="C85" s="145"/>
      <c r="D85" s="145"/>
      <c r="E85" s="145"/>
      <c r="F85" s="146"/>
      <c r="G85" s="21" t="str">
        <f t="shared" si="14"/>
        <v/>
      </c>
      <c r="H85" s="146"/>
      <c r="I85" s="146"/>
      <c r="J85" s="146"/>
      <c r="K85" s="21">
        <f t="shared" si="15"/>
        <v>0</v>
      </c>
      <c r="L85" s="88" t="str">
        <f t="shared" si="16"/>
        <v>M/C Off?</v>
      </c>
      <c r="M85" s="109">
        <f>SUM('MACHINE INFO'!Q84)</f>
        <v>5.3100000000000036E-2</v>
      </c>
      <c r="N85" s="107" t="str">
        <f t="shared" si="17"/>
        <v/>
      </c>
      <c r="O85" s="108" t="str">
        <f t="shared" si="18"/>
        <v/>
      </c>
      <c r="P85" s="147" t="str">
        <f t="shared" si="19"/>
        <v/>
      </c>
    </row>
    <row r="86" spans="1:16" s="17" customFormat="1" ht="18.600000000000001" customHeight="1" x14ac:dyDescent="0.4">
      <c r="A86" s="119">
        <f>'MACHINE INFO'!E85</f>
        <v>76</v>
      </c>
      <c r="B86" s="103">
        <f>'MACHINE INFO'!G85</f>
        <v>0.01</v>
      </c>
      <c r="C86" s="145"/>
      <c r="D86" s="145"/>
      <c r="E86" s="145"/>
      <c r="F86" s="146"/>
      <c r="G86" s="21" t="str">
        <f t="shared" si="14"/>
        <v/>
      </c>
      <c r="H86" s="146"/>
      <c r="I86" s="146"/>
      <c r="J86" s="146"/>
      <c r="K86" s="21">
        <f t="shared" si="15"/>
        <v>0</v>
      </c>
      <c r="L86" s="88" t="str">
        <f t="shared" si="16"/>
        <v>M/C Off?</v>
      </c>
      <c r="M86" s="109">
        <f>SUM('MACHINE INFO'!Q85)</f>
        <v>0.1179</v>
      </c>
      <c r="N86" s="107" t="str">
        <f t="shared" si="17"/>
        <v/>
      </c>
      <c r="O86" s="108" t="str">
        <f t="shared" si="18"/>
        <v/>
      </c>
      <c r="P86" s="147" t="str">
        <f t="shared" si="19"/>
        <v/>
      </c>
    </row>
    <row r="87" spans="1:16" s="17" customFormat="1" ht="18.600000000000001" customHeight="1" x14ac:dyDescent="0.4">
      <c r="A87" s="119">
        <f>'MACHINE INFO'!E86</f>
        <v>77</v>
      </c>
      <c r="B87" s="103">
        <f>'MACHINE INFO'!G86</f>
        <v>0.01</v>
      </c>
      <c r="C87" s="145"/>
      <c r="D87" s="145"/>
      <c r="E87" s="145"/>
      <c r="F87" s="146"/>
      <c r="G87" s="21" t="str">
        <f t="shared" si="14"/>
        <v/>
      </c>
      <c r="H87" s="146"/>
      <c r="I87" s="146"/>
      <c r="J87" s="146"/>
      <c r="K87" s="21">
        <f t="shared" si="15"/>
        <v>0</v>
      </c>
      <c r="L87" s="88" t="str">
        <f t="shared" si="16"/>
        <v>M/C Off?</v>
      </c>
      <c r="M87" s="109">
        <f>SUM('MACHINE INFO'!Q86)</f>
        <v>0.1179</v>
      </c>
      <c r="N87" s="107" t="str">
        <f t="shared" si="17"/>
        <v/>
      </c>
      <c r="O87" s="108" t="str">
        <f t="shared" si="18"/>
        <v/>
      </c>
      <c r="P87" s="147" t="str">
        <f t="shared" si="19"/>
        <v/>
      </c>
    </row>
    <row r="88" spans="1:16" s="17" customFormat="1" ht="18.600000000000001" customHeight="1" x14ac:dyDescent="0.4">
      <c r="A88" s="119">
        <f>'MACHINE INFO'!E87</f>
        <v>78</v>
      </c>
      <c r="B88" s="103">
        <f>'MACHINE INFO'!G87</f>
        <v>0.01</v>
      </c>
      <c r="C88" s="145"/>
      <c r="D88" s="145"/>
      <c r="E88" s="145"/>
      <c r="F88" s="146"/>
      <c r="G88" s="21" t="str">
        <f t="shared" si="14"/>
        <v/>
      </c>
      <c r="H88" s="146"/>
      <c r="I88" s="146"/>
      <c r="J88" s="146"/>
      <c r="K88" s="21">
        <f t="shared" si="15"/>
        <v>0</v>
      </c>
      <c r="L88" s="88" t="str">
        <f t="shared" si="16"/>
        <v>M/C Off?</v>
      </c>
      <c r="M88" s="109">
        <f>SUM('MACHINE INFO'!Q87)</f>
        <v>0.1179</v>
      </c>
      <c r="N88" s="107" t="str">
        <f t="shared" si="17"/>
        <v/>
      </c>
      <c r="O88" s="108" t="str">
        <f t="shared" si="18"/>
        <v/>
      </c>
      <c r="P88" s="147" t="str">
        <f t="shared" si="19"/>
        <v/>
      </c>
    </row>
    <row r="89" spans="1:16" s="17" customFormat="1" ht="18.600000000000001" customHeight="1" x14ac:dyDescent="0.4">
      <c r="A89" s="119">
        <f>'MACHINE INFO'!E88</f>
        <v>79</v>
      </c>
      <c r="B89" s="103">
        <f>'MACHINE INFO'!G88</f>
        <v>0.01</v>
      </c>
      <c r="C89" s="145"/>
      <c r="D89" s="145"/>
      <c r="E89" s="145"/>
      <c r="F89" s="146"/>
      <c r="G89" s="21" t="str">
        <f t="shared" si="14"/>
        <v/>
      </c>
      <c r="H89" s="146"/>
      <c r="I89" s="146"/>
      <c r="J89" s="146"/>
      <c r="K89" s="21">
        <f t="shared" si="15"/>
        <v>0</v>
      </c>
      <c r="L89" s="88" t="str">
        <f t="shared" si="16"/>
        <v>M/C Off?</v>
      </c>
      <c r="M89" s="109">
        <f>SUM('MACHINE INFO'!Q88)</f>
        <v>0.1179</v>
      </c>
      <c r="N89" s="107" t="str">
        <f t="shared" si="17"/>
        <v/>
      </c>
      <c r="O89" s="108" t="str">
        <f t="shared" si="18"/>
        <v/>
      </c>
      <c r="P89" s="147" t="str">
        <f t="shared" si="19"/>
        <v/>
      </c>
    </row>
    <row r="90" spans="1:16" s="17" customFormat="1" ht="18.600000000000001" customHeight="1" x14ac:dyDescent="0.4">
      <c r="A90" s="119">
        <f>'MACHINE INFO'!E89</f>
        <v>80</v>
      </c>
      <c r="B90" s="103">
        <f>'MACHINE INFO'!G89</f>
        <v>0.01</v>
      </c>
      <c r="C90" s="145"/>
      <c r="D90" s="145"/>
      <c r="E90" s="145"/>
      <c r="F90" s="146"/>
      <c r="G90" s="21" t="str">
        <f t="shared" si="14"/>
        <v/>
      </c>
      <c r="H90" s="146"/>
      <c r="I90" s="146"/>
      <c r="J90" s="146"/>
      <c r="K90" s="21">
        <f t="shared" si="15"/>
        <v>0</v>
      </c>
      <c r="L90" s="88" t="str">
        <f t="shared" si="16"/>
        <v>M/C Off?</v>
      </c>
      <c r="M90" s="109">
        <f>SUM('MACHINE INFO'!Q89)</f>
        <v>0.1018</v>
      </c>
      <c r="N90" s="107" t="str">
        <f t="shared" si="17"/>
        <v/>
      </c>
      <c r="O90" s="108" t="str">
        <f t="shared" si="18"/>
        <v/>
      </c>
      <c r="P90" s="147" t="str">
        <f t="shared" si="19"/>
        <v/>
      </c>
    </row>
    <row r="91" spans="1:16" s="17" customFormat="1" ht="18.600000000000001" customHeight="1" x14ac:dyDescent="0.4">
      <c r="A91" s="119">
        <f>'MACHINE INFO'!E90</f>
        <v>81</v>
      </c>
      <c r="B91" s="103">
        <f>'MACHINE INFO'!G90</f>
        <v>0.01</v>
      </c>
      <c r="C91" s="145"/>
      <c r="D91" s="145"/>
      <c r="E91" s="145"/>
      <c r="F91" s="146"/>
      <c r="G91" s="21" t="str">
        <f t="shared" si="14"/>
        <v/>
      </c>
      <c r="H91" s="146"/>
      <c r="I91" s="146"/>
      <c r="J91" s="146"/>
      <c r="K91" s="21">
        <f t="shared" si="15"/>
        <v>0</v>
      </c>
      <c r="L91" s="88" t="str">
        <f t="shared" si="16"/>
        <v>M/C Off?</v>
      </c>
      <c r="M91" s="109">
        <f>SUM('MACHINE INFO'!Q90)</f>
        <v>0.14910000000000001</v>
      </c>
      <c r="N91" s="107" t="str">
        <f t="shared" si="17"/>
        <v/>
      </c>
      <c r="O91" s="108" t="str">
        <f t="shared" si="18"/>
        <v/>
      </c>
      <c r="P91" s="147" t="str">
        <f t="shared" si="19"/>
        <v/>
      </c>
    </row>
    <row r="92" spans="1:16" s="17" customFormat="1" ht="18.600000000000001" customHeight="1" x14ac:dyDescent="0.4">
      <c r="A92" s="119">
        <f>'MACHINE INFO'!E91</f>
        <v>82</v>
      </c>
      <c r="B92" s="103">
        <f>'MACHINE INFO'!G91</f>
        <v>0.01</v>
      </c>
      <c r="C92" s="145"/>
      <c r="D92" s="145"/>
      <c r="E92" s="145"/>
      <c r="F92" s="146"/>
      <c r="G92" s="21" t="str">
        <f t="shared" si="14"/>
        <v/>
      </c>
      <c r="H92" s="146"/>
      <c r="I92" s="146"/>
      <c r="J92" s="146"/>
      <c r="K92" s="21">
        <f t="shared" si="15"/>
        <v>0</v>
      </c>
      <c r="L92" s="88" t="str">
        <f t="shared" si="16"/>
        <v>M/C Off?</v>
      </c>
      <c r="M92" s="109">
        <f>SUM('MACHINE INFO'!Q91)</f>
        <v>0.1018</v>
      </c>
      <c r="N92" s="107" t="str">
        <f t="shared" si="17"/>
        <v/>
      </c>
      <c r="O92" s="108" t="str">
        <f t="shared" si="18"/>
        <v/>
      </c>
      <c r="P92" s="147" t="str">
        <f t="shared" si="19"/>
        <v/>
      </c>
    </row>
    <row r="93" spans="1:16" s="17" customFormat="1" ht="18.600000000000001" customHeight="1" x14ac:dyDescent="0.4">
      <c r="A93" s="119">
        <f>'MACHINE INFO'!E92</f>
        <v>83</v>
      </c>
      <c r="B93" s="103">
        <f>'MACHINE INFO'!G92</f>
        <v>0.01</v>
      </c>
      <c r="C93" s="145"/>
      <c r="D93" s="145"/>
      <c r="E93" s="145"/>
      <c r="F93" s="146"/>
      <c r="G93" s="21" t="str">
        <f t="shared" si="14"/>
        <v/>
      </c>
      <c r="H93" s="146"/>
      <c r="I93" s="146"/>
      <c r="J93" s="146"/>
      <c r="K93" s="21">
        <f t="shared" si="15"/>
        <v>0</v>
      </c>
      <c r="L93" s="88" t="str">
        <f t="shared" si="16"/>
        <v>M/C Off?</v>
      </c>
      <c r="M93" s="109">
        <f>SUM('MACHINE INFO'!Q92)</f>
        <v>0.14539999999999997</v>
      </c>
      <c r="N93" s="107" t="str">
        <f t="shared" si="17"/>
        <v/>
      </c>
      <c r="O93" s="108" t="str">
        <f t="shared" si="18"/>
        <v/>
      </c>
      <c r="P93" s="147" t="str">
        <f t="shared" si="19"/>
        <v/>
      </c>
    </row>
    <row r="94" spans="1:16" s="17" customFormat="1" ht="18.600000000000001" customHeight="1" x14ac:dyDescent="0.4">
      <c r="A94" s="119">
        <f>'MACHINE INFO'!E93</f>
        <v>84</v>
      </c>
      <c r="B94" s="103">
        <f>'MACHINE INFO'!G93</f>
        <v>0.01</v>
      </c>
      <c r="C94" s="145"/>
      <c r="D94" s="145"/>
      <c r="E94" s="145"/>
      <c r="F94" s="146"/>
      <c r="G94" s="21" t="str">
        <f t="shared" si="14"/>
        <v/>
      </c>
      <c r="H94" s="146"/>
      <c r="I94" s="146"/>
      <c r="J94" s="146"/>
      <c r="K94" s="21">
        <f t="shared" si="15"/>
        <v>0</v>
      </c>
      <c r="L94" s="88" t="str">
        <f t="shared" si="16"/>
        <v>M/C Off?</v>
      </c>
      <c r="M94" s="109">
        <f>SUM('MACHINE INFO'!Q93)</f>
        <v>0.14539999999999997</v>
      </c>
      <c r="N94" s="107" t="str">
        <f t="shared" si="17"/>
        <v/>
      </c>
      <c r="O94" s="108" t="str">
        <f t="shared" si="18"/>
        <v/>
      </c>
      <c r="P94" s="147" t="str">
        <f t="shared" si="19"/>
        <v/>
      </c>
    </row>
    <row r="95" spans="1:16" s="17" customFormat="1" ht="18.600000000000001" customHeight="1" x14ac:dyDescent="0.4">
      <c r="A95" s="119">
        <f>'MACHINE INFO'!E94</f>
        <v>85</v>
      </c>
      <c r="B95" s="103">
        <f>'MACHINE INFO'!G94</f>
        <v>0.01</v>
      </c>
      <c r="C95" s="145"/>
      <c r="D95" s="145"/>
      <c r="E95" s="145"/>
      <c r="F95" s="146"/>
      <c r="G95" s="21" t="str">
        <f t="shared" si="14"/>
        <v/>
      </c>
      <c r="H95" s="146"/>
      <c r="I95" s="146"/>
      <c r="J95" s="146"/>
      <c r="K95" s="21">
        <f t="shared" si="15"/>
        <v>0</v>
      </c>
      <c r="L95" s="88" t="str">
        <f t="shared" si="16"/>
        <v>M/C Off?</v>
      </c>
      <c r="M95" s="109">
        <f>SUM('MACHINE INFO'!Q94)</f>
        <v>0.14539999999999997</v>
      </c>
      <c r="N95" s="107" t="str">
        <f t="shared" si="17"/>
        <v/>
      </c>
      <c r="O95" s="108" t="str">
        <f t="shared" si="18"/>
        <v/>
      </c>
      <c r="P95" s="147" t="str">
        <f t="shared" si="19"/>
        <v/>
      </c>
    </row>
    <row r="96" spans="1:16" s="17" customFormat="1" ht="18.600000000000001" customHeight="1" x14ac:dyDescent="0.4">
      <c r="A96" s="119">
        <f>'MACHINE INFO'!E95</f>
        <v>86</v>
      </c>
      <c r="B96" s="103">
        <f>'MACHINE INFO'!G95</f>
        <v>0.01</v>
      </c>
      <c r="C96" s="145"/>
      <c r="D96" s="145"/>
      <c r="E96" s="145"/>
      <c r="F96" s="146"/>
      <c r="G96" s="21" t="str">
        <f t="shared" si="14"/>
        <v/>
      </c>
      <c r="H96" s="146"/>
      <c r="I96" s="146"/>
      <c r="J96" s="146"/>
      <c r="K96" s="21">
        <f t="shared" si="15"/>
        <v>0</v>
      </c>
      <c r="L96" s="88" t="str">
        <f t="shared" si="16"/>
        <v>M/C Off?</v>
      </c>
      <c r="M96" s="109">
        <f>SUM('MACHINE INFO'!Q95)</f>
        <v>0.10929999999999995</v>
      </c>
      <c r="N96" s="107" t="str">
        <f t="shared" si="17"/>
        <v/>
      </c>
      <c r="O96" s="108" t="str">
        <f t="shared" si="18"/>
        <v/>
      </c>
      <c r="P96" s="147" t="str">
        <f t="shared" si="19"/>
        <v/>
      </c>
    </row>
    <row r="97" spans="1:23" s="17" customFormat="1" ht="18.600000000000001" customHeight="1" x14ac:dyDescent="0.4">
      <c r="A97" s="119">
        <f>'MACHINE INFO'!E96</f>
        <v>87</v>
      </c>
      <c r="B97" s="103">
        <f>'MACHINE INFO'!G96</f>
        <v>0.01</v>
      </c>
      <c r="C97" s="145"/>
      <c r="D97" s="145"/>
      <c r="E97" s="145"/>
      <c r="F97" s="146"/>
      <c r="G97" s="21" t="str">
        <f t="shared" si="14"/>
        <v/>
      </c>
      <c r="H97" s="146"/>
      <c r="I97" s="146"/>
      <c r="J97" s="146"/>
      <c r="K97" s="21">
        <f t="shared" si="15"/>
        <v>0</v>
      </c>
      <c r="L97" s="88" t="str">
        <f t="shared" si="16"/>
        <v>M/C Off?</v>
      </c>
      <c r="M97" s="109">
        <f>SUM('MACHINE INFO'!Q96)</f>
        <v>0.10929999999999995</v>
      </c>
      <c r="N97" s="107" t="str">
        <f t="shared" si="17"/>
        <v/>
      </c>
      <c r="O97" s="108" t="str">
        <f t="shared" si="18"/>
        <v/>
      </c>
      <c r="P97" s="147" t="str">
        <f t="shared" si="19"/>
        <v/>
      </c>
    </row>
    <row r="98" spans="1:23" s="17" customFormat="1" ht="18.600000000000001" customHeight="1" x14ac:dyDescent="0.4">
      <c r="A98" s="119">
        <f>'MACHINE INFO'!E97</f>
        <v>88</v>
      </c>
      <c r="B98" s="103">
        <f>'MACHINE INFO'!G97</f>
        <v>0.01</v>
      </c>
      <c r="C98" s="145"/>
      <c r="D98" s="145"/>
      <c r="E98" s="145"/>
      <c r="F98" s="146"/>
      <c r="G98" s="21" t="str">
        <f t="shared" si="14"/>
        <v/>
      </c>
      <c r="H98" s="146"/>
      <c r="I98" s="146"/>
      <c r="J98" s="146"/>
      <c r="K98" s="21">
        <f t="shared" si="15"/>
        <v>0</v>
      </c>
      <c r="L98" s="88" t="str">
        <f t="shared" si="16"/>
        <v>M/C Off?</v>
      </c>
      <c r="M98" s="109">
        <f>SUM('MACHINE INFO'!Q97)</f>
        <v>0.10929999999999995</v>
      </c>
      <c r="N98" s="107" t="str">
        <f t="shared" si="17"/>
        <v/>
      </c>
      <c r="O98" s="108" t="str">
        <f t="shared" si="18"/>
        <v/>
      </c>
      <c r="P98" s="147" t="str">
        <f t="shared" si="19"/>
        <v/>
      </c>
    </row>
    <row r="99" spans="1:23" s="17" customFormat="1" ht="18.600000000000001" customHeight="1" x14ac:dyDescent="0.4">
      <c r="A99" s="119">
        <f>'MACHINE INFO'!E98</f>
        <v>89</v>
      </c>
      <c r="B99" s="103">
        <f>'MACHINE INFO'!G98</f>
        <v>0.01</v>
      </c>
      <c r="C99" s="145"/>
      <c r="D99" s="145"/>
      <c r="E99" s="145"/>
      <c r="F99" s="146"/>
      <c r="G99" s="21" t="str">
        <f t="shared" si="14"/>
        <v/>
      </c>
      <c r="H99" s="146"/>
      <c r="I99" s="146"/>
      <c r="J99" s="146"/>
      <c r="K99" s="21">
        <f t="shared" si="15"/>
        <v>0</v>
      </c>
      <c r="L99" s="88" t="str">
        <f t="shared" si="16"/>
        <v>M/C Off?</v>
      </c>
      <c r="M99" s="109">
        <f>SUM('MACHINE INFO'!Q98)</f>
        <v>0.1179</v>
      </c>
      <c r="N99" s="107" t="str">
        <f t="shared" si="17"/>
        <v/>
      </c>
      <c r="O99" s="108" t="str">
        <f t="shared" si="18"/>
        <v/>
      </c>
      <c r="P99" s="147" t="str">
        <f t="shared" si="19"/>
        <v/>
      </c>
    </row>
    <row r="100" spans="1:23" s="17" customFormat="1" ht="18.600000000000001" customHeight="1" x14ac:dyDescent="0.4">
      <c r="A100" s="119">
        <f>'MACHINE INFO'!E99</f>
        <v>90</v>
      </c>
      <c r="B100" s="103">
        <f>'MACHINE INFO'!G99</f>
        <v>0.01</v>
      </c>
      <c r="C100" s="145"/>
      <c r="D100" s="145"/>
      <c r="E100" s="145"/>
      <c r="F100" s="146"/>
      <c r="G100" s="21" t="str">
        <f t="shared" si="14"/>
        <v/>
      </c>
      <c r="H100" s="146"/>
      <c r="I100" s="146"/>
      <c r="J100" s="146"/>
      <c r="K100" s="21">
        <f t="shared" si="15"/>
        <v>0</v>
      </c>
      <c r="L100" s="88" t="str">
        <f t="shared" si="16"/>
        <v>M/C Off?</v>
      </c>
      <c r="M100" s="109">
        <f>SUM('MACHINE INFO'!Q99)</f>
        <v>0.1179</v>
      </c>
      <c r="N100" s="107" t="str">
        <f t="shared" si="17"/>
        <v/>
      </c>
      <c r="O100" s="108" t="str">
        <f t="shared" si="18"/>
        <v/>
      </c>
      <c r="P100" s="147" t="str">
        <f t="shared" si="19"/>
        <v/>
      </c>
    </row>
    <row r="101" spans="1:23" s="17" customFormat="1" ht="18.600000000000001" customHeight="1" x14ac:dyDescent="0.4">
      <c r="A101" s="119">
        <f>'MACHINE INFO'!E100</f>
        <v>91</v>
      </c>
      <c r="B101" s="103">
        <f>'MACHINE INFO'!G100</f>
        <v>0.01</v>
      </c>
      <c r="C101" s="145"/>
      <c r="D101" s="145"/>
      <c r="E101" s="145"/>
      <c r="F101" s="146"/>
      <c r="G101" s="21" t="str">
        <f t="shared" si="14"/>
        <v/>
      </c>
      <c r="H101" s="146"/>
      <c r="I101" s="146"/>
      <c r="J101" s="146"/>
      <c r="K101" s="21">
        <f t="shared" si="15"/>
        <v>0</v>
      </c>
      <c r="L101" s="88" t="str">
        <f t="shared" si="16"/>
        <v>M/C Off?</v>
      </c>
      <c r="M101" s="109">
        <f>SUM('MACHINE INFO'!Q100)</f>
        <v>0.1179</v>
      </c>
      <c r="N101" s="107" t="str">
        <f t="shared" si="17"/>
        <v/>
      </c>
      <c r="O101" s="108" t="str">
        <f t="shared" si="18"/>
        <v/>
      </c>
      <c r="P101" s="147" t="str">
        <f t="shared" si="19"/>
        <v/>
      </c>
    </row>
    <row r="102" spans="1:23" s="17" customFormat="1" ht="18.600000000000001" customHeight="1" x14ac:dyDescent="0.4">
      <c r="A102" s="119">
        <f>'MACHINE INFO'!E101</f>
        <v>92</v>
      </c>
      <c r="B102" s="103">
        <f>'MACHINE INFO'!G101</f>
        <v>0.01</v>
      </c>
      <c r="C102" s="145"/>
      <c r="D102" s="145"/>
      <c r="E102" s="145"/>
      <c r="F102" s="146"/>
      <c r="G102" s="21" t="str">
        <f t="shared" si="14"/>
        <v/>
      </c>
      <c r="H102" s="146"/>
      <c r="I102" s="146"/>
      <c r="J102" s="146"/>
      <c r="K102" s="21">
        <f t="shared" si="15"/>
        <v>0</v>
      </c>
      <c r="L102" s="88" t="str">
        <f t="shared" si="16"/>
        <v>M/C Off?</v>
      </c>
      <c r="M102" s="109">
        <f>SUM('MACHINE INFO'!Q101)</f>
        <v>0.11750000000000005</v>
      </c>
      <c r="N102" s="107" t="str">
        <f t="shared" si="17"/>
        <v/>
      </c>
      <c r="O102" s="108" t="str">
        <f t="shared" si="18"/>
        <v/>
      </c>
      <c r="P102" s="147" t="str">
        <f t="shared" si="19"/>
        <v/>
      </c>
    </row>
    <row r="103" spans="1:23" s="17" customFormat="1" ht="18.600000000000001" customHeight="1" x14ac:dyDescent="0.4">
      <c r="A103" s="119">
        <f>'MACHINE INFO'!E102</f>
        <v>93</v>
      </c>
      <c r="B103" s="103">
        <f>'MACHINE INFO'!G102</f>
        <v>0.01</v>
      </c>
      <c r="C103" s="145"/>
      <c r="D103" s="145"/>
      <c r="E103" s="145"/>
      <c r="F103" s="146"/>
      <c r="G103" s="21" t="str">
        <f t="shared" si="14"/>
        <v/>
      </c>
      <c r="H103" s="146"/>
      <c r="I103" s="146"/>
      <c r="J103" s="146"/>
      <c r="K103" s="21">
        <f t="shared" si="15"/>
        <v>0</v>
      </c>
      <c r="L103" s="88" t="str">
        <f t="shared" si="16"/>
        <v>M/C Off?</v>
      </c>
      <c r="M103" s="109">
        <f>SUM('MACHINE INFO'!Q102)</f>
        <v>0.11750000000000005</v>
      </c>
      <c r="N103" s="107" t="str">
        <f t="shared" si="17"/>
        <v/>
      </c>
      <c r="O103" s="108" t="str">
        <f t="shared" si="18"/>
        <v/>
      </c>
      <c r="P103" s="147" t="str">
        <f t="shared" si="19"/>
        <v/>
      </c>
    </row>
    <row r="104" spans="1:23" s="17" customFormat="1" ht="18.600000000000001" customHeight="1" x14ac:dyDescent="0.4">
      <c r="A104" s="119">
        <f>'MACHINE INFO'!E103</f>
        <v>94</v>
      </c>
      <c r="B104" s="103">
        <f>'MACHINE INFO'!G103</f>
        <v>0.01</v>
      </c>
      <c r="C104" s="145"/>
      <c r="D104" s="145"/>
      <c r="E104" s="145"/>
      <c r="F104" s="146"/>
      <c r="G104" s="21" t="str">
        <f t="shared" si="14"/>
        <v/>
      </c>
      <c r="H104" s="146"/>
      <c r="I104" s="146"/>
      <c r="J104" s="146"/>
      <c r="K104" s="21">
        <f t="shared" si="15"/>
        <v>0</v>
      </c>
      <c r="L104" s="88" t="str">
        <f t="shared" si="16"/>
        <v>M/C Off?</v>
      </c>
      <c r="M104" s="109">
        <f>SUM('MACHINE INFO'!Q103)</f>
        <v>0.11750000000000005</v>
      </c>
      <c r="N104" s="107" t="str">
        <f t="shared" si="17"/>
        <v/>
      </c>
      <c r="O104" s="108" t="str">
        <f t="shared" si="18"/>
        <v/>
      </c>
      <c r="P104" s="147" t="str">
        <f t="shared" si="19"/>
        <v/>
      </c>
    </row>
    <row r="105" spans="1:23" s="17" customFormat="1" ht="18.600000000000001" customHeight="1" x14ac:dyDescent="0.4">
      <c r="A105" s="119">
        <f>'MACHINE INFO'!E104</f>
        <v>95</v>
      </c>
      <c r="B105" s="103">
        <f>'MACHINE INFO'!G104</f>
        <v>0.01</v>
      </c>
      <c r="C105" s="145"/>
      <c r="D105" s="145"/>
      <c r="E105" s="145"/>
      <c r="F105" s="146"/>
      <c r="G105" s="21" t="str">
        <f t="shared" si="14"/>
        <v/>
      </c>
      <c r="H105" s="146"/>
      <c r="I105" s="146"/>
      <c r="J105" s="146"/>
      <c r="K105" s="21">
        <f t="shared" si="15"/>
        <v>0</v>
      </c>
      <c r="L105" s="88" t="str">
        <f t="shared" si="16"/>
        <v>M/C Off?</v>
      </c>
      <c r="M105" s="109">
        <f>SUM('MACHINE INFO'!Q104)</f>
        <v>0.11650000000000005</v>
      </c>
      <c r="N105" s="107" t="str">
        <f t="shared" si="17"/>
        <v/>
      </c>
      <c r="O105" s="108" t="str">
        <f t="shared" si="18"/>
        <v/>
      </c>
      <c r="P105" s="147" t="str">
        <f t="shared" si="19"/>
        <v/>
      </c>
    </row>
    <row r="106" spans="1:23" s="17" customFormat="1" ht="18.600000000000001" customHeight="1" x14ac:dyDescent="0.4">
      <c r="A106" s="119">
        <f>'MACHINE INFO'!E105</f>
        <v>96</v>
      </c>
      <c r="B106" s="103">
        <f>'MACHINE INFO'!G105</f>
        <v>0.01</v>
      </c>
      <c r="C106" s="145"/>
      <c r="D106" s="145"/>
      <c r="E106" s="145"/>
      <c r="F106" s="146"/>
      <c r="G106" s="21" t="str">
        <f t="shared" si="14"/>
        <v/>
      </c>
      <c r="H106" s="146"/>
      <c r="I106" s="146"/>
      <c r="J106" s="146"/>
      <c r="K106" s="21">
        <f t="shared" si="15"/>
        <v>0</v>
      </c>
      <c r="L106" s="88" t="str">
        <f t="shared" si="16"/>
        <v>M/C Off?</v>
      </c>
      <c r="M106" s="109">
        <f>SUM('MACHINE INFO'!Q105)</f>
        <v>0.11650000000000005</v>
      </c>
      <c r="N106" s="107" t="str">
        <f t="shared" si="17"/>
        <v/>
      </c>
      <c r="O106" s="108" t="str">
        <f t="shared" si="18"/>
        <v/>
      </c>
      <c r="P106" s="147" t="str">
        <f t="shared" si="19"/>
        <v/>
      </c>
      <c r="R106" s="23"/>
      <c r="S106" s="23"/>
      <c r="T106" s="23"/>
      <c r="U106" s="23"/>
      <c r="V106" s="23"/>
      <c r="W106" s="23"/>
    </row>
    <row r="107" spans="1:23" s="17" customFormat="1" ht="18.600000000000001" customHeight="1" x14ac:dyDescent="0.4">
      <c r="A107" s="119">
        <f>'MACHINE INFO'!E106</f>
        <v>97</v>
      </c>
      <c r="B107" s="103">
        <f>'MACHINE INFO'!G106</f>
        <v>0.01</v>
      </c>
      <c r="C107" s="145"/>
      <c r="D107" s="145"/>
      <c r="E107" s="145"/>
      <c r="F107" s="146"/>
      <c r="G107" s="21" t="str">
        <f t="shared" si="14"/>
        <v/>
      </c>
      <c r="H107" s="146"/>
      <c r="I107" s="146"/>
      <c r="J107" s="146"/>
      <c r="K107" s="21">
        <f t="shared" si="15"/>
        <v>0</v>
      </c>
      <c r="L107" s="88" t="str">
        <f t="shared" si="16"/>
        <v>M/C Off?</v>
      </c>
      <c r="M107" s="109">
        <f>SUM('MACHINE INFO'!Q106)</f>
        <v>0.11650000000000005</v>
      </c>
      <c r="N107" s="107" t="str">
        <f t="shared" si="17"/>
        <v/>
      </c>
      <c r="O107" s="108" t="str">
        <f t="shared" si="18"/>
        <v/>
      </c>
      <c r="P107" s="147" t="str">
        <f t="shared" si="19"/>
        <v/>
      </c>
      <c r="R107" s="1"/>
      <c r="S107" s="1"/>
      <c r="T107" s="1"/>
      <c r="U107" s="1"/>
      <c r="V107" s="1"/>
      <c r="W107" s="1"/>
    </row>
    <row r="108" spans="1:23" s="17" customFormat="1" ht="18.600000000000001" customHeight="1" x14ac:dyDescent="0.4">
      <c r="A108" s="119">
        <f>'MACHINE INFO'!E107</f>
        <v>98</v>
      </c>
      <c r="B108" s="103">
        <f>'MACHINE INFO'!G107</f>
        <v>0.01</v>
      </c>
      <c r="C108" s="145"/>
      <c r="D108" s="145"/>
      <c r="E108" s="145"/>
      <c r="F108" s="146"/>
      <c r="G108" s="21" t="str">
        <f t="shared" si="14"/>
        <v/>
      </c>
      <c r="H108" s="146"/>
      <c r="I108" s="146"/>
      <c r="J108" s="146"/>
      <c r="K108" s="21">
        <f t="shared" si="15"/>
        <v>0</v>
      </c>
      <c r="L108" s="88" t="str">
        <f t="shared" si="16"/>
        <v>M/C Off?</v>
      </c>
      <c r="M108" s="109">
        <f>SUM('MACHINE INFO'!Q107)</f>
        <v>0.11819999999999997</v>
      </c>
      <c r="N108" s="107" t="str">
        <f t="shared" si="17"/>
        <v/>
      </c>
      <c r="O108" s="108" t="str">
        <f t="shared" si="18"/>
        <v/>
      </c>
      <c r="P108" s="147" t="str">
        <f t="shared" si="19"/>
        <v/>
      </c>
      <c r="R108" s="23"/>
      <c r="S108" s="23"/>
      <c r="T108" s="23"/>
      <c r="U108" s="23"/>
      <c r="V108" s="23"/>
      <c r="W108" s="23"/>
    </row>
    <row r="109" spans="1:23" s="17" customFormat="1" ht="18.600000000000001" customHeight="1" x14ac:dyDescent="0.4">
      <c r="A109" s="119">
        <f>'MACHINE INFO'!E108</f>
        <v>99</v>
      </c>
      <c r="B109" s="103">
        <f>'MACHINE INFO'!G108</f>
        <v>0.01</v>
      </c>
      <c r="C109" s="145"/>
      <c r="D109" s="145"/>
      <c r="E109" s="145"/>
      <c r="F109" s="146"/>
      <c r="G109" s="21" t="str">
        <f t="shared" si="14"/>
        <v/>
      </c>
      <c r="H109" s="146"/>
      <c r="I109" s="146"/>
      <c r="J109" s="146"/>
      <c r="K109" s="21">
        <f t="shared" si="15"/>
        <v>0</v>
      </c>
      <c r="L109" s="88" t="str">
        <f t="shared" si="16"/>
        <v>M/C Off?</v>
      </c>
      <c r="M109" s="109">
        <f>SUM('MACHINE INFO'!Q108)</f>
        <v>0.11819999999999997</v>
      </c>
      <c r="N109" s="107" t="str">
        <f t="shared" si="17"/>
        <v/>
      </c>
      <c r="O109" s="108" t="str">
        <f t="shared" si="18"/>
        <v/>
      </c>
      <c r="P109" s="147" t="str">
        <f t="shared" si="19"/>
        <v/>
      </c>
      <c r="R109" s="1"/>
      <c r="S109" s="1"/>
      <c r="T109" s="1"/>
      <c r="U109" s="1"/>
      <c r="V109" s="1"/>
      <c r="W109" s="1"/>
    </row>
    <row r="110" spans="1:23" s="17" customFormat="1" ht="18.600000000000001" customHeight="1" x14ac:dyDescent="0.4">
      <c r="A110" s="119">
        <f>'MACHINE INFO'!E109</f>
        <v>100</v>
      </c>
      <c r="B110" s="103">
        <f>'MACHINE INFO'!G109</f>
        <v>0.01</v>
      </c>
      <c r="C110" s="145"/>
      <c r="D110" s="145"/>
      <c r="E110" s="145"/>
      <c r="F110" s="146"/>
      <c r="G110" s="21" t="str">
        <f t="shared" si="14"/>
        <v/>
      </c>
      <c r="H110" s="146"/>
      <c r="I110" s="146"/>
      <c r="J110" s="146"/>
      <c r="K110" s="21">
        <f t="shared" si="15"/>
        <v>0</v>
      </c>
      <c r="L110" s="88" t="str">
        <f t="shared" si="16"/>
        <v>M/C Off?</v>
      </c>
      <c r="M110" s="109">
        <f>SUM('MACHINE INFO'!Q109)</f>
        <v>0.11819999999999997</v>
      </c>
      <c r="N110" s="107" t="str">
        <f t="shared" si="17"/>
        <v/>
      </c>
      <c r="O110" s="108" t="str">
        <f t="shared" si="18"/>
        <v/>
      </c>
      <c r="P110" s="147" t="str">
        <f t="shared" si="19"/>
        <v/>
      </c>
      <c r="R110" s="1"/>
      <c r="S110" s="1"/>
      <c r="T110" s="1"/>
      <c r="U110" s="1"/>
      <c r="V110" s="1"/>
      <c r="W110" s="1"/>
    </row>
    <row r="111" spans="1:23" s="17" customFormat="1" ht="18.600000000000001" customHeight="1" x14ac:dyDescent="0.4">
      <c r="A111" s="119">
        <f>'MACHINE INFO'!E110</f>
        <v>101</v>
      </c>
      <c r="B111" s="103">
        <f>'MACHINE INFO'!G110</f>
        <v>0.01</v>
      </c>
      <c r="C111" s="145"/>
      <c r="D111" s="145"/>
      <c r="E111" s="145"/>
      <c r="F111" s="146"/>
      <c r="G111" s="21" t="str">
        <f t="shared" si="14"/>
        <v/>
      </c>
      <c r="H111" s="146"/>
      <c r="I111" s="146"/>
      <c r="J111" s="146"/>
      <c r="K111" s="21">
        <f t="shared" si="15"/>
        <v>0</v>
      </c>
      <c r="L111" s="88" t="str">
        <f t="shared" si="16"/>
        <v>M/C Off?</v>
      </c>
      <c r="M111" s="109">
        <f>SUM('MACHINE INFO'!Q110)</f>
        <v>0.11819999999999997</v>
      </c>
      <c r="N111" s="107" t="str">
        <f t="shared" si="17"/>
        <v/>
      </c>
      <c r="O111" s="108" t="str">
        <f t="shared" si="18"/>
        <v/>
      </c>
      <c r="P111" s="147" t="str">
        <f t="shared" si="19"/>
        <v/>
      </c>
      <c r="R111" s="1"/>
      <c r="S111" s="1"/>
      <c r="T111" s="1"/>
      <c r="U111" s="1"/>
      <c r="V111" s="1"/>
      <c r="W111" s="1"/>
    </row>
    <row r="112" spans="1:23" s="17" customFormat="1" ht="18.600000000000001" customHeight="1" x14ac:dyDescent="0.4">
      <c r="A112" s="119">
        <f>'MACHINE INFO'!E111</f>
        <v>102</v>
      </c>
      <c r="B112" s="103">
        <f>'MACHINE INFO'!G111</f>
        <v>0.01</v>
      </c>
      <c r="C112" s="145"/>
      <c r="D112" s="145"/>
      <c r="E112" s="145"/>
      <c r="F112" s="146"/>
      <c r="G112" s="21" t="str">
        <f t="shared" si="14"/>
        <v/>
      </c>
      <c r="H112" s="146"/>
      <c r="I112" s="146"/>
      <c r="J112" s="146"/>
      <c r="K112" s="21">
        <f t="shared" si="15"/>
        <v>0</v>
      </c>
      <c r="L112" s="88" t="str">
        <f t="shared" si="16"/>
        <v>M/C Off?</v>
      </c>
      <c r="M112" s="109">
        <f>SUM('MACHINE INFO'!Q111)</f>
        <v>0.11819999999999997</v>
      </c>
      <c r="N112" s="107" t="str">
        <f t="shared" si="17"/>
        <v/>
      </c>
      <c r="O112" s="108" t="str">
        <f t="shared" si="18"/>
        <v/>
      </c>
      <c r="P112" s="147" t="str">
        <f t="shared" si="19"/>
        <v/>
      </c>
      <c r="R112" s="1"/>
      <c r="S112" s="1"/>
      <c r="T112" s="1"/>
      <c r="U112" s="1"/>
      <c r="V112" s="1"/>
      <c r="W112" s="1"/>
    </row>
    <row r="113" spans="1:23" s="17" customFormat="1" ht="18.600000000000001" customHeight="1" x14ac:dyDescent="0.4">
      <c r="A113" s="119">
        <f>'MACHINE INFO'!E112</f>
        <v>103</v>
      </c>
      <c r="B113" s="103">
        <f>'MACHINE INFO'!G112</f>
        <v>0.01</v>
      </c>
      <c r="C113" s="145"/>
      <c r="D113" s="145"/>
      <c r="E113" s="145"/>
      <c r="F113" s="146"/>
      <c r="G113" s="21" t="str">
        <f t="shared" si="14"/>
        <v/>
      </c>
      <c r="H113" s="146"/>
      <c r="I113" s="146"/>
      <c r="J113" s="146"/>
      <c r="K113" s="21">
        <f t="shared" si="15"/>
        <v>0</v>
      </c>
      <c r="L113" s="88" t="str">
        <f t="shared" si="16"/>
        <v>M/C Off?</v>
      </c>
      <c r="M113" s="109">
        <f>SUM('MACHINE INFO'!Q112)</f>
        <v>0.11819999999999997</v>
      </c>
      <c r="N113" s="107" t="str">
        <f t="shared" si="17"/>
        <v/>
      </c>
      <c r="O113" s="108" t="str">
        <f t="shared" si="18"/>
        <v/>
      </c>
      <c r="P113" s="147" t="str">
        <f t="shared" si="19"/>
        <v/>
      </c>
      <c r="R113" s="1"/>
      <c r="S113" s="1"/>
      <c r="T113" s="1"/>
      <c r="U113" s="1"/>
      <c r="V113" s="1"/>
      <c r="W113" s="1"/>
    </row>
    <row r="114" spans="1:23" s="17" customFormat="1" ht="18.600000000000001" customHeight="1" x14ac:dyDescent="0.4">
      <c r="A114" s="119">
        <f>'MACHINE INFO'!E113</f>
        <v>104</v>
      </c>
      <c r="B114" s="103">
        <f>'MACHINE INFO'!G113</f>
        <v>0.01</v>
      </c>
      <c r="C114" s="145"/>
      <c r="D114" s="145"/>
      <c r="E114" s="145"/>
      <c r="F114" s="146"/>
      <c r="G114" s="21" t="str">
        <f t="shared" si="14"/>
        <v/>
      </c>
      <c r="H114" s="146"/>
      <c r="I114" s="146"/>
      <c r="J114" s="146"/>
      <c r="K114" s="21">
        <f t="shared" si="15"/>
        <v>0</v>
      </c>
      <c r="L114" s="88" t="str">
        <f t="shared" si="16"/>
        <v>M/C Off?</v>
      </c>
      <c r="M114" s="109">
        <f>SUM('MACHINE INFO'!Q113)</f>
        <v>0.11760000000000004</v>
      </c>
      <c r="N114" s="107" t="str">
        <f t="shared" si="17"/>
        <v/>
      </c>
      <c r="O114" s="108" t="str">
        <f t="shared" si="18"/>
        <v/>
      </c>
      <c r="P114" s="147" t="str">
        <f t="shared" si="19"/>
        <v/>
      </c>
      <c r="R114" s="1"/>
      <c r="S114" s="1"/>
      <c r="T114" s="1"/>
      <c r="U114" s="1"/>
      <c r="V114" s="1"/>
      <c r="W114" s="1"/>
    </row>
    <row r="115" spans="1:23" s="17" customFormat="1" ht="18.600000000000001" customHeight="1" x14ac:dyDescent="0.4">
      <c r="A115" s="119">
        <f>'MACHINE INFO'!E114</f>
        <v>105</v>
      </c>
      <c r="B115" s="103">
        <f>'MACHINE INFO'!G114</f>
        <v>0.01</v>
      </c>
      <c r="C115" s="145"/>
      <c r="D115" s="145"/>
      <c r="E115" s="145"/>
      <c r="F115" s="146"/>
      <c r="G115" s="21" t="str">
        <f t="shared" si="14"/>
        <v/>
      </c>
      <c r="H115" s="146"/>
      <c r="I115" s="146"/>
      <c r="J115" s="146"/>
      <c r="K115" s="21">
        <f t="shared" si="15"/>
        <v>0</v>
      </c>
      <c r="L115" s="88" t="str">
        <f t="shared" si="16"/>
        <v>M/C Off?</v>
      </c>
      <c r="M115" s="109">
        <f>SUM('MACHINE INFO'!Q114)</f>
        <v>0.11760000000000004</v>
      </c>
      <c r="N115" s="107" t="str">
        <f t="shared" si="17"/>
        <v/>
      </c>
      <c r="O115" s="108" t="str">
        <f t="shared" si="18"/>
        <v/>
      </c>
      <c r="P115" s="147" t="str">
        <f t="shared" si="19"/>
        <v/>
      </c>
      <c r="R115" s="1"/>
      <c r="S115" s="1"/>
      <c r="T115" s="1"/>
      <c r="U115" s="1"/>
      <c r="V115" s="1"/>
      <c r="W115" s="1"/>
    </row>
    <row r="116" spans="1:23" s="17" customFormat="1" ht="18.600000000000001" customHeight="1" x14ac:dyDescent="0.4">
      <c r="A116" s="119">
        <f>'MACHINE INFO'!E115</f>
        <v>106</v>
      </c>
      <c r="B116" s="103">
        <f>'MACHINE INFO'!G115</f>
        <v>0.01</v>
      </c>
      <c r="C116" s="145"/>
      <c r="D116" s="145"/>
      <c r="E116" s="145"/>
      <c r="F116" s="146"/>
      <c r="G116" s="21" t="str">
        <f t="shared" si="14"/>
        <v/>
      </c>
      <c r="H116" s="146"/>
      <c r="I116" s="146"/>
      <c r="J116" s="146"/>
      <c r="K116" s="21">
        <f t="shared" si="15"/>
        <v>0</v>
      </c>
      <c r="L116" s="88" t="str">
        <f t="shared" si="16"/>
        <v>M/C Off?</v>
      </c>
      <c r="M116" s="109">
        <f>SUM('MACHINE INFO'!Q115)</f>
        <v>0.11760000000000004</v>
      </c>
      <c r="N116" s="107" t="str">
        <f t="shared" si="17"/>
        <v/>
      </c>
      <c r="O116" s="108" t="str">
        <f t="shared" si="18"/>
        <v/>
      </c>
      <c r="P116" s="147" t="str">
        <f t="shared" si="19"/>
        <v/>
      </c>
      <c r="R116" s="1"/>
      <c r="S116" s="1"/>
      <c r="T116" s="1"/>
      <c r="U116" s="1"/>
      <c r="V116" s="1"/>
      <c r="W116" s="1"/>
    </row>
    <row r="117" spans="1:23" s="17" customFormat="1" ht="18.600000000000001" customHeight="1" x14ac:dyDescent="0.4">
      <c r="A117" s="119">
        <f>'MACHINE INFO'!E116</f>
        <v>107</v>
      </c>
      <c r="B117" s="103">
        <f>'MACHINE INFO'!G116</f>
        <v>0.01</v>
      </c>
      <c r="C117" s="145"/>
      <c r="D117" s="145"/>
      <c r="E117" s="145"/>
      <c r="F117" s="146"/>
      <c r="G117" s="21" t="str">
        <f t="shared" si="14"/>
        <v/>
      </c>
      <c r="H117" s="146"/>
      <c r="I117" s="146"/>
      <c r="J117" s="146"/>
      <c r="K117" s="21">
        <f t="shared" si="15"/>
        <v>0</v>
      </c>
      <c r="L117" s="88" t="str">
        <f t="shared" si="16"/>
        <v>M/C Off?</v>
      </c>
      <c r="M117" s="109">
        <f>SUM('MACHINE INFO'!Q116)</f>
        <v>0.11750000000000005</v>
      </c>
      <c r="N117" s="107" t="str">
        <f t="shared" si="17"/>
        <v/>
      </c>
      <c r="O117" s="108" t="str">
        <f t="shared" si="18"/>
        <v/>
      </c>
      <c r="P117" s="147" t="str">
        <f t="shared" si="19"/>
        <v/>
      </c>
      <c r="R117" s="1"/>
      <c r="S117" s="1"/>
      <c r="T117" s="1"/>
      <c r="U117" s="1"/>
      <c r="V117" s="1"/>
      <c r="W117" s="1"/>
    </row>
    <row r="118" spans="1:23" s="17" customFormat="1" ht="18.600000000000001" customHeight="1" x14ac:dyDescent="0.4">
      <c r="A118" s="119">
        <f>'MACHINE INFO'!E117</f>
        <v>108</v>
      </c>
      <c r="B118" s="103">
        <f>'MACHINE INFO'!G117</f>
        <v>0.01</v>
      </c>
      <c r="C118" s="145"/>
      <c r="D118" s="145"/>
      <c r="E118" s="145"/>
      <c r="F118" s="146"/>
      <c r="G118" s="21" t="str">
        <f t="shared" si="14"/>
        <v/>
      </c>
      <c r="H118" s="146"/>
      <c r="I118" s="146"/>
      <c r="J118" s="146"/>
      <c r="K118" s="21">
        <f t="shared" si="15"/>
        <v>0</v>
      </c>
      <c r="L118" s="88" t="str">
        <f t="shared" si="16"/>
        <v>M/C Off?</v>
      </c>
      <c r="M118" s="109">
        <f>SUM('MACHINE INFO'!Q117)</f>
        <v>0.11750000000000005</v>
      </c>
      <c r="N118" s="107" t="str">
        <f t="shared" si="17"/>
        <v/>
      </c>
      <c r="O118" s="108" t="str">
        <f t="shared" si="18"/>
        <v/>
      </c>
      <c r="P118" s="147" t="str">
        <f t="shared" si="19"/>
        <v/>
      </c>
      <c r="R118" s="1"/>
      <c r="S118" s="1"/>
      <c r="T118" s="1"/>
      <c r="U118" s="1"/>
      <c r="V118" s="1"/>
      <c r="W118" s="1"/>
    </row>
    <row r="119" spans="1:23" s="17" customFormat="1" ht="18.600000000000001" customHeight="1" x14ac:dyDescent="0.4">
      <c r="A119" s="119">
        <f>'MACHINE INFO'!E118</f>
        <v>109</v>
      </c>
      <c r="B119" s="103">
        <f>'MACHINE INFO'!G118</f>
        <v>0.01</v>
      </c>
      <c r="C119" s="145"/>
      <c r="D119" s="145"/>
      <c r="E119" s="145"/>
      <c r="F119" s="146"/>
      <c r="G119" s="21" t="str">
        <f t="shared" si="14"/>
        <v/>
      </c>
      <c r="H119" s="146"/>
      <c r="I119" s="146"/>
      <c r="J119" s="146"/>
      <c r="K119" s="21">
        <f t="shared" si="15"/>
        <v>0</v>
      </c>
      <c r="L119" s="88" t="str">
        <f t="shared" si="16"/>
        <v>M/C Off?</v>
      </c>
      <c r="M119" s="109">
        <f>SUM('MACHINE INFO'!Q118)</f>
        <v>0.11750000000000005</v>
      </c>
      <c r="N119" s="107" t="str">
        <f t="shared" si="17"/>
        <v/>
      </c>
      <c r="O119" s="108" t="str">
        <f t="shared" si="18"/>
        <v/>
      </c>
      <c r="P119" s="147" t="str">
        <f t="shared" si="19"/>
        <v/>
      </c>
      <c r="R119" s="1"/>
      <c r="S119" s="1"/>
      <c r="T119" s="1"/>
      <c r="U119" s="1"/>
      <c r="V119" s="1"/>
      <c r="W119" s="1"/>
    </row>
    <row r="120" spans="1:23" s="17" customFormat="1" ht="18.600000000000001" customHeight="1" x14ac:dyDescent="0.4">
      <c r="A120" s="119">
        <f>'MACHINE INFO'!E119</f>
        <v>110</v>
      </c>
      <c r="B120" s="103">
        <f>'MACHINE INFO'!G119</f>
        <v>0.01</v>
      </c>
      <c r="C120" s="145"/>
      <c r="D120" s="145"/>
      <c r="E120" s="145"/>
      <c r="F120" s="146"/>
      <c r="G120" s="21" t="str">
        <f t="shared" si="14"/>
        <v/>
      </c>
      <c r="H120" s="146"/>
      <c r="I120" s="146"/>
      <c r="J120" s="146"/>
      <c r="K120" s="21">
        <f t="shared" si="15"/>
        <v>0</v>
      </c>
      <c r="L120" s="88" t="str">
        <f t="shared" si="16"/>
        <v>M/C Off?</v>
      </c>
      <c r="M120" s="109">
        <f>SUM('MACHINE INFO'!Q119)</f>
        <v>0.1179</v>
      </c>
      <c r="N120" s="107" t="str">
        <f t="shared" si="17"/>
        <v/>
      </c>
      <c r="O120" s="108" t="str">
        <f t="shared" si="18"/>
        <v/>
      </c>
      <c r="P120" s="147" t="str">
        <f t="shared" si="19"/>
        <v/>
      </c>
      <c r="R120" s="1"/>
      <c r="S120" s="1"/>
      <c r="T120" s="1"/>
      <c r="U120" s="1"/>
      <c r="V120" s="1"/>
      <c r="W120" s="1"/>
    </row>
    <row r="121" spans="1:23" s="17" customFormat="1" ht="18.600000000000001" customHeight="1" x14ac:dyDescent="0.4">
      <c r="A121" s="119">
        <f>'MACHINE INFO'!E120</f>
        <v>111</v>
      </c>
      <c r="B121" s="103">
        <f>'MACHINE INFO'!G120</f>
        <v>0.01</v>
      </c>
      <c r="C121" s="145"/>
      <c r="D121" s="145"/>
      <c r="E121" s="145"/>
      <c r="F121" s="146"/>
      <c r="G121" s="21" t="str">
        <f t="shared" si="14"/>
        <v/>
      </c>
      <c r="H121" s="146"/>
      <c r="I121" s="146"/>
      <c r="J121" s="146"/>
      <c r="K121" s="21">
        <f t="shared" si="15"/>
        <v>0</v>
      </c>
      <c r="L121" s="88" t="str">
        <f t="shared" si="16"/>
        <v>M/C Off?</v>
      </c>
      <c r="M121" s="109">
        <f>SUM('MACHINE INFO'!Q120)</f>
        <v>0.1179</v>
      </c>
      <c r="N121" s="107" t="str">
        <f t="shared" si="17"/>
        <v/>
      </c>
      <c r="O121" s="108" t="str">
        <f t="shared" si="18"/>
        <v/>
      </c>
      <c r="P121" s="147" t="str">
        <f t="shared" si="19"/>
        <v/>
      </c>
      <c r="R121" s="1"/>
      <c r="S121" s="1"/>
      <c r="T121" s="1"/>
      <c r="U121" s="1"/>
      <c r="V121" s="1"/>
      <c r="W121" s="1"/>
    </row>
    <row r="122" spans="1:23" s="17" customFormat="1" ht="18.600000000000001" customHeight="1" x14ac:dyDescent="0.4">
      <c r="A122" s="119">
        <f>'MACHINE INFO'!E121</f>
        <v>112</v>
      </c>
      <c r="B122" s="103">
        <f>'MACHINE INFO'!G121</f>
        <v>0.01</v>
      </c>
      <c r="C122" s="145"/>
      <c r="D122" s="145"/>
      <c r="E122" s="145"/>
      <c r="F122" s="146"/>
      <c r="G122" s="21" t="str">
        <f t="shared" si="14"/>
        <v/>
      </c>
      <c r="H122" s="146"/>
      <c r="I122" s="146"/>
      <c r="J122" s="146"/>
      <c r="K122" s="21">
        <f t="shared" si="15"/>
        <v>0</v>
      </c>
      <c r="L122" s="88" t="str">
        <f t="shared" si="16"/>
        <v>M/C Off?</v>
      </c>
      <c r="M122" s="109">
        <f>SUM('MACHINE INFO'!Q121)</f>
        <v>0.1179</v>
      </c>
      <c r="N122" s="107" t="str">
        <f t="shared" si="17"/>
        <v/>
      </c>
      <c r="O122" s="108" t="str">
        <f t="shared" si="18"/>
        <v/>
      </c>
      <c r="P122" s="147" t="str">
        <f t="shared" si="19"/>
        <v/>
      </c>
      <c r="R122" s="1"/>
      <c r="S122" s="1"/>
      <c r="T122" s="1"/>
      <c r="U122" s="1"/>
      <c r="V122" s="1"/>
      <c r="W122" s="1"/>
    </row>
    <row r="123" spans="1:23" s="17" customFormat="1" ht="18.600000000000001" customHeight="1" x14ac:dyDescent="0.4">
      <c r="A123" s="119">
        <f>'MACHINE INFO'!E122</f>
        <v>113</v>
      </c>
      <c r="B123" s="103">
        <f>'MACHINE INFO'!G122</f>
        <v>0.01</v>
      </c>
      <c r="C123" s="145"/>
      <c r="D123" s="145"/>
      <c r="E123" s="145"/>
      <c r="F123" s="146"/>
      <c r="G123" s="21" t="str">
        <f t="shared" si="14"/>
        <v/>
      </c>
      <c r="H123" s="146"/>
      <c r="I123" s="146"/>
      <c r="J123" s="146"/>
      <c r="K123" s="21">
        <f t="shared" si="15"/>
        <v>0</v>
      </c>
      <c r="L123" s="88" t="str">
        <f t="shared" si="16"/>
        <v>M/C Off?</v>
      </c>
      <c r="M123" s="109">
        <f>SUM('MACHINE INFO'!Q122)</f>
        <v>0.10929999999999995</v>
      </c>
      <c r="N123" s="107" t="str">
        <f t="shared" si="17"/>
        <v/>
      </c>
      <c r="O123" s="108" t="str">
        <f t="shared" si="18"/>
        <v/>
      </c>
      <c r="P123" s="147" t="str">
        <f t="shared" si="19"/>
        <v/>
      </c>
      <c r="R123" s="1"/>
      <c r="S123" s="1"/>
      <c r="T123" s="1"/>
      <c r="U123" s="1"/>
      <c r="V123" s="1"/>
      <c r="W123" s="1"/>
    </row>
    <row r="124" spans="1:23" s="17" customFormat="1" ht="18.600000000000001" customHeight="1" x14ac:dyDescent="0.4">
      <c r="A124" s="119">
        <f>'MACHINE INFO'!E123</f>
        <v>114</v>
      </c>
      <c r="B124" s="103">
        <f>'MACHINE INFO'!G123</f>
        <v>0.01</v>
      </c>
      <c r="C124" s="145"/>
      <c r="D124" s="145"/>
      <c r="E124" s="145"/>
      <c r="F124" s="146"/>
      <c r="G124" s="21" t="str">
        <f t="shared" si="14"/>
        <v/>
      </c>
      <c r="H124" s="146"/>
      <c r="I124" s="146"/>
      <c r="J124" s="146"/>
      <c r="K124" s="21">
        <f t="shared" si="15"/>
        <v>0</v>
      </c>
      <c r="L124" s="88" t="str">
        <f t="shared" si="16"/>
        <v>M/C Off?</v>
      </c>
      <c r="M124" s="109">
        <f>SUM('MACHINE INFO'!Q123)</f>
        <v>0.10929999999999995</v>
      </c>
      <c r="N124" s="107" t="str">
        <f t="shared" si="17"/>
        <v/>
      </c>
      <c r="O124" s="108" t="str">
        <f t="shared" si="18"/>
        <v/>
      </c>
      <c r="P124" s="147" t="str">
        <f t="shared" si="19"/>
        <v/>
      </c>
      <c r="R124" s="1"/>
      <c r="S124" s="1"/>
      <c r="T124" s="1"/>
      <c r="U124" s="1"/>
      <c r="V124" s="1"/>
      <c r="W124" s="1"/>
    </row>
    <row r="125" spans="1:23" s="17" customFormat="1" ht="18.600000000000001" customHeight="1" x14ac:dyDescent="0.4">
      <c r="A125" s="119">
        <f>'MACHINE INFO'!E124</f>
        <v>115</v>
      </c>
      <c r="B125" s="103">
        <f>'MACHINE INFO'!G124</f>
        <v>0.01</v>
      </c>
      <c r="C125" s="145"/>
      <c r="D125" s="145"/>
      <c r="E125" s="145"/>
      <c r="F125" s="146"/>
      <c r="G125" s="21" t="str">
        <f t="shared" si="14"/>
        <v/>
      </c>
      <c r="H125" s="146"/>
      <c r="I125" s="146"/>
      <c r="J125" s="146"/>
      <c r="K125" s="21">
        <f t="shared" si="15"/>
        <v>0</v>
      </c>
      <c r="L125" s="88" t="str">
        <f t="shared" si="16"/>
        <v>M/C Off?</v>
      </c>
      <c r="M125" s="109">
        <f>SUM('MACHINE INFO'!Q124)</f>
        <v>0.10929999999999995</v>
      </c>
      <c r="N125" s="107" t="str">
        <f t="shared" si="17"/>
        <v/>
      </c>
      <c r="O125" s="108" t="str">
        <f t="shared" si="18"/>
        <v/>
      </c>
      <c r="P125" s="147" t="str">
        <f t="shared" si="19"/>
        <v/>
      </c>
      <c r="R125" s="1"/>
      <c r="S125" s="1"/>
      <c r="T125" s="1"/>
      <c r="U125" s="1"/>
      <c r="V125" s="1"/>
      <c r="W125" s="1"/>
    </row>
    <row r="126" spans="1:23" s="17" customFormat="1" ht="18.600000000000001" customHeight="1" x14ac:dyDescent="0.4">
      <c r="A126" s="119">
        <f>'MACHINE INFO'!E125</f>
        <v>116</v>
      </c>
      <c r="B126" s="103">
        <f>'MACHINE INFO'!G125</f>
        <v>0.01</v>
      </c>
      <c r="C126" s="145"/>
      <c r="D126" s="145"/>
      <c r="E126" s="145"/>
      <c r="F126" s="146"/>
      <c r="G126" s="21" t="str">
        <f t="shared" si="14"/>
        <v/>
      </c>
      <c r="H126" s="146"/>
      <c r="I126" s="146"/>
      <c r="J126" s="146"/>
      <c r="K126" s="21">
        <f t="shared" si="15"/>
        <v>0</v>
      </c>
      <c r="L126" s="88" t="str">
        <f t="shared" si="16"/>
        <v>M/C Off?</v>
      </c>
      <c r="M126" s="109">
        <f>SUM('MACHINE INFO'!Q125)</f>
        <v>0.11990000000000001</v>
      </c>
      <c r="N126" s="107" t="str">
        <f t="shared" si="17"/>
        <v/>
      </c>
      <c r="O126" s="108" t="str">
        <f t="shared" si="18"/>
        <v/>
      </c>
      <c r="P126" s="147" t="str">
        <f t="shared" si="19"/>
        <v/>
      </c>
      <c r="R126" s="1"/>
      <c r="S126" s="1"/>
      <c r="T126" s="1"/>
      <c r="U126" s="1"/>
      <c r="V126" s="1"/>
      <c r="W126" s="1"/>
    </row>
    <row r="127" spans="1:23" s="17" customFormat="1" ht="18.600000000000001" customHeight="1" x14ac:dyDescent="0.4">
      <c r="A127" s="119">
        <f>'MACHINE INFO'!E126</f>
        <v>117</v>
      </c>
      <c r="B127" s="103">
        <f>'MACHINE INFO'!G126</f>
        <v>0.01</v>
      </c>
      <c r="C127" s="145"/>
      <c r="D127" s="145"/>
      <c r="E127" s="145"/>
      <c r="F127" s="146"/>
      <c r="G127" s="21" t="str">
        <f t="shared" si="14"/>
        <v/>
      </c>
      <c r="H127" s="146"/>
      <c r="I127" s="146"/>
      <c r="J127" s="146"/>
      <c r="K127" s="21">
        <f t="shared" si="15"/>
        <v>0</v>
      </c>
      <c r="L127" s="88" t="str">
        <f t="shared" si="16"/>
        <v>M/C Off?</v>
      </c>
      <c r="M127" s="109">
        <f>SUM('MACHINE INFO'!Q126)</f>
        <v>0.125</v>
      </c>
      <c r="N127" s="107" t="str">
        <f t="shared" si="17"/>
        <v/>
      </c>
      <c r="O127" s="108" t="str">
        <f t="shared" si="18"/>
        <v/>
      </c>
      <c r="P127" s="147" t="str">
        <f t="shared" si="19"/>
        <v/>
      </c>
      <c r="R127" s="1"/>
      <c r="S127" s="1"/>
      <c r="T127" s="1"/>
      <c r="U127" s="1"/>
      <c r="V127" s="1"/>
      <c r="W127" s="1"/>
    </row>
    <row r="128" spans="1:23" s="17" customFormat="1" ht="18.600000000000001" customHeight="1" x14ac:dyDescent="0.4">
      <c r="A128" s="119">
        <f>'MACHINE INFO'!E127</f>
        <v>118</v>
      </c>
      <c r="B128" s="103">
        <f>'MACHINE INFO'!G127</f>
        <v>0.01</v>
      </c>
      <c r="C128" s="145"/>
      <c r="D128" s="145"/>
      <c r="E128" s="145"/>
      <c r="F128" s="146"/>
      <c r="G128" s="21" t="str">
        <f t="shared" si="14"/>
        <v/>
      </c>
      <c r="H128" s="146"/>
      <c r="I128" s="146"/>
      <c r="J128" s="146"/>
      <c r="K128" s="21">
        <f t="shared" si="15"/>
        <v>0</v>
      </c>
      <c r="L128" s="88" t="str">
        <f t="shared" si="16"/>
        <v>M/C Off?</v>
      </c>
      <c r="M128" s="109">
        <f>SUM('MACHINE INFO'!Q127)</f>
        <v>0.11990000000000001</v>
      </c>
      <c r="N128" s="107" t="str">
        <f t="shared" si="17"/>
        <v/>
      </c>
      <c r="O128" s="108" t="str">
        <f t="shared" si="18"/>
        <v/>
      </c>
      <c r="P128" s="147" t="str">
        <f t="shared" si="19"/>
        <v/>
      </c>
      <c r="R128" s="1"/>
      <c r="S128" s="1"/>
      <c r="T128" s="1"/>
      <c r="U128" s="1"/>
      <c r="V128" s="1"/>
      <c r="W128" s="1"/>
    </row>
    <row r="129" spans="1:24" s="17" customFormat="1" ht="18.600000000000001" customHeight="1" x14ac:dyDescent="0.4">
      <c r="A129" s="119">
        <f>'MACHINE INFO'!E128</f>
        <v>119</v>
      </c>
      <c r="B129" s="103">
        <f>'MACHINE INFO'!G128</f>
        <v>0.01</v>
      </c>
      <c r="C129" s="145"/>
      <c r="D129" s="145"/>
      <c r="E129" s="145"/>
      <c r="F129" s="146"/>
      <c r="G129" s="21" t="str">
        <f t="shared" si="14"/>
        <v/>
      </c>
      <c r="H129" s="146"/>
      <c r="I129" s="146"/>
      <c r="J129" s="146"/>
      <c r="K129" s="21">
        <f t="shared" si="15"/>
        <v>0</v>
      </c>
      <c r="L129" s="88" t="str">
        <f t="shared" si="16"/>
        <v>M/C Off?</v>
      </c>
      <c r="M129" s="109">
        <f>SUM('MACHINE INFO'!Q128)</f>
        <v>0.125</v>
      </c>
      <c r="N129" s="107" t="str">
        <f t="shared" si="17"/>
        <v/>
      </c>
      <c r="O129" s="108" t="str">
        <f t="shared" si="18"/>
        <v/>
      </c>
      <c r="P129" s="147" t="str">
        <f t="shared" si="19"/>
        <v/>
      </c>
      <c r="R129" s="1"/>
      <c r="S129" s="1"/>
      <c r="T129" s="1"/>
      <c r="U129" s="1"/>
      <c r="V129" s="1"/>
      <c r="W129" s="1"/>
    </row>
    <row r="130" spans="1:24" s="17" customFormat="1" ht="18.600000000000001" customHeight="1" x14ac:dyDescent="0.4">
      <c r="A130" s="119">
        <f>'MACHINE INFO'!E129</f>
        <v>120</v>
      </c>
      <c r="B130" s="103">
        <f>'MACHINE INFO'!G129</f>
        <v>0.01</v>
      </c>
      <c r="C130" s="145"/>
      <c r="D130" s="145"/>
      <c r="E130" s="145"/>
      <c r="F130" s="146"/>
      <c r="G130" s="21" t="str">
        <f t="shared" si="14"/>
        <v/>
      </c>
      <c r="H130" s="146"/>
      <c r="I130" s="146"/>
      <c r="J130" s="146"/>
      <c r="K130" s="21">
        <f t="shared" si="15"/>
        <v>0</v>
      </c>
      <c r="L130" s="88" t="str">
        <f t="shared" si="16"/>
        <v>M/C Off?</v>
      </c>
      <c r="M130" s="109">
        <f>SUM('MACHINE INFO'!Q129)</f>
        <v>0.11990000000000001</v>
      </c>
      <c r="N130" s="107" t="str">
        <f t="shared" si="17"/>
        <v/>
      </c>
      <c r="O130" s="108" t="str">
        <f t="shared" si="18"/>
        <v/>
      </c>
      <c r="P130" s="147" t="str">
        <f t="shared" si="19"/>
        <v/>
      </c>
      <c r="Q130" s="23"/>
      <c r="R130" s="1"/>
      <c r="S130" s="1"/>
      <c r="T130" s="1"/>
      <c r="U130" s="1"/>
      <c r="V130" s="1"/>
      <c r="W130" s="1"/>
    </row>
    <row r="131" spans="1:24" s="17" customFormat="1" ht="18.600000000000001" customHeight="1" x14ac:dyDescent="0.4">
      <c r="A131" s="119">
        <f>'MACHINE INFO'!E130</f>
        <v>121</v>
      </c>
      <c r="B131" s="103">
        <f>'MACHINE INFO'!G130</f>
        <v>0.01</v>
      </c>
      <c r="C131" s="145"/>
      <c r="D131" s="145"/>
      <c r="E131" s="145"/>
      <c r="F131" s="146"/>
      <c r="G131" s="21" t="str">
        <f t="shared" si="14"/>
        <v/>
      </c>
      <c r="H131" s="146"/>
      <c r="I131" s="146"/>
      <c r="J131" s="146"/>
      <c r="K131" s="21">
        <f t="shared" si="15"/>
        <v>0</v>
      </c>
      <c r="L131" s="88" t="str">
        <f t="shared" si="16"/>
        <v>M/C Off?</v>
      </c>
      <c r="M131" s="109">
        <f>SUM('MACHINE INFO'!Q130)</f>
        <v>0.125</v>
      </c>
      <c r="N131" s="107" t="str">
        <f t="shared" si="17"/>
        <v/>
      </c>
      <c r="O131" s="108" t="str">
        <f t="shared" si="18"/>
        <v/>
      </c>
      <c r="P131" s="147" t="str">
        <f t="shared" si="19"/>
        <v/>
      </c>
      <c r="Q131" s="1"/>
      <c r="R131" s="1"/>
      <c r="S131" s="1"/>
      <c r="T131" s="1"/>
      <c r="U131" s="1"/>
      <c r="V131" s="1"/>
      <c r="W131" s="1"/>
    </row>
    <row r="132" spans="1:24" s="17" customFormat="1" ht="18.600000000000001" customHeight="1" x14ac:dyDescent="0.4">
      <c r="A132" s="119">
        <f>'MACHINE INFO'!E131</f>
        <v>122</v>
      </c>
      <c r="B132" s="103">
        <f>'MACHINE INFO'!G131</f>
        <v>0.01</v>
      </c>
      <c r="C132" s="145"/>
      <c r="D132" s="145"/>
      <c r="E132" s="145"/>
      <c r="F132" s="146"/>
      <c r="G132" s="21" t="str">
        <f t="shared" si="14"/>
        <v/>
      </c>
      <c r="H132" s="146"/>
      <c r="I132" s="146"/>
      <c r="J132" s="146"/>
      <c r="K132" s="21">
        <f t="shared" si="15"/>
        <v>0</v>
      </c>
      <c r="L132" s="88" t="str">
        <f t="shared" si="16"/>
        <v>M/C Off?</v>
      </c>
      <c r="M132" s="109">
        <f>SUM('MACHINE INFO'!Q131)</f>
        <v>0.10770000000000002</v>
      </c>
      <c r="N132" s="107" t="str">
        <f t="shared" si="17"/>
        <v/>
      </c>
      <c r="O132" s="108" t="str">
        <f t="shared" si="18"/>
        <v/>
      </c>
      <c r="P132" s="147" t="str">
        <f t="shared" si="19"/>
        <v/>
      </c>
      <c r="Q132" s="23"/>
      <c r="R132" s="1"/>
      <c r="S132" s="1"/>
      <c r="T132" s="1"/>
      <c r="U132" s="1"/>
      <c r="V132" s="1"/>
      <c r="W132" s="1"/>
    </row>
    <row r="133" spans="1:24" s="17" customFormat="1" ht="18.600000000000001" customHeight="1" x14ac:dyDescent="0.4">
      <c r="A133" s="119">
        <f>'MACHINE INFO'!E132</f>
        <v>123</v>
      </c>
      <c r="B133" s="103">
        <f>'MACHINE INFO'!G132</f>
        <v>0.01</v>
      </c>
      <c r="C133" s="145"/>
      <c r="D133" s="145"/>
      <c r="E133" s="145"/>
      <c r="F133" s="146"/>
      <c r="G133" s="21" t="str">
        <f t="shared" si="14"/>
        <v/>
      </c>
      <c r="H133" s="146"/>
      <c r="I133" s="146"/>
      <c r="J133" s="146"/>
      <c r="K133" s="21">
        <f t="shared" si="15"/>
        <v>0</v>
      </c>
      <c r="L133" s="88" t="str">
        <f t="shared" si="16"/>
        <v>M/C Off?</v>
      </c>
      <c r="M133" s="109">
        <f>SUM('MACHINE INFO'!Q132)</f>
        <v>0.10770000000000002</v>
      </c>
      <c r="N133" s="107" t="str">
        <f t="shared" si="17"/>
        <v/>
      </c>
      <c r="O133" s="108" t="str">
        <f t="shared" si="18"/>
        <v/>
      </c>
      <c r="P133" s="147" t="str">
        <f t="shared" si="19"/>
        <v/>
      </c>
      <c r="Q133" s="1"/>
      <c r="R133" s="1"/>
      <c r="S133" s="1"/>
      <c r="T133" s="1"/>
      <c r="U133" s="1"/>
      <c r="V133" s="1"/>
      <c r="W133" s="1"/>
    </row>
    <row r="134" spans="1:24" s="17" customFormat="1" ht="18.600000000000001" customHeight="1" x14ac:dyDescent="0.4">
      <c r="A134" s="119">
        <f>'MACHINE INFO'!E133</f>
        <v>124</v>
      </c>
      <c r="B134" s="103">
        <f>'MACHINE INFO'!G133</f>
        <v>0.01</v>
      </c>
      <c r="C134" s="145"/>
      <c r="D134" s="145"/>
      <c r="E134" s="145"/>
      <c r="F134" s="146"/>
      <c r="G134" s="21" t="str">
        <f t="shared" si="14"/>
        <v/>
      </c>
      <c r="H134" s="146"/>
      <c r="I134" s="146"/>
      <c r="J134" s="146"/>
      <c r="K134" s="21">
        <f t="shared" si="15"/>
        <v>0</v>
      </c>
      <c r="L134" s="88" t="str">
        <f t="shared" si="16"/>
        <v>M/C Off?</v>
      </c>
      <c r="M134" s="109">
        <f>SUM('MACHINE INFO'!Q133)</f>
        <v>0.13690000000000002</v>
      </c>
      <c r="N134" s="107" t="str">
        <f t="shared" si="17"/>
        <v/>
      </c>
      <c r="O134" s="108" t="str">
        <f t="shared" si="18"/>
        <v/>
      </c>
      <c r="P134" s="147" t="str">
        <f t="shared" si="19"/>
        <v/>
      </c>
      <c r="Q134" s="1"/>
      <c r="R134" s="1"/>
      <c r="S134" s="1"/>
      <c r="T134" s="1"/>
      <c r="U134" s="1"/>
      <c r="V134" s="1"/>
      <c r="W134" s="1"/>
    </row>
    <row r="135" spans="1:24" s="17" customFormat="1" ht="18.600000000000001" customHeight="1" x14ac:dyDescent="0.4">
      <c r="A135" s="119">
        <f>'MACHINE INFO'!E134</f>
        <v>125</v>
      </c>
      <c r="B135" s="103">
        <f>'MACHINE INFO'!G134</f>
        <v>0.01</v>
      </c>
      <c r="C135" s="145"/>
      <c r="D135" s="145"/>
      <c r="E135" s="145"/>
      <c r="F135" s="146"/>
      <c r="G135" s="21" t="str">
        <f t="shared" si="14"/>
        <v/>
      </c>
      <c r="H135" s="146"/>
      <c r="I135" s="146"/>
      <c r="J135" s="146"/>
      <c r="K135" s="21">
        <f t="shared" si="15"/>
        <v>0</v>
      </c>
      <c r="L135" s="88" t="str">
        <f t="shared" si="16"/>
        <v>M/C Off?</v>
      </c>
      <c r="M135" s="109">
        <f>SUM('MACHINE INFO'!Q134)</f>
        <v>0.13690000000000002</v>
      </c>
      <c r="N135" s="107" t="str">
        <f t="shared" si="17"/>
        <v/>
      </c>
      <c r="O135" s="108" t="str">
        <f t="shared" si="18"/>
        <v/>
      </c>
      <c r="P135" s="147" t="str">
        <f t="shared" si="19"/>
        <v/>
      </c>
      <c r="Q135" s="1"/>
      <c r="R135" s="1"/>
      <c r="S135" s="1"/>
      <c r="T135" s="1"/>
      <c r="U135" s="1"/>
      <c r="V135" s="1"/>
      <c r="W135" s="1"/>
    </row>
    <row r="136" spans="1:24" s="17" customFormat="1" ht="18.600000000000001" customHeight="1" x14ac:dyDescent="0.4">
      <c r="A136" s="119">
        <f>'MACHINE INFO'!E135</f>
        <v>126</v>
      </c>
      <c r="B136" s="103">
        <f>'MACHINE INFO'!G135</f>
        <v>0.01</v>
      </c>
      <c r="C136" s="145"/>
      <c r="D136" s="145"/>
      <c r="E136" s="145"/>
      <c r="F136" s="146"/>
      <c r="G136" s="21" t="str">
        <f t="shared" si="14"/>
        <v/>
      </c>
      <c r="H136" s="146"/>
      <c r="I136" s="146"/>
      <c r="J136" s="146"/>
      <c r="K136" s="21">
        <f t="shared" si="15"/>
        <v>0</v>
      </c>
      <c r="L136" s="88" t="str">
        <f t="shared" si="16"/>
        <v>M/C Off?</v>
      </c>
      <c r="M136" s="109">
        <f>SUM('MACHINE INFO'!Q135)</f>
        <v>0.13690000000000002</v>
      </c>
      <c r="N136" s="107" t="str">
        <f t="shared" si="17"/>
        <v/>
      </c>
      <c r="O136" s="108" t="str">
        <f t="shared" si="18"/>
        <v/>
      </c>
      <c r="P136" s="147" t="str">
        <f t="shared" si="19"/>
        <v/>
      </c>
      <c r="Q136" s="1"/>
      <c r="R136" s="1"/>
      <c r="S136" s="1"/>
      <c r="T136" s="1"/>
      <c r="U136" s="1"/>
      <c r="V136" s="1"/>
      <c r="W136" s="1"/>
    </row>
    <row r="137" spans="1:24" s="17" customFormat="1" ht="18.600000000000001" customHeight="1" x14ac:dyDescent="0.4">
      <c r="A137" s="119">
        <f>'MACHINE INFO'!E136</f>
        <v>127</v>
      </c>
      <c r="B137" s="103">
        <f>'MACHINE INFO'!G136</f>
        <v>0.01</v>
      </c>
      <c r="C137" s="145"/>
      <c r="D137" s="145"/>
      <c r="E137" s="145"/>
      <c r="F137" s="146"/>
      <c r="G137" s="21" t="str">
        <f t="shared" si="14"/>
        <v/>
      </c>
      <c r="H137" s="146"/>
      <c r="I137" s="146"/>
      <c r="J137" s="146"/>
      <c r="K137" s="21">
        <f t="shared" si="15"/>
        <v>0</v>
      </c>
      <c r="L137" s="88" t="str">
        <f t="shared" si="16"/>
        <v>M/C Off?</v>
      </c>
      <c r="M137" s="109">
        <f>SUM('MACHINE INFO'!Q136)</f>
        <v>0.12</v>
      </c>
      <c r="N137" s="107" t="str">
        <f t="shared" si="17"/>
        <v/>
      </c>
      <c r="O137" s="108" t="str">
        <f t="shared" si="18"/>
        <v/>
      </c>
      <c r="P137" s="147" t="str">
        <f t="shared" si="19"/>
        <v/>
      </c>
      <c r="Q137" s="1"/>
      <c r="R137" s="1"/>
      <c r="S137" s="1"/>
      <c r="T137" s="1"/>
      <c r="U137" s="1"/>
      <c r="V137" s="1"/>
      <c r="W137" s="1"/>
    </row>
    <row r="138" spans="1:24" s="17" customFormat="1" ht="18.600000000000001" customHeight="1" x14ac:dyDescent="0.4">
      <c r="A138" s="119">
        <f>'MACHINE INFO'!E137</f>
        <v>128</v>
      </c>
      <c r="B138" s="103">
        <f>'MACHINE INFO'!G137</f>
        <v>0.01</v>
      </c>
      <c r="C138" s="145"/>
      <c r="D138" s="145"/>
      <c r="E138" s="145"/>
      <c r="F138" s="146"/>
      <c r="G138" s="21" t="str">
        <f t="shared" si="14"/>
        <v/>
      </c>
      <c r="H138" s="146"/>
      <c r="I138" s="146"/>
      <c r="J138" s="146"/>
      <c r="K138" s="21">
        <f t="shared" si="15"/>
        <v>0</v>
      </c>
      <c r="L138" s="88" t="str">
        <f t="shared" si="16"/>
        <v>M/C Off?</v>
      </c>
      <c r="M138" s="109">
        <f>SUM('MACHINE INFO'!Q137)</f>
        <v>0.12</v>
      </c>
      <c r="N138" s="107" t="str">
        <f t="shared" si="17"/>
        <v/>
      </c>
      <c r="O138" s="108" t="str">
        <f t="shared" si="18"/>
        <v/>
      </c>
      <c r="P138" s="147" t="str">
        <f t="shared" si="19"/>
        <v/>
      </c>
      <c r="Q138" s="1"/>
      <c r="R138" s="1"/>
      <c r="S138" s="1"/>
      <c r="T138" s="1"/>
      <c r="U138" s="1"/>
      <c r="V138" s="1"/>
      <c r="W138" s="1"/>
    </row>
    <row r="139" spans="1:24" s="17" customFormat="1" ht="18.600000000000001" customHeight="1" x14ac:dyDescent="0.4">
      <c r="A139" s="119">
        <f>'MACHINE INFO'!E138</f>
        <v>129</v>
      </c>
      <c r="B139" s="103">
        <f>'MACHINE INFO'!G138</f>
        <v>0.01</v>
      </c>
      <c r="C139" s="145"/>
      <c r="D139" s="145"/>
      <c r="E139" s="145"/>
      <c r="F139" s="146"/>
      <c r="G139" s="21" t="str">
        <f t="shared" si="14"/>
        <v/>
      </c>
      <c r="H139" s="146"/>
      <c r="I139" s="146"/>
      <c r="J139" s="146"/>
      <c r="K139" s="21">
        <f t="shared" si="15"/>
        <v>0</v>
      </c>
      <c r="L139" s="88" t="str">
        <f t="shared" si="16"/>
        <v>M/C Off?</v>
      </c>
      <c r="M139" s="109">
        <f>SUM('MACHINE INFO'!Q138)</f>
        <v>0.12</v>
      </c>
      <c r="N139" s="107" t="str">
        <f t="shared" si="17"/>
        <v/>
      </c>
      <c r="O139" s="108" t="str">
        <f t="shared" si="18"/>
        <v/>
      </c>
      <c r="P139" s="147" t="str">
        <f t="shared" si="19"/>
        <v/>
      </c>
      <c r="Q139" s="1"/>
      <c r="R139" s="1"/>
      <c r="S139" s="1"/>
      <c r="T139" s="1"/>
      <c r="U139" s="1"/>
      <c r="V139" s="1"/>
      <c r="W139" s="1"/>
    </row>
    <row r="140" spans="1:24" s="17" customFormat="1" ht="18.600000000000001" customHeight="1" x14ac:dyDescent="0.4">
      <c r="A140" s="119">
        <f>'MACHINE INFO'!E139</f>
        <v>130</v>
      </c>
      <c r="B140" s="103">
        <f>'MACHINE INFO'!G139</f>
        <v>0.01</v>
      </c>
      <c r="C140" s="145"/>
      <c r="D140" s="145"/>
      <c r="E140" s="145"/>
      <c r="F140" s="146"/>
      <c r="G140" s="21" t="str">
        <f t="shared" ref="G140:G203" si="20">IF(AND(D140="",E140="",F140=""),"",SUM(D140:F140))</f>
        <v/>
      </c>
      <c r="H140" s="146"/>
      <c r="I140" s="146"/>
      <c r="J140" s="146"/>
      <c r="K140" s="21">
        <f t="shared" ref="K140:K203" si="21">SUM(H140:J140)</f>
        <v>0</v>
      </c>
      <c r="L140" s="88" t="str">
        <f t="shared" ref="L140:L203" si="22">IF(AND(C140=0,D140=0,E140=0,F140=0),"M/C Off?",SUM(G140-K140))</f>
        <v>M/C Off?</v>
      </c>
      <c r="M140" s="109">
        <f>SUM('MACHINE INFO'!Q139)</f>
        <v>0.11029999999999995</v>
      </c>
      <c r="N140" s="107" t="str">
        <f t="shared" ref="N140:N203" si="23">IF(L140="M/C Off?","",IF(G140="","",IF(AND(H140="",I140="",J140=""),"",SUM((C140-L140)/C140))))</f>
        <v/>
      </c>
      <c r="O140" s="108" t="str">
        <f t="shared" ref="O140:O203" si="24">IF(M140=0,"NO THEO %",IF(N140="","",SUM(M140-N140)))</f>
        <v/>
      </c>
      <c r="P140" s="147" t="str">
        <f t="shared" ref="P140:P203" si="25">IF(C140="","",IF(G140&gt;C140,"DROP BUT NO COIN IN?",IF(C140=0,"ZERO COIN IN?",IF(AND(C140&gt;0,G140&gt;0),"OK",IF(AND(C140&gt;0,G140=0),"No Drop?",)))))</f>
        <v/>
      </c>
      <c r="Q140" s="1"/>
      <c r="R140" s="1"/>
      <c r="S140" s="1"/>
      <c r="T140" s="1"/>
      <c r="U140" s="1"/>
      <c r="V140" s="1"/>
      <c r="W140" s="1"/>
    </row>
    <row r="141" spans="1:24" s="17" customFormat="1" ht="18.600000000000001" customHeight="1" x14ac:dyDescent="0.4">
      <c r="A141" s="119">
        <f>'MACHINE INFO'!E140</f>
        <v>131</v>
      </c>
      <c r="B141" s="103">
        <f>'MACHINE INFO'!G140</f>
        <v>0.01</v>
      </c>
      <c r="C141" s="145"/>
      <c r="D141" s="145"/>
      <c r="E141" s="145"/>
      <c r="F141" s="146"/>
      <c r="G141" s="21" t="str">
        <f t="shared" si="20"/>
        <v/>
      </c>
      <c r="H141" s="146"/>
      <c r="I141" s="146"/>
      <c r="J141" s="146"/>
      <c r="K141" s="21">
        <f t="shared" si="21"/>
        <v>0</v>
      </c>
      <c r="L141" s="88" t="str">
        <f t="shared" si="22"/>
        <v>M/C Off?</v>
      </c>
      <c r="M141" s="109">
        <f>SUM('MACHINE INFO'!Q140)</f>
        <v>0.11029999999999995</v>
      </c>
      <c r="N141" s="107" t="str">
        <f t="shared" si="23"/>
        <v/>
      </c>
      <c r="O141" s="108" t="str">
        <f t="shared" si="24"/>
        <v/>
      </c>
      <c r="P141" s="147" t="str">
        <f t="shared" si="25"/>
        <v/>
      </c>
      <c r="Q141" s="1"/>
      <c r="R141" s="1"/>
      <c r="S141" s="1"/>
      <c r="T141" s="1"/>
      <c r="U141" s="1"/>
      <c r="V141" s="1"/>
      <c r="W141" s="1"/>
    </row>
    <row r="142" spans="1:24" s="17" customFormat="1" ht="18.600000000000001" customHeight="1" x14ac:dyDescent="0.4">
      <c r="A142" s="119">
        <f>'MACHINE INFO'!E141</f>
        <v>132</v>
      </c>
      <c r="B142" s="103">
        <f>'MACHINE INFO'!G141</f>
        <v>0.01</v>
      </c>
      <c r="C142" s="145"/>
      <c r="D142" s="145"/>
      <c r="E142" s="145"/>
      <c r="F142" s="146"/>
      <c r="G142" s="21" t="str">
        <f t="shared" si="20"/>
        <v/>
      </c>
      <c r="H142" s="146"/>
      <c r="I142" s="146"/>
      <c r="J142" s="146"/>
      <c r="K142" s="21">
        <f t="shared" si="21"/>
        <v>0</v>
      </c>
      <c r="L142" s="88" t="str">
        <f t="shared" si="22"/>
        <v>M/C Off?</v>
      </c>
      <c r="M142" s="109">
        <f>SUM('MACHINE INFO'!Q141)</f>
        <v>0.13470000000000004</v>
      </c>
      <c r="N142" s="107" t="str">
        <f t="shared" si="23"/>
        <v/>
      </c>
      <c r="O142" s="108" t="str">
        <f t="shared" si="24"/>
        <v/>
      </c>
      <c r="P142" s="147" t="str">
        <f t="shared" si="25"/>
        <v/>
      </c>
      <c r="Q142" s="1"/>
      <c r="R142" s="1"/>
      <c r="S142" s="1"/>
      <c r="T142" s="1"/>
      <c r="U142" s="1"/>
      <c r="V142" s="1"/>
      <c r="W142" s="1"/>
    </row>
    <row r="143" spans="1:24" s="17" customFormat="1" ht="18.600000000000001" customHeight="1" x14ac:dyDescent="0.4">
      <c r="A143" s="119">
        <f>'MACHINE INFO'!E142</f>
        <v>133</v>
      </c>
      <c r="B143" s="103">
        <f>'MACHINE INFO'!G142</f>
        <v>0.01</v>
      </c>
      <c r="C143" s="145"/>
      <c r="D143" s="145"/>
      <c r="E143" s="145"/>
      <c r="F143" s="146"/>
      <c r="G143" s="21" t="str">
        <f t="shared" si="20"/>
        <v/>
      </c>
      <c r="H143" s="146"/>
      <c r="I143" s="146"/>
      <c r="J143" s="146"/>
      <c r="K143" s="21">
        <f t="shared" si="21"/>
        <v>0</v>
      </c>
      <c r="L143" s="88" t="str">
        <f t="shared" si="22"/>
        <v>M/C Off?</v>
      </c>
      <c r="M143" s="109">
        <f>SUM('MACHINE INFO'!Q142)</f>
        <v>0.13470000000000004</v>
      </c>
      <c r="N143" s="107" t="str">
        <f t="shared" si="23"/>
        <v/>
      </c>
      <c r="O143" s="108" t="str">
        <f t="shared" si="24"/>
        <v/>
      </c>
      <c r="P143" s="147" t="str">
        <f t="shared" si="25"/>
        <v/>
      </c>
      <c r="Q143" s="1"/>
      <c r="R143" s="1"/>
      <c r="S143" s="1"/>
      <c r="T143" s="1"/>
      <c r="U143" s="1"/>
      <c r="V143" s="1"/>
      <c r="W143" s="1"/>
      <c r="X143" s="23"/>
    </row>
    <row r="144" spans="1:24" s="17" customFormat="1" ht="18.600000000000001" customHeight="1" x14ac:dyDescent="0.4">
      <c r="A144" s="119">
        <f>'MACHINE INFO'!E143</f>
        <v>134</v>
      </c>
      <c r="B144" s="103">
        <f>'MACHINE INFO'!G143</f>
        <v>0.01</v>
      </c>
      <c r="C144" s="145"/>
      <c r="D144" s="145"/>
      <c r="E144" s="145"/>
      <c r="F144" s="146"/>
      <c r="G144" s="21" t="str">
        <f t="shared" si="20"/>
        <v/>
      </c>
      <c r="H144" s="146"/>
      <c r="I144" s="146"/>
      <c r="J144" s="146"/>
      <c r="K144" s="21">
        <f t="shared" si="21"/>
        <v>0</v>
      </c>
      <c r="L144" s="88" t="str">
        <f t="shared" si="22"/>
        <v>M/C Off?</v>
      </c>
      <c r="M144" s="109">
        <f>SUM('MACHINE INFO'!Q143)</f>
        <v>0.13470000000000004</v>
      </c>
      <c r="N144" s="107" t="str">
        <f t="shared" si="23"/>
        <v/>
      </c>
      <c r="O144" s="108" t="str">
        <f t="shared" si="24"/>
        <v/>
      </c>
      <c r="P144" s="147" t="str">
        <f t="shared" si="25"/>
        <v/>
      </c>
      <c r="Q144" s="1"/>
      <c r="R144" s="1"/>
      <c r="S144" s="1"/>
      <c r="T144" s="1"/>
      <c r="U144" s="1"/>
      <c r="V144" s="1"/>
      <c r="W144" s="1"/>
      <c r="X144" s="1"/>
    </row>
    <row r="145" spans="1:24" s="17" customFormat="1" ht="18.600000000000001" customHeight="1" x14ac:dyDescent="0.4">
      <c r="A145" s="119">
        <f>'MACHINE INFO'!E144</f>
        <v>135</v>
      </c>
      <c r="B145" s="103">
        <f>'MACHINE INFO'!G144</f>
        <v>0.01</v>
      </c>
      <c r="C145" s="145"/>
      <c r="D145" s="145"/>
      <c r="E145" s="145"/>
      <c r="F145" s="146"/>
      <c r="G145" s="21" t="str">
        <f t="shared" si="20"/>
        <v/>
      </c>
      <c r="H145" s="146"/>
      <c r="I145" s="146"/>
      <c r="J145" s="146"/>
      <c r="K145" s="21">
        <f t="shared" si="21"/>
        <v>0</v>
      </c>
      <c r="L145" s="88" t="str">
        <f t="shared" si="22"/>
        <v>M/C Off?</v>
      </c>
      <c r="M145" s="109">
        <f>SUM('MACHINE INFO'!Q144)</f>
        <v>0.124</v>
      </c>
      <c r="N145" s="107" t="str">
        <f t="shared" si="23"/>
        <v/>
      </c>
      <c r="O145" s="108" t="str">
        <f t="shared" si="24"/>
        <v/>
      </c>
      <c r="P145" s="147" t="str">
        <f t="shared" si="25"/>
        <v/>
      </c>
      <c r="Q145" s="1"/>
      <c r="R145" s="1"/>
      <c r="S145" s="1"/>
      <c r="T145" s="1"/>
      <c r="U145" s="1"/>
      <c r="V145" s="1"/>
      <c r="W145" s="1"/>
      <c r="X145" s="23"/>
    </row>
    <row r="146" spans="1:24" s="17" customFormat="1" ht="18.600000000000001" customHeight="1" x14ac:dyDescent="0.4">
      <c r="A146" s="119">
        <f>'MACHINE INFO'!E145</f>
        <v>136</v>
      </c>
      <c r="B146" s="103">
        <f>'MACHINE INFO'!G145</f>
        <v>0.01</v>
      </c>
      <c r="C146" s="145"/>
      <c r="D146" s="145"/>
      <c r="E146" s="145"/>
      <c r="F146" s="146"/>
      <c r="G146" s="21" t="str">
        <f t="shared" si="20"/>
        <v/>
      </c>
      <c r="H146" s="146"/>
      <c r="I146" s="146"/>
      <c r="J146" s="146"/>
      <c r="K146" s="21">
        <f t="shared" si="21"/>
        <v>0</v>
      </c>
      <c r="L146" s="88" t="str">
        <f t="shared" si="22"/>
        <v>M/C Off?</v>
      </c>
      <c r="M146" s="109">
        <f>SUM('MACHINE INFO'!Q145)</f>
        <v>0.124</v>
      </c>
      <c r="N146" s="107" t="str">
        <f t="shared" si="23"/>
        <v/>
      </c>
      <c r="O146" s="108" t="str">
        <f t="shared" si="24"/>
        <v/>
      </c>
      <c r="P146" s="147" t="str">
        <f t="shared" si="25"/>
        <v/>
      </c>
      <c r="Q146" s="1"/>
      <c r="R146" s="1"/>
      <c r="S146" s="1"/>
      <c r="T146" s="1"/>
      <c r="U146" s="1"/>
      <c r="V146" s="1"/>
      <c r="W146" s="1"/>
      <c r="X146" s="1"/>
    </row>
    <row r="147" spans="1:24" s="17" customFormat="1" ht="18.600000000000001" customHeight="1" x14ac:dyDescent="0.4">
      <c r="A147" s="119">
        <f>'MACHINE INFO'!E146</f>
        <v>137</v>
      </c>
      <c r="B147" s="103">
        <f>'MACHINE INFO'!G146</f>
        <v>0.01</v>
      </c>
      <c r="C147" s="145"/>
      <c r="D147" s="145"/>
      <c r="E147" s="145"/>
      <c r="F147" s="146"/>
      <c r="G147" s="21" t="str">
        <f t="shared" si="20"/>
        <v/>
      </c>
      <c r="H147" s="146"/>
      <c r="I147" s="146"/>
      <c r="J147" s="146"/>
      <c r="K147" s="21">
        <f t="shared" si="21"/>
        <v>0</v>
      </c>
      <c r="L147" s="88" t="str">
        <f t="shared" si="22"/>
        <v>M/C Off?</v>
      </c>
      <c r="M147" s="109">
        <f>SUM('MACHINE INFO'!Q146)</f>
        <v>0.124</v>
      </c>
      <c r="N147" s="107" t="str">
        <f t="shared" si="23"/>
        <v/>
      </c>
      <c r="O147" s="108" t="str">
        <f t="shared" si="24"/>
        <v/>
      </c>
      <c r="P147" s="147" t="str">
        <f t="shared" si="25"/>
        <v/>
      </c>
      <c r="Q147" s="1"/>
      <c r="R147" s="1"/>
      <c r="S147" s="1"/>
      <c r="T147" s="1"/>
      <c r="U147" s="1"/>
      <c r="V147" s="1"/>
      <c r="W147" s="1"/>
      <c r="X147" s="1"/>
    </row>
    <row r="148" spans="1:24" s="17" customFormat="1" ht="18.600000000000001" customHeight="1" x14ac:dyDescent="0.4">
      <c r="A148" s="119">
        <f>'MACHINE INFO'!E147</f>
        <v>138</v>
      </c>
      <c r="B148" s="103">
        <f>'MACHINE INFO'!G147</f>
        <v>0.01</v>
      </c>
      <c r="C148" s="145"/>
      <c r="D148" s="145"/>
      <c r="E148" s="145"/>
      <c r="F148" s="146"/>
      <c r="G148" s="21" t="str">
        <f t="shared" si="20"/>
        <v/>
      </c>
      <c r="H148" s="146"/>
      <c r="I148" s="146"/>
      <c r="J148" s="146"/>
      <c r="K148" s="21">
        <f t="shared" si="21"/>
        <v>0</v>
      </c>
      <c r="L148" s="88" t="str">
        <f t="shared" si="22"/>
        <v>M/C Off?</v>
      </c>
      <c r="M148" s="109">
        <f>SUM('MACHINE INFO'!Q147)</f>
        <v>0.11780000000000002</v>
      </c>
      <c r="N148" s="107" t="str">
        <f t="shared" si="23"/>
        <v/>
      </c>
      <c r="O148" s="108" t="str">
        <f t="shared" si="24"/>
        <v/>
      </c>
      <c r="P148" s="147" t="str">
        <f t="shared" si="25"/>
        <v/>
      </c>
      <c r="Q148" s="1"/>
      <c r="R148" s="1"/>
      <c r="S148" s="1"/>
      <c r="T148" s="1"/>
      <c r="U148" s="1"/>
      <c r="V148" s="1"/>
      <c r="W148" s="1"/>
      <c r="X148" s="1"/>
    </row>
    <row r="149" spans="1:24" s="17" customFormat="1" ht="18.600000000000001" customHeight="1" x14ac:dyDescent="0.4">
      <c r="A149" s="119">
        <f>'MACHINE INFO'!E148</f>
        <v>139</v>
      </c>
      <c r="B149" s="103">
        <f>'MACHINE INFO'!G148</f>
        <v>0.01</v>
      </c>
      <c r="C149" s="145"/>
      <c r="D149" s="145"/>
      <c r="E149" s="145"/>
      <c r="F149" s="146"/>
      <c r="G149" s="21" t="str">
        <f t="shared" si="20"/>
        <v/>
      </c>
      <c r="H149" s="146"/>
      <c r="I149" s="146"/>
      <c r="J149" s="146"/>
      <c r="K149" s="21">
        <f t="shared" si="21"/>
        <v>0</v>
      </c>
      <c r="L149" s="88" t="str">
        <f t="shared" si="22"/>
        <v>M/C Off?</v>
      </c>
      <c r="M149" s="109">
        <f>SUM('MACHINE INFO'!Q148)</f>
        <v>0.11780000000000002</v>
      </c>
      <c r="N149" s="107" t="str">
        <f t="shared" si="23"/>
        <v/>
      </c>
      <c r="O149" s="108" t="str">
        <f t="shared" si="24"/>
        <v/>
      </c>
      <c r="P149" s="147" t="str">
        <f t="shared" si="25"/>
        <v/>
      </c>
      <c r="Q149" s="1"/>
      <c r="R149" s="1"/>
      <c r="S149" s="1"/>
      <c r="T149" s="1"/>
      <c r="U149" s="1"/>
      <c r="V149" s="1"/>
      <c r="W149" s="1"/>
      <c r="X149" s="1"/>
    </row>
    <row r="150" spans="1:24" s="17" customFormat="1" ht="18.600000000000001" customHeight="1" x14ac:dyDescent="0.4">
      <c r="A150" s="119">
        <f>'MACHINE INFO'!E149</f>
        <v>140</v>
      </c>
      <c r="B150" s="103">
        <f>'MACHINE INFO'!G149</f>
        <v>0.01</v>
      </c>
      <c r="C150" s="145"/>
      <c r="D150" s="145"/>
      <c r="E150" s="145"/>
      <c r="F150" s="146"/>
      <c r="G150" s="21" t="str">
        <f t="shared" si="20"/>
        <v/>
      </c>
      <c r="H150" s="146"/>
      <c r="I150" s="146"/>
      <c r="J150" s="146"/>
      <c r="K150" s="21">
        <f t="shared" si="21"/>
        <v>0</v>
      </c>
      <c r="L150" s="88" t="str">
        <f t="shared" si="22"/>
        <v>M/C Off?</v>
      </c>
      <c r="M150" s="109">
        <f>SUM('MACHINE INFO'!Q149)</f>
        <v>0.12</v>
      </c>
      <c r="N150" s="107" t="str">
        <f t="shared" si="23"/>
        <v/>
      </c>
      <c r="O150" s="108" t="str">
        <f t="shared" si="24"/>
        <v/>
      </c>
      <c r="P150" s="147" t="str">
        <f t="shared" si="25"/>
        <v/>
      </c>
      <c r="Q150" s="1"/>
      <c r="R150" s="1"/>
      <c r="S150" s="1"/>
      <c r="T150" s="1"/>
      <c r="U150" s="1"/>
      <c r="V150" s="1"/>
      <c r="W150" s="1"/>
      <c r="X150" s="1"/>
    </row>
    <row r="151" spans="1:24" s="17" customFormat="1" ht="18.600000000000001" customHeight="1" x14ac:dyDescent="0.4">
      <c r="A151" s="119">
        <f>'MACHINE INFO'!E150</f>
        <v>141</v>
      </c>
      <c r="B151" s="103">
        <f>'MACHINE INFO'!G150</f>
        <v>0.01</v>
      </c>
      <c r="C151" s="145"/>
      <c r="D151" s="145"/>
      <c r="E151" s="145"/>
      <c r="F151" s="146"/>
      <c r="G151" s="21" t="str">
        <f t="shared" si="20"/>
        <v/>
      </c>
      <c r="H151" s="146"/>
      <c r="I151" s="146"/>
      <c r="J151" s="146"/>
      <c r="K151" s="21">
        <f t="shared" si="21"/>
        <v>0</v>
      </c>
      <c r="L151" s="88" t="str">
        <f t="shared" si="22"/>
        <v>M/C Off?</v>
      </c>
      <c r="M151" s="109">
        <f>SUM('MACHINE INFO'!Q150)</f>
        <v>0.12</v>
      </c>
      <c r="N151" s="107" t="str">
        <f t="shared" si="23"/>
        <v/>
      </c>
      <c r="O151" s="108" t="str">
        <f t="shared" si="24"/>
        <v/>
      </c>
      <c r="P151" s="147" t="str">
        <f t="shared" si="25"/>
        <v/>
      </c>
      <c r="Q151" s="1"/>
      <c r="R151" s="1"/>
      <c r="S151" s="1"/>
      <c r="T151" s="1"/>
      <c r="U151" s="1"/>
      <c r="V151" s="1"/>
      <c r="W151" s="1"/>
      <c r="X151" s="1"/>
    </row>
    <row r="152" spans="1:24" s="23" customFormat="1" ht="18.600000000000001" customHeight="1" x14ac:dyDescent="0.4">
      <c r="A152" s="119">
        <f>'MACHINE INFO'!E151</f>
        <v>142</v>
      </c>
      <c r="B152" s="103">
        <f>'MACHINE INFO'!G151</f>
        <v>0.01</v>
      </c>
      <c r="C152" s="145"/>
      <c r="D152" s="145"/>
      <c r="E152" s="145"/>
      <c r="F152" s="146"/>
      <c r="G152" s="21" t="str">
        <f t="shared" si="20"/>
        <v/>
      </c>
      <c r="H152" s="146"/>
      <c r="I152" s="146"/>
      <c r="J152" s="146"/>
      <c r="K152" s="21">
        <f t="shared" si="21"/>
        <v>0</v>
      </c>
      <c r="L152" s="88" t="str">
        <f t="shared" si="22"/>
        <v>M/C Off?</v>
      </c>
      <c r="M152" s="109">
        <f>SUM('MACHINE INFO'!Q151)</f>
        <v>0.12</v>
      </c>
      <c r="N152" s="107" t="str">
        <f t="shared" si="23"/>
        <v/>
      </c>
      <c r="O152" s="108" t="str">
        <f t="shared" si="24"/>
        <v/>
      </c>
      <c r="P152" s="147" t="str">
        <f t="shared" si="25"/>
        <v/>
      </c>
      <c r="Q152" s="1"/>
      <c r="R152" s="1"/>
      <c r="S152" s="1"/>
      <c r="T152" s="1"/>
      <c r="U152" s="1"/>
      <c r="V152" s="1"/>
      <c r="W152" s="1"/>
      <c r="X152" s="1"/>
    </row>
    <row r="153" spans="1:24" ht="18.600000000000001" customHeight="1" x14ac:dyDescent="0.4">
      <c r="A153" s="119">
        <f>'MACHINE INFO'!E152</f>
        <v>143</v>
      </c>
      <c r="B153" s="103">
        <f>'MACHINE INFO'!G152</f>
        <v>0.01</v>
      </c>
      <c r="C153" s="145"/>
      <c r="D153" s="145"/>
      <c r="E153" s="145"/>
      <c r="F153" s="146"/>
      <c r="G153" s="21" t="str">
        <f t="shared" si="20"/>
        <v/>
      </c>
      <c r="H153" s="146"/>
      <c r="I153" s="146"/>
      <c r="J153" s="146"/>
      <c r="K153" s="21">
        <f t="shared" si="21"/>
        <v>0</v>
      </c>
      <c r="L153" s="88" t="str">
        <f t="shared" si="22"/>
        <v>M/C Off?</v>
      </c>
      <c r="M153" s="109">
        <f>SUM('MACHINE INFO'!Q152)</f>
        <v>0.10999999999999999</v>
      </c>
      <c r="N153" s="107" t="str">
        <f t="shared" si="23"/>
        <v/>
      </c>
      <c r="O153" s="108" t="str">
        <f t="shared" si="24"/>
        <v/>
      </c>
      <c r="P153" s="147" t="str">
        <f t="shared" si="25"/>
        <v/>
      </c>
    </row>
    <row r="154" spans="1:24" s="23" customFormat="1" ht="18.600000000000001" customHeight="1" x14ac:dyDescent="0.4">
      <c r="A154" s="119">
        <f>'MACHINE INFO'!E153</f>
        <v>144</v>
      </c>
      <c r="B154" s="103">
        <f>'MACHINE INFO'!G153</f>
        <v>0.01</v>
      </c>
      <c r="C154" s="145"/>
      <c r="D154" s="145"/>
      <c r="E154" s="145"/>
      <c r="F154" s="146"/>
      <c r="G154" s="21" t="str">
        <f t="shared" si="20"/>
        <v/>
      </c>
      <c r="H154" s="146"/>
      <c r="I154" s="146"/>
      <c r="J154" s="146"/>
      <c r="K154" s="21">
        <f t="shared" si="21"/>
        <v>0</v>
      </c>
      <c r="L154" s="88" t="str">
        <f t="shared" si="22"/>
        <v>M/C Off?</v>
      </c>
      <c r="M154" s="109">
        <f>SUM('MACHINE INFO'!Q153)</f>
        <v>0.10999999999999999</v>
      </c>
      <c r="N154" s="107" t="str">
        <f t="shared" si="23"/>
        <v/>
      </c>
      <c r="O154" s="108" t="str">
        <f t="shared" si="24"/>
        <v/>
      </c>
      <c r="P154" s="147" t="str">
        <f t="shared" si="25"/>
        <v/>
      </c>
      <c r="Q154" s="1"/>
      <c r="R154" s="1"/>
      <c r="S154" s="1"/>
      <c r="T154" s="1"/>
      <c r="U154" s="1"/>
      <c r="V154" s="1"/>
      <c r="W154" s="1"/>
      <c r="X154" s="1"/>
    </row>
    <row r="155" spans="1:24" ht="18.600000000000001" customHeight="1" x14ac:dyDescent="0.4">
      <c r="A155" s="119">
        <f>'MACHINE INFO'!E154</f>
        <v>145</v>
      </c>
      <c r="B155" s="103">
        <f>'MACHINE INFO'!G154</f>
        <v>0.01</v>
      </c>
      <c r="C155" s="145"/>
      <c r="D155" s="145"/>
      <c r="E155" s="145"/>
      <c r="F155" s="146"/>
      <c r="G155" s="21" t="str">
        <f t="shared" si="20"/>
        <v/>
      </c>
      <c r="H155" s="146"/>
      <c r="I155" s="146"/>
      <c r="J155" s="146"/>
      <c r="K155" s="21">
        <f t="shared" si="21"/>
        <v>0</v>
      </c>
      <c r="L155" s="88" t="str">
        <f t="shared" si="22"/>
        <v>M/C Off?</v>
      </c>
      <c r="M155" s="109">
        <f>SUM('MACHINE INFO'!Q154)</f>
        <v>0.10999999999999999</v>
      </c>
      <c r="N155" s="107" t="str">
        <f t="shared" si="23"/>
        <v/>
      </c>
      <c r="O155" s="108" t="str">
        <f t="shared" si="24"/>
        <v/>
      </c>
      <c r="P155" s="147" t="str">
        <f t="shared" si="25"/>
        <v/>
      </c>
    </row>
    <row r="156" spans="1:24" ht="18.600000000000001" customHeight="1" x14ac:dyDescent="0.4">
      <c r="A156" s="119">
        <f>'MACHINE INFO'!E155</f>
        <v>146</v>
      </c>
      <c r="B156" s="103">
        <f>'MACHINE INFO'!G155</f>
        <v>0.01</v>
      </c>
      <c r="C156" s="145"/>
      <c r="D156" s="145"/>
      <c r="E156" s="145"/>
      <c r="F156" s="146"/>
      <c r="G156" s="21" t="str">
        <f t="shared" si="20"/>
        <v/>
      </c>
      <c r="H156" s="146"/>
      <c r="I156" s="146"/>
      <c r="J156" s="146"/>
      <c r="K156" s="21">
        <f t="shared" si="21"/>
        <v>0</v>
      </c>
      <c r="L156" s="88" t="str">
        <f t="shared" si="22"/>
        <v>M/C Off?</v>
      </c>
      <c r="M156" s="109">
        <f>SUM('MACHINE INFO'!Q155)</f>
        <v>0.13870000000000005</v>
      </c>
      <c r="N156" s="107" t="str">
        <f t="shared" si="23"/>
        <v/>
      </c>
      <c r="O156" s="108" t="str">
        <f t="shared" si="24"/>
        <v/>
      </c>
      <c r="P156" s="147" t="str">
        <f t="shared" si="25"/>
        <v/>
      </c>
    </row>
    <row r="157" spans="1:24" ht="18.600000000000001" customHeight="1" x14ac:dyDescent="0.4">
      <c r="A157" s="119">
        <f>'MACHINE INFO'!E156</f>
        <v>147</v>
      </c>
      <c r="B157" s="103">
        <f>'MACHINE INFO'!G156</f>
        <v>0.01</v>
      </c>
      <c r="C157" s="145"/>
      <c r="D157" s="145"/>
      <c r="E157" s="145"/>
      <c r="F157" s="146"/>
      <c r="G157" s="21" t="str">
        <f t="shared" si="20"/>
        <v/>
      </c>
      <c r="H157" s="146"/>
      <c r="I157" s="146"/>
      <c r="J157" s="146"/>
      <c r="K157" s="21">
        <f t="shared" si="21"/>
        <v>0</v>
      </c>
      <c r="L157" s="88" t="str">
        <f t="shared" si="22"/>
        <v>M/C Off?</v>
      </c>
      <c r="M157" s="109">
        <f>SUM('MACHINE INFO'!Q156)</f>
        <v>0.13870000000000005</v>
      </c>
      <c r="N157" s="107" t="str">
        <f t="shared" si="23"/>
        <v/>
      </c>
      <c r="O157" s="108" t="str">
        <f t="shared" si="24"/>
        <v/>
      </c>
      <c r="P157" s="147" t="str">
        <f t="shared" si="25"/>
        <v/>
      </c>
    </row>
    <row r="158" spans="1:24" ht="18.600000000000001" customHeight="1" x14ac:dyDescent="0.4">
      <c r="A158" s="119">
        <f>'MACHINE INFO'!E157</f>
        <v>148</v>
      </c>
      <c r="B158" s="103">
        <f>'MACHINE INFO'!G157</f>
        <v>0.01</v>
      </c>
      <c r="C158" s="145"/>
      <c r="D158" s="145"/>
      <c r="E158" s="145"/>
      <c r="F158" s="146"/>
      <c r="G158" s="21" t="str">
        <f t="shared" si="20"/>
        <v/>
      </c>
      <c r="H158" s="146"/>
      <c r="I158" s="146"/>
      <c r="J158" s="146"/>
      <c r="K158" s="21">
        <f t="shared" si="21"/>
        <v>0</v>
      </c>
      <c r="L158" s="88" t="str">
        <f t="shared" si="22"/>
        <v>M/C Off?</v>
      </c>
      <c r="M158" s="109">
        <f>SUM('MACHINE INFO'!Q157)</f>
        <v>0.13870000000000005</v>
      </c>
      <c r="N158" s="107" t="str">
        <f t="shared" si="23"/>
        <v/>
      </c>
      <c r="O158" s="108" t="str">
        <f t="shared" si="24"/>
        <v/>
      </c>
      <c r="P158" s="147" t="str">
        <f t="shared" si="25"/>
        <v/>
      </c>
    </row>
    <row r="159" spans="1:24" ht="18.600000000000001" customHeight="1" x14ac:dyDescent="0.4">
      <c r="A159" s="119">
        <f>'MACHINE INFO'!E158</f>
        <v>149</v>
      </c>
      <c r="B159" s="103">
        <f>'MACHINE INFO'!G158</f>
        <v>0.01</v>
      </c>
      <c r="C159" s="145"/>
      <c r="D159" s="145"/>
      <c r="E159" s="145"/>
      <c r="F159" s="146"/>
      <c r="G159" s="21" t="str">
        <f t="shared" si="20"/>
        <v/>
      </c>
      <c r="H159" s="146"/>
      <c r="I159" s="146"/>
      <c r="J159" s="146"/>
      <c r="K159" s="21">
        <f t="shared" si="21"/>
        <v>0</v>
      </c>
      <c r="L159" s="88" t="str">
        <f t="shared" si="22"/>
        <v>M/C Off?</v>
      </c>
      <c r="M159" s="109">
        <f>SUM('MACHINE INFO'!Q158)</f>
        <v>0.13870000000000005</v>
      </c>
      <c r="N159" s="107" t="str">
        <f t="shared" si="23"/>
        <v/>
      </c>
      <c r="O159" s="108" t="str">
        <f t="shared" si="24"/>
        <v/>
      </c>
      <c r="P159" s="147" t="str">
        <f t="shared" si="25"/>
        <v/>
      </c>
    </row>
    <row r="160" spans="1:24" ht="18.600000000000001" customHeight="1" x14ac:dyDescent="0.4">
      <c r="A160" s="119">
        <f>'MACHINE INFO'!E159</f>
        <v>150</v>
      </c>
      <c r="B160" s="103">
        <f>'MACHINE INFO'!G159</f>
        <v>0.01</v>
      </c>
      <c r="C160" s="145"/>
      <c r="D160" s="145"/>
      <c r="E160" s="145"/>
      <c r="F160" s="146"/>
      <c r="G160" s="21" t="str">
        <f t="shared" si="20"/>
        <v/>
      </c>
      <c r="H160" s="146"/>
      <c r="I160" s="146"/>
      <c r="J160" s="146"/>
      <c r="K160" s="21">
        <f t="shared" si="21"/>
        <v>0</v>
      </c>
      <c r="L160" s="88" t="str">
        <f t="shared" si="22"/>
        <v>M/C Off?</v>
      </c>
      <c r="M160" s="109">
        <f>SUM('MACHINE INFO'!Q159)</f>
        <v>0.11009999999999998</v>
      </c>
      <c r="N160" s="107" t="str">
        <f t="shared" si="23"/>
        <v/>
      </c>
      <c r="O160" s="108" t="str">
        <f t="shared" si="24"/>
        <v/>
      </c>
      <c r="P160" s="147" t="str">
        <f t="shared" si="25"/>
        <v/>
      </c>
    </row>
    <row r="161" spans="1:23" ht="18.600000000000001" customHeight="1" x14ac:dyDescent="0.4">
      <c r="A161" s="119">
        <f>'MACHINE INFO'!E160</f>
        <v>151</v>
      </c>
      <c r="B161" s="103">
        <f>'MACHINE INFO'!G160</f>
        <v>0.01</v>
      </c>
      <c r="C161" s="145"/>
      <c r="D161" s="145"/>
      <c r="E161" s="145"/>
      <c r="F161" s="146"/>
      <c r="G161" s="21" t="str">
        <f t="shared" si="20"/>
        <v/>
      </c>
      <c r="H161" s="146"/>
      <c r="I161" s="146"/>
      <c r="J161" s="146"/>
      <c r="K161" s="21">
        <f t="shared" si="21"/>
        <v>0</v>
      </c>
      <c r="L161" s="88" t="str">
        <f t="shared" si="22"/>
        <v>M/C Off?</v>
      </c>
      <c r="M161" s="109">
        <f>SUM('MACHINE INFO'!Q160)</f>
        <v>0.11009999999999998</v>
      </c>
      <c r="N161" s="107" t="str">
        <f t="shared" si="23"/>
        <v/>
      </c>
      <c r="O161" s="108" t="str">
        <f t="shared" si="24"/>
        <v/>
      </c>
      <c r="P161" s="147" t="str">
        <f t="shared" si="25"/>
        <v/>
      </c>
    </row>
    <row r="162" spans="1:23" ht="18.600000000000001" customHeight="1" x14ac:dyDescent="0.4">
      <c r="A162" s="119">
        <f>'MACHINE INFO'!E161</f>
        <v>152</v>
      </c>
      <c r="B162" s="103">
        <f>'MACHINE INFO'!G161</f>
        <v>0.01</v>
      </c>
      <c r="C162" s="145"/>
      <c r="D162" s="145"/>
      <c r="E162" s="145"/>
      <c r="F162" s="146"/>
      <c r="G162" s="21" t="str">
        <f t="shared" si="20"/>
        <v/>
      </c>
      <c r="H162" s="146"/>
      <c r="I162" s="146"/>
      <c r="J162" s="146"/>
      <c r="K162" s="21">
        <f t="shared" si="21"/>
        <v>0</v>
      </c>
      <c r="L162" s="88" t="str">
        <f t="shared" si="22"/>
        <v>M/C Off?</v>
      </c>
      <c r="M162" s="109">
        <f>SUM('MACHINE INFO'!Q161)</f>
        <v>0.11009999999999998</v>
      </c>
      <c r="N162" s="107" t="str">
        <f t="shared" si="23"/>
        <v/>
      </c>
      <c r="O162" s="108" t="str">
        <f t="shared" si="24"/>
        <v/>
      </c>
      <c r="P162" s="147" t="str">
        <f t="shared" si="25"/>
        <v/>
      </c>
    </row>
    <row r="163" spans="1:23" ht="18.600000000000001" customHeight="1" x14ac:dyDescent="0.4">
      <c r="A163" s="119">
        <f>'MACHINE INFO'!E162</f>
        <v>153</v>
      </c>
      <c r="B163" s="103">
        <f>'MACHINE INFO'!G162</f>
        <v>0.01</v>
      </c>
      <c r="C163" s="145"/>
      <c r="D163" s="145"/>
      <c r="E163" s="145"/>
      <c r="F163" s="146"/>
      <c r="G163" s="21" t="str">
        <f t="shared" si="20"/>
        <v/>
      </c>
      <c r="H163" s="146"/>
      <c r="I163" s="146"/>
      <c r="J163" s="146"/>
      <c r="K163" s="21">
        <f t="shared" si="21"/>
        <v>0</v>
      </c>
      <c r="L163" s="88" t="str">
        <f t="shared" si="22"/>
        <v>M/C Off?</v>
      </c>
      <c r="M163" s="109">
        <f>SUM('MACHINE INFO'!Q162)</f>
        <v>0.11350000000000005</v>
      </c>
      <c r="N163" s="107" t="str">
        <f t="shared" si="23"/>
        <v/>
      </c>
      <c r="O163" s="108" t="str">
        <f t="shared" si="24"/>
        <v/>
      </c>
      <c r="P163" s="147" t="str">
        <f t="shared" si="25"/>
        <v/>
      </c>
    </row>
    <row r="164" spans="1:23" ht="18.600000000000001" customHeight="1" x14ac:dyDescent="0.4">
      <c r="A164" s="119">
        <f>'MACHINE INFO'!E163</f>
        <v>154</v>
      </c>
      <c r="B164" s="103">
        <f>'MACHINE INFO'!G163</f>
        <v>0.01</v>
      </c>
      <c r="C164" s="145"/>
      <c r="D164" s="145"/>
      <c r="E164" s="145"/>
      <c r="F164" s="146"/>
      <c r="G164" s="21" t="str">
        <f t="shared" si="20"/>
        <v/>
      </c>
      <c r="H164" s="146"/>
      <c r="I164" s="146"/>
      <c r="J164" s="146"/>
      <c r="K164" s="21">
        <f t="shared" si="21"/>
        <v>0</v>
      </c>
      <c r="L164" s="88" t="str">
        <f t="shared" si="22"/>
        <v>M/C Off?</v>
      </c>
      <c r="M164" s="109">
        <f>SUM('MACHINE INFO'!Q163)</f>
        <v>0.11350000000000005</v>
      </c>
      <c r="N164" s="107" t="str">
        <f t="shared" si="23"/>
        <v/>
      </c>
      <c r="O164" s="108" t="str">
        <f t="shared" si="24"/>
        <v/>
      </c>
      <c r="P164" s="147" t="str">
        <f t="shared" si="25"/>
        <v/>
      </c>
    </row>
    <row r="165" spans="1:23" ht="18.600000000000001" customHeight="1" x14ac:dyDescent="0.4">
      <c r="A165" s="119">
        <f>'MACHINE INFO'!E164</f>
        <v>155</v>
      </c>
      <c r="B165" s="103">
        <f>'MACHINE INFO'!G164</f>
        <v>0.01</v>
      </c>
      <c r="C165" s="145"/>
      <c r="D165" s="145"/>
      <c r="E165" s="145"/>
      <c r="F165" s="146"/>
      <c r="G165" s="21" t="str">
        <f t="shared" si="20"/>
        <v/>
      </c>
      <c r="H165" s="146"/>
      <c r="I165" s="146"/>
      <c r="J165" s="146"/>
      <c r="K165" s="21">
        <f t="shared" si="21"/>
        <v>0</v>
      </c>
      <c r="L165" s="88" t="str">
        <f t="shared" si="22"/>
        <v>M/C Off?</v>
      </c>
      <c r="M165" s="109">
        <f>SUM('MACHINE INFO'!Q164)</f>
        <v>0.11350000000000005</v>
      </c>
      <c r="N165" s="107" t="str">
        <f t="shared" si="23"/>
        <v/>
      </c>
      <c r="O165" s="108" t="str">
        <f t="shared" si="24"/>
        <v/>
      </c>
      <c r="P165" s="147" t="str">
        <f t="shared" si="25"/>
        <v/>
      </c>
      <c r="R165" s="254"/>
      <c r="S165" s="254"/>
      <c r="T165" s="254"/>
      <c r="U165" s="254"/>
      <c r="V165" s="254"/>
      <c r="W165" s="254"/>
    </row>
    <row r="166" spans="1:23" ht="18.600000000000001" customHeight="1" x14ac:dyDescent="0.4">
      <c r="A166" s="119">
        <f>'MACHINE INFO'!E165</f>
        <v>156</v>
      </c>
      <c r="B166" s="103">
        <f>'MACHINE INFO'!G165</f>
        <v>0.01</v>
      </c>
      <c r="C166" s="145"/>
      <c r="D166" s="145"/>
      <c r="E166" s="145"/>
      <c r="F166" s="146"/>
      <c r="G166" s="21" t="str">
        <f t="shared" si="20"/>
        <v/>
      </c>
      <c r="H166" s="146"/>
      <c r="I166" s="146"/>
      <c r="J166" s="146"/>
      <c r="K166" s="21">
        <f t="shared" si="21"/>
        <v>0</v>
      </c>
      <c r="L166" s="88" t="str">
        <f t="shared" si="22"/>
        <v>M/C Off?</v>
      </c>
      <c r="M166" s="109">
        <f>SUM('MACHINE INFO'!Q165)</f>
        <v>0.11329999999999996</v>
      </c>
      <c r="N166" s="107" t="str">
        <f t="shared" si="23"/>
        <v/>
      </c>
      <c r="O166" s="108" t="str">
        <f t="shared" si="24"/>
        <v/>
      </c>
      <c r="P166" s="147" t="str">
        <f t="shared" si="25"/>
        <v/>
      </c>
      <c r="R166" s="17"/>
      <c r="S166" s="17"/>
      <c r="T166" s="17"/>
      <c r="U166" s="17"/>
      <c r="V166" s="17"/>
      <c r="W166" s="17"/>
    </row>
    <row r="167" spans="1:23" ht="18.600000000000001" customHeight="1" x14ac:dyDescent="0.4">
      <c r="A167" s="119">
        <f>'MACHINE INFO'!E166</f>
        <v>157</v>
      </c>
      <c r="B167" s="103">
        <f>'MACHINE INFO'!G166</f>
        <v>0.01</v>
      </c>
      <c r="C167" s="145"/>
      <c r="D167" s="145"/>
      <c r="E167" s="145"/>
      <c r="F167" s="146"/>
      <c r="G167" s="21" t="str">
        <f t="shared" si="20"/>
        <v/>
      </c>
      <c r="H167" s="146"/>
      <c r="I167" s="146"/>
      <c r="J167" s="146"/>
      <c r="K167" s="21">
        <f t="shared" si="21"/>
        <v>0</v>
      </c>
      <c r="L167" s="88" t="str">
        <f t="shared" si="22"/>
        <v>M/C Off?</v>
      </c>
      <c r="M167" s="109">
        <f>SUM('MACHINE INFO'!Q166)</f>
        <v>0.11329999999999996</v>
      </c>
      <c r="N167" s="107" t="str">
        <f t="shared" si="23"/>
        <v/>
      </c>
      <c r="O167" s="108" t="str">
        <f t="shared" si="24"/>
        <v/>
      </c>
      <c r="P167" s="147" t="str">
        <f t="shared" si="25"/>
        <v/>
      </c>
      <c r="R167" s="17"/>
      <c r="S167" s="17"/>
      <c r="T167" s="17"/>
      <c r="U167" s="17"/>
      <c r="V167" s="17"/>
      <c r="W167" s="17"/>
    </row>
    <row r="168" spans="1:23" ht="18.600000000000001" customHeight="1" x14ac:dyDescent="0.4">
      <c r="A168" s="119">
        <f>'MACHINE INFO'!E167</f>
        <v>158</v>
      </c>
      <c r="B168" s="103">
        <f>'MACHINE INFO'!G167</f>
        <v>0.01</v>
      </c>
      <c r="C168" s="145"/>
      <c r="D168" s="145"/>
      <c r="E168" s="145"/>
      <c r="F168" s="146"/>
      <c r="G168" s="21" t="str">
        <f t="shared" si="20"/>
        <v/>
      </c>
      <c r="H168" s="146"/>
      <c r="I168" s="146"/>
      <c r="J168" s="146"/>
      <c r="K168" s="21">
        <f t="shared" si="21"/>
        <v>0</v>
      </c>
      <c r="L168" s="88" t="str">
        <f t="shared" si="22"/>
        <v>M/C Off?</v>
      </c>
      <c r="M168" s="109">
        <f>SUM('MACHINE INFO'!Q167)</f>
        <v>0.11329999999999996</v>
      </c>
      <c r="N168" s="107" t="str">
        <f t="shared" si="23"/>
        <v/>
      </c>
      <c r="O168" s="108" t="str">
        <f t="shared" si="24"/>
        <v/>
      </c>
      <c r="P168" s="147" t="str">
        <f t="shared" si="25"/>
        <v/>
      </c>
      <c r="R168" s="17"/>
      <c r="S168" s="17"/>
      <c r="T168" s="17"/>
      <c r="U168" s="17"/>
      <c r="V168" s="17"/>
      <c r="W168" s="17"/>
    </row>
    <row r="169" spans="1:23" ht="18.600000000000001" customHeight="1" x14ac:dyDescent="0.4">
      <c r="A169" s="119">
        <f>'MACHINE INFO'!E168</f>
        <v>159</v>
      </c>
      <c r="B169" s="103">
        <f>'MACHINE INFO'!G168</f>
        <v>0.01</v>
      </c>
      <c r="C169" s="145"/>
      <c r="D169" s="145"/>
      <c r="E169" s="145"/>
      <c r="F169" s="146"/>
      <c r="G169" s="21" t="str">
        <f t="shared" si="20"/>
        <v/>
      </c>
      <c r="H169" s="146"/>
      <c r="I169" s="146"/>
      <c r="J169" s="146"/>
      <c r="K169" s="21">
        <f t="shared" si="21"/>
        <v>0</v>
      </c>
      <c r="L169" s="88" t="str">
        <f t="shared" si="22"/>
        <v>M/C Off?</v>
      </c>
      <c r="M169" s="109">
        <f>SUM('MACHINE INFO'!Q168)</f>
        <v>0.11329999999999996</v>
      </c>
      <c r="N169" s="107" t="str">
        <f t="shared" si="23"/>
        <v/>
      </c>
      <c r="O169" s="108" t="str">
        <f t="shared" si="24"/>
        <v/>
      </c>
      <c r="P169" s="147" t="str">
        <f t="shared" si="25"/>
        <v/>
      </c>
      <c r="R169" s="17"/>
      <c r="S169" s="17"/>
      <c r="T169" s="17"/>
      <c r="U169" s="17"/>
      <c r="V169" s="17"/>
      <c r="W169" s="17"/>
    </row>
    <row r="170" spans="1:23" ht="18.600000000000001" customHeight="1" x14ac:dyDescent="0.4">
      <c r="A170" s="119">
        <f>'MACHINE INFO'!E169</f>
        <v>160</v>
      </c>
      <c r="B170" s="103">
        <f>'MACHINE INFO'!G169</f>
        <v>0.01</v>
      </c>
      <c r="C170" s="145"/>
      <c r="D170" s="145"/>
      <c r="E170" s="145"/>
      <c r="F170" s="146"/>
      <c r="G170" s="21" t="str">
        <f t="shared" si="20"/>
        <v/>
      </c>
      <c r="H170" s="146"/>
      <c r="I170" s="146"/>
      <c r="J170" s="146"/>
      <c r="K170" s="21">
        <f t="shared" si="21"/>
        <v>0</v>
      </c>
      <c r="L170" s="88" t="str">
        <f t="shared" si="22"/>
        <v>M/C Off?</v>
      </c>
      <c r="M170" s="109">
        <f>SUM('MACHINE INFO'!Q169)</f>
        <v>0.11329999999999996</v>
      </c>
      <c r="N170" s="107" t="str">
        <f t="shared" si="23"/>
        <v/>
      </c>
      <c r="O170" s="108" t="str">
        <f t="shared" si="24"/>
        <v/>
      </c>
      <c r="P170" s="147" t="str">
        <f t="shared" si="25"/>
        <v/>
      </c>
      <c r="R170" s="17"/>
      <c r="S170" s="17"/>
      <c r="T170" s="17"/>
      <c r="U170" s="17"/>
      <c r="V170" s="17"/>
      <c r="W170" s="17"/>
    </row>
    <row r="171" spans="1:23" ht="18.600000000000001" customHeight="1" x14ac:dyDescent="0.4">
      <c r="A171" s="119">
        <f>'MACHINE INFO'!E170</f>
        <v>161</v>
      </c>
      <c r="B171" s="103">
        <f>'MACHINE INFO'!G170</f>
        <v>0.01</v>
      </c>
      <c r="C171" s="145"/>
      <c r="D171" s="145"/>
      <c r="E171" s="145"/>
      <c r="F171" s="146"/>
      <c r="G171" s="21" t="str">
        <f t="shared" si="20"/>
        <v/>
      </c>
      <c r="H171" s="146"/>
      <c r="I171" s="146"/>
      <c r="J171" s="146"/>
      <c r="K171" s="21">
        <f t="shared" si="21"/>
        <v>0</v>
      </c>
      <c r="L171" s="88" t="str">
        <f t="shared" si="22"/>
        <v>M/C Off?</v>
      </c>
      <c r="M171" s="109">
        <f>SUM('MACHINE INFO'!Q170)</f>
        <v>0.11329999999999996</v>
      </c>
      <c r="N171" s="107" t="str">
        <f t="shared" si="23"/>
        <v/>
      </c>
      <c r="O171" s="108" t="str">
        <f t="shared" si="24"/>
        <v/>
      </c>
      <c r="P171" s="147" t="str">
        <f t="shared" si="25"/>
        <v/>
      </c>
      <c r="R171" s="17"/>
      <c r="S171" s="17"/>
      <c r="T171" s="17"/>
      <c r="U171" s="17"/>
      <c r="V171" s="17"/>
      <c r="W171" s="17"/>
    </row>
    <row r="172" spans="1:23" ht="18.600000000000001" customHeight="1" x14ac:dyDescent="0.4">
      <c r="A172" s="119">
        <f>'MACHINE INFO'!E171</f>
        <v>162</v>
      </c>
      <c r="B172" s="103">
        <f>'MACHINE INFO'!G171</f>
        <v>0.01</v>
      </c>
      <c r="C172" s="145"/>
      <c r="D172" s="145"/>
      <c r="E172" s="145"/>
      <c r="F172" s="146"/>
      <c r="G172" s="21" t="str">
        <f t="shared" si="20"/>
        <v/>
      </c>
      <c r="H172" s="146"/>
      <c r="I172" s="146"/>
      <c r="J172" s="146"/>
      <c r="K172" s="21">
        <f t="shared" si="21"/>
        <v>0</v>
      </c>
      <c r="L172" s="88" t="str">
        <f t="shared" si="22"/>
        <v>M/C Off?</v>
      </c>
      <c r="M172" s="109">
        <f>SUM('MACHINE INFO'!Q171)</f>
        <v>0.12949999999999995</v>
      </c>
      <c r="N172" s="107" t="str">
        <f t="shared" si="23"/>
        <v/>
      </c>
      <c r="O172" s="108" t="str">
        <f t="shared" si="24"/>
        <v/>
      </c>
      <c r="P172" s="147" t="str">
        <f t="shared" si="25"/>
        <v/>
      </c>
      <c r="R172" s="17"/>
      <c r="S172" s="17"/>
      <c r="T172" s="17"/>
      <c r="U172" s="17"/>
      <c r="V172" s="17"/>
      <c r="W172" s="17"/>
    </row>
    <row r="173" spans="1:23" ht="18.600000000000001" customHeight="1" x14ac:dyDescent="0.4">
      <c r="A173" s="119">
        <f>'MACHINE INFO'!E172</f>
        <v>163</v>
      </c>
      <c r="B173" s="103">
        <f>'MACHINE INFO'!G172</f>
        <v>0.01</v>
      </c>
      <c r="C173" s="145"/>
      <c r="D173" s="145"/>
      <c r="E173" s="145"/>
      <c r="F173" s="146"/>
      <c r="G173" s="21" t="str">
        <f t="shared" si="20"/>
        <v/>
      </c>
      <c r="H173" s="146"/>
      <c r="I173" s="146"/>
      <c r="J173" s="146"/>
      <c r="K173" s="21">
        <f t="shared" si="21"/>
        <v>0</v>
      </c>
      <c r="L173" s="88" t="str">
        <f t="shared" si="22"/>
        <v>M/C Off?</v>
      </c>
      <c r="M173" s="109">
        <f>SUM('MACHINE INFO'!Q172)</f>
        <v>0.12949999999999995</v>
      </c>
      <c r="N173" s="107" t="str">
        <f t="shared" si="23"/>
        <v/>
      </c>
      <c r="O173" s="108" t="str">
        <f t="shared" si="24"/>
        <v/>
      </c>
      <c r="P173" s="147" t="str">
        <f t="shared" si="25"/>
        <v/>
      </c>
      <c r="R173" s="17"/>
      <c r="S173" s="17"/>
      <c r="T173" s="17"/>
      <c r="U173" s="17"/>
      <c r="V173" s="17"/>
      <c r="W173" s="17"/>
    </row>
    <row r="174" spans="1:23" ht="18.600000000000001" customHeight="1" x14ac:dyDescent="0.4">
      <c r="A174" s="119">
        <f>'MACHINE INFO'!E173</f>
        <v>164</v>
      </c>
      <c r="B174" s="103">
        <f>'MACHINE INFO'!G173</f>
        <v>0.01</v>
      </c>
      <c r="C174" s="145"/>
      <c r="D174" s="145"/>
      <c r="E174" s="145"/>
      <c r="F174" s="146"/>
      <c r="G174" s="21" t="str">
        <f t="shared" si="20"/>
        <v/>
      </c>
      <c r="H174" s="146"/>
      <c r="I174" s="146"/>
      <c r="J174" s="146"/>
      <c r="K174" s="21">
        <f t="shared" si="21"/>
        <v>0</v>
      </c>
      <c r="L174" s="88" t="str">
        <f t="shared" si="22"/>
        <v>M/C Off?</v>
      </c>
      <c r="M174" s="109">
        <f>SUM('MACHINE INFO'!Q173)</f>
        <v>0.12949999999999995</v>
      </c>
      <c r="N174" s="107" t="str">
        <f t="shared" si="23"/>
        <v/>
      </c>
      <c r="O174" s="108" t="str">
        <f t="shared" si="24"/>
        <v/>
      </c>
      <c r="P174" s="147" t="str">
        <f t="shared" si="25"/>
        <v/>
      </c>
      <c r="R174" s="17"/>
      <c r="S174" s="17"/>
      <c r="T174" s="17"/>
      <c r="U174" s="17"/>
      <c r="V174" s="17"/>
      <c r="W174" s="17"/>
    </row>
    <row r="175" spans="1:23" ht="18.600000000000001" customHeight="1" x14ac:dyDescent="0.4">
      <c r="A175" s="119">
        <f>'MACHINE INFO'!E174</f>
        <v>165</v>
      </c>
      <c r="B175" s="103">
        <f>'MACHINE INFO'!G174</f>
        <v>0.01</v>
      </c>
      <c r="C175" s="145"/>
      <c r="D175" s="145"/>
      <c r="E175" s="145"/>
      <c r="F175" s="146"/>
      <c r="G175" s="21" t="str">
        <f t="shared" si="20"/>
        <v/>
      </c>
      <c r="H175" s="146"/>
      <c r="I175" s="146"/>
      <c r="J175" s="146"/>
      <c r="K175" s="21">
        <f t="shared" si="21"/>
        <v>0</v>
      </c>
      <c r="L175" s="88" t="str">
        <f t="shared" si="22"/>
        <v>M/C Off?</v>
      </c>
      <c r="M175" s="109">
        <f>SUM('MACHINE INFO'!Q174)</f>
        <v>0.14539999999999997</v>
      </c>
      <c r="N175" s="107" t="str">
        <f t="shared" si="23"/>
        <v/>
      </c>
      <c r="O175" s="108" t="str">
        <f t="shared" si="24"/>
        <v/>
      </c>
      <c r="P175" s="147" t="str">
        <f t="shared" si="25"/>
        <v/>
      </c>
      <c r="R175" s="17"/>
      <c r="S175" s="17"/>
      <c r="T175" s="17"/>
      <c r="U175" s="17"/>
      <c r="V175" s="17"/>
      <c r="W175" s="17"/>
    </row>
    <row r="176" spans="1:23" ht="18.600000000000001" customHeight="1" x14ac:dyDescent="0.4">
      <c r="A176" s="119">
        <f>'MACHINE INFO'!E175</f>
        <v>166</v>
      </c>
      <c r="B176" s="103">
        <f>'MACHINE INFO'!G175</f>
        <v>0.01</v>
      </c>
      <c r="C176" s="145"/>
      <c r="D176" s="145"/>
      <c r="E176" s="145"/>
      <c r="F176" s="146"/>
      <c r="G176" s="21" t="str">
        <f t="shared" si="20"/>
        <v/>
      </c>
      <c r="H176" s="146"/>
      <c r="I176" s="146"/>
      <c r="J176" s="146"/>
      <c r="K176" s="21">
        <f t="shared" si="21"/>
        <v>0</v>
      </c>
      <c r="L176" s="88" t="str">
        <f t="shared" si="22"/>
        <v>M/C Off?</v>
      </c>
      <c r="M176" s="109">
        <f>SUM('MACHINE INFO'!Q175)</f>
        <v>0.14539999999999997</v>
      </c>
      <c r="N176" s="107" t="str">
        <f t="shared" si="23"/>
        <v/>
      </c>
      <c r="O176" s="108" t="str">
        <f t="shared" si="24"/>
        <v/>
      </c>
      <c r="P176" s="147" t="str">
        <f t="shared" si="25"/>
        <v/>
      </c>
      <c r="R176" s="17"/>
      <c r="S176" s="17"/>
      <c r="T176" s="17"/>
      <c r="U176" s="17"/>
      <c r="V176" s="17"/>
      <c r="W176" s="17"/>
    </row>
    <row r="177" spans="1:24" ht="18.600000000000001" customHeight="1" x14ac:dyDescent="0.4">
      <c r="A177" s="119">
        <f>'MACHINE INFO'!E176</f>
        <v>167</v>
      </c>
      <c r="B177" s="103">
        <f>'MACHINE INFO'!G176</f>
        <v>0.01</v>
      </c>
      <c r="C177" s="145"/>
      <c r="D177" s="145"/>
      <c r="E177" s="145"/>
      <c r="F177" s="146"/>
      <c r="G177" s="21" t="str">
        <f t="shared" si="20"/>
        <v/>
      </c>
      <c r="H177" s="146"/>
      <c r="I177" s="146"/>
      <c r="J177" s="146"/>
      <c r="K177" s="21">
        <f t="shared" si="21"/>
        <v>0</v>
      </c>
      <c r="L177" s="88" t="str">
        <f t="shared" si="22"/>
        <v>M/C Off?</v>
      </c>
      <c r="M177" s="109">
        <f>SUM('MACHINE INFO'!Q176)</f>
        <v>0.11129999999999995</v>
      </c>
      <c r="N177" s="107" t="str">
        <f t="shared" si="23"/>
        <v/>
      </c>
      <c r="O177" s="108" t="str">
        <f t="shared" si="24"/>
        <v/>
      </c>
      <c r="P177" s="147" t="str">
        <f t="shared" si="25"/>
        <v/>
      </c>
      <c r="R177" s="17"/>
      <c r="S177" s="17"/>
      <c r="T177" s="17"/>
      <c r="U177" s="17"/>
      <c r="V177" s="17"/>
      <c r="W177" s="17"/>
    </row>
    <row r="178" spans="1:24" ht="18.600000000000001" customHeight="1" x14ac:dyDescent="0.4">
      <c r="A178" s="119">
        <f>'MACHINE INFO'!E177</f>
        <v>168</v>
      </c>
      <c r="B178" s="103">
        <f>'MACHINE INFO'!G177</f>
        <v>0.01</v>
      </c>
      <c r="C178" s="145"/>
      <c r="D178" s="145"/>
      <c r="E178" s="145"/>
      <c r="F178" s="146"/>
      <c r="G178" s="21" t="str">
        <f t="shared" si="20"/>
        <v/>
      </c>
      <c r="H178" s="146"/>
      <c r="I178" s="146"/>
      <c r="J178" s="146"/>
      <c r="K178" s="21">
        <f t="shared" si="21"/>
        <v>0</v>
      </c>
      <c r="L178" s="88" t="str">
        <f t="shared" si="22"/>
        <v>M/C Off?</v>
      </c>
      <c r="M178" s="109">
        <f>SUM('MACHINE INFO'!Q177)</f>
        <v>0.11129999999999995</v>
      </c>
      <c r="N178" s="107" t="str">
        <f t="shared" si="23"/>
        <v/>
      </c>
      <c r="O178" s="108" t="str">
        <f t="shared" si="24"/>
        <v/>
      </c>
      <c r="P178" s="147" t="str">
        <f t="shared" si="25"/>
        <v/>
      </c>
      <c r="R178" s="17"/>
      <c r="S178" s="17"/>
      <c r="T178" s="17"/>
      <c r="U178" s="17"/>
      <c r="V178" s="17"/>
      <c r="W178" s="17"/>
    </row>
    <row r="179" spans="1:24" ht="18.600000000000001" customHeight="1" x14ac:dyDescent="0.4">
      <c r="A179" s="119">
        <f>'MACHINE INFO'!E178</f>
        <v>169</v>
      </c>
      <c r="B179" s="103">
        <f>'MACHINE INFO'!G178</f>
        <v>0.01</v>
      </c>
      <c r="C179" s="145"/>
      <c r="D179" s="145"/>
      <c r="E179" s="145"/>
      <c r="F179" s="146"/>
      <c r="G179" s="21" t="str">
        <f t="shared" si="20"/>
        <v/>
      </c>
      <c r="H179" s="146"/>
      <c r="I179" s="146"/>
      <c r="J179" s="146"/>
      <c r="K179" s="21">
        <f t="shared" si="21"/>
        <v>0</v>
      </c>
      <c r="L179" s="88" t="str">
        <f t="shared" si="22"/>
        <v>M/C Off?</v>
      </c>
      <c r="M179" s="109">
        <f>SUM('MACHINE INFO'!Q178)</f>
        <v>0.11129999999999995</v>
      </c>
      <c r="N179" s="107" t="str">
        <f t="shared" si="23"/>
        <v/>
      </c>
      <c r="O179" s="108" t="str">
        <f t="shared" si="24"/>
        <v/>
      </c>
      <c r="P179" s="147" t="str">
        <f t="shared" si="25"/>
        <v/>
      </c>
      <c r="R179" s="17"/>
      <c r="S179" s="17"/>
      <c r="T179" s="17"/>
      <c r="U179" s="17"/>
      <c r="V179" s="17"/>
      <c r="W179" s="17"/>
    </row>
    <row r="180" spans="1:24" ht="18.600000000000001" customHeight="1" x14ac:dyDescent="0.4">
      <c r="A180" s="119">
        <f>'MACHINE INFO'!E179</f>
        <v>170</v>
      </c>
      <c r="B180" s="103">
        <f>'MACHINE INFO'!G179</f>
        <v>0.01</v>
      </c>
      <c r="C180" s="145"/>
      <c r="D180" s="145"/>
      <c r="E180" s="145"/>
      <c r="F180" s="146"/>
      <c r="G180" s="21" t="str">
        <f t="shared" si="20"/>
        <v/>
      </c>
      <c r="H180" s="146"/>
      <c r="I180" s="146"/>
      <c r="J180" s="146"/>
      <c r="K180" s="21">
        <f t="shared" si="21"/>
        <v>0</v>
      </c>
      <c r="L180" s="88" t="str">
        <f t="shared" si="22"/>
        <v>M/C Off?</v>
      </c>
      <c r="M180" s="109">
        <f>SUM('MACHINE INFO'!Q179)</f>
        <v>0.11129999999999995</v>
      </c>
      <c r="N180" s="107" t="str">
        <f t="shared" si="23"/>
        <v/>
      </c>
      <c r="O180" s="108" t="str">
        <f t="shared" si="24"/>
        <v/>
      </c>
      <c r="P180" s="147" t="str">
        <f t="shared" si="25"/>
        <v/>
      </c>
      <c r="R180" s="17"/>
      <c r="S180" s="17"/>
      <c r="T180" s="17"/>
      <c r="U180" s="17"/>
      <c r="V180" s="17"/>
      <c r="W180" s="17"/>
    </row>
    <row r="181" spans="1:24" ht="18.600000000000001" customHeight="1" x14ac:dyDescent="0.4">
      <c r="A181" s="119">
        <f>'MACHINE INFO'!E180</f>
        <v>171</v>
      </c>
      <c r="B181" s="103">
        <f>'MACHINE INFO'!G180</f>
        <v>0.01</v>
      </c>
      <c r="C181" s="145"/>
      <c r="D181" s="145"/>
      <c r="E181" s="145"/>
      <c r="F181" s="146"/>
      <c r="G181" s="21" t="str">
        <f t="shared" si="20"/>
        <v/>
      </c>
      <c r="H181" s="146"/>
      <c r="I181" s="146"/>
      <c r="J181" s="146"/>
      <c r="K181" s="21">
        <f t="shared" si="21"/>
        <v>0</v>
      </c>
      <c r="L181" s="88" t="str">
        <f t="shared" si="22"/>
        <v>M/C Off?</v>
      </c>
      <c r="M181" s="109">
        <f>SUM('MACHINE INFO'!Q180)</f>
        <v>0.11129999999999995</v>
      </c>
      <c r="N181" s="107" t="str">
        <f t="shared" si="23"/>
        <v/>
      </c>
      <c r="O181" s="108" t="str">
        <f t="shared" si="24"/>
        <v/>
      </c>
      <c r="P181" s="147" t="str">
        <f t="shared" si="25"/>
        <v/>
      </c>
      <c r="R181" s="17"/>
      <c r="S181" s="17"/>
      <c r="T181" s="17"/>
      <c r="U181" s="17"/>
      <c r="V181" s="17"/>
      <c r="W181" s="17"/>
    </row>
    <row r="182" spans="1:24" ht="18.600000000000001" customHeight="1" x14ac:dyDescent="0.4">
      <c r="A182" s="119">
        <f>'MACHINE INFO'!E181</f>
        <v>172</v>
      </c>
      <c r="B182" s="103">
        <f>'MACHINE INFO'!G181</f>
        <v>0.01</v>
      </c>
      <c r="C182" s="145"/>
      <c r="D182" s="145"/>
      <c r="E182" s="145"/>
      <c r="F182" s="146"/>
      <c r="G182" s="21" t="str">
        <f t="shared" si="20"/>
        <v/>
      </c>
      <c r="H182" s="146"/>
      <c r="I182" s="146"/>
      <c r="J182" s="146"/>
      <c r="K182" s="21">
        <f t="shared" si="21"/>
        <v>0</v>
      </c>
      <c r="L182" s="88" t="str">
        <f t="shared" si="22"/>
        <v>M/C Off?</v>
      </c>
      <c r="M182" s="109">
        <f>SUM('MACHINE INFO'!Q181)</f>
        <v>0.11129999999999995</v>
      </c>
      <c r="N182" s="107" t="str">
        <f t="shared" si="23"/>
        <v/>
      </c>
      <c r="O182" s="108" t="str">
        <f t="shared" si="24"/>
        <v/>
      </c>
      <c r="P182" s="147" t="str">
        <f t="shared" si="25"/>
        <v/>
      </c>
      <c r="R182" s="17"/>
      <c r="S182" s="17"/>
      <c r="T182" s="17"/>
      <c r="U182" s="17"/>
      <c r="V182" s="17"/>
      <c r="W182" s="17"/>
    </row>
    <row r="183" spans="1:24" ht="18.600000000000001" customHeight="1" x14ac:dyDescent="0.4">
      <c r="A183" s="119">
        <f>'MACHINE INFO'!E182</f>
        <v>173</v>
      </c>
      <c r="B183" s="103">
        <f>'MACHINE INFO'!G182</f>
        <v>0.01</v>
      </c>
      <c r="C183" s="145"/>
      <c r="D183" s="145"/>
      <c r="E183" s="145"/>
      <c r="F183" s="146"/>
      <c r="G183" s="21" t="str">
        <f t="shared" si="20"/>
        <v/>
      </c>
      <c r="H183" s="146"/>
      <c r="I183" s="146"/>
      <c r="J183" s="146"/>
      <c r="K183" s="21">
        <f t="shared" si="21"/>
        <v>0</v>
      </c>
      <c r="L183" s="88" t="str">
        <f t="shared" si="22"/>
        <v>M/C Off?</v>
      </c>
      <c r="M183" s="109">
        <f>SUM('MACHINE INFO'!Q182)</f>
        <v>0.11129999999999995</v>
      </c>
      <c r="N183" s="107" t="str">
        <f t="shared" si="23"/>
        <v/>
      </c>
      <c r="O183" s="108" t="str">
        <f t="shared" si="24"/>
        <v/>
      </c>
      <c r="P183" s="147" t="str">
        <f t="shared" si="25"/>
        <v/>
      </c>
      <c r="R183" s="17"/>
      <c r="S183" s="17"/>
      <c r="T183" s="17"/>
      <c r="U183" s="17"/>
      <c r="V183" s="17"/>
      <c r="W183" s="17"/>
    </row>
    <row r="184" spans="1:24" ht="18.600000000000001" customHeight="1" x14ac:dyDescent="0.4">
      <c r="A184" s="119">
        <f>'MACHINE INFO'!E183</f>
        <v>174</v>
      </c>
      <c r="B184" s="103">
        <f>'MACHINE INFO'!G183</f>
        <v>0.01</v>
      </c>
      <c r="C184" s="145"/>
      <c r="D184" s="145"/>
      <c r="E184" s="145"/>
      <c r="F184" s="146"/>
      <c r="G184" s="21" t="str">
        <f t="shared" si="20"/>
        <v/>
      </c>
      <c r="H184" s="146"/>
      <c r="I184" s="146"/>
      <c r="J184" s="146"/>
      <c r="K184" s="21">
        <f t="shared" si="21"/>
        <v>0</v>
      </c>
      <c r="L184" s="88" t="str">
        <f t="shared" si="22"/>
        <v>M/C Off?</v>
      </c>
      <c r="M184" s="109">
        <f>SUM('MACHINE INFO'!Q183)</f>
        <v>0.12090000000000001</v>
      </c>
      <c r="N184" s="107" t="str">
        <f t="shared" si="23"/>
        <v/>
      </c>
      <c r="O184" s="108" t="str">
        <f t="shared" si="24"/>
        <v/>
      </c>
      <c r="P184" s="147" t="str">
        <f t="shared" si="25"/>
        <v/>
      </c>
      <c r="R184" s="17"/>
      <c r="S184" s="17"/>
      <c r="T184" s="17"/>
      <c r="U184" s="17"/>
      <c r="V184" s="17"/>
      <c r="W184" s="17"/>
    </row>
    <row r="185" spans="1:24" ht="18.600000000000001" customHeight="1" x14ac:dyDescent="0.4">
      <c r="A185" s="119">
        <f>'MACHINE INFO'!E184</f>
        <v>175</v>
      </c>
      <c r="B185" s="103">
        <f>'MACHINE INFO'!G184</f>
        <v>0.01</v>
      </c>
      <c r="C185" s="145"/>
      <c r="D185" s="145"/>
      <c r="E185" s="145"/>
      <c r="F185" s="146"/>
      <c r="G185" s="21" t="str">
        <f t="shared" si="20"/>
        <v/>
      </c>
      <c r="H185" s="146"/>
      <c r="I185" s="146"/>
      <c r="J185" s="146"/>
      <c r="K185" s="21">
        <f t="shared" si="21"/>
        <v>0</v>
      </c>
      <c r="L185" s="88" t="str">
        <f t="shared" si="22"/>
        <v>M/C Off?</v>
      </c>
      <c r="M185" s="109">
        <f>SUM('MACHINE INFO'!Q184)</f>
        <v>0.12090000000000001</v>
      </c>
      <c r="N185" s="107" t="str">
        <f t="shared" si="23"/>
        <v/>
      </c>
      <c r="O185" s="108" t="str">
        <f t="shared" si="24"/>
        <v/>
      </c>
      <c r="P185" s="147" t="str">
        <f t="shared" si="25"/>
        <v/>
      </c>
      <c r="R185" s="23"/>
      <c r="S185" s="23"/>
      <c r="T185" s="23"/>
      <c r="U185" s="23"/>
      <c r="V185" s="23"/>
      <c r="W185" s="23"/>
    </row>
    <row r="186" spans="1:24" ht="18.600000000000001" customHeight="1" x14ac:dyDescent="0.4">
      <c r="A186" s="119">
        <f>'MACHINE INFO'!E185</f>
        <v>176</v>
      </c>
      <c r="B186" s="103">
        <f>'MACHINE INFO'!G185</f>
        <v>0.01</v>
      </c>
      <c r="C186" s="145"/>
      <c r="D186" s="145"/>
      <c r="E186" s="145"/>
      <c r="F186" s="146"/>
      <c r="G186" s="21" t="str">
        <f t="shared" si="20"/>
        <v/>
      </c>
      <c r="H186" s="146"/>
      <c r="I186" s="146"/>
      <c r="J186" s="146"/>
      <c r="K186" s="21">
        <f t="shared" si="21"/>
        <v>0</v>
      </c>
      <c r="L186" s="88" t="str">
        <f t="shared" si="22"/>
        <v>M/C Off?</v>
      </c>
      <c r="M186" s="109">
        <f>SUM('MACHINE INFO'!Q185)</f>
        <v>0.12090000000000001</v>
      </c>
      <c r="N186" s="107" t="str">
        <f t="shared" si="23"/>
        <v/>
      </c>
      <c r="O186" s="108" t="str">
        <f t="shared" si="24"/>
        <v/>
      </c>
      <c r="P186" s="147" t="str">
        <f t="shared" si="25"/>
        <v/>
      </c>
    </row>
    <row r="187" spans="1:24" ht="18.600000000000001" customHeight="1" x14ac:dyDescent="0.4">
      <c r="A187" s="119">
        <f>'MACHINE INFO'!E186</f>
        <v>177</v>
      </c>
      <c r="B187" s="103">
        <f>'MACHINE INFO'!G186</f>
        <v>0.01</v>
      </c>
      <c r="C187" s="145"/>
      <c r="D187" s="145"/>
      <c r="E187" s="145"/>
      <c r="F187" s="146"/>
      <c r="G187" s="21" t="str">
        <f t="shared" si="20"/>
        <v/>
      </c>
      <c r="H187" s="146"/>
      <c r="I187" s="146"/>
      <c r="J187" s="146"/>
      <c r="K187" s="21">
        <f t="shared" si="21"/>
        <v>0</v>
      </c>
      <c r="L187" s="88" t="str">
        <f t="shared" si="22"/>
        <v>M/C Off?</v>
      </c>
      <c r="M187" s="109">
        <f>SUM('MACHINE INFO'!Q186)</f>
        <v>0.12090000000000001</v>
      </c>
      <c r="N187" s="107" t="str">
        <f t="shared" si="23"/>
        <v/>
      </c>
      <c r="O187" s="108" t="str">
        <f t="shared" si="24"/>
        <v/>
      </c>
      <c r="P187" s="147" t="str">
        <f t="shared" si="25"/>
        <v/>
      </c>
      <c r="R187" s="23"/>
      <c r="S187" s="23"/>
      <c r="T187" s="23"/>
      <c r="U187" s="23"/>
      <c r="V187" s="23"/>
      <c r="W187" s="23"/>
    </row>
    <row r="188" spans="1:24" ht="18.600000000000001" customHeight="1" x14ac:dyDescent="0.4">
      <c r="A188" s="119">
        <f>'MACHINE INFO'!E187</f>
        <v>178</v>
      </c>
      <c r="B188" s="103">
        <f>'MACHINE INFO'!G187</f>
        <v>0.1</v>
      </c>
      <c r="C188" s="145"/>
      <c r="D188" s="145"/>
      <c r="E188" s="145"/>
      <c r="F188" s="146"/>
      <c r="G188" s="21" t="str">
        <f t="shared" si="20"/>
        <v/>
      </c>
      <c r="H188" s="146"/>
      <c r="I188" s="146"/>
      <c r="J188" s="146"/>
      <c r="K188" s="21">
        <f t="shared" si="21"/>
        <v>0</v>
      </c>
      <c r="L188" s="88" t="str">
        <f t="shared" si="22"/>
        <v>M/C Off?</v>
      </c>
      <c r="M188" s="109">
        <f>SUM('MACHINE INFO'!Q187)</f>
        <v>4.0699999999999958E-2</v>
      </c>
      <c r="N188" s="107" t="str">
        <f t="shared" si="23"/>
        <v/>
      </c>
      <c r="O188" s="108" t="str">
        <f t="shared" si="24"/>
        <v/>
      </c>
      <c r="P188" s="147" t="str">
        <f t="shared" si="25"/>
        <v/>
      </c>
    </row>
    <row r="189" spans="1:24" ht="18.600000000000001" customHeight="1" x14ac:dyDescent="0.4">
      <c r="A189" s="119">
        <f>'MACHINE INFO'!E188</f>
        <v>179</v>
      </c>
      <c r="B189" s="103">
        <f>'MACHINE INFO'!G188</f>
        <v>0.1</v>
      </c>
      <c r="C189" s="145"/>
      <c r="D189" s="145"/>
      <c r="E189" s="145"/>
      <c r="F189" s="146"/>
      <c r="G189" s="21" t="str">
        <f t="shared" si="20"/>
        <v/>
      </c>
      <c r="H189" s="146"/>
      <c r="I189" s="146"/>
      <c r="J189" s="146"/>
      <c r="K189" s="21">
        <f t="shared" si="21"/>
        <v>0</v>
      </c>
      <c r="L189" s="88" t="str">
        <f t="shared" si="22"/>
        <v>M/C Off?</v>
      </c>
      <c r="M189" s="109">
        <f>SUM('MACHINE INFO'!Q188)</f>
        <v>4.0699999999999958E-2</v>
      </c>
      <c r="N189" s="107" t="str">
        <f t="shared" si="23"/>
        <v/>
      </c>
      <c r="O189" s="108" t="str">
        <f t="shared" si="24"/>
        <v/>
      </c>
      <c r="P189" s="147" t="str">
        <f t="shared" si="25"/>
        <v/>
      </c>
    </row>
    <row r="190" spans="1:24" ht="18.600000000000001" customHeight="1" x14ac:dyDescent="0.4">
      <c r="A190" s="119">
        <f>'MACHINE INFO'!E189</f>
        <v>180</v>
      </c>
      <c r="B190" s="103">
        <f>'MACHINE INFO'!G189</f>
        <v>0.1</v>
      </c>
      <c r="C190" s="145"/>
      <c r="D190" s="145"/>
      <c r="E190" s="145"/>
      <c r="F190" s="146"/>
      <c r="G190" s="21" t="str">
        <f t="shared" si="20"/>
        <v/>
      </c>
      <c r="H190" s="146"/>
      <c r="I190" s="146"/>
      <c r="J190" s="146"/>
      <c r="K190" s="21">
        <f t="shared" si="21"/>
        <v>0</v>
      </c>
      <c r="L190" s="88" t="str">
        <f t="shared" si="22"/>
        <v>M/C Off?</v>
      </c>
      <c r="M190" s="109">
        <f>SUM('MACHINE INFO'!Q189)</f>
        <v>4.0699999999999958E-2</v>
      </c>
      <c r="N190" s="107" t="str">
        <f t="shared" si="23"/>
        <v/>
      </c>
      <c r="O190" s="108" t="str">
        <f t="shared" si="24"/>
        <v/>
      </c>
      <c r="P190" s="147" t="str">
        <f t="shared" si="25"/>
        <v/>
      </c>
      <c r="Q190" s="254"/>
      <c r="X190" s="254"/>
    </row>
    <row r="191" spans="1:24" ht="18.600000000000001" customHeight="1" x14ac:dyDescent="0.4">
      <c r="A191" s="119">
        <f>'MACHINE INFO'!E190</f>
        <v>181</v>
      </c>
      <c r="B191" s="103">
        <f>'MACHINE INFO'!G190</f>
        <v>0.1</v>
      </c>
      <c r="C191" s="145"/>
      <c r="D191" s="145"/>
      <c r="E191" s="145"/>
      <c r="F191" s="146"/>
      <c r="G191" s="21" t="str">
        <f t="shared" si="20"/>
        <v/>
      </c>
      <c r="H191" s="146"/>
      <c r="I191" s="146"/>
      <c r="J191" s="146"/>
      <c r="K191" s="21">
        <f t="shared" si="21"/>
        <v>0</v>
      </c>
      <c r="L191" s="88" t="str">
        <f t="shared" si="22"/>
        <v>M/C Off?</v>
      </c>
      <c r="M191" s="109">
        <f>SUM('MACHINE INFO'!Q190)</f>
        <v>4.0699999999999958E-2</v>
      </c>
      <c r="N191" s="107" t="str">
        <f t="shared" si="23"/>
        <v/>
      </c>
      <c r="O191" s="108" t="str">
        <f t="shared" si="24"/>
        <v/>
      </c>
      <c r="P191" s="147" t="str">
        <f t="shared" si="25"/>
        <v/>
      </c>
      <c r="Q191" s="17"/>
      <c r="X191" s="17"/>
    </row>
    <row r="192" spans="1:24" ht="18.600000000000001" customHeight="1" x14ac:dyDescent="0.4">
      <c r="A192" s="119">
        <f>'MACHINE INFO'!E191</f>
        <v>182</v>
      </c>
      <c r="B192" s="103">
        <f>'MACHINE INFO'!G191</f>
        <v>0.1</v>
      </c>
      <c r="C192" s="145"/>
      <c r="D192" s="145"/>
      <c r="E192" s="145"/>
      <c r="F192" s="146"/>
      <c r="G192" s="21" t="str">
        <f t="shared" si="20"/>
        <v/>
      </c>
      <c r="H192" s="146"/>
      <c r="I192" s="146"/>
      <c r="J192" s="146"/>
      <c r="K192" s="21">
        <f t="shared" si="21"/>
        <v>0</v>
      </c>
      <c r="L192" s="88" t="str">
        <f t="shared" si="22"/>
        <v>M/C Off?</v>
      </c>
      <c r="M192" s="109">
        <f>SUM('MACHINE INFO'!Q191)</f>
        <v>4.0699999999999958E-2</v>
      </c>
      <c r="N192" s="107" t="str">
        <f t="shared" si="23"/>
        <v/>
      </c>
      <c r="O192" s="108" t="str">
        <f t="shared" si="24"/>
        <v/>
      </c>
      <c r="P192" s="147" t="str">
        <f t="shared" si="25"/>
        <v/>
      </c>
      <c r="Q192" s="17"/>
      <c r="X192" s="17"/>
    </row>
    <row r="193" spans="1:24" ht="18.600000000000001" customHeight="1" x14ac:dyDescent="0.4">
      <c r="A193" s="119">
        <f>'MACHINE INFO'!E192</f>
        <v>183</v>
      </c>
      <c r="B193" s="103">
        <f>'MACHINE INFO'!G192</f>
        <v>0.25</v>
      </c>
      <c r="C193" s="145"/>
      <c r="D193" s="145"/>
      <c r="E193" s="145"/>
      <c r="F193" s="146"/>
      <c r="G193" s="21" t="str">
        <f t="shared" si="20"/>
        <v/>
      </c>
      <c r="H193" s="146"/>
      <c r="I193" s="146"/>
      <c r="J193" s="146"/>
      <c r="K193" s="21">
        <f t="shared" si="21"/>
        <v>0</v>
      </c>
      <c r="L193" s="88" t="str">
        <f t="shared" si="22"/>
        <v>M/C Off?</v>
      </c>
      <c r="M193" s="109">
        <f>SUM('MACHINE INFO'!Q192)</f>
        <v>5.3100000000000036E-2</v>
      </c>
      <c r="N193" s="107" t="str">
        <f t="shared" si="23"/>
        <v/>
      </c>
      <c r="O193" s="108" t="str">
        <f t="shared" si="24"/>
        <v/>
      </c>
      <c r="P193" s="147" t="str">
        <f t="shared" si="25"/>
        <v/>
      </c>
      <c r="Q193" s="17"/>
      <c r="X193" s="17"/>
    </row>
    <row r="194" spans="1:24" ht="18.600000000000001" customHeight="1" x14ac:dyDescent="0.4">
      <c r="A194" s="119">
        <f>'MACHINE INFO'!E193</f>
        <v>184</v>
      </c>
      <c r="B194" s="103">
        <f>'MACHINE INFO'!G193</f>
        <v>0.25</v>
      </c>
      <c r="C194" s="145"/>
      <c r="D194" s="145"/>
      <c r="E194" s="145"/>
      <c r="F194" s="146"/>
      <c r="G194" s="21" t="str">
        <f t="shared" si="20"/>
        <v/>
      </c>
      <c r="H194" s="146"/>
      <c r="I194" s="146"/>
      <c r="J194" s="146"/>
      <c r="K194" s="21">
        <f t="shared" si="21"/>
        <v>0</v>
      </c>
      <c r="L194" s="88" t="str">
        <f t="shared" si="22"/>
        <v>M/C Off?</v>
      </c>
      <c r="M194" s="109">
        <f>SUM('MACHINE INFO'!Q193)</f>
        <v>5.3100000000000036E-2</v>
      </c>
      <c r="N194" s="107" t="str">
        <f t="shared" si="23"/>
        <v/>
      </c>
      <c r="O194" s="108" t="str">
        <f t="shared" si="24"/>
        <v/>
      </c>
      <c r="P194" s="147" t="str">
        <f t="shared" si="25"/>
        <v/>
      </c>
      <c r="Q194" s="17"/>
      <c r="X194" s="17"/>
    </row>
    <row r="195" spans="1:24" ht="18.600000000000001" customHeight="1" x14ac:dyDescent="0.4">
      <c r="A195" s="119">
        <f>'MACHINE INFO'!E194</f>
        <v>185</v>
      </c>
      <c r="B195" s="103">
        <f>'MACHINE INFO'!G194</f>
        <v>0.25</v>
      </c>
      <c r="C195" s="145"/>
      <c r="D195" s="145"/>
      <c r="E195" s="145"/>
      <c r="F195" s="146"/>
      <c r="G195" s="21" t="str">
        <f t="shared" si="20"/>
        <v/>
      </c>
      <c r="H195" s="146"/>
      <c r="I195" s="146"/>
      <c r="J195" s="146"/>
      <c r="K195" s="21">
        <f t="shared" si="21"/>
        <v>0</v>
      </c>
      <c r="L195" s="88" t="str">
        <f t="shared" si="22"/>
        <v>M/C Off?</v>
      </c>
      <c r="M195" s="109">
        <f>SUM('MACHINE INFO'!Q194)</f>
        <v>5.3100000000000036E-2</v>
      </c>
      <c r="N195" s="107" t="str">
        <f t="shared" si="23"/>
        <v/>
      </c>
      <c r="O195" s="108" t="str">
        <f t="shared" si="24"/>
        <v/>
      </c>
      <c r="P195" s="147" t="str">
        <f t="shared" si="25"/>
        <v/>
      </c>
      <c r="Q195" s="17"/>
      <c r="X195" s="17"/>
    </row>
    <row r="196" spans="1:24" ht="18.600000000000001" customHeight="1" x14ac:dyDescent="0.4">
      <c r="A196" s="119">
        <f>'MACHINE INFO'!E195</f>
        <v>186</v>
      </c>
      <c r="B196" s="103">
        <f>'MACHINE INFO'!G195</f>
        <v>0.25</v>
      </c>
      <c r="C196" s="145"/>
      <c r="D196" s="145"/>
      <c r="E196" s="145"/>
      <c r="F196" s="146"/>
      <c r="G196" s="21" t="str">
        <f t="shared" si="20"/>
        <v/>
      </c>
      <c r="H196" s="146"/>
      <c r="I196" s="146"/>
      <c r="J196" s="146"/>
      <c r="K196" s="21">
        <f t="shared" si="21"/>
        <v>0</v>
      </c>
      <c r="L196" s="88" t="str">
        <f t="shared" si="22"/>
        <v>M/C Off?</v>
      </c>
      <c r="M196" s="109">
        <f>SUM('MACHINE INFO'!Q195)</f>
        <v>5.3100000000000036E-2</v>
      </c>
      <c r="N196" s="107" t="str">
        <f t="shared" si="23"/>
        <v/>
      </c>
      <c r="O196" s="108" t="str">
        <f t="shared" si="24"/>
        <v/>
      </c>
      <c r="P196" s="147" t="str">
        <f t="shared" si="25"/>
        <v/>
      </c>
      <c r="Q196" s="17"/>
      <c r="X196" s="17"/>
    </row>
    <row r="197" spans="1:24" ht="18.600000000000001" customHeight="1" x14ac:dyDescent="0.4">
      <c r="A197" s="119">
        <f>'MACHINE INFO'!E196</f>
        <v>187</v>
      </c>
      <c r="B197" s="103">
        <f>'MACHINE INFO'!G196</f>
        <v>0.25</v>
      </c>
      <c r="C197" s="145"/>
      <c r="D197" s="145"/>
      <c r="E197" s="145"/>
      <c r="F197" s="146"/>
      <c r="G197" s="21" t="str">
        <f t="shared" si="20"/>
        <v/>
      </c>
      <c r="H197" s="146"/>
      <c r="I197" s="146"/>
      <c r="J197" s="146"/>
      <c r="K197" s="21">
        <f t="shared" si="21"/>
        <v>0</v>
      </c>
      <c r="L197" s="88" t="str">
        <f t="shared" si="22"/>
        <v>M/C Off?</v>
      </c>
      <c r="M197" s="109">
        <f>SUM('MACHINE INFO'!Q196)</f>
        <v>5.3100000000000036E-2</v>
      </c>
      <c r="N197" s="107" t="str">
        <f t="shared" si="23"/>
        <v/>
      </c>
      <c r="O197" s="108" t="str">
        <f t="shared" si="24"/>
        <v/>
      </c>
      <c r="P197" s="147" t="str">
        <f t="shared" si="25"/>
        <v/>
      </c>
      <c r="Q197" s="17"/>
      <c r="X197" s="17"/>
    </row>
    <row r="198" spans="1:24" ht="18.600000000000001" customHeight="1" x14ac:dyDescent="0.4">
      <c r="A198" s="119">
        <f>'MACHINE INFO'!E197</f>
        <v>188</v>
      </c>
      <c r="B198" s="103">
        <f>'MACHINE INFO'!G197</f>
        <v>0.01</v>
      </c>
      <c r="C198" s="145"/>
      <c r="D198" s="145"/>
      <c r="E198" s="145"/>
      <c r="F198" s="146"/>
      <c r="G198" s="21" t="str">
        <f t="shared" si="20"/>
        <v/>
      </c>
      <c r="H198" s="146"/>
      <c r="I198" s="146"/>
      <c r="J198" s="146"/>
      <c r="K198" s="21">
        <f t="shared" si="21"/>
        <v>0</v>
      </c>
      <c r="L198" s="88" t="str">
        <f t="shared" si="22"/>
        <v>M/C Off?</v>
      </c>
      <c r="M198" s="109">
        <f>SUM('MACHINE INFO'!Q197)</f>
        <v>0.12090000000000001</v>
      </c>
      <c r="N198" s="107" t="str">
        <f t="shared" si="23"/>
        <v/>
      </c>
      <c r="O198" s="108" t="str">
        <f t="shared" si="24"/>
        <v/>
      </c>
      <c r="P198" s="147" t="str">
        <f t="shared" si="25"/>
        <v/>
      </c>
      <c r="Q198" s="17"/>
      <c r="X198" s="17"/>
    </row>
    <row r="199" spans="1:24" s="254" customFormat="1" ht="18.600000000000001" customHeight="1" x14ac:dyDescent="0.4">
      <c r="A199" s="119">
        <f>'MACHINE INFO'!E198</f>
        <v>189</v>
      </c>
      <c r="B199" s="103">
        <f>'MACHINE INFO'!G198</f>
        <v>0.01</v>
      </c>
      <c r="C199" s="145"/>
      <c r="D199" s="145"/>
      <c r="E199" s="145"/>
      <c r="F199" s="146"/>
      <c r="G199" s="21" t="str">
        <f t="shared" si="20"/>
        <v/>
      </c>
      <c r="H199" s="146"/>
      <c r="I199" s="146"/>
      <c r="J199" s="146"/>
      <c r="K199" s="21">
        <f t="shared" si="21"/>
        <v>0</v>
      </c>
      <c r="L199" s="88" t="str">
        <f t="shared" si="22"/>
        <v>M/C Off?</v>
      </c>
      <c r="M199" s="109">
        <f>SUM('MACHINE INFO'!Q198)</f>
        <v>0.12090000000000001</v>
      </c>
      <c r="N199" s="107" t="str">
        <f t="shared" si="23"/>
        <v/>
      </c>
      <c r="O199" s="108" t="str">
        <f t="shared" si="24"/>
        <v/>
      </c>
      <c r="P199" s="147" t="str">
        <f t="shared" si="25"/>
        <v/>
      </c>
      <c r="Q199" s="17"/>
      <c r="R199" s="1"/>
      <c r="S199" s="1"/>
      <c r="T199" s="1"/>
      <c r="U199" s="1"/>
      <c r="V199" s="1"/>
      <c r="W199" s="1"/>
      <c r="X199" s="17"/>
    </row>
    <row r="200" spans="1:24" s="17" customFormat="1" ht="18.600000000000001" customHeight="1" x14ac:dyDescent="0.4">
      <c r="A200" s="119">
        <f>'MACHINE INFO'!E199</f>
        <v>190</v>
      </c>
      <c r="B200" s="103">
        <f>'MACHINE INFO'!G199</f>
        <v>0.01</v>
      </c>
      <c r="C200" s="145"/>
      <c r="D200" s="145"/>
      <c r="E200" s="145"/>
      <c r="F200" s="146"/>
      <c r="G200" s="21" t="str">
        <f t="shared" si="20"/>
        <v/>
      </c>
      <c r="H200" s="146"/>
      <c r="I200" s="146"/>
      <c r="J200" s="146"/>
      <c r="K200" s="21">
        <f t="shared" si="21"/>
        <v>0</v>
      </c>
      <c r="L200" s="88" t="str">
        <f t="shared" si="22"/>
        <v>M/C Off?</v>
      </c>
      <c r="M200" s="109">
        <f>SUM('MACHINE INFO'!Q199)</f>
        <v>0.11680000000000001</v>
      </c>
      <c r="N200" s="107" t="str">
        <f t="shared" si="23"/>
        <v/>
      </c>
      <c r="O200" s="108" t="str">
        <f t="shared" si="24"/>
        <v/>
      </c>
      <c r="P200" s="147" t="str">
        <f t="shared" si="25"/>
        <v/>
      </c>
      <c r="R200" s="1"/>
      <c r="S200" s="1"/>
      <c r="T200" s="1"/>
      <c r="U200" s="1"/>
      <c r="V200" s="1"/>
      <c r="W200" s="1"/>
    </row>
    <row r="201" spans="1:24" s="17" customFormat="1" ht="18.600000000000001" customHeight="1" x14ac:dyDescent="0.4">
      <c r="A201" s="119">
        <f>'MACHINE INFO'!E200</f>
        <v>191</v>
      </c>
      <c r="B201" s="103">
        <f>'MACHINE INFO'!G200</f>
        <v>0.01</v>
      </c>
      <c r="C201" s="145"/>
      <c r="D201" s="145"/>
      <c r="E201" s="145"/>
      <c r="F201" s="146"/>
      <c r="G201" s="21" t="str">
        <f t="shared" si="20"/>
        <v/>
      </c>
      <c r="H201" s="146"/>
      <c r="I201" s="146"/>
      <c r="J201" s="146"/>
      <c r="K201" s="21">
        <f t="shared" si="21"/>
        <v>0</v>
      </c>
      <c r="L201" s="88" t="str">
        <f t="shared" si="22"/>
        <v>M/C Off?</v>
      </c>
      <c r="M201" s="109">
        <f>SUM('MACHINE INFO'!Q200)</f>
        <v>0.11680000000000001</v>
      </c>
      <c r="N201" s="107" t="str">
        <f t="shared" si="23"/>
        <v/>
      </c>
      <c r="O201" s="108" t="str">
        <f t="shared" si="24"/>
        <v/>
      </c>
      <c r="P201" s="147" t="str">
        <f t="shared" si="25"/>
        <v/>
      </c>
      <c r="R201" s="1"/>
      <c r="S201" s="1"/>
      <c r="T201" s="1"/>
      <c r="U201" s="1"/>
      <c r="V201" s="1"/>
      <c r="W201" s="1"/>
    </row>
    <row r="202" spans="1:24" s="17" customFormat="1" ht="18.600000000000001" customHeight="1" x14ac:dyDescent="0.4">
      <c r="A202" s="119">
        <f>'MACHINE INFO'!E201</f>
        <v>192</v>
      </c>
      <c r="B202" s="103">
        <f>'MACHINE INFO'!G201</f>
        <v>0.01</v>
      </c>
      <c r="C202" s="145"/>
      <c r="D202" s="145"/>
      <c r="E202" s="145"/>
      <c r="F202" s="146"/>
      <c r="G202" s="21" t="str">
        <f t="shared" si="20"/>
        <v/>
      </c>
      <c r="H202" s="146"/>
      <c r="I202" s="146"/>
      <c r="J202" s="146"/>
      <c r="K202" s="21">
        <f t="shared" si="21"/>
        <v>0</v>
      </c>
      <c r="L202" s="88" t="str">
        <f t="shared" si="22"/>
        <v>M/C Off?</v>
      </c>
      <c r="M202" s="109">
        <f>SUM('MACHINE INFO'!Q201)</f>
        <v>0.11680000000000001</v>
      </c>
      <c r="N202" s="107" t="str">
        <f t="shared" si="23"/>
        <v/>
      </c>
      <c r="O202" s="108" t="str">
        <f t="shared" si="24"/>
        <v/>
      </c>
      <c r="P202" s="147" t="str">
        <f t="shared" si="25"/>
        <v/>
      </c>
      <c r="R202" s="1"/>
      <c r="S202" s="1"/>
      <c r="T202" s="1"/>
      <c r="U202" s="1"/>
      <c r="V202" s="1"/>
      <c r="W202" s="1"/>
    </row>
    <row r="203" spans="1:24" s="17" customFormat="1" ht="18.600000000000001" customHeight="1" x14ac:dyDescent="0.4">
      <c r="A203" s="119">
        <f>'MACHINE INFO'!E202</f>
        <v>193</v>
      </c>
      <c r="B203" s="103">
        <f>'MACHINE INFO'!G202</f>
        <v>0.01</v>
      </c>
      <c r="C203" s="145"/>
      <c r="D203" s="145"/>
      <c r="E203" s="145"/>
      <c r="F203" s="146"/>
      <c r="G203" s="21" t="str">
        <f t="shared" si="20"/>
        <v/>
      </c>
      <c r="H203" s="146"/>
      <c r="I203" s="146"/>
      <c r="J203" s="146"/>
      <c r="K203" s="21">
        <f t="shared" si="21"/>
        <v>0</v>
      </c>
      <c r="L203" s="88" t="str">
        <f t="shared" si="22"/>
        <v>M/C Off?</v>
      </c>
      <c r="M203" s="109">
        <f>SUM('MACHINE INFO'!Q202)</f>
        <v>0.11270000000000002</v>
      </c>
      <c r="N203" s="107" t="str">
        <f t="shared" si="23"/>
        <v/>
      </c>
      <c r="O203" s="108" t="str">
        <f t="shared" si="24"/>
        <v/>
      </c>
      <c r="P203" s="147" t="str">
        <f t="shared" si="25"/>
        <v/>
      </c>
      <c r="R203" s="1"/>
      <c r="S203" s="1"/>
      <c r="T203" s="1"/>
      <c r="U203" s="1"/>
      <c r="V203" s="1"/>
      <c r="W203" s="1"/>
    </row>
    <row r="204" spans="1:24" s="17" customFormat="1" ht="18.600000000000001" customHeight="1" x14ac:dyDescent="0.4">
      <c r="A204" s="119">
        <f>'MACHINE INFO'!E203</f>
        <v>194</v>
      </c>
      <c r="B204" s="103">
        <f>'MACHINE INFO'!G203</f>
        <v>0.01</v>
      </c>
      <c r="C204" s="145"/>
      <c r="D204" s="145"/>
      <c r="E204" s="145"/>
      <c r="F204" s="146"/>
      <c r="G204" s="21" t="str">
        <f t="shared" ref="G204:G267" si="26">IF(AND(D204="",E204="",F204=""),"",SUM(D204:F204))</f>
        <v/>
      </c>
      <c r="H204" s="146"/>
      <c r="I204" s="146"/>
      <c r="J204" s="146"/>
      <c r="K204" s="21">
        <f t="shared" ref="K204:K267" si="27">SUM(H204:J204)</f>
        <v>0</v>
      </c>
      <c r="L204" s="88" t="str">
        <f t="shared" ref="L204:L267" si="28">IF(AND(C204=0,D204=0,E204=0,F204=0),"M/C Off?",SUM(G204-K204))</f>
        <v>M/C Off?</v>
      </c>
      <c r="M204" s="109">
        <f>SUM('MACHINE INFO'!Q203)</f>
        <v>0.11270000000000002</v>
      </c>
      <c r="N204" s="107" t="str">
        <f t="shared" ref="N204:N267" si="29">IF(L204="M/C Off?","",IF(G204="","",IF(AND(H204="",I204="",J204=""),"",SUM((C204-L204)/C204))))</f>
        <v/>
      </c>
      <c r="O204" s="108" t="str">
        <f t="shared" ref="O204:O267" si="30">IF(M204=0,"NO THEO %",IF(N204="","",SUM(M204-N204)))</f>
        <v/>
      </c>
      <c r="P204" s="147" t="str">
        <f t="shared" ref="P204:P267" si="31">IF(C204="","",IF(G204&gt;C204,"DROP BUT NO COIN IN?",IF(C204=0,"ZERO COIN IN?",IF(AND(C204&gt;0,G204&gt;0),"OK",IF(AND(C204&gt;0,G204=0),"No Drop?",)))))</f>
        <v/>
      </c>
      <c r="R204" s="1"/>
      <c r="S204" s="1"/>
      <c r="T204" s="1"/>
      <c r="U204" s="1"/>
      <c r="V204" s="1"/>
      <c r="W204" s="1"/>
    </row>
    <row r="205" spans="1:24" s="17" customFormat="1" ht="18.600000000000001" customHeight="1" x14ac:dyDescent="0.4">
      <c r="A205" s="119">
        <f>'MACHINE INFO'!E204</f>
        <v>195</v>
      </c>
      <c r="B205" s="103">
        <f>'MACHINE INFO'!G204</f>
        <v>0.01</v>
      </c>
      <c r="C205" s="145"/>
      <c r="D205" s="145"/>
      <c r="E205" s="145"/>
      <c r="F205" s="146"/>
      <c r="G205" s="21" t="str">
        <f t="shared" si="26"/>
        <v/>
      </c>
      <c r="H205" s="146"/>
      <c r="I205" s="146"/>
      <c r="J205" s="146"/>
      <c r="K205" s="21">
        <f t="shared" si="27"/>
        <v>0</v>
      </c>
      <c r="L205" s="88" t="str">
        <f t="shared" si="28"/>
        <v>M/C Off?</v>
      </c>
      <c r="M205" s="109">
        <f>SUM('MACHINE INFO'!Q204)</f>
        <v>0.11270000000000002</v>
      </c>
      <c r="N205" s="107" t="str">
        <f t="shared" si="29"/>
        <v/>
      </c>
      <c r="O205" s="108" t="str">
        <f t="shared" si="30"/>
        <v/>
      </c>
      <c r="P205" s="147" t="str">
        <f t="shared" si="31"/>
        <v/>
      </c>
      <c r="R205" s="1"/>
      <c r="S205" s="1"/>
      <c r="T205" s="1"/>
      <c r="U205" s="1"/>
      <c r="V205" s="1"/>
      <c r="W205" s="1"/>
    </row>
    <row r="206" spans="1:24" s="17" customFormat="1" ht="18.600000000000001" customHeight="1" x14ac:dyDescent="0.4">
      <c r="A206" s="119">
        <f>'MACHINE INFO'!E205</f>
        <v>196</v>
      </c>
      <c r="B206" s="103">
        <f>'MACHINE INFO'!G205</f>
        <v>0.01</v>
      </c>
      <c r="C206" s="145"/>
      <c r="D206" s="145"/>
      <c r="E206" s="145"/>
      <c r="F206" s="146"/>
      <c r="G206" s="21" t="str">
        <f t="shared" si="26"/>
        <v/>
      </c>
      <c r="H206" s="146"/>
      <c r="I206" s="146"/>
      <c r="J206" s="146"/>
      <c r="K206" s="21">
        <f t="shared" si="27"/>
        <v>0</v>
      </c>
      <c r="L206" s="88" t="str">
        <f t="shared" si="28"/>
        <v>M/C Off?</v>
      </c>
      <c r="M206" s="109">
        <f>SUM('MACHINE INFO'!Q205)</f>
        <v>0.1018</v>
      </c>
      <c r="N206" s="107" t="str">
        <f t="shared" si="29"/>
        <v/>
      </c>
      <c r="O206" s="108" t="str">
        <f t="shared" si="30"/>
        <v/>
      </c>
      <c r="P206" s="147" t="str">
        <f t="shared" si="31"/>
        <v/>
      </c>
      <c r="R206" s="1"/>
      <c r="S206" s="1"/>
      <c r="T206" s="1"/>
      <c r="U206" s="1"/>
      <c r="V206" s="1"/>
      <c r="W206" s="1"/>
    </row>
    <row r="207" spans="1:24" s="17" customFormat="1" ht="18.600000000000001" customHeight="1" x14ac:dyDescent="0.4">
      <c r="A207" s="119">
        <f>'MACHINE INFO'!E206</f>
        <v>197</v>
      </c>
      <c r="B207" s="103">
        <f>'MACHINE INFO'!G206</f>
        <v>0.01</v>
      </c>
      <c r="C207" s="145"/>
      <c r="D207" s="145"/>
      <c r="E207" s="145"/>
      <c r="F207" s="146"/>
      <c r="G207" s="21" t="str">
        <f t="shared" si="26"/>
        <v/>
      </c>
      <c r="H207" s="146"/>
      <c r="I207" s="146"/>
      <c r="J207" s="146"/>
      <c r="K207" s="21">
        <f t="shared" si="27"/>
        <v>0</v>
      </c>
      <c r="L207" s="88" t="str">
        <f t="shared" si="28"/>
        <v>M/C Off?</v>
      </c>
      <c r="M207" s="109">
        <f>SUM('MACHINE INFO'!Q206)</f>
        <v>0.10189999999999999</v>
      </c>
      <c r="N207" s="107" t="str">
        <f t="shared" si="29"/>
        <v/>
      </c>
      <c r="O207" s="108" t="str">
        <f t="shared" si="30"/>
        <v/>
      </c>
      <c r="P207" s="147" t="str">
        <f t="shared" si="31"/>
        <v/>
      </c>
      <c r="R207" s="1"/>
      <c r="S207" s="1"/>
      <c r="T207" s="1"/>
      <c r="U207" s="1"/>
      <c r="V207" s="1"/>
      <c r="W207" s="1"/>
    </row>
    <row r="208" spans="1:24" s="17" customFormat="1" ht="18.600000000000001" customHeight="1" x14ac:dyDescent="0.4">
      <c r="A208" s="119">
        <f>'MACHINE INFO'!E207</f>
        <v>198</v>
      </c>
      <c r="B208" s="103">
        <f>'MACHINE INFO'!G207</f>
        <v>0.01</v>
      </c>
      <c r="C208" s="145"/>
      <c r="D208" s="145"/>
      <c r="E208" s="145"/>
      <c r="F208" s="146"/>
      <c r="G208" s="21" t="str">
        <f t="shared" si="26"/>
        <v/>
      </c>
      <c r="H208" s="146"/>
      <c r="I208" s="146"/>
      <c r="J208" s="146"/>
      <c r="K208" s="21">
        <f t="shared" si="27"/>
        <v>0</v>
      </c>
      <c r="L208" s="88" t="str">
        <f t="shared" si="28"/>
        <v>M/C Off?</v>
      </c>
      <c r="M208" s="109">
        <f>SUM('MACHINE INFO'!Q207)</f>
        <v>0.11699999999999999</v>
      </c>
      <c r="N208" s="107" t="str">
        <f t="shared" si="29"/>
        <v/>
      </c>
      <c r="O208" s="108" t="str">
        <f t="shared" si="30"/>
        <v/>
      </c>
      <c r="P208" s="147" t="str">
        <f t="shared" si="31"/>
        <v/>
      </c>
      <c r="R208" s="1"/>
      <c r="S208" s="1"/>
      <c r="T208" s="1"/>
      <c r="U208" s="1"/>
      <c r="V208" s="1"/>
      <c r="W208" s="1"/>
    </row>
    <row r="209" spans="1:24" s="17" customFormat="1" ht="18.600000000000001" customHeight="1" x14ac:dyDescent="0.4">
      <c r="A209" s="119">
        <f>'MACHINE INFO'!E208</f>
        <v>199</v>
      </c>
      <c r="B209" s="103">
        <f>'MACHINE INFO'!G208</f>
        <v>0.01</v>
      </c>
      <c r="C209" s="145"/>
      <c r="D209" s="145"/>
      <c r="E209" s="145"/>
      <c r="F209" s="146"/>
      <c r="G209" s="21" t="str">
        <f t="shared" si="26"/>
        <v/>
      </c>
      <c r="H209" s="146"/>
      <c r="I209" s="146"/>
      <c r="J209" s="146"/>
      <c r="K209" s="21">
        <f t="shared" si="27"/>
        <v>0</v>
      </c>
      <c r="L209" s="88" t="str">
        <f t="shared" si="28"/>
        <v>M/C Off?</v>
      </c>
      <c r="M209" s="109">
        <f>SUM('MACHINE INFO'!Q208)</f>
        <v>0.11699999999999999</v>
      </c>
      <c r="N209" s="107" t="str">
        <f t="shared" si="29"/>
        <v/>
      </c>
      <c r="O209" s="108" t="str">
        <f t="shared" si="30"/>
        <v/>
      </c>
      <c r="P209" s="147" t="str">
        <f t="shared" si="31"/>
        <v/>
      </c>
      <c r="Q209" s="23"/>
      <c r="R209" s="1"/>
      <c r="S209" s="1"/>
      <c r="T209" s="1"/>
      <c r="U209" s="1"/>
      <c r="V209" s="1"/>
      <c r="W209" s="1"/>
    </row>
    <row r="210" spans="1:24" s="17" customFormat="1" ht="18.600000000000001" customHeight="1" x14ac:dyDescent="0.4">
      <c r="A210" s="119">
        <f>'MACHINE INFO'!E209</f>
        <v>200</v>
      </c>
      <c r="B210" s="103">
        <f>'MACHINE INFO'!G209</f>
        <v>0.01</v>
      </c>
      <c r="C210" s="145"/>
      <c r="D210" s="145"/>
      <c r="E210" s="145"/>
      <c r="F210" s="146"/>
      <c r="G210" s="21" t="str">
        <f t="shared" si="26"/>
        <v/>
      </c>
      <c r="H210" s="146"/>
      <c r="I210" s="146"/>
      <c r="J210" s="146"/>
      <c r="K210" s="21">
        <f t="shared" si="27"/>
        <v>0</v>
      </c>
      <c r="L210" s="88" t="str">
        <f t="shared" si="28"/>
        <v>M/C Off?</v>
      </c>
      <c r="M210" s="109">
        <f>SUM('MACHINE INFO'!Q209)</f>
        <v>0.13780000000000003</v>
      </c>
      <c r="N210" s="107" t="str">
        <f t="shared" si="29"/>
        <v/>
      </c>
      <c r="O210" s="108" t="str">
        <f t="shared" si="30"/>
        <v/>
      </c>
      <c r="P210" s="147" t="str">
        <f t="shared" si="31"/>
        <v/>
      </c>
      <c r="Q210" s="1"/>
      <c r="R210" s="1"/>
      <c r="S210" s="1"/>
      <c r="T210" s="1"/>
      <c r="U210" s="1"/>
      <c r="V210" s="1"/>
      <c r="W210" s="1"/>
    </row>
    <row r="211" spans="1:24" s="17" customFormat="1" ht="18.600000000000001" customHeight="1" x14ac:dyDescent="0.4">
      <c r="A211" s="119">
        <f>'MACHINE INFO'!E210</f>
        <v>201</v>
      </c>
      <c r="B211" s="103">
        <f>'MACHINE INFO'!G210</f>
        <v>0.01</v>
      </c>
      <c r="C211" s="145"/>
      <c r="D211" s="145"/>
      <c r="E211" s="145"/>
      <c r="F211" s="146"/>
      <c r="G211" s="21" t="str">
        <f t="shared" si="26"/>
        <v/>
      </c>
      <c r="H211" s="146"/>
      <c r="I211" s="146"/>
      <c r="J211" s="146"/>
      <c r="K211" s="21">
        <f t="shared" si="27"/>
        <v>0</v>
      </c>
      <c r="L211" s="88" t="str">
        <f t="shared" si="28"/>
        <v>M/C Off?</v>
      </c>
      <c r="M211" s="109">
        <f>SUM('MACHINE INFO'!Q210)</f>
        <v>0.13780000000000003</v>
      </c>
      <c r="N211" s="107" t="str">
        <f t="shared" si="29"/>
        <v/>
      </c>
      <c r="O211" s="108" t="str">
        <f t="shared" si="30"/>
        <v/>
      </c>
      <c r="P211" s="147" t="str">
        <f t="shared" si="31"/>
        <v/>
      </c>
      <c r="Q211" s="23"/>
      <c r="R211" s="1"/>
      <c r="S211" s="1"/>
      <c r="T211" s="1"/>
      <c r="U211" s="1"/>
      <c r="V211" s="1"/>
      <c r="W211" s="1"/>
    </row>
    <row r="212" spans="1:24" s="17" customFormat="1" ht="18.600000000000001" customHeight="1" x14ac:dyDescent="0.4">
      <c r="A212" s="119">
        <f>'MACHINE INFO'!E211</f>
        <v>202</v>
      </c>
      <c r="B212" s="103">
        <f>'MACHINE INFO'!G211</f>
        <v>0.01</v>
      </c>
      <c r="C212" s="145"/>
      <c r="D212" s="145"/>
      <c r="E212" s="145"/>
      <c r="F212" s="146"/>
      <c r="G212" s="21" t="str">
        <f t="shared" si="26"/>
        <v/>
      </c>
      <c r="H212" s="146"/>
      <c r="I212" s="146"/>
      <c r="J212" s="146"/>
      <c r="K212" s="21">
        <f t="shared" si="27"/>
        <v>0</v>
      </c>
      <c r="L212" s="88" t="str">
        <f t="shared" si="28"/>
        <v>M/C Off?</v>
      </c>
      <c r="M212" s="109">
        <f>SUM('MACHINE INFO'!Q211)</f>
        <v>0.13780000000000003</v>
      </c>
      <c r="N212" s="107" t="str">
        <f t="shared" si="29"/>
        <v/>
      </c>
      <c r="O212" s="108" t="str">
        <f t="shared" si="30"/>
        <v/>
      </c>
      <c r="P212" s="147" t="str">
        <f t="shared" si="31"/>
        <v/>
      </c>
      <c r="Q212" s="1"/>
      <c r="R212" s="1"/>
      <c r="S212" s="1"/>
      <c r="T212" s="1"/>
      <c r="U212" s="1"/>
      <c r="V212" s="1"/>
      <c r="W212" s="1"/>
    </row>
    <row r="213" spans="1:24" s="17" customFormat="1" ht="18.600000000000001" customHeight="1" x14ac:dyDescent="0.4">
      <c r="A213" s="119">
        <f>'MACHINE INFO'!E212</f>
        <v>203</v>
      </c>
      <c r="B213" s="103">
        <f>'MACHINE INFO'!G212</f>
        <v>0.01</v>
      </c>
      <c r="C213" s="145"/>
      <c r="D213" s="145"/>
      <c r="E213" s="145"/>
      <c r="F213" s="146"/>
      <c r="G213" s="21" t="str">
        <f t="shared" si="26"/>
        <v/>
      </c>
      <c r="H213" s="146"/>
      <c r="I213" s="146"/>
      <c r="J213" s="146"/>
      <c r="K213" s="21">
        <f t="shared" si="27"/>
        <v>0</v>
      </c>
      <c r="L213" s="88" t="str">
        <f t="shared" si="28"/>
        <v>M/C Off?</v>
      </c>
      <c r="M213" s="109">
        <f>SUM('MACHINE INFO'!Q212)</f>
        <v>0.13870000000000005</v>
      </c>
      <c r="N213" s="107" t="str">
        <f t="shared" si="29"/>
        <v/>
      </c>
      <c r="O213" s="108" t="str">
        <f t="shared" si="30"/>
        <v/>
      </c>
      <c r="P213" s="147" t="str">
        <f t="shared" si="31"/>
        <v/>
      </c>
      <c r="Q213" s="1"/>
      <c r="R213" s="1"/>
      <c r="S213" s="1"/>
      <c r="T213" s="1"/>
      <c r="U213" s="1"/>
      <c r="V213" s="1"/>
      <c r="W213" s="1"/>
    </row>
    <row r="214" spans="1:24" s="17" customFormat="1" ht="18.600000000000001" customHeight="1" x14ac:dyDescent="0.4">
      <c r="A214" s="119">
        <f>'MACHINE INFO'!E213</f>
        <v>204</v>
      </c>
      <c r="B214" s="103">
        <f>'MACHINE INFO'!G213</f>
        <v>0.01</v>
      </c>
      <c r="C214" s="145"/>
      <c r="D214" s="145"/>
      <c r="E214" s="145"/>
      <c r="F214" s="146"/>
      <c r="G214" s="21" t="str">
        <f t="shared" si="26"/>
        <v/>
      </c>
      <c r="H214" s="146"/>
      <c r="I214" s="146"/>
      <c r="J214" s="146"/>
      <c r="K214" s="21">
        <f t="shared" si="27"/>
        <v>0</v>
      </c>
      <c r="L214" s="88" t="str">
        <f t="shared" si="28"/>
        <v>M/C Off?</v>
      </c>
      <c r="M214" s="109">
        <f>SUM('MACHINE INFO'!Q213)</f>
        <v>0.13870000000000005</v>
      </c>
      <c r="N214" s="107" t="str">
        <f t="shared" si="29"/>
        <v/>
      </c>
      <c r="O214" s="108" t="str">
        <f t="shared" si="30"/>
        <v/>
      </c>
      <c r="P214" s="147" t="str">
        <f t="shared" si="31"/>
        <v/>
      </c>
      <c r="Q214" s="1"/>
      <c r="R214" s="1"/>
      <c r="S214" s="1"/>
      <c r="T214" s="1"/>
      <c r="U214" s="1"/>
      <c r="V214" s="1"/>
      <c r="W214" s="1"/>
    </row>
    <row r="215" spans="1:24" s="17" customFormat="1" ht="18.600000000000001" customHeight="1" x14ac:dyDescent="0.4">
      <c r="A215" s="119">
        <f>'MACHINE INFO'!E214</f>
        <v>205</v>
      </c>
      <c r="B215" s="103">
        <f>'MACHINE INFO'!G214</f>
        <v>0.01</v>
      </c>
      <c r="C215" s="145"/>
      <c r="D215" s="145"/>
      <c r="E215" s="145"/>
      <c r="F215" s="146"/>
      <c r="G215" s="21" t="str">
        <f t="shared" si="26"/>
        <v/>
      </c>
      <c r="H215" s="146"/>
      <c r="I215" s="146"/>
      <c r="J215" s="146"/>
      <c r="K215" s="21">
        <f t="shared" si="27"/>
        <v>0</v>
      </c>
      <c r="L215" s="88" t="str">
        <f t="shared" si="28"/>
        <v>M/C Off?</v>
      </c>
      <c r="M215" s="109">
        <f>SUM('MACHINE INFO'!Q214)</f>
        <v>0.13870000000000005</v>
      </c>
      <c r="N215" s="107" t="str">
        <f t="shared" si="29"/>
        <v/>
      </c>
      <c r="O215" s="108" t="str">
        <f t="shared" si="30"/>
        <v/>
      </c>
      <c r="P215" s="147" t="str">
        <f t="shared" si="31"/>
        <v/>
      </c>
      <c r="Q215" s="1"/>
      <c r="R215" s="1"/>
      <c r="S215" s="1"/>
      <c r="T215" s="1"/>
      <c r="U215" s="1"/>
      <c r="V215" s="1"/>
      <c r="W215" s="1"/>
    </row>
    <row r="216" spans="1:24" s="17" customFormat="1" ht="18.600000000000001" customHeight="1" x14ac:dyDescent="0.4">
      <c r="A216" s="119">
        <f>'MACHINE INFO'!E215</f>
        <v>206</v>
      </c>
      <c r="B216" s="103">
        <f>'MACHINE INFO'!G215</f>
        <v>0.01</v>
      </c>
      <c r="C216" s="145"/>
      <c r="D216" s="145"/>
      <c r="E216" s="145"/>
      <c r="F216" s="146"/>
      <c r="G216" s="21" t="str">
        <f t="shared" si="26"/>
        <v/>
      </c>
      <c r="H216" s="146"/>
      <c r="I216" s="146"/>
      <c r="J216" s="146"/>
      <c r="K216" s="21">
        <f t="shared" si="27"/>
        <v>0</v>
      </c>
      <c r="L216" s="88" t="str">
        <f t="shared" si="28"/>
        <v>M/C Off?</v>
      </c>
      <c r="M216" s="109">
        <f>SUM('MACHINE INFO'!Q215)</f>
        <v>0.12759999999999999</v>
      </c>
      <c r="N216" s="107" t="str">
        <f t="shared" si="29"/>
        <v/>
      </c>
      <c r="O216" s="108" t="str">
        <f t="shared" si="30"/>
        <v/>
      </c>
      <c r="P216" s="147" t="str">
        <f t="shared" si="31"/>
        <v/>
      </c>
      <c r="Q216" s="1"/>
      <c r="R216" s="1"/>
      <c r="S216" s="1"/>
      <c r="T216" s="1"/>
      <c r="U216" s="1"/>
      <c r="V216" s="1"/>
      <c r="W216" s="1"/>
    </row>
    <row r="217" spans="1:24" s="17" customFormat="1" ht="18.600000000000001" customHeight="1" x14ac:dyDescent="0.4">
      <c r="A217" s="119">
        <f>'MACHINE INFO'!E216</f>
        <v>207</v>
      </c>
      <c r="B217" s="103">
        <f>'MACHINE INFO'!G216</f>
        <v>0.01</v>
      </c>
      <c r="C217" s="145"/>
      <c r="D217" s="145"/>
      <c r="E217" s="145"/>
      <c r="F217" s="146"/>
      <c r="G217" s="21" t="str">
        <f t="shared" si="26"/>
        <v/>
      </c>
      <c r="H217" s="146"/>
      <c r="I217" s="146"/>
      <c r="J217" s="146"/>
      <c r="K217" s="21">
        <f t="shared" si="27"/>
        <v>0</v>
      </c>
      <c r="L217" s="88" t="str">
        <f t="shared" si="28"/>
        <v>M/C Off?</v>
      </c>
      <c r="M217" s="109">
        <f>SUM('MACHINE INFO'!Q216)</f>
        <v>0.12759999999999999</v>
      </c>
      <c r="N217" s="107" t="str">
        <f t="shared" si="29"/>
        <v/>
      </c>
      <c r="O217" s="108" t="str">
        <f t="shared" si="30"/>
        <v/>
      </c>
      <c r="P217" s="147" t="str">
        <f t="shared" si="31"/>
        <v/>
      </c>
      <c r="Q217" s="1"/>
      <c r="R217" s="1"/>
      <c r="S217" s="1"/>
      <c r="T217" s="1"/>
      <c r="U217" s="1"/>
      <c r="V217" s="1"/>
      <c r="W217" s="1"/>
    </row>
    <row r="218" spans="1:24" s="17" customFormat="1" ht="18.600000000000001" customHeight="1" x14ac:dyDescent="0.4">
      <c r="A218" s="119">
        <f>'MACHINE INFO'!E217</f>
        <v>251</v>
      </c>
      <c r="B218" s="103">
        <f>'MACHINE INFO'!G217</f>
        <v>0.01</v>
      </c>
      <c r="C218" s="145"/>
      <c r="D218" s="145"/>
      <c r="E218" s="145"/>
      <c r="F218" s="146"/>
      <c r="G218" s="21" t="str">
        <f t="shared" si="26"/>
        <v/>
      </c>
      <c r="H218" s="146"/>
      <c r="I218" s="146"/>
      <c r="J218" s="146"/>
      <c r="K218" s="21">
        <f t="shared" si="27"/>
        <v>0</v>
      </c>
      <c r="L218" s="88" t="str">
        <f t="shared" si="28"/>
        <v>M/C Off?</v>
      </c>
      <c r="M218" s="109">
        <f>SUM('MACHINE INFO'!Q217)</f>
        <v>0.15969999999999995</v>
      </c>
      <c r="N218" s="107" t="str">
        <f t="shared" si="29"/>
        <v/>
      </c>
      <c r="O218" s="108" t="str">
        <f t="shared" si="30"/>
        <v/>
      </c>
      <c r="P218" s="147" t="str">
        <f t="shared" si="31"/>
        <v/>
      </c>
      <c r="Q218" s="1"/>
      <c r="R218" s="1"/>
      <c r="S218" s="1"/>
      <c r="T218" s="1"/>
      <c r="U218" s="1"/>
      <c r="V218" s="1"/>
      <c r="W218" s="1"/>
    </row>
    <row r="219" spans="1:24" s="17" customFormat="1" ht="18.600000000000001" customHeight="1" x14ac:dyDescent="0.4">
      <c r="A219" s="119">
        <f>'MACHINE INFO'!E218</f>
        <v>252</v>
      </c>
      <c r="B219" s="103">
        <f>'MACHINE INFO'!G218</f>
        <v>0.01</v>
      </c>
      <c r="C219" s="145"/>
      <c r="D219" s="145"/>
      <c r="E219" s="145"/>
      <c r="F219" s="146"/>
      <c r="G219" s="21" t="str">
        <f t="shared" si="26"/>
        <v/>
      </c>
      <c r="H219" s="146"/>
      <c r="I219" s="146"/>
      <c r="J219" s="146"/>
      <c r="K219" s="21">
        <f t="shared" si="27"/>
        <v>0</v>
      </c>
      <c r="L219" s="88" t="str">
        <f t="shared" si="28"/>
        <v>M/C Off?</v>
      </c>
      <c r="M219" s="109">
        <f>SUM('MACHINE INFO'!Q218)</f>
        <v>0.15969999999999995</v>
      </c>
      <c r="N219" s="107" t="str">
        <f t="shared" si="29"/>
        <v/>
      </c>
      <c r="O219" s="108" t="str">
        <f t="shared" si="30"/>
        <v/>
      </c>
      <c r="P219" s="147" t="str">
        <f t="shared" si="31"/>
        <v/>
      </c>
      <c r="Q219" s="1"/>
      <c r="R219" s="1"/>
      <c r="S219" s="1"/>
      <c r="T219" s="1"/>
      <c r="U219" s="1"/>
      <c r="V219" s="1"/>
      <c r="W219" s="1"/>
    </row>
    <row r="220" spans="1:24" s="17" customFormat="1" ht="18.600000000000001" customHeight="1" x14ac:dyDescent="0.4">
      <c r="A220" s="119">
        <f>'MACHINE INFO'!E219</f>
        <v>253</v>
      </c>
      <c r="B220" s="103">
        <f>'MACHINE INFO'!G219</f>
        <v>0.01</v>
      </c>
      <c r="C220" s="145"/>
      <c r="D220" s="145"/>
      <c r="E220" s="145"/>
      <c r="F220" s="146"/>
      <c r="G220" s="21" t="str">
        <f t="shared" si="26"/>
        <v/>
      </c>
      <c r="H220" s="146"/>
      <c r="I220" s="146"/>
      <c r="J220" s="146"/>
      <c r="K220" s="21">
        <f t="shared" si="27"/>
        <v>0</v>
      </c>
      <c r="L220" s="88" t="str">
        <f t="shared" si="28"/>
        <v>M/C Off?</v>
      </c>
      <c r="M220" s="109">
        <f>SUM('MACHINE INFO'!Q219)</f>
        <v>0.15969999999999995</v>
      </c>
      <c r="N220" s="107" t="str">
        <f t="shared" si="29"/>
        <v/>
      </c>
      <c r="O220" s="108" t="str">
        <f t="shared" si="30"/>
        <v/>
      </c>
      <c r="P220" s="147" t="str">
        <f t="shared" si="31"/>
        <v/>
      </c>
      <c r="Q220" s="1"/>
      <c r="R220" s="1"/>
      <c r="S220" s="1"/>
      <c r="T220" s="1"/>
      <c r="U220" s="1"/>
      <c r="V220" s="1"/>
      <c r="W220" s="1"/>
    </row>
    <row r="221" spans="1:24" s="17" customFormat="1" ht="18.600000000000001" customHeight="1" x14ac:dyDescent="0.4">
      <c r="A221" s="119">
        <f>'MACHINE INFO'!E220</f>
        <v>254</v>
      </c>
      <c r="B221" s="103">
        <f>'MACHINE INFO'!G220</f>
        <v>0.01</v>
      </c>
      <c r="C221" s="145"/>
      <c r="D221" s="145"/>
      <c r="E221" s="145"/>
      <c r="F221" s="146"/>
      <c r="G221" s="21" t="str">
        <f t="shared" si="26"/>
        <v/>
      </c>
      <c r="H221" s="146"/>
      <c r="I221" s="146"/>
      <c r="J221" s="146"/>
      <c r="K221" s="21">
        <f t="shared" si="27"/>
        <v>0</v>
      </c>
      <c r="L221" s="88" t="str">
        <f t="shared" si="28"/>
        <v>M/C Off?</v>
      </c>
      <c r="M221" s="109">
        <f>SUM('MACHINE INFO'!Q220)</f>
        <v>0.15969999999999995</v>
      </c>
      <c r="N221" s="107" t="str">
        <f t="shared" si="29"/>
        <v/>
      </c>
      <c r="O221" s="108" t="str">
        <f t="shared" si="30"/>
        <v/>
      </c>
      <c r="P221" s="147" t="str">
        <f t="shared" si="31"/>
        <v/>
      </c>
      <c r="Q221" s="1"/>
      <c r="R221" s="1"/>
      <c r="S221" s="1"/>
      <c r="T221" s="1"/>
      <c r="U221" s="1"/>
      <c r="V221" s="1"/>
      <c r="W221" s="1"/>
    </row>
    <row r="222" spans="1:24" s="17" customFormat="1" ht="18.600000000000001" customHeight="1" x14ac:dyDescent="0.4">
      <c r="A222" s="119">
        <f>'MACHINE INFO'!E221</f>
        <v>255</v>
      </c>
      <c r="B222" s="103">
        <f>'MACHINE INFO'!G221</f>
        <v>0.01</v>
      </c>
      <c r="C222" s="145"/>
      <c r="D222" s="145"/>
      <c r="E222" s="145"/>
      <c r="F222" s="146"/>
      <c r="G222" s="21" t="str">
        <f t="shared" si="26"/>
        <v/>
      </c>
      <c r="H222" s="146"/>
      <c r="I222" s="146"/>
      <c r="J222" s="146"/>
      <c r="K222" s="21">
        <f t="shared" si="27"/>
        <v>0</v>
      </c>
      <c r="L222" s="88" t="str">
        <f t="shared" si="28"/>
        <v>M/C Off?</v>
      </c>
      <c r="M222" s="109">
        <f>SUM('MACHINE INFO'!Q221)</f>
        <v>0.15969999999999995</v>
      </c>
      <c r="N222" s="107" t="str">
        <f t="shared" si="29"/>
        <v/>
      </c>
      <c r="O222" s="108" t="str">
        <f t="shared" si="30"/>
        <v/>
      </c>
      <c r="P222" s="147" t="str">
        <f t="shared" si="31"/>
        <v/>
      </c>
      <c r="Q222" s="1"/>
      <c r="R222" s="1"/>
      <c r="S222" s="1"/>
      <c r="T222" s="1"/>
      <c r="U222" s="1"/>
      <c r="V222" s="1"/>
      <c r="W222" s="1"/>
      <c r="X222" s="23"/>
    </row>
    <row r="223" spans="1:24" s="17" customFormat="1" ht="18.600000000000001" customHeight="1" x14ac:dyDescent="0.4">
      <c r="A223" s="119">
        <f>'MACHINE INFO'!E222</f>
        <v>256</v>
      </c>
      <c r="B223" s="103">
        <f>'MACHINE INFO'!G222</f>
        <v>0.01</v>
      </c>
      <c r="C223" s="145"/>
      <c r="D223" s="145"/>
      <c r="E223" s="145"/>
      <c r="F223" s="146"/>
      <c r="G223" s="21" t="str">
        <f t="shared" si="26"/>
        <v/>
      </c>
      <c r="H223" s="146"/>
      <c r="I223" s="146"/>
      <c r="J223" s="146"/>
      <c r="K223" s="21">
        <f t="shared" si="27"/>
        <v>0</v>
      </c>
      <c r="L223" s="88" t="str">
        <f t="shared" si="28"/>
        <v>M/C Off?</v>
      </c>
      <c r="M223" s="109">
        <f>SUM('MACHINE INFO'!Q222)</f>
        <v>9.8400000000000043E-2</v>
      </c>
      <c r="N223" s="107" t="str">
        <f t="shared" si="29"/>
        <v/>
      </c>
      <c r="O223" s="108" t="str">
        <f t="shared" si="30"/>
        <v/>
      </c>
      <c r="P223" s="147" t="str">
        <f t="shared" si="31"/>
        <v/>
      </c>
      <c r="Q223" s="1"/>
      <c r="R223" s="1"/>
      <c r="S223" s="1"/>
      <c r="T223" s="1"/>
      <c r="U223" s="1"/>
      <c r="V223" s="1"/>
      <c r="W223" s="1"/>
      <c r="X223" s="1"/>
    </row>
    <row r="224" spans="1:24" s="17" customFormat="1" ht="18.600000000000001" customHeight="1" x14ac:dyDescent="0.4">
      <c r="A224" s="119">
        <f>'MACHINE INFO'!E223</f>
        <v>257</v>
      </c>
      <c r="B224" s="103">
        <f>'MACHINE INFO'!G223</f>
        <v>0.01</v>
      </c>
      <c r="C224" s="145"/>
      <c r="D224" s="145"/>
      <c r="E224" s="145"/>
      <c r="F224" s="146"/>
      <c r="G224" s="21" t="str">
        <f t="shared" si="26"/>
        <v/>
      </c>
      <c r="H224" s="146"/>
      <c r="I224" s="146"/>
      <c r="J224" s="146"/>
      <c r="K224" s="21">
        <f t="shared" si="27"/>
        <v>0</v>
      </c>
      <c r="L224" s="88" t="str">
        <f t="shared" si="28"/>
        <v>M/C Off?</v>
      </c>
      <c r="M224" s="109">
        <f>SUM('MACHINE INFO'!Q223)</f>
        <v>9.7400000000000042E-2</v>
      </c>
      <c r="N224" s="107" t="str">
        <f t="shared" si="29"/>
        <v/>
      </c>
      <c r="O224" s="108" t="str">
        <f t="shared" si="30"/>
        <v/>
      </c>
      <c r="P224" s="147" t="str">
        <f t="shared" si="31"/>
        <v/>
      </c>
      <c r="Q224" s="1"/>
      <c r="R224" s="1"/>
      <c r="S224" s="1"/>
      <c r="T224" s="1"/>
      <c r="U224" s="1"/>
      <c r="V224" s="1"/>
      <c r="W224" s="1"/>
      <c r="X224" s="23"/>
    </row>
    <row r="225" spans="1:24" s="17" customFormat="1" ht="18.600000000000001" customHeight="1" x14ac:dyDescent="0.4">
      <c r="A225" s="119">
        <f>'MACHINE INFO'!E224</f>
        <v>258</v>
      </c>
      <c r="B225" s="103">
        <f>'MACHINE INFO'!G224</f>
        <v>0.01</v>
      </c>
      <c r="C225" s="145"/>
      <c r="D225" s="145"/>
      <c r="E225" s="145"/>
      <c r="F225" s="146"/>
      <c r="G225" s="21" t="str">
        <f t="shared" si="26"/>
        <v/>
      </c>
      <c r="H225" s="146"/>
      <c r="I225" s="146"/>
      <c r="J225" s="146"/>
      <c r="K225" s="21">
        <f t="shared" si="27"/>
        <v>0</v>
      </c>
      <c r="L225" s="88" t="str">
        <f t="shared" si="28"/>
        <v>M/C Off?</v>
      </c>
      <c r="M225" s="109">
        <f>SUM('MACHINE INFO'!Q224)</f>
        <v>9.8400000000000043E-2</v>
      </c>
      <c r="N225" s="107" t="str">
        <f t="shared" si="29"/>
        <v/>
      </c>
      <c r="O225" s="108" t="str">
        <f t="shared" si="30"/>
        <v/>
      </c>
      <c r="P225" s="147" t="str">
        <f t="shared" si="31"/>
        <v/>
      </c>
      <c r="Q225" s="1"/>
      <c r="R225" s="1"/>
      <c r="S225" s="1"/>
      <c r="T225" s="1"/>
      <c r="U225" s="1"/>
      <c r="V225" s="1"/>
      <c r="W225" s="1"/>
      <c r="X225" s="1"/>
    </row>
    <row r="226" spans="1:24" s="17" customFormat="1" ht="18.600000000000001" customHeight="1" x14ac:dyDescent="0.4">
      <c r="A226" s="119">
        <f>'MACHINE INFO'!E225</f>
        <v>259</v>
      </c>
      <c r="B226" s="103">
        <f>'MACHINE INFO'!G225</f>
        <v>0.01</v>
      </c>
      <c r="C226" s="145"/>
      <c r="D226" s="145"/>
      <c r="E226" s="145"/>
      <c r="F226" s="146"/>
      <c r="G226" s="21" t="str">
        <f t="shared" si="26"/>
        <v/>
      </c>
      <c r="H226" s="146"/>
      <c r="I226" s="146"/>
      <c r="J226" s="146"/>
      <c r="K226" s="21">
        <f t="shared" si="27"/>
        <v>0</v>
      </c>
      <c r="L226" s="88" t="str">
        <f t="shared" si="28"/>
        <v>M/C Off?</v>
      </c>
      <c r="M226" s="109">
        <f>SUM('MACHINE INFO'!Q225)</f>
        <v>0.10199999999999998</v>
      </c>
      <c r="N226" s="107" t="str">
        <f t="shared" si="29"/>
        <v/>
      </c>
      <c r="O226" s="108" t="str">
        <f t="shared" si="30"/>
        <v/>
      </c>
      <c r="P226" s="147" t="str">
        <f t="shared" si="31"/>
        <v/>
      </c>
      <c r="Q226" s="1"/>
      <c r="R226" s="1"/>
      <c r="S226" s="1"/>
      <c r="T226" s="1"/>
      <c r="U226" s="1"/>
      <c r="V226" s="1"/>
      <c r="W226" s="1"/>
      <c r="X226" s="1"/>
    </row>
    <row r="227" spans="1:24" s="17" customFormat="1" ht="18.600000000000001" customHeight="1" x14ac:dyDescent="0.4">
      <c r="A227" s="119">
        <f>'MACHINE INFO'!E226</f>
        <v>260</v>
      </c>
      <c r="B227" s="103">
        <f>'MACHINE INFO'!G226</f>
        <v>0.01</v>
      </c>
      <c r="C227" s="145"/>
      <c r="D227" s="145"/>
      <c r="E227" s="145"/>
      <c r="F227" s="146"/>
      <c r="G227" s="21" t="str">
        <f t="shared" si="26"/>
        <v/>
      </c>
      <c r="H227" s="146"/>
      <c r="I227" s="146"/>
      <c r="J227" s="146"/>
      <c r="K227" s="21">
        <f t="shared" si="27"/>
        <v>0</v>
      </c>
      <c r="L227" s="88" t="str">
        <f t="shared" si="28"/>
        <v>M/C Off?</v>
      </c>
      <c r="M227" s="109">
        <f>SUM('MACHINE INFO'!Q226)</f>
        <v>0.10150000000000003</v>
      </c>
      <c r="N227" s="107" t="str">
        <f t="shared" si="29"/>
        <v/>
      </c>
      <c r="O227" s="108" t="str">
        <f t="shared" si="30"/>
        <v/>
      </c>
      <c r="P227" s="147" t="str">
        <f t="shared" si="31"/>
        <v/>
      </c>
      <c r="Q227" s="1"/>
      <c r="R227" s="1"/>
      <c r="S227" s="1"/>
      <c r="T227" s="1"/>
      <c r="U227" s="1"/>
      <c r="V227" s="1"/>
      <c r="W227" s="1"/>
      <c r="X227" s="1"/>
    </row>
    <row r="228" spans="1:24" s="17" customFormat="1" ht="18.600000000000001" customHeight="1" x14ac:dyDescent="0.4">
      <c r="A228" s="119">
        <f>'MACHINE INFO'!E227</f>
        <v>261</v>
      </c>
      <c r="B228" s="103">
        <f>'MACHINE INFO'!G227</f>
        <v>0.01</v>
      </c>
      <c r="C228" s="145"/>
      <c r="D228" s="145"/>
      <c r="E228" s="145"/>
      <c r="F228" s="146"/>
      <c r="G228" s="21" t="str">
        <f t="shared" si="26"/>
        <v/>
      </c>
      <c r="H228" s="146"/>
      <c r="I228" s="146"/>
      <c r="J228" s="146"/>
      <c r="K228" s="21">
        <f t="shared" si="27"/>
        <v>0</v>
      </c>
      <c r="L228" s="88" t="str">
        <f t="shared" si="28"/>
        <v>M/C Off?</v>
      </c>
      <c r="M228" s="109">
        <f>SUM('MACHINE INFO'!Q227)</f>
        <v>0.10199999999999998</v>
      </c>
      <c r="N228" s="107" t="str">
        <f t="shared" si="29"/>
        <v/>
      </c>
      <c r="O228" s="108" t="str">
        <f t="shared" si="30"/>
        <v/>
      </c>
      <c r="P228" s="147" t="str">
        <f t="shared" si="31"/>
        <v/>
      </c>
      <c r="Q228" s="1"/>
      <c r="R228" s="1"/>
      <c r="S228" s="1"/>
      <c r="T228" s="1"/>
      <c r="U228" s="1"/>
      <c r="V228" s="1"/>
      <c r="W228" s="1"/>
      <c r="X228" s="1"/>
    </row>
    <row r="229" spans="1:24" s="17" customFormat="1" ht="18.600000000000001" customHeight="1" x14ac:dyDescent="0.4">
      <c r="A229" s="119">
        <f>'MACHINE INFO'!E228</f>
        <v>262</v>
      </c>
      <c r="B229" s="103">
        <f>'MACHINE INFO'!G228</f>
        <v>0.01</v>
      </c>
      <c r="C229" s="145"/>
      <c r="D229" s="145"/>
      <c r="E229" s="145"/>
      <c r="F229" s="146"/>
      <c r="G229" s="21" t="str">
        <f t="shared" si="26"/>
        <v/>
      </c>
      <c r="H229" s="146"/>
      <c r="I229" s="146"/>
      <c r="J229" s="146"/>
      <c r="K229" s="21">
        <f t="shared" si="27"/>
        <v>0</v>
      </c>
      <c r="L229" s="88" t="str">
        <f t="shared" si="28"/>
        <v>M/C Off?</v>
      </c>
      <c r="M229" s="109">
        <f>SUM('MACHINE INFO'!Q228)</f>
        <v>0.14000000000000001</v>
      </c>
      <c r="N229" s="107" t="str">
        <f t="shared" si="29"/>
        <v/>
      </c>
      <c r="O229" s="108" t="str">
        <f t="shared" si="30"/>
        <v/>
      </c>
      <c r="P229" s="147" t="str">
        <f t="shared" si="31"/>
        <v/>
      </c>
      <c r="Q229" s="1"/>
      <c r="R229" s="1"/>
      <c r="S229" s="1"/>
      <c r="T229" s="1"/>
      <c r="U229" s="1"/>
      <c r="V229" s="1"/>
      <c r="W229" s="1"/>
      <c r="X229" s="1"/>
    </row>
    <row r="230" spans="1:24" s="17" customFormat="1" ht="18.600000000000001" customHeight="1" x14ac:dyDescent="0.4">
      <c r="A230" s="119">
        <f>'MACHINE INFO'!E229</f>
        <v>263</v>
      </c>
      <c r="B230" s="103">
        <f>'MACHINE INFO'!G229</f>
        <v>0.01</v>
      </c>
      <c r="C230" s="145"/>
      <c r="D230" s="145"/>
      <c r="E230" s="145"/>
      <c r="F230" s="146"/>
      <c r="G230" s="21" t="str">
        <f t="shared" si="26"/>
        <v/>
      </c>
      <c r="H230" s="146"/>
      <c r="I230" s="146"/>
      <c r="J230" s="146"/>
      <c r="K230" s="21">
        <f t="shared" si="27"/>
        <v>0</v>
      </c>
      <c r="L230" s="88" t="str">
        <f t="shared" si="28"/>
        <v>M/C Off?</v>
      </c>
      <c r="M230" s="109">
        <f>SUM('MACHINE INFO'!Q229)</f>
        <v>0.14000000000000001</v>
      </c>
      <c r="N230" s="107" t="str">
        <f t="shared" si="29"/>
        <v/>
      </c>
      <c r="O230" s="108" t="str">
        <f t="shared" si="30"/>
        <v/>
      </c>
      <c r="P230" s="147" t="str">
        <f t="shared" si="31"/>
        <v/>
      </c>
      <c r="Q230" s="1"/>
      <c r="R230" s="1"/>
      <c r="S230" s="1"/>
      <c r="T230" s="1"/>
      <c r="U230" s="1"/>
      <c r="V230" s="1"/>
      <c r="W230" s="1"/>
      <c r="X230" s="1"/>
    </row>
    <row r="231" spans="1:24" s="23" customFormat="1" ht="18.600000000000001" customHeight="1" x14ac:dyDescent="0.4">
      <c r="A231" s="119">
        <f>'MACHINE INFO'!E230</f>
        <v>264</v>
      </c>
      <c r="B231" s="103">
        <f>'MACHINE INFO'!G230</f>
        <v>0.01</v>
      </c>
      <c r="C231" s="145"/>
      <c r="D231" s="145"/>
      <c r="E231" s="145"/>
      <c r="F231" s="146"/>
      <c r="G231" s="21" t="str">
        <f t="shared" si="26"/>
        <v/>
      </c>
      <c r="H231" s="146"/>
      <c r="I231" s="146"/>
      <c r="J231" s="146"/>
      <c r="K231" s="21">
        <f t="shared" si="27"/>
        <v>0</v>
      </c>
      <c r="L231" s="88" t="str">
        <f t="shared" si="28"/>
        <v>M/C Off?</v>
      </c>
      <c r="M231" s="109">
        <f>SUM('MACHINE INFO'!Q230)</f>
        <v>0.14000000000000001</v>
      </c>
      <c r="N231" s="107" t="str">
        <f t="shared" si="29"/>
        <v/>
      </c>
      <c r="O231" s="108" t="str">
        <f t="shared" si="30"/>
        <v/>
      </c>
      <c r="P231" s="147" t="str">
        <f t="shared" si="31"/>
        <v/>
      </c>
      <c r="Q231" s="1"/>
      <c r="R231" s="1"/>
      <c r="S231" s="1"/>
      <c r="T231" s="1"/>
      <c r="U231" s="1"/>
      <c r="V231" s="1"/>
      <c r="W231" s="1"/>
      <c r="X231" s="1"/>
    </row>
    <row r="232" spans="1:24" ht="18.600000000000001" customHeight="1" x14ac:dyDescent="0.4">
      <c r="A232" s="119">
        <f>'MACHINE INFO'!E231</f>
        <v>265</v>
      </c>
      <c r="B232" s="103">
        <f>'MACHINE INFO'!G231</f>
        <v>1</v>
      </c>
      <c r="C232" s="145"/>
      <c r="D232" s="145"/>
      <c r="E232" s="145"/>
      <c r="F232" s="146"/>
      <c r="G232" s="21" t="str">
        <f t="shared" si="26"/>
        <v/>
      </c>
      <c r="H232" s="146"/>
      <c r="I232" s="146"/>
      <c r="J232" s="146"/>
      <c r="K232" s="21">
        <f t="shared" si="27"/>
        <v>0</v>
      </c>
      <c r="L232" s="88" t="str">
        <f t="shared" si="28"/>
        <v>M/C Off?</v>
      </c>
      <c r="M232" s="109">
        <f>SUM('MACHINE INFO'!Q231)</f>
        <v>0.13200000000000001</v>
      </c>
      <c r="N232" s="107" t="str">
        <f t="shared" si="29"/>
        <v/>
      </c>
      <c r="O232" s="108" t="str">
        <f t="shared" si="30"/>
        <v/>
      </c>
      <c r="P232" s="147" t="str">
        <f t="shared" si="31"/>
        <v/>
      </c>
    </row>
    <row r="233" spans="1:24" s="23" customFormat="1" ht="18.600000000000001" customHeight="1" x14ac:dyDescent="0.4">
      <c r="A233" s="119">
        <f>'MACHINE INFO'!E232</f>
        <v>266</v>
      </c>
      <c r="B233" s="103">
        <f>'MACHINE INFO'!G232</f>
        <v>0.01</v>
      </c>
      <c r="C233" s="145"/>
      <c r="D233" s="145"/>
      <c r="E233" s="145"/>
      <c r="F233" s="146"/>
      <c r="G233" s="21" t="str">
        <f t="shared" si="26"/>
        <v/>
      </c>
      <c r="H233" s="146"/>
      <c r="I233" s="146"/>
      <c r="J233" s="146"/>
      <c r="K233" s="21">
        <f t="shared" si="27"/>
        <v>0</v>
      </c>
      <c r="L233" s="88" t="str">
        <f t="shared" si="28"/>
        <v>M/C Off?</v>
      </c>
      <c r="M233" s="109">
        <f>SUM('MACHINE INFO'!Q232)</f>
        <v>0.12</v>
      </c>
      <c r="N233" s="107" t="str">
        <f t="shared" si="29"/>
        <v/>
      </c>
      <c r="O233" s="108" t="str">
        <f t="shared" si="30"/>
        <v/>
      </c>
      <c r="P233" s="147" t="str">
        <f t="shared" si="31"/>
        <v/>
      </c>
      <c r="Q233" s="1"/>
      <c r="R233" s="1"/>
      <c r="S233" s="1"/>
      <c r="T233" s="1"/>
      <c r="U233" s="1"/>
      <c r="V233" s="1"/>
      <c r="W233" s="1"/>
      <c r="X233" s="1"/>
    </row>
    <row r="234" spans="1:24" ht="18.600000000000001" customHeight="1" x14ac:dyDescent="0.4">
      <c r="A234" s="119">
        <f>'MACHINE INFO'!E233</f>
        <v>267</v>
      </c>
      <c r="B234" s="103">
        <f>'MACHINE INFO'!G233</f>
        <v>0.01</v>
      </c>
      <c r="C234" s="145"/>
      <c r="D234" s="145"/>
      <c r="E234" s="145"/>
      <c r="F234" s="146"/>
      <c r="G234" s="21" t="str">
        <f t="shared" si="26"/>
        <v/>
      </c>
      <c r="H234" s="146"/>
      <c r="I234" s="146"/>
      <c r="J234" s="146"/>
      <c r="K234" s="21">
        <f t="shared" si="27"/>
        <v>0</v>
      </c>
      <c r="L234" s="88" t="str">
        <f t="shared" si="28"/>
        <v>M/C Off?</v>
      </c>
      <c r="M234" s="109">
        <f>SUM('MACHINE INFO'!Q233)</f>
        <v>0.12</v>
      </c>
      <c r="N234" s="107" t="str">
        <f t="shared" si="29"/>
        <v/>
      </c>
      <c r="O234" s="108" t="str">
        <f t="shared" si="30"/>
        <v/>
      </c>
      <c r="P234" s="147" t="str">
        <f t="shared" si="31"/>
        <v/>
      </c>
    </row>
    <row r="235" spans="1:24" ht="18.600000000000001" customHeight="1" x14ac:dyDescent="0.4">
      <c r="A235" s="119">
        <f>'MACHINE INFO'!E234</f>
        <v>268</v>
      </c>
      <c r="B235" s="103">
        <f>'MACHINE INFO'!G234</f>
        <v>0.01</v>
      </c>
      <c r="C235" s="145"/>
      <c r="D235" s="145"/>
      <c r="E235" s="145"/>
      <c r="F235" s="146"/>
      <c r="G235" s="21" t="str">
        <f t="shared" si="26"/>
        <v/>
      </c>
      <c r="H235" s="146"/>
      <c r="I235" s="146"/>
      <c r="J235" s="146"/>
      <c r="K235" s="21">
        <f t="shared" si="27"/>
        <v>0</v>
      </c>
      <c r="L235" s="88" t="str">
        <f t="shared" si="28"/>
        <v>M/C Off?</v>
      </c>
      <c r="M235" s="109">
        <f>SUM('MACHINE INFO'!Q234)</f>
        <v>0.12</v>
      </c>
      <c r="N235" s="107" t="str">
        <f t="shared" si="29"/>
        <v/>
      </c>
      <c r="O235" s="108" t="str">
        <f t="shared" si="30"/>
        <v/>
      </c>
      <c r="P235" s="147" t="str">
        <f t="shared" si="31"/>
        <v/>
      </c>
    </row>
    <row r="236" spans="1:24" ht="18.600000000000001" customHeight="1" x14ac:dyDescent="0.4">
      <c r="A236" s="119">
        <f>'MACHINE INFO'!E235</f>
        <v>269</v>
      </c>
      <c r="B236" s="103">
        <f>'MACHINE INFO'!G235</f>
        <v>0.01</v>
      </c>
      <c r="C236" s="145"/>
      <c r="D236" s="145"/>
      <c r="E236" s="145"/>
      <c r="F236" s="146"/>
      <c r="G236" s="21" t="str">
        <f t="shared" si="26"/>
        <v/>
      </c>
      <c r="H236" s="146"/>
      <c r="I236" s="146"/>
      <c r="J236" s="146"/>
      <c r="K236" s="21">
        <f t="shared" si="27"/>
        <v>0</v>
      </c>
      <c r="L236" s="88" t="str">
        <f t="shared" si="28"/>
        <v>M/C Off?</v>
      </c>
      <c r="M236" s="109">
        <f>SUM('MACHINE INFO'!Q235)</f>
        <v>0.11760000000000004</v>
      </c>
      <c r="N236" s="107" t="str">
        <f t="shared" si="29"/>
        <v/>
      </c>
      <c r="O236" s="108" t="str">
        <f t="shared" si="30"/>
        <v/>
      </c>
      <c r="P236" s="147" t="str">
        <f t="shared" si="31"/>
        <v/>
      </c>
    </row>
    <row r="237" spans="1:24" ht="18.600000000000001" customHeight="1" x14ac:dyDescent="0.4">
      <c r="A237" s="119">
        <f>'MACHINE INFO'!E236</f>
        <v>270</v>
      </c>
      <c r="B237" s="103">
        <f>'MACHINE INFO'!G236</f>
        <v>0.01</v>
      </c>
      <c r="C237" s="145"/>
      <c r="D237" s="145"/>
      <c r="E237" s="145"/>
      <c r="F237" s="146"/>
      <c r="G237" s="21" t="str">
        <f t="shared" si="26"/>
        <v/>
      </c>
      <c r="H237" s="146"/>
      <c r="I237" s="146"/>
      <c r="J237" s="146"/>
      <c r="K237" s="21">
        <f t="shared" si="27"/>
        <v>0</v>
      </c>
      <c r="L237" s="88" t="str">
        <f t="shared" si="28"/>
        <v>M/C Off?</v>
      </c>
      <c r="M237" s="109">
        <f>SUM('MACHINE INFO'!Q236)</f>
        <v>0.11760000000000004</v>
      </c>
      <c r="N237" s="107" t="str">
        <f t="shared" si="29"/>
        <v/>
      </c>
      <c r="O237" s="108" t="str">
        <f t="shared" si="30"/>
        <v/>
      </c>
      <c r="P237" s="147" t="str">
        <f t="shared" si="31"/>
        <v/>
      </c>
    </row>
    <row r="238" spans="1:24" ht="18.600000000000001" customHeight="1" x14ac:dyDescent="0.4">
      <c r="A238" s="119">
        <f>'MACHINE INFO'!E237</f>
        <v>271</v>
      </c>
      <c r="B238" s="103">
        <f>'MACHINE INFO'!G237</f>
        <v>0.01</v>
      </c>
      <c r="C238" s="145"/>
      <c r="D238" s="145"/>
      <c r="E238" s="145"/>
      <c r="F238" s="146"/>
      <c r="G238" s="21" t="str">
        <f t="shared" si="26"/>
        <v/>
      </c>
      <c r="H238" s="146"/>
      <c r="I238" s="146"/>
      <c r="J238" s="146"/>
      <c r="K238" s="21">
        <f t="shared" si="27"/>
        <v>0</v>
      </c>
      <c r="L238" s="88" t="str">
        <f t="shared" si="28"/>
        <v>M/C Off?</v>
      </c>
      <c r="M238" s="109">
        <f>SUM('MACHINE INFO'!Q237)</f>
        <v>0.11760000000000004</v>
      </c>
      <c r="N238" s="107" t="str">
        <f t="shared" si="29"/>
        <v/>
      </c>
      <c r="O238" s="108" t="str">
        <f t="shared" si="30"/>
        <v/>
      </c>
      <c r="P238" s="147" t="str">
        <f t="shared" si="31"/>
        <v/>
      </c>
    </row>
    <row r="239" spans="1:24" ht="18.600000000000001" customHeight="1" x14ac:dyDescent="0.4">
      <c r="A239" s="119">
        <f>'MACHINE INFO'!E238</f>
        <v>272</v>
      </c>
      <c r="B239" s="103">
        <f>'MACHINE INFO'!G238</f>
        <v>1</v>
      </c>
      <c r="C239" s="145"/>
      <c r="D239" s="145"/>
      <c r="E239" s="145"/>
      <c r="F239" s="146"/>
      <c r="G239" s="21" t="str">
        <f t="shared" si="26"/>
        <v/>
      </c>
      <c r="H239" s="146"/>
      <c r="I239" s="146"/>
      <c r="J239" s="146"/>
      <c r="K239" s="21">
        <f t="shared" si="27"/>
        <v>0</v>
      </c>
      <c r="L239" s="88" t="str">
        <f t="shared" si="28"/>
        <v>M/C Off?</v>
      </c>
      <c r="M239" s="109">
        <f>SUM('MACHINE INFO'!Q238)</f>
        <v>0.12770000000000004</v>
      </c>
      <c r="N239" s="107" t="str">
        <f t="shared" si="29"/>
        <v/>
      </c>
      <c r="O239" s="108" t="str">
        <f t="shared" si="30"/>
        <v/>
      </c>
      <c r="P239" s="147" t="str">
        <f t="shared" si="31"/>
        <v/>
      </c>
    </row>
    <row r="240" spans="1:24" ht="18.600000000000001" customHeight="1" x14ac:dyDescent="0.4">
      <c r="A240" s="119">
        <f>'MACHINE INFO'!E239</f>
        <v>273</v>
      </c>
      <c r="B240" s="103">
        <f>'MACHINE INFO'!G239</f>
        <v>0.01</v>
      </c>
      <c r="C240" s="145"/>
      <c r="D240" s="145"/>
      <c r="E240" s="145"/>
      <c r="F240" s="146"/>
      <c r="G240" s="21" t="str">
        <f t="shared" si="26"/>
        <v/>
      </c>
      <c r="H240" s="146"/>
      <c r="I240" s="146"/>
      <c r="J240" s="146"/>
      <c r="K240" s="21">
        <f t="shared" si="27"/>
        <v>0</v>
      </c>
      <c r="L240" s="88" t="str">
        <f t="shared" si="28"/>
        <v>M/C Off?</v>
      </c>
      <c r="M240" s="109">
        <f>SUM('MACHINE INFO'!Q239)</f>
        <v>0.12829999999999997</v>
      </c>
      <c r="N240" s="107" t="str">
        <f t="shared" si="29"/>
        <v/>
      </c>
      <c r="O240" s="108" t="str">
        <f t="shared" si="30"/>
        <v/>
      </c>
      <c r="P240" s="147" t="str">
        <f t="shared" si="31"/>
        <v/>
      </c>
    </row>
    <row r="241" spans="1:16" ht="18.600000000000001" customHeight="1" x14ac:dyDescent="0.4">
      <c r="A241" s="119">
        <f>'MACHINE INFO'!E240</f>
        <v>274</v>
      </c>
      <c r="B241" s="103">
        <f>'MACHINE INFO'!G240</f>
        <v>0.01</v>
      </c>
      <c r="C241" s="145"/>
      <c r="D241" s="145"/>
      <c r="E241" s="145"/>
      <c r="F241" s="146"/>
      <c r="G241" s="21" t="str">
        <f t="shared" si="26"/>
        <v/>
      </c>
      <c r="H241" s="146"/>
      <c r="I241" s="146"/>
      <c r="J241" s="146"/>
      <c r="K241" s="21">
        <f t="shared" si="27"/>
        <v>0</v>
      </c>
      <c r="L241" s="88" t="str">
        <f t="shared" si="28"/>
        <v>M/C Off?</v>
      </c>
      <c r="M241" s="109">
        <f>SUM('MACHINE INFO'!Q240)</f>
        <v>0.12829999999999997</v>
      </c>
      <c r="N241" s="107" t="str">
        <f t="shared" si="29"/>
        <v/>
      </c>
      <c r="O241" s="108" t="str">
        <f t="shared" si="30"/>
        <v/>
      </c>
      <c r="P241" s="147" t="str">
        <f t="shared" si="31"/>
        <v/>
      </c>
    </row>
    <row r="242" spans="1:16" ht="18.600000000000001" customHeight="1" x14ac:dyDescent="0.4">
      <c r="A242" s="119">
        <f>'MACHINE INFO'!E241</f>
        <v>275</v>
      </c>
      <c r="B242" s="103">
        <f>'MACHINE INFO'!G241</f>
        <v>0.01</v>
      </c>
      <c r="C242" s="145"/>
      <c r="D242" s="145"/>
      <c r="E242" s="145"/>
      <c r="F242" s="146"/>
      <c r="G242" s="21" t="str">
        <f t="shared" si="26"/>
        <v/>
      </c>
      <c r="H242" s="146"/>
      <c r="I242" s="146"/>
      <c r="J242" s="146"/>
      <c r="K242" s="21">
        <f t="shared" si="27"/>
        <v>0</v>
      </c>
      <c r="L242" s="88" t="str">
        <f t="shared" si="28"/>
        <v>M/C Off?</v>
      </c>
      <c r="M242" s="109">
        <f>SUM('MACHINE INFO'!Q241)</f>
        <v>0.12829999999999997</v>
      </c>
      <c r="N242" s="107" t="str">
        <f t="shared" si="29"/>
        <v/>
      </c>
      <c r="O242" s="108" t="str">
        <f t="shared" si="30"/>
        <v/>
      </c>
      <c r="P242" s="147" t="str">
        <f t="shared" si="31"/>
        <v/>
      </c>
    </row>
    <row r="243" spans="1:16" ht="18.600000000000001" customHeight="1" x14ac:dyDescent="0.4">
      <c r="A243" s="119">
        <f>'MACHINE INFO'!E242</f>
        <v>276</v>
      </c>
      <c r="B243" s="103">
        <f>'MACHINE INFO'!G242</f>
        <v>0.01</v>
      </c>
      <c r="C243" s="145"/>
      <c r="D243" s="145"/>
      <c r="E243" s="145"/>
      <c r="F243" s="146"/>
      <c r="G243" s="21" t="str">
        <f t="shared" si="26"/>
        <v/>
      </c>
      <c r="H243" s="146"/>
      <c r="I243" s="146"/>
      <c r="J243" s="146"/>
      <c r="K243" s="21">
        <f t="shared" si="27"/>
        <v>0</v>
      </c>
      <c r="L243" s="88" t="str">
        <f t="shared" si="28"/>
        <v>M/C Off?</v>
      </c>
      <c r="M243" s="109">
        <f>SUM('MACHINE INFO'!Q242)</f>
        <v>0.13470000000000004</v>
      </c>
      <c r="N243" s="107" t="str">
        <f t="shared" si="29"/>
        <v/>
      </c>
      <c r="O243" s="108" t="str">
        <f t="shared" si="30"/>
        <v/>
      </c>
      <c r="P243" s="147" t="str">
        <f t="shared" si="31"/>
        <v/>
      </c>
    </row>
    <row r="244" spans="1:16" ht="18.600000000000001" customHeight="1" x14ac:dyDescent="0.4">
      <c r="A244" s="119">
        <f>'MACHINE INFO'!E243</f>
        <v>277</v>
      </c>
      <c r="B244" s="103">
        <f>'MACHINE INFO'!G243</f>
        <v>0.01</v>
      </c>
      <c r="C244" s="145"/>
      <c r="D244" s="145"/>
      <c r="E244" s="145"/>
      <c r="F244" s="146"/>
      <c r="G244" s="21" t="str">
        <f t="shared" si="26"/>
        <v/>
      </c>
      <c r="H244" s="146"/>
      <c r="I244" s="146"/>
      <c r="J244" s="146"/>
      <c r="K244" s="21">
        <f t="shared" si="27"/>
        <v>0</v>
      </c>
      <c r="L244" s="88" t="str">
        <f t="shared" si="28"/>
        <v>M/C Off?</v>
      </c>
      <c r="M244" s="109">
        <f>SUM('MACHINE INFO'!Q243)</f>
        <v>0.13480000000000003</v>
      </c>
      <c r="N244" s="107" t="str">
        <f t="shared" si="29"/>
        <v/>
      </c>
      <c r="O244" s="108" t="str">
        <f t="shared" si="30"/>
        <v/>
      </c>
      <c r="P244" s="147" t="str">
        <f t="shared" si="31"/>
        <v/>
      </c>
    </row>
    <row r="245" spans="1:16" ht="18.600000000000001" customHeight="1" x14ac:dyDescent="0.4">
      <c r="A245" s="119">
        <f>'MACHINE INFO'!E244</f>
        <v>278</v>
      </c>
      <c r="B245" s="103">
        <f>'MACHINE INFO'!G244</f>
        <v>0.01</v>
      </c>
      <c r="C245" s="145"/>
      <c r="D245" s="145"/>
      <c r="E245" s="145"/>
      <c r="F245" s="146"/>
      <c r="G245" s="21" t="str">
        <f t="shared" si="26"/>
        <v/>
      </c>
      <c r="H245" s="146"/>
      <c r="I245" s="146"/>
      <c r="J245" s="146"/>
      <c r="K245" s="21">
        <f t="shared" si="27"/>
        <v>0</v>
      </c>
      <c r="L245" s="88" t="str">
        <f t="shared" si="28"/>
        <v>M/C Off?</v>
      </c>
      <c r="M245" s="109">
        <f>SUM('MACHINE INFO'!Q244)</f>
        <v>0.13470000000000004</v>
      </c>
      <c r="N245" s="107" t="str">
        <f t="shared" si="29"/>
        <v/>
      </c>
      <c r="O245" s="108" t="str">
        <f t="shared" si="30"/>
        <v/>
      </c>
      <c r="P245" s="147" t="str">
        <f t="shared" si="31"/>
        <v/>
      </c>
    </row>
    <row r="246" spans="1:16" ht="18.600000000000001" customHeight="1" x14ac:dyDescent="0.4">
      <c r="A246" s="119">
        <f>'MACHINE INFO'!E245</f>
        <v>279</v>
      </c>
      <c r="B246" s="103">
        <f>'MACHINE INFO'!G245</f>
        <v>0.01</v>
      </c>
      <c r="C246" s="145"/>
      <c r="D246" s="145"/>
      <c r="E246" s="145"/>
      <c r="F246" s="146"/>
      <c r="G246" s="21" t="str">
        <f t="shared" si="26"/>
        <v/>
      </c>
      <c r="H246" s="146"/>
      <c r="I246" s="146"/>
      <c r="J246" s="146"/>
      <c r="K246" s="21">
        <f t="shared" si="27"/>
        <v>0</v>
      </c>
      <c r="L246" s="88" t="str">
        <f t="shared" si="28"/>
        <v>M/C Off?</v>
      </c>
      <c r="M246" s="109">
        <f>SUM('MACHINE INFO'!Q245)</f>
        <v>0.11270000000000002</v>
      </c>
      <c r="N246" s="107" t="str">
        <f t="shared" si="29"/>
        <v/>
      </c>
      <c r="O246" s="108" t="str">
        <f t="shared" si="30"/>
        <v/>
      </c>
      <c r="P246" s="147" t="str">
        <f t="shared" si="31"/>
        <v/>
      </c>
    </row>
    <row r="247" spans="1:16" ht="18.600000000000001" customHeight="1" x14ac:dyDescent="0.4">
      <c r="A247" s="119">
        <f>'MACHINE INFO'!E246</f>
        <v>280</v>
      </c>
      <c r="B247" s="103">
        <f>'MACHINE INFO'!G246</f>
        <v>0.01</v>
      </c>
      <c r="C247" s="145"/>
      <c r="D247" s="145"/>
      <c r="E247" s="145"/>
      <c r="F247" s="146"/>
      <c r="G247" s="21" t="str">
        <f t="shared" si="26"/>
        <v/>
      </c>
      <c r="H247" s="146"/>
      <c r="I247" s="146"/>
      <c r="J247" s="146"/>
      <c r="K247" s="21">
        <f t="shared" si="27"/>
        <v>0</v>
      </c>
      <c r="L247" s="88" t="str">
        <f t="shared" si="28"/>
        <v>M/C Off?</v>
      </c>
      <c r="M247" s="109">
        <f>SUM('MACHINE INFO'!Q246)</f>
        <v>0.11270000000000002</v>
      </c>
      <c r="N247" s="107" t="str">
        <f t="shared" si="29"/>
        <v/>
      </c>
      <c r="O247" s="108" t="str">
        <f t="shared" si="30"/>
        <v/>
      </c>
      <c r="P247" s="147" t="str">
        <f t="shared" si="31"/>
        <v/>
      </c>
    </row>
    <row r="248" spans="1:16" ht="18.600000000000001" customHeight="1" x14ac:dyDescent="0.4">
      <c r="A248" s="119">
        <f>'MACHINE INFO'!E247</f>
        <v>281</v>
      </c>
      <c r="B248" s="103">
        <f>'MACHINE INFO'!G247</f>
        <v>0.01</v>
      </c>
      <c r="C248" s="145"/>
      <c r="D248" s="145"/>
      <c r="E248" s="145"/>
      <c r="F248" s="146"/>
      <c r="G248" s="21" t="str">
        <f t="shared" si="26"/>
        <v/>
      </c>
      <c r="H248" s="146"/>
      <c r="I248" s="146"/>
      <c r="J248" s="146"/>
      <c r="K248" s="21">
        <f t="shared" si="27"/>
        <v>0</v>
      </c>
      <c r="L248" s="88" t="str">
        <f t="shared" si="28"/>
        <v>M/C Off?</v>
      </c>
      <c r="M248" s="109">
        <f>SUM('MACHINE INFO'!Q247)</f>
        <v>0.11270000000000002</v>
      </c>
      <c r="N248" s="107" t="str">
        <f t="shared" si="29"/>
        <v/>
      </c>
      <c r="O248" s="108" t="str">
        <f t="shared" si="30"/>
        <v/>
      </c>
      <c r="P248" s="147" t="str">
        <f t="shared" si="31"/>
        <v/>
      </c>
    </row>
    <row r="249" spans="1:16" ht="18.600000000000001" customHeight="1" x14ac:dyDescent="0.4">
      <c r="A249" s="119">
        <f>'MACHINE INFO'!E248</f>
        <v>282</v>
      </c>
      <c r="B249" s="103">
        <f>'MACHINE INFO'!G248</f>
        <v>1</v>
      </c>
      <c r="C249" s="145"/>
      <c r="D249" s="145"/>
      <c r="E249" s="145"/>
      <c r="F249" s="146"/>
      <c r="G249" s="21" t="str">
        <f t="shared" si="26"/>
        <v/>
      </c>
      <c r="H249" s="146"/>
      <c r="I249" s="146"/>
      <c r="J249" s="146"/>
      <c r="K249" s="21">
        <f t="shared" si="27"/>
        <v>0</v>
      </c>
      <c r="L249" s="88" t="str">
        <f t="shared" si="28"/>
        <v>M/C Off?</v>
      </c>
      <c r="M249" s="109">
        <f>SUM('MACHINE INFO'!Q248)</f>
        <v>0.1295</v>
      </c>
      <c r="N249" s="107" t="str">
        <f t="shared" si="29"/>
        <v/>
      </c>
      <c r="O249" s="108" t="str">
        <f t="shared" si="30"/>
        <v/>
      </c>
      <c r="P249" s="147" t="str">
        <f t="shared" si="31"/>
        <v/>
      </c>
    </row>
    <row r="250" spans="1:16" ht="18.600000000000001" customHeight="1" x14ac:dyDescent="0.4">
      <c r="A250" s="119">
        <f>'MACHINE INFO'!E249</f>
        <v>283</v>
      </c>
      <c r="B250" s="103">
        <f>'MACHINE INFO'!G249</f>
        <v>0.01</v>
      </c>
      <c r="C250" s="145"/>
      <c r="D250" s="145"/>
      <c r="E250" s="145"/>
      <c r="F250" s="146"/>
      <c r="G250" s="21" t="str">
        <f t="shared" si="26"/>
        <v/>
      </c>
      <c r="H250" s="146"/>
      <c r="I250" s="146"/>
      <c r="J250" s="146"/>
      <c r="K250" s="21">
        <f t="shared" si="27"/>
        <v>0</v>
      </c>
      <c r="L250" s="88" t="str">
        <f t="shared" si="28"/>
        <v>M/C Off?</v>
      </c>
      <c r="M250" s="109">
        <f>SUM('MACHINE INFO'!Q249)</f>
        <v>0.10519999999999996</v>
      </c>
      <c r="N250" s="107" t="str">
        <f t="shared" si="29"/>
        <v/>
      </c>
      <c r="O250" s="108" t="str">
        <f t="shared" si="30"/>
        <v/>
      </c>
      <c r="P250" s="147" t="str">
        <f t="shared" si="31"/>
        <v/>
      </c>
    </row>
    <row r="251" spans="1:16" ht="18.600000000000001" customHeight="1" x14ac:dyDescent="0.4">
      <c r="A251" s="119">
        <f>'MACHINE INFO'!E250</f>
        <v>284</v>
      </c>
      <c r="B251" s="103">
        <f>'MACHINE INFO'!G250</f>
        <v>0.01</v>
      </c>
      <c r="C251" s="145"/>
      <c r="D251" s="145"/>
      <c r="E251" s="145"/>
      <c r="F251" s="146"/>
      <c r="G251" s="21" t="str">
        <f t="shared" si="26"/>
        <v/>
      </c>
      <c r="H251" s="146"/>
      <c r="I251" s="146"/>
      <c r="J251" s="146"/>
      <c r="K251" s="21">
        <f t="shared" si="27"/>
        <v>0</v>
      </c>
      <c r="L251" s="88" t="str">
        <f t="shared" si="28"/>
        <v>M/C Off?</v>
      </c>
      <c r="M251" s="109">
        <f>SUM('MACHINE INFO'!Q250)</f>
        <v>0.10519999999999996</v>
      </c>
      <c r="N251" s="107" t="str">
        <f t="shared" si="29"/>
        <v/>
      </c>
      <c r="O251" s="108" t="str">
        <f t="shared" si="30"/>
        <v/>
      </c>
      <c r="P251" s="147" t="str">
        <f t="shared" si="31"/>
        <v/>
      </c>
    </row>
    <row r="252" spans="1:16" ht="18.600000000000001" customHeight="1" x14ac:dyDescent="0.4">
      <c r="A252" s="119">
        <f>'MACHINE INFO'!E251</f>
        <v>285</v>
      </c>
      <c r="B252" s="103">
        <f>'MACHINE INFO'!G251</f>
        <v>0.01</v>
      </c>
      <c r="C252" s="145"/>
      <c r="D252" s="145"/>
      <c r="E252" s="145"/>
      <c r="F252" s="146"/>
      <c r="G252" s="21" t="str">
        <f t="shared" si="26"/>
        <v/>
      </c>
      <c r="H252" s="146"/>
      <c r="I252" s="146"/>
      <c r="J252" s="146"/>
      <c r="K252" s="21">
        <f t="shared" si="27"/>
        <v>0</v>
      </c>
      <c r="L252" s="88" t="str">
        <f t="shared" si="28"/>
        <v>M/C Off?</v>
      </c>
      <c r="M252" s="109">
        <f>SUM('MACHINE INFO'!Q251)</f>
        <v>0.10519999999999996</v>
      </c>
      <c r="N252" s="107" t="str">
        <f t="shared" si="29"/>
        <v/>
      </c>
      <c r="O252" s="108" t="str">
        <f t="shared" si="30"/>
        <v/>
      </c>
      <c r="P252" s="147" t="str">
        <f t="shared" si="31"/>
        <v/>
      </c>
    </row>
    <row r="253" spans="1:16" ht="18.600000000000001" customHeight="1" x14ac:dyDescent="0.4">
      <c r="A253" s="119">
        <f>'MACHINE INFO'!E252</f>
        <v>286</v>
      </c>
      <c r="B253" s="103">
        <f>'MACHINE INFO'!G252</f>
        <v>0.01</v>
      </c>
      <c r="C253" s="145"/>
      <c r="D253" s="145"/>
      <c r="E253" s="145"/>
      <c r="F253" s="146"/>
      <c r="G253" s="21" t="str">
        <f t="shared" si="26"/>
        <v/>
      </c>
      <c r="H253" s="146"/>
      <c r="I253" s="146"/>
      <c r="J253" s="146"/>
      <c r="K253" s="21">
        <f t="shared" si="27"/>
        <v>0</v>
      </c>
      <c r="L253" s="88" t="str">
        <f t="shared" si="28"/>
        <v>M/C Off?</v>
      </c>
      <c r="M253" s="109">
        <f>SUM('MACHINE INFO'!Q252)</f>
        <v>0.1179</v>
      </c>
      <c r="N253" s="107" t="str">
        <f t="shared" si="29"/>
        <v/>
      </c>
      <c r="O253" s="108" t="str">
        <f t="shared" si="30"/>
        <v/>
      </c>
      <c r="P253" s="147" t="str">
        <f t="shared" si="31"/>
        <v/>
      </c>
    </row>
    <row r="254" spans="1:16" ht="18.600000000000001" customHeight="1" x14ac:dyDescent="0.4">
      <c r="A254" s="119">
        <f>'MACHINE INFO'!E253</f>
        <v>287</v>
      </c>
      <c r="B254" s="103">
        <f>'MACHINE INFO'!G253</f>
        <v>0.01</v>
      </c>
      <c r="C254" s="145"/>
      <c r="D254" s="145"/>
      <c r="E254" s="145"/>
      <c r="F254" s="146"/>
      <c r="G254" s="21" t="str">
        <f t="shared" si="26"/>
        <v/>
      </c>
      <c r="H254" s="146"/>
      <c r="I254" s="146"/>
      <c r="J254" s="146"/>
      <c r="K254" s="21">
        <f t="shared" si="27"/>
        <v>0</v>
      </c>
      <c r="L254" s="88" t="str">
        <f t="shared" si="28"/>
        <v>M/C Off?</v>
      </c>
      <c r="M254" s="109">
        <f>SUM('MACHINE INFO'!Q253)</f>
        <v>0.1179</v>
      </c>
      <c r="N254" s="107" t="str">
        <f t="shared" si="29"/>
        <v/>
      </c>
      <c r="O254" s="108" t="str">
        <f t="shared" si="30"/>
        <v/>
      </c>
      <c r="P254" s="147" t="str">
        <f t="shared" si="31"/>
        <v/>
      </c>
    </row>
    <row r="255" spans="1:16" ht="18.600000000000001" customHeight="1" x14ac:dyDescent="0.4">
      <c r="A255" s="119">
        <f>'MACHINE INFO'!E254</f>
        <v>288</v>
      </c>
      <c r="B255" s="103">
        <f>'MACHINE INFO'!G254</f>
        <v>0.01</v>
      </c>
      <c r="C255" s="145"/>
      <c r="D255" s="145"/>
      <c r="E255" s="145"/>
      <c r="F255" s="146"/>
      <c r="G255" s="21" t="str">
        <f t="shared" si="26"/>
        <v/>
      </c>
      <c r="H255" s="146"/>
      <c r="I255" s="146"/>
      <c r="J255" s="146"/>
      <c r="K255" s="21">
        <f t="shared" si="27"/>
        <v>0</v>
      </c>
      <c r="L255" s="88" t="str">
        <f t="shared" si="28"/>
        <v>M/C Off?</v>
      </c>
      <c r="M255" s="109">
        <f>SUM('MACHINE INFO'!Q254)</f>
        <v>0.1179</v>
      </c>
      <c r="N255" s="107" t="str">
        <f t="shared" si="29"/>
        <v/>
      </c>
      <c r="O255" s="108" t="str">
        <f t="shared" si="30"/>
        <v/>
      </c>
      <c r="P255" s="147" t="str">
        <f t="shared" si="31"/>
        <v/>
      </c>
    </row>
    <row r="256" spans="1:16" ht="18.600000000000001" customHeight="1" x14ac:dyDescent="0.4">
      <c r="A256" s="119">
        <f>'MACHINE INFO'!E255</f>
        <v>289</v>
      </c>
      <c r="B256" s="103">
        <f>'MACHINE INFO'!G255</f>
        <v>1</v>
      </c>
      <c r="C256" s="145"/>
      <c r="D256" s="145"/>
      <c r="E256" s="145"/>
      <c r="F256" s="146"/>
      <c r="G256" s="21" t="str">
        <f t="shared" si="26"/>
        <v/>
      </c>
      <c r="H256" s="146"/>
      <c r="I256" s="146"/>
      <c r="J256" s="146"/>
      <c r="K256" s="21">
        <f t="shared" si="27"/>
        <v>0</v>
      </c>
      <c r="L256" s="88" t="str">
        <f t="shared" si="28"/>
        <v>M/C Off?</v>
      </c>
      <c r="M256" s="109">
        <f>SUM('MACHINE INFO'!Q255)</f>
        <v>0.11199999999999999</v>
      </c>
      <c r="N256" s="107" t="str">
        <f t="shared" si="29"/>
        <v/>
      </c>
      <c r="O256" s="108" t="str">
        <f t="shared" si="30"/>
        <v/>
      </c>
      <c r="P256" s="147" t="str">
        <f t="shared" si="31"/>
        <v/>
      </c>
    </row>
    <row r="257" spans="1:16" ht="18.600000000000001" customHeight="1" x14ac:dyDescent="0.4">
      <c r="A257" s="119">
        <f>'MACHINE INFO'!E256</f>
        <v>290</v>
      </c>
      <c r="B257" s="103">
        <f>'MACHINE INFO'!G256</f>
        <v>0.01</v>
      </c>
      <c r="C257" s="145"/>
      <c r="D257" s="145"/>
      <c r="E257" s="145"/>
      <c r="F257" s="146"/>
      <c r="G257" s="21" t="str">
        <f t="shared" si="26"/>
        <v/>
      </c>
      <c r="H257" s="146"/>
      <c r="I257" s="146"/>
      <c r="J257" s="146"/>
      <c r="K257" s="21">
        <f t="shared" si="27"/>
        <v>0</v>
      </c>
      <c r="L257" s="88" t="str">
        <f t="shared" si="28"/>
        <v>M/C Off?</v>
      </c>
      <c r="M257" s="109">
        <f>SUM('MACHINE INFO'!Q256)</f>
        <v>0.11009999999999998</v>
      </c>
      <c r="N257" s="107" t="str">
        <f t="shared" si="29"/>
        <v/>
      </c>
      <c r="O257" s="108" t="str">
        <f t="shared" si="30"/>
        <v/>
      </c>
      <c r="P257" s="147" t="str">
        <f t="shared" si="31"/>
        <v/>
      </c>
    </row>
    <row r="258" spans="1:16" ht="18.600000000000001" customHeight="1" x14ac:dyDescent="0.4">
      <c r="A258" s="119">
        <f>'MACHINE INFO'!E257</f>
        <v>291</v>
      </c>
      <c r="B258" s="103">
        <f>'MACHINE INFO'!G257</f>
        <v>0.01</v>
      </c>
      <c r="C258" s="145"/>
      <c r="D258" s="145"/>
      <c r="E258" s="145"/>
      <c r="F258" s="146"/>
      <c r="G258" s="21" t="str">
        <f t="shared" si="26"/>
        <v/>
      </c>
      <c r="H258" s="146"/>
      <c r="I258" s="146"/>
      <c r="J258" s="146"/>
      <c r="K258" s="21">
        <f t="shared" si="27"/>
        <v>0</v>
      </c>
      <c r="L258" s="88" t="str">
        <f t="shared" si="28"/>
        <v>M/C Off?</v>
      </c>
      <c r="M258" s="109">
        <f>SUM('MACHINE INFO'!Q257)</f>
        <v>0.11009999999999998</v>
      </c>
      <c r="N258" s="107" t="str">
        <f t="shared" si="29"/>
        <v/>
      </c>
      <c r="O258" s="108" t="str">
        <f t="shared" si="30"/>
        <v/>
      </c>
      <c r="P258" s="147" t="str">
        <f t="shared" si="31"/>
        <v/>
      </c>
    </row>
    <row r="259" spans="1:16" ht="18.600000000000001" customHeight="1" x14ac:dyDescent="0.4">
      <c r="A259" s="119">
        <f>'MACHINE INFO'!E258</f>
        <v>292</v>
      </c>
      <c r="B259" s="103">
        <f>'MACHINE INFO'!G258</f>
        <v>0.01</v>
      </c>
      <c r="C259" s="145"/>
      <c r="D259" s="145"/>
      <c r="E259" s="145"/>
      <c r="F259" s="146"/>
      <c r="G259" s="21" t="str">
        <f t="shared" si="26"/>
        <v/>
      </c>
      <c r="H259" s="146"/>
      <c r="I259" s="146"/>
      <c r="J259" s="146"/>
      <c r="K259" s="21">
        <f t="shared" si="27"/>
        <v>0</v>
      </c>
      <c r="L259" s="88" t="str">
        <f t="shared" si="28"/>
        <v>M/C Off?</v>
      </c>
      <c r="M259" s="109">
        <f>SUM('MACHINE INFO'!Q258)</f>
        <v>0.11009999999999998</v>
      </c>
      <c r="N259" s="107" t="str">
        <f t="shared" si="29"/>
        <v/>
      </c>
      <c r="O259" s="108" t="str">
        <f t="shared" si="30"/>
        <v/>
      </c>
      <c r="P259" s="147" t="str">
        <f t="shared" si="31"/>
        <v/>
      </c>
    </row>
    <row r="260" spans="1:16" ht="18.600000000000001" customHeight="1" x14ac:dyDescent="0.4">
      <c r="A260" s="119">
        <f>'MACHINE INFO'!E259</f>
        <v>293</v>
      </c>
      <c r="B260" s="103">
        <f>'MACHINE INFO'!G259</f>
        <v>0.01</v>
      </c>
      <c r="C260" s="145"/>
      <c r="D260" s="145"/>
      <c r="E260" s="145"/>
      <c r="F260" s="146"/>
      <c r="G260" s="21" t="str">
        <f t="shared" si="26"/>
        <v/>
      </c>
      <c r="H260" s="146"/>
      <c r="I260" s="146"/>
      <c r="J260" s="146"/>
      <c r="K260" s="21">
        <f t="shared" si="27"/>
        <v>0</v>
      </c>
      <c r="L260" s="88" t="str">
        <f t="shared" si="28"/>
        <v>M/C Off?</v>
      </c>
      <c r="M260" s="109">
        <f>SUM('MACHINE INFO'!Q259)</f>
        <v>0.14759999999999995</v>
      </c>
      <c r="N260" s="107" t="str">
        <f t="shared" si="29"/>
        <v/>
      </c>
      <c r="O260" s="108" t="str">
        <f t="shared" si="30"/>
        <v/>
      </c>
      <c r="P260" s="147" t="str">
        <f t="shared" si="31"/>
        <v/>
      </c>
    </row>
    <row r="261" spans="1:16" ht="18.600000000000001" customHeight="1" x14ac:dyDescent="0.4">
      <c r="A261" s="119">
        <f>'MACHINE INFO'!E260</f>
        <v>294</v>
      </c>
      <c r="B261" s="103">
        <f>'MACHINE INFO'!G260</f>
        <v>0.01</v>
      </c>
      <c r="C261" s="145"/>
      <c r="D261" s="145"/>
      <c r="E261" s="145"/>
      <c r="F261" s="146"/>
      <c r="G261" s="21" t="str">
        <f t="shared" si="26"/>
        <v/>
      </c>
      <c r="H261" s="146"/>
      <c r="I261" s="146"/>
      <c r="J261" s="146"/>
      <c r="K261" s="21">
        <f t="shared" si="27"/>
        <v>0</v>
      </c>
      <c r="L261" s="88" t="str">
        <f t="shared" si="28"/>
        <v>M/C Off?</v>
      </c>
      <c r="M261" s="109">
        <f>SUM('MACHINE INFO'!Q260)</f>
        <v>0.14759999999999995</v>
      </c>
      <c r="N261" s="107" t="str">
        <f t="shared" si="29"/>
        <v/>
      </c>
      <c r="O261" s="108" t="str">
        <f t="shared" si="30"/>
        <v/>
      </c>
      <c r="P261" s="147" t="str">
        <f t="shared" si="31"/>
        <v/>
      </c>
    </row>
    <row r="262" spans="1:16" ht="18.600000000000001" customHeight="1" x14ac:dyDescent="0.4">
      <c r="A262" s="119">
        <f>'MACHINE INFO'!E261</f>
        <v>295</v>
      </c>
      <c r="B262" s="103">
        <f>'MACHINE INFO'!G261</f>
        <v>0</v>
      </c>
      <c r="C262" s="145"/>
      <c r="D262" s="145"/>
      <c r="E262" s="145"/>
      <c r="F262" s="146"/>
      <c r="G262" s="21" t="str">
        <f t="shared" si="26"/>
        <v/>
      </c>
      <c r="H262" s="146"/>
      <c r="I262" s="146"/>
      <c r="J262" s="146"/>
      <c r="K262" s="21">
        <f t="shared" si="27"/>
        <v>0</v>
      </c>
      <c r="L262" s="88" t="str">
        <f t="shared" si="28"/>
        <v>M/C Off?</v>
      </c>
      <c r="M262" s="109">
        <f>SUM('MACHINE INFO'!Q261)</f>
        <v>0</v>
      </c>
      <c r="N262" s="107" t="str">
        <f t="shared" si="29"/>
        <v/>
      </c>
      <c r="O262" s="108" t="str">
        <f t="shared" si="30"/>
        <v>NO THEO %</v>
      </c>
      <c r="P262" s="147" t="str">
        <f t="shared" si="31"/>
        <v/>
      </c>
    </row>
    <row r="263" spans="1:16" ht="18.600000000000001" customHeight="1" x14ac:dyDescent="0.4">
      <c r="A263" s="119">
        <f>'MACHINE INFO'!E262</f>
        <v>296</v>
      </c>
      <c r="B263" s="103">
        <f>'MACHINE INFO'!G262</f>
        <v>0</v>
      </c>
      <c r="C263" s="145"/>
      <c r="D263" s="145"/>
      <c r="E263" s="145"/>
      <c r="F263" s="146"/>
      <c r="G263" s="21" t="str">
        <f t="shared" si="26"/>
        <v/>
      </c>
      <c r="H263" s="146"/>
      <c r="I263" s="146"/>
      <c r="J263" s="146"/>
      <c r="K263" s="21">
        <f t="shared" si="27"/>
        <v>0</v>
      </c>
      <c r="L263" s="88" t="str">
        <f t="shared" si="28"/>
        <v>M/C Off?</v>
      </c>
      <c r="M263" s="109">
        <f>SUM('MACHINE INFO'!Q262)</f>
        <v>0</v>
      </c>
      <c r="N263" s="107" t="str">
        <f t="shared" si="29"/>
        <v/>
      </c>
      <c r="O263" s="108" t="str">
        <f t="shared" si="30"/>
        <v>NO THEO %</v>
      </c>
      <c r="P263" s="147" t="str">
        <f t="shared" si="31"/>
        <v/>
      </c>
    </row>
    <row r="264" spans="1:16" ht="18.600000000000001" customHeight="1" x14ac:dyDescent="0.4">
      <c r="A264" s="119">
        <f>'MACHINE INFO'!E263</f>
        <v>297</v>
      </c>
      <c r="B264" s="103">
        <f>'MACHINE INFO'!G263</f>
        <v>0</v>
      </c>
      <c r="C264" s="145"/>
      <c r="D264" s="145"/>
      <c r="E264" s="145"/>
      <c r="F264" s="146"/>
      <c r="G264" s="21" t="str">
        <f t="shared" si="26"/>
        <v/>
      </c>
      <c r="H264" s="146"/>
      <c r="I264" s="146"/>
      <c r="J264" s="146"/>
      <c r="K264" s="21">
        <f t="shared" si="27"/>
        <v>0</v>
      </c>
      <c r="L264" s="88" t="str">
        <f t="shared" si="28"/>
        <v>M/C Off?</v>
      </c>
      <c r="M264" s="109">
        <f>SUM('MACHINE INFO'!Q263)</f>
        <v>0</v>
      </c>
      <c r="N264" s="107" t="str">
        <f t="shared" si="29"/>
        <v/>
      </c>
      <c r="O264" s="108" t="str">
        <f t="shared" si="30"/>
        <v>NO THEO %</v>
      </c>
      <c r="P264" s="147" t="str">
        <f t="shared" si="31"/>
        <v/>
      </c>
    </row>
    <row r="265" spans="1:16" ht="18.600000000000001" customHeight="1" x14ac:dyDescent="0.4">
      <c r="A265" s="119">
        <f>'MACHINE INFO'!E264</f>
        <v>298</v>
      </c>
      <c r="B265" s="103">
        <f>'MACHINE INFO'!G264</f>
        <v>0.01</v>
      </c>
      <c r="C265" s="145"/>
      <c r="D265" s="145"/>
      <c r="E265" s="145"/>
      <c r="F265" s="146"/>
      <c r="G265" s="21" t="str">
        <f t="shared" si="26"/>
        <v/>
      </c>
      <c r="H265" s="146"/>
      <c r="I265" s="146"/>
      <c r="J265" s="146"/>
      <c r="K265" s="21">
        <f t="shared" si="27"/>
        <v>0</v>
      </c>
      <c r="L265" s="88" t="str">
        <f t="shared" si="28"/>
        <v>M/C Off?</v>
      </c>
      <c r="M265" s="109">
        <f>SUM('MACHINE INFO'!Q264)</f>
        <v>0.14759999999999995</v>
      </c>
      <c r="N265" s="107" t="str">
        <f t="shared" si="29"/>
        <v/>
      </c>
      <c r="O265" s="108" t="str">
        <f t="shared" si="30"/>
        <v/>
      </c>
      <c r="P265" s="147" t="str">
        <f t="shared" si="31"/>
        <v/>
      </c>
    </row>
    <row r="266" spans="1:16" ht="14.25" x14ac:dyDescent="0.4">
      <c r="A266" s="119">
        <f>'MACHINE INFO'!E265</f>
        <v>299</v>
      </c>
      <c r="B266" s="103">
        <f>'MACHINE INFO'!G265</f>
        <v>0.01</v>
      </c>
      <c r="C266" s="145"/>
      <c r="D266" s="145"/>
      <c r="E266" s="145"/>
      <c r="F266" s="146"/>
      <c r="G266" s="21" t="str">
        <f t="shared" si="26"/>
        <v/>
      </c>
      <c r="H266" s="146"/>
      <c r="I266" s="146"/>
      <c r="J266" s="146"/>
      <c r="K266" s="21">
        <f t="shared" si="27"/>
        <v>0</v>
      </c>
      <c r="L266" s="88" t="str">
        <f t="shared" si="28"/>
        <v>M/C Off?</v>
      </c>
      <c r="M266" s="109">
        <f>SUM('MACHINE INFO'!Q265)</f>
        <v>0.14759999999999995</v>
      </c>
      <c r="N266" s="107" t="str">
        <f t="shared" si="29"/>
        <v/>
      </c>
      <c r="O266" s="108" t="str">
        <f t="shared" si="30"/>
        <v/>
      </c>
      <c r="P266" s="147" t="str">
        <f t="shared" si="31"/>
        <v/>
      </c>
    </row>
    <row r="267" spans="1:16" ht="14.25" x14ac:dyDescent="0.4">
      <c r="A267" s="119">
        <f>'MACHINE INFO'!E266</f>
        <v>500</v>
      </c>
      <c r="B267" s="103">
        <f>'MACHINE INFO'!G266</f>
        <v>0.01</v>
      </c>
      <c r="C267" s="145"/>
      <c r="D267" s="145"/>
      <c r="E267" s="145"/>
      <c r="F267" s="146"/>
      <c r="G267" s="21" t="str">
        <f t="shared" si="26"/>
        <v/>
      </c>
      <c r="H267" s="146"/>
      <c r="I267" s="146"/>
      <c r="J267" s="146"/>
      <c r="K267" s="21">
        <f t="shared" si="27"/>
        <v>0</v>
      </c>
      <c r="L267" s="88" t="str">
        <f t="shared" si="28"/>
        <v>M/C Off?</v>
      </c>
      <c r="M267" s="109">
        <f>SUM('MACHINE INFO'!Q266)</f>
        <v>0.1179</v>
      </c>
      <c r="N267" s="107" t="str">
        <f t="shared" si="29"/>
        <v/>
      </c>
      <c r="O267" s="108" t="str">
        <f t="shared" si="30"/>
        <v/>
      </c>
      <c r="P267" s="147" t="str">
        <f t="shared" si="31"/>
        <v/>
      </c>
    </row>
    <row r="268" spans="1:16" ht="14.25" x14ac:dyDescent="0.4">
      <c r="A268" s="119">
        <f>'MACHINE INFO'!E267</f>
        <v>501</v>
      </c>
      <c r="B268" s="103">
        <f>'MACHINE INFO'!G267</f>
        <v>0.01</v>
      </c>
      <c r="C268" s="145"/>
      <c r="D268" s="145"/>
      <c r="E268" s="145"/>
      <c r="F268" s="146"/>
      <c r="G268" s="21" t="str">
        <f t="shared" ref="G268:G323" si="32">IF(AND(D268="",E268="",F268=""),"",SUM(D268:F268))</f>
        <v/>
      </c>
      <c r="H268" s="146"/>
      <c r="I268" s="146"/>
      <c r="J268" s="146"/>
      <c r="K268" s="21">
        <f t="shared" ref="K268:K323" si="33">SUM(H268:J268)</f>
        <v>0</v>
      </c>
      <c r="L268" s="88" t="str">
        <f t="shared" ref="L268:L323" si="34">IF(AND(C268=0,D268=0,E268=0,F268=0),"M/C Off?",SUM(G268-K268))</f>
        <v>M/C Off?</v>
      </c>
      <c r="M268" s="109">
        <f>SUM('MACHINE INFO'!Q267)</f>
        <v>0.1179</v>
      </c>
      <c r="N268" s="107" t="str">
        <f t="shared" ref="N268:N323" si="35">IF(L268="M/C Off?","",IF(G268="","",IF(AND(H268="",I268="",J268=""),"",SUM((C268-L268)/C268))))</f>
        <v/>
      </c>
      <c r="O268" s="108" t="str">
        <f t="shared" ref="O268:O323" si="36">IF(M268=0,"NO THEO %",IF(N268="","",SUM(M268-N268)))</f>
        <v/>
      </c>
      <c r="P268" s="147" t="str">
        <f t="shared" ref="P268:P323" si="37">IF(C268="","",IF(G268&gt;C268,"DROP BUT NO COIN IN?",IF(C268=0,"ZERO COIN IN?",IF(AND(C268&gt;0,G268&gt;0),"OK",IF(AND(C268&gt;0,G268=0),"No Drop?",)))))</f>
        <v/>
      </c>
    </row>
    <row r="269" spans="1:16" ht="14.25" x14ac:dyDescent="0.4">
      <c r="A269" s="119">
        <f>'MACHINE INFO'!E268</f>
        <v>502</v>
      </c>
      <c r="B269" s="103">
        <f>'MACHINE INFO'!G268</f>
        <v>0.01</v>
      </c>
      <c r="C269" s="145"/>
      <c r="D269" s="145"/>
      <c r="E269" s="145"/>
      <c r="F269" s="146"/>
      <c r="G269" s="21" t="str">
        <f t="shared" si="32"/>
        <v/>
      </c>
      <c r="H269" s="146"/>
      <c r="I269" s="146"/>
      <c r="J269" s="146"/>
      <c r="K269" s="21">
        <f t="shared" si="33"/>
        <v>0</v>
      </c>
      <c r="L269" s="88" t="str">
        <f t="shared" si="34"/>
        <v>M/C Off?</v>
      </c>
      <c r="M269" s="109">
        <f>SUM('MACHINE INFO'!Q268)</f>
        <v>0.1179</v>
      </c>
      <c r="N269" s="107" t="str">
        <f t="shared" si="35"/>
        <v/>
      </c>
      <c r="O269" s="108" t="str">
        <f t="shared" si="36"/>
        <v/>
      </c>
      <c r="P269" s="147" t="str">
        <f t="shared" si="37"/>
        <v/>
      </c>
    </row>
    <row r="270" spans="1:16" ht="14.25" x14ac:dyDescent="0.4">
      <c r="A270" s="119">
        <f>'MACHINE INFO'!E269</f>
        <v>503</v>
      </c>
      <c r="B270" s="103">
        <f>'MACHINE INFO'!G269</f>
        <v>0.01</v>
      </c>
      <c r="C270" s="145"/>
      <c r="D270" s="145"/>
      <c r="E270" s="145"/>
      <c r="F270" s="146"/>
      <c r="G270" s="21" t="str">
        <f t="shared" si="32"/>
        <v/>
      </c>
      <c r="H270" s="146"/>
      <c r="I270" s="146"/>
      <c r="J270" s="146"/>
      <c r="K270" s="21">
        <f t="shared" si="33"/>
        <v>0</v>
      </c>
      <c r="L270" s="88" t="str">
        <f t="shared" si="34"/>
        <v>M/C Off?</v>
      </c>
      <c r="M270" s="109">
        <f>SUM('MACHINE INFO'!Q269)</f>
        <v>0.1179</v>
      </c>
      <c r="N270" s="107" t="str">
        <f t="shared" si="35"/>
        <v/>
      </c>
      <c r="O270" s="108" t="str">
        <f t="shared" si="36"/>
        <v/>
      </c>
      <c r="P270" s="147" t="str">
        <f t="shared" si="37"/>
        <v/>
      </c>
    </row>
    <row r="271" spans="1:16" ht="14.25" x14ac:dyDescent="0.4">
      <c r="A271" s="119">
        <f>'MACHINE INFO'!E270</f>
        <v>504</v>
      </c>
      <c r="B271" s="103">
        <f>'MACHINE INFO'!G270</f>
        <v>0.01</v>
      </c>
      <c r="C271" s="145"/>
      <c r="D271" s="145"/>
      <c r="E271" s="145"/>
      <c r="F271" s="146"/>
      <c r="G271" s="21" t="str">
        <f t="shared" si="32"/>
        <v/>
      </c>
      <c r="H271" s="146"/>
      <c r="I271" s="146"/>
      <c r="J271" s="146"/>
      <c r="K271" s="21">
        <f t="shared" si="33"/>
        <v>0</v>
      </c>
      <c r="L271" s="88" t="str">
        <f t="shared" si="34"/>
        <v>M/C Off?</v>
      </c>
      <c r="M271" s="109">
        <f>SUM('MACHINE INFO'!Q270)</f>
        <v>0.1179</v>
      </c>
      <c r="N271" s="107" t="str">
        <f t="shared" si="35"/>
        <v/>
      </c>
      <c r="O271" s="108" t="str">
        <f t="shared" si="36"/>
        <v/>
      </c>
      <c r="P271" s="147" t="str">
        <f t="shared" si="37"/>
        <v/>
      </c>
    </row>
    <row r="272" spans="1:16" ht="14.25" x14ac:dyDescent="0.4">
      <c r="A272" s="119">
        <f>'MACHINE INFO'!E271</f>
        <v>505</v>
      </c>
      <c r="B272" s="103">
        <f>'MACHINE INFO'!G271</f>
        <v>0.01</v>
      </c>
      <c r="C272" s="145"/>
      <c r="D272" s="145"/>
      <c r="E272" s="145"/>
      <c r="F272" s="146"/>
      <c r="G272" s="21" t="str">
        <f t="shared" si="32"/>
        <v/>
      </c>
      <c r="H272" s="146"/>
      <c r="I272" s="146"/>
      <c r="J272" s="146"/>
      <c r="K272" s="21">
        <f t="shared" si="33"/>
        <v>0</v>
      </c>
      <c r="L272" s="88" t="str">
        <f t="shared" si="34"/>
        <v>M/C Off?</v>
      </c>
      <c r="M272" s="109">
        <f>SUM('MACHINE INFO'!Q271)</f>
        <v>0.1179</v>
      </c>
      <c r="N272" s="107" t="str">
        <f t="shared" si="35"/>
        <v/>
      </c>
      <c r="O272" s="108" t="str">
        <f t="shared" si="36"/>
        <v/>
      </c>
      <c r="P272" s="147" t="str">
        <f t="shared" si="37"/>
        <v/>
      </c>
    </row>
    <row r="273" spans="1:16" ht="14.25" x14ac:dyDescent="0.4">
      <c r="A273" s="119">
        <f>'MACHINE INFO'!E272</f>
        <v>506</v>
      </c>
      <c r="B273" s="103">
        <f>'MACHINE INFO'!G272</f>
        <v>0.01</v>
      </c>
      <c r="C273" s="145"/>
      <c r="D273" s="145"/>
      <c r="E273" s="145"/>
      <c r="F273" s="146"/>
      <c r="G273" s="21" t="str">
        <f t="shared" si="32"/>
        <v/>
      </c>
      <c r="H273" s="146"/>
      <c r="I273" s="146"/>
      <c r="J273" s="146"/>
      <c r="K273" s="21">
        <f t="shared" si="33"/>
        <v>0</v>
      </c>
      <c r="L273" s="88" t="str">
        <f t="shared" si="34"/>
        <v>M/C Off?</v>
      </c>
      <c r="M273" s="109">
        <f>SUM('MACHINE INFO'!Q272)</f>
        <v>0.1331</v>
      </c>
      <c r="N273" s="107" t="str">
        <f t="shared" si="35"/>
        <v/>
      </c>
      <c r="O273" s="108" t="str">
        <f t="shared" si="36"/>
        <v/>
      </c>
      <c r="P273" s="147" t="str">
        <f t="shared" si="37"/>
        <v/>
      </c>
    </row>
    <row r="274" spans="1:16" ht="14.25" x14ac:dyDescent="0.4">
      <c r="A274" s="119">
        <f>'MACHINE INFO'!E273</f>
        <v>507</v>
      </c>
      <c r="B274" s="103">
        <f>'MACHINE INFO'!G273</f>
        <v>0.01</v>
      </c>
      <c r="C274" s="145"/>
      <c r="D274" s="145"/>
      <c r="E274" s="145"/>
      <c r="F274" s="146"/>
      <c r="G274" s="21" t="str">
        <f t="shared" si="32"/>
        <v/>
      </c>
      <c r="H274" s="146"/>
      <c r="I274" s="146"/>
      <c r="J274" s="146"/>
      <c r="K274" s="21">
        <f t="shared" si="33"/>
        <v>0</v>
      </c>
      <c r="L274" s="88" t="str">
        <f t="shared" si="34"/>
        <v>M/C Off?</v>
      </c>
      <c r="M274" s="109">
        <f>SUM('MACHINE INFO'!Q273)</f>
        <v>0.1331</v>
      </c>
      <c r="N274" s="107" t="str">
        <f t="shared" si="35"/>
        <v/>
      </c>
      <c r="O274" s="108" t="str">
        <f t="shared" si="36"/>
        <v/>
      </c>
      <c r="P274" s="147" t="str">
        <f t="shared" si="37"/>
        <v/>
      </c>
    </row>
    <row r="275" spans="1:16" ht="14.25" x14ac:dyDescent="0.4">
      <c r="A275" s="119">
        <f>'MACHINE INFO'!E274</f>
        <v>508</v>
      </c>
      <c r="B275" s="103">
        <f>'MACHINE INFO'!G274</f>
        <v>0.01</v>
      </c>
      <c r="C275" s="145"/>
      <c r="D275" s="145"/>
      <c r="E275" s="145"/>
      <c r="F275" s="146"/>
      <c r="G275" s="21" t="str">
        <f t="shared" si="32"/>
        <v/>
      </c>
      <c r="H275" s="146"/>
      <c r="I275" s="146"/>
      <c r="J275" s="146"/>
      <c r="K275" s="21">
        <f t="shared" si="33"/>
        <v>0</v>
      </c>
      <c r="L275" s="88" t="str">
        <f t="shared" si="34"/>
        <v>M/C Off?</v>
      </c>
      <c r="M275" s="109">
        <f>SUM('MACHINE INFO'!Q274)</f>
        <v>0.1331</v>
      </c>
      <c r="N275" s="107" t="str">
        <f t="shared" si="35"/>
        <v/>
      </c>
      <c r="O275" s="108" t="str">
        <f t="shared" si="36"/>
        <v/>
      </c>
      <c r="P275" s="147" t="str">
        <f t="shared" si="37"/>
        <v/>
      </c>
    </row>
    <row r="276" spans="1:16" ht="14.25" x14ac:dyDescent="0.4">
      <c r="A276" s="119">
        <f>'MACHINE INFO'!E275</f>
        <v>509</v>
      </c>
      <c r="B276" s="103">
        <f>'MACHINE INFO'!G275</f>
        <v>0.01</v>
      </c>
      <c r="C276" s="145"/>
      <c r="D276" s="145"/>
      <c r="E276" s="145"/>
      <c r="F276" s="146"/>
      <c r="G276" s="21" t="str">
        <f t="shared" si="32"/>
        <v/>
      </c>
      <c r="H276" s="146"/>
      <c r="I276" s="146"/>
      <c r="J276" s="146"/>
      <c r="K276" s="21">
        <f t="shared" si="33"/>
        <v>0</v>
      </c>
      <c r="L276" s="88" t="str">
        <f t="shared" si="34"/>
        <v>M/C Off?</v>
      </c>
      <c r="M276" s="109">
        <f>SUM('MACHINE INFO'!Q275)</f>
        <v>0.1331</v>
      </c>
      <c r="N276" s="107" t="str">
        <f t="shared" si="35"/>
        <v/>
      </c>
      <c r="O276" s="108" t="str">
        <f t="shared" si="36"/>
        <v/>
      </c>
      <c r="P276" s="147" t="str">
        <f t="shared" si="37"/>
        <v/>
      </c>
    </row>
    <row r="277" spans="1:16" ht="14.25" x14ac:dyDescent="0.4">
      <c r="A277" s="119">
        <f>'MACHINE INFO'!E276</f>
        <v>510</v>
      </c>
      <c r="B277" s="103">
        <f>'MACHINE INFO'!G276</f>
        <v>0.01</v>
      </c>
      <c r="C277" s="145"/>
      <c r="D277" s="145"/>
      <c r="E277" s="145"/>
      <c r="F277" s="146"/>
      <c r="G277" s="21" t="str">
        <f t="shared" si="32"/>
        <v/>
      </c>
      <c r="H277" s="146"/>
      <c r="I277" s="146"/>
      <c r="J277" s="146"/>
      <c r="K277" s="21">
        <f t="shared" si="33"/>
        <v>0</v>
      </c>
      <c r="L277" s="88" t="str">
        <f t="shared" si="34"/>
        <v>M/C Off?</v>
      </c>
      <c r="M277" s="109">
        <f>SUM('MACHINE INFO'!Q276)</f>
        <v>0.13200000000000001</v>
      </c>
      <c r="N277" s="107" t="str">
        <f t="shared" si="35"/>
        <v/>
      </c>
      <c r="O277" s="108" t="str">
        <f t="shared" si="36"/>
        <v/>
      </c>
      <c r="P277" s="147" t="str">
        <f t="shared" si="37"/>
        <v/>
      </c>
    </row>
    <row r="278" spans="1:16" ht="14.25" x14ac:dyDescent="0.4">
      <c r="A278" s="119">
        <f>'MACHINE INFO'!E277</f>
        <v>511</v>
      </c>
      <c r="B278" s="103">
        <f>'MACHINE INFO'!G277</f>
        <v>0.01</v>
      </c>
      <c r="C278" s="145"/>
      <c r="D278" s="145"/>
      <c r="E278" s="145"/>
      <c r="F278" s="146"/>
      <c r="G278" s="21" t="str">
        <f t="shared" si="32"/>
        <v/>
      </c>
      <c r="H278" s="146"/>
      <c r="I278" s="146"/>
      <c r="J278" s="146"/>
      <c r="K278" s="21">
        <f t="shared" si="33"/>
        <v>0</v>
      </c>
      <c r="L278" s="88" t="str">
        <f t="shared" si="34"/>
        <v>M/C Off?</v>
      </c>
      <c r="M278" s="109">
        <f>SUM('MACHINE INFO'!Q277)</f>
        <v>0.13200000000000001</v>
      </c>
      <c r="N278" s="107" t="str">
        <f t="shared" si="35"/>
        <v/>
      </c>
      <c r="O278" s="108" t="str">
        <f t="shared" si="36"/>
        <v/>
      </c>
      <c r="P278" s="147" t="str">
        <f t="shared" si="37"/>
        <v/>
      </c>
    </row>
    <row r="279" spans="1:16" ht="14.25" x14ac:dyDescent="0.4">
      <c r="A279" s="119">
        <f>'MACHINE INFO'!E278</f>
        <v>512</v>
      </c>
      <c r="B279" s="103">
        <f>'MACHINE INFO'!G278</f>
        <v>0.01</v>
      </c>
      <c r="C279" s="145"/>
      <c r="D279" s="145"/>
      <c r="E279" s="145"/>
      <c r="F279" s="146"/>
      <c r="G279" s="21" t="str">
        <f t="shared" si="32"/>
        <v/>
      </c>
      <c r="H279" s="146"/>
      <c r="I279" s="146"/>
      <c r="J279" s="146"/>
      <c r="K279" s="21">
        <f t="shared" si="33"/>
        <v>0</v>
      </c>
      <c r="L279" s="88" t="str">
        <f t="shared" si="34"/>
        <v>M/C Off?</v>
      </c>
      <c r="M279" s="109">
        <f>SUM('MACHINE INFO'!Q278)</f>
        <v>5.3100000000000036E-2</v>
      </c>
      <c r="N279" s="107" t="str">
        <f t="shared" si="35"/>
        <v/>
      </c>
      <c r="O279" s="108" t="str">
        <f t="shared" si="36"/>
        <v/>
      </c>
      <c r="P279" s="147" t="str">
        <f t="shared" si="37"/>
        <v/>
      </c>
    </row>
    <row r="280" spans="1:16" ht="14.25" x14ac:dyDescent="0.4">
      <c r="A280" s="119">
        <f>'MACHINE INFO'!E279</f>
        <v>513</v>
      </c>
      <c r="B280" s="103">
        <f>'MACHINE INFO'!G279</f>
        <v>0.01</v>
      </c>
      <c r="C280" s="145"/>
      <c r="D280" s="145"/>
      <c r="E280" s="145"/>
      <c r="F280" s="146"/>
      <c r="G280" s="21" t="str">
        <f t="shared" si="32"/>
        <v/>
      </c>
      <c r="H280" s="146"/>
      <c r="I280" s="146"/>
      <c r="J280" s="146"/>
      <c r="K280" s="21">
        <f t="shared" si="33"/>
        <v>0</v>
      </c>
      <c r="L280" s="88" t="str">
        <f t="shared" si="34"/>
        <v>M/C Off?</v>
      </c>
      <c r="M280" s="109">
        <f>SUM('MACHINE INFO'!Q279)</f>
        <v>5.3100000000000036E-2</v>
      </c>
      <c r="N280" s="107" t="str">
        <f t="shared" si="35"/>
        <v/>
      </c>
      <c r="O280" s="108" t="str">
        <f t="shared" si="36"/>
        <v/>
      </c>
      <c r="P280" s="147" t="str">
        <f t="shared" si="37"/>
        <v/>
      </c>
    </row>
    <row r="281" spans="1:16" ht="14.25" x14ac:dyDescent="0.4">
      <c r="A281" s="119">
        <f>'MACHINE INFO'!E280</f>
        <v>514</v>
      </c>
      <c r="B281" s="103">
        <f>'MACHINE INFO'!G280</f>
        <v>0.01</v>
      </c>
      <c r="C281" s="145"/>
      <c r="D281" s="145"/>
      <c r="E281" s="145"/>
      <c r="F281" s="146"/>
      <c r="G281" s="21" t="str">
        <f t="shared" si="32"/>
        <v/>
      </c>
      <c r="H281" s="146"/>
      <c r="I281" s="146"/>
      <c r="J281" s="146"/>
      <c r="K281" s="21">
        <f t="shared" si="33"/>
        <v>0</v>
      </c>
      <c r="L281" s="88" t="str">
        <f t="shared" si="34"/>
        <v>M/C Off?</v>
      </c>
      <c r="M281" s="109">
        <f>SUM('MACHINE INFO'!Q280)</f>
        <v>4.0699999999999958E-2</v>
      </c>
      <c r="N281" s="107" t="str">
        <f t="shared" si="35"/>
        <v/>
      </c>
      <c r="O281" s="108" t="str">
        <f t="shared" si="36"/>
        <v/>
      </c>
      <c r="P281" s="147" t="str">
        <f t="shared" si="37"/>
        <v/>
      </c>
    </row>
    <row r="282" spans="1:16" ht="14.25" x14ac:dyDescent="0.4">
      <c r="A282" s="119">
        <f>'MACHINE INFO'!E281</f>
        <v>515</v>
      </c>
      <c r="B282" s="103">
        <f>'MACHINE INFO'!G281</f>
        <v>0.01</v>
      </c>
      <c r="C282" s="145"/>
      <c r="D282" s="145"/>
      <c r="E282" s="145"/>
      <c r="F282" s="146"/>
      <c r="G282" s="21" t="str">
        <f t="shared" si="32"/>
        <v/>
      </c>
      <c r="H282" s="146"/>
      <c r="I282" s="146"/>
      <c r="J282" s="146"/>
      <c r="K282" s="21">
        <f t="shared" si="33"/>
        <v>0</v>
      </c>
      <c r="L282" s="88" t="str">
        <f t="shared" si="34"/>
        <v>M/C Off?</v>
      </c>
      <c r="M282" s="109">
        <f>SUM('MACHINE INFO'!Q281)</f>
        <v>4.0699999999999958E-2</v>
      </c>
      <c r="N282" s="107" t="str">
        <f t="shared" si="35"/>
        <v/>
      </c>
      <c r="O282" s="108" t="str">
        <f t="shared" si="36"/>
        <v/>
      </c>
      <c r="P282" s="147" t="str">
        <f t="shared" si="37"/>
        <v/>
      </c>
    </row>
    <row r="283" spans="1:16" ht="14.25" x14ac:dyDescent="0.4">
      <c r="A283" s="119">
        <f>'MACHINE INFO'!E282</f>
        <v>516</v>
      </c>
      <c r="B283" s="103">
        <f>'MACHINE INFO'!G282</f>
        <v>1</v>
      </c>
      <c r="C283" s="145"/>
      <c r="D283" s="145"/>
      <c r="E283" s="145"/>
      <c r="F283" s="146"/>
      <c r="G283" s="21" t="str">
        <f t="shared" si="32"/>
        <v/>
      </c>
      <c r="H283" s="146"/>
      <c r="I283" s="146"/>
      <c r="J283" s="146"/>
      <c r="K283" s="21">
        <f t="shared" si="33"/>
        <v>0</v>
      </c>
      <c r="L283" s="88" t="str">
        <f t="shared" si="34"/>
        <v>M/C Off?</v>
      </c>
      <c r="M283" s="109">
        <f>SUM('MACHINE INFO'!Q282)</f>
        <v>0.12419999999999998</v>
      </c>
      <c r="N283" s="107" t="str">
        <f t="shared" si="35"/>
        <v/>
      </c>
      <c r="O283" s="108" t="str">
        <f t="shared" si="36"/>
        <v/>
      </c>
      <c r="P283" s="147" t="str">
        <f t="shared" si="37"/>
        <v/>
      </c>
    </row>
    <row r="284" spans="1:16" ht="14.25" x14ac:dyDescent="0.4">
      <c r="A284" s="119">
        <f>'MACHINE INFO'!E283</f>
        <v>517</v>
      </c>
      <c r="B284" s="103">
        <f>'MACHINE INFO'!G283</f>
        <v>1</v>
      </c>
      <c r="C284" s="145"/>
      <c r="D284" s="145"/>
      <c r="E284" s="145"/>
      <c r="F284" s="146"/>
      <c r="G284" s="21" t="str">
        <f t="shared" si="32"/>
        <v/>
      </c>
      <c r="H284" s="146"/>
      <c r="I284" s="146"/>
      <c r="J284" s="146"/>
      <c r="K284" s="21">
        <f t="shared" si="33"/>
        <v>0</v>
      </c>
      <c r="L284" s="88" t="str">
        <f t="shared" si="34"/>
        <v>M/C Off?</v>
      </c>
      <c r="M284" s="109">
        <f>SUM('MACHINE INFO'!Q283)</f>
        <v>0.124</v>
      </c>
      <c r="N284" s="107" t="str">
        <f t="shared" si="35"/>
        <v/>
      </c>
      <c r="O284" s="108" t="str">
        <f t="shared" si="36"/>
        <v/>
      </c>
      <c r="P284" s="147" t="str">
        <f t="shared" si="37"/>
        <v/>
      </c>
    </row>
    <row r="285" spans="1:16" ht="14.25" x14ac:dyDescent="0.4">
      <c r="A285" s="119">
        <f>'MACHINE INFO'!E284</f>
        <v>518</v>
      </c>
      <c r="B285" s="103">
        <f>'MACHINE INFO'!G284</f>
        <v>1</v>
      </c>
      <c r="C285" s="145"/>
      <c r="D285" s="145"/>
      <c r="E285" s="145"/>
      <c r="F285" s="146"/>
      <c r="G285" s="21" t="str">
        <f t="shared" si="32"/>
        <v/>
      </c>
      <c r="H285" s="146"/>
      <c r="I285" s="146"/>
      <c r="J285" s="146"/>
      <c r="K285" s="21">
        <f t="shared" si="33"/>
        <v>0</v>
      </c>
      <c r="L285" s="88" t="str">
        <f t="shared" si="34"/>
        <v>M/C Off?</v>
      </c>
      <c r="M285" s="109">
        <f>SUM('MACHINE INFO'!Q284)</f>
        <v>0.12419999999999998</v>
      </c>
      <c r="N285" s="107" t="str">
        <f t="shared" si="35"/>
        <v/>
      </c>
      <c r="O285" s="108" t="str">
        <f t="shared" si="36"/>
        <v/>
      </c>
      <c r="P285" s="147" t="str">
        <f t="shared" si="37"/>
        <v/>
      </c>
    </row>
    <row r="286" spans="1:16" ht="14.25" x14ac:dyDescent="0.4">
      <c r="A286" s="119">
        <f>'MACHINE INFO'!E285</f>
        <v>519</v>
      </c>
      <c r="B286" s="103">
        <f>'MACHINE INFO'!G285</f>
        <v>1</v>
      </c>
      <c r="C286" s="145"/>
      <c r="D286" s="145"/>
      <c r="E286" s="145"/>
      <c r="F286" s="146"/>
      <c r="G286" s="21" t="str">
        <f t="shared" si="32"/>
        <v/>
      </c>
      <c r="H286" s="146"/>
      <c r="I286" s="146"/>
      <c r="J286" s="146"/>
      <c r="K286" s="21">
        <f t="shared" si="33"/>
        <v>0</v>
      </c>
      <c r="L286" s="88" t="str">
        <f t="shared" si="34"/>
        <v>M/C Off?</v>
      </c>
      <c r="M286" s="109">
        <f>SUM('MACHINE INFO'!Q285)</f>
        <v>0.12409999999999999</v>
      </c>
      <c r="N286" s="107" t="str">
        <f t="shared" si="35"/>
        <v/>
      </c>
      <c r="O286" s="108" t="str">
        <f t="shared" si="36"/>
        <v/>
      </c>
      <c r="P286" s="147" t="str">
        <f t="shared" si="37"/>
        <v/>
      </c>
    </row>
    <row r="287" spans="1:16" ht="14.25" x14ac:dyDescent="0.4">
      <c r="A287" s="119">
        <f>'MACHINE INFO'!E286</f>
        <v>520</v>
      </c>
      <c r="B287" s="103">
        <f>'MACHINE INFO'!G286</f>
        <v>1</v>
      </c>
      <c r="C287" s="145"/>
      <c r="D287" s="145"/>
      <c r="E287" s="145"/>
      <c r="F287" s="146"/>
      <c r="G287" s="21" t="str">
        <f t="shared" si="32"/>
        <v/>
      </c>
      <c r="H287" s="146"/>
      <c r="I287" s="146"/>
      <c r="J287" s="146"/>
      <c r="K287" s="21">
        <f t="shared" si="33"/>
        <v>0</v>
      </c>
      <c r="L287" s="88" t="str">
        <f t="shared" si="34"/>
        <v>M/C Off?</v>
      </c>
      <c r="M287" s="109">
        <f>SUM('MACHINE INFO'!Q286)</f>
        <v>0.124</v>
      </c>
      <c r="N287" s="107" t="str">
        <f t="shared" si="35"/>
        <v/>
      </c>
      <c r="O287" s="108" t="str">
        <f t="shared" si="36"/>
        <v/>
      </c>
      <c r="P287" s="147" t="str">
        <f t="shared" si="37"/>
        <v/>
      </c>
    </row>
    <row r="288" spans="1:16" ht="14.25" x14ac:dyDescent="0.4">
      <c r="A288" s="119">
        <f>'MACHINE INFO'!E287</f>
        <v>521</v>
      </c>
      <c r="B288" s="103">
        <f>'MACHINE INFO'!G287</f>
        <v>1</v>
      </c>
      <c r="C288" s="145"/>
      <c r="D288" s="145"/>
      <c r="E288" s="145"/>
      <c r="F288" s="146"/>
      <c r="G288" s="21" t="str">
        <f t="shared" si="32"/>
        <v/>
      </c>
      <c r="H288" s="146"/>
      <c r="I288" s="146"/>
      <c r="J288" s="146"/>
      <c r="K288" s="21">
        <f t="shared" si="33"/>
        <v>0</v>
      </c>
      <c r="L288" s="88" t="str">
        <f t="shared" si="34"/>
        <v>M/C Off?</v>
      </c>
      <c r="M288" s="109">
        <f>SUM('MACHINE INFO'!Q287)</f>
        <v>0.12409999999999999</v>
      </c>
      <c r="N288" s="107" t="str">
        <f t="shared" si="35"/>
        <v/>
      </c>
      <c r="O288" s="108" t="str">
        <f t="shared" si="36"/>
        <v/>
      </c>
      <c r="P288" s="147" t="str">
        <f t="shared" si="37"/>
        <v/>
      </c>
    </row>
    <row r="289" spans="1:16" ht="14.25" x14ac:dyDescent="0.4">
      <c r="A289" s="119">
        <f>'MACHINE INFO'!E288</f>
        <v>522</v>
      </c>
      <c r="B289" s="103">
        <f>'MACHINE INFO'!G288</f>
        <v>0.01</v>
      </c>
      <c r="C289" s="145"/>
      <c r="D289" s="145"/>
      <c r="E289" s="145"/>
      <c r="F289" s="146"/>
      <c r="G289" s="21" t="str">
        <f t="shared" si="32"/>
        <v/>
      </c>
      <c r="H289" s="146"/>
      <c r="I289" s="146"/>
      <c r="J289" s="146"/>
      <c r="K289" s="21">
        <f t="shared" si="33"/>
        <v>0</v>
      </c>
      <c r="L289" s="88" t="str">
        <f t="shared" si="34"/>
        <v>M/C Off?</v>
      </c>
      <c r="M289" s="109">
        <f>SUM('MACHINE INFO'!Q288)</f>
        <v>0.12759999999999999</v>
      </c>
      <c r="N289" s="107" t="str">
        <f t="shared" si="35"/>
        <v/>
      </c>
      <c r="O289" s="108" t="str">
        <f t="shared" si="36"/>
        <v/>
      </c>
      <c r="P289" s="147" t="str">
        <f t="shared" si="37"/>
        <v/>
      </c>
    </row>
    <row r="290" spans="1:16" ht="14.25" x14ac:dyDescent="0.4">
      <c r="A290" s="119">
        <f>'MACHINE INFO'!E289</f>
        <v>523</v>
      </c>
      <c r="B290" s="103">
        <f>'MACHINE INFO'!G289</f>
        <v>0.01</v>
      </c>
      <c r="C290" s="145"/>
      <c r="D290" s="145"/>
      <c r="E290" s="145"/>
      <c r="F290" s="146"/>
      <c r="G290" s="21" t="str">
        <f t="shared" si="32"/>
        <v/>
      </c>
      <c r="H290" s="146"/>
      <c r="I290" s="146"/>
      <c r="J290" s="146"/>
      <c r="K290" s="21">
        <f t="shared" si="33"/>
        <v>0</v>
      </c>
      <c r="L290" s="88" t="str">
        <f t="shared" si="34"/>
        <v>M/C Off?</v>
      </c>
      <c r="M290" s="109">
        <f>SUM('MACHINE INFO'!Q289)</f>
        <v>0.12759999999999999</v>
      </c>
      <c r="N290" s="107" t="str">
        <f t="shared" si="35"/>
        <v/>
      </c>
      <c r="O290" s="108" t="str">
        <f t="shared" si="36"/>
        <v/>
      </c>
      <c r="P290" s="147" t="str">
        <f t="shared" si="37"/>
        <v/>
      </c>
    </row>
    <row r="291" spans="1:16" ht="14.25" x14ac:dyDescent="0.4">
      <c r="A291" s="119">
        <f>'MACHINE INFO'!E290</f>
        <v>524</v>
      </c>
      <c r="B291" s="103">
        <f>'MACHINE INFO'!G290</f>
        <v>0.01</v>
      </c>
      <c r="C291" s="145"/>
      <c r="D291" s="145"/>
      <c r="E291" s="145"/>
      <c r="F291" s="146"/>
      <c r="G291" s="21" t="str">
        <f t="shared" si="32"/>
        <v/>
      </c>
      <c r="H291" s="146"/>
      <c r="I291" s="146"/>
      <c r="J291" s="146"/>
      <c r="K291" s="21">
        <f t="shared" si="33"/>
        <v>0</v>
      </c>
      <c r="L291" s="88" t="str">
        <f t="shared" si="34"/>
        <v>M/C Off?</v>
      </c>
      <c r="M291" s="109">
        <f>SUM('MACHINE INFO'!Q290)</f>
        <v>0.12759999999999999</v>
      </c>
      <c r="N291" s="107" t="str">
        <f t="shared" si="35"/>
        <v/>
      </c>
      <c r="O291" s="108" t="str">
        <f t="shared" si="36"/>
        <v/>
      </c>
      <c r="P291" s="147" t="str">
        <f t="shared" si="37"/>
        <v/>
      </c>
    </row>
    <row r="292" spans="1:16" ht="14.25" x14ac:dyDescent="0.4">
      <c r="A292" s="119">
        <f>'MACHINE INFO'!E291</f>
        <v>525</v>
      </c>
      <c r="B292" s="103">
        <f>'MACHINE INFO'!G291</f>
        <v>0.01</v>
      </c>
      <c r="C292" s="145"/>
      <c r="D292" s="145"/>
      <c r="E292" s="145"/>
      <c r="F292" s="146"/>
      <c r="G292" s="21" t="str">
        <f t="shared" si="32"/>
        <v/>
      </c>
      <c r="H292" s="146"/>
      <c r="I292" s="146"/>
      <c r="J292" s="146"/>
      <c r="K292" s="21">
        <f t="shared" si="33"/>
        <v>0</v>
      </c>
      <c r="L292" s="88" t="str">
        <f t="shared" si="34"/>
        <v>M/C Off?</v>
      </c>
      <c r="M292" s="109">
        <f>SUM('MACHINE INFO'!Q291)</f>
        <v>0.12759999999999999</v>
      </c>
      <c r="N292" s="107" t="str">
        <f t="shared" si="35"/>
        <v/>
      </c>
      <c r="O292" s="108" t="str">
        <f t="shared" si="36"/>
        <v/>
      </c>
      <c r="P292" s="147" t="str">
        <f t="shared" si="37"/>
        <v/>
      </c>
    </row>
    <row r="293" spans="1:16" ht="14.25" x14ac:dyDescent="0.4">
      <c r="A293" s="119">
        <f>'MACHINE INFO'!E292</f>
        <v>526</v>
      </c>
      <c r="B293" s="103">
        <f>'MACHINE INFO'!G292</f>
        <v>0.01</v>
      </c>
      <c r="C293" s="145"/>
      <c r="D293" s="145"/>
      <c r="E293" s="145"/>
      <c r="F293" s="146"/>
      <c r="G293" s="21" t="str">
        <f t="shared" si="32"/>
        <v/>
      </c>
      <c r="H293" s="146"/>
      <c r="I293" s="146"/>
      <c r="J293" s="146"/>
      <c r="K293" s="21">
        <f t="shared" si="33"/>
        <v>0</v>
      </c>
      <c r="L293" s="88" t="str">
        <f t="shared" si="34"/>
        <v>M/C Off?</v>
      </c>
      <c r="M293" s="109">
        <f>SUM('MACHINE INFO'!Q292)</f>
        <v>0.1331</v>
      </c>
      <c r="N293" s="107" t="str">
        <f t="shared" si="35"/>
        <v/>
      </c>
      <c r="O293" s="108" t="str">
        <f t="shared" si="36"/>
        <v/>
      </c>
      <c r="P293" s="147" t="str">
        <f t="shared" si="37"/>
        <v/>
      </c>
    </row>
    <row r="294" spans="1:16" ht="14.25" x14ac:dyDescent="0.4">
      <c r="A294" s="119">
        <f>'MACHINE INFO'!E293</f>
        <v>527</v>
      </c>
      <c r="B294" s="103">
        <f>'MACHINE INFO'!G293</f>
        <v>0.01</v>
      </c>
      <c r="C294" s="145"/>
      <c r="D294" s="145"/>
      <c r="E294" s="145"/>
      <c r="F294" s="146"/>
      <c r="G294" s="21" t="str">
        <f t="shared" si="32"/>
        <v/>
      </c>
      <c r="H294" s="146"/>
      <c r="I294" s="146"/>
      <c r="J294" s="146"/>
      <c r="K294" s="21">
        <f t="shared" si="33"/>
        <v>0</v>
      </c>
      <c r="L294" s="88" t="str">
        <f t="shared" si="34"/>
        <v>M/C Off?</v>
      </c>
      <c r="M294" s="109">
        <f>SUM('MACHINE INFO'!Q293)</f>
        <v>0.13639999999999997</v>
      </c>
      <c r="N294" s="107" t="str">
        <f t="shared" si="35"/>
        <v/>
      </c>
      <c r="O294" s="108" t="str">
        <f t="shared" si="36"/>
        <v/>
      </c>
      <c r="P294" s="147" t="str">
        <f t="shared" si="37"/>
        <v/>
      </c>
    </row>
    <row r="295" spans="1:16" ht="14.25" x14ac:dyDescent="0.4">
      <c r="A295" s="119">
        <f>'MACHINE INFO'!E294</f>
        <v>528</v>
      </c>
      <c r="B295" s="103">
        <f>'MACHINE INFO'!G294</f>
        <v>0.01</v>
      </c>
      <c r="C295" s="145"/>
      <c r="D295" s="145"/>
      <c r="E295" s="145"/>
      <c r="F295" s="146"/>
      <c r="G295" s="21" t="str">
        <f t="shared" si="32"/>
        <v/>
      </c>
      <c r="H295" s="146"/>
      <c r="I295" s="146"/>
      <c r="J295" s="146"/>
      <c r="K295" s="21">
        <f t="shared" si="33"/>
        <v>0</v>
      </c>
      <c r="L295" s="88" t="str">
        <f t="shared" si="34"/>
        <v>M/C Off?</v>
      </c>
      <c r="M295" s="109">
        <f>SUM('MACHINE INFO'!Q294)</f>
        <v>0.1331</v>
      </c>
      <c r="N295" s="107" t="str">
        <f t="shared" si="35"/>
        <v/>
      </c>
      <c r="O295" s="108" t="str">
        <f t="shared" si="36"/>
        <v/>
      </c>
      <c r="P295" s="147" t="str">
        <f t="shared" si="37"/>
        <v/>
      </c>
    </row>
    <row r="296" spans="1:16" ht="14.25" x14ac:dyDescent="0.4">
      <c r="A296" s="119">
        <f>'MACHINE INFO'!E295</f>
        <v>529</v>
      </c>
      <c r="B296" s="103">
        <f>'MACHINE INFO'!G295</f>
        <v>0.01</v>
      </c>
      <c r="C296" s="145"/>
      <c r="D296" s="145"/>
      <c r="E296" s="145"/>
      <c r="F296" s="146"/>
      <c r="G296" s="21" t="str">
        <f t="shared" si="32"/>
        <v/>
      </c>
      <c r="H296" s="146"/>
      <c r="I296" s="146"/>
      <c r="J296" s="146"/>
      <c r="K296" s="21">
        <f t="shared" si="33"/>
        <v>0</v>
      </c>
      <c r="L296" s="88" t="str">
        <f t="shared" si="34"/>
        <v>M/C Off?</v>
      </c>
      <c r="M296" s="109">
        <f>SUM('MACHINE INFO'!Q295)</f>
        <v>0.10929999999999995</v>
      </c>
      <c r="N296" s="107" t="str">
        <f t="shared" si="35"/>
        <v/>
      </c>
      <c r="O296" s="108" t="str">
        <f t="shared" si="36"/>
        <v/>
      </c>
      <c r="P296" s="147" t="str">
        <f t="shared" si="37"/>
        <v/>
      </c>
    </row>
    <row r="297" spans="1:16" ht="14.25" x14ac:dyDescent="0.4">
      <c r="A297" s="119">
        <f>'MACHINE INFO'!E296</f>
        <v>530</v>
      </c>
      <c r="B297" s="103">
        <f>'MACHINE INFO'!G296</f>
        <v>0.01</v>
      </c>
      <c r="C297" s="145"/>
      <c r="D297" s="145"/>
      <c r="E297" s="145"/>
      <c r="F297" s="146"/>
      <c r="G297" s="21" t="str">
        <f t="shared" si="32"/>
        <v/>
      </c>
      <c r="H297" s="146"/>
      <c r="I297" s="146"/>
      <c r="J297" s="146"/>
      <c r="K297" s="21">
        <f t="shared" si="33"/>
        <v>0</v>
      </c>
      <c r="L297" s="88" t="str">
        <f t="shared" si="34"/>
        <v>M/C Off?</v>
      </c>
      <c r="M297" s="109">
        <f>SUM('MACHINE INFO'!Q296)</f>
        <v>0.10929999999999995</v>
      </c>
      <c r="N297" s="107" t="str">
        <f t="shared" si="35"/>
        <v/>
      </c>
      <c r="O297" s="108" t="str">
        <f t="shared" si="36"/>
        <v/>
      </c>
      <c r="P297" s="147" t="str">
        <f t="shared" si="37"/>
        <v/>
      </c>
    </row>
    <row r="298" spans="1:16" ht="14.25" x14ac:dyDescent="0.4">
      <c r="A298" s="119">
        <f>'MACHINE INFO'!E297</f>
        <v>531</v>
      </c>
      <c r="B298" s="103">
        <f>'MACHINE INFO'!G297</f>
        <v>0.01</v>
      </c>
      <c r="C298" s="145"/>
      <c r="D298" s="145"/>
      <c r="E298" s="145"/>
      <c r="F298" s="146"/>
      <c r="G298" s="21" t="str">
        <f t="shared" si="32"/>
        <v/>
      </c>
      <c r="H298" s="146"/>
      <c r="I298" s="146"/>
      <c r="J298" s="146"/>
      <c r="K298" s="21">
        <f t="shared" si="33"/>
        <v>0</v>
      </c>
      <c r="L298" s="88" t="str">
        <f t="shared" si="34"/>
        <v>M/C Off?</v>
      </c>
      <c r="M298" s="109">
        <f>SUM('MACHINE INFO'!Q297)</f>
        <v>0.10929999999999995</v>
      </c>
      <c r="N298" s="107" t="str">
        <f t="shared" si="35"/>
        <v/>
      </c>
      <c r="O298" s="108" t="str">
        <f t="shared" si="36"/>
        <v/>
      </c>
      <c r="P298" s="147" t="str">
        <f t="shared" si="37"/>
        <v/>
      </c>
    </row>
    <row r="299" spans="1:16" ht="14.25" x14ac:dyDescent="0.4">
      <c r="A299" s="119">
        <f>'MACHINE INFO'!E298</f>
        <v>532</v>
      </c>
      <c r="B299" s="103">
        <f>'MACHINE INFO'!G298</f>
        <v>0.01</v>
      </c>
      <c r="C299" s="145"/>
      <c r="D299" s="145"/>
      <c r="E299" s="145"/>
      <c r="F299" s="146"/>
      <c r="G299" s="21" t="str">
        <f t="shared" si="32"/>
        <v/>
      </c>
      <c r="H299" s="146"/>
      <c r="I299" s="146"/>
      <c r="J299" s="146"/>
      <c r="K299" s="21">
        <f t="shared" si="33"/>
        <v>0</v>
      </c>
      <c r="L299" s="88" t="str">
        <f t="shared" si="34"/>
        <v>M/C Off?</v>
      </c>
      <c r="M299" s="109">
        <f>SUM('MACHINE INFO'!Q298)</f>
        <v>0.13949999999999996</v>
      </c>
      <c r="N299" s="107" t="str">
        <f t="shared" si="35"/>
        <v/>
      </c>
      <c r="O299" s="108" t="str">
        <f t="shared" si="36"/>
        <v/>
      </c>
      <c r="P299" s="147" t="str">
        <f t="shared" si="37"/>
        <v/>
      </c>
    </row>
    <row r="300" spans="1:16" ht="14.25" x14ac:dyDescent="0.4">
      <c r="A300" s="119">
        <f>'MACHINE INFO'!E299</f>
        <v>533</v>
      </c>
      <c r="B300" s="103">
        <f>'MACHINE INFO'!G299</f>
        <v>0.01</v>
      </c>
      <c r="C300" s="145"/>
      <c r="D300" s="145"/>
      <c r="E300" s="145"/>
      <c r="F300" s="146"/>
      <c r="G300" s="21" t="str">
        <f t="shared" si="32"/>
        <v/>
      </c>
      <c r="H300" s="146"/>
      <c r="I300" s="146"/>
      <c r="J300" s="146"/>
      <c r="K300" s="21">
        <f t="shared" si="33"/>
        <v>0</v>
      </c>
      <c r="L300" s="88" t="str">
        <f t="shared" si="34"/>
        <v>M/C Off?</v>
      </c>
      <c r="M300" s="109">
        <f>SUM('MACHINE INFO'!Q299)</f>
        <v>0.13949999999999996</v>
      </c>
      <c r="N300" s="107" t="str">
        <f t="shared" si="35"/>
        <v/>
      </c>
      <c r="O300" s="108" t="str">
        <f t="shared" si="36"/>
        <v/>
      </c>
      <c r="P300" s="147" t="str">
        <f t="shared" si="37"/>
        <v/>
      </c>
    </row>
    <row r="301" spans="1:16" ht="14.25" x14ac:dyDescent="0.4">
      <c r="A301" s="119">
        <f>'MACHINE INFO'!E300</f>
        <v>534</v>
      </c>
      <c r="B301" s="103">
        <f>'MACHINE INFO'!G300</f>
        <v>0.01</v>
      </c>
      <c r="C301" s="145"/>
      <c r="D301" s="145"/>
      <c r="E301" s="145"/>
      <c r="F301" s="146"/>
      <c r="G301" s="21" t="str">
        <f t="shared" si="32"/>
        <v/>
      </c>
      <c r="H301" s="146"/>
      <c r="I301" s="146"/>
      <c r="J301" s="146"/>
      <c r="K301" s="21">
        <f t="shared" si="33"/>
        <v>0</v>
      </c>
      <c r="L301" s="88" t="str">
        <f t="shared" si="34"/>
        <v>M/C Off?</v>
      </c>
      <c r="M301" s="109">
        <f>SUM('MACHINE INFO'!Q300)</f>
        <v>0.13949999999999996</v>
      </c>
      <c r="N301" s="107" t="str">
        <f t="shared" si="35"/>
        <v/>
      </c>
      <c r="O301" s="108" t="str">
        <f t="shared" si="36"/>
        <v/>
      </c>
      <c r="P301" s="147" t="str">
        <f t="shared" si="37"/>
        <v/>
      </c>
    </row>
    <row r="302" spans="1:16" ht="14.25" x14ac:dyDescent="0.4">
      <c r="A302" s="119">
        <f>'MACHINE INFO'!E301</f>
        <v>535</v>
      </c>
      <c r="B302" s="103">
        <f>'MACHINE INFO'!G301</f>
        <v>0.01</v>
      </c>
      <c r="C302" s="145"/>
      <c r="D302" s="145"/>
      <c r="E302" s="145"/>
      <c r="F302" s="146"/>
      <c r="G302" s="21" t="str">
        <f t="shared" si="32"/>
        <v/>
      </c>
      <c r="H302" s="146"/>
      <c r="I302" s="146"/>
      <c r="J302" s="146"/>
      <c r="K302" s="21">
        <f t="shared" si="33"/>
        <v>0</v>
      </c>
      <c r="L302" s="88" t="str">
        <f t="shared" si="34"/>
        <v>M/C Off?</v>
      </c>
      <c r="M302" s="109">
        <f>SUM('MACHINE INFO'!Q301)</f>
        <v>0.13839999999999997</v>
      </c>
      <c r="N302" s="107" t="str">
        <f t="shared" si="35"/>
        <v/>
      </c>
      <c r="O302" s="108" t="str">
        <f t="shared" si="36"/>
        <v/>
      </c>
      <c r="P302" s="147" t="str">
        <f t="shared" si="37"/>
        <v/>
      </c>
    </row>
    <row r="303" spans="1:16" ht="14.25" x14ac:dyDescent="0.4">
      <c r="A303" s="119">
        <f>'MACHINE INFO'!E302</f>
        <v>536</v>
      </c>
      <c r="B303" s="103">
        <f>'MACHINE INFO'!G302</f>
        <v>0.01</v>
      </c>
      <c r="C303" s="145"/>
      <c r="D303" s="145"/>
      <c r="E303" s="145"/>
      <c r="F303" s="146"/>
      <c r="G303" s="21" t="str">
        <f t="shared" si="32"/>
        <v/>
      </c>
      <c r="H303" s="146"/>
      <c r="I303" s="146"/>
      <c r="J303" s="146"/>
      <c r="K303" s="21">
        <f t="shared" si="33"/>
        <v>0</v>
      </c>
      <c r="L303" s="88" t="str">
        <f t="shared" si="34"/>
        <v>M/C Off?</v>
      </c>
      <c r="M303" s="109">
        <f>SUM('MACHINE INFO'!Q302)</f>
        <v>0.13839999999999997</v>
      </c>
      <c r="N303" s="107" t="str">
        <f t="shared" si="35"/>
        <v/>
      </c>
      <c r="O303" s="108" t="str">
        <f t="shared" si="36"/>
        <v/>
      </c>
      <c r="P303" s="147" t="str">
        <f t="shared" si="37"/>
        <v/>
      </c>
    </row>
    <row r="304" spans="1:16" ht="14.25" x14ac:dyDescent="0.4">
      <c r="A304" s="119">
        <f>'MACHINE INFO'!E303</f>
        <v>537</v>
      </c>
      <c r="B304" s="103">
        <f>'MACHINE INFO'!G303</f>
        <v>0.01</v>
      </c>
      <c r="C304" s="145"/>
      <c r="D304" s="145"/>
      <c r="E304" s="145"/>
      <c r="F304" s="146"/>
      <c r="G304" s="21" t="str">
        <f t="shared" si="32"/>
        <v/>
      </c>
      <c r="H304" s="146"/>
      <c r="I304" s="146"/>
      <c r="J304" s="146"/>
      <c r="K304" s="21">
        <f t="shared" si="33"/>
        <v>0</v>
      </c>
      <c r="L304" s="88" t="str">
        <f t="shared" si="34"/>
        <v>M/C Off?</v>
      </c>
      <c r="M304" s="109">
        <f>SUM('MACHINE INFO'!Q303)</f>
        <v>0.13839999999999997</v>
      </c>
      <c r="N304" s="107" t="str">
        <f t="shared" si="35"/>
        <v/>
      </c>
      <c r="O304" s="108" t="str">
        <f t="shared" si="36"/>
        <v/>
      </c>
      <c r="P304" s="147" t="str">
        <f t="shared" si="37"/>
        <v/>
      </c>
    </row>
    <row r="305" spans="1:16" ht="14.25" x14ac:dyDescent="0.4">
      <c r="A305" s="119">
        <f>'MACHINE INFO'!E304</f>
        <v>538</v>
      </c>
      <c r="B305" s="103">
        <f>'MACHINE INFO'!G304</f>
        <v>0.01</v>
      </c>
      <c r="C305" s="145"/>
      <c r="D305" s="145"/>
      <c r="E305" s="145"/>
      <c r="F305" s="146"/>
      <c r="G305" s="21" t="str">
        <f t="shared" si="32"/>
        <v/>
      </c>
      <c r="H305" s="146"/>
      <c r="I305" s="146"/>
      <c r="J305" s="146"/>
      <c r="K305" s="21">
        <f t="shared" si="33"/>
        <v>0</v>
      </c>
      <c r="L305" s="88" t="str">
        <f t="shared" si="34"/>
        <v>M/C Off?</v>
      </c>
      <c r="M305" s="109">
        <f>SUM('MACHINE INFO'!Q304)</f>
        <v>0.1179</v>
      </c>
      <c r="N305" s="107" t="str">
        <f t="shared" si="35"/>
        <v/>
      </c>
      <c r="O305" s="108" t="str">
        <f t="shared" si="36"/>
        <v/>
      </c>
      <c r="P305" s="147" t="str">
        <f t="shared" si="37"/>
        <v/>
      </c>
    </row>
    <row r="306" spans="1:16" ht="14.25" x14ac:dyDescent="0.4">
      <c r="A306" s="119">
        <f>'MACHINE INFO'!E305</f>
        <v>539</v>
      </c>
      <c r="B306" s="103">
        <f>'MACHINE INFO'!G305</f>
        <v>0.01</v>
      </c>
      <c r="C306" s="145"/>
      <c r="D306" s="145"/>
      <c r="E306" s="145"/>
      <c r="F306" s="146"/>
      <c r="G306" s="21" t="str">
        <f t="shared" si="32"/>
        <v/>
      </c>
      <c r="H306" s="146"/>
      <c r="I306" s="146"/>
      <c r="J306" s="146"/>
      <c r="K306" s="21">
        <f t="shared" si="33"/>
        <v>0</v>
      </c>
      <c r="L306" s="88" t="str">
        <f t="shared" si="34"/>
        <v>M/C Off?</v>
      </c>
      <c r="M306" s="109">
        <f>SUM('MACHINE INFO'!Q305)</f>
        <v>0.1179</v>
      </c>
      <c r="N306" s="107" t="str">
        <f t="shared" si="35"/>
        <v/>
      </c>
      <c r="O306" s="108" t="str">
        <f t="shared" si="36"/>
        <v/>
      </c>
      <c r="P306" s="147" t="str">
        <f t="shared" si="37"/>
        <v/>
      </c>
    </row>
    <row r="307" spans="1:16" ht="14.25" x14ac:dyDescent="0.4">
      <c r="A307" s="119">
        <f>'MACHINE INFO'!E306</f>
        <v>540</v>
      </c>
      <c r="B307" s="103">
        <f>'MACHINE INFO'!G306</f>
        <v>0.01</v>
      </c>
      <c r="C307" s="145"/>
      <c r="D307" s="145"/>
      <c r="E307" s="145"/>
      <c r="F307" s="146"/>
      <c r="G307" s="21" t="str">
        <f t="shared" si="32"/>
        <v/>
      </c>
      <c r="H307" s="146"/>
      <c r="I307" s="146"/>
      <c r="J307" s="146"/>
      <c r="K307" s="21">
        <f t="shared" si="33"/>
        <v>0</v>
      </c>
      <c r="L307" s="88" t="str">
        <f t="shared" si="34"/>
        <v>M/C Off?</v>
      </c>
      <c r="M307" s="109">
        <f>SUM('MACHINE INFO'!Q306)</f>
        <v>0.125</v>
      </c>
      <c r="N307" s="107" t="str">
        <f t="shared" si="35"/>
        <v/>
      </c>
      <c r="O307" s="108" t="str">
        <f t="shared" si="36"/>
        <v/>
      </c>
      <c r="P307" s="147" t="str">
        <f t="shared" si="37"/>
        <v/>
      </c>
    </row>
    <row r="308" spans="1:16" ht="14.25" x14ac:dyDescent="0.4">
      <c r="A308" s="119">
        <f>'MACHINE INFO'!E307</f>
        <v>541</v>
      </c>
      <c r="B308" s="103">
        <f>'MACHINE INFO'!G307</f>
        <v>0.01</v>
      </c>
      <c r="C308" s="145"/>
      <c r="D308" s="145"/>
      <c r="E308" s="145"/>
      <c r="F308" s="146"/>
      <c r="G308" s="21" t="str">
        <f t="shared" si="32"/>
        <v/>
      </c>
      <c r="H308" s="146"/>
      <c r="I308" s="146"/>
      <c r="J308" s="146"/>
      <c r="K308" s="21">
        <f t="shared" si="33"/>
        <v>0</v>
      </c>
      <c r="L308" s="88" t="str">
        <f t="shared" si="34"/>
        <v>M/C Off?</v>
      </c>
      <c r="M308" s="109">
        <f>SUM('MACHINE INFO'!Q307)</f>
        <v>0.125</v>
      </c>
      <c r="N308" s="107" t="str">
        <f t="shared" si="35"/>
        <v/>
      </c>
      <c r="O308" s="108" t="str">
        <f t="shared" si="36"/>
        <v/>
      </c>
      <c r="P308" s="147" t="str">
        <f t="shared" si="37"/>
        <v/>
      </c>
    </row>
    <row r="309" spans="1:16" ht="14.25" x14ac:dyDescent="0.4">
      <c r="A309" s="119">
        <f>'MACHINE INFO'!E308</f>
        <v>542</v>
      </c>
      <c r="B309" s="103">
        <f>'MACHINE INFO'!G308</f>
        <v>0.01</v>
      </c>
      <c r="C309" s="145"/>
      <c r="D309" s="145"/>
      <c r="E309" s="145"/>
      <c r="F309" s="146"/>
      <c r="G309" s="21" t="str">
        <f t="shared" si="32"/>
        <v/>
      </c>
      <c r="H309" s="146"/>
      <c r="I309" s="146"/>
      <c r="J309" s="146"/>
      <c r="K309" s="21">
        <f t="shared" si="33"/>
        <v>0</v>
      </c>
      <c r="L309" s="88" t="str">
        <f t="shared" si="34"/>
        <v>M/C Off?</v>
      </c>
      <c r="M309" s="109">
        <f>SUM('MACHINE INFO'!Q308)</f>
        <v>0.12190000000000001</v>
      </c>
      <c r="N309" s="107" t="str">
        <f t="shared" si="35"/>
        <v/>
      </c>
      <c r="O309" s="108" t="str">
        <f t="shared" si="36"/>
        <v/>
      </c>
      <c r="P309" s="147" t="str">
        <f t="shared" si="37"/>
        <v/>
      </c>
    </row>
    <row r="310" spans="1:16" ht="14.25" x14ac:dyDescent="0.4">
      <c r="A310" s="119">
        <f>'MACHINE INFO'!E309</f>
        <v>543</v>
      </c>
      <c r="B310" s="103">
        <f>'MACHINE INFO'!G309</f>
        <v>0.01</v>
      </c>
      <c r="C310" s="145"/>
      <c r="D310" s="145"/>
      <c r="E310" s="145"/>
      <c r="F310" s="146"/>
      <c r="G310" s="21" t="str">
        <f t="shared" si="32"/>
        <v/>
      </c>
      <c r="H310" s="146"/>
      <c r="I310" s="146"/>
      <c r="J310" s="146"/>
      <c r="K310" s="21">
        <f t="shared" si="33"/>
        <v>0</v>
      </c>
      <c r="L310" s="88" t="str">
        <f t="shared" si="34"/>
        <v>M/C Off?</v>
      </c>
      <c r="M310" s="109">
        <f>SUM('MACHINE INFO'!Q309)</f>
        <v>0.12190000000000001</v>
      </c>
      <c r="N310" s="107" t="str">
        <f t="shared" si="35"/>
        <v/>
      </c>
      <c r="O310" s="108" t="str">
        <f t="shared" si="36"/>
        <v/>
      </c>
      <c r="P310" s="147" t="str">
        <f t="shared" si="37"/>
        <v/>
      </c>
    </row>
    <row r="311" spans="1:16" ht="14.25" x14ac:dyDescent="0.4">
      <c r="A311" s="119">
        <f>'MACHINE INFO'!E310</f>
        <v>544</v>
      </c>
      <c r="B311" s="103">
        <f>'MACHINE INFO'!G310</f>
        <v>0.01</v>
      </c>
      <c r="C311" s="145"/>
      <c r="D311" s="145"/>
      <c r="E311" s="145"/>
      <c r="F311" s="146"/>
      <c r="G311" s="21" t="str">
        <f t="shared" si="32"/>
        <v/>
      </c>
      <c r="H311" s="146"/>
      <c r="I311" s="146"/>
      <c r="J311" s="146"/>
      <c r="K311" s="21">
        <f t="shared" si="33"/>
        <v>0</v>
      </c>
      <c r="L311" s="88" t="str">
        <f t="shared" si="34"/>
        <v>M/C Off?</v>
      </c>
      <c r="M311" s="109">
        <f>SUM('MACHINE INFO'!Q310)</f>
        <v>0.11990000000000001</v>
      </c>
      <c r="N311" s="107" t="str">
        <f t="shared" si="35"/>
        <v/>
      </c>
      <c r="O311" s="108" t="str">
        <f t="shared" si="36"/>
        <v/>
      </c>
      <c r="P311" s="147" t="str">
        <f t="shared" si="37"/>
        <v/>
      </c>
    </row>
    <row r="312" spans="1:16" ht="14.25" x14ac:dyDescent="0.4">
      <c r="A312" s="119">
        <f>'MACHINE INFO'!E311</f>
        <v>545</v>
      </c>
      <c r="B312" s="103">
        <f>'MACHINE INFO'!G311</f>
        <v>0.01</v>
      </c>
      <c r="C312" s="145"/>
      <c r="D312" s="145"/>
      <c r="E312" s="145"/>
      <c r="F312" s="146"/>
      <c r="G312" s="21" t="str">
        <f t="shared" si="32"/>
        <v/>
      </c>
      <c r="H312" s="146"/>
      <c r="I312" s="146"/>
      <c r="J312" s="146"/>
      <c r="K312" s="21">
        <f t="shared" si="33"/>
        <v>0</v>
      </c>
      <c r="L312" s="88" t="str">
        <f t="shared" si="34"/>
        <v>M/C Off?</v>
      </c>
      <c r="M312" s="109">
        <f>SUM('MACHINE INFO'!Q311)</f>
        <v>0.11990000000000001</v>
      </c>
      <c r="N312" s="107" t="str">
        <f t="shared" si="35"/>
        <v/>
      </c>
      <c r="O312" s="108" t="str">
        <f t="shared" si="36"/>
        <v/>
      </c>
      <c r="P312" s="147" t="str">
        <f t="shared" si="37"/>
        <v/>
      </c>
    </row>
    <row r="313" spans="1:16" ht="14.25" x14ac:dyDescent="0.4">
      <c r="A313" s="119">
        <f>'MACHINE INFO'!E312</f>
        <v>546</v>
      </c>
      <c r="B313" s="103">
        <f>'MACHINE INFO'!G312</f>
        <v>0.01</v>
      </c>
      <c r="C313" s="145"/>
      <c r="D313" s="145"/>
      <c r="E313" s="145"/>
      <c r="F313" s="146"/>
      <c r="G313" s="21" t="str">
        <f t="shared" si="32"/>
        <v/>
      </c>
      <c r="H313" s="146"/>
      <c r="I313" s="146"/>
      <c r="J313" s="146"/>
      <c r="K313" s="21">
        <f t="shared" si="33"/>
        <v>0</v>
      </c>
      <c r="L313" s="88" t="str">
        <f t="shared" si="34"/>
        <v>M/C Off?</v>
      </c>
      <c r="M313" s="109">
        <f>SUM('MACHINE INFO'!Q312)</f>
        <v>0.11990000000000001</v>
      </c>
      <c r="N313" s="107" t="str">
        <f t="shared" si="35"/>
        <v/>
      </c>
      <c r="O313" s="108" t="str">
        <f t="shared" si="36"/>
        <v/>
      </c>
      <c r="P313" s="147" t="str">
        <f t="shared" si="37"/>
        <v/>
      </c>
    </row>
    <row r="314" spans="1:16" ht="14.25" x14ac:dyDescent="0.4">
      <c r="A314" s="119">
        <f>'MACHINE INFO'!E313</f>
        <v>547</v>
      </c>
      <c r="B314" s="103">
        <f>'MACHINE INFO'!G313</f>
        <v>0.01</v>
      </c>
      <c r="C314" s="145"/>
      <c r="D314" s="145"/>
      <c r="E314" s="145"/>
      <c r="F314" s="146"/>
      <c r="G314" s="21" t="str">
        <f t="shared" si="32"/>
        <v/>
      </c>
      <c r="H314" s="146"/>
      <c r="I314" s="146"/>
      <c r="J314" s="146"/>
      <c r="K314" s="21">
        <f t="shared" si="33"/>
        <v>0</v>
      </c>
      <c r="L314" s="88" t="str">
        <f t="shared" si="34"/>
        <v>M/C Off?</v>
      </c>
      <c r="M314" s="109">
        <f>SUM('MACHINE INFO'!Q313)</f>
        <v>0.125</v>
      </c>
      <c r="N314" s="107" t="str">
        <f t="shared" si="35"/>
        <v/>
      </c>
      <c r="O314" s="108" t="str">
        <f t="shared" si="36"/>
        <v/>
      </c>
      <c r="P314" s="147" t="str">
        <f t="shared" si="37"/>
        <v/>
      </c>
    </row>
    <row r="315" spans="1:16" ht="14.25" x14ac:dyDescent="0.4">
      <c r="A315" s="119">
        <f>'MACHINE INFO'!E314</f>
        <v>548</v>
      </c>
      <c r="B315" s="103">
        <f>'MACHINE INFO'!G314</f>
        <v>0.01</v>
      </c>
      <c r="C315" s="145"/>
      <c r="D315" s="145"/>
      <c r="E315" s="145"/>
      <c r="F315" s="146"/>
      <c r="G315" s="21" t="str">
        <f t="shared" si="32"/>
        <v/>
      </c>
      <c r="H315" s="146"/>
      <c r="I315" s="146"/>
      <c r="J315" s="146"/>
      <c r="K315" s="21">
        <f t="shared" si="33"/>
        <v>0</v>
      </c>
      <c r="L315" s="88" t="str">
        <f t="shared" si="34"/>
        <v>M/C Off?</v>
      </c>
      <c r="M315" s="109">
        <f>SUM('MACHINE INFO'!Q314)</f>
        <v>0.125</v>
      </c>
      <c r="N315" s="107" t="str">
        <f t="shared" si="35"/>
        <v/>
      </c>
      <c r="O315" s="108" t="str">
        <f t="shared" si="36"/>
        <v/>
      </c>
      <c r="P315" s="147" t="str">
        <f t="shared" si="37"/>
        <v/>
      </c>
    </row>
    <row r="316" spans="1:16" ht="14.25" x14ac:dyDescent="0.4">
      <c r="A316" s="119">
        <f>'MACHINE INFO'!E315</f>
        <v>549</v>
      </c>
      <c r="B316" s="103">
        <f>'MACHINE INFO'!G315</f>
        <v>0.01</v>
      </c>
      <c r="C316" s="145"/>
      <c r="D316" s="145"/>
      <c r="E316" s="145"/>
      <c r="F316" s="146"/>
      <c r="G316" s="21" t="str">
        <f t="shared" si="32"/>
        <v/>
      </c>
      <c r="H316" s="146"/>
      <c r="I316" s="146"/>
      <c r="J316" s="146"/>
      <c r="K316" s="21">
        <f t="shared" si="33"/>
        <v>0</v>
      </c>
      <c r="L316" s="88" t="str">
        <f t="shared" si="34"/>
        <v>M/C Off?</v>
      </c>
      <c r="M316" s="109">
        <f>SUM('MACHINE INFO'!Q315)</f>
        <v>0.125</v>
      </c>
      <c r="N316" s="107" t="str">
        <f t="shared" si="35"/>
        <v/>
      </c>
      <c r="O316" s="108" t="str">
        <f t="shared" si="36"/>
        <v/>
      </c>
      <c r="P316" s="147" t="str">
        <f t="shared" si="37"/>
        <v/>
      </c>
    </row>
    <row r="317" spans="1:16" ht="14.25" x14ac:dyDescent="0.4">
      <c r="A317" s="119">
        <f>'MACHINE INFO'!E316</f>
        <v>550</v>
      </c>
      <c r="B317" s="103">
        <f>'MACHINE INFO'!G316</f>
        <v>0.01</v>
      </c>
      <c r="C317" s="145"/>
      <c r="D317" s="145"/>
      <c r="E317" s="145"/>
      <c r="F317" s="146"/>
      <c r="G317" s="21" t="str">
        <f t="shared" si="32"/>
        <v/>
      </c>
      <c r="H317" s="146"/>
      <c r="I317" s="146"/>
      <c r="J317" s="146"/>
      <c r="K317" s="21">
        <f t="shared" si="33"/>
        <v>0</v>
      </c>
      <c r="L317" s="88" t="str">
        <f t="shared" si="34"/>
        <v>M/C Off?</v>
      </c>
      <c r="M317" s="109">
        <f>SUM('MACHINE INFO'!Q316)</f>
        <v>0.13869999999999999</v>
      </c>
      <c r="N317" s="107" t="str">
        <f t="shared" si="35"/>
        <v/>
      </c>
      <c r="O317" s="108" t="str">
        <f t="shared" si="36"/>
        <v/>
      </c>
      <c r="P317" s="147" t="str">
        <f t="shared" si="37"/>
        <v/>
      </c>
    </row>
    <row r="318" spans="1:16" ht="14.25" x14ac:dyDescent="0.4">
      <c r="A318" s="119">
        <f>'MACHINE INFO'!E317</f>
        <v>551</v>
      </c>
      <c r="B318" s="103">
        <f>'MACHINE INFO'!G317</f>
        <v>0.01</v>
      </c>
      <c r="C318" s="145"/>
      <c r="D318" s="145"/>
      <c r="E318" s="145"/>
      <c r="F318" s="146"/>
      <c r="G318" s="21" t="str">
        <f t="shared" si="32"/>
        <v/>
      </c>
      <c r="H318" s="146"/>
      <c r="I318" s="146"/>
      <c r="J318" s="146"/>
      <c r="K318" s="21">
        <f t="shared" si="33"/>
        <v>0</v>
      </c>
      <c r="L318" s="88" t="str">
        <f t="shared" si="34"/>
        <v>M/C Off?</v>
      </c>
      <c r="M318" s="109">
        <f>SUM('MACHINE INFO'!Q317)</f>
        <v>0.13869999999999999</v>
      </c>
      <c r="N318" s="107" t="str">
        <f t="shared" si="35"/>
        <v/>
      </c>
      <c r="O318" s="108" t="str">
        <f t="shared" si="36"/>
        <v/>
      </c>
      <c r="P318" s="147" t="str">
        <f t="shared" si="37"/>
        <v/>
      </c>
    </row>
    <row r="319" spans="1:16" ht="14.25" x14ac:dyDescent="0.4">
      <c r="A319" s="119">
        <f>'MACHINE INFO'!E318</f>
        <v>552</v>
      </c>
      <c r="B319" s="103">
        <f>'MACHINE INFO'!G318</f>
        <v>0.01</v>
      </c>
      <c r="C319" s="145"/>
      <c r="D319" s="145"/>
      <c r="E319" s="145"/>
      <c r="F319" s="146"/>
      <c r="G319" s="21" t="str">
        <f t="shared" si="32"/>
        <v/>
      </c>
      <c r="H319" s="146"/>
      <c r="I319" s="146"/>
      <c r="J319" s="146"/>
      <c r="K319" s="21">
        <f t="shared" si="33"/>
        <v>0</v>
      </c>
      <c r="L319" s="88" t="str">
        <f t="shared" si="34"/>
        <v>M/C Off?</v>
      </c>
      <c r="M319" s="109">
        <f>SUM('MACHINE INFO'!Q318)</f>
        <v>0.13830000000000001</v>
      </c>
      <c r="N319" s="107" t="str">
        <f t="shared" si="35"/>
        <v/>
      </c>
      <c r="O319" s="108" t="str">
        <f t="shared" si="36"/>
        <v/>
      </c>
      <c r="P319" s="147" t="str">
        <f t="shared" si="37"/>
        <v/>
      </c>
    </row>
    <row r="320" spans="1:16" ht="14.25" x14ac:dyDescent="0.4">
      <c r="A320" s="119">
        <f>'MACHINE INFO'!E319</f>
        <v>553</v>
      </c>
      <c r="B320" s="103">
        <f>'MACHINE INFO'!G319</f>
        <v>0.01</v>
      </c>
      <c r="C320" s="145"/>
      <c r="D320" s="145"/>
      <c r="E320" s="145"/>
      <c r="F320" s="146"/>
      <c r="G320" s="21" t="str">
        <f t="shared" si="32"/>
        <v/>
      </c>
      <c r="H320" s="146"/>
      <c r="I320" s="146"/>
      <c r="J320" s="146"/>
      <c r="K320" s="21">
        <f t="shared" si="33"/>
        <v>0</v>
      </c>
      <c r="L320" s="88" t="str">
        <f t="shared" si="34"/>
        <v>M/C Off?</v>
      </c>
      <c r="M320" s="109">
        <f>SUM('MACHINE INFO'!Q319)</f>
        <v>0.13830000000000001</v>
      </c>
      <c r="N320" s="107" t="str">
        <f t="shared" si="35"/>
        <v/>
      </c>
      <c r="O320" s="108" t="str">
        <f t="shared" si="36"/>
        <v/>
      </c>
      <c r="P320" s="147" t="str">
        <f t="shared" si="37"/>
        <v/>
      </c>
    </row>
    <row r="321" spans="1:16" ht="14.25" x14ac:dyDescent="0.4">
      <c r="A321" s="119">
        <f>'MACHINE INFO'!E320</f>
        <v>554</v>
      </c>
      <c r="B321" s="103">
        <f>'MACHINE INFO'!G320</f>
        <v>0.01</v>
      </c>
      <c r="C321" s="145"/>
      <c r="D321" s="145"/>
      <c r="E321" s="145"/>
      <c r="F321" s="146"/>
      <c r="G321" s="21" t="str">
        <f t="shared" si="32"/>
        <v/>
      </c>
      <c r="H321" s="146"/>
      <c r="I321" s="146"/>
      <c r="J321" s="146"/>
      <c r="K321" s="21">
        <f t="shared" si="33"/>
        <v>0</v>
      </c>
      <c r="L321" s="88" t="str">
        <f t="shared" si="34"/>
        <v>M/C Off?</v>
      </c>
      <c r="M321" s="109">
        <f>SUM('MACHINE INFO'!Q320)</f>
        <v>0.12829999999999997</v>
      </c>
      <c r="N321" s="107" t="str">
        <f t="shared" si="35"/>
        <v/>
      </c>
      <c r="O321" s="108" t="str">
        <f t="shared" si="36"/>
        <v/>
      </c>
      <c r="P321" s="147" t="str">
        <f t="shared" si="37"/>
        <v/>
      </c>
    </row>
    <row r="322" spans="1:16" ht="14.25" x14ac:dyDescent="0.4">
      <c r="A322" s="119">
        <f>'MACHINE INFO'!E321</f>
        <v>555</v>
      </c>
      <c r="B322" s="103">
        <f>'MACHINE INFO'!G321</f>
        <v>0.01</v>
      </c>
      <c r="C322" s="145"/>
      <c r="D322" s="145"/>
      <c r="E322" s="145"/>
      <c r="F322" s="146"/>
      <c r="G322" s="21" t="str">
        <f t="shared" si="32"/>
        <v/>
      </c>
      <c r="H322" s="146"/>
      <c r="I322" s="146"/>
      <c r="J322" s="146"/>
      <c r="K322" s="21">
        <f t="shared" si="33"/>
        <v>0</v>
      </c>
      <c r="L322" s="88" t="str">
        <f t="shared" si="34"/>
        <v>M/C Off?</v>
      </c>
      <c r="M322" s="109">
        <f>SUM('MACHINE INFO'!Q321)</f>
        <v>0.12829999999999997</v>
      </c>
      <c r="N322" s="107" t="str">
        <f t="shared" si="35"/>
        <v/>
      </c>
      <c r="O322" s="108" t="str">
        <f t="shared" si="36"/>
        <v/>
      </c>
      <c r="P322" s="147" t="str">
        <f t="shared" si="37"/>
        <v/>
      </c>
    </row>
    <row r="323" spans="1:16" ht="14.65" thickBot="1" x14ac:dyDescent="0.45">
      <c r="A323" s="119">
        <f>'MACHINE INFO'!E322</f>
        <v>556</v>
      </c>
      <c r="B323" s="103">
        <f>'MACHINE INFO'!G322</f>
        <v>0.01</v>
      </c>
      <c r="C323" s="145"/>
      <c r="D323" s="145"/>
      <c r="E323" s="145"/>
      <c r="F323" s="146"/>
      <c r="G323" s="21" t="str">
        <f t="shared" si="32"/>
        <v/>
      </c>
      <c r="H323" s="146"/>
      <c r="I323" s="146"/>
      <c r="J323" s="146"/>
      <c r="K323" s="21">
        <f t="shared" si="33"/>
        <v>0</v>
      </c>
      <c r="L323" s="88" t="str">
        <f t="shared" si="34"/>
        <v>M/C Off?</v>
      </c>
      <c r="M323" s="109">
        <f>SUM('MACHINE INFO'!Q322)</f>
        <v>0.12829999999999997</v>
      </c>
      <c r="N323" s="107" t="str">
        <f t="shared" si="35"/>
        <v/>
      </c>
      <c r="O323" s="108" t="str">
        <f t="shared" si="36"/>
        <v/>
      </c>
      <c r="P323" s="147" t="str">
        <f t="shared" si="37"/>
        <v/>
      </c>
    </row>
    <row r="324" spans="1:16" ht="14.25" hidden="1" x14ac:dyDescent="0.4">
      <c r="A324" s="119">
        <f>'MACHINE INFO'!E323</f>
        <v>0</v>
      </c>
      <c r="B324" s="103">
        <f>'MACHINE INFO'!G354</f>
        <v>0</v>
      </c>
      <c r="C324" s="145"/>
      <c r="D324" s="145"/>
      <c r="E324" s="145"/>
      <c r="F324" s="146"/>
      <c r="G324" s="21" t="str">
        <f t="shared" ref="G324:G326" si="38">IF(AND(D324="",E324="",F324=""),"",SUM(D324:F324))</f>
        <v/>
      </c>
      <c r="H324" s="146"/>
      <c r="I324" s="146"/>
      <c r="J324" s="146"/>
      <c r="K324" s="21">
        <f t="shared" ref="K324:K326" si="39">SUM(H324:J324)</f>
        <v>0</v>
      </c>
      <c r="L324" s="88" t="str">
        <f t="shared" ref="L324:L326" si="40">IF(AND(C324=0,D324=0,E324=0,F324=0),"M/C Off?",SUM(G324-K324))</f>
        <v>M/C Off?</v>
      </c>
      <c r="M324" s="109">
        <f>SUM('MACHINE INFO'!Q354)</f>
        <v>0</v>
      </c>
      <c r="N324" s="107" t="str">
        <f t="shared" ref="N324:N326" si="41">IF(L324="M/C Off?","",IF(G324="","",IF(AND(H324="",I324="",J324=""),"",SUM((C324-L324)/C324))))</f>
        <v/>
      </c>
      <c r="O324" s="108" t="str">
        <f t="shared" ref="O324:O326" si="42">IF(M324=0,"NO THEO %",IF(N324="","",SUM(M324-N324)))</f>
        <v>NO THEO %</v>
      </c>
      <c r="P324" s="147" t="str">
        <f t="shared" ref="P324:P325" si="43">IF(C324="","",IF(G324&gt;C324,"DROP BUT NO COIN IN?",IF(C324=0,"ZERO COIN IN?",IF(AND(C324&gt;0,G324&gt;0),"OK",IF(AND(C324&gt;0,G324=0),"No Drop?",)))))</f>
        <v/>
      </c>
    </row>
    <row r="325" spans="1:16" ht="14.25" hidden="1" x14ac:dyDescent="0.4">
      <c r="A325" s="119">
        <f>'MACHINE INFO'!E324</f>
        <v>0</v>
      </c>
      <c r="B325" s="103">
        <f>'MACHINE INFO'!G355</f>
        <v>0</v>
      </c>
      <c r="C325" s="145"/>
      <c r="D325" s="145"/>
      <c r="E325" s="145"/>
      <c r="F325" s="146"/>
      <c r="G325" s="21" t="str">
        <f t="shared" si="38"/>
        <v/>
      </c>
      <c r="H325" s="146"/>
      <c r="I325" s="146"/>
      <c r="J325" s="146"/>
      <c r="K325" s="21">
        <f t="shared" si="39"/>
        <v>0</v>
      </c>
      <c r="L325" s="88" t="str">
        <f t="shared" si="40"/>
        <v>M/C Off?</v>
      </c>
      <c r="M325" s="109">
        <f>SUM('MACHINE INFO'!Q355)</f>
        <v>0</v>
      </c>
      <c r="N325" s="107" t="str">
        <f t="shared" si="41"/>
        <v/>
      </c>
      <c r="O325" s="108" t="str">
        <f t="shared" si="42"/>
        <v>NO THEO %</v>
      </c>
      <c r="P325" s="147" t="str">
        <f t="shared" si="43"/>
        <v/>
      </c>
    </row>
    <row r="326" spans="1:16" ht="14.65" hidden="1" thickBot="1" x14ac:dyDescent="0.45">
      <c r="A326" s="119">
        <f>'MACHINE INFO'!E325</f>
        <v>0</v>
      </c>
      <c r="B326" s="527">
        <f>'MACHINE INFO'!G357</f>
        <v>0</v>
      </c>
      <c r="C326" s="528"/>
      <c r="D326" s="528"/>
      <c r="E326" s="528"/>
      <c r="F326" s="529"/>
      <c r="G326" s="530" t="str">
        <f t="shared" si="38"/>
        <v/>
      </c>
      <c r="H326" s="529"/>
      <c r="I326" s="529"/>
      <c r="J326" s="529"/>
      <c r="K326" s="530">
        <f t="shared" si="39"/>
        <v>0</v>
      </c>
      <c r="L326" s="531" t="str">
        <f t="shared" si="40"/>
        <v>M/C Off?</v>
      </c>
      <c r="M326" s="532">
        <f>SUM('MACHINE INFO'!Q357)</f>
        <v>0</v>
      </c>
      <c r="N326" s="533" t="str">
        <f t="shared" si="41"/>
        <v/>
      </c>
      <c r="O326" s="534" t="str">
        <f t="shared" si="42"/>
        <v>NO THEO %</v>
      </c>
      <c r="P326" s="774" t="str">
        <f>IF(C326="","",IF(G326&gt;C326,"DROP BUT NO COIN IN?",IF(C326=0,"ZERO COIN IN?",IF(AND(C326&gt;0,G326&gt;0),"OK",IF(AND(C326&gt;0,G326=0),"OK",)))))</f>
        <v/>
      </c>
    </row>
    <row r="327" spans="1:16" ht="15.75" thickTop="1" x14ac:dyDescent="0.4">
      <c r="A327" s="761"/>
      <c r="B327" s="762"/>
      <c r="C327" s="775"/>
      <c r="D327" s="775"/>
      <c r="E327" s="762"/>
      <c r="F327" s="762"/>
      <c r="G327" s="762"/>
      <c r="H327" s="762"/>
      <c r="I327" s="762"/>
      <c r="J327" s="762"/>
      <c r="K327" s="762"/>
      <c r="L327" s="763"/>
      <c r="M327" s="764"/>
      <c r="N327" s="765"/>
      <c r="O327" s="766"/>
      <c r="P327" s="776"/>
    </row>
    <row r="328" spans="1:16" ht="20.25" customHeight="1" x14ac:dyDescent="0.4">
      <c r="A328" s="27"/>
      <c r="B328" s="28"/>
      <c r="C328" s="31" t="s">
        <v>124</v>
      </c>
      <c r="D328" s="27" t="s">
        <v>101</v>
      </c>
      <c r="E328" s="27" t="s">
        <v>101</v>
      </c>
      <c r="F328" s="27" t="s">
        <v>101</v>
      </c>
      <c r="G328" s="31" t="s">
        <v>124</v>
      </c>
      <c r="H328" s="27" t="s">
        <v>101</v>
      </c>
      <c r="I328" s="27" t="s">
        <v>101</v>
      </c>
      <c r="J328" s="27" t="s">
        <v>101</v>
      </c>
      <c r="K328" s="31" t="s">
        <v>124</v>
      </c>
      <c r="L328" s="31" t="s">
        <v>124</v>
      </c>
      <c r="M328" s="27" t="s">
        <v>116</v>
      </c>
      <c r="N328" s="27" t="s">
        <v>115</v>
      </c>
      <c r="O328" s="30" t="s">
        <v>117</v>
      </c>
      <c r="P328" s="17"/>
    </row>
    <row r="329" spans="1:16" ht="20.25" customHeight="1" x14ac:dyDescent="0.4">
      <c r="A329" s="27"/>
      <c r="B329" s="28"/>
      <c r="C329" s="31" t="s">
        <v>106</v>
      </c>
      <c r="D329" s="30" t="s">
        <v>168</v>
      </c>
      <c r="E329" s="30" t="s">
        <v>169</v>
      </c>
      <c r="F329" s="30" t="s">
        <v>170</v>
      </c>
      <c r="G329" s="31" t="s">
        <v>107</v>
      </c>
      <c r="H329" s="30" t="s">
        <v>111</v>
      </c>
      <c r="I329" s="30" t="s">
        <v>112</v>
      </c>
      <c r="J329" s="30" t="s">
        <v>167</v>
      </c>
      <c r="K329" s="31" t="s">
        <v>171</v>
      </c>
      <c r="L329" s="30" t="s">
        <v>108</v>
      </c>
      <c r="M329" s="30" t="s">
        <v>113</v>
      </c>
      <c r="N329" s="30" t="s">
        <v>113</v>
      </c>
      <c r="O329" s="30" t="s">
        <v>110</v>
      </c>
      <c r="P329" s="17"/>
    </row>
    <row r="330" spans="1:16" ht="14.65" thickBot="1" x14ac:dyDescent="0.45">
      <c r="A330" s="13"/>
      <c r="B330" s="13"/>
      <c r="C330" s="34"/>
      <c r="D330" s="34"/>
      <c r="E330" s="34"/>
      <c r="F330" s="34"/>
      <c r="G330" s="34"/>
      <c r="H330" s="34"/>
      <c r="I330" s="34"/>
      <c r="J330" s="34"/>
      <c r="K330" s="34"/>
      <c r="L330" s="31"/>
      <c r="M330" s="35"/>
      <c r="N330" s="13"/>
      <c r="O330" s="17"/>
      <c r="P330" s="17"/>
    </row>
    <row r="331" spans="1:16" ht="20.25" customHeight="1" thickTop="1" thickBot="1" x14ac:dyDescent="0.4">
      <c r="A331" s="36"/>
      <c r="B331" s="36"/>
      <c r="C331" s="104" t="e">
        <f>AVERAGE(C11:C276)</f>
        <v>#DIV/0!</v>
      </c>
      <c r="D331" s="104">
        <f>SUM(D11:D276)</f>
        <v>0</v>
      </c>
      <c r="E331" s="104">
        <f>SUM(E11:E276)</f>
        <v>0</v>
      </c>
      <c r="F331" s="104">
        <f>SUM(F11:F276)</f>
        <v>0</v>
      </c>
      <c r="G331" s="104" t="e">
        <f>AVERAGE(G11:G276)</f>
        <v>#DIV/0!</v>
      </c>
      <c r="H331" s="104">
        <f>SUM(H11:H276)</f>
        <v>0</v>
      </c>
      <c r="I331" s="104">
        <f>SUM(I11:I276)</f>
        <v>0</v>
      </c>
      <c r="J331" s="104">
        <f>SUM(J11:J276)</f>
        <v>0</v>
      </c>
      <c r="K331" s="104">
        <f>AVERAGE(K11:K276)</f>
        <v>0</v>
      </c>
      <c r="L331" s="104" t="e">
        <f>AVERAGE(L11:L276)</f>
        <v>#DIV/0!</v>
      </c>
      <c r="M331" s="314">
        <f>AVERAGE(M11:M276)</f>
        <v>0.11473872180451127</v>
      </c>
      <c r="N331" s="314" t="e">
        <f>AVERAGE(N11:N276)</f>
        <v>#DIV/0!</v>
      </c>
      <c r="O331" s="314" t="e">
        <f>AVERAGE(O11:O276)</f>
        <v>#DIV/0!</v>
      </c>
      <c r="P331" s="23"/>
    </row>
    <row r="332" spans="1:16" ht="13.5" thickTop="1" x14ac:dyDescent="0.35"/>
    <row r="333" spans="1:16" ht="13.5" customHeight="1" thickBot="1" x14ac:dyDescent="0.4">
      <c r="A333" s="36"/>
      <c r="B333" s="36"/>
      <c r="C333" s="36"/>
      <c r="D333" s="36"/>
      <c r="E333" s="90"/>
      <c r="F333" s="91"/>
      <c r="G333" s="91"/>
      <c r="H333" s="91"/>
      <c r="I333" s="91"/>
      <c r="J333" s="91"/>
      <c r="K333" s="91"/>
      <c r="L333" s="91"/>
      <c r="M333" s="92"/>
      <c r="N333" s="93"/>
      <c r="O333" s="93"/>
      <c r="P333" s="23"/>
    </row>
    <row r="334" spans="1:16" ht="20.25" customHeight="1" thickTop="1" thickBot="1" x14ac:dyDescent="0.45">
      <c r="E334" s="94" t="s">
        <v>182</v>
      </c>
      <c r="F334" s="105">
        <f>SUM(C11:C276)</f>
        <v>0</v>
      </c>
      <c r="G334" s="143"/>
      <c r="H334" s="94" t="s">
        <v>133</v>
      </c>
      <c r="I334" s="105">
        <f>SUM(L11:L276)</f>
        <v>0</v>
      </c>
      <c r="J334" s="95"/>
      <c r="M334" s="912"/>
      <c r="N334" s="912"/>
      <c r="O334" s="912"/>
      <c r="P334" s="96"/>
    </row>
    <row r="335" spans="1:16" ht="20.25" customHeight="1" thickTop="1" thickBot="1" x14ac:dyDescent="0.45">
      <c r="E335" s="97" t="s">
        <v>183</v>
      </c>
      <c r="F335" s="110"/>
      <c r="G335" s="143"/>
      <c r="H335" s="97" t="s">
        <v>154</v>
      </c>
      <c r="I335" s="110"/>
      <c r="J335" s="95"/>
      <c r="M335" s="912"/>
      <c r="N335" s="912"/>
      <c r="O335" s="912"/>
      <c r="P335" s="96"/>
    </row>
    <row r="336" spans="1:16" ht="20.25" customHeight="1" thickTop="1" thickBot="1" x14ac:dyDescent="0.4">
      <c r="E336" s="98" t="s">
        <v>136</v>
      </c>
      <c r="F336" s="105">
        <f>SUM(F334-F335)</f>
        <v>0</v>
      </c>
      <c r="G336" s="143"/>
      <c r="H336" s="98" t="s">
        <v>134</v>
      </c>
      <c r="I336" s="106">
        <f>SUM(I335-I334)</f>
        <v>0</v>
      </c>
      <c r="J336" s="95"/>
    </row>
    <row r="337" spans="2:14" ht="20.25" customHeight="1" thickTop="1" thickBot="1" x14ac:dyDescent="0.4">
      <c r="G337" s="143"/>
      <c r="H337" s="99" t="s">
        <v>135</v>
      </c>
      <c r="I337" s="111"/>
      <c r="J337" s="95"/>
    </row>
    <row r="338" spans="2:14" ht="20.25" customHeight="1" thickTop="1" thickBot="1" x14ac:dyDescent="0.45">
      <c r="G338" s="143"/>
      <c r="H338" s="98" t="s">
        <v>136</v>
      </c>
      <c r="I338" s="105">
        <f>SUM(I335-I337)</f>
        <v>0</v>
      </c>
      <c r="J338" s="95"/>
      <c r="M338" s="101"/>
      <c r="N338" s="102"/>
    </row>
    <row r="339" spans="2:14" ht="20.25" customHeight="1" thickTop="1" x14ac:dyDescent="0.4">
      <c r="E339" s="90"/>
      <c r="F339" s="100"/>
      <c r="G339" s="100"/>
      <c r="J339" s="95"/>
      <c r="M339" s="102"/>
      <c r="N339" s="102"/>
    </row>
    <row r="340" spans="2:14" ht="20.25" customHeight="1" x14ac:dyDescent="0.4">
      <c r="E340" s="913" t="s">
        <v>137</v>
      </c>
      <c r="F340" s="913"/>
      <c r="G340" s="913"/>
      <c r="H340" s="913"/>
      <c r="I340" s="149"/>
      <c r="J340" s="149"/>
      <c r="K340" s="149"/>
      <c r="L340" s="149"/>
      <c r="M340" s="149"/>
    </row>
    <row r="341" spans="2:14" ht="20.25" customHeight="1" x14ac:dyDescent="0.4">
      <c r="E341" s="913"/>
      <c r="F341" s="913"/>
      <c r="G341" s="913"/>
      <c r="H341" s="913"/>
      <c r="I341" s="149"/>
      <c r="J341" s="149"/>
      <c r="K341" s="149"/>
      <c r="L341" s="149"/>
      <c r="M341" s="149"/>
    </row>
    <row r="342" spans="2:14" ht="14.25" x14ac:dyDescent="0.4">
      <c r="F342" s="84"/>
      <c r="G342" s="84"/>
      <c r="H342" s="132"/>
      <c r="I342" s="132"/>
      <c r="J342" s="132"/>
      <c r="K342" s="132"/>
      <c r="L342" s="132"/>
    </row>
    <row r="343" spans="2:14" ht="14.25" x14ac:dyDescent="0.4">
      <c r="B343" s="316"/>
      <c r="C343" s="316"/>
      <c r="D343" s="316"/>
      <c r="F343" s="122"/>
      <c r="G343" s="122"/>
      <c r="H343" s="123"/>
      <c r="I343" s="123"/>
      <c r="J343" s="123"/>
      <c r="K343" s="123"/>
      <c r="L343" s="123"/>
    </row>
    <row r="344" spans="2:14" ht="18" customHeight="1" x14ac:dyDescent="0.35">
      <c r="B344" s="317"/>
      <c r="C344" s="317"/>
      <c r="D344" s="317"/>
      <c r="E344" s="133"/>
      <c r="F344" s="133" t="s">
        <v>157</v>
      </c>
      <c r="G344" s="140"/>
      <c r="H344" s="132"/>
      <c r="I344" s="132"/>
      <c r="J344" s="132"/>
      <c r="K344" s="132"/>
      <c r="L344" s="132"/>
    </row>
    <row r="345" spans="2:14" ht="18" customHeight="1" x14ac:dyDescent="0.35">
      <c r="B345" s="317"/>
      <c r="C345" s="317"/>
      <c r="D345" s="317"/>
      <c r="E345" s="134" t="s">
        <v>158</v>
      </c>
      <c r="F345" s="134" t="s">
        <v>159</v>
      </c>
      <c r="G345" s="140"/>
    </row>
    <row r="346" spans="2:14" ht="18" customHeight="1" x14ac:dyDescent="0.4">
      <c r="B346" s="317"/>
      <c r="C346" s="310" t="s">
        <v>244</v>
      </c>
      <c r="D346" s="310" t="s">
        <v>245</v>
      </c>
      <c r="E346" s="135">
        <v>5</v>
      </c>
      <c r="F346" s="315">
        <f>SUM(SUMIF(B$11:B$265,E346,C$11:C$265),SUMIF(B$11:B$265,D346,C$11:C$265),SUMIF(B$11:B$265,C346,C$11:C$265))</f>
        <v>0</v>
      </c>
      <c r="G346" s="144"/>
    </row>
    <row r="347" spans="2:14" ht="18" customHeight="1" x14ac:dyDescent="0.4">
      <c r="B347" s="317"/>
      <c r="C347" s="310" t="s">
        <v>240</v>
      </c>
      <c r="D347" s="310" t="s">
        <v>239</v>
      </c>
      <c r="E347" s="135">
        <v>1</v>
      </c>
      <c r="F347" s="315">
        <f t="shared" ref="F347:F353" si="44">SUM(SUMIF(B$11:B$265,E347,C$11:C$265),SUMIF(B$11:B$265,D347,C$11:C$265),SUMIF(B$11:B$265,C347,C$11:C$265))</f>
        <v>0</v>
      </c>
      <c r="G347" s="144"/>
    </row>
    <row r="348" spans="2:14" ht="18" customHeight="1" x14ac:dyDescent="0.4">
      <c r="B348" s="317"/>
      <c r="C348" s="310" t="s">
        <v>255</v>
      </c>
      <c r="D348" s="310" t="s">
        <v>254</v>
      </c>
      <c r="E348" s="135">
        <v>0.5</v>
      </c>
      <c r="F348" s="315">
        <f t="shared" si="44"/>
        <v>0</v>
      </c>
      <c r="G348" s="144"/>
    </row>
    <row r="349" spans="2:14" ht="18" customHeight="1" x14ac:dyDescent="0.4">
      <c r="B349" s="317"/>
      <c r="C349" s="310" t="s">
        <v>241</v>
      </c>
      <c r="D349" s="310" t="s">
        <v>243</v>
      </c>
      <c r="E349" s="135">
        <v>0.25</v>
      </c>
      <c r="F349" s="315">
        <f t="shared" si="44"/>
        <v>0</v>
      </c>
      <c r="G349" s="144"/>
    </row>
    <row r="350" spans="2:14" ht="18" customHeight="1" x14ac:dyDescent="0.4">
      <c r="B350" s="317"/>
      <c r="C350" s="310" t="s">
        <v>246</v>
      </c>
      <c r="D350" s="310" t="s">
        <v>247</v>
      </c>
      <c r="E350" s="135">
        <v>0.1</v>
      </c>
      <c r="F350" s="315">
        <f t="shared" si="44"/>
        <v>0</v>
      </c>
      <c r="G350" s="144"/>
    </row>
    <row r="351" spans="2:14" ht="18" customHeight="1" x14ac:dyDescent="0.4">
      <c r="B351" s="317"/>
      <c r="C351" s="310" t="s">
        <v>248</v>
      </c>
      <c r="D351" s="310" t="s">
        <v>249</v>
      </c>
      <c r="E351" s="135">
        <v>0.05</v>
      </c>
      <c r="F351" s="315">
        <f t="shared" si="44"/>
        <v>0</v>
      </c>
      <c r="G351" s="144"/>
    </row>
    <row r="352" spans="2:14" ht="18" customHeight="1" x14ac:dyDescent="0.4">
      <c r="B352" s="317"/>
      <c r="C352" s="310" t="s">
        <v>250</v>
      </c>
      <c r="D352" s="310" t="s">
        <v>251</v>
      </c>
      <c r="E352" s="135">
        <v>0.02</v>
      </c>
      <c r="F352" s="315">
        <f t="shared" si="44"/>
        <v>0</v>
      </c>
      <c r="G352" s="144"/>
    </row>
    <row r="353" spans="2:10" ht="18" customHeight="1" x14ac:dyDescent="0.4">
      <c r="B353" s="317"/>
      <c r="C353" s="311" t="s">
        <v>242</v>
      </c>
      <c r="D353" s="310" t="s">
        <v>253</v>
      </c>
      <c r="E353" s="135">
        <v>0.01</v>
      </c>
      <c r="F353" s="315">
        <f t="shared" si="44"/>
        <v>0</v>
      </c>
      <c r="G353" s="144"/>
    </row>
    <row r="354" spans="2:10" ht="18" customHeight="1" x14ac:dyDescent="0.35">
      <c r="B354" s="317"/>
      <c r="C354" s="317"/>
      <c r="D354" s="317"/>
      <c r="F354" s="315">
        <f>SUM(F346:F353)</f>
        <v>0</v>
      </c>
      <c r="G354" s="144"/>
    </row>
    <row r="355" spans="2:10" x14ac:dyDescent="0.35">
      <c r="B355" s="317"/>
      <c r="C355" s="317"/>
      <c r="D355" s="317"/>
      <c r="F355" s="308"/>
    </row>
    <row r="356" spans="2:10" hidden="1" x14ac:dyDescent="0.35">
      <c r="F356" s="309">
        <f>SUM(COUNTIF($B$11:$B$111,E346),COUNTIF($B$11:$B$111,D346),COUNTIF($B$11:$B$111,C346))</f>
        <v>6</v>
      </c>
      <c r="G356" s="136"/>
    </row>
    <row r="357" spans="2:10" hidden="1" x14ac:dyDescent="0.35">
      <c r="F357" s="309">
        <f t="shared" ref="F357:F363" si="45">SUM(COUNTIF($B$11:$B$326,E347),COUNTIF($B$11:$B$326,D347),COUNTIF($B$11:$B$326,C347))</f>
        <v>14</v>
      </c>
      <c r="G357" s="136"/>
    </row>
    <row r="358" spans="2:10" hidden="1" x14ac:dyDescent="0.35">
      <c r="F358" s="309">
        <f t="shared" si="45"/>
        <v>0</v>
      </c>
      <c r="G358" s="136"/>
    </row>
    <row r="359" spans="2:10" hidden="1" x14ac:dyDescent="0.35">
      <c r="F359" s="309">
        <f t="shared" si="45"/>
        <v>14</v>
      </c>
      <c r="G359" s="136"/>
    </row>
    <row r="360" spans="2:10" hidden="1" x14ac:dyDescent="0.35">
      <c r="F360" s="309">
        <f t="shared" si="45"/>
        <v>5</v>
      </c>
      <c r="G360" s="136"/>
    </row>
    <row r="361" spans="2:10" hidden="1" x14ac:dyDescent="0.35">
      <c r="F361" s="309">
        <f t="shared" si="45"/>
        <v>12</v>
      </c>
      <c r="G361" s="136"/>
    </row>
    <row r="362" spans="2:10" hidden="1" x14ac:dyDescent="0.35">
      <c r="F362" s="309">
        <f t="shared" si="45"/>
        <v>0</v>
      </c>
      <c r="G362" s="136"/>
    </row>
    <row r="363" spans="2:10" hidden="1" x14ac:dyDescent="0.35">
      <c r="F363" s="309">
        <f t="shared" si="45"/>
        <v>259</v>
      </c>
      <c r="G363" s="136"/>
    </row>
    <row r="364" spans="2:10" ht="15.75" thickBot="1" x14ac:dyDescent="0.45">
      <c r="B364" s="51" t="s">
        <v>184</v>
      </c>
    </row>
    <row r="365" spans="2:10" ht="13.5" thickTop="1" x14ac:dyDescent="0.35">
      <c r="B365" s="892"/>
      <c r="C365" s="893"/>
      <c r="D365" s="893"/>
      <c r="E365" s="893"/>
      <c r="F365" s="893"/>
      <c r="G365" s="893"/>
      <c r="H365" s="893"/>
      <c r="I365" s="893"/>
      <c r="J365" s="894"/>
    </row>
    <row r="366" spans="2:10" x14ac:dyDescent="0.35">
      <c r="B366" s="895"/>
      <c r="C366" s="896"/>
      <c r="D366" s="896"/>
      <c r="E366" s="896"/>
      <c r="F366" s="896"/>
      <c r="G366" s="896"/>
      <c r="H366" s="896"/>
      <c r="I366" s="896"/>
      <c r="J366" s="897"/>
    </row>
    <row r="367" spans="2:10" x14ac:dyDescent="0.35">
      <c r="B367" s="895"/>
      <c r="C367" s="896"/>
      <c r="D367" s="896"/>
      <c r="E367" s="896"/>
      <c r="F367" s="896"/>
      <c r="G367" s="896"/>
      <c r="H367" s="896"/>
      <c r="I367" s="896"/>
      <c r="J367" s="897"/>
    </row>
    <row r="368" spans="2:10" x14ac:dyDescent="0.35">
      <c r="B368" s="895"/>
      <c r="C368" s="896"/>
      <c r="D368" s="896"/>
      <c r="E368" s="896"/>
      <c r="F368" s="896"/>
      <c r="G368" s="896"/>
      <c r="H368" s="896"/>
      <c r="I368" s="896"/>
      <c r="J368" s="897"/>
    </row>
    <row r="369" spans="2:10" x14ac:dyDescent="0.35">
      <c r="B369" s="895"/>
      <c r="C369" s="896"/>
      <c r="D369" s="896"/>
      <c r="E369" s="896"/>
      <c r="F369" s="896"/>
      <c r="G369" s="896"/>
      <c r="H369" s="896"/>
      <c r="I369" s="896"/>
      <c r="J369" s="897"/>
    </row>
    <row r="370" spans="2:10" x14ac:dyDescent="0.35">
      <c r="B370" s="895"/>
      <c r="C370" s="896"/>
      <c r="D370" s="896"/>
      <c r="E370" s="896"/>
      <c r="F370" s="896"/>
      <c r="G370" s="896"/>
      <c r="H370" s="896"/>
      <c r="I370" s="896"/>
      <c r="J370" s="897"/>
    </row>
    <row r="371" spans="2:10" x14ac:dyDescent="0.35">
      <c r="B371" s="895"/>
      <c r="C371" s="896"/>
      <c r="D371" s="896"/>
      <c r="E371" s="896"/>
      <c r="F371" s="896"/>
      <c r="G371" s="896"/>
      <c r="H371" s="896"/>
      <c r="I371" s="896"/>
      <c r="J371" s="897"/>
    </row>
    <row r="372" spans="2:10" x14ac:dyDescent="0.35">
      <c r="B372" s="895"/>
      <c r="C372" s="896"/>
      <c r="D372" s="896"/>
      <c r="E372" s="896"/>
      <c r="F372" s="896"/>
      <c r="G372" s="896"/>
      <c r="H372" s="896"/>
      <c r="I372" s="896"/>
      <c r="J372" s="897"/>
    </row>
    <row r="373" spans="2:10" x14ac:dyDescent="0.35">
      <c r="B373" s="895"/>
      <c r="C373" s="896"/>
      <c r="D373" s="896"/>
      <c r="E373" s="896"/>
      <c r="F373" s="896"/>
      <c r="G373" s="896"/>
      <c r="H373" s="896"/>
      <c r="I373" s="896"/>
      <c r="J373" s="897"/>
    </row>
    <row r="374" spans="2:10" x14ac:dyDescent="0.35">
      <c r="B374" s="895"/>
      <c r="C374" s="896"/>
      <c r="D374" s="896"/>
      <c r="E374" s="896"/>
      <c r="F374" s="896"/>
      <c r="G374" s="896"/>
      <c r="H374" s="896"/>
      <c r="I374" s="896"/>
      <c r="J374" s="897"/>
    </row>
    <row r="375" spans="2:10" x14ac:dyDescent="0.35">
      <c r="B375" s="895"/>
      <c r="C375" s="896"/>
      <c r="D375" s="896"/>
      <c r="E375" s="896"/>
      <c r="F375" s="896"/>
      <c r="G375" s="896"/>
      <c r="H375" s="896"/>
      <c r="I375" s="896"/>
      <c r="J375" s="897"/>
    </row>
    <row r="376" spans="2:10" ht="13.5" thickBot="1" x14ac:dyDescent="0.4">
      <c r="B376" s="898"/>
      <c r="C376" s="899"/>
      <c r="D376" s="899"/>
      <c r="E376" s="899"/>
      <c r="F376" s="899"/>
      <c r="G376" s="899"/>
      <c r="H376" s="899"/>
      <c r="I376" s="899"/>
      <c r="J376" s="900"/>
    </row>
    <row r="377" spans="2:10" ht="13.5" thickTop="1" x14ac:dyDescent="0.35"/>
    <row r="378" spans="2:10" ht="15.75" thickBot="1" x14ac:dyDescent="0.45">
      <c r="B378" s="51" t="s">
        <v>185</v>
      </c>
    </row>
    <row r="379" spans="2:10" ht="13.5" thickTop="1" x14ac:dyDescent="0.35">
      <c r="B379" s="892"/>
      <c r="C379" s="893"/>
      <c r="D379" s="893"/>
      <c r="E379" s="893"/>
      <c r="F379" s="893"/>
      <c r="G379" s="893"/>
      <c r="H379" s="893"/>
      <c r="I379" s="893"/>
      <c r="J379" s="894"/>
    </row>
    <row r="380" spans="2:10" x14ac:dyDescent="0.35">
      <c r="B380" s="895"/>
      <c r="C380" s="896"/>
      <c r="D380" s="896"/>
      <c r="E380" s="896"/>
      <c r="F380" s="896"/>
      <c r="G380" s="896"/>
      <c r="H380" s="896"/>
      <c r="I380" s="896"/>
      <c r="J380" s="897"/>
    </row>
    <row r="381" spans="2:10" x14ac:dyDescent="0.35">
      <c r="B381" s="895"/>
      <c r="C381" s="896"/>
      <c r="D381" s="896"/>
      <c r="E381" s="896"/>
      <c r="F381" s="896"/>
      <c r="G381" s="896"/>
      <c r="H381" s="896"/>
      <c r="I381" s="896"/>
      <c r="J381" s="897"/>
    </row>
    <row r="382" spans="2:10" x14ac:dyDescent="0.35">
      <c r="B382" s="895"/>
      <c r="C382" s="896"/>
      <c r="D382" s="896"/>
      <c r="E382" s="896"/>
      <c r="F382" s="896"/>
      <c r="G382" s="896"/>
      <c r="H382" s="896"/>
      <c r="I382" s="896"/>
      <c r="J382" s="897"/>
    </row>
    <row r="383" spans="2:10" x14ac:dyDescent="0.35">
      <c r="B383" s="895"/>
      <c r="C383" s="896"/>
      <c r="D383" s="896"/>
      <c r="E383" s="896"/>
      <c r="F383" s="896"/>
      <c r="G383" s="896"/>
      <c r="H383" s="896"/>
      <c r="I383" s="896"/>
      <c r="J383" s="897"/>
    </row>
    <row r="384" spans="2:10" x14ac:dyDescent="0.35">
      <c r="B384" s="895"/>
      <c r="C384" s="896"/>
      <c r="D384" s="896"/>
      <c r="E384" s="896"/>
      <c r="F384" s="896"/>
      <c r="G384" s="896"/>
      <c r="H384" s="896"/>
      <c r="I384" s="896"/>
      <c r="J384" s="897"/>
    </row>
    <row r="385" spans="2:10" x14ac:dyDescent="0.35">
      <c r="B385" s="895"/>
      <c r="C385" s="896"/>
      <c r="D385" s="896"/>
      <c r="E385" s="896"/>
      <c r="F385" s="896"/>
      <c r="G385" s="896"/>
      <c r="H385" s="896"/>
      <c r="I385" s="896"/>
      <c r="J385" s="897"/>
    </row>
    <row r="386" spans="2:10" x14ac:dyDescent="0.35">
      <c r="B386" s="895"/>
      <c r="C386" s="896"/>
      <c r="D386" s="896"/>
      <c r="E386" s="896"/>
      <c r="F386" s="896"/>
      <c r="G386" s="896"/>
      <c r="H386" s="896"/>
      <c r="I386" s="896"/>
      <c r="J386" s="897"/>
    </row>
    <row r="387" spans="2:10" x14ac:dyDescent="0.35">
      <c r="B387" s="895"/>
      <c r="C387" s="896"/>
      <c r="D387" s="896"/>
      <c r="E387" s="896"/>
      <c r="F387" s="896"/>
      <c r="G387" s="896"/>
      <c r="H387" s="896"/>
      <c r="I387" s="896"/>
      <c r="J387" s="897"/>
    </row>
    <row r="388" spans="2:10" x14ac:dyDescent="0.35">
      <c r="B388" s="895"/>
      <c r="C388" s="896"/>
      <c r="D388" s="896"/>
      <c r="E388" s="896"/>
      <c r="F388" s="896"/>
      <c r="G388" s="896"/>
      <c r="H388" s="896"/>
      <c r="I388" s="896"/>
      <c r="J388" s="897"/>
    </row>
    <row r="389" spans="2:10" x14ac:dyDescent="0.35">
      <c r="B389" s="895"/>
      <c r="C389" s="896"/>
      <c r="D389" s="896"/>
      <c r="E389" s="896"/>
      <c r="F389" s="896"/>
      <c r="G389" s="896"/>
      <c r="H389" s="896"/>
      <c r="I389" s="896"/>
      <c r="J389" s="897"/>
    </row>
    <row r="390" spans="2:10" x14ac:dyDescent="0.35">
      <c r="B390" s="895"/>
      <c r="C390" s="896"/>
      <c r="D390" s="896"/>
      <c r="E390" s="896"/>
      <c r="F390" s="896"/>
      <c r="G390" s="896"/>
      <c r="H390" s="896"/>
      <c r="I390" s="896"/>
      <c r="J390" s="897"/>
    </row>
    <row r="391" spans="2:10" x14ac:dyDescent="0.35">
      <c r="B391" s="895"/>
      <c r="C391" s="896"/>
      <c r="D391" s="896"/>
      <c r="E391" s="896"/>
      <c r="F391" s="896"/>
      <c r="G391" s="896"/>
      <c r="H391" s="896"/>
      <c r="I391" s="896"/>
      <c r="J391" s="897"/>
    </row>
    <row r="392" spans="2:10" x14ac:dyDescent="0.35">
      <c r="B392" s="895"/>
      <c r="C392" s="896"/>
      <c r="D392" s="896"/>
      <c r="E392" s="896"/>
      <c r="F392" s="896"/>
      <c r="G392" s="896"/>
      <c r="H392" s="896"/>
      <c r="I392" s="896"/>
      <c r="J392" s="897"/>
    </row>
    <row r="393" spans="2:10" x14ac:dyDescent="0.35">
      <c r="B393" s="895"/>
      <c r="C393" s="896"/>
      <c r="D393" s="896"/>
      <c r="E393" s="896"/>
      <c r="F393" s="896"/>
      <c r="G393" s="896"/>
      <c r="H393" s="896"/>
      <c r="I393" s="896"/>
      <c r="J393" s="897"/>
    </row>
    <row r="394" spans="2:10" x14ac:dyDescent="0.35">
      <c r="B394" s="895"/>
      <c r="C394" s="896"/>
      <c r="D394" s="896"/>
      <c r="E394" s="896"/>
      <c r="F394" s="896"/>
      <c r="G394" s="896"/>
      <c r="H394" s="896"/>
      <c r="I394" s="896"/>
      <c r="J394" s="897"/>
    </row>
    <row r="395" spans="2:10" x14ac:dyDescent="0.35">
      <c r="B395" s="895"/>
      <c r="C395" s="896"/>
      <c r="D395" s="896"/>
      <c r="E395" s="896"/>
      <c r="F395" s="896"/>
      <c r="G395" s="896"/>
      <c r="H395" s="896"/>
      <c r="I395" s="896"/>
      <c r="J395" s="897"/>
    </row>
    <row r="396" spans="2:10" ht="13.5" thickBot="1" x14ac:dyDescent="0.4">
      <c r="B396" s="898"/>
      <c r="C396" s="899"/>
      <c r="D396" s="899"/>
      <c r="E396" s="899"/>
      <c r="F396" s="899"/>
      <c r="G396" s="899"/>
      <c r="H396" s="899"/>
      <c r="I396" s="899"/>
      <c r="J396" s="900"/>
    </row>
    <row r="397" spans="2:10" ht="13.5" thickTop="1" x14ac:dyDescent="0.35"/>
  </sheetData>
  <sheetProtection algorithmName="SHA-512" hashValue="snDiPU8HPy94x6i7ML5cUAkNGBAh9GSUWubozVzRYt+/Oe72mPeMfY/VpMjoZhd+QP2tPBMwWG26LPwzYvD9Kg==" saltValue="AcaqbsdLLTqxFz5OWyPumQ==" spinCount="100000" sheet="1" objects="1" scenarios="1"/>
  <mergeCells count="16">
    <mergeCell ref="R37:W52"/>
    <mergeCell ref="B365:J376"/>
    <mergeCell ref="B379:J396"/>
    <mergeCell ref="D3:F3"/>
    <mergeCell ref="M334:O334"/>
    <mergeCell ref="M335:O335"/>
    <mergeCell ref="E340:H341"/>
    <mergeCell ref="C7:I7"/>
    <mergeCell ref="W9:W10"/>
    <mergeCell ref="S3:V4"/>
    <mergeCell ref="S5:V5"/>
    <mergeCell ref="R9:R10"/>
    <mergeCell ref="S9:S10"/>
    <mergeCell ref="T9:T10"/>
    <mergeCell ref="U9:U10"/>
    <mergeCell ref="V9:V10"/>
  </mergeCells>
  <phoneticPr fontId="0" type="noConversion"/>
  <conditionalFormatting sqref="F346:F353">
    <cfRule type="expression" dxfId="421" priority="104" stopIfTrue="1">
      <formula>F356=0</formula>
    </cfRule>
  </conditionalFormatting>
  <conditionalFormatting sqref="S11:T14 V11:V14">
    <cfRule type="expression" dxfId="420" priority="106" stopIfTrue="1">
      <formula>($Q11=0)</formula>
    </cfRule>
  </conditionalFormatting>
  <conditionalFormatting sqref="F4:G6">
    <cfRule type="cellIs" dxfId="419" priority="123" stopIfTrue="1" operator="greaterThan">
      <formula>0</formula>
    </cfRule>
  </conditionalFormatting>
  <conditionalFormatting sqref="K11:K326">
    <cfRule type="cellIs" dxfId="418" priority="124" stopIfTrue="1" operator="equal">
      <formula>0</formula>
    </cfRule>
  </conditionalFormatting>
  <conditionalFormatting sqref="L11:L326">
    <cfRule type="cellIs" dxfId="417" priority="126" stopIfTrue="1" operator="equal">
      <formula>"M/C Off?"</formula>
    </cfRule>
  </conditionalFormatting>
  <conditionalFormatting sqref="P11:P326">
    <cfRule type="cellIs" dxfId="416" priority="127" stopIfTrue="1" operator="equal">
      <formula>"No Drop?"</formula>
    </cfRule>
    <cfRule type="cellIs" dxfId="415" priority="128" stopIfTrue="1" operator="equal">
      <formula>"Drop But No Coin In?"</formula>
    </cfRule>
    <cfRule type="cellIs" dxfId="414" priority="129" stopIfTrue="1" operator="equal">
      <formula>"Zero Coin In?"</formula>
    </cfRule>
  </conditionalFormatting>
  <conditionalFormatting sqref="F346:F353">
    <cfRule type="expression" dxfId="413" priority="100" stopIfTrue="1">
      <formula>F346=0</formula>
    </cfRule>
  </conditionalFormatting>
  <conditionalFormatting sqref="F346:F353">
    <cfRule type="expression" dxfId="412" priority="99" stopIfTrue="1">
      <formula>F346=0</formula>
    </cfRule>
  </conditionalFormatting>
  <conditionalFormatting sqref="F346:F353">
    <cfRule type="expression" dxfId="411" priority="98" stopIfTrue="1">
      <formula>F346=0</formula>
    </cfRule>
  </conditionalFormatting>
  <conditionalFormatting sqref="U11:U14">
    <cfRule type="expression" dxfId="410" priority="107" stopIfTrue="1">
      <formula>($Q11=0)</formula>
    </cfRule>
    <cfRule type="expression" dxfId="409" priority="108" stopIfTrue="1">
      <formula>U11="NO DROP"</formula>
    </cfRule>
  </conditionalFormatting>
  <conditionalFormatting sqref="W11:W14">
    <cfRule type="expression" dxfId="408" priority="109" stopIfTrue="1">
      <formula>($Q11=0)</formula>
    </cfRule>
    <cfRule type="expression" dxfId="407" priority="110" stopIfTrue="1">
      <formula>W11="NO DROP"</formula>
    </cfRule>
  </conditionalFormatting>
  <conditionalFormatting sqref="R26">
    <cfRule type="expression" dxfId="406" priority="10" stopIfTrue="1">
      <formula>#REF!=0</formula>
    </cfRule>
  </conditionalFormatting>
  <conditionalFormatting sqref="S26:T26 V26">
    <cfRule type="expression" dxfId="405" priority="11" stopIfTrue="1">
      <formula>(#REF!=0)</formula>
    </cfRule>
  </conditionalFormatting>
  <conditionalFormatting sqref="U26">
    <cfRule type="expression" dxfId="404" priority="12" stopIfTrue="1">
      <formula>(#REF!=0)</formula>
    </cfRule>
    <cfRule type="expression" dxfId="403" priority="13" stopIfTrue="1">
      <formula>U26="NO DROP"</formula>
    </cfRule>
  </conditionalFormatting>
  <conditionalFormatting sqref="W26">
    <cfRule type="expression" dxfId="402" priority="14" stopIfTrue="1">
      <formula>(#REF!=0)</formula>
    </cfRule>
    <cfRule type="expression" dxfId="401" priority="15" stopIfTrue="1">
      <formula>W26="NO DROP"</formula>
    </cfRule>
  </conditionalFormatting>
  <conditionalFormatting sqref="S23:T24 V23:V24">
    <cfRule type="expression" dxfId="400" priority="643" stopIfTrue="1">
      <formula>($Q20=0)</formula>
    </cfRule>
  </conditionalFormatting>
  <conditionalFormatting sqref="U23:U24">
    <cfRule type="expression" dxfId="399" priority="648" stopIfTrue="1">
      <formula>($Q20=0)</formula>
    </cfRule>
    <cfRule type="expression" dxfId="398" priority="649" stopIfTrue="1">
      <formula>U23="NO DROP"</formula>
    </cfRule>
  </conditionalFormatting>
  <conditionalFormatting sqref="W23:W24">
    <cfRule type="expression" dxfId="397" priority="652" stopIfTrue="1">
      <formula>($Q20=0)</formula>
    </cfRule>
    <cfRule type="expression" dxfId="396" priority="653" stopIfTrue="1">
      <formula>W23="NO DROP"</formula>
    </cfRule>
  </conditionalFormatting>
  <conditionalFormatting sqref="S16:T22 V16:V22">
    <cfRule type="expression" dxfId="395" priority="709" stopIfTrue="1">
      <formula>($Q15=0)</formula>
    </cfRule>
  </conditionalFormatting>
  <conditionalFormatting sqref="U16:U22">
    <cfRule type="expression" dxfId="394" priority="714" stopIfTrue="1">
      <formula>($Q15=0)</formula>
    </cfRule>
    <cfRule type="expression" dxfId="393" priority="715" stopIfTrue="1">
      <formula>U16="NO DROP"</formula>
    </cfRule>
  </conditionalFormatting>
  <conditionalFormatting sqref="W16:W22">
    <cfRule type="expression" dxfId="392" priority="718" stopIfTrue="1">
      <formula>($Q15=0)</formula>
    </cfRule>
    <cfRule type="expression" dxfId="391" priority="719" stopIfTrue="1">
      <formula>W16="NO DROP"</formula>
    </cfRule>
  </conditionalFormatting>
  <conditionalFormatting sqref="R11:R21">
    <cfRule type="expression" dxfId="390" priority="1" stopIfTrue="1">
      <formula>$Q11=0</formula>
    </cfRule>
  </conditionalFormatting>
  <conditionalFormatting sqref="S15:T15 V15">
    <cfRule type="expression" dxfId="389" priority="5" stopIfTrue="1">
      <formula>($Q15=0)</formula>
    </cfRule>
  </conditionalFormatting>
  <conditionalFormatting sqref="U15">
    <cfRule type="expression" dxfId="388" priority="6" stopIfTrue="1">
      <formula>($Q15=0)</formula>
    </cfRule>
    <cfRule type="expression" dxfId="387" priority="7" stopIfTrue="1">
      <formula>U15="NO DROP"</formula>
    </cfRule>
  </conditionalFormatting>
  <conditionalFormatting sqref="W15">
    <cfRule type="expression" dxfId="386" priority="8" stopIfTrue="1">
      <formula>($Q15=0)</formula>
    </cfRule>
    <cfRule type="expression" dxfId="385" priority="9" stopIfTrue="1">
      <formula>W15="NO DROP"</formula>
    </cfRule>
  </conditionalFormatting>
  <conditionalFormatting sqref="R23:R24">
    <cfRule type="expression" dxfId="384" priority="2" stopIfTrue="1">
      <formula>$Q20=0</formula>
    </cfRule>
  </conditionalFormatting>
  <conditionalFormatting sqref="R22">
    <cfRule type="expression" dxfId="383" priority="3" stopIfTrue="1">
      <formula>$Q21=0</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A1:AQ426"/>
  <sheetViews>
    <sheetView showGridLines="0" topLeftCell="G306" zoomScale="75" zoomScaleNormal="75" workbookViewId="0">
      <selection activeCell="L337" sqref="L337"/>
    </sheetView>
  </sheetViews>
  <sheetFormatPr defaultColWidth="9.1328125" defaultRowHeight="13.15" x14ac:dyDescent="0.35"/>
  <cols>
    <col min="1" max="2" width="12.86328125" style="1" bestFit="1" customWidth="1"/>
    <col min="3" max="3" width="7.6640625" style="1" bestFit="1" customWidth="1"/>
    <col min="4" max="4" width="14.33203125" style="1" customWidth="1"/>
    <col min="5" max="5" width="11.46484375" style="1" customWidth="1"/>
    <col min="6" max="6" width="30.53125" style="1" bestFit="1" customWidth="1"/>
    <col min="7" max="7" width="115.6640625" style="1" bestFit="1" customWidth="1"/>
    <col min="8" max="8" width="22.53125" style="1" bestFit="1" customWidth="1"/>
    <col min="9" max="9" width="9.33203125" style="1" bestFit="1" customWidth="1"/>
    <col min="10" max="10" width="9.86328125" style="1" bestFit="1" customWidth="1"/>
    <col min="11" max="11" width="20.6640625" style="1" bestFit="1" customWidth="1"/>
    <col min="12" max="12" width="27.6640625" style="1" bestFit="1" customWidth="1"/>
    <col min="13" max="13" width="13.46484375" style="1" bestFit="1" customWidth="1"/>
    <col min="14" max="14" width="15.6640625" style="1" bestFit="1" customWidth="1"/>
    <col min="15" max="15" width="17.1328125" style="1" customWidth="1"/>
    <col min="16" max="16" width="13.1328125" style="1" bestFit="1" customWidth="1"/>
    <col min="17" max="17" width="15.1328125" style="1" bestFit="1" customWidth="1"/>
    <col min="18" max="18" width="13.1328125" style="1" bestFit="1" customWidth="1"/>
    <col min="19" max="20" width="19.6640625" style="1" bestFit="1" customWidth="1"/>
    <col min="21" max="21" width="15.1328125" style="1" bestFit="1" customWidth="1"/>
    <col min="22" max="22" width="13.1328125" style="1" bestFit="1" customWidth="1"/>
    <col min="23" max="23" width="14.1328125" style="1" bestFit="1" customWidth="1"/>
    <col min="24" max="24" width="17.33203125" style="1" bestFit="1" customWidth="1"/>
    <col min="25" max="25" width="16.53125" style="1" bestFit="1" customWidth="1"/>
    <col min="26" max="26" width="14" style="1" bestFit="1" customWidth="1"/>
    <col min="27" max="27" width="13.1328125" style="1" bestFit="1" customWidth="1"/>
    <col min="28" max="28" width="14.1328125" style="1" bestFit="1" customWidth="1"/>
    <col min="29" max="29" width="15.6640625" style="1" bestFit="1" customWidth="1"/>
    <col min="30" max="30" width="24.33203125" style="1" bestFit="1" customWidth="1"/>
    <col min="31" max="31" width="17.1328125" style="1" customWidth="1"/>
    <col min="32" max="32" width="18.53125" style="1" customWidth="1"/>
    <col min="33" max="33" width="18.46484375" style="1" customWidth="1"/>
    <col min="34" max="35" width="18.53125" style="1" customWidth="1"/>
    <col min="36" max="36" width="18.46484375" style="1" customWidth="1"/>
    <col min="37" max="37" width="17" style="1" bestFit="1" customWidth="1"/>
    <col min="38" max="38" width="18.53125" style="1" customWidth="1"/>
    <col min="39" max="40" width="17.1328125" style="1" customWidth="1"/>
    <col min="41" max="41" width="12.86328125" style="1" customWidth="1"/>
    <col min="42" max="42" width="17.1328125" style="1" customWidth="1"/>
    <col min="43" max="16384" width="9.1328125" style="1"/>
  </cols>
  <sheetData>
    <row r="1" spans="1:41" ht="15.4" x14ac:dyDescent="0.4">
      <c r="B1" s="2"/>
      <c r="C1" s="2"/>
      <c r="D1" s="2"/>
      <c r="E1" s="2"/>
      <c r="F1" s="2"/>
      <c r="G1" s="2"/>
      <c r="H1" s="2"/>
      <c r="I1" s="2"/>
      <c r="J1" s="2"/>
      <c r="K1" s="2"/>
      <c r="L1" s="2"/>
      <c r="M1" s="2"/>
      <c r="N1" s="2"/>
      <c r="O1" s="2"/>
      <c r="P1" s="2"/>
      <c r="Q1" s="2"/>
      <c r="R1" s="2"/>
      <c r="S1" s="2"/>
      <c r="T1" s="2"/>
      <c r="U1" s="2"/>
      <c r="V1" s="2"/>
      <c r="W1" s="2"/>
      <c r="X1" s="2"/>
      <c r="Y1" s="2"/>
      <c r="Z1" s="2"/>
      <c r="AA1" s="2"/>
      <c r="AB1" s="2"/>
    </row>
    <row r="2" spans="1:41" ht="28.5" customHeight="1" x14ac:dyDescent="0.7">
      <c r="A2" s="202" t="s">
        <v>187</v>
      </c>
      <c r="B2" s="205">
        <v>45626</v>
      </c>
      <c r="C2" s="4"/>
      <c r="E2" s="933" t="str">
        <f>HOME!I4</f>
        <v>STAR PRINCESS</v>
      </c>
      <c r="F2" s="934"/>
      <c r="G2" s="934"/>
      <c r="H2" s="934"/>
      <c r="I2" s="334"/>
      <c r="J2" s="334"/>
      <c r="K2" s="5"/>
      <c r="L2" s="5"/>
      <c r="M2" s="5"/>
      <c r="N2" s="5"/>
      <c r="O2" s="5"/>
      <c r="P2" s="5"/>
      <c r="Q2" s="5"/>
      <c r="R2" s="5"/>
      <c r="S2" s="5"/>
      <c r="T2" s="5"/>
      <c r="U2" s="5"/>
      <c r="V2" s="5"/>
      <c r="W2" s="5"/>
      <c r="X2" s="5"/>
      <c r="Y2" s="6"/>
      <c r="Z2" s="6"/>
      <c r="AA2" s="2"/>
      <c r="AB2" s="2"/>
    </row>
    <row r="3" spans="1:41" ht="26.25" customHeight="1" x14ac:dyDescent="0.6">
      <c r="A3" s="203" t="s">
        <v>188</v>
      </c>
      <c r="B3" s="268">
        <f>B6</f>
        <v>45990</v>
      </c>
      <c r="E3" s="200"/>
      <c r="F3" s="199" t="s">
        <v>299</v>
      </c>
      <c r="G3" s="200"/>
      <c r="H3" s="200"/>
      <c r="I3" s="200"/>
      <c r="J3" s="200"/>
      <c r="K3" s="6"/>
      <c r="L3" s="6"/>
      <c r="M3" s="6"/>
      <c r="N3" s="6"/>
      <c r="O3" s="6"/>
      <c r="P3" s="6"/>
      <c r="Q3" s="6"/>
      <c r="R3" s="6"/>
      <c r="S3" s="6"/>
      <c r="T3" s="6"/>
      <c r="U3" s="6"/>
      <c r="V3" s="6"/>
      <c r="W3" s="6"/>
      <c r="X3" s="6"/>
      <c r="Y3" s="6"/>
      <c r="Z3" s="6"/>
      <c r="AA3" s="2"/>
      <c r="AB3" s="2"/>
      <c r="AG3" s="930" t="str">
        <f>HOME!I4</f>
        <v>STAR PRINCESS</v>
      </c>
      <c r="AH3" s="931"/>
      <c r="AI3" s="931"/>
      <c r="AJ3" s="931"/>
      <c r="AK3" s="931"/>
    </row>
    <row r="4" spans="1:41" ht="19.5" customHeight="1" x14ac:dyDescent="0.45">
      <c r="B4" s="204"/>
      <c r="F4" s="2"/>
      <c r="G4" s="2"/>
      <c r="H4" s="2"/>
      <c r="I4" s="2"/>
      <c r="J4" s="2"/>
      <c r="K4" s="2"/>
      <c r="L4" s="2"/>
      <c r="M4" s="2"/>
      <c r="N4" s="2"/>
      <c r="O4" s="7"/>
      <c r="P4" s="8"/>
      <c r="Q4" s="2"/>
      <c r="R4" s="2"/>
      <c r="S4" s="2"/>
      <c r="T4" s="2"/>
      <c r="U4" s="2"/>
      <c r="V4" s="7"/>
      <c r="W4" s="9"/>
      <c r="X4" s="9"/>
      <c r="Y4" s="2"/>
      <c r="Z4" s="2"/>
      <c r="AA4" s="2"/>
      <c r="AB4" s="2"/>
      <c r="AG4" s="931"/>
      <c r="AH4" s="931"/>
      <c r="AI4" s="931"/>
      <c r="AJ4" s="931"/>
      <c r="AK4" s="931"/>
    </row>
    <row r="5" spans="1:41" ht="19.5" customHeight="1" x14ac:dyDescent="0.5">
      <c r="A5" s="202" t="s">
        <v>122</v>
      </c>
      <c r="B5" s="205">
        <v>45350</v>
      </c>
      <c r="C5" s="201"/>
      <c r="F5" s="2"/>
      <c r="G5" s="2"/>
      <c r="H5" s="2"/>
      <c r="I5" s="2"/>
      <c r="J5" s="2"/>
      <c r="K5" s="2"/>
      <c r="L5" s="2"/>
      <c r="M5" s="2"/>
      <c r="N5" s="2"/>
      <c r="O5" s="10"/>
      <c r="P5" s="8"/>
      <c r="Q5" s="11"/>
      <c r="R5" s="11"/>
      <c r="S5" s="11"/>
      <c r="T5" s="11"/>
      <c r="U5" s="11"/>
      <c r="V5" s="10"/>
      <c r="W5" s="8"/>
      <c r="X5" s="8"/>
      <c r="Y5" s="2"/>
      <c r="Z5" s="2"/>
      <c r="AA5" s="12"/>
      <c r="AB5" s="2"/>
      <c r="AG5" s="932" t="s">
        <v>189</v>
      </c>
      <c r="AH5" s="932"/>
      <c r="AI5" s="932"/>
      <c r="AJ5" s="932"/>
      <c r="AK5" s="932"/>
    </row>
    <row r="6" spans="1:41" ht="19.5" customHeight="1" x14ac:dyDescent="0.4">
      <c r="A6" s="203" t="s">
        <v>123</v>
      </c>
      <c r="B6" s="206">
        <v>45990</v>
      </c>
      <c r="C6" s="201"/>
      <c r="D6" s="15" t="s">
        <v>155</v>
      </c>
      <c r="F6" s="2"/>
      <c r="G6" s="2"/>
      <c r="H6" s="2"/>
      <c r="I6" s="2"/>
      <c r="J6" s="2"/>
      <c r="K6" s="2"/>
      <c r="L6" s="2"/>
      <c r="M6" s="2"/>
      <c r="N6" s="2"/>
      <c r="O6" s="2"/>
      <c r="P6" s="14"/>
      <c r="Q6" s="2"/>
      <c r="R6" s="2"/>
      <c r="S6" s="2"/>
      <c r="T6" s="2"/>
      <c r="U6" s="2"/>
      <c r="V6" s="2"/>
      <c r="W6" s="2"/>
      <c r="X6" s="2"/>
      <c r="Y6" s="2"/>
      <c r="Z6" s="2"/>
      <c r="AA6" s="2"/>
      <c r="AB6" s="2"/>
    </row>
    <row r="7" spans="1:41" ht="15.4" x14ac:dyDescent="0.4">
      <c r="A7" s="15"/>
      <c r="B7" s="2"/>
      <c r="C7" s="2"/>
      <c r="D7" s="2"/>
      <c r="E7" s="2"/>
      <c r="F7" s="2"/>
      <c r="G7" s="2"/>
      <c r="H7" s="2"/>
      <c r="I7" s="2"/>
      <c r="J7" s="2"/>
      <c r="K7" s="2"/>
      <c r="L7" s="2"/>
      <c r="M7" s="2"/>
      <c r="N7" s="2"/>
      <c r="O7" s="2"/>
      <c r="P7" s="16"/>
      <c r="Q7" s="2"/>
      <c r="R7" s="2"/>
      <c r="S7" s="2"/>
      <c r="T7" s="2"/>
      <c r="U7" s="2"/>
      <c r="V7" s="2"/>
      <c r="W7" s="2"/>
      <c r="X7" s="2"/>
      <c r="Y7" s="2"/>
      <c r="Z7" s="2"/>
      <c r="AA7" s="2"/>
      <c r="AB7" s="2"/>
      <c r="AF7" s="4"/>
      <c r="AG7" s="4"/>
      <c r="AH7" s="4"/>
      <c r="AI7" s="4"/>
      <c r="AJ7" s="4"/>
      <c r="AK7" s="4"/>
      <c r="AL7" s="4"/>
      <c r="AM7" s="4"/>
      <c r="AN7" s="4"/>
      <c r="AO7" s="4"/>
    </row>
    <row r="8" spans="1:41" ht="15.75" thickBot="1" x14ac:dyDescent="0.45">
      <c r="A8" s="15"/>
      <c r="B8" s="2"/>
      <c r="C8" s="2"/>
      <c r="D8" s="2"/>
      <c r="E8" s="2"/>
      <c r="F8" s="2"/>
      <c r="G8" s="2"/>
      <c r="H8" s="2"/>
      <c r="I8" s="2"/>
      <c r="J8" s="2"/>
      <c r="K8" s="2"/>
      <c r="L8" s="2"/>
      <c r="M8" s="2"/>
      <c r="N8" s="2"/>
      <c r="O8" s="2"/>
      <c r="P8" s="16"/>
      <c r="Q8" s="2"/>
      <c r="R8" s="2"/>
      <c r="S8" s="2"/>
      <c r="T8" s="2"/>
      <c r="U8" s="2"/>
      <c r="V8" s="2"/>
      <c r="W8" s="2"/>
      <c r="X8" s="2"/>
      <c r="Y8" s="2"/>
      <c r="Z8" s="2"/>
      <c r="AA8" s="2"/>
      <c r="AB8" s="2"/>
      <c r="AF8" s="4"/>
      <c r="AG8" s="4"/>
      <c r="AH8" s="4"/>
      <c r="AI8" s="4"/>
      <c r="AJ8" s="4"/>
      <c r="AK8" s="4"/>
      <c r="AL8" s="4"/>
      <c r="AM8" s="4"/>
      <c r="AN8" s="4"/>
      <c r="AO8" s="4"/>
    </row>
    <row r="9" spans="1:41" s="84" customFormat="1" ht="39.75" customHeight="1" thickTop="1" x14ac:dyDescent="0.4">
      <c r="A9" s="479" t="s">
        <v>196</v>
      </c>
      <c r="B9" s="480" t="s">
        <v>200</v>
      </c>
      <c r="C9" s="480" t="s">
        <v>161</v>
      </c>
      <c r="D9" s="480" t="s">
        <v>174</v>
      </c>
      <c r="E9" s="480" t="s">
        <v>192</v>
      </c>
      <c r="F9" s="480" t="s">
        <v>105</v>
      </c>
      <c r="G9" s="480" t="s">
        <v>104</v>
      </c>
      <c r="H9" s="480" t="s">
        <v>193</v>
      </c>
      <c r="I9" s="480" t="s">
        <v>276</v>
      </c>
      <c r="J9" s="480" t="s">
        <v>277</v>
      </c>
      <c r="K9" s="480" t="s">
        <v>194</v>
      </c>
      <c r="L9" s="480" t="s">
        <v>199</v>
      </c>
      <c r="M9" s="480" t="s">
        <v>197</v>
      </c>
      <c r="N9" s="480" t="s">
        <v>222</v>
      </c>
      <c r="O9" s="480" t="s">
        <v>209</v>
      </c>
      <c r="P9" s="480" t="s">
        <v>210</v>
      </c>
      <c r="Q9" s="480" t="s">
        <v>87</v>
      </c>
      <c r="R9" s="480" t="s">
        <v>201</v>
      </c>
      <c r="S9" s="480" t="s">
        <v>202</v>
      </c>
      <c r="T9" s="480" t="s">
        <v>203</v>
      </c>
      <c r="U9" s="480" t="s">
        <v>218</v>
      </c>
      <c r="V9" s="480" t="s">
        <v>217</v>
      </c>
      <c r="W9" s="480" t="s">
        <v>111</v>
      </c>
      <c r="X9" s="480" t="s">
        <v>112</v>
      </c>
      <c r="Y9" s="480" t="s">
        <v>204</v>
      </c>
      <c r="Z9" s="480" t="s">
        <v>216</v>
      </c>
      <c r="AA9" s="480" t="s">
        <v>215</v>
      </c>
      <c r="AB9" s="480" t="s">
        <v>213</v>
      </c>
      <c r="AC9" s="480" t="s">
        <v>214</v>
      </c>
      <c r="AD9" s="485" t="s">
        <v>205</v>
      </c>
      <c r="AF9" s="475" t="s">
        <v>227</v>
      </c>
      <c r="AG9" s="476" t="s">
        <v>219</v>
      </c>
      <c r="AH9" s="476" t="s">
        <v>87</v>
      </c>
      <c r="AI9" s="476" t="s">
        <v>96</v>
      </c>
      <c r="AJ9" s="476" t="s">
        <v>206</v>
      </c>
      <c r="AK9" s="476" t="s">
        <v>98</v>
      </c>
      <c r="AL9" s="476" t="s">
        <v>211</v>
      </c>
      <c r="AM9" s="476" t="s">
        <v>212</v>
      </c>
      <c r="AN9" s="477" t="s">
        <v>99</v>
      </c>
      <c r="AO9" s="478" t="s">
        <v>226</v>
      </c>
    </row>
    <row r="10" spans="1:41" s="17" customFormat="1" ht="19.25" customHeight="1" x14ac:dyDescent="0.4">
      <c r="A10" s="252" t="str">
        <f>'MACHINE INFO'!B10</f>
        <v>TP</v>
      </c>
      <c r="B10" s="228">
        <f>IF($F$3="YTD TOTALS",IF('MACHINE INFO'!C10-B$2&gt;0,'MACHINE INFO'!C10,B$2),'MACHINE INFO'!C10)</f>
        <v>45904</v>
      </c>
      <c r="C10" s="18">
        <f>'MACHINE INFO'!E10</f>
        <v>1</v>
      </c>
      <c r="D10" s="18">
        <f>'MACHINE INFO'!F10</f>
        <v>409816561</v>
      </c>
      <c r="E10" s="19">
        <f>'MACHINE INFO'!G10</f>
        <v>5</v>
      </c>
      <c r="F10" s="18" t="str">
        <f>'MACHINE INFO'!H10</f>
        <v>EVERI</v>
      </c>
      <c r="G10" s="18">
        <f>'MACHINE INFO'!M10</f>
        <v>0</v>
      </c>
      <c r="H10" s="18" t="str">
        <f>'MACHINE INFO'!N10</f>
        <v>3R9L1-9CR</v>
      </c>
      <c r="I10" s="336" t="e">
        <f>'MACHINE INFO'!#REF!</f>
        <v>#REF!</v>
      </c>
      <c r="J10" s="336" t="e">
        <f>'MACHINE INFO'!#REF!</f>
        <v>#REF!</v>
      </c>
      <c r="K10" s="18" t="str">
        <f>'MACHINE INFO'!O10</f>
        <v>REEL MACHINE</v>
      </c>
      <c r="L10" s="18" t="e">
        <f>'MACHINE INFO'!#REF!</f>
        <v>#REF!</v>
      </c>
      <c r="M10" s="573">
        <f>IF('MACHINE INFO'!P10="","",'MACHINE INFO'!P10)</f>
        <v>0</v>
      </c>
      <c r="N10" s="235">
        <f>'MACHINE INFO'!S10</f>
        <v>45618</v>
      </c>
      <c r="O10" s="344">
        <f>IF(D10=0,"",(IF($F$3="YTD TOTALS",SUM(Blank2:TEMPLATE!C11),SUM(Blank:TEMPLATE!C11))))</f>
        <v>0</v>
      </c>
      <c r="P10" s="344" t="s">
        <v>577</v>
      </c>
      <c r="Q10" s="344">
        <f>IF(D10=0,"",(IF($F$3="YTD TOTALS",SUM(Blank2:TEMPLATE!G11),SUM(Blank:TEMPLATE!G11))))</f>
        <v>0</v>
      </c>
      <c r="R10" s="344" t="str">
        <f t="shared" ref="R10" si="0">IF(D10=0,"",(IF(B$6="","NO DATE",IF(B$5="","NO DATE",IF(Q10=0,"",SUM(Q10/(B$6-B10+1)))))))</f>
        <v/>
      </c>
      <c r="S10" s="344">
        <f>IF(D10=0,"",(IF($F$3="YTD TOTALS",SUM(SUM(Blank2:TEMPLATE!D11),SUM(Blank2:TEMPLATE!E11)),SUM(SUM(Blank:TEMPLATE!D11),SUM(Blank:TEMPLATE!E11)))))</f>
        <v>0</v>
      </c>
      <c r="T10" s="344" t="str">
        <f t="shared" ref="T10" si="1">IF(D10=0,"",(IF(B$6="","NO DATE",IF(B$5="","NO DATE",IF(S10=0,"",SUM(S10/(B$6-B10+1)))))))</f>
        <v/>
      </c>
      <c r="U10" s="344">
        <f>IF(D10=0,"",(IF($F$3="YTD TOTALS",SUM(Blank2:TEMPLATE!F11),SUM(Blank:TEMPLATE!F11))))</f>
        <v>0</v>
      </c>
      <c r="V10" s="344" t="str">
        <f t="shared" ref="V10" si="2">IF(D10=0,"",(IF(B$6="","NO DATE",IF(B$5="","NO DATE",IF(U10=0,"",SUM(U10/(B$6-B10+1)))))))</f>
        <v/>
      </c>
      <c r="W10" s="344">
        <f>IF(D10=0,"",(IF($F$3="YTD TOTALS",SUM(Blank2:TEMPLATE!H11),SUM(Blank:TEMPLATE!H11))))</f>
        <v>0</v>
      </c>
      <c r="X10" s="344">
        <f>IF(D10=0,"",(IF($F$3="YTD TOTALS",SUM(Blank2:TEMPLATE!I11),SUM(Blank:TEMPLATE!I11))))</f>
        <v>0</v>
      </c>
      <c r="Y10" s="344">
        <f>IF(D10=0,"",(IF($F$3="YTD TOTALS",SUM(Blank2:TEMPLATE!J11),SUM(Blank:TEMPLATE!J11))))</f>
        <v>0</v>
      </c>
      <c r="Z10" s="344">
        <f>IF(D10=0,"",(IF($F$3="YTD TOTALS",(SUM(Blank2:TEMPLATE!L11)-('MACHINE INFO'!P10*(B$6-B10+1))),(SUM(Blank:TEMPLATE!L11)-('MACHINE INFO'!P10*(B$6-B10+1))))))</f>
        <v>0</v>
      </c>
      <c r="AA10" s="345">
        <f>IF(D10=0,"",(IF(B$5=0,"NO DATE",IF(B$6=0,"NO DATE",IF(Z10="NO DROP","",SUM(Z10/(B$6-B10+1)))))))</f>
        <v>0</v>
      </c>
      <c r="AB10" s="346">
        <f>IF(D10=0,"",(SUM('MACHINE INFO'!Q10)))</f>
        <v>0.13200000000000001</v>
      </c>
      <c r="AC10" s="347" t="str">
        <f>IF(D10=0,"",(IF(Z10="NO DROP","",IF(O10=0,"",IF(O10=0,"",SUM(O10-Z10)/O10)))))</f>
        <v/>
      </c>
      <c r="AD10" s="348" t="str">
        <f t="shared" ref="AD10" si="3">IF(AB10=0,"NO THEOR %",IF(AC10="","",SUM(AB10-AC10)))</f>
        <v/>
      </c>
      <c r="AF10" s="487">
        <f>IF(('TABLE INFO'!D12)="","",IF($F$3="YTD TOTALS",IF('TABLE INFO'!C12-B$2&gt;0,'TABLE INFO'!C12,B$2),'TABLE INFO'!C12))</f>
        <v>45626</v>
      </c>
      <c r="AG10" s="488" t="str">
        <f>IF(('TABLE INFO'!D12)="","",('TABLE INFO'!D12))</f>
        <v>BJ-01</v>
      </c>
      <c r="AH10" s="489" t="str">
        <f>IF(('TABLE INFO'!D12)="","",IF(SUM(Blank:TEMPLATE!S11)=0,"NO DROP",IF($F$3="YTD TOTALS",SUM(Blank2:TEMPLATE!S11),SUM(Blank:TEMPLATE!S11))))</f>
        <v>NO DROP</v>
      </c>
      <c r="AI10" s="490" t="str">
        <f>IF(('TABLE INFO'!D12)="","",IF(B$6="","NO DATE",IF(AH10="NO DROP","NO DROP",SUM(AH10/(B$6-AF10+1)))))</f>
        <v>NO DROP</v>
      </c>
      <c r="AJ10" s="489" t="str">
        <f>IF(('TABLE INFO'!D12)="","",IF(SUM(Blank:TEMPLATE!T11)=0,"NO DROP",IF($F$3="YTD TOTALS",SUM(Blank2:TEMPLATE!T11),SUM(Blank:TEMPLATE!T11))))</f>
        <v>NO DROP</v>
      </c>
      <c r="AK10" s="490" t="str">
        <f>IF(('TABLE INFO'!D12)="","",IF(B$6="","NO DATE",IF(AJ10="NO DROP","NO DROP",SUM(AJ10/(B$6-AF10+1)))))</f>
        <v>NO DROP</v>
      </c>
      <c r="AL10" s="491" t="str">
        <f>IF(('TABLE INFO'!D12)="","",IF(AH10="NO DROP","NO DROP",AJ10/AH10))</f>
        <v>NO DROP</v>
      </c>
      <c r="AM10" s="492">
        <f>IF(('TABLE INFO'!D12)="","",'TABLE INFO'!E12)</f>
        <v>0.3</v>
      </c>
      <c r="AN10" s="491" t="str">
        <f>IF(('TABLE INFO'!D12)="","",IF(AH10="NO DROP","NO DROP",SUM(AL10-AM10)))</f>
        <v>NO DROP</v>
      </c>
      <c r="AO10" s="493" t="str">
        <f>IF(('TABLE INFO'!D12)="","",'TABLE INFO'!F12)</f>
        <v>BJ</v>
      </c>
    </row>
    <row r="11" spans="1:41" s="17" customFormat="1" ht="19.25" customHeight="1" x14ac:dyDescent="0.4">
      <c r="A11" s="252" t="str">
        <f>'MACHINE INFO'!B11</f>
        <v>TP</v>
      </c>
      <c r="B11" s="228">
        <f>IF($F$3="YTD TOTALS",IF('MACHINE INFO'!C11-B$2&gt;0,'MACHINE INFO'!C11,B$2),'MACHINE INFO'!C11)</f>
        <v>45897</v>
      </c>
      <c r="C11" s="18">
        <f>'MACHINE INFO'!E11</f>
        <v>2</v>
      </c>
      <c r="D11" s="18">
        <f>'MACHINE INFO'!F11</f>
        <v>409824655</v>
      </c>
      <c r="E11" s="19">
        <f>'MACHINE INFO'!G11</f>
        <v>5</v>
      </c>
      <c r="F11" s="18" t="str">
        <f>'MACHINE INFO'!H11</f>
        <v>EVERI</v>
      </c>
      <c r="G11" s="18">
        <f>'MACHINE INFO'!M11</f>
        <v>0</v>
      </c>
      <c r="H11" s="18" t="str">
        <f>'MACHINE INFO'!N11</f>
        <v>3R9L1-9CR</v>
      </c>
      <c r="I11" s="336" t="e">
        <f>'MACHINE INFO'!#REF!</f>
        <v>#REF!</v>
      </c>
      <c r="J11" s="336" t="e">
        <f>'MACHINE INFO'!#REF!</f>
        <v>#REF!</v>
      </c>
      <c r="K11" s="18" t="str">
        <f>'MACHINE INFO'!O11</f>
        <v>REEL MACHINE</v>
      </c>
      <c r="L11" s="18" t="e">
        <f>'MACHINE INFO'!#REF!</f>
        <v>#REF!</v>
      </c>
      <c r="M11" s="573">
        <f>IF('MACHINE INFO'!P11="","",'MACHINE INFO'!P11)</f>
        <v>0</v>
      </c>
      <c r="N11" s="235">
        <f>'MACHINE INFO'!S11</f>
        <v>45618</v>
      </c>
      <c r="O11" s="344">
        <f>IF(D11=0,"",(IF($F$3="YTD TOTALS",SUM(Blank2:TEMPLATE!C12),SUM(Blank:TEMPLATE!C12))))</f>
        <v>0</v>
      </c>
      <c r="P11" s="344" t="s">
        <v>578</v>
      </c>
      <c r="Q11" s="344">
        <f>IF(D11=0,"",(IF($F$3="YTD TOTALS",SUM(Blank2:TEMPLATE!G12),SUM(Blank:TEMPLATE!G12))))</f>
        <v>0</v>
      </c>
      <c r="R11" s="344" t="str">
        <f t="shared" ref="R11:R74" si="4">IF(D11=0,"",(IF(B$6="","NO DATE",IF(B$5="","NO DATE",IF(Q11=0,"",SUM(Q11/(B$6-B11+1)))))))</f>
        <v/>
      </c>
      <c r="S11" s="344">
        <f>IF(D11=0,"",(IF($F$3="YTD TOTALS",SUM(SUM(Blank2:TEMPLATE!D12),SUM(Blank2:TEMPLATE!E12)),SUM(SUM(Blank:TEMPLATE!D12),SUM(Blank:TEMPLATE!E12)))))</f>
        <v>0</v>
      </c>
      <c r="T11" s="344" t="str">
        <f t="shared" ref="T11:T74" si="5">IF(D11=0,"",(IF(B$6="","NO DATE",IF(B$5="","NO DATE",IF(S11=0,"",SUM(S11/(B$6-B11+1)))))))</f>
        <v/>
      </c>
      <c r="U11" s="344">
        <f>IF(D11=0,"",(IF($F$3="YTD TOTALS",SUM(Blank2:TEMPLATE!F12),SUM(Blank:TEMPLATE!F12))))</f>
        <v>0</v>
      </c>
      <c r="V11" s="344" t="str">
        <f t="shared" ref="V11:V74" si="6">IF(D11=0,"",(IF(B$6="","NO DATE",IF(B$5="","NO DATE",IF(U11=0,"",SUM(U11/(B$6-B11+1)))))))</f>
        <v/>
      </c>
      <c r="W11" s="344">
        <f>IF(D11=0,"",(IF($F$3="YTD TOTALS",SUM(Blank2:TEMPLATE!H12),SUM(Blank:TEMPLATE!H12))))</f>
        <v>0</v>
      </c>
      <c r="X11" s="344">
        <f>IF(D11=0,"",(IF($F$3="YTD TOTALS",SUM(Blank2:TEMPLATE!I12),SUM(Blank:TEMPLATE!I12))))</f>
        <v>0</v>
      </c>
      <c r="Y11" s="344">
        <f>IF(D11=0,"",(IF($F$3="YTD TOTALS",SUM(Blank2:TEMPLATE!J12),SUM(Blank:TEMPLATE!J12))))</f>
        <v>0</v>
      </c>
      <c r="Z11" s="344">
        <f>IF(D11=0,"",(IF($F$3="YTD TOTALS",(SUM(Blank2:TEMPLATE!L12)-('MACHINE INFO'!P11*(B$6-B11+1))),(SUM(Blank:TEMPLATE!L12)-('MACHINE INFO'!P11*(B$6-B11+1))))))</f>
        <v>0</v>
      </c>
      <c r="AA11" s="345">
        <f t="shared" ref="AA11:AA74" si="7">IF(D11=0,"",(IF(B$5=0,"NO DATE",IF(B$6=0,"NO DATE",IF(Z11="NO DROP","",SUM(Z11/(B$6-B11+1)))))))</f>
        <v>0</v>
      </c>
      <c r="AB11" s="346">
        <f>IF(D11=0,"",(SUM('MACHINE INFO'!Q11)))</f>
        <v>0.13200000000000001</v>
      </c>
      <c r="AC11" s="347" t="str">
        <f t="shared" ref="AC11:AC74" si="8">IF(D11=0,"",(IF(Z11="NO DROP","",IF(O11=0,"",IF(O11=0,"",SUM(O11-Z11)/O11)))))</f>
        <v/>
      </c>
      <c r="AD11" s="348" t="str">
        <f t="shared" ref="AD11:AD74" si="9">IF(AB11=0,"NO THEOR %",IF(AC11="","",SUM(AB11-AC11)))</f>
        <v/>
      </c>
      <c r="AF11" s="487">
        <f>IF(('TABLE INFO'!D13)="","",IF($F$3="YTD TOTALS",IF('TABLE INFO'!C13-B$2&gt;0,'TABLE INFO'!C13,B$2),'TABLE INFO'!C13))</f>
        <v>45626</v>
      </c>
      <c r="AG11" s="488" t="str">
        <f>IF(('TABLE INFO'!D13)="","",('TABLE INFO'!D13))</f>
        <v>BJ-02</v>
      </c>
      <c r="AH11" s="489" t="str">
        <f>IF(('TABLE INFO'!D13)="","",IF(SUM(Blank:TEMPLATE!S12)=0,"NO DROP",IF($F$3="YTD TOTALS",SUM(Blank2:TEMPLATE!S12),SUM(Blank:TEMPLATE!S12))))</f>
        <v>NO DROP</v>
      </c>
      <c r="AI11" s="490" t="str">
        <f>IF(('TABLE INFO'!D13)="","",IF(B$6="","NO DATE",IF(AH11="NO DROP","NO DROP",SUM(AH11/(B$6-AF11+1)))))</f>
        <v>NO DROP</v>
      </c>
      <c r="AJ11" s="489" t="str">
        <f>IF(('TABLE INFO'!D13)="","",IF(SUM(Blank:TEMPLATE!T12)=0,"NO DROP",IF($F$3="YTD TOTALS",SUM(Blank2:TEMPLATE!T12),SUM(Blank:TEMPLATE!T12))))</f>
        <v>NO DROP</v>
      </c>
      <c r="AK11" s="490" t="str">
        <f>IF(('TABLE INFO'!D13)="","",IF(B$6="","NO DATE",IF(AJ11="NO DROP","NO DROP",SUM(AJ11/(B$6-AF11+1)))))</f>
        <v>NO DROP</v>
      </c>
      <c r="AL11" s="491" t="str">
        <f>IF(('TABLE INFO'!D13)="","",IF(AH11="NO DROP","NO DROP",AJ11/AH11))</f>
        <v>NO DROP</v>
      </c>
      <c r="AM11" s="492">
        <f>IF(('TABLE INFO'!D13)="","",'TABLE INFO'!E13)</f>
        <v>0.3</v>
      </c>
      <c r="AN11" s="491" t="str">
        <f>IF(('TABLE INFO'!D13)="","",IF(AH11="NO DROP","NO DROP",SUM(AL11-AM11)))</f>
        <v>NO DROP</v>
      </c>
      <c r="AO11" s="493" t="str">
        <f>IF(('TABLE INFO'!D13)="","",'TABLE INFO'!F13)</f>
        <v>BJ</v>
      </c>
    </row>
    <row r="12" spans="1:41" s="17" customFormat="1" ht="19.25" customHeight="1" x14ac:dyDescent="0.4">
      <c r="A12" s="252" t="str">
        <f>'MACHINE INFO'!B12</f>
        <v>TP</v>
      </c>
      <c r="B12" s="228">
        <f>IF($F$3="YTD TOTALS",IF('MACHINE INFO'!C12-B$2&gt;0,'MACHINE INFO'!C12,B$2),'MACHINE INFO'!C12)</f>
        <v>45904</v>
      </c>
      <c r="C12" s="18">
        <f>'MACHINE INFO'!E12</f>
        <v>3</v>
      </c>
      <c r="D12" s="18">
        <f>'MACHINE INFO'!F12</f>
        <v>409832922</v>
      </c>
      <c r="E12" s="19">
        <f>'MACHINE INFO'!G12</f>
        <v>5</v>
      </c>
      <c r="F12" s="18" t="str">
        <f>'MACHINE INFO'!H12</f>
        <v>EVERI</v>
      </c>
      <c r="G12" s="18">
        <f>'MACHINE INFO'!M12</f>
        <v>0</v>
      </c>
      <c r="H12" s="18" t="str">
        <f>'MACHINE INFO'!N12</f>
        <v>3R1L1-9CR</v>
      </c>
      <c r="I12" s="336" t="e">
        <f>'MACHINE INFO'!#REF!</f>
        <v>#REF!</v>
      </c>
      <c r="J12" s="336" t="e">
        <f>'MACHINE INFO'!#REF!</f>
        <v>#REF!</v>
      </c>
      <c r="K12" s="18" t="str">
        <f>'MACHINE INFO'!O12</f>
        <v>REEL MACHINE</v>
      </c>
      <c r="L12" s="18" t="e">
        <f>'MACHINE INFO'!#REF!</f>
        <v>#REF!</v>
      </c>
      <c r="M12" s="573">
        <f>IF('MACHINE INFO'!P12="","",'MACHINE INFO'!P12)</f>
        <v>0</v>
      </c>
      <c r="N12" s="235">
        <f>'MACHINE INFO'!S12</f>
        <v>45618</v>
      </c>
      <c r="O12" s="344">
        <f>IF(D12=0,"",(IF($F$3="YTD TOTALS",SUM(Blank2:TEMPLATE!C13),SUM(Blank:TEMPLATE!C13))))</f>
        <v>0</v>
      </c>
      <c r="P12" s="344" t="s">
        <v>579</v>
      </c>
      <c r="Q12" s="344">
        <f>IF(D12=0,"",(IF($F$3="YTD TOTALS",SUM(Blank2:TEMPLATE!G13),SUM(Blank:TEMPLATE!G13))))</f>
        <v>0</v>
      </c>
      <c r="R12" s="344" t="str">
        <f t="shared" si="4"/>
        <v/>
      </c>
      <c r="S12" s="344">
        <f>IF(D12=0,"",(IF($F$3="YTD TOTALS",SUM(SUM(Blank2:TEMPLATE!D13),SUM(Blank2:TEMPLATE!E13)),SUM(SUM(Blank:TEMPLATE!D13),SUM(Blank:TEMPLATE!E13)))))</f>
        <v>0</v>
      </c>
      <c r="T12" s="344" t="str">
        <f t="shared" si="5"/>
        <v/>
      </c>
      <c r="U12" s="344">
        <f>IF(D12=0,"",(IF($F$3="YTD TOTALS",SUM(Blank2:TEMPLATE!F13),SUM(Blank:TEMPLATE!F13))))</f>
        <v>0</v>
      </c>
      <c r="V12" s="344" t="str">
        <f t="shared" si="6"/>
        <v/>
      </c>
      <c r="W12" s="344">
        <f>IF(D12=0,"",(IF($F$3="YTD TOTALS",SUM(Blank2:TEMPLATE!H13),SUM(Blank:TEMPLATE!H13))))</f>
        <v>0</v>
      </c>
      <c r="X12" s="344">
        <f>IF(D12=0,"",(IF($F$3="YTD TOTALS",SUM(Blank2:TEMPLATE!I13),SUM(Blank:TEMPLATE!I13))))</f>
        <v>0</v>
      </c>
      <c r="Y12" s="344">
        <f>IF(D12=0,"",(IF($F$3="YTD TOTALS",SUM(Blank2:TEMPLATE!J13),SUM(Blank:TEMPLATE!J13))))</f>
        <v>0</v>
      </c>
      <c r="Z12" s="344">
        <f>IF(D12=0,"",(IF($F$3="YTD TOTALS",(SUM(Blank2:TEMPLATE!L13)-('MACHINE INFO'!P12*(B$6-B12+1))),(SUM(Blank:TEMPLATE!L13)-('MACHINE INFO'!P12*(B$6-B12+1))))))</f>
        <v>0</v>
      </c>
      <c r="AA12" s="345">
        <f t="shared" si="7"/>
        <v>0</v>
      </c>
      <c r="AB12" s="346">
        <f>IF(D12=0,"",(SUM('MACHINE INFO'!Q12)))</f>
        <v>0.13200000000000001</v>
      </c>
      <c r="AC12" s="347" t="str">
        <f t="shared" si="8"/>
        <v/>
      </c>
      <c r="AD12" s="348" t="str">
        <f t="shared" si="9"/>
        <v/>
      </c>
      <c r="AF12" s="487">
        <f>IF(('TABLE INFO'!D14)="","",IF($F$3="YTD TOTALS",IF('TABLE INFO'!C14-B$2&gt;0,'TABLE INFO'!C14,B$2),'TABLE INFO'!C14))</f>
        <v>45626</v>
      </c>
      <c r="AG12" s="488" t="str">
        <f>IF(('TABLE INFO'!D14)="","",('TABLE INFO'!D14))</f>
        <v>BJ-03</v>
      </c>
      <c r="AH12" s="489" t="str">
        <f>IF(('TABLE INFO'!D14)="","",IF(SUM(Blank:TEMPLATE!S13)=0,"NO DROP",IF($F$3="YTD TOTALS",SUM(Blank2:TEMPLATE!S13),SUM(Blank:TEMPLATE!S13))))</f>
        <v>NO DROP</v>
      </c>
      <c r="AI12" s="490" t="str">
        <f>IF(('TABLE INFO'!D14)="","",IF(B$6="","NO DATE",IF(AH12="NO DROP","NO DROP",SUM(AH12/(B$6-AF12+1)))))</f>
        <v>NO DROP</v>
      </c>
      <c r="AJ12" s="489" t="str">
        <f>IF(('TABLE INFO'!D14)="","",IF(SUM(Blank:TEMPLATE!T13)=0,"NO DROP",IF($F$3="YTD TOTALS",SUM(Blank2:TEMPLATE!T13),SUM(Blank:TEMPLATE!T13))))</f>
        <v>NO DROP</v>
      </c>
      <c r="AK12" s="490" t="str">
        <f>IF(('TABLE INFO'!D14)="","",IF(B$6="","NO DATE",IF(AJ12="NO DROP","NO DROP",SUM(AJ12/(B$6-AF12+1)))))</f>
        <v>NO DROP</v>
      </c>
      <c r="AL12" s="491" t="str">
        <f>IF(('TABLE INFO'!D14)="","",IF(AH12="NO DROP","NO DROP",AJ12/AH12))</f>
        <v>NO DROP</v>
      </c>
      <c r="AM12" s="492">
        <f>IF(('TABLE INFO'!D14)="","",'TABLE INFO'!E14)</f>
        <v>0.3</v>
      </c>
      <c r="AN12" s="491" t="str">
        <f>IF(('TABLE INFO'!D14)="","",IF(AH12="NO DROP","NO DROP",SUM(AL12-AM12)))</f>
        <v>NO DROP</v>
      </c>
      <c r="AO12" s="493" t="str">
        <f>IF(('TABLE INFO'!D14)="","",'TABLE INFO'!F14)</f>
        <v>BJ</v>
      </c>
    </row>
    <row r="13" spans="1:41" s="17" customFormat="1" ht="19.25" customHeight="1" x14ac:dyDescent="0.4">
      <c r="A13" s="252" t="str">
        <f>'MACHINE INFO'!B13</f>
        <v>TP</v>
      </c>
      <c r="B13" s="228">
        <f>IF($F$3="YTD TOTALS",IF('MACHINE INFO'!C13-B$2&gt;0,'MACHINE INFO'!C13,B$2),'MACHINE INFO'!C13)</f>
        <v>45897</v>
      </c>
      <c r="C13" s="18">
        <f>'MACHINE INFO'!E13</f>
        <v>4</v>
      </c>
      <c r="D13" s="18">
        <f>'MACHINE INFO'!F13</f>
        <v>409844044</v>
      </c>
      <c r="E13" s="19">
        <f>'MACHINE INFO'!G13</f>
        <v>1</v>
      </c>
      <c r="F13" s="18" t="str">
        <f>'MACHINE INFO'!H13</f>
        <v>IGT</v>
      </c>
      <c r="G13" s="18">
        <f>'MACHINE INFO'!M13</f>
        <v>0</v>
      </c>
      <c r="H13" s="18" t="str">
        <f>'MACHINE INFO'!N13</f>
        <v>3R1L1-10CR</v>
      </c>
      <c r="I13" s="336" t="e">
        <f>'MACHINE INFO'!#REF!</f>
        <v>#REF!</v>
      </c>
      <c r="J13" s="336" t="e">
        <f>'MACHINE INFO'!#REF!</f>
        <v>#REF!</v>
      </c>
      <c r="K13" s="18" t="str">
        <f>'MACHINE INFO'!O13</f>
        <v>REEL MACHINE</v>
      </c>
      <c r="L13" s="18" t="e">
        <f>'MACHINE INFO'!#REF!</f>
        <v>#REF!</v>
      </c>
      <c r="M13" s="573">
        <f>IF('MACHINE INFO'!P13="","",'MACHINE INFO'!P13)</f>
        <v>0</v>
      </c>
      <c r="N13" s="235">
        <f>'MACHINE INFO'!S13</f>
        <v>45597</v>
      </c>
      <c r="O13" s="344">
        <f>IF(D13=0,"",(IF($F$3="YTD TOTALS",SUM(Blank2:TEMPLATE!C14),SUM(Blank:TEMPLATE!C14))))</f>
        <v>0</v>
      </c>
      <c r="P13" s="344" t="s">
        <v>580</v>
      </c>
      <c r="Q13" s="344">
        <f>IF(D13=0,"",(IF($F$3="YTD TOTALS",SUM(Blank2:TEMPLATE!G14),SUM(Blank:TEMPLATE!G14))))</f>
        <v>0</v>
      </c>
      <c r="R13" s="344" t="str">
        <f t="shared" si="4"/>
        <v/>
      </c>
      <c r="S13" s="344">
        <f>IF(D13=0,"",(IF($F$3="YTD TOTALS",SUM(SUM(Blank2:TEMPLATE!D14),SUM(Blank2:TEMPLATE!E14)),SUM(SUM(Blank:TEMPLATE!D14),SUM(Blank:TEMPLATE!E14)))))</f>
        <v>0</v>
      </c>
      <c r="T13" s="344" t="str">
        <f t="shared" si="5"/>
        <v/>
      </c>
      <c r="U13" s="344">
        <f>IF(D13=0,"",(IF($F$3="YTD TOTALS",SUM(Blank2:TEMPLATE!F14),SUM(Blank:TEMPLATE!F14))))</f>
        <v>0</v>
      </c>
      <c r="V13" s="344" t="str">
        <f t="shared" si="6"/>
        <v/>
      </c>
      <c r="W13" s="344">
        <f>IF(D13=0,"",(IF($F$3="YTD TOTALS",SUM(Blank2:TEMPLATE!H14),SUM(Blank:TEMPLATE!H14))))</f>
        <v>0</v>
      </c>
      <c r="X13" s="344">
        <f>IF(D13=0,"",(IF($F$3="YTD TOTALS",SUM(Blank2:TEMPLATE!I14),SUM(Blank:TEMPLATE!I14))))</f>
        <v>0</v>
      </c>
      <c r="Y13" s="344">
        <f>IF(D13=0,"",(IF($F$3="YTD TOTALS",SUM(Blank2:TEMPLATE!J14),SUM(Blank:TEMPLATE!J14))))</f>
        <v>0</v>
      </c>
      <c r="Z13" s="344">
        <f>IF(D13=0,"",(IF($F$3="YTD TOTALS",(SUM(Blank2:TEMPLATE!L14)-('MACHINE INFO'!P13*(B$6-B13+1))),(SUM(Blank:TEMPLATE!L14)-('MACHINE INFO'!P13*(B$6-B13+1))))))</f>
        <v>0</v>
      </c>
      <c r="AA13" s="345">
        <f t="shared" si="7"/>
        <v>0</v>
      </c>
      <c r="AB13" s="346">
        <f>IF(D13=0,"",(SUM('MACHINE INFO'!Q13)))</f>
        <v>0.10699999999999998</v>
      </c>
      <c r="AC13" s="347" t="str">
        <f t="shared" si="8"/>
        <v/>
      </c>
      <c r="AD13" s="348" t="str">
        <f t="shared" si="9"/>
        <v/>
      </c>
      <c r="AF13" s="487">
        <f>IF(('TABLE INFO'!D15)="","",IF($F$3="YTD TOTALS",IF('TABLE INFO'!C15-B$2&gt;0,'TABLE INFO'!C15,B$2),'TABLE INFO'!C15))</f>
        <v>45626</v>
      </c>
      <c r="AG13" s="488" t="str">
        <f>IF(('TABLE INFO'!D15)="","",('TABLE INFO'!D15))</f>
        <v>BJ-04</v>
      </c>
      <c r="AH13" s="489" t="str">
        <f>IF(('TABLE INFO'!D15)="","",IF(SUM(Blank:TEMPLATE!S14)=0,"NO DROP",IF($F$3="YTD TOTALS",SUM(Blank2:TEMPLATE!S14),SUM(Blank:TEMPLATE!S14))))</f>
        <v>NO DROP</v>
      </c>
      <c r="AI13" s="490" t="str">
        <f>IF(('TABLE INFO'!D15)="","",IF(B$6="","NO DATE",IF(AH13="NO DROP","NO DROP",SUM(AH13/(B$6-AF13+1)))))</f>
        <v>NO DROP</v>
      </c>
      <c r="AJ13" s="489" t="str">
        <f>IF(('TABLE INFO'!D15)="","",IF(SUM(Blank:TEMPLATE!T14)=0,"NO DROP",IF($F$3="YTD TOTALS",SUM(Blank2:TEMPLATE!T14),SUM(Blank:TEMPLATE!T14))))</f>
        <v>NO DROP</v>
      </c>
      <c r="AK13" s="490" t="str">
        <f>IF(('TABLE INFO'!D15)="","",IF(B$6="","NO DATE",IF(AJ13="NO DROP","NO DROP",SUM(AJ13/(B$6-AF13+1)))))</f>
        <v>NO DROP</v>
      </c>
      <c r="AL13" s="491" t="str">
        <f>IF(('TABLE INFO'!D15)="","",IF(AH13="NO DROP","NO DROP",AJ13/AH13))</f>
        <v>NO DROP</v>
      </c>
      <c r="AM13" s="492">
        <f>IF(('TABLE INFO'!D15)="","",'TABLE INFO'!E15)</f>
        <v>0.3</v>
      </c>
      <c r="AN13" s="491" t="str">
        <f>IF(('TABLE INFO'!D15)="","",IF(AH13="NO DROP","NO DROP",SUM(AL13-AM13)))</f>
        <v>NO DROP</v>
      </c>
      <c r="AO13" s="493" t="str">
        <f>IF(('TABLE INFO'!D15)="","",'TABLE INFO'!F15)</f>
        <v>BJ</v>
      </c>
    </row>
    <row r="14" spans="1:41" s="17" customFormat="1" ht="19.25" customHeight="1" x14ac:dyDescent="0.4">
      <c r="A14" s="252" t="str">
        <f>'MACHINE INFO'!B14</f>
        <v>TP</v>
      </c>
      <c r="B14" s="228">
        <f>IF($F$3="YTD TOTALS",IF('MACHINE INFO'!C14-B$2&gt;0,'MACHINE INFO'!C14,B$2),'MACHINE INFO'!C14)</f>
        <v>45907</v>
      </c>
      <c r="C14" s="18">
        <f>'MACHINE INFO'!E14</f>
        <v>5</v>
      </c>
      <c r="D14" s="18">
        <f>'MACHINE INFO'!F14</f>
        <v>409855657</v>
      </c>
      <c r="E14" s="19">
        <f>'MACHINE INFO'!G14</f>
        <v>1</v>
      </c>
      <c r="F14" s="18" t="str">
        <f>'MACHINE INFO'!H14</f>
        <v>IGT</v>
      </c>
      <c r="G14" s="18">
        <f>'MACHINE INFO'!M14</f>
        <v>0</v>
      </c>
      <c r="H14" s="18" t="str">
        <f>'MACHINE INFO'!N14</f>
        <v>3R1L1-10CR</v>
      </c>
      <c r="I14" s="336" t="e">
        <f>'MACHINE INFO'!#REF!</f>
        <v>#REF!</v>
      </c>
      <c r="J14" s="336" t="e">
        <f>'MACHINE INFO'!#REF!</f>
        <v>#REF!</v>
      </c>
      <c r="K14" s="18" t="str">
        <f>'MACHINE INFO'!O14</f>
        <v>REEL MACHINE</v>
      </c>
      <c r="L14" s="18" t="e">
        <f>'MACHINE INFO'!#REF!</f>
        <v>#REF!</v>
      </c>
      <c r="M14" s="573">
        <f>IF('MACHINE INFO'!P14="","",'MACHINE INFO'!P14)</f>
        <v>0</v>
      </c>
      <c r="N14" s="235">
        <f>'MACHINE INFO'!S14</f>
        <v>45597</v>
      </c>
      <c r="O14" s="344">
        <f>IF(D14=0,"",(IF($F$3="YTD TOTALS",SUM(Blank2:TEMPLATE!C15),SUM(Blank:TEMPLATE!C15))))</f>
        <v>0</v>
      </c>
      <c r="P14" s="344" t="s">
        <v>581</v>
      </c>
      <c r="Q14" s="344">
        <f>IF(D14=0,"",(IF($F$3="YTD TOTALS",SUM(Blank2:TEMPLATE!G15),SUM(Blank:TEMPLATE!G15))))</f>
        <v>0</v>
      </c>
      <c r="R14" s="344" t="str">
        <f t="shared" si="4"/>
        <v/>
      </c>
      <c r="S14" s="344">
        <f>IF(D14=0,"",(IF($F$3="YTD TOTALS",SUM(SUM(Blank2:TEMPLATE!D15),SUM(Blank2:TEMPLATE!E15)),SUM(SUM(Blank:TEMPLATE!D15),SUM(Blank:TEMPLATE!E15)))))</f>
        <v>0</v>
      </c>
      <c r="T14" s="344" t="str">
        <f t="shared" si="5"/>
        <v/>
      </c>
      <c r="U14" s="344">
        <f>IF(D14=0,"",(IF($F$3="YTD TOTALS",SUM(Blank2:TEMPLATE!F15),SUM(Blank:TEMPLATE!F15))))</f>
        <v>0</v>
      </c>
      <c r="V14" s="344" t="str">
        <f t="shared" si="6"/>
        <v/>
      </c>
      <c r="W14" s="344">
        <f>IF(D14=0,"",(IF($F$3="YTD TOTALS",SUM(Blank2:TEMPLATE!H15),SUM(Blank:TEMPLATE!H15))))</f>
        <v>0</v>
      </c>
      <c r="X14" s="344">
        <f>IF(D14=0,"",(IF($F$3="YTD TOTALS",SUM(Blank2:TEMPLATE!I15),SUM(Blank:TEMPLATE!I15))))</f>
        <v>0</v>
      </c>
      <c r="Y14" s="344">
        <f>IF(D14=0,"",(IF($F$3="YTD TOTALS",SUM(Blank2:TEMPLATE!J15),SUM(Blank:TEMPLATE!J15))))</f>
        <v>0</v>
      </c>
      <c r="Z14" s="344">
        <f>IF(D14=0,"",(IF($F$3="YTD TOTALS",(SUM(Blank2:TEMPLATE!L15)-('MACHINE INFO'!P14*(B$6-B14+1))),(SUM(Blank:TEMPLATE!L15)-('MACHINE INFO'!P14*(B$6-B14+1))))))</f>
        <v>0</v>
      </c>
      <c r="AA14" s="345">
        <f t="shared" si="7"/>
        <v>0</v>
      </c>
      <c r="AB14" s="346">
        <f>IF(D14=0,"",(SUM('MACHINE INFO'!Q14)))</f>
        <v>0.10699999999999998</v>
      </c>
      <c r="AC14" s="347" t="str">
        <f t="shared" si="8"/>
        <v/>
      </c>
      <c r="AD14" s="348" t="str">
        <f t="shared" si="9"/>
        <v/>
      </c>
      <c r="AF14" s="487">
        <f>IF(('TABLE INFO'!D16)="","",IF($F$3="YTD TOTALS",IF('TABLE INFO'!C16-B$2&gt;0,'TABLE INFO'!C16,B$2),'TABLE INFO'!C16))</f>
        <v>45626</v>
      </c>
      <c r="AG14" s="488" t="str">
        <f>IF(('TABLE INFO'!D16)="","",('TABLE INFO'!D16))</f>
        <v>BJ-05</v>
      </c>
      <c r="AH14" s="489" t="str">
        <f>IF(('TABLE INFO'!D16)="","",IF(SUM(Blank:TEMPLATE!S15)=0,"NO DROP",IF($F$3="YTD TOTALS",SUM(Blank2:TEMPLATE!S15),SUM(Blank:TEMPLATE!S15))))</f>
        <v>NO DROP</v>
      </c>
      <c r="AI14" s="490" t="str">
        <f>IF(('TABLE INFO'!D16)="","",IF(B$6="","NO DATE",IF(AH14="NO DROP","NO DROP",SUM(AH14/(B$6-AF14+1)))))</f>
        <v>NO DROP</v>
      </c>
      <c r="AJ14" s="489" t="str">
        <f>IF(('TABLE INFO'!D16)="","",IF(SUM(Blank:TEMPLATE!T15)=0,"NO DROP",IF($F$3="YTD TOTALS",SUM(Blank2:TEMPLATE!T15),SUM(Blank:TEMPLATE!T15))))</f>
        <v>NO DROP</v>
      </c>
      <c r="AK14" s="490" t="str">
        <f>IF(('TABLE INFO'!D16)="","",IF(B$6="","NO DATE",IF(AJ14="NO DROP","NO DROP",SUM(AJ14/(B$6-AF14+1)))))</f>
        <v>NO DROP</v>
      </c>
      <c r="AL14" s="491" t="str">
        <f>IF(('TABLE INFO'!D16)="","",IF(AH14="NO DROP","NO DROP",AJ14/AH14))</f>
        <v>NO DROP</v>
      </c>
      <c r="AM14" s="492">
        <f>IF(('TABLE INFO'!D16)="","",'TABLE INFO'!E16)</f>
        <v>0.3</v>
      </c>
      <c r="AN14" s="491" t="str">
        <f>IF(('TABLE INFO'!D16)="","",IF(AH14="NO DROP","NO DROP",SUM(AL14-AM14)))</f>
        <v>NO DROP</v>
      </c>
      <c r="AO14" s="493" t="str">
        <f>IF(('TABLE INFO'!D16)="","",'TABLE INFO'!F16)</f>
        <v>FN</v>
      </c>
    </row>
    <row r="15" spans="1:41" s="17" customFormat="1" ht="19.25" customHeight="1" x14ac:dyDescent="0.4">
      <c r="A15" s="252" t="str">
        <f>'MACHINE INFO'!B15</f>
        <v>TP</v>
      </c>
      <c r="B15" s="228">
        <f>IF($F$3="YTD TOTALS",IF('MACHINE INFO'!C15-B$2&gt;0,'MACHINE INFO'!C15,B$2),'MACHINE INFO'!C15)</f>
        <v>45898</v>
      </c>
      <c r="C15" s="18">
        <f>'MACHINE INFO'!E15</f>
        <v>6</v>
      </c>
      <c r="D15" s="18">
        <f>'MACHINE INFO'!F15</f>
        <v>409861159</v>
      </c>
      <c r="E15" s="19">
        <f>'MACHINE INFO'!G15</f>
        <v>1</v>
      </c>
      <c r="F15" s="18" t="str">
        <f>'MACHINE INFO'!H15</f>
        <v>IGT</v>
      </c>
      <c r="G15" s="18">
        <f>'MACHINE INFO'!M15</f>
        <v>0</v>
      </c>
      <c r="H15" s="18" t="str">
        <f>'MACHINE INFO'!N15</f>
        <v>3R1L1-10CR</v>
      </c>
      <c r="I15" s="336" t="e">
        <f>'MACHINE INFO'!#REF!</f>
        <v>#REF!</v>
      </c>
      <c r="J15" s="336" t="e">
        <f>'MACHINE INFO'!#REF!</f>
        <v>#REF!</v>
      </c>
      <c r="K15" s="18" t="str">
        <f>'MACHINE INFO'!O15</f>
        <v>REEL MACHINE</v>
      </c>
      <c r="L15" s="18" t="e">
        <f>'MACHINE INFO'!#REF!</f>
        <v>#REF!</v>
      </c>
      <c r="M15" s="573">
        <f>IF('MACHINE INFO'!P15="","",'MACHINE INFO'!P15)</f>
        <v>0</v>
      </c>
      <c r="N15" s="235">
        <f>'MACHINE INFO'!S15</f>
        <v>45597</v>
      </c>
      <c r="O15" s="344">
        <f>IF(D15=0,"",(IF($F$3="YTD TOTALS",SUM(Blank2:TEMPLATE!C16),SUM(Blank:TEMPLATE!C16))))</f>
        <v>0</v>
      </c>
      <c r="P15" s="344" t="s">
        <v>582</v>
      </c>
      <c r="Q15" s="344">
        <f>IF(D15=0,"",(IF($F$3="YTD TOTALS",SUM(Blank2:TEMPLATE!G16),SUM(Blank:TEMPLATE!G16))))</f>
        <v>0</v>
      </c>
      <c r="R15" s="344" t="str">
        <f t="shared" si="4"/>
        <v/>
      </c>
      <c r="S15" s="344">
        <f>IF(D15=0,"",(IF($F$3="YTD TOTALS",SUM(SUM(Blank2:TEMPLATE!D16),SUM(Blank2:TEMPLATE!E16)),SUM(SUM(Blank:TEMPLATE!D16),SUM(Blank:TEMPLATE!E16)))))</f>
        <v>0</v>
      </c>
      <c r="T15" s="344" t="str">
        <f t="shared" si="5"/>
        <v/>
      </c>
      <c r="U15" s="344">
        <f>IF(D15=0,"",(IF($F$3="YTD TOTALS",SUM(Blank2:TEMPLATE!F16),SUM(Blank:TEMPLATE!F16))))</f>
        <v>0</v>
      </c>
      <c r="V15" s="344" t="str">
        <f t="shared" si="6"/>
        <v/>
      </c>
      <c r="W15" s="344">
        <f>IF(D15=0,"",(IF($F$3="YTD TOTALS",SUM(Blank2:TEMPLATE!H16),SUM(Blank:TEMPLATE!H16))))</f>
        <v>0</v>
      </c>
      <c r="X15" s="344">
        <f>IF(D15=0,"",(IF($F$3="YTD TOTALS",SUM(Blank2:TEMPLATE!I16),SUM(Blank:TEMPLATE!I16))))</f>
        <v>0</v>
      </c>
      <c r="Y15" s="344">
        <f>IF(D15=0,"",(IF($F$3="YTD TOTALS",SUM(Blank2:TEMPLATE!J16),SUM(Blank:TEMPLATE!J16))))</f>
        <v>0</v>
      </c>
      <c r="Z15" s="344">
        <f>IF(D15=0,"",(IF($F$3="YTD TOTALS",(SUM(Blank2:TEMPLATE!L16)-('MACHINE INFO'!P15*(B$6-B15+1))),(SUM(Blank:TEMPLATE!L16)-('MACHINE INFO'!P15*(B$6-B15+1))))))</f>
        <v>0</v>
      </c>
      <c r="AA15" s="345">
        <f t="shared" si="7"/>
        <v>0</v>
      </c>
      <c r="AB15" s="346">
        <f>IF(D15=0,"",(SUM('MACHINE INFO'!Q15)))</f>
        <v>0.10829999999999995</v>
      </c>
      <c r="AC15" s="347" t="str">
        <f t="shared" si="8"/>
        <v/>
      </c>
      <c r="AD15" s="348" t="str">
        <f t="shared" si="9"/>
        <v/>
      </c>
      <c r="AF15" s="487">
        <f>IF(('TABLE INFO'!D17)="","",IF($F$3="YTD TOTALS",IF('TABLE INFO'!C17-B$2&gt;0,'TABLE INFO'!C17,B$2),'TABLE INFO'!C17))</f>
        <v>45626</v>
      </c>
      <c r="AG15" s="488" t="str">
        <f>IF(('TABLE INFO'!D17)="","",('TABLE INFO'!D17))</f>
        <v>BJ-06</v>
      </c>
      <c r="AH15" s="489" t="str">
        <f>IF(('TABLE INFO'!D17)="","",IF(SUM(Blank:TEMPLATE!S16)=0,"NO DROP",IF($F$3="YTD TOTALS",SUM(Blank2:TEMPLATE!S16),SUM(Blank:TEMPLATE!S16))))</f>
        <v>NO DROP</v>
      </c>
      <c r="AI15" s="490" t="str">
        <f>IF(('TABLE INFO'!D17)="","",IF(B$6="","NO DATE",IF(AH15="NO DROP","NO DROP",SUM(AH15/(B$6-AF15+1)))))</f>
        <v>NO DROP</v>
      </c>
      <c r="AJ15" s="489" t="str">
        <f>IF(('TABLE INFO'!D17)="","",IF(SUM(Blank:TEMPLATE!T16)=0,"NO DROP",IF($F$3="YTD TOTALS",SUM(Blank2:TEMPLATE!T16),SUM(Blank:TEMPLATE!T16))))</f>
        <v>NO DROP</v>
      </c>
      <c r="AK15" s="490" t="str">
        <f>IF(('TABLE INFO'!D17)="","",IF(B$6="","NO DATE",IF(AJ15="NO DROP","NO DROP",SUM(AJ15/(B$6-AF15+1)))))</f>
        <v>NO DROP</v>
      </c>
      <c r="AL15" s="491" t="str">
        <f>IF(('TABLE INFO'!D17)="","",IF(AH15="NO DROP","NO DROP",AJ15/AH15))</f>
        <v>NO DROP</v>
      </c>
      <c r="AM15" s="492">
        <f>IF(('TABLE INFO'!D17)="","",'TABLE INFO'!E17)</f>
        <v>0.3</v>
      </c>
      <c r="AN15" s="491" t="str">
        <f>IF(('TABLE INFO'!D17)="","",IF(AH15="NO DROP","NO DROP",SUM(AL15-AM15)))</f>
        <v>NO DROP</v>
      </c>
      <c r="AO15" s="493" t="str">
        <f>IF(('TABLE INFO'!D17)="","",'TABLE INFO'!F17)</f>
        <v>FN</v>
      </c>
    </row>
    <row r="16" spans="1:41" s="17" customFormat="1" ht="19.25" customHeight="1" x14ac:dyDescent="0.4">
      <c r="A16" s="252" t="str">
        <f>'MACHINE INFO'!B16</f>
        <v>TP</v>
      </c>
      <c r="B16" s="228">
        <f>IF($F$3="YTD TOTALS",IF('MACHINE INFO'!C16-B$2&gt;0,'MACHINE INFO'!C16,B$2),'MACHINE INFO'!C16)</f>
        <v>45915</v>
      </c>
      <c r="C16" s="18">
        <f>'MACHINE INFO'!E16</f>
        <v>7</v>
      </c>
      <c r="D16" s="18">
        <f>'MACHINE INFO'!F16</f>
        <v>409876946</v>
      </c>
      <c r="E16" s="19">
        <f>'MACHINE INFO'!G16</f>
        <v>5</v>
      </c>
      <c r="F16" s="18" t="str">
        <f>'MACHINE INFO'!H16</f>
        <v>LIGHT AND WONDER</v>
      </c>
      <c r="G16" s="18">
        <f>'MACHINE INFO'!M16</f>
        <v>0</v>
      </c>
      <c r="H16" s="18" t="str">
        <f>'MACHINE INFO'!N16</f>
        <v>3R1L1-9CR</v>
      </c>
      <c r="I16" s="336" t="e">
        <f>'MACHINE INFO'!#REF!</f>
        <v>#REF!</v>
      </c>
      <c r="J16" s="336" t="e">
        <f>'MACHINE INFO'!#REF!</f>
        <v>#REF!</v>
      </c>
      <c r="K16" s="18" t="str">
        <f>'MACHINE INFO'!O16</f>
        <v>REEL MACHINE</v>
      </c>
      <c r="L16" s="18" t="e">
        <f>'MACHINE INFO'!#REF!</f>
        <v>#REF!</v>
      </c>
      <c r="M16" s="573">
        <f>IF('MACHINE INFO'!P16="","",'MACHINE INFO'!P16)</f>
        <v>0</v>
      </c>
      <c r="N16" s="235">
        <f>'MACHINE INFO'!S16</f>
        <v>45627</v>
      </c>
      <c r="O16" s="344">
        <f>IF(D16=0,"",(IF($F$3="YTD TOTALS",SUM(Blank2:TEMPLATE!C17),SUM(Blank:TEMPLATE!C17))))</f>
        <v>0</v>
      </c>
      <c r="P16" s="344" t="s">
        <v>583</v>
      </c>
      <c r="Q16" s="344">
        <f>IF(D16=0,"",(IF($F$3="YTD TOTALS",SUM(Blank2:TEMPLATE!G17),SUM(Blank:TEMPLATE!G17))))</f>
        <v>0</v>
      </c>
      <c r="R16" s="344" t="str">
        <f t="shared" si="4"/>
        <v/>
      </c>
      <c r="S16" s="344">
        <f>IF(D16=0,"",(IF($F$3="YTD TOTALS",SUM(SUM(Blank2:TEMPLATE!D17),SUM(Blank2:TEMPLATE!E17)),SUM(SUM(Blank:TEMPLATE!D17),SUM(Blank:TEMPLATE!E17)))))</f>
        <v>0</v>
      </c>
      <c r="T16" s="344" t="str">
        <f t="shared" si="5"/>
        <v/>
      </c>
      <c r="U16" s="344">
        <f>IF(D16=0,"",(IF($F$3="YTD TOTALS",SUM(Blank2:TEMPLATE!F17),SUM(Blank:TEMPLATE!F17))))</f>
        <v>0</v>
      </c>
      <c r="V16" s="344" t="str">
        <f t="shared" si="6"/>
        <v/>
      </c>
      <c r="W16" s="344">
        <f>IF(D16=0,"",(IF($F$3="YTD TOTALS",SUM(Blank2:TEMPLATE!H17),SUM(Blank:TEMPLATE!H17))))</f>
        <v>0</v>
      </c>
      <c r="X16" s="344">
        <f>IF(D16=0,"",(IF($F$3="YTD TOTALS",SUM(Blank2:TEMPLATE!I17),SUM(Blank:TEMPLATE!I17))))</f>
        <v>0</v>
      </c>
      <c r="Y16" s="344">
        <f>IF(D16=0,"",(IF($F$3="YTD TOTALS",SUM(Blank2:TEMPLATE!J17),SUM(Blank:TEMPLATE!J17))))</f>
        <v>0</v>
      </c>
      <c r="Z16" s="344">
        <f>IF(D16=0,"",(IF($F$3="YTD TOTALS",(SUM(Blank2:TEMPLATE!L17)-('MACHINE INFO'!P16*(B$6-B16+1))),(SUM(Blank:TEMPLATE!L17)-('MACHINE INFO'!P16*(B$6-B16+1))))))</f>
        <v>0</v>
      </c>
      <c r="AA16" s="345">
        <f t="shared" si="7"/>
        <v>0</v>
      </c>
      <c r="AB16" s="346">
        <f>IF(D16=0,"",(SUM('MACHINE INFO'!Q16)))</f>
        <v>0.12409999999999999</v>
      </c>
      <c r="AC16" s="347" t="str">
        <f t="shared" si="8"/>
        <v/>
      </c>
      <c r="AD16" s="348" t="str">
        <f t="shared" si="9"/>
        <v/>
      </c>
      <c r="AF16" s="487">
        <f>IF(('TABLE INFO'!D18)="","",IF($F$3="YTD TOTALS",IF('TABLE INFO'!C18-B$2&gt;0,'TABLE INFO'!C18,B$2),'TABLE INFO'!C18))</f>
        <v>45626</v>
      </c>
      <c r="AG16" s="488" t="str">
        <f>IF(('TABLE INFO'!D18)="","",('TABLE INFO'!D18))</f>
        <v>TC-01</v>
      </c>
      <c r="AH16" s="489" t="str">
        <f>IF(('TABLE INFO'!D18)="","",IF(SUM(Blank:TEMPLATE!S17)=0,"NO DROP",IF($F$3="YTD TOTALS",SUM(Blank2:TEMPLATE!S17),SUM(Blank:TEMPLATE!S17))))</f>
        <v>NO DROP</v>
      </c>
      <c r="AI16" s="490" t="str">
        <f>IF(('TABLE INFO'!D18)="","",IF(B$6="","NO DATE",IF(AH16="NO DROP","NO DROP",SUM(AH16/(B$6-AF16+1)))))</f>
        <v>NO DROP</v>
      </c>
      <c r="AJ16" s="489" t="str">
        <f>IF(('TABLE INFO'!D18)="","",IF(SUM(Blank:TEMPLATE!T17)=0,"NO DROP",IF($F$3="YTD TOTALS",SUM(Blank2:TEMPLATE!T17),SUM(Blank:TEMPLATE!T17))))</f>
        <v>NO DROP</v>
      </c>
      <c r="AK16" s="490" t="str">
        <f>IF(('TABLE INFO'!D18)="","",IF(B$6="","NO DATE",IF(AJ16="NO DROP","NO DROP",SUM(AJ16/(B$6-AF16+1)))))</f>
        <v>NO DROP</v>
      </c>
      <c r="AL16" s="491" t="str">
        <f>IF(('TABLE INFO'!D18)="","",IF(AH16="NO DROP","NO DROP",AJ16/AH16))</f>
        <v>NO DROP</v>
      </c>
      <c r="AM16" s="492">
        <f>IF(('TABLE INFO'!D18)="","",'TABLE INFO'!E18)</f>
        <v>0.3</v>
      </c>
      <c r="AN16" s="491" t="str">
        <f>IF(('TABLE INFO'!D18)="","",IF(AH16="NO DROP","NO DROP",SUM(AL16-AM16)))</f>
        <v>NO DROP</v>
      </c>
      <c r="AO16" s="493" t="str">
        <f>IF(('TABLE INFO'!D18)="","",'TABLE INFO'!F18)</f>
        <v>TC</v>
      </c>
    </row>
    <row r="17" spans="1:41" s="17" customFormat="1" ht="19.25" customHeight="1" x14ac:dyDescent="0.4">
      <c r="A17" s="252" t="str">
        <f>'MACHINE INFO'!B17</f>
        <v>TP</v>
      </c>
      <c r="B17" s="228">
        <f>IF($F$3="YTD TOTALS",IF('MACHINE INFO'!C17-B$2&gt;0,'MACHINE INFO'!C17,B$2),'MACHINE INFO'!C17)</f>
        <v>45918</v>
      </c>
      <c r="C17" s="18">
        <f>'MACHINE INFO'!E17</f>
        <v>8</v>
      </c>
      <c r="D17" s="18">
        <f>'MACHINE INFO'!F17</f>
        <v>409883291</v>
      </c>
      <c r="E17" s="19">
        <f>'MACHINE INFO'!G17</f>
        <v>5</v>
      </c>
      <c r="F17" s="18" t="str">
        <f>'MACHINE INFO'!H17</f>
        <v>LIGHT AND WONDER</v>
      </c>
      <c r="G17" s="18">
        <f>'MACHINE INFO'!M17</f>
        <v>0</v>
      </c>
      <c r="H17" s="18" t="str">
        <f>'MACHINE INFO'!N17</f>
        <v>3R1L1-9CR</v>
      </c>
      <c r="I17" s="336" t="e">
        <f>'MACHINE INFO'!#REF!</f>
        <v>#REF!</v>
      </c>
      <c r="J17" s="336" t="e">
        <f>'MACHINE INFO'!#REF!</f>
        <v>#REF!</v>
      </c>
      <c r="K17" s="18" t="str">
        <f>'MACHINE INFO'!O17</f>
        <v>REEL MACHINE</v>
      </c>
      <c r="L17" s="18" t="e">
        <f>'MACHINE INFO'!#REF!</f>
        <v>#REF!</v>
      </c>
      <c r="M17" s="573">
        <f>IF('MACHINE INFO'!P17="","",'MACHINE INFO'!P17)</f>
        <v>0</v>
      </c>
      <c r="N17" s="235">
        <f>'MACHINE INFO'!S17</f>
        <v>45627</v>
      </c>
      <c r="O17" s="344">
        <f>IF(D17=0,"",(IF($F$3="YTD TOTALS",SUM(Blank2:TEMPLATE!C18),SUM(Blank:TEMPLATE!C18))))</f>
        <v>0</v>
      </c>
      <c r="P17" s="344" t="s">
        <v>584</v>
      </c>
      <c r="Q17" s="344">
        <f>IF(D17=0,"",(IF($F$3="YTD TOTALS",SUM(Blank2:TEMPLATE!G18),SUM(Blank:TEMPLATE!G18))))</f>
        <v>0</v>
      </c>
      <c r="R17" s="344" t="str">
        <f t="shared" si="4"/>
        <v/>
      </c>
      <c r="S17" s="344">
        <f>IF(D17=0,"",(IF($F$3="YTD TOTALS",SUM(SUM(Blank2:TEMPLATE!D18),SUM(Blank2:TEMPLATE!E18)),SUM(SUM(Blank:TEMPLATE!D18),SUM(Blank:TEMPLATE!E18)))))</f>
        <v>0</v>
      </c>
      <c r="T17" s="344" t="str">
        <f t="shared" si="5"/>
        <v/>
      </c>
      <c r="U17" s="344">
        <f>IF(D17=0,"",(IF($F$3="YTD TOTALS",SUM(Blank2:TEMPLATE!F18),SUM(Blank:TEMPLATE!F18))))</f>
        <v>0</v>
      </c>
      <c r="V17" s="344" t="str">
        <f t="shared" si="6"/>
        <v/>
      </c>
      <c r="W17" s="344">
        <f>IF(D17=0,"",(IF($F$3="YTD TOTALS",SUM(Blank2:TEMPLATE!H18),SUM(Blank:TEMPLATE!H18))))</f>
        <v>0</v>
      </c>
      <c r="X17" s="344">
        <f>IF(D17=0,"",(IF($F$3="YTD TOTALS",SUM(Blank2:TEMPLATE!I18),SUM(Blank:TEMPLATE!I18))))</f>
        <v>0</v>
      </c>
      <c r="Y17" s="344">
        <f>IF(D17=0,"",(IF($F$3="YTD TOTALS",SUM(Blank2:TEMPLATE!J18),SUM(Blank:TEMPLATE!J18))))</f>
        <v>0</v>
      </c>
      <c r="Z17" s="344">
        <f>IF(D17=0,"",(IF($F$3="YTD TOTALS",(SUM(Blank2:TEMPLATE!L18)-('MACHINE INFO'!P17*(B$6-B17+1))),(SUM(Blank:TEMPLATE!L18)-('MACHINE INFO'!P17*(B$6-B17+1))))))</f>
        <v>0</v>
      </c>
      <c r="AA17" s="345">
        <f t="shared" si="7"/>
        <v>0</v>
      </c>
      <c r="AB17" s="346">
        <f>IF(D17=0,"",(SUM('MACHINE INFO'!Q17)))</f>
        <v>0.12419999999999998</v>
      </c>
      <c r="AC17" s="347" t="str">
        <f t="shared" si="8"/>
        <v/>
      </c>
      <c r="AD17" s="348" t="str">
        <f t="shared" si="9"/>
        <v/>
      </c>
      <c r="AF17" s="487">
        <f>IF(('TABLE INFO'!D19)="","",IF($F$3="YTD TOTALS",IF('TABLE INFO'!C19-B$2&gt;0,'TABLE INFO'!C19,B$2),'TABLE INFO'!C19))</f>
        <v>45626</v>
      </c>
      <c r="AG17" s="488" t="str">
        <f>IF(('TABLE INFO'!D19)="","",('TABLE INFO'!D19))</f>
        <v>HH-02</v>
      </c>
      <c r="AH17" s="489" t="str">
        <f>IF(('TABLE INFO'!D19)="","",IF(SUM(Blank:TEMPLATE!S18)=0,"NO DROP",IF($F$3="YTD TOTALS",SUM(Blank2:TEMPLATE!S18),SUM(Blank:TEMPLATE!S18))))</f>
        <v>NO DROP</v>
      </c>
      <c r="AI17" s="490" t="str">
        <f>IF(('TABLE INFO'!D19)="","",IF(B$6="","NO DATE",IF(AH17="NO DROP","NO DROP",SUM(AH17/(B$6-AF17+1)))))</f>
        <v>NO DROP</v>
      </c>
      <c r="AJ17" s="489" t="str">
        <f>IF(('TABLE INFO'!D19)="","",IF(SUM(Blank:TEMPLATE!T18)=0,"NO DROP",IF($F$3="YTD TOTALS",SUM(Blank2:TEMPLATE!T18),SUM(Blank:TEMPLATE!T18))))</f>
        <v>NO DROP</v>
      </c>
      <c r="AK17" s="490" t="str">
        <f>IF(('TABLE INFO'!D19)="","",IF(B$6="","NO DATE",IF(AJ17="NO DROP","NO DROP",SUM(AJ17/(B$6-AF17+1)))))</f>
        <v>NO DROP</v>
      </c>
      <c r="AL17" s="491" t="str">
        <f>IF(('TABLE INFO'!D19)="","",IF(AH17="NO DROP","NO DROP",AJ17/AH17))</f>
        <v>NO DROP</v>
      </c>
      <c r="AM17" s="492">
        <f>IF(('TABLE INFO'!D19)="","",'TABLE INFO'!E19)</f>
        <v>0.3</v>
      </c>
      <c r="AN17" s="491" t="str">
        <f>IF(('TABLE INFO'!D19)="","",IF(AH17="NO DROP","NO DROP",SUM(AL17-AM17)))</f>
        <v>NO DROP</v>
      </c>
      <c r="AO17" s="493" t="str">
        <f>IF(('TABLE INFO'!D19)="","",'TABLE INFO'!F19)</f>
        <v>HH</v>
      </c>
    </row>
    <row r="18" spans="1:41" s="17" customFormat="1" ht="19.25" customHeight="1" x14ac:dyDescent="0.4">
      <c r="A18" s="252" t="str">
        <f>'MACHINE INFO'!B18</f>
        <v>TP</v>
      </c>
      <c r="B18" s="228">
        <f>IF($F$3="YTD TOTALS",IF('MACHINE INFO'!C18-B$2&gt;0,'MACHINE INFO'!C18,B$2),'MACHINE INFO'!C18)</f>
        <v>45899</v>
      </c>
      <c r="C18" s="18">
        <f>'MACHINE INFO'!E18</f>
        <v>9</v>
      </c>
      <c r="D18" s="18">
        <f>'MACHINE INFO'!F18</f>
        <v>409890174</v>
      </c>
      <c r="E18" s="19">
        <f>'MACHINE INFO'!G18</f>
        <v>5</v>
      </c>
      <c r="F18" s="18" t="str">
        <f>'MACHINE INFO'!H18</f>
        <v>LIGHT AND WONDER</v>
      </c>
      <c r="G18" s="18">
        <f>'MACHINE INFO'!M18</f>
        <v>0</v>
      </c>
      <c r="H18" s="18" t="str">
        <f>'MACHINE INFO'!N18</f>
        <v>3R1L1-9CR</v>
      </c>
      <c r="I18" s="336" t="e">
        <f>'MACHINE INFO'!#REF!</f>
        <v>#REF!</v>
      </c>
      <c r="J18" s="336" t="e">
        <f>'MACHINE INFO'!#REF!</f>
        <v>#REF!</v>
      </c>
      <c r="K18" s="18" t="str">
        <f>'MACHINE INFO'!O18</f>
        <v>REEL MACHINE</v>
      </c>
      <c r="L18" s="18" t="e">
        <f>'MACHINE INFO'!#REF!</f>
        <v>#REF!</v>
      </c>
      <c r="M18" s="573">
        <f>IF('MACHINE INFO'!P18="","",'MACHINE INFO'!P18)</f>
        <v>0</v>
      </c>
      <c r="N18" s="235">
        <f>'MACHINE INFO'!S18</f>
        <v>45627</v>
      </c>
      <c r="O18" s="344">
        <f>IF(D18=0,"",(IF($F$3="YTD TOTALS",SUM(Blank2:TEMPLATE!C19),SUM(Blank:TEMPLATE!C19))))</f>
        <v>0</v>
      </c>
      <c r="P18" s="344" t="s">
        <v>585</v>
      </c>
      <c r="Q18" s="344">
        <f>IF(D18=0,"",(IF($F$3="YTD TOTALS",SUM(Blank2:TEMPLATE!G19),SUM(Blank:TEMPLATE!G19))))</f>
        <v>0</v>
      </c>
      <c r="R18" s="344" t="str">
        <f t="shared" si="4"/>
        <v/>
      </c>
      <c r="S18" s="344">
        <f>IF(D18=0,"",(IF($F$3="YTD TOTALS",SUM(SUM(Blank2:TEMPLATE!D19),SUM(Blank2:TEMPLATE!E19)),SUM(SUM(Blank:TEMPLATE!D19),SUM(Blank:TEMPLATE!E19)))))</f>
        <v>0</v>
      </c>
      <c r="T18" s="344" t="str">
        <f t="shared" si="5"/>
        <v/>
      </c>
      <c r="U18" s="344">
        <f>IF(D18=0,"",(IF($F$3="YTD TOTALS",SUM(Blank2:TEMPLATE!F19),SUM(Blank:TEMPLATE!F19))))</f>
        <v>0</v>
      </c>
      <c r="V18" s="344" t="str">
        <f t="shared" si="6"/>
        <v/>
      </c>
      <c r="W18" s="344">
        <f>IF(D18=0,"",(IF($F$3="YTD TOTALS",SUM(Blank2:TEMPLATE!H19),SUM(Blank:TEMPLATE!H19))))</f>
        <v>0</v>
      </c>
      <c r="X18" s="344">
        <f>IF(D18=0,"",(IF($F$3="YTD TOTALS",SUM(Blank2:TEMPLATE!I19),SUM(Blank:TEMPLATE!I19))))</f>
        <v>0</v>
      </c>
      <c r="Y18" s="344">
        <f>IF(D18=0,"",(IF($F$3="YTD TOTALS",SUM(Blank2:TEMPLATE!J19),SUM(Blank:TEMPLATE!J19))))</f>
        <v>0</v>
      </c>
      <c r="Z18" s="344">
        <f>IF(D18=0,"",(IF($F$3="YTD TOTALS",(SUM(Blank2:TEMPLATE!L19)-('MACHINE INFO'!P18*(B$6-B18+1))),(SUM(Blank:TEMPLATE!L19)-('MACHINE INFO'!P18*(B$6-B18+1))))))</f>
        <v>0</v>
      </c>
      <c r="AA18" s="345">
        <f t="shared" si="7"/>
        <v>0</v>
      </c>
      <c r="AB18" s="346">
        <f>IF(D18=0,"",(SUM('MACHINE INFO'!Q18)))</f>
        <v>0.12409999999999999</v>
      </c>
      <c r="AC18" s="347" t="str">
        <f t="shared" si="8"/>
        <v/>
      </c>
      <c r="AD18" s="348" t="str">
        <f t="shared" si="9"/>
        <v/>
      </c>
      <c r="AF18" s="487">
        <f>IF(('TABLE INFO'!D20)="","",IF($F$3="YTD TOTALS",IF('TABLE INFO'!C20-B$2&gt;0,'TABLE INFO'!C20,B$2),'TABLE INFO'!C20))</f>
        <v>45626</v>
      </c>
      <c r="AG18" s="488" t="str">
        <f>IF(('TABLE INFO'!D20)="","",('TABLE INFO'!D20))</f>
        <v>HH-01</v>
      </c>
      <c r="AH18" s="489" t="str">
        <f>IF(('TABLE INFO'!D20)="","",IF(SUM(Blank:TEMPLATE!S19)=0,"NO DROP",IF($F$3="YTD TOTALS",SUM(Blank2:TEMPLATE!S19),SUM(Blank:TEMPLATE!S19))))</f>
        <v>NO DROP</v>
      </c>
      <c r="AI18" s="490" t="str">
        <f>IF(('TABLE INFO'!D20)="","",IF(B$6="","NO DATE",IF(AH18="NO DROP","NO DROP",SUM(AH18/(B$6-AF18+1)))))</f>
        <v>NO DROP</v>
      </c>
      <c r="AJ18" s="489" t="str">
        <f>IF(('TABLE INFO'!D20)="","",IF(SUM(Blank:TEMPLATE!T19)=0,"NO DROP",IF($F$3="YTD TOTALS",SUM(Blank2:TEMPLATE!T19),SUM(Blank:TEMPLATE!T19))))</f>
        <v>NO DROP</v>
      </c>
      <c r="AK18" s="490" t="str">
        <f>IF(('TABLE INFO'!D20)="","",IF(B$6="","NO DATE",IF(AJ18="NO DROP","NO DROP",SUM(AJ18/(B$6-AF18+1)))))</f>
        <v>NO DROP</v>
      </c>
      <c r="AL18" s="491" t="str">
        <f>IF(('TABLE INFO'!D20)="","",IF(AH18="NO DROP","NO DROP",AJ18/AH18))</f>
        <v>NO DROP</v>
      </c>
      <c r="AM18" s="492">
        <f>IF(('TABLE INFO'!D20)="","",'TABLE INFO'!E20)</f>
        <v>0.3</v>
      </c>
      <c r="AN18" s="491" t="str">
        <f>IF(('TABLE INFO'!D20)="","",IF(AH18="NO DROP","NO DROP",SUM(AL18-AM18)))</f>
        <v>NO DROP</v>
      </c>
      <c r="AO18" s="493" t="str">
        <f>IF(('TABLE INFO'!D20)="","",'TABLE INFO'!F20)</f>
        <v>HH</v>
      </c>
    </row>
    <row r="19" spans="1:41" s="17" customFormat="1" ht="19.25" customHeight="1" x14ac:dyDescent="0.4">
      <c r="A19" s="252" t="str">
        <f>'MACHINE INFO'!B19</f>
        <v>TP</v>
      </c>
      <c r="B19" s="228">
        <f>IF($F$3="YTD TOTALS",IF('MACHINE INFO'!C19-B$2&gt;0,'MACHINE INFO'!C19,B$2),'MACHINE INFO'!C19)</f>
        <v>45899</v>
      </c>
      <c r="C19" s="18">
        <f>'MACHINE INFO'!E19</f>
        <v>10</v>
      </c>
      <c r="D19" s="18">
        <f>'MACHINE INFO'!F19</f>
        <v>409905232</v>
      </c>
      <c r="E19" s="19">
        <f>'MACHINE INFO'!G19</f>
        <v>0.25</v>
      </c>
      <c r="F19" s="18" t="str">
        <f>'MACHINE INFO'!H19</f>
        <v>IGT</v>
      </c>
      <c r="G19" s="18">
        <f>'MACHINE INFO'!M19</f>
        <v>0</v>
      </c>
      <c r="H19" s="18" t="str">
        <f>'MACHINE INFO'!N19</f>
        <v>PK1H1-10CR</v>
      </c>
      <c r="I19" s="336" t="e">
        <f>'MACHINE INFO'!#REF!</f>
        <v>#REF!</v>
      </c>
      <c r="J19" s="336" t="e">
        <f>'MACHINE INFO'!#REF!</f>
        <v>#REF!</v>
      </c>
      <c r="K19" s="18" t="str">
        <f>'MACHINE INFO'!O19</f>
        <v>VIDEO POKER</v>
      </c>
      <c r="L19" s="18" t="e">
        <f>'MACHINE INFO'!#REF!</f>
        <v>#REF!</v>
      </c>
      <c r="M19" s="573">
        <f>IF('MACHINE INFO'!P19="","",'MACHINE INFO'!P19)</f>
        <v>0</v>
      </c>
      <c r="N19" s="235">
        <f>'MACHINE INFO'!S19</f>
        <v>45597</v>
      </c>
      <c r="O19" s="344">
        <f>IF(D19=0,"",(IF($F$3="YTD TOTALS",SUM(Blank2:TEMPLATE!C20),SUM(Blank:TEMPLATE!C20))))</f>
        <v>0</v>
      </c>
      <c r="P19" s="344" t="s">
        <v>586</v>
      </c>
      <c r="Q19" s="344">
        <f>IF(D19=0,"",(IF($F$3="YTD TOTALS",SUM(Blank2:TEMPLATE!G20),SUM(Blank:TEMPLATE!G20))))</f>
        <v>0</v>
      </c>
      <c r="R19" s="344" t="str">
        <f t="shared" si="4"/>
        <v/>
      </c>
      <c r="S19" s="344">
        <f>IF(D19=0,"",(IF($F$3="YTD TOTALS",SUM(SUM(Blank2:TEMPLATE!D20),SUM(Blank2:TEMPLATE!E20)),SUM(SUM(Blank:TEMPLATE!D20),SUM(Blank:TEMPLATE!E20)))))</f>
        <v>0</v>
      </c>
      <c r="T19" s="344" t="str">
        <f t="shared" si="5"/>
        <v/>
      </c>
      <c r="U19" s="344">
        <f>IF(D19=0,"",(IF($F$3="YTD TOTALS",SUM(Blank2:TEMPLATE!F20),SUM(Blank:TEMPLATE!F20))))</f>
        <v>0</v>
      </c>
      <c r="V19" s="344" t="str">
        <f t="shared" si="6"/>
        <v/>
      </c>
      <c r="W19" s="344">
        <f>IF(D19=0,"",(IF($F$3="YTD TOTALS",SUM(Blank2:TEMPLATE!H20),SUM(Blank:TEMPLATE!H20))))</f>
        <v>0</v>
      </c>
      <c r="X19" s="344">
        <f>IF(D19=0,"",(IF($F$3="YTD TOTALS",SUM(Blank2:TEMPLATE!I20),SUM(Blank:TEMPLATE!I20))))</f>
        <v>0</v>
      </c>
      <c r="Y19" s="344">
        <f>IF(D19=0,"",(IF($F$3="YTD TOTALS",SUM(Blank2:TEMPLATE!J20),SUM(Blank:TEMPLATE!J20))))</f>
        <v>0</v>
      </c>
      <c r="Z19" s="344">
        <f>IF(D19=0,"",(IF($F$3="YTD TOTALS",(SUM(Blank2:TEMPLATE!L20)-('MACHINE INFO'!P19*(B$6-B19+1))),(SUM(Blank:TEMPLATE!L20)-('MACHINE INFO'!P19*(B$6-B19+1))))))</f>
        <v>0</v>
      </c>
      <c r="AA19" s="345">
        <f t="shared" si="7"/>
        <v>0</v>
      </c>
      <c r="AB19" s="346">
        <f>IF(D19=0,"",(SUM('MACHINE INFO'!Q19)))</f>
        <v>5.3100000000000036E-2</v>
      </c>
      <c r="AC19" s="347" t="str">
        <f t="shared" si="8"/>
        <v/>
      </c>
      <c r="AD19" s="348" t="str">
        <f t="shared" si="9"/>
        <v/>
      </c>
      <c r="AF19" s="487">
        <f>IF(('TABLE INFO'!D21)="","",IF($F$3="YTD TOTALS",IF('TABLE INFO'!C21-B$2&gt;0,'TABLE INFO'!C21,B$2),'TABLE INFO'!C21))</f>
        <v>45626</v>
      </c>
      <c r="AG19" s="488" t="str">
        <f>IF(('TABLE INFO'!D21)="","",('TABLE INFO'!D21))</f>
        <v>HCF-01</v>
      </c>
      <c r="AH19" s="489" t="str">
        <f>IF(('TABLE INFO'!D21)="","",IF(SUM(Blank:TEMPLATE!S20)=0,"NO DROP",IF($F$3="YTD TOTALS",SUM(Blank2:TEMPLATE!S20),SUM(Blank:TEMPLATE!S20))))</f>
        <v>NO DROP</v>
      </c>
      <c r="AI19" s="490" t="str">
        <f>IF(('TABLE INFO'!D21)="","",IF(B$6="","NO DATE",IF(AH19="NO DROP","NO DROP",SUM(AH19/(B$6-AF19+1)))))</f>
        <v>NO DROP</v>
      </c>
      <c r="AJ19" s="489" t="str">
        <f>IF(('TABLE INFO'!D21)="","",IF(SUM(Blank:TEMPLATE!T20)=0,"NO DROP",IF($F$3="YTD TOTALS",SUM(Blank2:TEMPLATE!T20),SUM(Blank:TEMPLATE!T20))))</f>
        <v>NO DROP</v>
      </c>
      <c r="AK19" s="490" t="str">
        <f>IF(('TABLE INFO'!D21)="","",IF(B$6="","NO DATE",IF(AJ19="NO DROP","NO DROP",SUM(AJ19/(B$6-AF19+1)))))</f>
        <v>NO DROP</v>
      </c>
      <c r="AL19" s="491" t="str">
        <f>IF(('TABLE INFO'!D21)="","",IF(AH19="NO DROP","NO DROP",AJ19/AH19))</f>
        <v>NO DROP</v>
      </c>
      <c r="AM19" s="492">
        <f>IF(('TABLE INFO'!D21)="","",'TABLE INFO'!E21)</f>
        <v>0.3</v>
      </c>
      <c r="AN19" s="491" t="str">
        <f>IF(('TABLE INFO'!D21)="","",IF(AH19="NO DROP","NO DROP",SUM(AL19-AM19)))</f>
        <v>NO DROP</v>
      </c>
      <c r="AO19" s="493" t="str">
        <f>IF(('TABLE INFO'!D21)="","",'TABLE INFO'!F21)</f>
        <v>HCF</v>
      </c>
    </row>
    <row r="20" spans="1:41" s="17" customFormat="1" ht="19.25" customHeight="1" x14ac:dyDescent="0.4">
      <c r="A20" s="252" t="str">
        <f>'MACHINE INFO'!B20</f>
        <v>TP</v>
      </c>
      <c r="B20" s="228">
        <f>IF($F$3="YTD TOTALS",IF('MACHINE INFO'!C20-B$2&gt;0,'MACHINE INFO'!C20,B$2),'MACHINE INFO'!C20)</f>
        <v>45899</v>
      </c>
      <c r="C20" s="18">
        <f>'MACHINE INFO'!E20</f>
        <v>11</v>
      </c>
      <c r="D20" s="18">
        <f>'MACHINE INFO'!F20</f>
        <v>409919973</v>
      </c>
      <c r="E20" s="19">
        <f>'MACHINE INFO'!G20</f>
        <v>0.25</v>
      </c>
      <c r="F20" s="18" t="str">
        <f>'MACHINE INFO'!H20</f>
        <v>IGT</v>
      </c>
      <c r="G20" s="18">
        <f>'MACHINE INFO'!M20</f>
        <v>0</v>
      </c>
      <c r="H20" s="18" t="str">
        <f>'MACHINE INFO'!N20</f>
        <v>PK1H1-10CR</v>
      </c>
      <c r="I20" s="336" t="e">
        <f>'MACHINE INFO'!#REF!</f>
        <v>#REF!</v>
      </c>
      <c r="J20" s="336" t="e">
        <f>'MACHINE INFO'!#REF!</f>
        <v>#REF!</v>
      </c>
      <c r="K20" s="18" t="str">
        <f>'MACHINE INFO'!O20</f>
        <v>VIDEO POKER</v>
      </c>
      <c r="L20" s="18" t="e">
        <f>'MACHINE INFO'!#REF!</f>
        <v>#REF!</v>
      </c>
      <c r="M20" s="573">
        <f>IF('MACHINE INFO'!P20="","",'MACHINE INFO'!P20)</f>
        <v>0</v>
      </c>
      <c r="N20" s="235">
        <f>'MACHINE INFO'!S20</f>
        <v>45597</v>
      </c>
      <c r="O20" s="344">
        <f>IF(D20=0,"",(IF($F$3="YTD TOTALS",SUM(Blank2:TEMPLATE!C21),SUM(Blank:TEMPLATE!C21))))</f>
        <v>0</v>
      </c>
      <c r="P20" s="344" t="s">
        <v>587</v>
      </c>
      <c r="Q20" s="344">
        <f>IF(D20=0,"",(IF($F$3="YTD TOTALS",SUM(Blank2:TEMPLATE!G21),SUM(Blank:TEMPLATE!G21))))</f>
        <v>0</v>
      </c>
      <c r="R20" s="344" t="str">
        <f t="shared" si="4"/>
        <v/>
      </c>
      <c r="S20" s="344">
        <f>IF(D20=0,"",(IF($F$3="YTD TOTALS",SUM(SUM(Blank2:TEMPLATE!D21),SUM(Blank2:TEMPLATE!E21)),SUM(SUM(Blank:TEMPLATE!D21),SUM(Blank:TEMPLATE!E21)))))</f>
        <v>0</v>
      </c>
      <c r="T20" s="344" t="str">
        <f t="shared" si="5"/>
        <v/>
      </c>
      <c r="U20" s="344">
        <f>IF(D20=0,"",(IF($F$3="YTD TOTALS",SUM(Blank2:TEMPLATE!F21),SUM(Blank:TEMPLATE!F21))))</f>
        <v>0</v>
      </c>
      <c r="V20" s="344" t="str">
        <f t="shared" si="6"/>
        <v/>
      </c>
      <c r="W20" s="344">
        <f>IF(D20=0,"",(IF($F$3="YTD TOTALS",SUM(Blank2:TEMPLATE!H21),SUM(Blank:TEMPLATE!H21))))</f>
        <v>0</v>
      </c>
      <c r="X20" s="344">
        <f>IF(D20=0,"",(IF($F$3="YTD TOTALS",SUM(Blank2:TEMPLATE!I21),SUM(Blank:TEMPLATE!I21))))</f>
        <v>0</v>
      </c>
      <c r="Y20" s="344">
        <f>IF(D20=0,"",(IF($F$3="YTD TOTALS",SUM(Blank2:TEMPLATE!J21),SUM(Blank:TEMPLATE!J21))))</f>
        <v>0</v>
      </c>
      <c r="Z20" s="344">
        <f>IF(D20=0,"",(IF($F$3="YTD TOTALS",(SUM(Blank2:TEMPLATE!L21)-('MACHINE INFO'!P20*(B$6-B20+1))),(SUM(Blank:TEMPLATE!L21)-('MACHINE INFO'!P20*(B$6-B20+1))))))</f>
        <v>0</v>
      </c>
      <c r="AA20" s="345">
        <f t="shared" si="7"/>
        <v>0</v>
      </c>
      <c r="AB20" s="346">
        <f>IF(D20=0,"",(SUM('MACHINE INFO'!Q20)))</f>
        <v>5.3100000000000036E-2</v>
      </c>
      <c r="AC20" s="347" t="str">
        <f t="shared" si="8"/>
        <v/>
      </c>
      <c r="AD20" s="348" t="str">
        <f t="shared" si="9"/>
        <v/>
      </c>
      <c r="AF20" s="487">
        <f>IF(('TABLE INFO'!D22)="","",IF($F$3="YTD TOTALS",IF('TABLE INFO'!C22-B$2&gt;0,'TABLE INFO'!C22,B$2),'TABLE INFO'!C22))</f>
        <v>45626</v>
      </c>
      <c r="AG20" s="488" t="str">
        <f>IF(('TABLE INFO'!D22)="","",('TABLE INFO'!D22))</f>
        <v>RW-01</v>
      </c>
      <c r="AH20" s="489" t="str">
        <f>IF(('TABLE INFO'!D22)="","",IF(SUM(Blank:TEMPLATE!S21)=0,"NO DROP",IF($F$3="YTD TOTALS",SUM(Blank2:TEMPLATE!S21),SUM(Blank:TEMPLATE!S21))))</f>
        <v>NO DROP</v>
      </c>
      <c r="AI20" s="490" t="str">
        <f>IF(('TABLE INFO'!D22)="","",IF(B$6="","NO DATE",IF(AH20="NO DROP","NO DROP",SUM(AH20/(B$6-AF20+1)))))</f>
        <v>NO DROP</v>
      </c>
      <c r="AJ20" s="489" t="str">
        <f>IF(('TABLE INFO'!D22)="","",IF(SUM(Blank:TEMPLATE!T21)=0,"NO DROP",IF($F$3="YTD TOTALS",SUM(Blank2:TEMPLATE!T21),SUM(Blank:TEMPLATE!T21))))</f>
        <v>NO DROP</v>
      </c>
      <c r="AK20" s="490" t="str">
        <f>IF(('TABLE INFO'!D22)="","",IF(B$6="","NO DATE",IF(AJ20="NO DROP","NO DROP",SUM(AJ20/(B$6-AF20+1)))))</f>
        <v>NO DROP</v>
      </c>
      <c r="AL20" s="491" t="str">
        <f>IF(('TABLE INFO'!D22)="","",IF(AH20="NO DROP","NO DROP",AJ20/AH20))</f>
        <v>NO DROP</v>
      </c>
      <c r="AM20" s="492">
        <f>IF(('TABLE INFO'!D22)="","",'TABLE INFO'!E22)</f>
        <v>0.3</v>
      </c>
      <c r="AN20" s="491" t="str">
        <f>IF(('TABLE INFO'!D22)="","",IF(AH20="NO DROP","NO DROP",SUM(AL20-AM20)))</f>
        <v>NO DROP</v>
      </c>
      <c r="AO20" s="493" t="str">
        <f>IF(('TABLE INFO'!D22)="","",'TABLE INFO'!F22)</f>
        <v>RW</v>
      </c>
    </row>
    <row r="21" spans="1:41" s="17" customFormat="1" ht="19.25" customHeight="1" x14ac:dyDescent="0.4">
      <c r="A21" s="252" t="str">
        <f>'MACHINE INFO'!B21</f>
        <v>TP</v>
      </c>
      <c r="B21" s="228">
        <f>IF($F$3="YTD TOTALS",IF('MACHINE INFO'!C21-B$2&gt;0,'MACHINE INFO'!C21,B$2),'MACHINE INFO'!C21)</f>
        <v>45983</v>
      </c>
      <c r="C21" s="18">
        <f>'MACHINE INFO'!E21</f>
        <v>12</v>
      </c>
      <c r="D21" s="18">
        <f>'MACHINE INFO'!F21</f>
        <v>409924098</v>
      </c>
      <c r="E21" s="19">
        <f>'MACHINE INFO'!G21</f>
        <v>0.25</v>
      </c>
      <c r="F21" s="18" t="str">
        <f>'MACHINE INFO'!H21</f>
        <v>IGT</v>
      </c>
      <c r="G21" s="18">
        <f>'MACHINE INFO'!M21</f>
        <v>0</v>
      </c>
      <c r="H21" s="18" t="str">
        <f>'MACHINE INFO'!N21</f>
        <v>PK1H1-50CR</v>
      </c>
      <c r="I21" s="336" t="e">
        <f>'MACHINE INFO'!#REF!</f>
        <v>#REF!</v>
      </c>
      <c r="J21" s="336" t="e">
        <f>'MACHINE INFO'!#REF!</f>
        <v>#REF!</v>
      </c>
      <c r="K21" s="18" t="str">
        <f>'MACHINE INFO'!O21</f>
        <v>VIDEO POKER</v>
      </c>
      <c r="L21" s="18" t="e">
        <f>'MACHINE INFO'!#REF!</f>
        <v>#REF!</v>
      </c>
      <c r="M21" s="573">
        <f>IF('MACHINE INFO'!P21="","",'MACHINE INFO'!P21)</f>
        <v>7</v>
      </c>
      <c r="N21" s="235">
        <f>'MACHINE INFO'!S21</f>
        <v>45597</v>
      </c>
      <c r="O21" s="344">
        <f>IF(D21=0,"",(IF($F$3="YTD TOTALS",SUM(Blank2:TEMPLATE!C22),SUM(Blank:TEMPLATE!C22))))</f>
        <v>0</v>
      </c>
      <c r="P21" s="344" t="s">
        <v>588</v>
      </c>
      <c r="Q21" s="344">
        <f>IF(D21=0,"",(IF($F$3="YTD TOTALS",SUM(Blank2:TEMPLATE!G22),SUM(Blank:TEMPLATE!G22))))</f>
        <v>0</v>
      </c>
      <c r="R21" s="344" t="str">
        <f t="shared" si="4"/>
        <v/>
      </c>
      <c r="S21" s="344">
        <f>IF(D21=0,"",(IF($F$3="YTD TOTALS",SUM(SUM(Blank2:TEMPLATE!D22),SUM(Blank2:TEMPLATE!E22)),SUM(SUM(Blank:TEMPLATE!D22),SUM(Blank:TEMPLATE!E22)))))</f>
        <v>0</v>
      </c>
      <c r="T21" s="344" t="str">
        <f t="shared" si="5"/>
        <v/>
      </c>
      <c r="U21" s="344">
        <f>IF(D21=0,"",(IF($F$3="YTD TOTALS",SUM(Blank2:TEMPLATE!F22),SUM(Blank:TEMPLATE!F22))))</f>
        <v>0</v>
      </c>
      <c r="V21" s="344" t="str">
        <f t="shared" si="6"/>
        <v/>
      </c>
      <c r="W21" s="344">
        <f>IF(D21=0,"",(IF($F$3="YTD TOTALS",SUM(Blank2:TEMPLATE!H22),SUM(Blank:TEMPLATE!H22))))</f>
        <v>0</v>
      </c>
      <c r="X21" s="344">
        <f>IF(D21=0,"",(IF($F$3="YTD TOTALS",SUM(Blank2:TEMPLATE!I22),SUM(Blank:TEMPLATE!I22))))</f>
        <v>0</v>
      </c>
      <c r="Y21" s="344">
        <f>IF(D21=0,"",(IF($F$3="YTD TOTALS",SUM(Blank2:TEMPLATE!J22),SUM(Blank:TEMPLATE!J22))))</f>
        <v>0</v>
      </c>
      <c r="Z21" s="344">
        <f>IF(D21=0,"",(IF($F$3="YTD TOTALS",(SUM(Blank2:TEMPLATE!L22)-('MACHINE INFO'!P21*(B$6-B21+1))),(SUM(Blank:TEMPLATE!L22)-('MACHINE INFO'!P21*(B$6-B21+1))))))</f>
        <v>-56</v>
      </c>
      <c r="AA21" s="345">
        <f t="shared" si="7"/>
        <v>-7</v>
      </c>
      <c r="AB21" s="346">
        <f>IF(D21=0,"",(SUM('MACHINE INFO'!Q21)))</f>
        <v>4.0699999999999958E-2</v>
      </c>
      <c r="AC21" s="347" t="str">
        <f t="shared" si="8"/>
        <v/>
      </c>
      <c r="AD21" s="348" t="str">
        <f t="shared" si="9"/>
        <v/>
      </c>
      <c r="AF21" s="487">
        <f>IF(('TABLE INFO'!D23)="","",IF($F$3="YTD TOTALS",IF('TABLE INFO'!C23-B$2&gt;0,'TABLE INFO'!C23,B$2),'TABLE INFO'!C23))</f>
        <v>45626</v>
      </c>
      <c r="AG21" s="488" t="str">
        <f>IF(('TABLE INFO'!D23)="","",('TABLE INFO'!D23))</f>
        <v>RW-02</v>
      </c>
      <c r="AH21" s="489" t="str">
        <f>IF(('TABLE INFO'!D23)="","",IF(SUM(Blank:TEMPLATE!S22)=0,"NO DROP",IF($F$3="YTD TOTALS",SUM(Blank2:TEMPLATE!S22),SUM(Blank:TEMPLATE!S22))))</f>
        <v>NO DROP</v>
      </c>
      <c r="AI21" s="490" t="str">
        <f>IF(('TABLE INFO'!D23)="","",IF(B$6="","NO DATE",IF(AH21="NO DROP","NO DROP",SUM(AH21/(B$6-AF21+1)))))</f>
        <v>NO DROP</v>
      </c>
      <c r="AJ21" s="489" t="str">
        <f>IF(('TABLE INFO'!D23)="","",IF(SUM(Blank:TEMPLATE!T22)=0,"NO DROP",IF($F$3="YTD TOTALS",SUM(Blank2:TEMPLATE!T22),SUM(Blank:TEMPLATE!T22))))</f>
        <v>NO DROP</v>
      </c>
      <c r="AK21" s="490" t="str">
        <f>IF(('TABLE INFO'!D23)="","",IF(B$6="","NO DATE",IF(AJ21="NO DROP","NO DROP",SUM(AJ21/(B$6-AF21+1)))))</f>
        <v>NO DROP</v>
      </c>
      <c r="AL21" s="491" t="str">
        <f>IF(('TABLE INFO'!D23)="","",IF(AH21="NO DROP","NO DROP",AJ21/AH21))</f>
        <v>NO DROP</v>
      </c>
      <c r="AM21" s="492">
        <f>IF(('TABLE INFO'!D23)="","",'TABLE INFO'!E23)</f>
        <v>0.3</v>
      </c>
      <c r="AN21" s="491" t="str">
        <f>IF(('TABLE INFO'!D23)="","",IF(AH21="NO DROP","NO DROP",SUM(AL21-AM21)))</f>
        <v>NO DROP</v>
      </c>
      <c r="AO21" s="493" t="str">
        <f>IF(('TABLE INFO'!D23)="","",'TABLE INFO'!F23)</f>
        <v>RW</v>
      </c>
    </row>
    <row r="22" spans="1:41" s="17" customFormat="1" ht="19.25" customHeight="1" x14ac:dyDescent="0.4">
      <c r="A22" s="252" t="str">
        <f>'MACHINE INFO'!B22</f>
        <v>TP</v>
      </c>
      <c r="B22" s="228">
        <f>IF($F$3="YTD TOTALS",IF('MACHINE INFO'!C22-B$2&gt;0,'MACHINE INFO'!C22,B$2),'MACHINE INFO'!C22)</f>
        <v>45983</v>
      </c>
      <c r="C22" s="18">
        <f>'MACHINE INFO'!E22</f>
        <v>13</v>
      </c>
      <c r="D22" s="18">
        <f>'MACHINE INFO'!F22</f>
        <v>409930775</v>
      </c>
      <c r="E22" s="19">
        <f>'MACHINE INFO'!G22</f>
        <v>0.25</v>
      </c>
      <c r="F22" s="18" t="str">
        <f>'MACHINE INFO'!H22</f>
        <v>IGT</v>
      </c>
      <c r="G22" s="18">
        <f>'MACHINE INFO'!M22</f>
        <v>0</v>
      </c>
      <c r="H22" s="18" t="str">
        <f>'MACHINE INFO'!N22</f>
        <v>PK1H1-50CR</v>
      </c>
      <c r="I22" s="336" t="e">
        <f>'MACHINE INFO'!#REF!</f>
        <v>#REF!</v>
      </c>
      <c r="J22" s="336" t="e">
        <f>'MACHINE INFO'!#REF!</f>
        <v>#REF!</v>
      </c>
      <c r="K22" s="18" t="str">
        <f>'MACHINE INFO'!O22</f>
        <v>VIDEO POKER</v>
      </c>
      <c r="L22" s="18" t="e">
        <f>'MACHINE INFO'!#REF!</f>
        <v>#REF!</v>
      </c>
      <c r="M22" s="573">
        <f>IF('MACHINE INFO'!P22="","",'MACHINE INFO'!P22)</f>
        <v>7</v>
      </c>
      <c r="N22" s="235">
        <f>'MACHINE INFO'!S22</f>
        <v>45597</v>
      </c>
      <c r="O22" s="344">
        <f>IF(D22=0,"",(IF($F$3="YTD TOTALS",SUM(Blank2:TEMPLATE!C23),SUM(Blank:TEMPLATE!C23))))</f>
        <v>0</v>
      </c>
      <c r="P22" s="344" t="s">
        <v>589</v>
      </c>
      <c r="Q22" s="344">
        <f>IF(D22=0,"",(IF($F$3="YTD TOTALS",SUM(Blank2:TEMPLATE!G23),SUM(Blank:TEMPLATE!G23))))</f>
        <v>0</v>
      </c>
      <c r="R22" s="344" t="str">
        <f t="shared" si="4"/>
        <v/>
      </c>
      <c r="S22" s="344">
        <f>IF(D22=0,"",(IF($F$3="YTD TOTALS",SUM(SUM(Blank2:TEMPLATE!D23),SUM(Blank2:TEMPLATE!E23)),SUM(SUM(Blank:TEMPLATE!D23),SUM(Blank:TEMPLATE!E23)))))</f>
        <v>0</v>
      </c>
      <c r="T22" s="344" t="str">
        <f t="shared" si="5"/>
        <v/>
      </c>
      <c r="U22" s="344">
        <f>IF(D22=0,"",(IF($F$3="YTD TOTALS",SUM(Blank2:TEMPLATE!F23),SUM(Blank:TEMPLATE!F23))))</f>
        <v>0</v>
      </c>
      <c r="V22" s="344" t="str">
        <f t="shared" si="6"/>
        <v/>
      </c>
      <c r="W22" s="344">
        <f>IF(D22=0,"",(IF($F$3="YTD TOTALS",SUM(Blank2:TEMPLATE!H23),SUM(Blank:TEMPLATE!H23))))</f>
        <v>0</v>
      </c>
      <c r="X22" s="344">
        <f>IF(D22=0,"",(IF($F$3="YTD TOTALS",SUM(Blank2:TEMPLATE!I23),SUM(Blank:TEMPLATE!I23))))</f>
        <v>0</v>
      </c>
      <c r="Y22" s="344">
        <f>IF(D22=0,"",(IF($F$3="YTD TOTALS",SUM(Blank2:TEMPLATE!J23),SUM(Blank:TEMPLATE!J23))))</f>
        <v>0</v>
      </c>
      <c r="Z22" s="344">
        <f>IF(D22=0,"",(IF($F$3="YTD TOTALS",(SUM(Blank2:TEMPLATE!L23)-('MACHINE INFO'!P22*(B$6-B22+1))),(SUM(Blank:TEMPLATE!L23)-('MACHINE INFO'!P22*(B$6-B22+1))))))</f>
        <v>-56</v>
      </c>
      <c r="AA22" s="345">
        <f t="shared" si="7"/>
        <v>-7</v>
      </c>
      <c r="AB22" s="346">
        <f>IF(D22=0,"",(SUM('MACHINE INFO'!Q22)))</f>
        <v>4.0699999999999958E-2</v>
      </c>
      <c r="AC22" s="347" t="str">
        <f t="shared" si="8"/>
        <v/>
      </c>
      <c r="AD22" s="348" t="str">
        <f t="shared" si="9"/>
        <v/>
      </c>
      <c r="AF22" s="487">
        <f>IF(('TABLE INFO'!D24)="","",IF($F$3="YTD TOTALS",IF('TABLE INFO'!C24-B$2&gt;0,'TABLE INFO'!C24,B$2),'TABLE INFO'!C24))</f>
        <v>45626</v>
      </c>
      <c r="AG22" s="488" t="str">
        <f>IF(('TABLE INFO'!D24)="","",('TABLE INFO'!D24))</f>
        <v>DI-01</v>
      </c>
      <c r="AH22" s="489" t="str">
        <f>IF(('TABLE INFO'!D24)="","",IF(SUM(Blank:TEMPLATE!S23)=0,"NO DROP",IF($F$3="YTD TOTALS",SUM(Blank2:TEMPLATE!S23),SUM(Blank:TEMPLATE!S23))))</f>
        <v>NO DROP</v>
      </c>
      <c r="AI22" s="490" t="str">
        <f>IF(('TABLE INFO'!D24)="","",IF(B$6="","NO DATE",IF(AH22="NO DROP","NO DROP",SUM(AH22/(B$6-AF22+1)))))</f>
        <v>NO DROP</v>
      </c>
      <c r="AJ22" s="489" t="str">
        <f>IF(('TABLE INFO'!D24)="","",IF(SUM(Blank:TEMPLATE!T23)=0,"NO DROP",IF($F$3="YTD TOTALS",SUM(Blank2:TEMPLATE!T23),SUM(Blank:TEMPLATE!T23))))</f>
        <v>NO DROP</v>
      </c>
      <c r="AK22" s="490" t="str">
        <f>IF(('TABLE INFO'!D24)="","",IF(B$6="","NO DATE",IF(AJ22="NO DROP","NO DROP",SUM(AJ22/(B$6-AF22+1)))))</f>
        <v>NO DROP</v>
      </c>
      <c r="AL22" s="491" t="str">
        <f>IF(('TABLE INFO'!D24)="","",IF(AH22="NO DROP","NO DROP",AJ22/AH22))</f>
        <v>NO DROP</v>
      </c>
      <c r="AM22" s="492">
        <f>IF(('TABLE INFO'!D24)="","",'TABLE INFO'!E24)</f>
        <v>0.3</v>
      </c>
      <c r="AN22" s="491" t="str">
        <f>IF(('TABLE INFO'!D24)="","",IF(AH22="NO DROP","NO DROP",SUM(AL22-AM22)))</f>
        <v>NO DROP</v>
      </c>
      <c r="AO22" s="493" t="str">
        <f>IF(('TABLE INFO'!D24)="","",'TABLE INFO'!F24)</f>
        <v>DI</v>
      </c>
    </row>
    <row r="23" spans="1:41" s="17" customFormat="1" ht="19.25" customHeight="1" thickBot="1" x14ac:dyDescent="0.45">
      <c r="A23" s="252" t="str">
        <f>'MACHINE INFO'!B23</f>
        <v>TP</v>
      </c>
      <c r="B23" s="228">
        <f>IF($F$3="YTD TOTALS",IF('MACHINE INFO'!C23-B$2&gt;0,'MACHINE INFO'!C23,B$2),'MACHINE INFO'!C23)</f>
        <v>45899</v>
      </c>
      <c r="C23" s="18">
        <f>'MACHINE INFO'!E23</f>
        <v>14</v>
      </c>
      <c r="D23" s="18">
        <f>'MACHINE INFO'!F23</f>
        <v>409943849</v>
      </c>
      <c r="E23" s="19">
        <f>'MACHINE INFO'!G23</f>
        <v>0.05</v>
      </c>
      <c r="F23" s="18" t="str">
        <f>'MACHINE INFO'!H23</f>
        <v>LIGHT AND WONDER</v>
      </c>
      <c r="G23" s="18">
        <f>'MACHINE INFO'!M23</f>
        <v>0</v>
      </c>
      <c r="H23" s="18" t="str">
        <f>'MACHINE INFO'!N23</f>
        <v>5R75L75-750CR</v>
      </c>
      <c r="I23" s="336" t="e">
        <f>'MACHINE INFO'!#REF!</f>
        <v>#REF!</v>
      </c>
      <c r="J23" s="336" t="e">
        <f>'MACHINE INFO'!#REF!</f>
        <v>#REF!</v>
      </c>
      <c r="K23" s="18" t="str">
        <f>'MACHINE INFO'!O23</f>
        <v>VIDEO MACHINE</v>
      </c>
      <c r="L23" s="18" t="e">
        <f>'MACHINE INFO'!#REF!</f>
        <v>#REF!</v>
      </c>
      <c r="M23" s="573">
        <f>IF('MACHINE INFO'!P23="","",'MACHINE INFO'!P23)</f>
        <v>0</v>
      </c>
      <c r="N23" s="235">
        <f>'MACHINE INFO'!S23</f>
        <v>45627</v>
      </c>
      <c r="O23" s="344">
        <f>IF(D23=0,"",(IF($F$3="YTD TOTALS",SUM(Blank2:TEMPLATE!C24),SUM(Blank:TEMPLATE!C24))))</f>
        <v>0</v>
      </c>
      <c r="P23" s="344" t="s">
        <v>590</v>
      </c>
      <c r="Q23" s="344">
        <f>IF(D23=0,"",(IF($F$3="YTD TOTALS",SUM(Blank2:TEMPLATE!G24),SUM(Blank:TEMPLATE!G24))))</f>
        <v>0</v>
      </c>
      <c r="R23" s="344" t="str">
        <f t="shared" si="4"/>
        <v/>
      </c>
      <c r="S23" s="344">
        <f>IF(D23=0,"",(IF($F$3="YTD TOTALS",SUM(SUM(Blank2:TEMPLATE!D24),SUM(Blank2:TEMPLATE!E24)),SUM(SUM(Blank:TEMPLATE!D24),SUM(Blank:TEMPLATE!E24)))))</f>
        <v>0</v>
      </c>
      <c r="T23" s="344" t="str">
        <f t="shared" si="5"/>
        <v/>
      </c>
      <c r="U23" s="344">
        <f>IF(D23=0,"",(IF($F$3="YTD TOTALS",SUM(Blank2:TEMPLATE!F24),SUM(Blank:TEMPLATE!F24))))</f>
        <v>0</v>
      </c>
      <c r="V23" s="344" t="str">
        <f t="shared" si="6"/>
        <v/>
      </c>
      <c r="W23" s="344">
        <f>IF(D23=0,"",(IF($F$3="YTD TOTALS",SUM(Blank2:TEMPLATE!H24),SUM(Blank:TEMPLATE!H24))))</f>
        <v>0</v>
      </c>
      <c r="X23" s="344">
        <f>IF(D23=0,"",(IF($F$3="YTD TOTALS",SUM(Blank2:TEMPLATE!I24),SUM(Blank:TEMPLATE!I24))))</f>
        <v>0</v>
      </c>
      <c r="Y23" s="344">
        <f>IF(D23=0,"",(IF($F$3="YTD TOTALS",SUM(Blank2:TEMPLATE!J24),SUM(Blank:TEMPLATE!J24))))</f>
        <v>0</v>
      </c>
      <c r="Z23" s="344">
        <f>IF(D23=0,"",(IF($F$3="YTD TOTALS",(SUM(Blank2:TEMPLATE!L24)-('MACHINE INFO'!P23*(B$6-B23+1))),(SUM(Blank:TEMPLATE!L24)-('MACHINE INFO'!P23*(B$6-B23+1))))))</f>
        <v>0</v>
      </c>
      <c r="AA23" s="345">
        <f t="shared" si="7"/>
        <v>0</v>
      </c>
      <c r="AB23" s="346">
        <f>IF(D23=0,"",(SUM('MACHINE INFO'!Q23)))</f>
        <v>0.13980000000000004</v>
      </c>
      <c r="AC23" s="347" t="str">
        <f t="shared" si="8"/>
        <v/>
      </c>
      <c r="AD23" s="348" t="str">
        <f t="shared" si="9"/>
        <v/>
      </c>
      <c r="AF23" s="494" t="str">
        <f>IF(('TABLE INFO'!D25)="","",IF($F$3="YTD TOTALS",IF('TABLE INFO'!C25-B$2&gt;0,'TABLE INFO'!C25,B$2),'TABLE INFO'!C25))</f>
        <v/>
      </c>
      <c r="AG23" s="495" t="str">
        <f>IF(('TABLE INFO'!D25)="","",('TABLE INFO'!D25))</f>
        <v/>
      </c>
      <c r="AH23" s="496" t="str">
        <f>IF(('TABLE INFO'!D25)="","",IF(SUM(Blank:TEMPLATE!S24)=0,"NO DROP",IF($F$3="YTD TOTALS",SUM(Blank2:TEMPLATE!S24),SUM(Blank:TEMPLATE!S24))))</f>
        <v/>
      </c>
      <c r="AI23" s="497" t="str">
        <f>IF(('TABLE INFO'!D25)="","",IF(B$6="","NO DATE",IF(AH23="NO DROP","NO DROP",SUM(AH23/(B$6-AF23+1)))))</f>
        <v/>
      </c>
      <c r="AJ23" s="496" t="str">
        <f>IF(('TABLE INFO'!D25)="","",IF(SUM(Blank:TEMPLATE!T24)=0,"NO DROP",IF($F$3="YTD TOTALS",SUM(Blank2:TEMPLATE!T24),SUM(Blank:TEMPLATE!T24))))</f>
        <v/>
      </c>
      <c r="AK23" s="497" t="str">
        <f>IF(('TABLE INFO'!D25)="","",IF(B$6="","NO DATE",IF(AJ23="NO DROP","NO DROP",SUM(AJ23/(B$6-AF23+1)))))</f>
        <v/>
      </c>
      <c r="AL23" s="498" t="str">
        <f>IF(('TABLE INFO'!D25)="","",IF(AH23="NO DROP","NO DROP",AJ23/AH23))</f>
        <v/>
      </c>
      <c r="AM23" s="499" t="str">
        <f>IF(('TABLE INFO'!D25)="","",'TABLE INFO'!E25)</f>
        <v/>
      </c>
      <c r="AN23" s="498" t="str">
        <f>IF(('TABLE INFO'!D25)="","",IF(AH23="NO DROP","NO DROP",SUM(AL23-AM23)))</f>
        <v/>
      </c>
      <c r="AO23" s="500" t="str">
        <f>IF(('TABLE INFO'!D25)="","",'TABLE INFO'!F25)</f>
        <v/>
      </c>
    </row>
    <row r="24" spans="1:41" s="17" customFormat="1" ht="19.25" customHeight="1" thickTop="1" x14ac:dyDescent="0.4">
      <c r="A24" s="252" t="str">
        <f>'MACHINE INFO'!B24</f>
        <v>TP</v>
      </c>
      <c r="B24" s="228">
        <f>IF($F$3="YTD TOTALS",IF('MACHINE INFO'!C24-B$2&gt;0,'MACHINE INFO'!C24,B$2),'MACHINE INFO'!C24)</f>
        <v>45899</v>
      </c>
      <c r="C24" s="18">
        <f>'MACHINE INFO'!E24</f>
        <v>15</v>
      </c>
      <c r="D24" s="18">
        <f>'MACHINE INFO'!F24</f>
        <v>409952668</v>
      </c>
      <c r="E24" s="19">
        <f>'MACHINE INFO'!G24</f>
        <v>0.05</v>
      </c>
      <c r="F24" s="18" t="str">
        <f>'MACHINE INFO'!H24</f>
        <v>LIGHT AND WONDER</v>
      </c>
      <c r="G24" s="18">
        <f>'MACHINE INFO'!M24</f>
        <v>0</v>
      </c>
      <c r="H24" s="18" t="str">
        <f>'MACHINE INFO'!N24</f>
        <v>5R75L75-750CR</v>
      </c>
      <c r="I24" s="336" t="e">
        <f>'MACHINE INFO'!#REF!</f>
        <v>#REF!</v>
      </c>
      <c r="J24" s="336" t="e">
        <f>'MACHINE INFO'!#REF!</f>
        <v>#REF!</v>
      </c>
      <c r="K24" s="18" t="str">
        <f>'MACHINE INFO'!O24</f>
        <v>VIDEO MACHINE</v>
      </c>
      <c r="L24" s="18" t="e">
        <f>'MACHINE INFO'!#REF!</f>
        <v>#REF!</v>
      </c>
      <c r="M24" s="573">
        <f>IF('MACHINE INFO'!P24="","",'MACHINE INFO'!P24)</f>
        <v>0</v>
      </c>
      <c r="N24" s="235">
        <f>'MACHINE INFO'!S24</f>
        <v>45627</v>
      </c>
      <c r="O24" s="344">
        <f>IF(D24=0,"",(IF($F$3="YTD TOTALS",SUM(Blank2:TEMPLATE!C25),SUM(Blank:TEMPLATE!C25))))</f>
        <v>0</v>
      </c>
      <c r="P24" s="344" t="s">
        <v>591</v>
      </c>
      <c r="Q24" s="344">
        <f>IF(D24=0,"",(IF($F$3="YTD TOTALS",SUM(Blank2:TEMPLATE!G25),SUM(Blank:TEMPLATE!G25))))</f>
        <v>0</v>
      </c>
      <c r="R24" s="344" t="str">
        <f t="shared" si="4"/>
        <v/>
      </c>
      <c r="S24" s="344">
        <f>IF(D24=0,"",(IF($F$3="YTD TOTALS",SUM(SUM(Blank2:TEMPLATE!D25),SUM(Blank2:TEMPLATE!E25)),SUM(SUM(Blank:TEMPLATE!D25),SUM(Blank:TEMPLATE!E25)))))</f>
        <v>0</v>
      </c>
      <c r="T24" s="344" t="str">
        <f t="shared" si="5"/>
        <v/>
      </c>
      <c r="U24" s="344">
        <f>IF(D24=0,"",(IF($F$3="YTD TOTALS",SUM(Blank2:TEMPLATE!F25),SUM(Blank:TEMPLATE!F25))))</f>
        <v>0</v>
      </c>
      <c r="V24" s="344" t="str">
        <f t="shared" si="6"/>
        <v/>
      </c>
      <c r="W24" s="344">
        <f>IF(D24=0,"",(IF($F$3="YTD TOTALS",SUM(Blank2:TEMPLATE!H25),SUM(Blank:TEMPLATE!H25))))</f>
        <v>0</v>
      </c>
      <c r="X24" s="344">
        <f>IF(D24=0,"",(IF($F$3="YTD TOTALS",SUM(Blank2:TEMPLATE!I25),SUM(Blank:TEMPLATE!I25))))</f>
        <v>0</v>
      </c>
      <c r="Y24" s="344">
        <f>IF(D24=0,"",(IF($F$3="YTD TOTALS",SUM(Blank2:TEMPLATE!J25),SUM(Blank:TEMPLATE!J25))))</f>
        <v>0</v>
      </c>
      <c r="Z24" s="344">
        <f>IF(D24=0,"",(IF($F$3="YTD TOTALS",(SUM(Blank2:TEMPLATE!L25)-('MACHINE INFO'!P24*(B$6-B24+1))),(SUM(Blank:TEMPLATE!L25)-('MACHINE INFO'!P24*(B$6-B24+1))))))</f>
        <v>0</v>
      </c>
      <c r="AA24" s="345">
        <f t="shared" si="7"/>
        <v>0</v>
      </c>
      <c r="AB24" s="346">
        <f>IF(D24=0,"",(SUM('MACHINE INFO'!Q24)))</f>
        <v>0.13980000000000004</v>
      </c>
      <c r="AC24" s="347" t="str">
        <f t="shared" si="8"/>
        <v/>
      </c>
      <c r="AD24" s="348" t="str">
        <f t="shared" si="9"/>
        <v/>
      </c>
      <c r="AF24" s="501"/>
      <c r="AG24" s="502"/>
      <c r="AH24" s="503"/>
      <c r="AI24" s="504"/>
      <c r="AJ24" s="503"/>
      <c r="AK24" s="504"/>
      <c r="AL24" s="505"/>
      <c r="AM24" s="92"/>
      <c r="AN24" s="505"/>
      <c r="AO24" s="505"/>
    </row>
    <row r="25" spans="1:41" s="17" customFormat="1" ht="19.25" customHeight="1" x14ac:dyDescent="0.4">
      <c r="A25" s="252" t="str">
        <f>'MACHINE INFO'!B25</f>
        <v>TP</v>
      </c>
      <c r="B25" s="228">
        <f>IF($F$3="YTD TOTALS",IF('MACHINE INFO'!C25-B$2&gt;0,'MACHINE INFO'!C25,B$2),'MACHINE INFO'!C25)</f>
        <v>45901</v>
      </c>
      <c r="C25" s="18">
        <f>'MACHINE INFO'!E25</f>
        <v>16</v>
      </c>
      <c r="D25" s="18">
        <f>'MACHINE INFO'!F25</f>
        <v>409966965</v>
      </c>
      <c r="E25" s="19">
        <f>'MACHINE INFO'!G25</f>
        <v>0.05</v>
      </c>
      <c r="F25" s="18" t="str">
        <f>'MACHINE INFO'!H25</f>
        <v>LIGHT AND WONDER</v>
      </c>
      <c r="G25" s="18">
        <f>'MACHINE INFO'!M25</f>
        <v>0</v>
      </c>
      <c r="H25" s="18" t="str">
        <f>'MACHINE INFO'!N25</f>
        <v>5R75L75-750CR</v>
      </c>
      <c r="I25" s="336" t="e">
        <f>'MACHINE INFO'!#REF!</f>
        <v>#REF!</v>
      </c>
      <c r="J25" s="336" t="e">
        <f>'MACHINE INFO'!#REF!</f>
        <v>#REF!</v>
      </c>
      <c r="K25" s="18" t="str">
        <f>'MACHINE INFO'!O25</f>
        <v>VIDEO MACHINE</v>
      </c>
      <c r="L25" s="18" t="e">
        <f>'MACHINE INFO'!#REF!</f>
        <v>#REF!</v>
      </c>
      <c r="M25" s="573">
        <f>IF('MACHINE INFO'!P25="","",'MACHINE INFO'!P25)</f>
        <v>0</v>
      </c>
      <c r="N25" s="235">
        <f>'MACHINE INFO'!S25</f>
        <v>45627</v>
      </c>
      <c r="O25" s="344">
        <f>IF(D25=0,"",(IF($F$3="YTD TOTALS",SUM(Blank2:TEMPLATE!C26),SUM(Blank:TEMPLATE!C26))))</f>
        <v>0</v>
      </c>
      <c r="P25" s="344" t="s">
        <v>592</v>
      </c>
      <c r="Q25" s="344">
        <f>IF(D25=0,"",(IF($F$3="YTD TOTALS",SUM(Blank2:TEMPLATE!G26),SUM(Blank:TEMPLATE!G26))))</f>
        <v>0</v>
      </c>
      <c r="R25" s="344" t="str">
        <f t="shared" si="4"/>
        <v/>
      </c>
      <c r="S25" s="344">
        <f>IF(D25=0,"",(IF($F$3="YTD TOTALS",SUM(SUM(Blank2:TEMPLATE!D26),SUM(Blank2:TEMPLATE!E26)),SUM(SUM(Blank:TEMPLATE!D26),SUM(Blank:TEMPLATE!E26)))))</f>
        <v>0</v>
      </c>
      <c r="T25" s="344" t="str">
        <f t="shared" si="5"/>
        <v/>
      </c>
      <c r="U25" s="344">
        <f>IF(D25=0,"",(IF($F$3="YTD TOTALS",SUM(Blank2:TEMPLATE!F26),SUM(Blank:TEMPLATE!F26))))</f>
        <v>0</v>
      </c>
      <c r="V25" s="344" t="str">
        <f t="shared" si="6"/>
        <v/>
      </c>
      <c r="W25" s="344">
        <f>IF(D25=0,"",(IF($F$3="YTD TOTALS",SUM(Blank2:TEMPLATE!H26),SUM(Blank:TEMPLATE!H26))))</f>
        <v>0</v>
      </c>
      <c r="X25" s="344">
        <f>IF(D25=0,"",(IF($F$3="YTD TOTALS",SUM(Blank2:TEMPLATE!I26),SUM(Blank:TEMPLATE!I26))))</f>
        <v>0</v>
      </c>
      <c r="Y25" s="344">
        <f>IF(D25=0,"",(IF($F$3="YTD TOTALS",SUM(Blank2:TEMPLATE!J26),SUM(Blank:TEMPLATE!J26))))</f>
        <v>0</v>
      </c>
      <c r="Z25" s="344">
        <f>IF(D25=0,"",(IF($F$3="YTD TOTALS",(SUM(Blank2:TEMPLATE!L26)-('MACHINE INFO'!P25*(B$6-B25+1))),(SUM(Blank:TEMPLATE!L26)-('MACHINE INFO'!P25*(B$6-B25+1))))))</f>
        <v>0</v>
      </c>
      <c r="AA25" s="345">
        <f t="shared" si="7"/>
        <v>0</v>
      </c>
      <c r="AB25" s="346">
        <f>IF(D25=0,"",(SUM('MACHINE INFO'!Q25)))</f>
        <v>0.13980000000000004</v>
      </c>
      <c r="AC25" s="347" t="str">
        <f t="shared" si="8"/>
        <v/>
      </c>
      <c r="AD25" s="348" t="str">
        <f t="shared" si="9"/>
        <v/>
      </c>
      <c r="AF25" s="501"/>
      <c r="AG25" s="509"/>
      <c r="AH25" s="191" t="s">
        <v>191</v>
      </c>
      <c r="AI25" s="191" t="s">
        <v>124</v>
      </c>
      <c r="AJ25" s="191" t="s">
        <v>191</v>
      </c>
      <c r="AK25" s="191" t="s">
        <v>124</v>
      </c>
      <c r="AL25" s="192" t="s">
        <v>95</v>
      </c>
      <c r="AM25" s="195" t="s">
        <v>77</v>
      </c>
      <c r="AN25" s="192" t="s">
        <v>124</v>
      </c>
      <c r="AO25" s="23"/>
    </row>
    <row r="26" spans="1:41" s="17" customFormat="1" ht="19.25" customHeight="1" thickBot="1" x14ac:dyDescent="0.45">
      <c r="A26" s="252" t="str">
        <f>'MACHINE INFO'!B26</f>
        <v>TP</v>
      </c>
      <c r="B26" s="228">
        <f>IF($F$3="YTD TOTALS",IF('MACHINE INFO'!C26-B$2&gt;0,'MACHINE INFO'!C26,B$2),'MACHINE INFO'!C26)</f>
        <v>45919</v>
      </c>
      <c r="C26" s="18">
        <f>'MACHINE INFO'!E26</f>
        <v>17</v>
      </c>
      <c r="D26" s="18">
        <f>'MACHINE INFO'!F26</f>
        <v>409979152</v>
      </c>
      <c r="E26" s="19">
        <f>'MACHINE INFO'!G26</f>
        <v>0.05</v>
      </c>
      <c r="F26" s="18" t="str">
        <f>'MACHINE INFO'!H26</f>
        <v>LIGHT AND WONDER</v>
      </c>
      <c r="G26" s="18">
        <f>'MACHINE INFO'!M26</f>
        <v>0</v>
      </c>
      <c r="H26" s="18" t="str">
        <f>'MACHINE INFO'!N26</f>
        <v>5R80L80-800CR</v>
      </c>
      <c r="I26" s="336" t="e">
        <f>'MACHINE INFO'!#REF!</f>
        <v>#REF!</v>
      </c>
      <c r="J26" s="336" t="e">
        <f>'MACHINE INFO'!#REF!</f>
        <v>#REF!</v>
      </c>
      <c r="K26" s="18" t="str">
        <f>'MACHINE INFO'!O26</f>
        <v>VIDEO MACHINE</v>
      </c>
      <c r="L26" s="18" t="e">
        <f>'MACHINE INFO'!#REF!</f>
        <v>#REF!</v>
      </c>
      <c r="M26" s="573">
        <f>IF('MACHINE INFO'!P26="","",'MACHINE INFO'!P26)</f>
        <v>0</v>
      </c>
      <c r="N26" s="235">
        <f>'MACHINE INFO'!S26</f>
        <v>45627</v>
      </c>
      <c r="O26" s="344">
        <f>IF(D26=0,"",(IF($F$3="YTD TOTALS",SUM(Blank2:TEMPLATE!C27),SUM(Blank:TEMPLATE!C27))))</f>
        <v>0</v>
      </c>
      <c r="P26" s="344" t="s">
        <v>593</v>
      </c>
      <c r="Q26" s="344">
        <f>IF(D26=0,"",(IF($F$3="YTD TOTALS",SUM(Blank2:TEMPLATE!G27),SUM(Blank:TEMPLATE!G27))))</f>
        <v>0</v>
      </c>
      <c r="R26" s="344" t="str">
        <f t="shared" si="4"/>
        <v/>
      </c>
      <c r="S26" s="344">
        <f>IF(D26=0,"",(IF($F$3="YTD TOTALS",SUM(SUM(Blank2:TEMPLATE!D27),SUM(Blank2:TEMPLATE!E27)),SUM(SUM(Blank:TEMPLATE!D27),SUM(Blank:TEMPLATE!E27)))))</f>
        <v>0</v>
      </c>
      <c r="T26" s="344" t="str">
        <f t="shared" si="5"/>
        <v/>
      </c>
      <c r="U26" s="344">
        <f>IF(D26=0,"",(IF($F$3="YTD TOTALS",SUM(Blank2:TEMPLATE!F27),SUM(Blank:TEMPLATE!F27))))</f>
        <v>0</v>
      </c>
      <c r="V26" s="344" t="str">
        <f t="shared" si="6"/>
        <v/>
      </c>
      <c r="W26" s="344">
        <f>IF(D26=0,"",(IF($F$3="YTD TOTALS",SUM(Blank2:TEMPLATE!H27),SUM(Blank:TEMPLATE!H27))))</f>
        <v>0</v>
      </c>
      <c r="X26" s="344">
        <f>IF(D26=0,"",(IF($F$3="YTD TOTALS",SUM(Blank2:TEMPLATE!I27),SUM(Blank:TEMPLATE!I27))))</f>
        <v>0</v>
      </c>
      <c r="Y26" s="344">
        <f>IF(D26=0,"",(IF($F$3="YTD TOTALS",SUM(Blank2:TEMPLATE!J27),SUM(Blank:TEMPLATE!J27))))</f>
        <v>0</v>
      </c>
      <c r="Z26" s="344">
        <f>IF(D26=0,"",(IF($F$3="YTD TOTALS",(SUM(Blank2:TEMPLATE!L27)-('MACHINE INFO'!P26*(B$6-B26+1))),(SUM(Blank:TEMPLATE!L27)-('MACHINE INFO'!P26*(B$6-B26+1))))))</f>
        <v>0</v>
      </c>
      <c r="AA26" s="345">
        <f t="shared" si="7"/>
        <v>0</v>
      </c>
      <c r="AB26" s="346">
        <f>IF(D26=0,"",(SUM('MACHINE INFO'!Q26)))</f>
        <v>0.13460000000000005</v>
      </c>
      <c r="AC26" s="347" t="str">
        <f t="shared" si="8"/>
        <v/>
      </c>
      <c r="AD26" s="348" t="str">
        <f t="shared" si="9"/>
        <v/>
      </c>
      <c r="AF26" s="501"/>
      <c r="AG26" s="509"/>
      <c r="AH26" s="193" t="s">
        <v>107</v>
      </c>
      <c r="AI26" s="193" t="s">
        <v>96</v>
      </c>
      <c r="AJ26" s="193" t="s">
        <v>97</v>
      </c>
      <c r="AK26" s="193" t="s">
        <v>98</v>
      </c>
      <c r="AL26" s="194" t="s">
        <v>79</v>
      </c>
      <c r="AM26" s="196" t="s">
        <v>79</v>
      </c>
      <c r="AN26" s="194" t="s">
        <v>99</v>
      </c>
      <c r="AO26" s="23"/>
    </row>
    <row r="27" spans="1:41" s="17" customFormat="1" ht="19.25" customHeight="1" thickTop="1" thickBot="1" x14ac:dyDescent="0.45">
      <c r="A27" s="252" t="str">
        <f>'MACHINE INFO'!B27</f>
        <v>TP</v>
      </c>
      <c r="B27" s="228">
        <f>IF($F$3="YTD TOTALS",IF('MACHINE INFO'!C27-B$2&gt;0,'MACHINE INFO'!C27,B$2),'MACHINE INFO'!C27)</f>
        <v>45919</v>
      </c>
      <c r="C27" s="18">
        <f>'MACHINE INFO'!E27</f>
        <v>18</v>
      </c>
      <c r="D27" s="18">
        <f>'MACHINE INFO'!F27</f>
        <v>409980478</v>
      </c>
      <c r="E27" s="19">
        <f>'MACHINE INFO'!G27</f>
        <v>0.05</v>
      </c>
      <c r="F27" s="18" t="str">
        <f>'MACHINE INFO'!H27</f>
        <v>LIGHT AND WONDER</v>
      </c>
      <c r="G27" s="18">
        <f>'MACHINE INFO'!M27</f>
        <v>0</v>
      </c>
      <c r="H27" s="18" t="str">
        <f>'MACHINE INFO'!N27</f>
        <v>5R80L80-800CR</v>
      </c>
      <c r="I27" s="336" t="e">
        <f>'MACHINE INFO'!#REF!</f>
        <v>#REF!</v>
      </c>
      <c r="J27" s="336" t="e">
        <f>'MACHINE INFO'!#REF!</f>
        <v>#REF!</v>
      </c>
      <c r="K27" s="18" t="str">
        <f>'MACHINE INFO'!O27</f>
        <v>VIDEO MACHINE</v>
      </c>
      <c r="L27" s="18" t="e">
        <f>'MACHINE INFO'!#REF!</f>
        <v>#REF!</v>
      </c>
      <c r="M27" s="573">
        <f>IF('MACHINE INFO'!P27="","",'MACHINE INFO'!P27)</f>
        <v>0</v>
      </c>
      <c r="N27" s="235">
        <f>'MACHINE INFO'!S27</f>
        <v>45627</v>
      </c>
      <c r="O27" s="344">
        <f>IF(D27=0,"",(IF($F$3="YTD TOTALS",SUM(Blank2:TEMPLATE!C28),SUM(Blank:TEMPLATE!C28))))</f>
        <v>0</v>
      </c>
      <c r="P27" s="344" t="s">
        <v>594</v>
      </c>
      <c r="Q27" s="344">
        <f>IF(D27=0,"",(IF($F$3="YTD TOTALS",SUM(Blank2:TEMPLATE!G28),SUM(Blank:TEMPLATE!G28))))</f>
        <v>0</v>
      </c>
      <c r="R27" s="344" t="str">
        <f t="shared" si="4"/>
        <v/>
      </c>
      <c r="S27" s="344">
        <f>IF(D27=0,"",(IF($F$3="YTD TOTALS",SUM(SUM(Blank2:TEMPLATE!D28),SUM(Blank2:TEMPLATE!E28)),SUM(SUM(Blank:TEMPLATE!D28),SUM(Blank:TEMPLATE!E28)))))</f>
        <v>0</v>
      </c>
      <c r="T27" s="344" t="str">
        <f t="shared" si="5"/>
        <v/>
      </c>
      <c r="U27" s="344">
        <f>IF(D27=0,"",(IF($F$3="YTD TOTALS",SUM(Blank2:TEMPLATE!F28),SUM(Blank:TEMPLATE!F28))))</f>
        <v>0</v>
      </c>
      <c r="V27" s="344" t="str">
        <f t="shared" si="6"/>
        <v/>
      </c>
      <c r="W27" s="344">
        <f>IF(D27=0,"",(IF($F$3="YTD TOTALS",SUM(Blank2:TEMPLATE!H28),SUM(Blank:TEMPLATE!H28))))</f>
        <v>0</v>
      </c>
      <c r="X27" s="344">
        <f>IF(D27=0,"",(IF($F$3="YTD TOTALS",SUM(Blank2:TEMPLATE!I28),SUM(Blank:TEMPLATE!I28))))</f>
        <v>0</v>
      </c>
      <c r="Y27" s="344">
        <f>IF(D27=0,"",(IF($F$3="YTD TOTALS",SUM(Blank2:TEMPLATE!J28),SUM(Blank:TEMPLATE!J28))))</f>
        <v>0</v>
      </c>
      <c r="Z27" s="344">
        <f>IF(D27=0,"",(IF($F$3="YTD TOTALS",(SUM(Blank2:TEMPLATE!L28)-('MACHINE INFO'!P27*(B$6-B27+1))),(SUM(Blank:TEMPLATE!L28)-('MACHINE INFO'!P27*(B$6-B27+1))))))</f>
        <v>0</v>
      </c>
      <c r="AA27" s="345">
        <f t="shared" si="7"/>
        <v>0</v>
      </c>
      <c r="AB27" s="346">
        <f>IF(D27=0,"",(SUM('MACHINE INFO'!Q27)))</f>
        <v>0.12460000000000004</v>
      </c>
      <c r="AC27" s="347" t="str">
        <f t="shared" si="8"/>
        <v/>
      </c>
      <c r="AD27" s="348" t="str">
        <f t="shared" si="9"/>
        <v/>
      </c>
      <c r="AF27" s="501"/>
      <c r="AG27" s="509"/>
      <c r="AH27" s="506">
        <f>SUM(AH10:AH23)</f>
        <v>0</v>
      </c>
      <c r="AI27" s="506" t="e">
        <f>AVERAGE(AI10:AI23)</f>
        <v>#DIV/0!</v>
      </c>
      <c r="AJ27" s="506">
        <f>SUM(AJ10:AJ23)</f>
        <v>0</v>
      </c>
      <c r="AK27" s="506" t="e">
        <f>AVERAGE(AK10:AK23)</f>
        <v>#DIV/0!</v>
      </c>
      <c r="AL27" s="507" t="e">
        <f>AVERAGE(AL10:AL23)</f>
        <v>#DIV/0!</v>
      </c>
      <c r="AM27" s="508">
        <f>AVERAGE(AM10:AM23)</f>
        <v>0.29999999999999993</v>
      </c>
      <c r="AN27" s="507" t="e">
        <f>AVERAGE(AN10:AN23)</f>
        <v>#DIV/0!</v>
      </c>
      <c r="AO27" s="23"/>
    </row>
    <row r="28" spans="1:41" s="17" customFormat="1" ht="19.25" customHeight="1" thickTop="1" x14ac:dyDescent="0.4">
      <c r="A28" s="252" t="str">
        <f>'MACHINE INFO'!B28</f>
        <v>TP</v>
      </c>
      <c r="B28" s="228">
        <f>IF($F$3="YTD TOTALS",IF('MACHINE INFO'!C28-B$2&gt;0,'MACHINE INFO'!C28,B$2),'MACHINE INFO'!C28)</f>
        <v>45919</v>
      </c>
      <c r="C28" s="18">
        <f>'MACHINE INFO'!E28</f>
        <v>19</v>
      </c>
      <c r="D28" s="18">
        <f>'MACHINE INFO'!F28</f>
        <v>409998491</v>
      </c>
      <c r="E28" s="19">
        <f>'MACHINE INFO'!G28</f>
        <v>0.05</v>
      </c>
      <c r="F28" s="18" t="str">
        <f>'MACHINE INFO'!H28</f>
        <v>LIGHT AND WONDER</v>
      </c>
      <c r="G28" s="18">
        <f>'MACHINE INFO'!M28</f>
        <v>0</v>
      </c>
      <c r="H28" s="18" t="str">
        <f>'MACHINE INFO'!N28</f>
        <v>5R80L80-800CR</v>
      </c>
      <c r="I28" s="336" t="e">
        <f>'MACHINE INFO'!#REF!</f>
        <v>#REF!</v>
      </c>
      <c r="J28" s="336" t="e">
        <f>'MACHINE INFO'!#REF!</f>
        <v>#REF!</v>
      </c>
      <c r="K28" s="18" t="str">
        <f>'MACHINE INFO'!O28</f>
        <v>VIDEO MACHINE</v>
      </c>
      <c r="L28" s="18" t="e">
        <f>'MACHINE INFO'!#REF!</f>
        <v>#REF!</v>
      </c>
      <c r="M28" s="573">
        <f>IF('MACHINE INFO'!P28="","",'MACHINE INFO'!P28)</f>
        <v>0</v>
      </c>
      <c r="N28" s="235">
        <f>'MACHINE INFO'!S28</f>
        <v>45627</v>
      </c>
      <c r="O28" s="344">
        <f>IF(D28=0,"",(IF($F$3="YTD TOTALS",SUM(Blank2:TEMPLATE!C29),SUM(Blank:TEMPLATE!C29))))</f>
        <v>0</v>
      </c>
      <c r="P28" s="344" t="s">
        <v>595</v>
      </c>
      <c r="Q28" s="344">
        <f>IF(D28=0,"",(IF($F$3="YTD TOTALS",SUM(Blank2:TEMPLATE!G29),SUM(Blank:TEMPLATE!G29))))</f>
        <v>0</v>
      </c>
      <c r="R28" s="344" t="str">
        <f t="shared" si="4"/>
        <v/>
      </c>
      <c r="S28" s="344">
        <f>IF(D28=0,"",(IF($F$3="YTD TOTALS",SUM(SUM(Blank2:TEMPLATE!D29),SUM(Blank2:TEMPLATE!E29)),SUM(SUM(Blank:TEMPLATE!D29),SUM(Blank:TEMPLATE!E29)))))</f>
        <v>0</v>
      </c>
      <c r="T28" s="344" t="str">
        <f t="shared" si="5"/>
        <v/>
      </c>
      <c r="U28" s="344">
        <f>IF(D28=0,"",(IF($F$3="YTD TOTALS",SUM(Blank2:TEMPLATE!F29),SUM(Blank:TEMPLATE!F29))))</f>
        <v>0</v>
      </c>
      <c r="V28" s="344" t="str">
        <f t="shared" si="6"/>
        <v/>
      </c>
      <c r="W28" s="344">
        <f>IF(D28=0,"",(IF($F$3="YTD TOTALS",SUM(Blank2:TEMPLATE!H29),SUM(Blank:TEMPLATE!H29))))</f>
        <v>0</v>
      </c>
      <c r="X28" s="344">
        <f>IF(D28=0,"",(IF($F$3="YTD TOTALS",SUM(Blank2:TEMPLATE!I29),SUM(Blank:TEMPLATE!I29))))</f>
        <v>0</v>
      </c>
      <c r="Y28" s="344">
        <f>IF(D28=0,"",(IF($F$3="YTD TOTALS",SUM(Blank2:TEMPLATE!J29),SUM(Blank:TEMPLATE!J29))))</f>
        <v>0</v>
      </c>
      <c r="Z28" s="344">
        <f>IF(D28=0,"",(IF($F$3="YTD TOTALS",(SUM(Blank2:TEMPLATE!L29)-('MACHINE INFO'!P28*(B$6-B28+1))),(SUM(Blank:TEMPLATE!L29)-('MACHINE INFO'!P28*(B$6-B28+1))))))</f>
        <v>0</v>
      </c>
      <c r="AA28" s="345">
        <f t="shared" si="7"/>
        <v>0</v>
      </c>
      <c r="AB28" s="346">
        <f>IF(D28=0,"",(SUM('MACHINE INFO'!Q28)))</f>
        <v>0.13460000000000005</v>
      </c>
      <c r="AC28" s="347" t="str">
        <f t="shared" si="8"/>
        <v/>
      </c>
      <c r="AD28" s="348" t="str">
        <f t="shared" si="9"/>
        <v/>
      </c>
      <c r="AF28" s="501"/>
      <c r="AG28" s="509"/>
      <c r="AH28" s="509"/>
      <c r="AI28" s="509"/>
      <c r="AJ28" s="509"/>
      <c r="AK28" s="509"/>
      <c r="AL28" s="509"/>
      <c r="AM28" s="92"/>
      <c r="AN28" s="509"/>
      <c r="AO28" s="23"/>
    </row>
    <row r="29" spans="1:41" s="17" customFormat="1" ht="19.25" customHeight="1" x14ac:dyDescent="0.4">
      <c r="A29" s="252" t="str">
        <f>'MACHINE INFO'!B29</f>
        <v>TP</v>
      </c>
      <c r="B29" s="228">
        <f>IF($F$3="YTD TOTALS",IF('MACHINE INFO'!C29-B$2&gt;0,'MACHINE INFO'!C29,B$2),'MACHINE INFO'!C29)</f>
        <v>45901</v>
      </c>
      <c r="C29" s="18">
        <f>'MACHINE INFO'!E29</f>
        <v>20</v>
      </c>
      <c r="D29" s="18">
        <f>'MACHINE INFO'!F29</f>
        <v>410004061</v>
      </c>
      <c r="E29" s="19">
        <f>'MACHINE INFO'!G29</f>
        <v>0.05</v>
      </c>
      <c r="F29" s="18" t="str">
        <f>'MACHINE INFO'!H29</f>
        <v>ARISTOCRAT</v>
      </c>
      <c r="G29" s="18">
        <f>'MACHINE INFO'!M29</f>
        <v>0</v>
      </c>
      <c r="H29" s="18" t="str">
        <f>'MACHINE INFO'!N29</f>
        <v>5R75L75-375CR</v>
      </c>
      <c r="I29" s="336" t="e">
        <f>'MACHINE INFO'!#REF!</f>
        <v>#REF!</v>
      </c>
      <c r="J29" s="336" t="e">
        <f>'MACHINE INFO'!#REF!</f>
        <v>#REF!</v>
      </c>
      <c r="K29" s="18" t="str">
        <f>'MACHINE INFO'!O29</f>
        <v>VIDEO MACHINE</v>
      </c>
      <c r="L29" s="18" t="e">
        <f>'MACHINE INFO'!#REF!</f>
        <v>#REF!</v>
      </c>
      <c r="M29" s="573">
        <f>IF('MACHINE INFO'!P29="","",'MACHINE INFO'!P29)</f>
        <v>0</v>
      </c>
      <c r="N29" s="235">
        <f>'MACHINE INFO'!S29</f>
        <v>45627</v>
      </c>
      <c r="O29" s="344">
        <f>IF(D29=0,"",(IF($F$3="YTD TOTALS",SUM(Blank2:TEMPLATE!C30),SUM(Blank:TEMPLATE!C30))))</f>
        <v>0</v>
      </c>
      <c r="P29" s="344" t="s">
        <v>596</v>
      </c>
      <c r="Q29" s="344">
        <f>IF(D29=0,"",(IF($F$3="YTD TOTALS",SUM(Blank2:TEMPLATE!G30),SUM(Blank:TEMPLATE!G30))))</f>
        <v>0</v>
      </c>
      <c r="R29" s="344" t="str">
        <f t="shared" si="4"/>
        <v/>
      </c>
      <c r="S29" s="344">
        <f>IF(D29=0,"",(IF($F$3="YTD TOTALS",SUM(SUM(Blank2:TEMPLATE!D30),SUM(Blank2:TEMPLATE!E30)),SUM(SUM(Blank:TEMPLATE!D30),SUM(Blank:TEMPLATE!E30)))))</f>
        <v>0</v>
      </c>
      <c r="T29" s="344" t="str">
        <f t="shared" si="5"/>
        <v/>
      </c>
      <c r="U29" s="344">
        <f>IF(D29=0,"",(IF($F$3="YTD TOTALS",SUM(Blank2:TEMPLATE!F30),SUM(Blank:TEMPLATE!F30))))</f>
        <v>0</v>
      </c>
      <c r="V29" s="344" t="str">
        <f t="shared" si="6"/>
        <v/>
      </c>
      <c r="W29" s="344">
        <f>IF(D29=0,"",(IF($F$3="YTD TOTALS",SUM(Blank2:TEMPLATE!H30),SUM(Blank:TEMPLATE!H30))))</f>
        <v>0</v>
      </c>
      <c r="X29" s="344">
        <f>IF(D29=0,"",(IF($F$3="YTD TOTALS",SUM(Blank2:TEMPLATE!I30),SUM(Blank:TEMPLATE!I30))))</f>
        <v>0</v>
      </c>
      <c r="Y29" s="344">
        <f>IF(D29=0,"",(IF($F$3="YTD TOTALS",SUM(Blank2:TEMPLATE!J30),SUM(Blank:TEMPLATE!J30))))</f>
        <v>0</v>
      </c>
      <c r="Z29" s="344">
        <f>IF(D29=0,"",(IF($F$3="YTD TOTALS",(SUM(Blank2:TEMPLATE!L30)-('MACHINE INFO'!P29*(B$6-B29+1))),(SUM(Blank:TEMPLATE!L30)-('MACHINE INFO'!P29*(B$6-B29+1))))))</f>
        <v>0</v>
      </c>
      <c r="AA29" s="345">
        <f t="shared" si="7"/>
        <v>0</v>
      </c>
      <c r="AB29" s="346">
        <f>IF(D29=0,"",(SUM('MACHINE INFO'!Q29)))</f>
        <v>0.1331</v>
      </c>
      <c r="AC29" s="347" t="str">
        <f t="shared" si="8"/>
        <v/>
      </c>
      <c r="AD29" s="348" t="str">
        <f t="shared" si="9"/>
        <v/>
      </c>
      <c r="AF29" s="510"/>
      <c r="AG29" s="4"/>
      <c r="AH29" s="509"/>
      <c r="AI29" s="511"/>
      <c r="AJ29" s="207" t="s">
        <v>100</v>
      </c>
      <c r="AK29" s="511"/>
      <c r="AL29" s="511"/>
      <c r="AM29" s="512"/>
      <c r="AN29" s="4"/>
      <c r="AO29" s="23"/>
    </row>
    <row r="30" spans="1:41" s="17" customFormat="1" ht="19.25" customHeight="1" thickBot="1" x14ac:dyDescent="0.45">
      <c r="A30" s="252" t="str">
        <f>'MACHINE INFO'!B30</f>
        <v>TP</v>
      </c>
      <c r="B30" s="228">
        <f>IF($F$3="YTD TOTALS",IF('MACHINE INFO'!C30-B$2&gt;0,'MACHINE INFO'!C30,B$2),'MACHINE INFO'!C30)</f>
        <v>45901</v>
      </c>
      <c r="C30" s="18">
        <f>'MACHINE INFO'!E30</f>
        <v>21</v>
      </c>
      <c r="D30" s="18">
        <f>'MACHINE INFO'!F30</f>
        <v>410015496</v>
      </c>
      <c r="E30" s="19">
        <f>'MACHINE INFO'!G30</f>
        <v>0.05</v>
      </c>
      <c r="F30" s="18" t="str">
        <f>'MACHINE INFO'!H30</f>
        <v>ARISTOCRAT</v>
      </c>
      <c r="G30" s="18">
        <f>'MACHINE INFO'!M30</f>
        <v>0</v>
      </c>
      <c r="H30" s="18" t="str">
        <f>'MACHINE INFO'!N30</f>
        <v>5R75L75-375CR</v>
      </c>
      <c r="I30" s="336" t="e">
        <f>'MACHINE INFO'!#REF!</f>
        <v>#REF!</v>
      </c>
      <c r="J30" s="336" t="e">
        <f>'MACHINE INFO'!#REF!</f>
        <v>#REF!</v>
      </c>
      <c r="K30" s="18" t="str">
        <f>'MACHINE INFO'!O30</f>
        <v>VIDEO MACHINE</v>
      </c>
      <c r="L30" s="18" t="e">
        <f>'MACHINE INFO'!#REF!</f>
        <v>#REF!</v>
      </c>
      <c r="M30" s="573">
        <f>IF('MACHINE INFO'!P30="","",'MACHINE INFO'!P30)</f>
        <v>0</v>
      </c>
      <c r="N30" s="235">
        <f>'MACHINE INFO'!S30</f>
        <v>45627</v>
      </c>
      <c r="O30" s="344">
        <f>IF(D30=0,"",(IF($F$3="YTD TOTALS",SUM(Blank2:TEMPLATE!C31),SUM(Blank:TEMPLATE!C31))))</f>
        <v>0</v>
      </c>
      <c r="P30" s="344" t="s">
        <v>597</v>
      </c>
      <c r="Q30" s="344">
        <f>IF(D30=0,"",(IF($F$3="YTD TOTALS",SUM(Blank2:TEMPLATE!G31),SUM(Blank:TEMPLATE!G31))))</f>
        <v>0</v>
      </c>
      <c r="R30" s="344" t="str">
        <f t="shared" si="4"/>
        <v/>
      </c>
      <c r="S30" s="344">
        <f>IF(D30=0,"",(IF($F$3="YTD TOTALS",SUM(SUM(Blank2:TEMPLATE!D31),SUM(Blank2:TEMPLATE!E31)),SUM(SUM(Blank:TEMPLATE!D31),SUM(Blank:TEMPLATE!E31)))))</f>
        <v>0</v>
      </c>
      <c r="T30" s="344" t="str">
        <f t="shared" si="5"/>
        <v/>
      </c>
      <c r="U30" s="344">
        <f>IF(D30=0,"",(IF($F$3="YTD TOTALS",SUM(Blank2:TEMPLATE!F31),SUM(Blank:TEMPLATE!F31))))</f>
        <v>0</v>
      </c>
      <c r="V30" s="344" t="str">
        <f t="shared" si="6"/>
        <v/>
      </c>
      <c r="W30" s="344">
        <f>IF(D30=0,"",(IF($F$3="YTD TOTALS",SUM(Blank2:TEMPLATE!H31),SUM(Blank:TEMPLATE!H31))))</f>
        <v>0</v>
      </c>
      <c r="X30" s="344">
        <f>IF(D30=0,"",(IF($F$3="YTD TOTALS",SUM(Blank2:TEMPLATE!I31),SUM(Blank:TEMPLATE!I31))))</f>
        <v>0</v>
      </c>
      <c r="Y30" s="344">
        <f>IF(D30=0,"",(IF($F$3="YTD TOTALS",SUM(Blank2:TEMPLATE!J31),SUM(Blank:TEMPLATE!J31))))</f>
        <v>0</v>
      </c>
      <c r="Z30" s="344">
        <f>IF(D30=0,"",(IF($F$3="YTD TOTALS",(SUM(Blank2:TEMPLATE!L31)-('MACHINE INFO'!P30*(B$6-B30+1))),(SUM(Blank:TEMPLATE!L31)-('MACHINE INFO'!P30*(B$6-B30+1))))))</f>
        <v>0</v>
      </c>
      <c r="AA30" s="345">
        <f t="shared" si="7"/>
        <v>0</v>
      </c>
      <c r="AB30" s="346">
        <f>IF(D30=0,"",(SUM('MACHINE INFO'!Q30)))</f>
        <v>0.1331</v>
      </c>
      <c r="AC30" s="347" t="str">
        <f t="shared" si="8"/>
        <v/>
      </c>
      <c r="AD30" s="348" t="str">
        <f t="shared" si="9"/>
        <v/>
      </c>
      <c r="AF30" s="510"/>
      <c r="AG30" s="4"/>
      <c r="AH30" s="513"/>
      <c r="AI30" s="513"/>
      <c r="AJ30" s="513"/>
      <c r="AK30" s="513"/>
      <c r="AL30" s="513"/>
      <c r="AM30" s="512"/>
      <c r="AN30" s="4"/>
      <c r="AO30" s="23"/>
    </row>
    <row r="31" spans="1:41" s="17" customFormat="1" ht="19.25" customHeight="1" thickTop="1" x14ac:dyDescent="0.4">
      <c r="A31" s="252" t="str">
        <f>'MACHINE INFO'!B31</f>
        <v>TP</v>
      </c>
      <c r="B31" s="228">
        <f>IF($F$3="YTD TOTALS",IF('MACHINE INFO'!C31-B$2&gt;0,'MACHINE INFO'!C31,B$2),'MACHINE INFO'!C31)</f>
        <v>45901</v>
      </c>
      <c r="C31" s="18">
        <f>'MACHINE INFO'!E31</f>
        <v>22</v>
      </c>
      <c r="D31" s="18">
        <f>'MACHINE INFO'!F31</f>
        <v>410020342</v>
      </c>
      <c r="E31" s="19">
        <f>'MACHINE INFO'!G31</f>
        <v>0.05</v>
      </c>
      <c r="F31" s="18" t="str">
        <f>'MACHINE INFO'!H31</f>
        <v>ARISTOCRAT</v>
      </c>
      <c r="G31" s="18">
        <f>'MACHINE INFO'!M31</f>
        <v>0</v>
      </c>
      <c r="H31" s="18" t="str">
        <f>'MACHINE INFO'!N31</f>
        <v>5R75L75-375CR</v>
      </c>
      <c r="I31" s="336" t="e">
        <f>'MACHINE INFO'!#REF!</f>
        <v>#REF!</v>
      </c>
      <c r="J31" s="336" t="e">
        <f>'MACHINE INFO'!#REF!</f>
        <v>#REF!</v>
      </c>
      <c r="K31" s="18" t="str">
        <f>'MACHINE INFO'!O31</f>
        <v>VIDEO MACHINE</v>
      </c>
      <c r="L31" s="18" t="e">
        <f>'MACHINE INFO'!#REF!</f>
        <v>#REF!</v>
      </c>
      <c r="M31" s="573">
        <f>IF('MACHINE INFO'!P31="","",'MACHINE INFO'!P31)</f>
        <v>0</v>
      </c>
      <c r="N31" s="235">
        <f>'MACHINE INFO'!S31</f>
        <v>45627</v>
      </c>
      <c r="O31" s="344">
        <f>IF(D31=0,"",(IF($F$3="YTD TOTALS",SUM(Blank2:TEMPLATE!C32),SUM(Blank:TEMPLATE!C32))))</f>
        <v>0</v>
      </c>
      <c r="P31" s="344" t="s">
        <v>598</v>
      </c>
      <c r="Q31" s="344">
        <f>IF(D31=0,"",(IF($F$3="YTD TOTALS",SUM(Blank2:TEMPLATE!G32),SUM(Blank:TEMPLATE!G32))))</f>
        <v>0</v>
      </c>
      <c r="R31" s="344" t="str">
        <f t="shared" si="4"/>
        <v/>
      </c>
      <c r="S31" s="344">
        <f>IF(D31=0,"",(IF($F$3="YTD TOTALS",SUM(SUM(Blank2:TEMPLATE!D32),SUM(Blank2:TEMPLATE!E32)),SUM(SUM(Blank:TEMPLATE!D32),SUM(Blank:TEMPLATE!E32)))))</f>
        <v>0</v>
      </c>
      <c r="T31" s="344" t="str">
        <f t="shared" si="5"/>
        <v/>
      </c>
      <c r="U31" s="344">
        <f>IF(D31=0,"",(IF($F$3="YTD TOTALS",SUM(Blank2:TEMPLATE!F32),SUM(Blank:TEMPLATE!F32))))</f>
        <v>0</v>
      </c>
      <c r="V31" s="344" t="str">
        <f t="shared" si="6"/>
        <v/>
      </c>
      <c r="W31" s="344">
        <f>IF(D31=0,"",(IF($F$3="YTD TOTALS",SUM(Blank2:TEMPLATE!H32),SUM(Blank:TEMPLATE!H32))))</f>
        <v>0</v>
      </c>
      <c r="X31" s="344">
        <f>IF(D31=0,"",(IF($F$3="YTD TOTALS",SUM(Blank2:TEMPLATE!I32),SUM(Blank:TEMPLATE!I32))))</f>
        <v>0</v>
      </c>
      <c r="Y31" s="344">
        <f>IF(D31=0,"",(IF($F$3="YTD TOTALS",SUM(Blank2:TEMPLATE!J32),SUM(Blank:TEMPLATE!J32))))</f>
        <v>0</v>
      </c>
      <c r="Z31" s="344">
        <f>IF(D31=0,"",(IF($F$3="YTD TOTALS",(SUM(Blank2:TEMPLATE!L32)-('MACHINE INFO'!P31*(B$6-B31+1))),(SUM(Blank:TEMPLATE!L32)-('MACHINE INFO'!P31*(B$6-B31+1))))))</f>
        <v>0</v>
      </c>
      <c r="AA31" s="345">
        <f t="shared" si="7"/>
        <v>0</v>
      </c>
      <c r="AB31" s="346">
        <f>IF(D31=0,"",(SUM('MACHINE INFO'!Q31)))</f>
        <v>0.1331</v>
      </c>
      <c r="AC31" s="347" t="str">
        <f t="shared" si="8"/>
        <v/>
      </c>
      <c r="AD31" s="348" t="str">
        <f t="shared" si="9"/>
        <v/>
      </c>
      <c r="AF31" s="514" t="s">
        <v>227</v>
      </c>
      <c r="AG31" s="515" t="s">
        <v>219</v>
      </c>
      <c r="AH31" s="515" t="s">
        <v>87</v>
      </c>
      <c r="AI31" s="515" t="s">
        <v>96</v>
      </c>
      <c r="AJ31" s="515" t="s">
        <v>206</v>
      </c>
      <c r="AK31" s="515" t="s">
        <v>98</v>
      </c>
      <c r="AL31" s="515" t="s">
        <v>211</v>
      </c>
      <c r="AM31" s="515" t="s">
        <v>212</v>
      </c>
      <c r="AN31" s="516" t="s">
        <v>99</v>
      </c>
      <c r="AO31" s="517" t="s">
        <v>226</v>
      </c>
    </row>
    <row r="32" spans="1:41" s="17" customFormat="1" ht="19.25" customHeight="1" thickBot="1" x14ac:dyDescent="0.45">
      <c r="A32" s="252" t="str">
        <f>'MACHINE INFO'!B32</f>
        <v>TP</v>
      </c>
      <c r="B32" s="228">
        <f>IF($F$3="YTD TOTALS",IF('MACHINE INFO'!C32-B$2&gt;0,'MACHINE INFO'!C32,B$2),'MACHINE INFO'!C32)</f>
        <v>45968</v>
      </c>
      <c r="C32" s="18">
        <f>'MACHINE INFO'!E32</f>
        <v>23</v>
      </c>
      <c r="D32" s="18">
        <f>'MACHINE INFO'!F32</f>
        <v>410038515</v>
      </c>
      <c r="E32" s="19">
        <f>'MACHINE INFO'!G32</f>
        <v>0.05</v>
      </c>
      <c r="F32" s="18" t="str">
        <f>'MACHINE INFO'!H32</f>
        <v>ARISTOCRAT</v>
      </c>
      <c r="G32" s="18">
        <f>'MACHINE INFO'!M32</f>
        <v>0</v>
      </c>
      <c r="H32" s="18" t="str">
        <f>'MACHINE INFO'!N32</f>
        <v>5R50L50-500CR</v>
      </c>
      <c r="I32" s="336" t="e">
        <f>'MACHINE INFO'!#REF!</f>
        <v>#REF!</v>
      </c>
      <c r="J32" s="336" t="e">
        <f>'MACHINE INFO'!#REF!</f>
        <v>#REF!</v>
      </c>
      <c r="K32" s="18" t="str">
        <f>'MACHINE INFO'!O32</f>
        <v>VIDEO MACHINE</v>
      </c>
      <c r="L32" s="18" t="e">
        <f>'MACHINE INFO'!#REF!</f>
        <v>#REF!</v>
      </c>
      <c r="M32" s="573">
        <f>IF('MACHINE INFO'!P32="","",'MACHINE INFO'!P32)</f>
        <v>0</v>
      </c>
      <c r="N32" s="235">
        <f>'MACHINE INFO'!S32</f>
        <v>45627</v>
      </c>
      <c r="O32" s="344">
        <f>IF(D32=0,"",(IF($F$3="YTD TOTALS",SUM(Blank2:TEMPLATE!C33),SUM(Blank:TEMPLATE!C33))))</f>
        <v>0</v>
      </c>
      <c r="P32" s="344" t="s">
        <v>599</v>
      </c>
      <c r="Q32" s="344">
        <f>IF(D32=0,"",(IF($F$3="YTD TOTALS",SUM(Blank2:TEMPLATE!G33),SUM(Blank:TEMPLATE!G33))))</f>
        <v>0</v>
      </c>
      <c r="R32" s="344" t="str">
        <f t="shared" si="4"/>
        <v/>
      </c>
      <c r="S32" s="344">
        <f>IF(D32=0,"",(IF($F$3="YTD TOTALS",SUM(SUM(Blank2:TEMPLATE!D33),SUM(Blank2:TEMPLATE!E33)),SUM(SUM(Blank:TEMPLATE!D33),SUM(Blank:TEMPLATE!E33)))))</f>
        <v>0</v>
      </c>
      <c r="T32" s="344" t="str">
        <f t="shared" si="5"/>
        <v/>
      </c>
      <c r="U32" s="344">
        <f>IF(D32=0,"",(IF($F$3="YTD TOTALS",SUM(Blank2:TEMPLATE!F33),SUM(Blank:TEMPLATE!F33))))</f>
        <v>0</v>
      </c>
      <c r="V32" s="344" t="str">
        <f t="shared" si="6"/>
        <v/>
      </c>
      <c r="W32" s="344">
        <f>IF(D32=0,"",(IF($F$3="YTD TOTALS",SUM(Blank2:TEMPLATE!H33),SUM(Blank:TEMPLATE!H33))))</f>
        <v>0</v>
      </c>
      <c r="X32" s="344">
        <f>IF(D32=0,"",(IF($F$3="YTD TOTALS",SUM(Blank2:TEMPLATE!I33),SUM(Blank:TEMPLATE!I33))))</f>
        <v>0</v>
      </c>
      <c r="Y32" s="344">
        <f>IF(D32=0,"",(IF($F$3="YTD TOTALS",SUM(Blank2:TEMPLATE!J33),SUM(Blank:TEMPLATE!J33))))</f>
        <v>0</v>
      </c>
      <c r="Z32" s="344">
        <f>IF(D32=0,"",(IF($F$3="YTD TOTALS",(SUM(Blank2:TEMPLATE!L33)-('MACHINE INFO'!P32*(B$6-B32+1))),(SUM(Blank:TEMPLATE!L33)-('MACHINE INFO'!P32*(B$6-B32+1))))))</f>
        <v>0</v>
      </c>
      <c r="AA32" s="345">
        <f t="shared" si="7"/>
        <v>0</v>
      </c>
      <c r="AB32" s="346">
        <f>IF(D32=0,"",(SUM('MACHINE INFO'!Q32)))</f>
        <v>0.111</v>
      </c>
      <c r="AC32" s="347" t="str">
        <f t="shared" si="8"/>
        <v/>
      </c>
      <c r="AD32" s="348" t="str">
        <f t="shared" si="9"/>
        <v/>
      </c>
      <c r="AF32" s="186" t="e">
        <f>IF('TABLE INFO'!#REF!="","",IF($F$3="YTD TOTALS",IF('TABLE INFO'!#REF!-B$2&gt;0,'TABLE INFO'!#REF!,B$2),'TABLE INFO'!#REF!))</f>
        <v>#REF!</v>
      </c>
      <c r="AG32" s="187" t="e">
        <f>IF('TABLE INFO'!#REF!="","",'TABLE INFO'!#REF!)</f>
        <v>#REF!</v>
      </c>
      <c r="AH32" s="187" t="e">
        <f>IF('TABLE INFO'!#REF!="","",IF(SUM(Blank2:TEMPLATE!W30)=0,"NO DROP",IF($F$3="YTD TOTALS",SUM(Blank2:TEMPLATE!W30),SUM(Blank2:TEMPLATE!W30))))</f>
        <v>#REF!</v>
      </c>
      <c r="AI32" s="188" t="e">
        <f>IF('TABLE INFO'!#REF!="","",IF(B$6="","NO DATE",IF(AH32="NO DROP","NO DROP",SUM(AH32/(B$6-AF32+1)))))</f>
        <v>#REF!</v>
      </c>
      <c r="AJ32" s="187" t="e">
        <f>IF('TABLE INFO'!#REF!="","",IF(SUM(Blank2:TEMPLATE!W31)=0,"NO DROP",IF($F$3="YTD TOTALS",SUM(Blank2:TEMPLATE!W31),SUM(Blank2:TEMPLATE!W31))))</f>
        <v>#REF!</v>
      </c>
      <c r="AK32" s="188" t="e">
        <f>IF('TABLE INFO'!#REF!="","",IF(B$6="","NO DATE",IF(AJ32="NO DROP","NO DROP",SUM(AJ32/(B$6-AF32+1)))))</f>
        <v>#REF!</v>
      </c>
      <c r="AL32" s="189" t="e">
        <f>IF('TABLE INFO'!#REF!="","",IF(AH32="NO DROP","NO DROP",AJ32/AH32))</f>
        <v>#REF!</v>
      </c>
      <c r="AM32" s="197" t="e">
        <f>IF('TABLE INFO'!#REF!="","",'TABLE INFO'!#REF!)</f>
        <v>#REF!</v>
      </c>
      <c r="AN32" s="251" t="e">
        <f>IF('TABLE INFO'!#REF!="","",IF(AH32="NO DROP","NO DROP",SUM(AL32-AM32)))</f>
        <v>#REF!</v>
      </c>
      <c r="AO32" s="190" t="e">
        <f>IF('TABLE INFO'!#REF!="","",'TABLE INFO'!#REF!)</f>
        <v>#REF!</v>
      </c>
    </row>
    <row r="33" spans="1:43" s="17" customFormat="1" ht="19.25" customHeight="1" thickTop="1" x14ac:dyDescent="0.4">
      <c r="A33" s="252" t="str">
        <f>'MACHINE INFO'!B33</f>
        <v>TP</v>
      </c>
      <c r="B33" s="228">
        <f>IF($F$3="YTD TOTALS",IF('MACHINE INFO'!C33-B$2&gt;0,'MACHINE INFO'!C33,B$2),'MACHINE INFO'!C33)</f>
        <v>45968</v>
      </c>
      <c r="C33" s="18">
        <f>'MACHINE INFO'!E33</f>
        <v>24</v>
      </c>
      <c r="D33" s="18">
        <f>'MACHINE INFO'!F33</f>
        <v>410043290</v>
      </c>
      <c r="E33" s="19">
        <f>'MACHINE INFO'!G33</f>
        <v>0.05</v>
      </c>
      <c r="F33" s="18" t="str">
        <f>'MACHINE INFO'!H33</f>
        <v>ARISTOCRAT</v>
      </c>
      <c r="G33" s="18">
        <f>'MACHINE INFO'!M33</f>
        <v>0</v>
      </c>
      <c r="H33" s="18" t="str">
        <f>'MACHINE INFO'!N33</f>
        <v>5R50L50-500CR</v>
      </c>
      <c r="I33" s="336" t="e">
        <f>'MACHINE INFO'!#REF!</f>
        <v>#REF!</v>
      </c>
      <c r="J33" s="336" t="e">
        <f>'MACHINE INFO'!#REF!</f>
        <v>#REF!</v>
      </c>
      <c r="K33" s="18" t="str">
        <f>'MACHINE INFO'!O33</f>
        <v>VIDEO MACHINE</v>
      </c>
      <c r="L33" s="18" t="e">
        <f>'MACHINE INFO'!#REF!</f>
        <v>#REF!</v>
      </c>
      <c r="M33" s="573">
        <f>IF('MACHINE INFO'!P33="","",'MACHINE INFO'!P33)</f>
        <v>0</v>
      </c>
      <c r="N33" s="235">
        <f>'MACHINE INFO'!S33</f>
        <v>45627</v>
      </c>
      <c r="O33" s="344">
        <f>IF(D33=0,"",(IF($F$3="YTD TOTALS",SUM(Blank2:TEMPLATE!C34),SUM(Blank:TEMPLATE!C34))))</f>
        <v>0</v>
      </c>
      <c r="P33" s="344" t="s">
        <v>600</v>
      </c>
      <c r="Q33" s="344">
        <f>IF(D33=0,"",(IF($F$3="YTD TOTALS",SUM(Blank2:TEMPLATE!G34),SUM(Blank:TEMPLATE!G34))))</f>
        <v>0</v>
      </c>
      <c r="R33" s="344" t="str">
        <f t="shared" si="4"/>
        <v/>
      </c>
      <c r="S33" s="344">
        <f>IF(D33=0,"",(IF($F$3="YTD TOTALS",SUM(SUM(Blank2:TEMPLATE!D34),SUM(Blank2:TEMPLATE!E34)),SUM(SUM(Blank:TEMPLATE!D34),SUM(Blank:TEMPLATE!E34)))))</f>
        <v>0</v>
      </c>
      <c r="T33" s="344" t="str">
        <f t="shared" si="5"/>
        <v/>
      </c>
      <c r="U33" s="344">
        <f>IF(D33=0,"",(IF($F$3="YTD TOTALS",SUM(Blank2:TEMPLATE!F34),SUM(Blank:TEMPLATE!F34))))</f>
        <v>0</v>
      </c>
      <c r="V33" s="344" t="str">
        <f t="shared" si="6"/>
        <v/>
      </c>
      <c r="W33" s="344">
        <f>IF(D33=0,"",(IF($F$3="YTD TOTALS",SUM(Blank2:TEMPLATE!H34),SUM(Blank:TEMPLATE!H34))))</f>
        <v>0</v>
      </c>
      <c r="X33" s="344">
        <f>IF(D33=0,"",(IF($F$3="YTD TOTALS",SUM(Blank2:TEMPLATE!I34),SUM(Blank:TEMPLATE!I34))))</f>
        <v>0</v>
      </c>
      <c r="Y33" s="344">
        <f>IF(D33=0,"",(IF($F$3="YTD TOTALS",SUM(Blank2:TEMPLATE!J34),SUM(Blank:TEMPLATE!J34))))</f>
        <v>0</v>
      </c>
      <c r="Z33" s="344">
        <f>IF(D33=0,"",(IF($F$3="YTD TOTALS",(SUM(Blank2:TEMPLATE!L34)-('MACHINE INFO'!P33*(B$6-B33+1))),(SUM(Blank:TEMPLATE!L34)-('MACHINE INFO'!P33*(B$6-B33+1))))))</f>
        <v>0</v>
      </c>
      <c r="AA33" s="345">
        <f t="shared" si="7"/>
        <v>0</v>
      </c>
      <c r="AB33" s="346">
        <f>IF(D33=0,"",(SUM('MACHINE INFO'!Q33)))</f>
        <v>0.111</v>
      </c>
      <c r="AC33" s="347" t="str">
        <f t="shared" si="8"/>
        <v/>
      </c>
      <c r="AD33" s="348" t="str">
        <f t="shared" si="9"/>
        <v/>
      </c>
      <c r="AE33" s="22"/>
      <c r="AH33" s="191"/>
      <c r="AI33" s="191"/>
      <c r="AJ33" s="191"/>
      <c r="AK33" s="191"/>
      <c r="AL33" s="192"/>
      <c r="AM33" s="192"/>
      <c r="AN33" s="192"/>
    </row>
    <row r="34" spans="1:43" s="17" customFormat="1" ht="19.25" customHeight="1" x14ac:dyDescent="0.4">
      <c r="A34" s="252" t="str">
        <f>'MACHINE INFO'!B34</f>
        <v>TP</v>
      </c>
      <c r="B34" s="228">
        <f>IF($F$3="YTD TOTALS",IF('MACHINE INFO'!C34-B$2&gt;0,'MACHINE INFO'!C34,B$2),'MACHINE INFO'!C34)</f>
        <v>45968</v>
      </c>
      <c r="C34" s="18">
        <f>'MACHINE INFO'!E34</f>
        <v>25</v>
      </c>
      <c r="D34" s="18">
        <f>'MACHINE INFO'!F34</f>
        <v>410053199</v>
      </c>
      <c r="E34" s="19">
        <f>'MACHINE INFO'!G34</f>
        <v>0.05</v>
      </c>
      <c r="F34" s="18" t="str">
        <f>'MACHINE INFO'!H34</f>
        <v>ARISTOCRAT</v>
      </c>
      <c r="G34" s="18">
        <f>'MACHINE INFO'!M34</f>
        <v>0</v>
      </c>
      <c r="H34" s="18" t="str">
        <f>'MACHINE INFO'!N34</f>
        <v>5R50L50-500CR</v>
      </c>
      <c r="I34" s="336" t="e">
        <f>'MACHINE INFO'!#REF!</f>
        <v>#REF!</v>
      </c>
      <c r="J34" s="336" t="e">
        <f>'MACHINE INFO'!#REF!</f>
        <v>#REF!</v>
      </c>
      <c r="K34" s="18" t="str">
        <f>'MACHINE INFO'!O34</f>
        <v>VIDEO MACHINE</v>
      </c>
      <c r="L34" s="18" t="e">
        <f>'MACHINE INFO'!#REF!</f>
        <v>#REF!</v>
      </c>
      <c r="M34" s="573">
        <f>IF('MACHINE INFO'!P34="","",'MACHINE INFO'!P34)</f>
        <v>0</v>
      </c>
      <c r="N34" s="235">
        <f>'MACHINE INFO'!S34</f>
        <v>45627</v>
      </c>
      <c r="O34" s="344">
        <f>IF(D34=0,"",(IF($F$3="YTD TOTALS",SUM(Blank2:TEMPLATE!C35),SUM(Blank:TEMPLATE!C35))))</f>
        <v>0</v>
      </c>
      <c r="P34" s="344" t="s">
        <v>601</v>
      </c>
      <c r="Q34" s="344">
        <f>IF(D34=0,"",(IF($F$3="YTD TOTALS",SUM(Blank2:TEMPLATE!G35),SUM(Blank:TEMPLATE!G35))))</f>
        <v>0</v>
      </c>
      <c r="R34" s="344" t="str">
        <f t="shared" si="4"/>
        <v/>
      </c>
      <c r="S34" s="344">
        <f>IF(D34=0,"",(IF($F$3="YTD TOTALS",SUM(SUM(Blank2:TEMPLATE!D35),SUM(Blank2:TEMPLATE!E35)),SUM(SUM(Blank:TEMPLATE!D35),SUM(Blank:TEMPLATE!E35)))))</f>
        <v>0</v>
      </c>
      <c r="T34" s="344" t="str">
        <f t="shared" si="5"/>
        <v/>
      </c>
      <c r="U34" s="344">
        <f>IF(D34=0,"",(IF($F$3="YTD TOTALS",SUM(Blank2:TEMPLATE!F35),SUM(Blank:TEMPLATE!F35))))</f>
        <v>0</v>
      </c>
      <c r="V34" s="344" t="str">
        <f t="shared" si="6"/>
        <v/>
      </c>
      <c r="W34" s="344">
        <f>IF(D34=0,"",(IF($F$3="YTD TOTALS",SUM(Blank2:TEMPLATE!H35),SUM(Blank:TEMPLATE!H35))))</f>
        <v>0</v>
      </c>
      <c r="X34" s="344">
        <f>IF(D34=0,"",(IF($F$3="YTD TOTALS",SUM(Blank2:TEMPLATE!I35),SUM(Blank:TEMPLATE!I35))))</f>
        <v>0</v>
      </c>
      <c r="Y34" s="344">
        <f>IF(D34=0,"",(IF($F$3="YTD TOTALS",SUM(Blank2:TEMPLATE!J35),SUM(Blank:TEMPLATE!J35))))</f>
        <v>0</v>
      </c>
      <c r="Z34" s="344">
        <f>IF(D34=0,"",(IF($F$3="YTD TOTALS",(SUM(Blank2:TEMPLATE!L35)-('MACHINE INFO'!P34*(B$6-B34+1))),(SUM(Blank:TEMPLATE!L35)-('MACHINE INFO'!P34*(B$6-B34+1))))))</f>
        <v>0</v>
      </c>
      <c r="AA34" s="345">
        <f t="shared" si="7"/>
        <v>0</v>
      </c>
      <c r="AB34" s="346">
        <f>IF(D34=0,"",(SUM('MACHINE INFO'!Q34)))</f>
        <v>0.111</v>
      </c>
      <c r="AC34" s="347" t="str">
        <f t="shared" si="8"/>
        <v/>
      </c>
      <c r="AD34" s="348" t="str">
        <f t="shared" si="9"/>
        <v/>
      </c>
      <c r="AE34" s="22"/>
      <c r="AH34" s="191"/>
      <c r="AI34" s="191"/>
      <c r="AJ34" s="191"/>
      <c r="AK34" s="191"/>
      <c r="AL34" s="192"/>
      <c r="AM34" s="192"/>
      <c r="AN34" s="192"/>
    </row>
    <row r="35" spans="1:43" s="17" customFormat="1" ht="19.25" customHeight="1" x14ac:dyDescent="0.4">
      <c r="A35" s="252" t="str">
        <f>'MACHINE INFO'!B35</f>
        <v>TP</v>
      </c>
      <c r="B35" s="228">
        <f>IF($F$3="YTD TOTALS",IF('MACHINE INFO'!C35-B$2&gt;0,'MACHINE INFO'!C35,B$2),'MACHINE INFO'!C35)</f>
        <v>45907</v>
      </c>
      <c r="C35" s="18">
        <f>'MACHINE INFO'!E35</f>
        <v>26</v>
      </c>
      <c r="D35" s="18">
        <f>'MACHINE INFO'!F35</f>
        <v>410556392</v>
      </c>
      <c r="E35" s="19">
        <f>'MACHINE INFO'!G35</f>
        <v>1</v>
      </c>
      <c r="F35" s="18" t="str">
        <f>'MACHINE INFO'!H35</f>
        <v>IGT</v>
      </c>
      <c r="G35" s="18">
        <f>'MACHINE INFO'!M35</f>
        <v>0</v>
      </c>
      <c r="H35" s="18" t="str">
        <f>'MACHINE INFO'!N35</f>
        <v>3R9L1-27CR</v>
      </c>
      <c r="I35" s="336" t="e">
        <f>'MACHINE INFO'!#REF!</f>
        <v>#REF!</v>
      </c>
      <c r="J35" s="336" t="e">
        <f>'MACHINE INFO'!#REF!</f>
        <v>#REF!</v>
      </c>
      <c r="K35" s="18" t="str">
        <f>'MACHINE INFO'!O35</f>
        <v>REEL MACHINE</v>
      </c>
      <c r="L35" s="18" t="e">
        <f>'MACHINE INFO'!#REF!</f>
        <v>#REF!</v>
      </c>
      <c r="M35" s="573">
        <f>IF('MACHINE INFO'!P35="","",'MACHINE INFO'!P35)</f>
        <v>52</v>
      </c>
      <c r="N35" s="235">
        <f>'MACHINE INFO'!S35</f>
        <v>45566</v>
      </c>
      <c r="O35" s="344">
        <f>IF(D35=0,"",(IF($F$3="YTD TOTALS",SUM(Blank2:TEMPLATE!C36),SUM(Blank:TEMPLATE!C36))))</f>
        <v>0</v>
      </c>
      <c r="P35" s="344" t="s">
        <v>602</v>
      </c>
      <c r="Q35" s="344">
        <f>IF(D35=0,"",(IF($F$3="YTD TOTALS",SUM(Blank2:TEMPLATE!G36),SUM(Blank:TEMPLATE!G36))))</f>
        <v>0</v>
      </c>
      <c r="R35" s="344" t="str">
        <f t="shared" si="4"/>
        <v/>
      </c>
      <c r="S35" s="344">
        <f>IF(D35=0,"",(IF($F$3="YTD TOTALS",SUM(SUM(Blank2:TEMPLATE!D36),SUM(Blank2:TEMPLATE!E36)),SUM(SUM(Blank:TEMPLATE!D36),SUM(Blank:TEMPLATE!E36)))))</f>
        <v>0</v>
      </c>
      <c r="T35" s="344" t="str">
        <f t="shared" si="5"/>
        <v/>
      </c>
      <c r="U35" s="344">
        <f>IF(D35=0,"",(IF($F$3="YTD TOTALS",SUM(Blank2:TEMPLATE!F36),SUM(Blank:TEMPLATE!F36))))</f>
        <v>0</v>
      </c>
      <c r="V35" s="344" t="str">
        <f t="shared" si="6"/>
        <v/>
      </c>
      <c r="W35" s="344">
        <f>IF(D35=0,"",(IF($F$3="YTD TOTALS",SUM(Blank2:TEMPLATE!H36),SUM(Blank:TEMPLATE!H36))))</f>
        <v>0</v>
      </c>
      <c r="X35" s="344">
        <f>IF(D35=0,"",(IF($F$3="YTD TOTALS",SUM(Blank2:TEMPLATE!I36),SUM(Blank:TEMPLATE!I36))))</f>
        <v>0</v>
      </c>
      <c r="Y35" s="344">
        <f>IF(D35=0,"",(IF($F$3="YTD TOTALS",SUM(Blank2:TEMPLATE!J36),SUM(Blank:TEMPLATE!J36))))</f>
        <v>0</v>
      </c>
      <c r="Z35" s="344">
        <f>IF(D35=0,"",(IF($F$3="YTD TOTALS",(SUM(Blank2:TEMPLATE!L36)-('MACHINE INFO'!P35*(B$6-B35+1))),(SUM(Blank:TEMPLATE!L36)-('MACHINE INFO'!P35*(B$6-B35+1))))))</f>
        <v>-4368</v>
      </c>
      <c r="AA35" s="345">
        <f t="shared" si="7"/>
        <v>-52</v>
      </c>
      <c r="AB35" s="346">
        <f>IF(D35=0,"",(SUM('MACHINE INFO'!Q35)))</f>
        <v>0.129</v>
      </c>
      <c r="AC35" s="347" t="str">
        <f t="shared" si="8"/>
        <v/>
      </c>
      <c r="AD35" s="348" t="str">
        <f t="shared" si="9"/>
        <v/>
      </c>
      <c r="AE35" s="22"/>
      <c r="AH35" s="34"/>
      <c r="AI35" s="34"/>
      <c r="AJ35" s="34"/>
      <c r="AK35" s="34"/>
      <c r="AL35" s="89"/>
      <c r="AM35" s="89"/>
      <c r="AN35" s="89"/>
    </row>
    <row r="36" spans="1:43" s="17" customFormat="1" ht="19.25" customHeight="1" x14ac:dyDescent="0.4">
      <c r="A36" s="252" t="str">
        <f>'MACHINE INFO'!B36</f>
        <v>TP</v>
      </c>
      <c r="B36" s="228">
        <f>IF($F$3="YTD TOTALS",IF('MACHINE INFO'!C36-B$2&gt;0,'MACHINE INFO'!C36,B$2),'MACHINE INFO'!C36)</f>
        <v>45908</v>
      </c>
      <c r="C36" s="18">
        <f>'MACHINE INFO'!E36</f>
        <v>27</v>
      </c>
      <c r="D36" s="18">
        <f>'MACHINE INFO'!F36</f>
        <v>410561135</v>
      </c>
      <c r="E36" s="19">
        <f>'MACHINE INFO'!G36</f>
        <v>0.01</v>
      </c>
      <c r="F36" s="18" t="str">
        <f>'MACHINE INFO'!H36</f>
        <v>LIGHT AND WONDER</v>
      </c>
      <c r="G36" s="18">
        <f>'MACHINE INFO'!M36</f>
        <v>0</v>
      </c>
      <c r="H36" s="18" t="str">
        <f>'MACHINE INFO'!N36</f>
        <v>5R50L60-600CR</v>
      </c>
      <c r="I36" s="336" t="e">
        <f>'MACHINE INFO'!#REF!</f>
        <v>#REF!</v>
      </c>
      <c r="J36" s="336" t="e">
        <f>'MACHINE INFO'!#REF!</f>
        <v>#REF!</v>
      </c>
      <c r="K36" s="18" t="str">
        <f>'MACHINE INFO'!O36</f>
        <v>VIDEO MACHINE</v>
      </c>
      <c r="L36" s="18" t="e">
        <f>'MACHINE INFO'!#REF!</f>
        <v>#REF!</v>
      </c>
      <c r="M36" s="573">
        <f>IF('MACHINE INFO'!P36="","",'MACHINE INFO'!P36)</f>
        <v>0</v>
      </c>
      <c r="N36" s="235">
        <f>'MACHINE INFO'!S36</f>
        <v>45627</v>
      </c>
      <c r="O36" s="344">
        <f>IF(D36=0,"",(IF($F$3="YTD TOTALS",SUM(Blank2:TEMPLATE!C37),SUM(Blank:TEMPLATE!C37))))</f>
        <v>0</v>
      </c>
      <c r="P36" s="344" t="s">
        <v>603</v>
      </c>
      <c r="Q36" s="344">
        <f>IF(D36=0,"",(IF($F$3="YTD TOTALS",SUM(Blank2:TEMPLATE!G37),SUM(Blank:TEMPLATE!G37))))</f>
        <v>0</v>
      </c>
      <c r="R36" s="344" t="str">
        <f t="shared" si="4"/>
        <v/>
      </c>
      <c r="S36" s="344">
        <f>IF(D36=0,"",(IF($F$3="YTD TOTALS",SUM(SUM(Blank2:TEMPLATE!D37),SUM(Blank2:TEMPLATE!E37)),SUM(SUM(Blank:TEMPLATE!D37),SUM(Blank:TEMPLATE!E37)))))</f>
        <v>0</v>
      </c>
      <c r="T36" s="344" t="str">
        <f t="shared" si="5"/>
        <v/>
      </c>
      <c r="U36" s="344">
        <f>IF(D36=0,"",(IF($F$3="YTD TOTALS",SUM(Blank2:TEMPLATE!F37),SUM(Blank:TEMPLATE!F37))))</f>
        <v>0</v>
      </c>
      <c r="V36" s="344" t="str">
        <f t="shared" si="6"/>
        <v/>
      </c>
      <c r="W36" s="344">
        <f>IF(D36=0,"",(IF($F$3="YTD TOTALS",SUM(Blank2:TEMPLATE!H37),SUM(Blank:TEMPLATE!H37))))</f>
        <v>0</v>
      </c>
      <c r="X36" s="344">
        <f>IF(D36=0,"",(IF($F$3="YTD TOTALS",SUM(Blank2:TEMPLATE!I37),SUM(Blank:TEMPLATE!I37))))</f>
        <v>0</v>
      </c>
      <c r="Y36" s="344">
        <f>IF(D36=0,"",(IF($F$3="YTD TOTALS",SUM(Blank2:TEMPLATE!J37),SUM(Blank:TEMPLATE!J37))))</f>
        <v>0</v>
      </c>
      <c r="Z36" s="344">
        <f>IF(D36=0,"",(IF($F$3="YTD TOTALS",(SUM(Blank2:TEMPLATE!L37)-('MACHINE INFO'!P36*(B$6-B36+1))),(SUM(Blank:TEMPLATE!L37)-('MACHINE INFO'!P36*(B$6-B36+1))))))</f>
        <v>0</v>
      </c>
      <c r="AA36" s="345">
        <f t="shared" si="7"/>
        <v>0</v>
      </c>
      <c r="AB36" s="346">
        <f>IF(D36=0,"",(SUM('MACHINE INFO'!Q36)))</f>
        <v>9.6799999999999997E-2</v>
      </c>
      <c r="AC36" s="347" t="str">
        <f t="shared" si="8"/>
        <v/>
      </c>
      <c r="AD36" s="348" t="str">
        <f t="shared" si="9"/>
        <v/>
      </c>
      <c r="AE36" s="22"/>
      <c r="AF36" s="22"/>
      <c r="AG36" s="22"/>
      <c r="AH36" s="22"/>
      <c r="AI36" s="22"/>
      <c r="AJ36" s="22"/>
      <c r="AK36" s="22"/>
      <c r="AL36" s="22"/>
      <c r="AM36" s="22"/>
      <c r="AN36" s="22"/>
      <c r="AO36" s="22"/>
    </row>
    <row r="37" spans="1:43" s="17" customFormat="1" ht="19.25" customHeight="1" x14ac:dyDescent="0.4">
      <c r="A37" s="252" t="str">
        <f>'MACHINE INFO'!B37</f>
        <v>TP</v>
      </c>
      <c r="B37" s="228">
        <f>IF($F$3="YTD TOTALS",IF('MACHINE INFO'!C37-B$2&gt;0,'MACHINE INFO'!C37,B$2),'MACHINE INFO'!C37)</f>
        <v>45908</v>
      </c>
      <c r="C37" s="18">
        <f>'MACHINE INFO'!E37</f>
        <v>28</v>
      </c>
      <c r="D37" s="18">
        <f>'MACHINE INFO'!F37</f>
        <v>410571178</v>
      </c>
      <c r="E37" s="19">
        <f>'MACHINE INFO'!G37</f>
        <v>0.01</v>
      </c>
      <c r="F37" s="18" t="str">
        <f>'MACHINE INFO'!H37</f>
        <v>LIGHT AND WONDER</v>
      </c>
      <c r="G37" s="18">
        <f>'MACHINE INFO'!M37</f>
        <v>0</v>
      </c>
      <c r="H37" s="18" t="str">
        <f>'MACHINE INFO'!N37</f>
        <v>5R50L60-600CR</v>
      </c>
      <c r="I37" s="336" t="e">
        <f>'MACHINE INFO'!#REF!</f>
        <v>#REF!</v>
      </c>
      <c r="J37" s="336" t="e">
        <f>'MACHINE INFO'!#REF!</f>
        <v>#REF!</v>
      </c>
      <c r="K37" s="18" t="str">
        <f>'MACHINE INFO'!O37</f>
        <v>VIDEO MACHINE</v>
      </c>
      <c r="L37" s="18" t="e">
        <f>'MACHINE INFO'!#REF!</f>
        <v>#REF!</v>
      </c>
      <c r="M37" s="573">
        <f>IF('MACHINE INFO'!P37="","",'MACHINE INFO'!P37)</f>
        <v>0</v>
      </c>
      <c r="N37" s="235">
        <f>'MACHINE INFO'!S37</f>
        <v>45627</v>
      </c>
      <c r="O37" s="344">
        <f>IF(D37=0,"",(IF($F$3="YTD TOTALS",SUM(Blank2:TEMPLATE!C38),SUM(Blank:TEMPLATE!C38))))</f>
        <v>0</v>
      </c>
      <c r="P37" s="344" t="s">
        <v>604</v>
      </c>
      <c r="Q37" s="344">
        <f>IF(D37=0,"",(IF($F$3="YTD TOTALS",SUM(Blank2:TEMPLATE!G38),SUM(Blank:TEMPLATE!G38))))</f>
        <v>0</v>
      </c>
      <c r="R37" s="344" t="str">
        <f t="shared" si="4"/>
        <v/>
      </c>
      <c r="S37" s="344">
        <f>IF(D37=0,"",(IF($F$3="YTD TOTALS",SUM(SUM(Blank2:TEMPLATE!D38),SUM(Blank2:TEMPLATE!E38)),SUM(SUM(Blank:TEMPLATE!D38),SUM(Blank:TEMPLATE!E38)))))</f>
        <v>0</v>
      </c>
      <c r="T37" s="344" t="str">
        <f t="shared" si="5"/>
        <v/>
      </c>
      <c r="U37" s="344">
        <f>IF(D37=0,"",(IF($F$3="YTD TOTALS",SUM(Blank2:TEMPLATE!F38),SUM(Blank:TEMPLATE!F38))))</f>
        <v>0</v>
      </c>
      <c r="V37" s="344" t="str">
        <f t="shared" si="6"/>
        <v/>
      </c>
      <c r="W37" s="344">
        <f>IF(D37=0,"",(IF($F$3="YTD TOTALS",SUM(Blank2:TEMPLATE!H38),SUM(Blank:TEMPLATE!H38))))</f>
        <v>0</v>
      </c>
      <c r="X37" s="344">
        <f>IF(D37=0,"",(IF($F$3="YTD TOTALS",SUM(Blank2:TEMPLATE!I38),SUM(Blank:TEMPLATE!I38))))</f>
        <v>0</v>
      </c>
      <c r="Y37" s="344">
        <f>IF(D37=0,"",(IF($F$3="YTD TOTALS",SUM(Blank2:TEMPLATE!J38),SUM(Blank:TEMPLATE!J38))))</f>
        <v>0</v>
      </c>
      <c r="Z37" s="344">
        <f>IF(D37=0,"",(IF($F$3="YTD TOTALS",(SUM(Blank2:TEMPLATE!L38)-('MACHINE INFO'!P37*(B$6-B37+1))),(SUM(Blank:TEMPLATE!L38)-('MACHINE INFO'!P37*(B$6-B37+1))))))</f>
        <v>0</v>
      </c>
      <c r="AA37" s="345">
        <f t="shared" si="7"/>
        <v>0</v>
      </c>
      <c r="AB37" s="346">
        <f>IF(D37=0,"",(SUM('MACHINE INFO'!Q37)))</f>
        <v>9.6799999999999997E-2</v>
      </c>
      <c r="AC37" s="347" t="str">
        <f t="shared" si="8"/>
        <v/>
      </c>
      <c r="AD37" s="348" t="str">
        <f t="shared" si="9"/>
        <v/>
      </c>
      <c r="AE37" s="22"/>
      <c r="AF37" s="22"/>
      <c r="AG37" s="22"/>
      <c r="AH37" s="22"/>
      <c r="AI37" s="22"/>
      <c r="AJ37" s="22"/>
      <c r="AK37" s="22"/>
      <c r="AL37" s="22"/>
      <c r="AM37" s="22"/>
      <c r="AN37" s="22"/>
      <c r="AO37" s="22"/>
    </row>
    <row r="38" spans="1:43" s="17" customFormat="1" ht="19.25" customHeight="1" x14ac:dyDescent="0.4">
      <c r="A38" s="252" t="str">
        <f>'MACHINE INFO'!B38</f>
        <v>TP</v>
      </c>
      <c r="B38" s="228">
        <f>IF($F$3="YTD TOTALS",IF('MACHINE INFO'!C38-B$2&gt;0,'MACHINE INFO'!C38,B$2),'MACHINE INFO'!C38)</f>
        <v>45908</v>
      </c>
      <c r="C38" s="18">
        <f>'MACHINE INFO'!E38</f>
        <v>29</v>
      </c>
      <c r="D38" s="18">
        <f>'MACHINE INFO'!F38</f>
        <v>410581492</v>
      </c>
      <c r="E38" s="19">
        <f>'MACHINE INFO'!G38</f>
        <v>0.01</v>
      </c>
      <c r="F38" s="18" t="str">
        <f>'MACHINE INFO'!H38</f>
        <v>LIGHT AND WONDER</v>
      </c>
      <c r="G38" s="18">
        <f>'MACHINE INFO'!M38</f>
        <v>0</v>
      </c>
      <c r="H38" s="18" t="str">
        <f>'MACHINE INFO'!N38</f>
        <v>5R50L60-600CR</v>
      </c>
      <c r="I38" s="336" t="e">
        <f>'MACHINE INFO'!#REF!</f>
        <v>#REF!</v>
      </c>
      <c r="J38" s="336" t="e">
        <f>'MACHINE INFO'!#REF!</f>
        <v>#REF!</v>
      </c>
      <c r="K38" s="18" t="str">
        <f>'MACHINE INFO'!O38</f>
        <v>VIDEO MACHINE</v>
      </c>
      <c r="L38" s="18" t="e">
        <f>'MACHINE INFO'!#REF!</f>
        <v>#REF!</v>
      </c>
      <c r="M38" s="573">
        <f>IF('MACHINE INFO'!P38="","",'MACHINE INFO'!P38)</f>
        <v>0</v>
      </c>
      <c r="N38" s="235">
        <f>'MACHINE INFO'!S38</f>
        <v>45627</v>
      </c>
      <c r="O38" s="344">
        <f>IF(D38=0,"",(IF($F$3="YTD TOTALS",SUM(Blank2:TEMPLATE!C39),SUM(Blank:TEMPLATE!C39))))</f>
        <v>0</v>
      </c>
      <c r="P38" s="344" t="s">
        <v>605</v>
      </c>
      <c r="Q38" s="344">
        <f>IF(D38=0,"",(IF($F$3="YTD TOTALS",SUM(Blank2:TEMPLATE!G39),SUM(Blank:TEMPLATE!G39))))</f>
        <v>0</v>
      </c>
      <c r="R38" s="344" t="str">
        <f t="shared" si="4"/>
        <v/>
      </c>
      <c r="S38" s="344">
        <f>IF(D38=0,"",(IF($F$3="YTD TOTALS",SUM(SUM(Blank2:TEMPLATE!D39),SUM(Blank2:TEMPLATE!E39)),SUM(SUM(Blank:TEMPLATE!D39),SUM(Blank:TEMPLATE!E39)))))</f>
        <v>0</v>
      </c>
      <c r="T38" s="344" t="str">
        <f t="shared" si="5"/>
        <v/>
      </c>
      <c r="U38" s="344">
        <f>IF(D38=0,"",(IF($F$3="YTD TOTALS",SUM(Blank2:TEMPLATE!F39),SUM(Blank:TEMPLATE!F39))))</f>
        <v>0</v>
      </c>
      <c r="V38" s="344" t="str">
        <f t="shared" si="6"/>
        <v/>
      </c>
      <c r="W38" s="344">
        <f>IF(D38=0,"",(IF($F$3="YTD TOTALS",SUM(Blank2:TEMPLATE!H39),SUM(Blank:TEMPLATE!H39))))</f>
        <v>0</v>
      </c>
      <c r="X38" s="344">
        <f>IF(D38=0,"",(IF($F$3="YTD TOTALS",SUM(Blank2:TEMPLATE!I39),SUM(Blank:TEMPLATE!I39))))</f>
        <v>0</v>
      </c>
      <c r="Y38" s="344">
        <f>IF(D38=0,"",(IF($F$3="YTD TOTALS",SUM(Blank2:TEMPLATE!J39),SUM(Blank:TEMPLATE!J39))))</f>
        <v>0</v>
      </c>
      <c r="Z38" s="344">
        <f>IF(D38=0,"",(IF($F$3="YTD TOTALS",(SUM(Blank2:TEMPLATE!L39)-('MACHINE INFO'!P38*(B$6-B38+1))),(SUM(Blank:TEMPLATE!L39)-('MACHINE INFO'!P38*(B$6-B38+1))))))</f>
        <v>0</v>
      </c>
      <c r="AA38" s="345">
        <f t="shared" si="7"/>
        <v>0</v>
      </c>
      <c r="AB38" s="346">
        <f>IF(D38=0,"",(SUM('MACHINE INFO'!Q38)))</f>
        <v>9.6799999999999997E-2</v>
      </c>
      <c r="AC38" s="347" t="str">
        <f t="shared" si="8"/>
        <v/>
      </c>
      <c r="AD38" s="348" t="str">
        <f t="shared" si="9"/>
        <v/>
      </c>
      <c r="AE38" s="22"/>
      <c r="AF38" s="22"/>
      <c r="AG38" s="22"/>
      <c r="AH38" s="22"/>
      <c r="AI38" s="22"/>
      <c r="AJ38" s="22"/>
      <c r="AK38" s="22"/>
      <c r="AL38" s="22"/>
      <c r="AM38" s="22"/>
      <c r="AN38" s="22"/>
      <c r="AO38" s="22"/>
    </row>
    <row r="39" spans="1:43" s="17" customFormat="1" ht="19.25" customHeight="1" x14ac:dyDescent="0.4">
      <c r="A39" s="252" t="str">
        <f>'MACHINE INFO'!B39</f>
        <v>TP</v>
      </c>
      <c r="B39" s="228">
        <f>IF($F$3="YTD TOTALS",IF('MACHINE INFO'!C39-B$2&gt;0,'MACHINE INFO'!C39,B$2),'MACHINE INFO'!C39)</f>
        <v>45908</v>
      </c>
      <c r="C39" s="18">
        <f>'MACHINE INFO'!E39</f>
        <v>30</v>
      </c>
      <c r="D39" s="18">
        <f>'MACHINE INFO'!F39</f>
        <v>410592897</v>
      </c>
      <c r="E39" s="19">
        <f>'MACHINE INFO'!G39</f>
        <v>0.01</v>
      </c>
      <c r="F39" s="18" t="str">
        <f>'MACHINE INFO'!H39</f>
        <v>LIGHT AND WONDER</v>
      </c>
      <c r="G39" s="18">
        <f>'MACHINE INFO'!M39</f>
        <v>0</v>
      </c>
      <c r="H39" s="18" t="str">
        <f>'MACHINE INFO'!N39</f>
        <v>5R50L60-600CR</v>
      </c>
      <c r="I39" s="336" t="e">
        <f>'MACHINE INFO'!#REF!</f>
        <v>#REF!</v>
      </c>
      <c r="J39" s="336" t="e">
        <f>'MACHINE INFO'!#REF!</f>
        <v>#REF!</v>
      </c>
      <c r="K39" s="18" t="str">
        <f>'MACHINE INFO'!O39</f>
        <v>VIDEO MACHINE</v>
      </c>
      <c r="L39" s="18" t="e">
        <f>'MACHINE INFO'!#REF!</f>
        <v>#REF!</v>
      </c>
      <c r="M39" s="573">
        <f>IF('MACHINE INFO'!P39="","",'MACHINE INFO'!P39)</f>
        <v>0</v>
      </c>
      <c r="N39" s="235">
        <f>'MACHINE INFO'!S39</f>
        <v>45627</v>
      </c>
      <c r="O39" s="344">
        <f>IF(D39=0,"",(IF($F$3="YTD TOTALS",SUM(Blank2:TEMPLATE!C40),SUM(Blank:TEMPLATE!C40))))</f>
        <v>0</v>
      </c>
      <c r="P39" s="344" t="s">
        <v>606</v>
      </c>
      <c r="Q39" s="344">
        <f>IF(D39=0,"",(IF($F$3="YTD TOTALS",SUM(Blank2:TEMPLATE!G40),SUM(Blank:TEMPLATE!G40))))</f>
        <v>0</v>
      </c>
      <c r="R39" s="344" t="str">
        <f t="shared" si="4"/>
        <v/>
      </c>
      <c r="S39" s="344">
        <f>IF(D39=0,"",(IF($F$3="YTD TOTALS",SUM(SUM(Blank2:TEMPLATE!D40),SUM(Blank2:TEMPLATE!E40)),SUM(SUM(Blank:TEMPLATE!D40),SUM(Blank:TEMPLATE!E40)))))</f>
        <v>0</v>
      </c>
      <c r="T39" s="344" t="str">
        <f t="shared" si="5"/>
        <v/>
      </c>
      <c r="U39" s="344">
        <f>IF(D39=0,"",(IF($F$3="YTD TOTALS",SUM(Blank2:TEMPLATE!F40),SUM(Blank:TEMPLATE!F40))))</f>
        <v>0</v>
      </c>
      <c r="V39" s="344" t="str">
        <f t="shared" si="6"/>
        <v/>
      </c>
      <c r="W39" s="344">
        <f>IF(D39=0,"",(IF($F$3="YTD TOTALS",SUM(Blank2:TEMPLATE!H40),SUM(Blank:TEMPLATE!H40))))</f>
        <v>0</v>
      </c>
      <c r="X39" s="344">
        <f>IF(D39=0,"",(IF($F$3="YTD TOTALS",SUM(Blank2:TEMPLATE!I40),SUM(Blank:TEMPLATE!I40))))</f>
        <v>0</v>
      </c>
      <c r="Y39" s="344">
        <f>IF(D39=0,"",(IF($F$3="YTD TOTALS",SUM(Blank2:TEMPLATE!J40),SUM(Blank:TEMPLATE!J40))))</f>
        <v>0</v>
      </c>
      <c r="Z39" s="344">
        <f>IF(D39=0,"",(IF($F$3="YTD TOTALS",(SUM(Blank2:TEMPLATE!L40)-('MACHINE INFO'!P39*(B$6-B39+1))),(SUM(Blank:TEMPLATE!L40)-('MACHINE INFO'!P39*(B$6-B39+1))))))</f>
        <v>0</v>
      </c>
      <c r="AA39" s="345">
        <f t="shared" si="7"/>
        <v>0</v>
      </c>
      <c r="AB39" s="346">
        <f>IF(D39=0,"",(SUM('MACHINE INFO'!Q39)))</f>
        <v>9.6799999999999997E-2</v>
      </c>
      <c r="AC39" s="347" t="str">
        <f t="shared" si="8"/>
        <v/>
      </c>
      <c r="AD39" s="348" t="str">
        <f t="shared" si="9"/>
        <v/>
      </c>
      <c r="AE39" s="22"/>
      <c r="AF39" s="22"/>
      <c r="AG39" s="22"/>
      <c r="AH39" s="22"/>
      <c r="AI39" s="22"/>
      <c r="AJ39" s="22"/>
      <c r="AK39" s="22"/>
      <c r="AL39" s="22"/>
      <c r="AM39" s="22"/>
      <c r="AN39" s="22"/>
      <c r="AO39" s="22"/>
    </row>
    <row r="40" spans="1:43" s="17" customFormat="1" ht="19.25" customHeight="1" x14ac:dyDescent="0.4">
      <c r="A40" s="252" t="str">
        <f>'MACHINE INFO'!B40</f>
        <v>TP</v>
      </c>
      <c r="B40" s="228">
        <f>IF($F$3="YTD TOTALS",IF('MACHINE INFO'!C40-B$2&gt;0,'MACHINE INFO'!C40,B$2),'MACHINE INFO'!C40)</f>
        <v>45908</v>
      </c>
      <c r="C40" s="18">
        <f>'MACHINE INFO'!E40</f>
        <v>31</v>
      </c>
      <c r="D40" s="18">
        <f>'MACHINE INFO'!F40</f>
        <v>410600632</v>
      </c>
      <c r="E40" s="19">
        <f>'MACHINE INFO'!G40</f>
        <v>0.01</v>
      </c>
      <c r="F40" s="18" t="str">
        <f>'MACHINE INFO'!H40</f>
        <v>LIGHT AND WONDER</v>
      </c>
      <c r="G40" s="18">
        <f>'MACHINE INFO'!M40</f>
        <v>0</v>
      </c>
      <c r="H40" s="18" t="str">
        <f>'MACHINE INFO'!N40</f>
        <v>5R50L60-600CR</v>
      </c>
      <c r="I40" s="336" t="e">
        <f>'MACHINE INFO'!#REF!</f>
        <v>#REF!</v>
      </c>
      <c r="J40" s="336" t="e">
        <f>'MACHINE INFO'!#REF!</f>
        <v>#REF!</v>
      </c>
      <c r="K40" s="18" t="str">
        <f>'MACHINE INFO'!O40</f>
        <v>VIDEO MACHINE</v>
      </c>
      <c r="L40" s="18" t="e">
        <f>'MACHINE INFO'!#REF!</f>
        <v>#REF!</v>
      </c>
      <c r="M40" s="573">
        <f>IF('MACHINE INFO'!P40="","",'MACHINE INFO'!P40)</f>
        <v>0</v>
      </c>
      <c r="N40" s="235">
        <f>'MACHINE INFO'!S40</f>
        <v>45627</v>
      </c>
      <c r="O40" s="344">
        <f>IF(D40=0,"",(IF($F$3="YTD TOTALS",SUM(Blank2:TEMPLATE!C41),SUM(Blank:TEMPLATE!C41))))</f>
        <v>0</v>
      </c>
      <c r="P40" s="344" t="s">
        <v>607</v>
      </c>
      <c r="Q40" s="344">
        <f>IF(D40=0,"",(IF($F$3="YTD TOTALS",SUM(Blank2:TEMPLATE!G41),SUM(Blank:TEMPLATE!G41))))</f>
        <v>0</v>
      </c>
      <c r="R40" s="344" t="str">
        <f t="shared" si="4"/>
        <v/>
      </c>
      <c r="S40" s="344">
        <f>IF(D40=0,"",(IF($F$3="YTD TOTALS",SUM(SUM(Blank2:TEMPLATE!D41),SUM(Blank2:TEMPLATE!E41)),SUM(SUM(Blank:TEMPLATE!D41),SUM(Blank:TEMPLATE!E41)))))</f>
        <v>0</v>
      </c>
      <c r="T40" s="344" t="str">
        <f t="shared" si="5"/>
        <v/>
      </c>
      <c r="U40" s="344">
        <f>IF(D40=0,"",(IF($F$3="YTD TOTALS",SUM(Blank2:TEMPLATE!F41),SUM(Blank:TEMPLATE!F41))))</f>
        <v>0</v>
      </c>
      <c r="V40" s="344" t="str">
        <f t="shared" si="6"/>
        <v/>
      </c>
      <c r="W40" s="344">
        <f>IF(D40=0,"",(IF($F$3="YTD TOTALS",SUM(Blank2:TEMPLATE!H41),SUM(Blank:TEMPLATE!H41))))</f>
        <v>0</v>
      </c>
      <c r="X40" s="344">
        <f>IF(D40=0,"",(IF($F$3="YTD TOTALS",SUM(Blank2:TEMPLATE!I41),SUM(Blank:TEMPLATE!I41))))</f>
        <v>0</v>
      </c>
      <c r="Y40" s="344">
        <f>IF(D40=0,"",(IF($F$3="YTD TOTALS",SUM(Blank2:TEMPLATE!J41),SUM(Blank:TEMPLATE!J41))))</f>
        <v>0</v>
      </c>
      <c r="Z40" s="344">
        <f>IF(D40=0,"",(IF($F$3="YTD TOTALS",(SUM(Blank2:TEMPLATE!L41)-('MACHINE INFO'!P40*(B$6-B40+1))),(SUM(Blank:TEMPLATE!L41)-('MACHINE INFO'!P40*(B$6-B40+1))))))</f>
        <v>0</v>
      </c>
      <c r="AA40" s="345">
        <f t="shared" si="7"/>
        <v>0</v>
      </c>
      <c r="AB40" s="346">
        <f>IF(D40=0,"",(SUM('MACHINE INFO'!Q40)))</f>
        <v>9.6799999999999997E-2</v>
      </c>
      <c r="AC40" s="347" t="str">
        <f t="shared" si="8"/>
        <v/>
      </c>
      <c r="AD40" s="348" t="str">
        <f t="shared" si="9"/>
        <v/>
      </c>
      <c r="AE40" s="22"/>
      <c r="AF40" s="22"/>
      <c r="AG40" s="22"/>
      <c r="AH40" s="22"/>
      <c r="AI40" s="22"/>
      <c r="AJ40" s="22"/>
      <c r="AK40" s="22"/>
      <c r="AL40" s="22"/>
      <c r="AM40" s="22"/>
      <c r="AN40" s="22"/>
      <c r="AO40" s="22"/>
    </row>
    <row r="41" spans="1:43" s="17" customFormat="1" ht="19.25" customHeight="1" x14ac:dyDescent="0.4">
      <c r="A41" s="252" t="str">
        <f>'MACHINE INFO'!B41</f>
        <v>TP</v>
      </c>
      <c r="B41" s="228">
        <f>IF($F$3="YTD TOTALS",IF('MACHINE INFO'!C41-B$2&gt;0,'MACHINE INFO'!C41,B$2),'MACHINE INFO'!C41)</f>
        <v>45908</v>
      </c>
      <c r="C41" s="18">
        <f>'MACHINE INFO'!E41</f>
        <v>32</v>
      </c>
      <c r="D41" s="18">
        <f>'MACHINE INFO'!F41</f>
        <v>410619885</v>
      </c>
      <c r="E41" s="19">
        <f>'MACHINE INFO'!G41</f>
        <v>0.01</v>
      </c>
      <c r="F41" s="18" t="str">
        <f>'MACHINE INFO'!H41</f>
        <v>LIGHT AND WONDER</v>
      </c>
      <c r="G41" s="18">
        <f>'MACHINE INFO'!M41</f>
        <v>0</v>
      </c>
      <c r="H41" s="18" t="str">
        <f>'MACHINE INFO'!N41</f>
        <v>5R50L60-600CR</v>
      </c>
      <c r="I41" s="336" t="e">
        <f>'MACHINE INFO'!#REF!</f>
        <v>#REF!</v>
      </c>
      <c r="J41" s="336" t="e">
        <f>'MACHINE INFO'!#REF!</f>
        <v>#REF!</v>
      </c>
      <c r="K41" s="18" t="str">
        <f>'MACHINE INFO'!O41</f>
        <v>VIDEO MACHINE</v>
      </c>
      <c r="L41" s="18" t="e">
        <f>'MACHINE INFO'!#REF!</f>
        <v>#REF!</v>
      </c>
      <c r="M41" s="573">
        <f>IF('MACHINE INFO'!P41="","",'MACHINE INFO'!P41)</f>
        <v>0</v>
      </c>
      <c r="N41" s="235">
        <f>'MACHINE INFO'!S41</f>
        <v>45627</v>
      </c>
      <c r="O41" s="344">
        <f>IF(D41=0,"",(IF($F$3="YTD TOTALS",SUM(Blank2:TEMPLATE!C42),SUM(Blank:TEMPLATE!C42))))</f>
        <v>0</v>
      </c>
      <c r="P41" s="344" t="s">
        <v>608</v>
      </c>
      <c r="Q41" s="344">
        <f>IF(D41=0,"",(IF($F$3="YTD TOTALS",SUM(Blank2:TEMPLATE!G42),SUM(Blank:TEMPLATE!G42))))</f>
        <v>0</v>
      </c>
      <c r="R41" s="344" t="str">
        <f t="shared" si="4"/>
        <v/>
      </c>
      <c r="S41" s="344">
        <f>IF(D41=0,"",(IF($F$3="YTD TOTALS",SUM(SUM(Blank2:TEMPLATE!D42),SUM(Blank2:TEMPLATE!E42)),SUM(SUM(Blank:TEMPLATE!D42),SUM(Blank:TEMPLATE!E42)))))</f>
        <v>0</v>
      </c>
      <c r="T41" s="344" t="str">
        <f t="shared" si="5"/>
        <v/>
      </c>
      <c r="U41" s="344">
        <f>IF(D41=0,"",(IF($F$3="YTD TOTALS",SUM(Blank2:TEMPLATE!F42),SUM(Blank:TEMPLATE!F42))))</f>
        <v>0</v>
      </c>
      <c r="V41" s="344" t="str">
        <f t="shared" si="6"/>
        <v/>
      </c>
      <c r="W41" s="344">
        <f>IF(D41=0,"",(IF($F$3="YTD TOTALS",SUM(Blank2:TEMPLATE!H42),SUM(Blank:TEMPLATE!H42))))</f>
        <v>0</v>
      </c>
      <c r="X41" s="344">
        <f>IF(D41=0,"",(IF($F$3="YTD TOTALS",SUM(Blank2:TEMPLATE!I42),SUM(Blank:TEMPLATE!I42))))</f>
        <v>0</v>
      </c>
      <c r="Y41" s="344">
        <f>IF(D41=0,"",(IF($F$3="YTD TOTALS",SUM(Blank2:TEMPLATE!J42),SUM(Blank:TEMPLATE!J42))))</f>
        <v>0</v>
      </c>
      <c r="Z41" s="344">
        <f>IF(D41=0,"",(IF($F$3="YTD TOTALS",(SUM(Blank2:TEMPLATE!L42)-('MACHINE INFO'!P41*(B$6-B41+1))),(SUM(Blank:TEMPLATE!L42)-('MACHINE INFO'!P41*(B$6-B41+1))))))</f>
        <v>0</v>
      </c>
      <c r="AA41" s="345">
        <f t="shared" si="7"/>
        <v>0</v>
      </c>
      <c r="AB41" s="346">
        <f>IF(D41=0,"",(SUM('MACHINE INFO'!Q41)))</f>
        <v>9.6799999999999997E-2</v>
      </c>
      <c r="AC41" s="347" t="str">
        <f t="shared" si="8"/>
        <v/>
      </c>
      <c r="AD41" s="348" t="str">
        <f t="shared" si="9"/>
        <v/>
      </c>
      <c r="AE41" s="22"/>
      <c r="AO41" s="22"/>
    </row>
    <row r="42" spans="1:43" s="22" customFormat="1" ht="19.25" customHeight="1" x14ac:dyDescent="0.4">
      <c r="A42" s="252" t="str">
        <f>'MACHINE INFO'!B42</f>
        <v>TP</v>
      </c>
      <c r="B42" s="228">
        <f>IF($F$3="YTD TOTALS",IF('MACHINE INFO'!C42-B$2&gt;0,'MACHINE INFO'!C42,B$2),'MACHINE INFO'!C42)</f>
        <v>45919</v>
      </c>
      <c r="C42" s="18">
        <f>'MACHINE INFO'!E42</f>
        <v>33</v>
      </c>
      <c r="D42" s="18">
        <f>'MACHINE INFO'!F42</f>
        <v>410626163</v>
      </c>
      <c r="E42" s="19">
        <f>'MACHINE INFO'!G42</f>
        <v>0.01</v>
      </c>
      <c r="F42" s="18" t="str">
        <f>'MACHINE INFO'!H42</f>
        <v>LIGHT AND WONDER</v>
      </c>
      <c r="G42" s="18">
        <f>'MACHINE INFO'!M42</f>
        <v>0</v>
      </c>
      <c r="H42" s="18" t="str">
        <f>'MACHINE INFO'!N42</f>
        <v>5R50L80-800CR</v>
      </c>
      <c r="I42" s="336" t="e">
        <f>'MACHINE INFO'!#REF!</f>
        <v>#REF!</v>
      </c>
      <c r="J42" s="336" t="e">
        <f>'MACHINE INFO'!#REF!</f>
        <v>#REF!</v>
      </c>
      <c r="K42" s="18" t="str">
        <f>'MACHINE INFO'!O42</f>
        <v>VIDEO MACHINE</v>
      </c>
      <c r="L42" s="18" t="e">
        <f>'MACHINE INFO'!#REF!</f>
        <v>#REF!</v>
      </c>
      <c r="M42" s="573">
        <f>IF('MACHINE INFO'!P42="","",'MACHINE INFO'!P42)</f>
        <v>0</v>
      </c>
      <c r="N42" s="235">
        <f>'MACHINE INFO'!S42</f>
        <v>45627</v>
      </c>
      <c r="O42" s="344">
        <f>IF(D42=0,"",(IF($F$3="YTD TOTALS",SUM(Blank2:TEMPLATE!C43),SUM(Blank:TEMPLATE!C43))))</f>
        <v>0</v>
      </c>
      <c r="P42" s="344" t="s">
        <v>609</v>
      </c>
      <c r="Q42" s="344">
        <f>IF(D42=0,"",(IF($F$3="YTD TOTALS",SUM(Blank2:TEMPLATE!G43),SUM(Blank:TEMPLATE!G43))))</f>
        <v>0</v>
      </c>
      <c r="R42" s="344" t="str">
        <f t="shared" si="4"/>
        <v/>
      </c>
      <c r="S42" s="344">
        <f>IF(D42=0,"",(IF($F$3="YTD TOTALS",SUM(SUM(Blank2:TEMPLATE!D43),SUM(Blank2:TEMPLATE!E43)),SUM(SUM(Blank:TEMPLATE!D43),SUM(Blank:TEMPLATE!E43)))))</f>
        <v>0</v>
      </c>
      <c r="T42" s="344" t="str">
        <f t="shared" si="5"/>
        <v/>
      </c>
      <c r="U42" s="344">
        <f>IF(D42=0,"",(IF($F$3="YTD TOTALS",SUM(Blank2:TEMPLATE!F43),SUM(Blank:TEMPLATE!F43))))</f>
        <v>0</v>
      </c>
      <c r="V42" s="344" t="str">
        <f t="shared" si="6"/>
        <v/>
      </c>
      <c r="W42" s="344">
        <f>IF(D42=0,"",(IF($F$3="YTD TOTALS",SUM(Blank2:TEMPLATE!H43),SUM(Blank:TEMPLATE!H43))))</f>
        <v>0</v>
      </c>
      <c r="X42" s="344">
        <f>IF(D42=0,"",(IF($F$3="YTD TOTALS",SUM(Blank2:TEMPLATE!I43),SUM(Blank:TEMPLATE!I43))))</f>
        <v>0</v>
      </c>
      <c r="Y42" s="344">
        <f>IF(D42=0,"",(IF($F$3="YTD TOTALS",SUM(Blank2:TEMPLATE!J43),SUM(Blank:TEMPLATE!J43))))</f>
        <v>0</v>
      </c>
      <c r="Z42" s="344">
        <f>IF(D42=0,"",(IF($F$3="YTD TOTALS",(SUM(Blank2:TEMPLATE!L43)-('MACHINE INFO'!P42*(B$6-B42+1))),(SUM(Blank:TEMPLATE!L43)-('MACHINE INFO'!P42*(B$6-B42+1))))))</f>
        <v>0</v>
      </c>
      <c r="AA42" s="345">
        <f t="shared" si="7"/>
        <v>0</v>
      </c>
      <c r="AB42" s="346">
        <f>IF(D42=0,"",(SUM('MACHINE INFO'!Q42)))</f>
        <v>0.12460000000000004</v>
      </c>
      <c r="AC42" s="347" t="str">
        <f t="shared" si="8"/>
        <v/>
      </c>
      <c r="AD42" s="348" t="str">
        <f t="shared" si="9"/>
        <v/>
      </c>
      <c r="AF42" s="17"/>
      <c r="AG42" s="17"/>
      <c r="AH42" s="17"/>
      <c r="AI42" s="17"/>
      <c r="AJ42" s="17"/>
      <c r="AK42" s="17"/>
      <c r="AL42" s="17"/>
      <c r="AM42" s="17"/>
      <c r="AN42" s="17"/>
      <c r="AQ42" s="17"/>
    </row>
    <row r="43" spans="1:43" s="22" customFormat="1" ht="19.25" customHeight="1" x14ac:dyDescent="0.4">
      <c r="A43" s="252" t="str">
        <f>'MACHINE INFO'!B43</f>
        <v>TP</v>
      </c>
      <c r="B43" s="228">
        <f>IF($F$3="YTD TOTALS",IF('MACHINE INFO'!C43-B$2&gt;0,'MACHINE INFO'!C43,B$2),'MACHINE INFO'!C43)</f>
        <v>45920</v>
      </c>
      <c r="C43" s="18">
        <f>'MACHINE INFO'!E43</f>
        <v>34</v>
      </c>
      <c r="D43" s="18">
        <f>'MACHINE INFO'!F43</f>
        <v>410633094</v>
      </c>
      <c r="E43" s="19">
        <f>'MACHINE INFO'!G43</f>
        <v>0.01</v>
      </c>
      <c r="F43" s="18" t="str">
        <f>'MACHINE INFO'!H43</f>
        <v>LIGHT AND WONDER</v>
      </c>
      <c r="G43" s="18">
        <f>'MACHINE INFO'!M43</f>
        <v>0</v>
      </c>
      <c r="H43" s="18" t="str">
        <f>'MACHINE INFO'!N43</f>
        <v>5R50L80-800CR</v>
      </c>
      <c r="I43" s="336" t="e">
        <f>'MACHINE INFO'!#REF!</f>
        <v>#REF!</v>
      </c>
      <c r="J43" s="336" t="e">
        <f>'MACHINE INFO'!#REF!</f>
        <v>#REF!</v>
      </c>
      <c r="K43" s="18" t="str">
        <f>'MACHINE INFO'!O43</f>
        <v>VIDEO MACHINE</v>
      </c>
      <c r="L43" s="18" t="e">
        <f>'MACHINE INFO'!#REF!</f>
        <v>#REF!</v>
      </c>
      <c r="M43" s="573">
        <f>IF('MACHINE INFO'!P43="","",'MACHINE INFO'!P43)</f>
        <v>0</v>
      </c>
      <c r="N43" s="235">
        <f>'MACHINE INFO'!S43</f>
        <v>45627</v>
      </c>
      <c r="O43" s="344">
        <f>IF(D43=0,"",(IF($F$3="YTD TOTALS",SUM(Blank2:TEMPLATE!C44),SUM(Blank:TEMPLATE!C44))))</f>
        <v>0</v>
      </c>
      <c r="P43" s="344" t="s">
        <v>610</v>
      </c>
      <c r="Q43" s="344">
        <f>IF(D43=0,"",(IF($F$3="YTD TOTALS",SUM(Blank2:TEMPLATE!G44),SUM(Blank:TEMPLATE!G44))))</f>
        <v>0</v>
      </c>
      <c r="R43" s="344" t="str">
        <f t="shared" si="4"/>
        <v/>
      </c>
      <c r="S43" s="344">
        <f>IF(D43=0,"",(IF($F$3="YTD TOTALS",SUM(SUM(Blank2:TEMPLATE!D44),SUM(Blank2:TEMPLATE!E44)),SUM(SUM(Blank:TEMPLATE!D44),SUM(Blank:TEMPLATE!E44)))))</f>
        <v>0</v>
      </c>
      <c r="T43" s="344" t="str">
        <f t="shared" si="5"/>
        <v/>
      </c>
      <c r="U43" s="344">
        <f>IF(D43=0,"",(IF($F$3="YTD TOTALS",SUM(Blank2:TEMPLATE!F44),SUM(Blank:TEMPLATE!F44))))</f>
        <v>0</v>
      </c>
      <c r="V43" s="344" t="str">
        <f t="shared" si="6"/>
        <v/>
      </c>
      <c r="W43" s="344">
        <f>IF(D43=0,"",(IF($F$3="YTD TOTALS",SUM(Blank2:TEMPLATE!H44),SUM(Blank:TEMPLATE!H44))))</f>
        <v>0</v>
      </c>
      <c r="X43" s="344">
        <f>IF(D43=0,"",(IF($F$3="YTD TOTALS",SUM(Blank2:TEMPLATE!I44),SUM(Blank:TEMPLATE!I44))))</f>
        <v>0</v>
      </c>
      <c r="Y43" s="344">
        <f>IF(D43=0,"",(IF($F$3="YTD TOTALS",SUM(Blank2:TEMPLATE!J44),SUM(Blank:TEMPLATE!J44))))</f>
        <v>0</v>
      </c>
      <c r="Z43" s="344">
        <f>IF(D43=0,"",(IF($F$3="YTD TOTALS",(SUM(Blank2:TEMPLATE!L44)-('MACHINE INFO'!P43*(B$6-B43+1))),(SUM(Blank:TEMPLATE!L44)-('MACHINE INFO'!P43*(B$6-B43+1))))))</f>
        <v>0</v>
      </c>
      <c r="AA43" s="345">
        <f t="shared" si="7"/>
        <v>0</v>
      </c>
      <c r="AB43" s="346">
        <f>IF(D43=0,"",(SUM('MACHINE INFO'!Q43)))</f>
        <v>0.13460000000000005</v>
      </c>
      <c r="AC43" s="347" t="str">
        <f t="shared" si="8"/>
        <v/>
      </c>
      <c r="AD43" s="348" t="str">
        <f t="shared" si="9"/>
        <v/>
      </c>
      <c r="AF43" s="17"/>
      <c r="AG43" s="17"/>
      <c r="AH43" s="17"/>
      <c r="AI43" s="17"/>
      <c r="AJ43" s="17"/>
      <c r="AK43" s="17"/>
      <c r="AL43" s="17"/>
      <c r="AM43" s="17"/>
      <c r="AN43" s="17"/>
      <c r="AQ43" s="17"/>
    </row>
    <row r="44" spans="1:43" s="22" customFormat="1" ht="19.25" customHeight="1" x14ac:dyDescent="0.4">
      <c r="A44" s="252" t="str">
        <f>'MACHINE INFO'!B44</f>
        <v>TP</v>
      </c>
      <c r="B44" s="228">
        <f>IF($F$3="YTD TOTALS",IF('MACHINE INFO'!C44-B$2&gt;0,'MACHINE INFO'!C44,B$2),'MACHINE INFO'!C44)</f>
        <v>45919</v>
      </c>
      <c r="C44" s="18">
        <f>'MACHINE INFO'!E44</f>
        <v>35</v>
      </c>
      <c r="D44" s="18">
        <f>'MACHINE INFO'!F44</f>
        <v>410640512</v>
      </c>
      <c r="E44" s="19">
        <f>'MACHINE INFO'!G44</f>
        <v>0.01</v>
      </c>
      <c r="F44" s="18" t="str">
        <f>'MACHINE INFO'!H44</f>
        <v>LIGHT AND WONDER</v>
      </c>
      <c r="G44" s="18">
        <f>'MACHINE INFO'!M44</f>
        <v>0</v>
      </c>
      <c r="H44" s="18" t="str">
        <f>'MACHINE INFO'!N44</f>
        <v>5R50L80-800CR</v>
      </c>
      <c r="I44" s="336" t="e">
        <f>'MACHINE INFO'!#REF!</f>
        <v>#REF!</v>
      </c>
      <c r="J44" s="336" t="e">
        <f>'MACHINE INFO'!#REF!</f>
        <v>#REF!</v>
      </c>
      <c r="K44" s="18" t="str">
        <f>'MACHINE INFO'!O44</f>
        <v>VIDEO MACHINE</v>
      </c>
      <c r="L44" s="18" t="e">
        <f>'MACHINE INFO'!#REF!</f>
        <v>#REF!</v>
      </c>
      <c r="M44" s="573">
        <f>IF('MACHINE INFO'!P44="","",'MACHINE INFO'!P44)</f>
        <v>0</v>
      </c>
      <c r="N44" s="235">
        <f>'MACHINE INFO'!S44</f>
        <v>45627</v>
      </c>
      <c r="O44" s="344">
        <f>IF(D44=0,"",(IF($F$3="YTD TOTALS",SUM(Blank2:TEMPLATE!C45),SUM(Blank:TEMPLATE!C45))))</f>
        <v>0</v>
      </c>
      <c r="P44" s="344" t="s">
        <v>611</v>
      </c>
      <c r="Q44" s="344">
        <f>IF(D44=0,"",(IF($F$3="YTD TOTALS",SUM(Blank2:TEMPLATE!G45),SUM(Blank:TEMPLATE!G45))))</f>
        <v>0</v>
      </c>
      <c r="R44" s="344" t="str">
        <f t="shared" si="4"/>
        <v/>
      </c>
      <c r="S44" s="344">
        <f>IF(D44=0,"",(IF($F$3="YTD TOTALS",SUM(SUM(Blank2:TEMPLATE!D45),SUM(Blank2:TEMPLATE!E45)),SUM(SUM(Blank:TEMPLATE!D45),SUM(Blank:TEMPLATE!E45)))))</f>
        <v>0</v>
      </c>
      <c r="T44" s="344" t="str">
        <f t="shared" si="5"/>
        <v/>
      </c>
      <c r="U44" s="344">
        <f>IF(D44=0,"",(IF($F$3="YTD TOTALS",SUM(Blank2:TEMPLATE!F45),SUM(Blank:TEMPLATE!F45))))</f>
        <v>0</v>
      </c>
      <c r="V44" s="344" t="str">
        <f t="shared" si="6"/>
        <v/>
      </c>
      <c r="W44" s="344">
        <f>IF(D44=0,"",(IF($F$3="YTD TOTALS",SUM(Blank2:TEMPLATE!H45),SUM(Blank:TEMPLATE!H45))))</f>
        <v>0</v>
      </c>
      <c r="X44" s="344">
        <f>IF(D44=0,"",(IF($F$3="YTD TOTALS",SUM(Blank2:TEMPLATE!I45),SUM(Blank:TEMPLATE!I45))))</f>
        <v>0</v>
      </c>
      <c r="Y44" s="344">
        <f>IF(D44=0,"",(IF($F$3="YTD TOTALS",SUM(Blank2:TEMPLATE!J45),SUM(Blank:TEMPLATE!J45))))</f>
        <v>0</v>
      </c>
      <c r="Z44" s="344">
        <f>IF(D44=0,"",(IF($F$3="YTD TOTALS",(SUM(Blank2:TEMPLATE!L45)-('MACHINE INFO'!P44*(B$6-B44+1))),(SUM(Blank:TEMPLATE!L45)-('MACHINE INFO'!P44*(B$6-B44+1))))))</f>
        <v>0</v>
      </c>
      <c r="AA44" s="345">
        <f t="shared" si="7"/>
        <v>0</v>
      </c>
      <c r="AB44" s="346">
        <f>IF(D44=0,"",(SUM('MACHINE INFO'!Q44)))</f>
        <v>0.12460000000000004</v>
      </c>
      <c r="AC44" s="347" t="str">
        <f t="shared" si="8"/>
        <v/>
      </c>
      <c r="AD44" s="348" t="str">
        <f t="shared" si="9"/>
        <v/>
      </c>
      <c r="AF44" s="17"/>
      <c r="AG44" s="17"/>
      <c r="AH44" s="17"/>
      <c r="AI44" s="17"/>
      <c r="AJ44" s="17"/>
      <c r="AK44" s="17"/>
      <c r="AL44" s="17"/>
      <c r="AM44" s="17"/>
      <c r="AN44" s="17"/>
      <c r="AQ44" s="17"/>
    </row>
    <row r="45" spans="1:43" s="22" customFormat="1" ht="19.25" customHeight="1" x14ac:dyDescent="0.4">
      <c r="A45" s="252" t="str">
        <f>'MACHINE INFO'!B45</f>
        <v>TP</v>
      </c>
      <c r="B45" s="228">
        <f>IF($F$3="YTD TOTALS",IF('MACHINE INFO'!C45-B$2&gt;0,'MACHINE INFO'!C45,B$2),'MACHINE INFO'!C45)</f>
        <v>45911</v>
      </c>
      <c r="C45" s="18">
        <f>'MACHINE INFO'!E45</f>
        <v>36</v>
      </c>
      <c r="D45" s="18">
        <f>'MACHINE INFO'!F45</f>
        <v>410655781</v>
      </c>
      <c r="E45" s="19">
        <f>'MACHINE INFO'!G45</f>
        <v>0.01</v>
      </c>
      <c r="F45" s="18" t="str">
        <f>'MACHINE INFO'!H45</f>
        <v>LIGHT AND WONDER</v>
      </c>
      <c r="G45" s="18">
        <f>'MACHINE INFO'!M45</f>
        <v>0</v>
      </c>
      <c r="H45" s="18" t="str">
        <f>'MACHINE INFO'!N45</f>
        <v>5R243W8-880CR</v>
      </c>
      <c r="I45" s="336" t="e">
        <f>'MACHINE INFO'!#REF!</f>
        <v>#REF!</v>
      </c>
      <c r="J45" s="336" t="e">
        <f>'MACHINE INFO'!#REF!</f>
        <v>#REF!</v>
      </c>
      <c r="K45" s="18" t="str">
        <f>'MACHINE INFO'!O45</f>
        <v>VIDEO MACHINE</v>
      </c>
      <c r="L45" s="18" t="e">
        <f>'MACHINE INFO'!#REF!</f>
        <v>#REF!</v>
      </c>
      <c r="M45" s="573">
        <f>IF('MACHINE INFO'!P45="","",'MACHINE INFO'!P45)</f>
        <v>0</v>
      </c>
      <c r="N45" s="235">
        <f>'MACHINE INFO'!S45</f>
        <v>45627</v>
      </c>
      <c r="O45" s="344">
        <f>IF(D45=0,"",(IF($F$3="YTD TOTALS",SUM(Blank2:TEMPLATE!C46),SUM(Blank:TEMPLATE!C46))))</f>
        <v>0</v>
      </c>
      <c r="P45" s="344" t="s">
        <v>612</v>
      </c>
      <c r="Q45" s="344">
        <f>IF(D45=0,"",(IF($F$3="YTD TOTALS",SUM(Blank2:TEMPLATE!G46),SUM(Blank:TEMPLATE!G46))))</f>
        <v>0</v>
      </c>
      <c r="R45" s="344" t="str">
        <f t="shared" si="4"/>
        <v/>
      </c>
      <c r="S45" s="344">
        <f>IF(D45=0,"",(IF($F$3="YTD TOTALS",SUM(SUM(Blank2:TEMPLATE!D46),SUM(Blank2:TEMPLATE!E46)),SUM(SUM(Blank:TEMPLATE!D46),SUM(Blank:TEMPLATE!E46)))))</f>
        <v>0</v>
      </c>
      <c r="T45" s="344" t="str">
        <f t="shared" si="5"/>
        <v/>
      </c>
      <c r="U45" s="344">
        <f>IF(D45=0,"",(IF($F$3="YTD TOTALS",SUM(Blank2:TEMPLATE!F46),SUM(Blank:TEMPLATE!F46))))</f>
        <v>0</v>
      </c>
      <c r="V45" s="344" t="str">
        <f t="shared" si="6"/>
        <v/>
      </c>
      <c r="W45" s="344">
        <f>IF(D45=0,"",(IF($F$3="YTD TOTALS",SUM(Blank2:TEMPLATE!H46),SUM(Blank:TEMPLATE!H46))))</f>
        <v>0</v>
      </c>
      <c r="X45" s="344">
        <f>IF(D45=0,"",(IF($F$3="YTD TOTALS",SUM(Blank2:TEMPLATE!I46),SUM(Blank:TEMPLATE!I46))))</f>
        <v>0</v>
      </c>
      <c r="Y45" s="344">
        <f>IF(D45=0,"",(IF($F$3="YTD TOTALS",SUM(Blank2:TEMPLATE!J46),SUM(Blank:TEMPLATE!J46))))</f>
        <v>0</v>
      </c>
      <c r="Z45" s="344">
        <f>IF(D45=0,"",(IF($F$3="YTD TOTALS",(SUM(Blank2:TEMPLATE!L46)-('MACHINE INFO'!P45*(B$6-B45+1))),(SUM(Blank:TEMPLATE!L46)-('MACHINE INFO'!P45*(B$6-B45+1))))))</f>
        <v>0</v>
      </c>
      <c r="AA45" s="345">
        <f t="shared" si="7"/>
        <v>0</v>
      </c>
      <c r="AB45" s="346">
        <f>IF(D45=0,"",(SUM('MACHINE INFO'!Q45)))</f>
        <v>0.12860000000000005</v>
      </c>
      <c r="AC45" s="347" t="str">
        <f t="shared" si="8"/>
        <v/>
      </c>
      <c r="AD45" s="348" t="str">
        <f t="shared" si="9"/>
        <v/>
      </c>
      <c r="AF45" s="17"/>
      <c r="AG45" s="17"/>
      <c r="AH45" s="17"/>
      <c r="AI45" s="17"/>
      <c r="AJ45" s="17"/>
      <c r="AK45" s="17"/>
      <c r="AL45" s="17"/>
      <c r="AM45" s="17"/>
      <c r="AN45" s="17"/>
      <c r="AQ45" s="17"/>
    </row>
    <row r="46" spans="1:43" s="22" customFormat="1" ht="19.25" customHeight="1" x14ac:dyDescent="0.4">
      <c r="A46" s="252" t="str">
        <f>'MACHINE INFO'!B46</f>
        <v>TP</v>
      </c>
      <c r="B46" s="228">
        <f>IF($F$3="YTD TOTALS",IF('MACHINE INFO'!C46-B$2&gt;0,'MACHINE INFO'!C46,B$2),'MACHINE INFO'!C46)</f>
        <v>45911</v>
      </c>
      <c r="C46" s="18">
        <f>'MACHINE INFO'!E46</f>
        <v>37</v>
      </c>
      <c r="D46" s="18">
        <f>'MACHINE INFO'!F46</f>
        <v>410663835</v>
      </c>
      <c r="E46" s="19">
        <f>'MACHINE INFO'!G46</f>
        <v>0.01</v>
      </c>
      <c r="F46" s="18" t="str">
        <f>'MACHINE INFO'!H46</f>
        <v>LIGHT AND WONDER</v>
      </c>
      <c r="G46" s="18">
        <f>'MACHINE INFO'!M46</f>
        <v>0</v>
      </c>
      <c r="H46" s="18" t="str">
        <f>'MACHINE INFO'!N46</f>
        <v>5R243W8-880CR</v>
      </c>
      <c r="I46" s="336" t="e">
        <f>'MACHINE INFO'!#REF!</f>
        <v>#REF!</v>
      </c>
      <c r="J46" s="336" t="e">
        <f>'MACHINE INFO'!#REF!</f>
        <v>#REF!</v>
      </c>
      <c r="K46" s="18" t="str">
        <f>'MACHINE INFO'!O46</f>
        <v>VIDEO MACHINE</v>
      </c>
      <c r="L46" s="18" t="e">
        <f>'MACHINE INFO'!#REF!</f>
        <v>#REF!</v>
      </c>
      <c r="M46" s="573">
        <f>IF('MACHINE INFO'!P46="","",'MACHINE INFO'!P46)</f>
        <v>0</v>
      </c>
      <c r="N46" s="235">
        <f>'MACHINE INFO'!S46</f>
        <v>45627</v>
      </c>
      <c r="O46" s="344">
        <f>IF(D46=0,"",(IF($F$3="YTD TOTALS",SUM(Blank2:TEMPLATE!C47),SUM(Blank:TEMPLATE!C47))))</f>
        <v>0</v>
      </c>
      <c r="P46" s="344" t="s">
        <v>613</v>
      </c>
      <c r="Q46" s="344">
        <f>IF(D46=0,"",(IF($F$3="YTD TOTALS",SUM(Blank2:TEMPLATE!G47),SUM(Blank:TEMPLATE!G47))))</f>
        <v>0</v>
      </c>
      <c r="R46" s="344" t="str">
        <f t="shared" si="4"/>
        <v/>
      </c>
      <c r="S46" s="344">
        <f>IF(D46=0,"",(IF($F$3="YTD TOTALS",SUM(SUM(Blank2:TEMPLATE!D47),SUM(Blank2:TEMPLATE!E47)),SUM(SUM(Blank:TEMPLATE!D47),SUM(Blank:TEMPLATE!E47)))))</f>
        <v>0</v>
      </c>
      <c r="T46" s="344" t="str">
        <f t="shared" si="5"/>
        <v/>
      </c>
      <c r="U46" s="344">
        <f>IF(D46=0,"",(IF($F$3="YTD TOTALS",SUM(Blank2:TEMPLATE!F47),SUM(Blank:TEMPLATE!F47))))</f>
        <v>0</v>
      </c>
      <c r="V46" s="344" t="str">
        <f t="shared" si="6"/>
        <v/>
      </c>
      <c r="W46" s="344">
        <f>IF(D46=0,"",(IF($F$3="YTD TOTALS",SUM(Blank2:TEMPLATE!H47),SUM(Blank:TEMPLATE!H47))))</f>
        <v>0</v>
      </c>
      <c r="X46" s="344">
        <f>IF(D46=0,"",(IF($F$3="YTD TOTALS",SUM(Blank2:TEMPLATE!I47),SUM(Blank:TEMPLATE!I47))))</f>
        <v>0</v>
      </c>
      <c r="Y46" s="344">
        <f>IF(D46=0,"",(IF($F$3="YTD TOTALS",SUM(Blank2:TEMPLATE!J47),SUM(Blank:TEMPLATE!J47))))</f>
        <v>0</v>
      </c>
      <c r="Z46" s="344">
        <f>IF(D46=0,"",(IF($F$3="YTD TOTALS",(SUM(Blank2:TEMPLATE!L47)-('MACHINE INFO'!P46*(B$6-B46+1))),(SUM(Blank:TEMPLATE!L47)-('MACHINE INFO'!P46*(B$6-B46+1))))))</f>
        <v>0</v>
      </c>
      <c r="AA46" s="345">
        <f t="shared" si="7"/>
        <v>0</v>
      </c>
      <c r="AB46" s="346">
        <f>IF(D46=0,"",(SUM('MACHINE INFO'!Q46)))</f>
        <v>0.13200000000000001</v>
      </c>
      <c r="AC46" s="347" t="str">
        <f t="shared" si="8"/>
        <v/>
      </c>
      <c r="AD46" s="348" t="str">
        <f t="shared" si="9"/>
        <v/>
      </c>
      <c r="AF46" s="17"/>
      <c r="AG46" s="17"/>
      <c r="AH46" s="17"/>
      <c r="AI46" s="17"/>
      <c r="AJ46" s="17"/>
      <c r="AK46" s="17"/>
      <c r="AL46" s="17"/>
      <c r="AM46" s="17"/>
      <c r="AN46" s="17"/>
      <c r="AQ46" s="17"/>
    </row>
    <row r="47" spans="1:43" s="22" customFormat="1" ht="19.25" customHeight="1" x14ac:dyDescent="0.4">
      <c r="A47" s="252" t="str">
        <f>'MACHINE INFO'!B47</f>
        <v>TP</v>
      </c>
      <c r="B47" s="228">
        <f>IF($F$3="YTD TOTALS",IF('MACHINE INFO'!C47-B$2&gt;0,'MACHINE INFO'!C47,B$2),'MACHINE INFO'!C47)</f>
        <v>45911</v>
      </c>
      <c r="C47" s="18">
        <f>'MACHINE INFO'!E47</f>
        <v>38</v>
      </c>
      <c r="D47" s="18">
        <f>'MACHINE INFO'!F47</f>
        <v>410675870</v>
      </c>
      <c r="E47" s="19">
        <f>'MACHINE INFO'!G47</f>
        <v>0.01</v>
      </c>
      <c r="F47" s="18" t="str">
        <f>'MACHINE INFO'!H47</f>
        <v>LIGHT AND WONDER</v>
      </c>
      <c r="G47" s="18">
        <f>'MACHINE INFO'!M47</f>
        <v>0</v>
      </c>
      <c r="H47" s="18" t="str">
        <f>'MACHINE INFO'!N47</f>
        <v>5R243W8-880CR</v>
      </c>
      <c r="I47" s="336" t="e">
        <f>'MACHINE INFO'!#REF!</f>
        <v>#REF!</v>
      </c>
      <c r="J47" s="336" t="e">
        <f>'MACHINE INFO'!#REF!</f>
        <v>#REF!</v>
      </c>
      <c r="K47" s="18" t="str">
        <f>'MACHINE INFO'!O47</f>
        <v>VIDEO MACHINE</v>
      </c>
      <c r="L47" s="18" t="e">
        <f>'MACHINE INFO'!#REF!</f>
        <v>#REF!</v>
      </c>
      <c r="M47" s="573">
        <f>IF('MACHINE INFO'!P47="","",'MACHINE INFO'!P47)</f>
        <v>0</v>
      </c>
      <c r="N47" s="235">
        <f>'MACHINE INFO'!S47</f>
        <v>45627</v>
      </c>
      <c r="O47" s="344">
        <f>IF(D47=0,"",(IF($F$3="YTD TOTALS",SUM(Blank2:TEMPLATE!C48),SUM(Blank:TEMPLATE!C48))))</f>
        <v>0</v>
      </c>
      <c r="P47" s="344" t="s">
        <v>614</v>
      </c>
      <c r="Q47" s="344">
        <f>IF(D47=0,"",(IF($F$3="YTD TOTALS",SUM(Blank2:TEMPLATE!G48),SUM(Blank:TEMPLATE!G48))))</f>
        <v>0</v>
      </c>
      <c r="R47" s="344" t="str">
        <f t="shared" si="4"/>
        <v/>
      </c>
      <c r="S47" s="344">
        <f>IF(D47=0,"",(IF($F$3="YTD TOTALS",SUM(SUM(Blank2:TEMPLATE!D48),SUM(Blank2:TEMPLATE!E48)),SUM(SUM(Blank:TEMPLATE!D48),SUM(Blank:TEMPLATE!E48)))))</f>
        <v>0</v>
      </c>
      <c r="T47" s="344" t="str">
        <f t="shared" si="5"/>
        <v/>
      </c>
      <c r="U47" s="344">
        <f>IF(D47=0,"",(IF($F$3="YTD TOTALS",SUM(Blank2:TEMPLATE!F48),SUM(Blank:TEMPLATE!F48))))</f>
        <v>0</v>
      </c>
      <c r="V47" s="344" t="str">
        <f t="shared" si="6"/>
        <v/>
      </c>
      <c r="W47" s="344">
        <f>IF(D47=0,"",(IF($F$3="YTD TOTALS",SUM(Blank2:TEMPLATE!H48),SUM(Blank:TEMPLATE!H48))))</f>
        <v>0</v>
      </c>
      <c r="X47" s="344">
        <f>IF(D47=0,"",(IF($F$3="YTD TOTALS",SUM(Blank2:TEMPLATE!I48),SUM(Blank:TEMPLATE!I48))))</f>
        <v>0</v>
      </c>
      <c r="Y47" s="344">
        <f>IF(D47=0,"",(IF($F$3="YTD TOTALS",SUM(Blank2:TEMPLATE!J48),SUM(Blank:TEMPLATE!J48))))</f>
        <v>0</v>
      </c>
      <c r="Z47" s="344">
        <f>IF(D47=0,"",(IF($F$3="YTD TOTALS",(SUM(Blank2:TEMPLATE!L48)-('MACHINE INFO'!P47*(B$6-B47+1))),(SUM(Blank:TEMPLATE!L48)-('MACHINE INFO'!P47*(B$6-B47+1))))))</f>
        <v>0</v>
      </c>
      <c r="AA47" s="345">
        <f t="shared" si="7"/>
        <v>0</v>
      </c>
      <c r="AB47" s="346">
        <f>IF(D47=0,"",(SUM('MACHINE INFO'!Q47)))</f>
        <v>0.12860000000000005</v>
      </c>
      <c r="AC47" s="347" t="str">
        <f t="shared" si="8"/>
        <v/>
      </c>
      <c r="AD47" s="348" t="str">
        <f t="shared" si="9"/>
        <v/>
      </c>
      <c r="AF47" s="17"/>
      <c r="AG47" s="17"/>
      <c r="AH47" s="17"/>
      <c r="AI47" s="17"/>
      <c r="AJ47" s="17"/>
      <c r="AK47" s="17"/>
      <c r="AL47" s="17"/>
      <c r="AM47" s="17"/>
      <c r="AN47" s="17"/>
      <c r="AQ47" s="17"/>
    </row>
    <row r="48" spans="1:43" s="22" customFormat="1" ht="19.25" customHeight="1" x14ac:dyDescent="0.4">
      <c r="A48" s="252" t="str">
        <f>'MACHINE INFO'!B48</f>
        <v>TP</v>
      </c>
      <c r="B48" s="228">
        <f>IF($F$3="YTD TOTALS",IF('MACHINE INFO'!C48-B$2&gt;0,'MACHINE INFO'!C48,B$2),'MACHINE INFO'!C48)</f>
        <v>45918</v>
      </c>
      <c r="C48" s="18">
        <f>'MACHINE INFO'!E48</f>
        <v>39</v>
      </c>
      <c r="D48" s="18">
        <f>'MACHINE INFO'!F48</f>
        <v>410689847</v>
      </c>
      <c r="E48" s="19">
        <f>'MACHINE INFO'!G48</f>
        <v>0.01</v>
      </c>
      <c r="F48" s="18" t="str">
        <f>'MACHINE INFO'!H48</f>
        <v>ARISTOCRAT</v>
      </c>
      <c r="G48" s="18">
        <f>'MACHINE INFO'!M48</f>
        <v>0</v>
      </c>
      <c r="H48" s="18" t="str">
        <f>'MACHINE INFO'!N48</f>
        <v>5R243W100-1000CR</v>
      </c>
      <c r="I48" s="336" t="e">
        <f>'MACHINE INFO'!#REF!</f>
        <v>#REF!</v>
      </c>
      <c r="J48" s="336" t="e">
        <f>'MACHINE INFO'!#REF!</f>
        <v>#REF!</v>
      </c>
      <c r="K48" s="18" t="str">
        <f>'MACHINE INFO'!O48</f>
        <v>VIDEO MACHINE</v>
      </c>
      <c r="L48" s="18" t="e">
        <f>'MACHINE INFO'!#REF!</f>
        <v>#REF!</v>
      </c>
      <c r="M48" s="573">
        <f>IF('MACHINE INFO'!P48="","",'MACHINE INFO'!P48)</f>
        <v>0</v>
      </c>
      <c r="N48" s="235">
        <f>'MACHINE INFO'!S48</f>
        <v>45627</v>
      </c>
      <c r="O48" s="344">
        <f>IF(D48=0,"",(IF($F$3="YTD TOTALS",SUM(Blank2:TEMPLATE!C49),SUM(Blank:TEMPLATE!C49))))</f>
        <v>0</v>
      </c>
      <c r="P48" s="344" t="s">
        <v>615</v>
      </c>
      <c r="Q48" s="344">
        <f>IF(D48=0,"",(IF($F$3="YTD TOTALS",SUM(Blank2:TEMPLATE!G49),SUM(Blank:TEMPLATE!G49))))</f>
        <v>0</v>
      </c>
      <c r="R48" s="344" t="str">
        <f t="shared" si="4"/>
        <v/>
      </c>
      <c r="S48" s="344">
        <f>IF(D48=0,"",(IF($F$3="YTD TOTALS",SUM(SUM(Blank2:TEMPLATE!D49),SUM(Blank2:TEMPLATE!E49)),SUM(SUM(Blank:TEMPLATE!D49),SUM(Blank:TEMPLATE!E49)))))</f>
        <v>0</v>
      </c>
      <c r="T48" s="344" t="str">
        <f t="shared" si="5"/>
        <v/>
      </c>
      <c r="U48" s="344">
        <f>IF(D48=0,"",(IF($F$3="YTD TOTALS",SUM(Blank2:TEMPLATE!F49),SUM(Blank:TEMPLATE!F49))))</f>
        <v>0</v>
      </c>
      <c r="V48" s="344" t="str">
        <f t="shared" si="6"/>
        <v/>
      </c>
      <c r="W48" s="344">
        <f>IF(D48=0,"",(IF($F$3="YTD TOTALS",SUM(Blank2:TEMPLATE!H49),SUM(Blank:TEMPLATE!H49))))</f>
        <v>0</v>
      </c>
      <c r="X48" s="344">
        <f>IF(D48=0,"",(IF($F$3="YTD TOTALS",SUM(Blank2:TEMPLATE!I49),SUM(Blank:TEMPLATE!I49))))</f>
        <v>0</v>
      </c>
      <c r="Y48" s="344">
        <f>IF(D48=0,"",(IF($F$3="YTD TOTALS",SUM(Blank2:TEMPLATE!J49),SUM(Blank:TEMPLATE!J49))))</f>
        <v>0</v>
      </c>
      <c r="Z48" s="344">
        <f>IF(D48=0,"",(IF($F$3="YTD TOTALS",(SUM(Blank2:TEMPLATE!L49)-('MACHINE INFO'!P48*(B$6-B48+1))),(SUM(Blank:TEMPLATE!L49)-('MACHINE INFO'!P48*(B$6-B48+1))))))</f>
        <v>0</v>
      </c>
      <c r="AA48" s="345">
        <f t="shared" si="7"/>
        <v>0</v>
      </c>
      <c r="AB48" s="346">
        <f>IF(D48=0,"",(SUM('MACHINE INFO'!Q48)))</f>
        <v>9.1799999999999993E-2</v>
      </c>
      <c r="AC48" s="347" t="str">
        <f t="shared" si="8"/>
        <v/>
      </c>
      <c r="AD48" s="348" t="str">
        <f t="shared" si="9"/>
        <v/>
      </c>
      <c r="AF48" s="17"/>
      <c r="AG48" s="17"/>
      <c r="AH48" s="17"/>
      <c r="AI48" s="17"/>
      <c r="AJ48" s="17"/>
      <c r="AK48" s="17"/>
      <c r="AL48" s="17"/>
      <c r="AM48" s="17"/>
      <c r="AN48" s="17"/>
    </row>
    <row r="49" spans="1:41" s="22" customFormat="1" ht="19.25" customHeight="1" x14ac:dyDescent="0.4">
      <c r="A49" s="252" t="str">
        <f>'MACHINE INFO'!B49</f>
        <v>TP</v>
      </c>
      <c r="B49" s="228">
        <f>IF($F$3="YTD TOTALS",IF('MACHINE INFO'!C49-B$2&gt;0,'MACHINE INFO'!C49,B$2),'MACHINE INFO'!C49)</f>
        <v>45918</v>
      </c>
      <c r="C49" s="18">
        <f>'MACHINE INFO'!E49</f>
        <v>40</v>
      </c>
      <c r="D49" s="18">
        <f>'MACHINE INFO'!F49</f>
        <v>410698066</v>
      </c>
      <c r="E49" s="19">
        <f>'MACHINE INFO'!G49</f>
        <v>0.01</v>
      </c>
      <c r="F49" s="18" t="str">
        <f>'MACHINE INFO'!H49</f>
        <v>ARISTOCRAT</v>
      </c>
      <c r="G49" s="18">
        <f>'MACHINE INFO'!M49</f>
        <v>0</v>
      </c>
      <c r="H49" s="18" t="str">
        <f>'MACHINE INFO'!N49</f>
        <v>5R60L88-880CR</v>
      </c>
      <c r="I49" s="336" t="e">
        <f>'MACHINE INFO'!#REF!</f>
        <v>#REF!</v>
      </c>
      <c r="J49" s="336" t="e">
        <f>'MACHINE INFO'!#REF!</f>
        <v>#REF!</v>
      </c>
      <c r="K49" s="18" t="str">
        <f>'MACHINE INFO'!O49</f>
        <v>VIDEO MACHINE</v>
      </c>
      <c r="L49" s="18" t="e">
        <f>'MACHINE INFO'!#REF!</f>
        <v>#REF!</v>
      </c>
      <c r="M49" s="573">
        <f>IF('MACHINE INFO'!P49="","",'MACHINE INFO'!P49)</f>
        <v>0</v>
      </c>
      <c r="N49" s="235">
        <f>'MACHINE INFO'!S49</f>
        <v>45627</v>
      </c>
      <c r="O49" s="344">
        <f>IF(D49=0,"",(IF($F$3="YTD TOTALS",SUM(Blank2:TEMPLATE!C50),SUM(Blank:TEMPLATE!C50))))</f>
        <v>0</v>
      </c>
      <c r="P49" s="344" t="s">
        <v>616</v>
      </c>
      <c r="Q49" s="344">
        <f>IF(D49=0,"",(IF($F$3="YTD TOTALS",SUM(Blank2:TEMPLATE!G50),SUM(Blank:TEMPLATE!G50))))</f>
        <v>0</v>
      </c>
      <c r="R49" s="344" t="str">
        <f t="shared" si="4"/>
        <v/>
      </c>
      <c r="S49" s="344">
        <f>IF(D49=0,"",(IF($F$3="YTD TOTALS",SUM(SUM(Blank2:TEMPLATE!D50),SUM(Blank2:TEMPLATE!E50)),SUM(SUM(Blank:TEMPLATE!D50),SUM(Blank:TEMPLATE!E50)))))</f>
        <v>0</v>
      </c>
      <c r="T49" s="344" t="str">
        <f t="shared" si="5"/>
        <v/>
      </c>
      <c r="U49" s="344">
        <f>IF(D49=0,"",(IF($F$3="YTD TOTALS",SUM(Blank2:TEMPLATE!F50),SUM(Blank:TEMPLATE!F50))))</f>
        <v>0</v>
      </c>
      <c r="V49" s="344" t="str">
        <f t="shared" si="6"/>
        <v/>
      </c>
      <c r="W49" s="344">
        <f>IF(D49=0,"",(IF($F$3="YTD TOTALS",SUM(Blank2:TEMPLATE!H50),SUM(Blank:TEMPLATE!H50))))</f>
        <v>0</v>
      </c>
      <c r="X49" s="344">
        <f>IF(D49=0,"",(IF($F$3="YTD TOTALS",SUM(Blank2:TEMPLATE!I50),SUM(Blank:TEMPLATE!I50))))</f>
        <v>0</v>
      </c>
      <c r="Y49" s="344">
        <f>IF(D49=0,"",(IF($F$3="YTD TOTALS",SUM(Blank2:TEMPLATE!J50),SUM(Blank:TEMPLATE!J50))))</f>
        <v>0</v>
      </c>
      <c r="Z49" s="344">
        <f>IF(D49=0,"",(IF($F$3="YTD TOTALS",(SUM(Blank2:TEMPLATE!L50)-('MACHINE INFO'!P49*(B$6-B49+1))),(SUM(Blank:TEMPLATE!L50)-('MACHINE INFO'!P49*(B$6-B49+1))))))</f>
        <v>0</v>
      </c>
      <c r="AA49" s="345">
        <f t="shared" si="7"/>
        <v>0</v>
      </c>
      <c r="AB49" s="346">
        <f>IF(D49=0,"",(SUM('MACHINE INFO'!Q49)))</f>
        <v>9.1799999999999993E-2</v>
      </c>
      <c r="AC49" s="347" t="str">
        <f t="shared" si="8"/>
        <v/>
      </c>
      <c r="AD49" s="348" t="str">
        <f t="shared" si="9"/>
        <v/>
      </c>
      <c r="AF49" s="17"/>
      <c r="AG49" s="17"/>
      <c r="AH49" s="17"/>
      <c r="AI49" s="17"/>
      <c r="AJ49" s="17"/>
      <c r="AK49" s="17"/>
      <c r="AL49" s="17"/>
      <c r="AM49" s="17"/>
      <c r="AN49" s="17"/>
    </row>
    <row r="50" spans="1:41" s="22" customFormat="1" ht="19.25" customHeight="1" x14ac:dyDescent="0.4">
      <c r="A50" s="252" t="str">
        <f>'MACHINE INFO'!B50</f>
        <v>TP</v>
      </c>
      <c r="B50" s="228">
        <f>IF($F$3="YTD TOTALS",IF('MACHINE INFO'!C50-B$2&gt;0,'MACHINE INFO'!C50,B$2),'MACHINE INFO'!C50)</f>
        <v>45923</v>
      </c>
      <c r="C50" s="18">
        <f>'MACHINE INFO'!E50</f>
        <v>41</v>
      </c>
      <c r="D50" s="18">
        <f>'MACHINE INFO'!F50</f>
        <v>410703740</v>
      </c>
      <c r="E50" s="19">
        <f>'MACHINE INFO'!G50</f>
        <v>0.01</v>
      </c>
      <c r="F50" s="18" t="str">
        <f>'MACHINE INFO'!H50</f>
        <v>ARISTOCRAT</v>
      </c>
      <c r="G50" s="18">
        <f>'MACHINE INFO'!M50</f>
        <v>0</v>
      </c>
      <c r="H50" s="18" t="str">
        <f>'MACHINE INFO'!N50</f>
        <v>5R243W100-1000CR</v>
      </c>
      <c r="I50" s="336" t="e">
        <f>'MACHINE INFO'!#REF!</f>
        <v>#REF!</v>
      </c>
      <c r="J50" s="336" t="e">
        <f>'MACHINE INFO'!#REF!</f>
        <v>#REF!</v>
      </c>
      <c r="K50" s="18" t="str">
        <f>'MACHINE INFO'!O50</f>
        <v>VIDEO MACHINE</v>
      </c>
      <c r="L50" s="18" t="e">
        <f>'MACHINE INFO'!#REF!</f>
        <v>#REF!</v>
      </c>
      <c r="M50" s="573">
        <f>IF('MACHINE INFO'!P50="","",'MACHINE INFO'!P50)</f>
        <v>0</v>
      </c>
      <c r="N50" s="235">
        <f>'MACHINE INFO'!S50</f>
        <v>45627</v>
      </c>
      <c r="O50" s="344">
        <f>IF(D50=0,"",(IF($F$3="YTD TOTALS",SUM(Blank2:TEMPLATE!C51),SUM(Blank:TEMPLATE!C51))))</f>
        <v>0</v>
      </c>
      <c r="P50" s="344" t="s">
        <v>617</v>
      </c>
      <c r="Q50" s="344">
        <f>IF(D50=0,"",(IF($F$3="YTD TOTALS",SUM(Blank2:TEMPLATE!G51),SUM(Blank:TEMPLATE!G51))))</f>
        <v>0</v>
      </c>
      <c r="R50" s="344" t="str">
        <f t="shared" si="4"/>
        <v/>
      </c>
      <c r="S50" s="344">
        <f>IF(D50=0,"",(IF($F$3="YTD TOTALS",SUM(SUM(Blank2:TEMPLATE!D51),SUM(Blank2:TEMPLATE!E51)),SUM(SUM(Blank:TEMPLATE!D51),SUM(Blank:TEMPLATE!E51)))))</f>
        <v>0</v>
      </c>
      <c r="T50" s="344" t="str">
        <f t="shared" si="5"/>
        <v/>
      </c>
      <c r="U50" s="344">
        <f>IF(D50=0,"",(IF($F$3="YTD TOTALS",SUM(Blank2:TEMPLATE!F51),SUM(Blank:TEMPLATE!F51))))</f>
        <v>0</v>
      </c>
      <c r="V50" s="344" t="str">
        <f t="shared" si="6"/>
        <v/>
      </c>
      <c r="W50" s="344">
        <f>IF(D50=0,"",(IF($F$3="YTD TOTALS",SUM(Blank2:TEMPLATE!H51),SUM(Blank:TEMPLATE!H51))))</f>
        <v>0</v>
      </c>
      <c r="X50" s="344">
        <f>IF(D50=0,"",(IF($F$3="YTD TOTALS",SUM(Blank2:TEMPLATE!I51),SUM(Blank:TEMPLATE!I51))))</f>
        <v>0</v>
      </c>
      <c r="Y50" s="344">
        <f>IF(D50=0,"",(IF($F$3="YTD TOTALS",SUM(Blank2:TEMPLATE!J51),SUM(Blank:TEMPLATE!J51))))</f>
        <v>0</v>
      </c>
      <c r="Z50" s="344">
        <f>IF(D50=0,"",(IF($F$3="YTD TOTALS",(SUM(Blank2:TEMPLATE!L51)-('MACHINE INFO'!P50*(B$6-B50+1))),(SUM(Blank:TEMPLATE!L51)-('MACHINE INFO'!P50*(B$6-B50+1))))))</f>
        <v>0</v>
      </c>
      <c r="AA50" s="345">
        <f t="shared" si="7"/>
        <v>0</v>
      </c>
      <c r="AB50" s="346">
        <f>IF(D50=0,"",(SUM('MACHINE INFO'!Q50)))</f>
        <v>9.1799999999999993E-2</v>
      </c>
      <c r="AC50" s="347" t="str">
        <f t="shared" si="8"/>
        <v/>
      </c>
      <c r="AD50" s="348" t="str">
        <f t="shared" si="9"/>
        <v/>
      </c>
      <c r="AF50" s="17"/>
      <c r="AG50" s="17"/>
      <c r="AH50" s="17"/>
      <c r="AI50" s="17"/>
      <c r="AJ50" s="17"/>
      <c r="AK50" s="17"/>
      <c r="AL50" s="17"/>
      <c r="AM50" s="17"/>
      <c r="AN50" s="17"/>
    </row>
    <row r="51" spans="1:41" s="22" customFormat="1" ht="19.25" customHeight="1" x14ac:dyDescent="0.4">
      <c r="A51" s="252" t="str">
        <f>'MACHINE INFO'!B51</f>
        <v>TP</v>
      </c>
      <c r="B51" s="228">
        <f>IF($F$3="YTD TOTALS",IF('MACHINE INFO'!C51-B$2&gt;0,'MACHINE INFO'!C51,B$2),'MACHINE INFO'!C51)</f>
        <v>45923</v>
      </c>
      <c r="C51" s="18">
        <f>'MACHINE INFO'!E51</f>
        <v>42</v>
      </c>
      <c r="D51" s="18">
        <f>'MACHINE INFO'!F51</f>
        <v>410714233</v>
      </c>
      <c r="E51" s="19">
        <f>'MACHINE INFO'!G51</f>
        <v>0.01</v>
      </c>
      <c r="F51" s="18" t="str">
        <f>'MACHINE INFO'!H51</f>
        <v>ARISTOCRAT</v>
      </c>
      <c r="G51" s="18">
        <f>'MACHINE INFO'!M51</f>
        <v>0</v>
      </c>
      <c r="H51" s="18" t="str">
        <f>'MACHINE INFO'!N51</f>
        <v>5R60L88-880CR</v>
      </c>
      <c r="I51" s="336" t="e">
        <f>'MACHINE INFO'!#REF!</f>
        <v>#REF!</v>
      </c>
      <c r="J51" s="336" t="e">
        <f>'MACHINE INFO'!#REF!</f>
        <v>#REF!</v>
      </c>
      <c r="K51" s="18" t="str">
        <f>'MACHINE INFO'!O51</f>
        <v>VIDEO MACHINE</v>
      </c>
      <c r="L51" s="18" t="e">
        <f>'MACHINE INFO'!#REF!</f>
        <v>#REF!</v>
      </c>
      <c r="M51" s="573">
        <f>IF('MACHINE INFO'!P51="","",'MACHINE INFO'!P51)</f>
        <v>0</v>
      </c>
      <c r="N51" s="235">
        <f>'MACHINE INFO'!S51</f>
        <v>45627</v>
      </c>
      <c r="O51" s="344">
        <f>IF(D51=0,"",(IF($F$3="YTD TOTALS",SUM(Blank2:TEMPLATE!C52),SUM(Blank:TEMPLATE!C52))))</f>
        <v>0</v>
      </c>
      <c r="P51" s="344" t="s">
        <v>618</v>
      </c>
      <c r="Q51" s="344">
        <f>IF(D51=0,"",(IF($F$3="YTD TOTALS",SUM(Blank2:TEMPLATE!G52),SUM(Blank:TEMPLATE!G52))))</f>
        <v>0</v>
      </c>
      <c r="R51" s="344" t="str">
        <f t="shared" si="4"/>
        <v/>
      </c>
      <c r="S51" s="344">
        <f>IF(D51=0,"",(IF($F$3="YTD TOTALS",SUM(SUM(Blank2:TEMPLATE!D52),SUM(Blank2:TEMPLATE!E52)),SUM(SUM(Blank:TEMPLATE!D52),SUM(Blank:TEMPLATE!E52)))))</f>
        <v>0</v>
      </c>
      <c r="T51" s="344" t="str">
        <f t="shared" si="5"/>
        <v/>
      </c>
      <c r="U51" s="344">
        <f>IF(D51=0,"",(IF($F$3="YTD TOTALS",SUM(Blank2:TEMPLATE!F52),SUM(Blank:TEMPLATE!F52))))</f>
        <v>0</v>
      </c>
      <c r="V51" s="344" t="str">
        <f t="shared" si="6"/>
        <v/>
      </c>
      <c r="W51" s="344">
        <f>IF(D51=0,"",(IF($F$3="YTD TOTALS",SUM(Blank2:TEMPLATE!H52),SUM(Blank:TEMPLATE!H52))))</f>
        <v>0</v>
      </c>
      <c r="X51" s="344">
        <f>IF(D51=0,"",(IF($F$3="YTD TOTALS",SUM(Blank2:TEMPLATE!I52),SUM(Blank:TEMPLATE!I52))))</f>
        <v>0</v>
      </c>
      <c r="Y51" s="344">
        <f>IF(D51=0,"",(IF($F$3="YTD TOTALS",SUM(Blank2:TEMPLATE!J52),SUM(Blank:TEMPLATE!J52))))</f>
        <v>0</v>
      </c>
      <c r="Z51" s="344">
        <f>IF(D51=0,"",(IF($F$3="YTD TOTALS",(SUM(Blank2:TEMPLATE!L52)-('MACHINE INFO'!P51*(B$6-B51+1))),(SUM(Blank:TEMPLATE!L52)-('MACHINE INFO'!P51*(B$6-B51+1))))))</f>
        <v>0</v>
      </c>
      <c r="AA51" s="345">
        <f t="shared" si="7"/>
        <v>0</v>
      </c>
      <c r="AB51" s="346">
        <f>IF(D51=0,"",(SUM('MACHINE INFO'!Q51)))</f>
        <v>9.1799999999999993E-2</v>
      </c>
      <c r="AC51" s="347" t="str">
        <f t="shared" si="8"/>
        <v/>
      </c>
      <c r="AD51" s="348" t="str">
        <f t="shared" si="9"/>
        <v/>
      </c>
      <c r="AF51" s="17"/>
      <c r="AG51" s="17"/>
      <c r="AH51" s="17"/>
      <c r="AI51" s="17"/>
      <c r="AJ51" s="17"/>
      <c r="AK51" s="17"/>
      <c r="AL51" s="17"/>
      <c r="AM51" s="17"/>
      <c r="AN51" s="17"/>
    </row>
    <row r="52" spans="1:41" s="22" customFormat="1" ht="19.25" customHeight="1" x14ac:dyDescent="0.4">
      <c r="A52" s="252" t="str">
        <f>'MACHINE INFO'!B52</f>
        <v>TP</v>
      </c>
      <c r="B52" s="228">
        <f>IF($F$3="YTD TOTALS",IF('MACHINE INFO'!C52-B$2&gt;0,'MACHINE INFO'!C52,B$2),'MACHINE INFO'!C52)</f>
        <v>45971</v>
      </c>
      <c r="C52" s="18">
        <f>'MACHINE INFO'!E52</f>
        <v>43</v>
      </c>
      <c r="D52" s="18">
        <f>'MACHINE INFO'!F52</f>
        <v>410726288</v>
      </c>
      <c r="E52" s="19">
        <f>'MACHINE INFO'!G52</f>
        <v>0.01</v>
      </c>
      <c r="F52" s="18" t="str">
        <f>'MACHINE INFO'!H52</f>
        <v>ARISTOCRAT</v>
      </c>
      <c r="G52" s="18">
        <f>'MACHINE INFO'!M52</f>
        <v>0</v>
      </c>
      <c r="H52" s="18" t="str">
        <f>'MACHINE INFO'!N52</f>
        <v>5R40L80-800CR</v>
      </c>
      <c r="I52" s="336" t="e">
        <f>'MACHINE INFO'!#REF!</f>
        <v>#REF!</v>
      </c>
      <c r="J52" s="336" t="e">
        <f>'MACHINE INFO'!#REF!</f>
        <v>#REF!</v>
      </c>
      <c r="K52" s="18" t="str">
        <f>'MACHINE INFO'!O52</f>
        <v>VIDEO MACHINE</v>
      </c>
      <c r="L52" s="18" t="e">
        <f>'MACHINE INFO'!#REF!</f>
        <v>#REF!</v>
      </c>
      <c r="M52" s="573">
        <f>IF('MACHINE INFO'!P52="","",'MACHINE INFO'!P52)</f>
        <v>0</v>
      </c>
      <c r="N52" s="235">
        <f>'MACHINE INFO'!S52</f>
        <v>45627</v>
      </c>
      <c r="O52" s="344">
        <f>IF(D52=0,"",(IF($F$3="YTD TOTALS",SUM(Blank2:TEMPLATE!C53),SUM(Blank:TEMPLATE!C53))))</f>
        <v>0</v>
      </c>
      <c r="P52" s="344" t="s">
        <v>619</v>
      </c>
      <c r="Q52" s="344">
        <f>IF(D52=0,"",(IF($F$3="YTD TOTALS",SUM(Blank2:TEMPLATE!G53),SUM(Blank:TEMPLATE!G53))))</f>
        <v>0</v>
      </c>
      <c r="R52" s="344" t="str">
        <f t="shared" si="4"/>
        <v/>
      </c>
      <c r="S52" s="344">
        <f>IF(D52=0,"",(IF($F$3="YTD TOTALS",SUM(SUM(Blank2:TEMPLATE!D53),SUM(Blank2:TEMPLATE!E53)),SUM(SUM(Blank:TEMPLATE!D53),SUM(Blank:TEMPLATE!E53)))))</f>
        <v>0</v>
      </c>
      <c r="T52" s="344" t="str">
        <f t="shared" si="5"/>
        <v/>
      </c>
      <c r="U52" s="344">
        <f>IF(D52=0,"",(IF($F$3="YTD TOTALS",SUM(Blank2:TEMPLATE!F53),SUM(Blank:TEMPLATE!F53))))</f>
        <v>0</v>
      </c>
      <c r="V52" s="344" t="str">
        <f t="shared" si="6"/>
        <v/>
      </c>
      <c r="W52" s="344">
        <f>IF(D52=0,"",(IF($F$3="YTD TOTALS",SUM(Blank2:TEMPLATE!H53),SUM(Blank:TEMPLATE!H53))))</f>
        <v>0</v>
      </c>
      <c r="X52" s="344">
        <f>IF(D52=0,"",(IF($F$3="YTD TOTALS",SUM(Blank2:TEMPLATE!I53),SUM(Blank:TEMPLATE!I53))))</f>
        <v>0</v>
      </c>
      <c r="Y52" s="344">
        <f>IF(D52=0,"",(IF($F$3="YTD TOTALS",SUM(Blank2:TEMPLATE!J53),SUM(Blank:TEMPLATE!J53))))</f>
        <v>0</v>
      </c>
      <c r="Z52" s="344">
        <f>IF(D52=0,"",(IF($F$3="YTD TOTALS",(SUM(Blank2:TEMPLATE!L53)-('MACHINE INFO'!P52*(B$6-B52+1))),(SUM(Blank:TEMPLATE!L53)-('MACHINE INFO'!P52*(B$6-B52+1))))))</f>
        <v>0</v>
      </c>
      <c r="AA52" s="345">
        <f t="shared" si="7"/>
        <v>0</v>
      </c>
      <c r="AB52" s="346">
        <f>IF(D52=0,"",(SUM('MACHINE INFO'!Q52)))</f>
        <v>0.12759999999999999</v>
      </c>
      <c r="AC52" s="347" t="str">
        <f t="shared" si="8"/>
        <v/>
      </c>
      <c r="AD52" s="348" t="str">
        <f t="shared" si="9"/>
        <v/>
      </c>
      <c r="AF52" s="17"/>
      <c r="AG52" s="17"/>
      <c r="AH52" s="17"/>
      <c r="AI52" s="17"/>
      <c r="AJ52" s="17"/>
      <c r="AK52" s="17"/>
      <c r="AL52" s="17"/>
      <c r="AM52" s="17"/>
      <c r="AN52" s="17"/>
    </row>
    <row r="53" spans="1:41" s="22" customFormat="1" ht="19.25" customHeight="1" x14ac:dyDescent="0.4">
      <c r="A53" s="252" t="str">
        <f>'MACHINE INFO'!B53</f>
        <v>TP</v>
      </c>
      <c r="B53" s="228">
        <f>IF($F$3="YTD TOTALS",IF('MACHINE INFO'!C53-B$2&gt;0,'MACHINE INFO'!C53,B$2),'MACHINE INFO'!C53)</f>
        <v>45971</v>
      </c>
      <c r="C53" s="18">
        <f>'MACHINE INFO'!E53</f>
        <v>44</v>
      </c>
      <c r="D53" s="18">
        <f>'MACHINE INFO'!F53</f>
        <v>410735461</v>
      </c>
      <c r="E53" s="19">
        <f>'MACHINE INFO'!G53</f>
        <v>0.01</v>
      </c>
      <c r="F53" s="18" t="str">
        <f>'MACHINE INFO'!H53</f>
        <v>ARISTOCRAT</v>
      </c>
      <c r="G53" s="18">
        <f>'MACHINE INFO'!M53</f>
        <v>0</v>
      </c>
      <c r="H53" s="18" t="str">
        <f>'MACHINE INFO'!N53</f>
        <v>5R40L80-800CR</v>
      </c>
      <c r="I53" s="336" t="e">
        <f>'MACHINE INFO'!#REF!</f>
        <v>#REF!</v>
      </c>
      <c r="J53" s="336" t="e">
        <f>'MACHINE INFO'!#REF!</f>
        <v>#REF!</v>
      </c>
      <c r="K53" s="18" t="str">
        <f>'MACHINE INFO'!O53</f>
        <v>VIDEO MACHINE</v>
      </c>
      <c r="L53" s="18" t="e">
        <f>'MACHINE INFO'!#REF!</f>
        <v>#REF!</v>
      </c>
      <c r="M53" s="573">
        <f>IF('MACHINE INFO'!P53="","",'MACHINE INFO'!P53)</f>
        <v>0</v>
      </c>
      <c r="N53" s="235">
        <f>'MACHINE INFO'!S53</f>
        <v>45627</v>
      </c>
      <c r="O53" s="344">
        <f>IF(D53=0,"",(IF($F$3="YTD TOTALS",SUM(Blank2:TEMPLATE!C54),SUM(Blank:TEMPLATE!C54))))</f>
        <v>0</v>
      </c>
      <c r="P53" s="344" t="s">
        <v>620</v>
      </c>
      <c r="Q53" s="344">
        <f>IF(D53=0,"",(IF($F$3="YTD TOTALS",SUM(Blank2:TEMPLATE!G54),SUM(Blank:TEMPLATE!G54))))</f>
        <v>0</v>
      </c>
      <c r="R53" s="344" t="str">
        <f t="shared" si="4"/>
        <v/>
      </c>
      <c r="S53" s="344">
        <f>IF(D53=0,"",(IF($F$3="YTD TOTALS",SUM(SUM(Blank2:TEMPLATE!D54),SUM(Blank2:TEMPLATE!E54)),SUM(SUM(Blank:TEMPLATE!D54),SUM(Blank:TEMPLATE!E54)))))</f>
        <v>0</v>
      </c>
      <c r="T53" s="344" t="str">
        <f t="shared" si="5"/>
        <v/>
      </c>
      <c r="U53" s="344">
        <f>IF(D53=0,"",(IF($F$3="YTD TOTALS",SUM(Blank2:TEMPLATE!F54),SUM(Blank:TEMPLATE!F54))))</f>
        <v>0</v>
      </c>
      <c r="V53" s="344" t="str">
        <f t="shared" si="6"/>
        <v/>
      </c>
      <c r="W53" s="344">
        <f>IF(D53=0,"",(IF($F$3="YTD TOTALS",SUM(Blank2:TEMPLATE!H54),SUM(Blank:TEMPLATE!H54))))</f>
        <v>0</v>
      </c>
      <c r="X53" s="344">
        <f>IF(D53=0,"",(IF($F$3="YTD TOTALS",SUM(Blank2:TEMPLATE!I54),SUM(Blank:TEMPLATE!I54))))</f>
        <v>0</v>
      </c>
      <c r="Y53" s="344">
        <f>IF(D53=0,"",(IF($F$3="YTD TOTALS",SUM(Blank2:TEMPLATE!J54),SUM(Blank:TEMPLATE!J54))))</f>
        <v>0</v>
      </c>
      <c r="Z53" s="344">
        <f>IF(D53=0,"",(IF($F$3="YTD TOTALS",(SUM(Blank2:TEMPLATE!L54)-('MACHINE INFO'!P53*(B$6-B53+1))),(SUM(Blank:TEMPLATE!L54)-('MACHINE INFO'!P53*(B$6-B53+1))))))</f>
        <v>0</v>
      </c>
      <c r="AA53" s="345">
        <f t="shared" si="7"/>
        <v>0</v>
      </c>
      <c r="AB53" s="346">
        <f>IF(D53=0,"",(SUM('MACHINE INFO'!Q53)))</f>
        <v>0.12759999999999999</v>
      </c>
      <c r="AC53" s="347" t="str">
        <f t="shared" si="8"/>
        <v/>
      </c>
      <c r="AD53" s="348" t="str">
        <f t="shared" si="9"/>
        <v/>
      </c>
      <c r="AF53" s="17"/>
      <c r="AG53" s="17"/>
      <c r="AH53" s="17"/>
      <c r="AI53" s="17"/>
      <c r="AJ53" s="17"/>
      <c r="AK53" s="17"/>
      <c r="AL53" s="17"/>
      <c r="AM53" s="17"/>
      <c r="AN53" s="17"/>
      <c r="AO53" s="17"/>
    </row>
    <row r="54" spans="1:41" s="22" customFormat="1" ht="19.25" customHeight="1" x14ac:dyDescent="0.4">
      <c r="A54" s="252" t="str">
        <f>'MACHINE INFO'!B54</f>
        <v>TP</v>
      </c>
      <c r="B54" s="228">
        <f>IF($F$3="YTD TOTALS",IF('MACHINE INFO'!C54-B$2&gt;0,'MACHINE INFO'!C54,B$2),'MACHINE INFO'!C54)</f>
        <v>45971</v>
      </c>
      <c r="C54" s="18">
        <f>'MACHINE INFO'!E54</f>
        <v>45</v>
      </c>
      <c r="D54" s="18">
        <f>'MACHINE INFO'!F54</f>
        <v>410746683</v>
      </c>
      <c r="E54" s="19">
        <f>'MACHINE INFO'!G54</f>
        <v>0.01</v>
      </c>
      <c r="F54" s="18" t="str">
        <f>'MACHINE INFO'!H54</f>
        <v>ARISTOCRAT</v>
      </c>
      <c r="G54" s="18">
        <f>'MACHINE INFO'!M54</f>
        <v>0</v>
      </c>
      <c r="H54" s="18" t="str">
        <f>'MACHINE INFO'!N54</f>
        <v>5R40L80-800CR</v>
      </c>
      <c r="I54" s="336" t="e">
        <f>'MACHINE INFO'!#REF!</f>
        <v>#REF!</v>
      </c>
      <c r="J54" s="336" t="e">
        <f>'MACHINE INFO'!#REF!</f>
        <v>#REF!</v>
      </c>
      <c r="K54" s="18" t="str">
        <f>'MACHINE INFO'!O54</f>
        <v>VIDEO MACHINE</v>
      </c>
      <c r="L54" s="18" t="e">
        <f>'MACHINE INFO'!#REF!</f>
        <v>#REF!</v>
      </c>
      <c r="M54" s="573">
        <f>IF('MACHINE INFO'!P54="","",'MACHINE INFO'!P54)</f>
        <v>0</v>
      </c>
      <c r="N54" s="235">
        <f>'MACHINE INFO'!S54</f>
        <v>45627</v>
      </c>
      <c r="O54" s="344">
        <f>IF(D54=0,"",(IF($F$3="YTD TOTALS",SUM(Blank2:TEMPLATE!C55),SUM(Blank:TEMPLATE!C55))))</f>
        <v>0</v>
      </c>
      <c r="P54" s="344" t="s">
        <v>621</v>
      </c>
      <c r="Q54" s="344">
        <f>IF(D54=0,"",(IF($F$3="YTD TOTALS",SUM(Blank2:TEMPLATE!G55),SUM(Blank:TEMPLATE!G55))))</f>
        <v>0</v>
      </c>
      <c r="R54" s="344" t="str">
        <f t="shared" si="4"/>
        <v/>
      </c>
      <c r="S54" s="344">
        <f>IF(D54=0,"",(IF($F$3="YTD TOTALS",SUM(SUM(Blank2:TEMPLATE!D55),SUM(Blank2:TEMPLATE!E55)),SUM(SUM(Blank:TEMPLATE!D55),SUM(Blank:TEMPLATE!E55)))))</f>
        <v>0</v>
      </c>
      <c r="T54" s="344" t="str">
        <f t="shared" si="5"/>
        <v/>
      </c>
      <c r="U54" s="344">
        <f>IF(D54=0,"",(IF($F$3="YTD TOTALS",SUM(Blank2:TEMPLATE!F55),SUM(Blank:TEMPLATE!F55))))</f>
        <v>0</v>
      </c>
      <c r="V54" s="344" t="str">
        <f t="shared" si="6"/>
        <v/>
      </c>
      <c r="W54" s="344">
        <f>IF(D54=0,"",(IF($F$3="YTD TOTALS",SUM(Blank2:TEMPLATE!H55),SUM(Blank:TEMPLATE!H55))))</f>
        <v>0</v>
      </c>
      <c r="X54" s="344">
        <f>IF(D54=0,"",(IF($F$3="YTD TOTALS",SUM(Blank2:TEMPLATE!I55),SUM(Blank:TEMPLATE!I55))))</f>
        <v>0</v>
      </c>
      <c r="Y54" s="344">
        <f>IF(D54=0,"",(IF($F$3="YTD TOTALS",SUM(Blank2:TEMPLATE!J55),SUM(Blank:TEMPLATE!J55))))</f>
        <v>0</v>
      </c>
      <c r="Z54" s="344">
        <f>IF(D54=0,"",(IF($F$3="YTD TOTALS",(SUM(Blank2:TEMPLATE!L55)-('MACHINE INFO'!P54*(B$6-B54+1))),(SUM(Blank:TEMPLATE!L55)-('MACHINE INFO'!P54*(B$6-B54+1))))))</f>
        <v>0</v>
      </c>
      <c r="AA54" s="345">
        <f t="shared" si="7"/>
        <v>0</v>
      </c>
      <c r="AB54" s="346">
        <f>IF(D54=0,"",(SUM('MACHINE INFO'!Q54)))</f>
        <v>0.12759999999999999</v>
      </c>
      <c r="AC54" s="347" t="str">
        <f t="shared" si="8"/>
        <v/>
      </c>
      <c r="AD54" s="348" t="str">
        <f t="shared" si="9"/>
        <v/>
      </c>
      <c r="AF54" s="17"/>
      <c r="AG54" s="17"/>
      <c r="AH54" s="17"/>
      <c r="AI54" s="17"/>
      <c r="AJ54" s="17"/>
      <c r="AK54" s="17"/>
      <c r="AL54" s="17"/>
      <c r="AM54" s="17"/>
      <c r="AN54" s="17"/>
      <c r="AO54" s="17"/>
    </row>
    <row r="55" spans="1:41" s="22" customFormat="1" ht="19.25" customHeight="1" x14ac:dyDescent="0.4">
      <c r="A55" s="252" t="str">
        <f>'MACHINE INFO'!B55</f>
        <v>TP</v>
      </c>
      <c r="B55" s="228">
        <f>IF($F$3="YTD TOTALS",IF('MACHINE INFO'!C55-B$2&gt;0,'MACHINE INFO'!C55,B$2),'MACHINE INFO'!C55)</f>
        <v>45971</v>
      </c>
      <c r="C55" s="18">
        <f>'MACHINE INFO'!E55</f>
        <v>46</v>
      </c>
      <c r="D55" s="18">
        <f>'MACHINE INFO'!F55</f>
        <v>410754526</v>
      </c>
      <c r="E55" s="19">
        <f>'MACHINE INFO'!G55</f>
        <v>0.01</v>
      </c>
      <c r="F55" s="18" t="str">
        <f>'MACHINE INFO'!H55</f>
        <v>ARISTOCRAT</v>
      </c>
      <c r="G55" s="18">
        <f>'MACHINE INFO'!M55</f>
        <v>0</v>
      </c>
      <c r="H55" s="18" t="str">
        <f>'MACHINE INFO'!N55</f>
        <v>5R40L80-800CR</v>
      </c>
      <c r="I55" s="336" t="e">
        <f>'MACHINE INFO'!#REF!</f>
        <v>#REF!</v>
      </c>
      <c r="J55" s="336" t="e">
        <f>'MACHINE INFO'!#REF!</f>
        <v>#REF!</v>
      </c>
      <c r="K55" s="18" t="str">
        <f>'MACHINE INFO'!O55</f>
        <v>VIDEO MACHINE</v>
      </c>
      <c r="L55" s="18" t="e">
        <f>'MACHINE INFO'!#REF!</f>
        <v>#REF!</v>
      </c>
      <c r="M55" s="573">
        <f>IF('MACHINE INFO'!P55="","",'MACHINE INFO'!P55)</f>
        <v>0</v>
      </c>
      <c r="N55" s="235">
        <f>'MACHINE INFO'!S55</f>
        <v>45627</v>
      </c>
      <c r="O55" s="344">
        <f>IF(D55=0,"",(IF($F$3="YTD TOTALS",SUM(Blank2:TEMPLATE!C56),SUM(Blank:TEMPLATE!C56))))</f>
        <v>0</v>
      </c>
      <c r="P55" s="344" t="s">
        <v>622</v>
      </c>
      <c r="Q55" s="344">
        <f>IF(D55=0,"",(IF($F$3="YTD TOTALS",SUM(Blank2:TEMPLATE!G56),SUM(Blank:TEMPLATE!G56))))</f>
        <v>0</v>
      </c>
      <c r="R55" s="344" t="str">
        <f t="shared" si="4"/>
        <v/>
      </c>
      <c r="S55" s="344">
        <f>IF(D55=0,"",(IF($F$3="YTD TOTALS",SUM(SUM(Blank2:TEMPLATE!D56),SUM(Blank2:TEMPLATE!E56)),SUM(SUM(Blank:TEMPLATE!D56),SUM(Blank:TEMPLATE!E56)))))</f>
        <v>0</v>
      </c>
      <c r="T55" s="344" t="str">
        <f t="shared" si="5"/>
        <v/>
      </c>
      <c r="U55" s="344">
        <f>IF(D55=0,"",(IF($F$3="YTD TOTALS",SUM(Blank2:TEMPLATE!F56),SUM(Blank:TEMPLATE!F56))))</f>
        <v>0</v>
      </c>
      <c r="V55" s="344" t="str">
        <f t="shared" si="6"/>
        <v/>
      </c>
      <c r="W55" s="344">
        <f>IF(D55=0,"",(IF($F$3="YTD TOTALS",SUM(Blank2:TEMPLATE!H56),SUM(Blank:TEMPLATE!H56))))</f>
        <v>0</v>
      </c>
      <c r="X55" s="344">
        <f>IF(D55=0,"",(IF($F$3="YTD TOTALS",SUM(Blank2:TEMPLATE!I56),SUM(Blank:TEMPLATE!I56))))</f>
        <v>0</v>
      </c>
      <c r="Y55" s="344">
        <f>IF(D55=0,"",(IF($F$3="YTD TOTALS",SUM(Blank2:TEMPLATE!J56),SUM(Blank:TEMPLATE!J56))))</f>
        <v>0</v>
      </c>
      <c r="Z55" s="344">
        <f>IF(D55=0,"",(IF($F$3="YTD TOTALS",(SUM(Blank2:TEMPLATE!L56)-('MACHINE INFO'!P55*(B$6-B55+1))),(SUM(Blank:TEMPLATE!L56)-('MACHINE INFO'!P55*(B$6-B55+1))))))</f>
        <v>0</v>
      </c>
      <c r="AA55" s="345">
        <f t="shared" si="7"/>
        <v>0</v>
      </c>
      <c r="AB55" s="346">
        <f>IF(D55=0,"",(SUM('MACHINE INFO'!Q55)))</f>
        <v>0.12759999999999999</v>
      </c>
      <c r="AC55" s="347" t="str">
        <f t="shared" si="8"/>
        <v/>
      </c>
      <c r="AD55" s="348" t="str">
        <f t="shared" si="9"/>
        <v/>
      </c>
      <c r="AF55" s="17"/>
      <c r="AG55" s="17"/>
      <c r="AH55" s="17"/>
      <c r="AI55" s="17"/>
      <c r="AJ55" s="17"/>
      <c r="AK55" s="17"/>
      <c r="AL55" s="17"/>
      <c r="AM55" s="17"/>
      <c r="AN55" s="17"/>
      <c r="AO55" s="17"/>
    </row>
    <row r="56" spans="1:41" s="22" customFormat="1" ht="19.25" customHeight="1" x14ac:dyDescent="0.4">
      <c r="A56" s="252" t="str">
        <f>'MACHINE INFO'!B56</f>
        <v>TP</v>
      </c>
      <c r="B56" s="228">
        <f>IF($F$3="YTD TOTALS",IF('MACHINE INFO'!C56-B$2&gt;0,'MACHINE INFO'!C56,B$2),'MACHINE INFO'!C56)</f>
        <v>45910</v>
      </c>
      <c r="C56" s="18">
        <f>'MACHINE INFO'!E56</f>
        <v>47</v>
      </c>
      <c r="D56" s="18">
        <f>'MACHINE INFO'!F56</f>
        <v>410765559</v>
      </c>
      <c r="E56" s="19">
        <f>'MACHINE INFO'!G56</f>
        <v>0.01</v>
      </c>
      <c r="F56" s="18" t="str">
        <f>'MACHINE INFO'!H56</f>
        <v>IGT</v>
      </c>
      <c r="G56" s="18">
        <f>'MACHINE INFO'!M56</f>
        <v>0</v>
      </c>
      <c r="H56" s="18" t="str">
        <f>'MACHINE INFO'!N56</f>
        <v>MG1L40-400CR</v>
      </c>
      <c r="I56" s="336" t="e">
        <f>'MACHINE INFO'!#REF!</f>
        <v>#REF!</v>
      </c>
      <c r="J56" s="336" t="e">
        <f>'MACHINE INFO'!#REF!</f>
        <v>#REF!</v>
      </c>
      <c r="K56" s="18" t="str">
        <f>'MACHINE INFO'!O56</f>
        <v>VIDEO MACHINE</v>
      </c>
      <c r="L56" s="18" t="e">
        <f>'MACHINE INFO'!#REF!</f>
        <v>#REF!</v>
      </c>
      <c r="M56" s="573">
        <f>IF('MACHINE INFO'!P56="","",'MACHINE INFO'!P56)</f>
        <v>0</v>
      </c>
      <c r="N56" s="235">
        <f>'MACHINE INFO'!S56</f>
        <v>45597</v>
      </c>
      <c r="O56" s="344">
        <f>IF(D56=0,"",(IF($F$3="YTD TOTALS",SUM(Blank2:TEMPLATE!C57),SUM(Blank:TEMPLATE!C57))))</f>
        <v>0</v>
      </c>
      <c r="P56" s="344" t="s">
        <v>623</v>
      </c>
      <c r="Q56" s="344">
        <f>IF(D56=0,"",(IF($F$3="YTD TOTALS",SUM(Blank2:TEMPLATE!G57),SUM(Blank:TEMPLATE!G57))))</f>
        <v>0</v>
      </c>
      <c r="R56" s="344" t="str">
        <f t="shared" si="4"/>
        <v/>
      </c>
      <c r="S56" s="344">
        <f>IF(D56=0,"",(IF($F$3="YTD TOTALS",SUM(SUM(Blank2:TEMPLATE!D57),SUM(Blank2:TEMPLATE!E57)),SUM(SUM(Blank:TEMPLATE!D57),SUM(Blank:TEMPLATE!E57)))))</f>
        <v>0</v>
      </c>
      <c r="T56" s="344" t="str">
        <f t="shared" si="5"/>
        <v/>
      </c>
      <c r="U56" s="344">
        <f>IF(D56=0,"",(IF($F$3="YTD TOTALS",SUM(Blank2:TEMPLATE!F57),SUM(Blank:TEMPLATE!F57))))</f>
        <v>0</v>
      </c>
      <c r="V56" s="344" t="str">
        <f t="shared" si="6"/>
        <v/>
      </c>
      <c r="W56" s="344">
        <f>IF(D56=0,"",(IF($F$3="YTD TOTALS",SUM(Blank2:TEMPLATE!H57),SUM(Blank:TEMPLATE!H57))))</f>
        <v>0</v>
      </c>
      <c r="X56" s="344">
        <f>IF(D56=0,"",(IF($F$3="YTD TOTALS",SUM(Blank2:TEMPLATE!I57),SUM(Blank:TEMPLATE!I57))))</f>
        <v>0</v>
      </c>
      <c r="Y56" s="344">
        <f>IF(D56=0,"",(IF($F$3="YTD TOTALS",SUM(Blank2:TEMPLATE!J57),SUM(Blank:TEMPLATE!J57))))</f>
        <v>0</v>
      </c>
      <c r="Z56" s="344">
        <f>IF(D56=0,"",(IF($F$3="YTD TOTALS",(SUM(Blank2:TEMPLATE!L57)-('MACHINE INFO'!P56*(B$6-B56+1))),(SUM(Blank:TEMPLATE!L57)-('MACHINE INFO'!P56*(B$6-B56+1))))))</f>
        <v>0</v>
      </c>
      <c r="AA56" s="345">
        <f t="shared" si="7"/>
        <v>0</v>
      </c>
      <c r="AB56" s="346">
        <f>IF(D56=0,"",(SUM('MACHINE INFO'!Q56)))</f>
        <v>8.3200000000000052E-2</v>
      </c>
      <c r="AC56" s="347" t="str">
        <f t="shared" si="8"/>
        <v/>
      </c>
      <c r="AD56" s="348" t="str">
        <f t="shared" si="9"/>
        <v/>
      </c>
      <c r="AF56" s="17"/>
      <c r="AG56" s="17"/>
      <c r="AH56" s="17"/>
      <c r="AI56" s="17"/>
      <c r="AJ56" s="17"/>
      <c r="AK56" s="17"/>
      <c r="AL56" s="17"/>
      <c r="AM56" s="17"/>
      <c r="AN56" s="17"/>
      <c r="AO56" s="17"/>
    </row>
    <row r="57" spans="1:41" s="22" customFormat="1" ht="19.25" customHeight="1" x14ac:dyDescent="0.4">
      <c r="A57" s="252" t="str">
        <f>'MACHINE INFO'!B57</f>
        <v>TP</v>
      </c>
      <c r="B57" s="228">
        <f>IF($F$3="YTD TOTALS",IF('MACHINE INFO'!C57-B$2&gt;0,'MACHINE INFO'!C57,B$2),'MACHINE INFO'!C57)</f>
        <v>45911</v>
      </c>
      <c r="C57" s="18">
        <f>'MACHINE INFO'!E57</f>
        <v>48</v>
      </c>
      <c r="D57" s="18">
        <f>'MACHINE INFO'!F57</f>
        <v>410770850</v>
      </c>
      <c r="E57" s="19">
        <f>'MACHINE INFO'!G57</f>
        <v>0.01</v>
      </c>
      <c r="F57" s="18" t="str">
        <f>'MACHINE INFO'!H57</f>
        <v>IGT</v>
      </c>
      <c r="G57" s="18">
        <f>'MACHINE INFO'!M57</f>
        <v>0</v>
      </c>
      <c r="H57" s="18" t="str">
        <f>'MACHINE INFO'!N57</f>
        <v>MG40L1-400CR</v>
      </c>
      <c r="I57" s="336" t="e">
        <f>'MACHINE INFO'!#REF!</f>
        <v>#REF!</v>
      </c>
      <c r="J57" s="336" t="e">
        <f>'MACHINE INFO'!#REF!</f>
        <v>#REF!</v>
      </c>
      <c r="K57" s="18" t="str">
        <f>'MACHINE INFO'!O57</f>
        <v>VIDEO MACHINE</v>
      </c>
      <c r="L57" s="18" t="e">
        <f>'MACHINE INFO'!#REF!</f>
        <v>#REF!</v>
      </c>
      <c r="M57" s="573">
        <f>IF('MACHINE INFO'!P57="","",'MACHINE INFO'!P57)</f>
        <v>0</v>
      </c>
      <c r="N57" s="235">
        <f>'MACHINE INFO'!S57</f>
        <v>45597</v>
      </c>
      <c r="O57" s="344">
        <f>IF(D57=0,"",(IF($F$3="YTD TOTALS",SUM(Blank2:TEMPLATE!C58),SUM(Blank:TEMPLATE!C58))))</f>
        <v>0</v>
      </c>
      <c r="P57" s="344" t="s">
        <v>624</v>
      </c>
      <c r="Q57" s="344">
        <f>IF(D57=0,"",(IF($F$3="YTD TOTALS",SUM(Blank2:TEMPLATE!G58),SUM(Blank:TEMPLATE!G58))))</f>
        <v>0</v>
      </c>
      <c r="R57" s="344" t="str">
        <f t="shared" si="4"/>
        <v/>
      </c>
      <c r="S57" s="344">
        <f>IF(D57=0,"",(IF($F$3="YTD TOTALS",SUM(SUM(Blank2:TEMPLATE!D58),SUM(Blank2:TEMPLATE!E58)),SUM(SUM(Blank:TEMPLATE!D58),SUM(Blank:TEMPLATE!E58)))))</f>
        <v>0</v>
      </c>
      <c r="T57" s="344" t="str">
        <f t="shared" si="5"/>
        <v/>
      </c>
      <c r="U57" s="344">
        <f>IF(D57=0,"",(IF($F$3="YTD TOTALS",SUM(Blank2:TEMPLATE!F58),SUM(Blank:TEMPLATE!F58))))</f>
        <v>0</v>
      </c>
      <c r="V57" s="344" t="str">
        <f t="shared" si="6"/>
        <v/>
      </c>
      <c r="W57" s="344">
        <f>IF(D57=0,"",(IF($F$3="YTD TOTALS",SUM(Blank2:TEMPLATE!H58),SUM(Blank:TEMPLATE!H58))))</f>
        <v>0</v>
      </c>
      <c r="X57" s="344">
        <f>IF(D57=0,"",(IF($F$3="YTD TOTALS",SUM(Blank2:TEMPLATE!I58),SUM(Blank:TEMPLATE!I58))))</f>
        <v>0</v>
      </c>
      <c r="Y57" s="344">
        <f>IF(D57=0,"",(IF($F$3="YTD TOTALS",SUM(Blank2:TEMPLATE!J58),SUM(Blank:TEMPLATE!J58))))</f>
        <v>0</v>
      </c>
      <c r="Z57" s="344">
        <f>IF(D57=0,"",(IF($F$3="YTD TOTALS",(SUM(Blank2:TEMPLATE!L58)-('MACHINE INFO'!P57*(B$6-B57+1))),(SUM(Blank:TEMPLATE!L58)-('MACHINE INFO'!P57*(B$6-B57+1))))))</f>
        <v>0</v>
      </c>
      <c r="AA57" s="345">
        <f t="shared" si="7"/>
        <v>0</v>
      </c>
      <c r="AB57" s="346">
        <f>IF(D57=0,"",(SUM('MACHINE INFO'!Q57)))</f>
        <v>0.13119999999999998</v>
      </c>
      <c r="AC57" s="347" t="str">
        <f t="shared" si="8"/>
        <v/>
      </c>
      <c r="AD57" s="348" t="str">
        <f t="shared" si="9"/>
        <v/>
      </c>
      <c r="AF57" s="17"/>
      <c r="AG57" s="17"/>
      <c r="AH57" s="17"/>
      <c r="AI57" s="17"/>
      <c r="AJ57" s="17"/>
      <c r="AK57" s="17"/>
      <c r="AL57" s="17"/>
      <c r="AM57" s="17"/>
      <c r="AN57" s="17"/>
      <c r="AO57" s="17"/>
    </row>
    <row r="58" spans="1:41" s="22" customFormat="1" ht="19.25" customHeight="1" x14ac:dyDescent="0.4">
      <c r="A58" s="252" t="str">
        <f>'MACHINE INFO'!B58</f>
        <v>TP</v>
      </c>
      <c r="B58" s="228">
        <f>IF($F$3="YTD TOTALS",IF('MACHINE INFO'!C58-B$2&gt;0,'MACHINE INFO'!C58,B$2),'MACHINE INFO'!C58)</f>
        <v>45912</v>
      </c>
      <c r="C58" s="18">
        <f>'MACHINE INFO'!E58</f>
        <v>49</v>
      </c>
      <c r="D58" s="18">
        <f>'MACHINE INFO'!F58</f>
        <v>410781116</v>
      </c>
      <c r="E58" s="19">
        <f>'MACHINE INFO'!G58</f>
        <v>0.01</v>
      </c>
      <c r="F58" s="18" t="str">
        <f>'MACHINE INFO'!H58</f>
        <v>IGT</v>
      </c>
      <c r="G58" s="18">
        <f>'MACHINE INFO'!M58</f>
        <v>0</v>
      </c>
      <c r="H58" s="18" t="str">
        <f>'MACHINE INFO'!N58</f>
        <v>5R30L75-750CR</v>
      </c>
      <c r="I58" s="336" t="e">
        <f>'MACHINE INFO'!#REF!</f>
        <v>#REF!</v>
      </c>
      <c r="J58" s="336" t="e">
        <f>'MACHINE INFO'!#REF!</f>
        <v>#REF!</v>
      </c>
      <c r="K58" s="18" t="str">
        <f>'MACHINE INFO'!O58</f>
        <v>VIDEO MACHINE</v>
      </c>
      <c r="L58" s="18" t="e">
        <f>'MACHINE INFO'!#REF!</f>
        <v>#REF!</v>
      </c>
      <c r="M58" s="573">
        <f>IF('MACHINE INFO'!P58="","",'MACHINE INFO'!P58)</f>
        <v>0</v>
      </c>
      <c r="N58" s="235">
        <f>'MACHINE INFO'!S58</f>
        <v>45597</v>
      </c>
      <c r="O58" s="344">
        <f>IF(D58=0,"",(IF($F$3="YTD TOTALS",SUM(Blank2:TEMPLATE!C59),SUM(Blank:TEMPLATE!C59))))</f>
        <v>0</v>
      </c>
      <c r="P58" s="344" t="s">
        <v>625</v>
      </c>
      <c r="Q58" s="344">
        <f>IF(D58=0,"",(IF($F$3="YTD TOTALS",SUM(Blank2:TEMPLATE!G59),SUM(Blank:TEMPLATE!G59))))</f>
        <v>0</v>
      </c>
      <c r="R58" s="344" t="str">
        <f t="shared" si="4"/>
        <v/>
      </c>
      <c r="S58" s="344">
        <f>IF(D58=0,"",(IF($F$3="YTD TOTALS",SUM(SUM(Blank2:TEMPLATE!D59),SUM(Blank2:TEMPLATE!E59)),SUM(SUM(Blank:TEMPLATE!D59),SUM(Blank:TEMPLATE!E59)))))</f>
        <v>0</v>
      </c>
      <c r="T58" s="344" t="str">
        <f t="shared" si="5"/>
        <v/>
      </c>
      <c r="U58" s="344">
        <f>IF(D58=0,"",(IF($F$3="YTD TOTALS",SUM(Blank2:TEMPLATE!F59),SUM(Blank:TEMPLATE!F59))))</f>
        <v>0</v>
      </c>
      <c r="V58" s="344" t="str">
        <f t="shared" si="6"/>
        <v/>
      </c>
      <c r="W58" s="344">
        <f>IF(D58=0,"",(IF($F$3="YTD TOTALS",SUM(Blank2:TEMPLATE!H59),SUM(Blank:TEMPLATE!H59))))</f>
        <v>0</v>
      </c>
      <c r="X58" s="344">
        <f>IF(D58=0,"",(IF($F$3="YTD TOTALS",SUM(Blank2:TEMPLATE!I59),SUM(Blank:TEMPLATE!I59))))</f>
        <v>0</v>
      </c>
      <c r="Y58" s="344">
        <f>IF(D58=0,"",(IF($F$3="YTD TOTALS",SUM(Blank2:TEMPLATE!J59),SUM(Blank:TEMPLATE!J59))))</f>
        <v>0</v>
      </c>
      <c r="Z58" s="344">
        <f>IF(D58=0,"",(IF($F$3="YTD TOTALS",(SUM(Blank2:TEMPLATE!L59)-('MACHINE INFO'!P58*(B$6-B58+1))),(SUM(Blank:TEMPLATE!L59)-('MACHINE INFO'!P58*(B$6-B58+1))))))</f>
        <v>0</v>
      </c>
      <c r="AA58" s="345">
        <f t="shared" si="7"/>
        <v>0</v>
      </c>
      <c r="AB58" s="346">
        <f>IF(D58=0,"",(SUM('MACHINE INFO'!Q58)))</f>
        <v>0.14159999999999995</v>
      </c>
      <c r="AC58" s="347" t="str">
        <f t="shared" si="8"/>
        <v/>
      </c>
      <c r="AD58" s="348" t="str">
        <f t="shared" si="9"/>
        <v/>
      </c>
      <c r="AF58" s="17"/>
      <c r="AG58" s="17"/>
      <c r="AH58" s="17"/>
      <c r="AI58" s="17"/>
      <c r="AJ58" s="17"/>
      <c r="AK58" s="17"/>
      <c r="AL58" s="17"/>
      <c r="AM58" s="17"/>
      <c r="AN58" s="17"/>
      <c r="AO58" s="17"/>
    </row>
    <row r="59" spans="1:41" s="22" customFormat="1" ht="19.25" customHeight="1" x14ac:dyDescent="0.4">
      <c r="A59" s="252" t="str">
        <f>'MACHINE INFO'!B59</f>
        <v>TP</v>
      </c>
      <c r="B59" s="228">
        <f>IF($F$3="YTD TOTALS",IF('MACHINE INFO'!C59-B$2&gt;0,'MACHINE INFO'!C59,B$2),'MACHINE INFO'!C59)</f>
        <v>45912</v>
      </c>
      <c r="C59" s="18">
        <f>'MACHINE INFO'!E59</f>
        <v>50</v>
      </c>
      <c r="D59" s="18">
        <f>'MACHINE INFO'!F59</f>
        <v>410791401</v>
      </c>
      <c r="E59" s="19">
        <f>'MACHINE INFO'!G59</f>
        <v>0.01</v>
      </c>
      <c r="F59" s="18" t="str">
        <f>'MACHINE INFO'!H59</f>
        <v>IGT</v>
      </c>
      <c r="G59" s="18">
        <f>'MACHINE INFO'!M59</f>
        <v>0</v>
      </c>
      <c r="H59" s="18" t="str">
        <f>'MACHINE INFO'!N59</f>
        <v>5R40L75-750CR</v>
      </c>
      <c r="I59" s="336" t="e">
        <f>'MACHINE INFO'!#REF!</f>
        <v>#REF!</v>
      </c>
      <c r="J59" s="336" t="e">
        <f>'MACHINE INFO'!#REF!</f>
        <v>#REF!</v>
      </c>
      <c r="K59" s="18" t="str">
        <f>'MACHINE INFO'!O59</f>
        <v>VIDEO MACHINE</v>
      </c>
      <c r="L59" s="18" t="e">
        <f>'MACHINE INFO'!#REF!</f>
        <v>#REF!</v>
      </c>
      <c r="M59" s="573">
        <f>IF('MACHINE INFO'!P59="","",'MACHINE INFO'!P59)</f>
        <v>0</v>
      </c>
      <c r="N59" s="235">
        <f>'MACHINE INFO'!S59</f>
        <v>45597</v>
      </c>
      <c r="O59" s="344">
        <f>IF(D59=0,"",(IF($F$3="YTD TOTALS",SUM(Blank2:TEMPLATE!C60),SUM(Blank:TEMPLATE!C60))))</f>
        <v>0</v>
      </c>
      <c r="P59" s="344" t="s">
        <v>626</v>
      </c>
      <c r="Q59" s="344">
        <f>IF(D59=0,"",(IF($F$3="YTD TOTALS",SUM(Blank2:TEMPLATE!G60),SUM(Blank:TEMPLATE!G60))))</f>
        <v>0</v>
      </c>
      <c r="R59" s="344" t="str">
        <f t="shared" si="4"/>
        <v/>
      </c>
      <c r="S59" s="344">
        <f>IF(D59=0,"",(IF($F$3="YTD TOTALS",SUM(SUM(Blank2:TEMPLATE!D60),SUM(Blank2:TEMPLATE!E60)),SUM(SUM(Blank:TEMPLATE!D60),SUM(Blank:TEMPLATE!E60)))))</f>
        <v>0</v>
      </c>
      <c r="T59" s="344" t="str">
        <f t="shared" si="5"/>
        <v/>
      </c>
      <c r="U59" s="344">
        <f>IF(D59=0,"",(IF($F$3="YTD TOTALS",SUM(Blank2:TEMPLATE!F60),SUM(Blank:TEMPLATE!F60))))</f>
        <v>0</v>
      </c>
      <c r="V59" s="344" t="str">
        <f t="shared" si="6"/>
        <v/>
      </c>
      <c r="W59" s="344">
        <f>IF(D59=0,"",(IF($F$3="YTD TOTALS",SUM(Blank2:TEMPLATE!H60),SUM(Blank:TEMPLATE!H60))))</f>
        <v>0</v>
      </c>
      <c r="X59" s="344">
        <f>IF(D59=0,"",(IF($F$3="YTD TOTALS",SUM(Blank2:TEMPLATE!I60),SUM(Blank:TEMPLATE!I60))))</f>
        <v>0</v>
      </c>
      <c r="Y59" s="344">
        <f>IF(D59=0,"",(IF($F$3="YTD TOTALS",SUM(Blank2:TEMPLATE!J60),SUM(Blank:TEMPLATE!J60))))</f>
        <v>0</v>
      </c>
      <c r="Z59" s="344">
        <f>IF(D59=0,"",(IF($F$3="YTD TOTALS",(SUM(Blank2:TEMPLATE!L60)-('MACHINE INFO'!P59*(B$6-B59+1))),(SUM(Blank:TEMPLATE!L60)-('MACHINE INFO'!P59*(B$6-B59+1))))))</f>
        <v>0</v>
      </c>
      <c r="AA59" s="345">
        <f t="shared" si="7"/>
        <v>0</v>
      </c>
      <c r="AB59" s="346">
        <f>IF(D59=0,"",(SUM('MACHINE INFO'!Q59)))</f>
        <v>0.14159999999999995</v>
      </c>
      <c r="AC59" s="347" t="str">
        <f t="shared" si="8"/>
        <v/>
      </c>
      <c r="AD59" s="348" t="str">
        <f t="shared" si="9"/>
        <v/>
      </c>
      <c r="AF59" s="17"/>
      <c r="AG59" s="17"/>
      <c r="AH59" s="17"/>
      <c r="AI59" s="17"/>
      <c r="AJ59" s="17"/>
      <c r="AK59" s="17"/>
      <c r="AL59" s="17"/>
      <c r="AM59" s="17"/>
      <c r="AN59" s="17"/>
      <c r="AO59" s="17"/>
    </row>
    <row r="60" spans="1:41" s="22" customFormat="1" ht="19.25" customHeight="1" x14ac:dyDescent="0.4">
      <c r="A60" s="252" t="str">
        <f>'MACHINE INFO'!B60</f>
        <v>TP</v>
      </c>
      <c r="B60" s="228">
        <f>IF($F$3="YTD TOTALS",IF('MACHINE INFO'!C60-B$2&gt;0,'MACHINE INFO'!C60,B$2),'MACHINE INFO'!C60)</f>
        <v>45910</v>
      </c>
      <c r="C60" s="18">
        <f>'MACHINE INFO'!E60</f>
        <v>51</v>
      </c>
      <c r="D60" s="18">
        <f>'MACHINE INFO'!F60</f>
        <v>410806239</v>
      </c>
      <c r="E60" s="19">
        <f>'MACHINE INFO'!G60</f>
        <v>0.01</v>
      </c>
      <c r="F60" s="18" t="str">
        <f>'MACHINE INFO'!H60</f>
        <v>ARISTOCRAT</v>
      </c>
      <c r="G60" s="18">
        <f>'MACHINE INFO'!M60</f>
        <v>0</v>
      </c>
      <c r="H60" s="18" t="str">
        <f>'MACHINE INFO'!N60</f>
        <v>5R30L75-750CR</v>
      </c>
      <c r="I60" s="336" t="e">
        <f>'MACHINE INFO'!#REF!</f>
        <v>#REF!</v>
      </c>
      <c r="J60" s="336" t="e">
        <f>'MACHINE INFO'!#REF!</f>
        <v>#REF!</v>
      </c>
      <c r="K60" s="18" t="str">
        <f>'MACHINE INFO'!O60</f>
        <v>VIDEO MACHINE</v>
      </c>
      <c r="L60" s="18" t="e">
        <f>'MACHINE INFO'!#REF!</f>
        <v>#REF!</v>
      </c>
      <c r="M60" s="573">
        <f>IF('MACHINE INFO'!P60="","",'MACHINE INFO'!P60)</f>
        <v>0</v>
      </c>
      <c r="N60" s="235">
        <f>'MACHINE INFO'!S60</f>
        <v>45627</v>
      </c>
      <c r="O60" s="344">
        <f>IF(D60=0,"",(IF($F$3="YTD TOTALS",SUM(Blank2:TEMPLATE!C61),SUM(Blank:TEMPLATE!C61))))</f>
        <v>0</v>
      </c>
      <c r="P60" s="344" t="s">
        <v>627</v>
      </c>
      <c r="Q60" s="344">
        <f>IF(D60=0,"",(IF($F$3="YTD TOTALS",SUM(Blank2:TEMPLATE!G61),SUM(Blank:TEMPLATE!G61))))</f>
        <v>0</v>
      </c>
      <c r="R60" s="344" t="str">
        <f t="shared" si="4"/>
        <v/>
      </c>
      <c r="S60" s="344">
        <f>IF(D60=0,"",(IF($F$3="YTD TOTALS",SUM(SUM(Blank2:TEMPLATE!D61),SUM(Blank2:TEMPLATE!E61)),SUM(SUM(Blank:TEMPLATE!D61),SUM(Blank:TEMPLATE!E61)))))</f>
        <v>0</v>
      </c>
      <c r="T60" s="344" t="str">
        <f t="shared" si="5"/>
        <v/>
      </c>
      <c r="U60" s="344">
        <f>IF(D60=0,"",(IF($F$3="YTD TOTALS",SUM(Blank2:TEMPLATE!F61),SUM(Blank:TEMPLATE!F61))))</f>
        <v>0</v>
      </c>
      <c r="V60" s="344" t="str">
        <f t="shared" si="6"/>
        <v/>
      </c>
      <c r="W60" s="344">
        <f>IF(D60=0,"",(IF($F$3="YTD TOTALS",SUM(Blank2:TEMPLATE!H61),SUM(Blank:TEMPLATE!H61))))</f>
        <v>0</v>
      </c>
      <c r="X60" s="344">
        <f>IF(D60=0,"",(IF($F$3="YTD TOTALS",SUM(Blank2:TEMPLATE!I61),SUM(Blank:TEMPLATE!I61))))</f>
        <v>0</v>
      </c>
      <c r="Y60" s="344">
        <f>IF(D60=0,"",(IF($F$3="YTD TOTALS",SUM(Blank2:TEMPLATE!J61),SUM(Blank:TEMPLATE!J61))))</f>
        <v>0</v>
      </c>
      <c r="Z60" s="344">
        <f>IF(D60=0,"",(IF($F$3="YTD TOTALS",(SUM(Blank2:TEMPLATE!L61)-('MACHINE INFO'!P60*(B$6-B60+1))),(SUM(Blank:TEMPLATE!L61)-('MACHINE INFO'!P60*(B$6-B60+1))))))</f>
        <v>0</v>
      </c>
      <c r="AA60" s="345">
        <f t="shared" si="7"/>
        <v>0</v>
      </c>
      <c r="AB60" s="346">
        <f>IF(D60=0,"",(SUM('MACHINE INFO'!Q60)))</f>
        <v>0.1331</v>
      </c>
      <c r="AC60" s="347" t="str">
        <f t="shared" si="8"/>
        <v/>
      </c>
      <c r="AD60" s="348" t="str">
        <f t="shared" si="9"/>
        <v/>
      </c>
      <c r="AF60" s="17"/>
      <c r="AG60" s="17"/>
      <c r="AH60" s="17"/>
      <c r="AI60" s="17"/>
      <c r="AJ60" s="17"/>
      <c r="AK60" s="17"/>
      <c r="AL60" s="17"/>
      <c r="AM60" s="17"/>
      <c r="AN60" s="17"/>
      <c r="AO60" s="17"/>
    </row>
    <row r="61" spans="1:41" s="22" customFormat="1" ht="19.25" customHeight="1" x14ac:dyDescent="0.4">
      <c r="A61" s="252" t="str">
        <f>'MACHINE INFO'!B61</f>
        <v>TP</v>
      </c>
      <c r="B61" s="228">
        <f>IF($F$3="YTD TOTALS",IF('MACHINE INFO'!C61-B$2&gt;0,'MACHINE INFO'!C61,B$2),'MACHINE INFO'!C61)</f>
        <v>45910</v>
      </c>
      <c r="C61" s="18">
        <f>'MACHINE INFO'!E61</f>
        <v>52</v>
      </c>
      <c r="D61" s="18">
        <f>'MACHINE INFO'!F61</f>
        <v>410816314</v>
      </c>
      <c r="E61" s="19">
        <f>'MACHINE INFO'!G61</f>
        <v>0.01</v>
      </c>
      <c r="F61" s="18" t="str">
        <f>'MACHINE INFO'!H61</f>
        <v>ARISTOCRAT</v>
      </c>
      <c r="G61" s="18">
        <f>'MACHINE INFO'!M61</f>
        <v>0</v>
      </c>
      <c r="H61" s="18" t="str">
        <f>'MACHINE INFO'!N61</f>
        <v>5R30L75-750CR</v>
      </c>
      <c r="I61" s="336" t="e">
        <f>'MACHINE INFO'!#REF!</f>
        <v>#REF!</v>
      </c>
      <c r="J61" s="336" t="e">
        <f>'MACHINE INFO'!#REF!</f>
        <v>#REF!</v>
      </c>
      <c r="K61" s="18" t="str">
        <f>'MACHINE INFO'!O61</f>
        <v>VIDEO MACHINE</v>
      </c>
      <c r="L61" s="18" t="e">
        <f>'MACHINE INFO'!#REF!</f>
        <v>#REF!</v>
      </c>
      <c r="M61" s="573">
        <f>IF('MACHINE INFO'!P61="","",'MACHINE INFO'!P61)</f>
        <v>0</v>
      </c>
      <c r="N61" s="235">
        <f>'MACHINE INFO'!S61</f>
        <v>45627</v>
      </c>
      <c r="O61" s="344">
        <f>IF(D61=0,"",(IF($F$3="YTD TOTALS",SUM(Blank2:TEMPLATE!C62),SUM(Blank:TEMPLATE!C62))))</f>
        <v>0</v>
      </c>
      <c r="P61" s="344" t="s">
        <v>628</v>
      </c>
      <c r="Q61" s="344">
        <f>IF(D61=0,"",(IF($F$3="YTD TOTALS",SUM(Blank2:TEMPLATE!G62),SUM(Blank:TEMPLATE!G62))))</f>
        <v>0</v>
      </c>
      <c r="R61" s="344" t="str">
        <f t="shared" si="4"/>
        <v/>
      </c>
      <c r="S61" s="344">
        <f>IF(D61=0,"",(IF($F$3="YTD TOTALS",SUM(SUM(Blank2:TEMPLATE!D62),SUM(Blank2:TEMPLATE!E62)),SUM(SUM(Blank:TEMPLATE!D62),SUM(Blank:TEMPLATE!E62)))))</f>
        <v>0</v>
      </c>
      <c r="T61" s="344" t="str">
        <f t="shared" si="5"/>
        <v/>
      </c>
      <c r="U61" s="344">
        <f>IF(D61=0,"",(IF($F$3="YTD TOTALS",SUM(Blank2:TEMPLATE!F62),SUM(Blank:TEMPLATE!F62))))</f>
        <v>0</v>
      </c>
      <c r="V61" s="344" t="str">
        <f t="shared" si="6"/>
        <v/>
      </c>
      <c r="W61" s="344">
        <f>IF(D61=0,"",(IF($F$3="YTD TOTALS",SUM(Blank2:TEMPLATE!H62),SUM(Blank:TEMPLATE!H62))))</f>
        <v>0</v>
      </c>
      <c r="X61" s="344">
        <f>IF(D61=0,"",(IF($F$3="YTD TOTALS",SUM(Blank2:TEMPLATE!I62),SUM(Blank:TEMPLATE!I62))))</f>
        <v>0</v>
      </c>
      <c r="Y61" s="344">
        <f>IF(D61=0,"",(IF($F$3="YTD TOTALS",SUM(Blank2:TEMPLATE!J62),SUM(Blank:TEMPLATE!J62))))</f>
        <v>0</v>
      </c>
      <c r="Z61" s="344">
        <f>IF(D61=0,"",(IF($F$3="YTD TOTALS",(SUM(Blank2:TEMPLATE!L62)-('MACHINE INFO'!P61*(B$6-B61+1))),(SUM(Blank:TEMPLATE!L62)-('MACHINE INFO'!P61*(B$6-B61+1))))))</f>
        <v>0</v>
      </c>
      <c r="AA61" s="345">
        <f t="shared" si="7"/>
        <v>0</v>
      </c>
      <c r="AB61" s="346">
        <f>IF(D61=0,"",(SUM('MACHINE INFO'!Q61)))</f>
        <v>0.1331</v>
      </c>
      <c r="AC61" s="347" t="str">
        <f t="shared" si="8"/>
        <v/>
      </c>
      <c r="AD61" s="348" t="str">
        <f t="shared" si="9"/>
        <v/>
      </c>
      <c r="AF61" s="17"/>
      <c r="AG61" s="17"/>
      <c r="AH61" s="17"/>
      <c r="AI61" s="17"/>
      <c r="AJ61" s="17"/>
      <c r="AK61" s="17"/>
      <c r="AL61" s="17"/>
      <c r="AM61" s="17"/>
      <c r="AN61" s="17"/>
      <c r="AO61" s="17"/>
    </row>
    <row r="62" spans="1:41" s="22" customFormat="1" ht="19.25" customHeight="1" x14ac:dyDescent="0.4">
      <c r="A62" s="252" t="str">
        <f>'MACHINE INFO'!B62</f>
        <v>TP</v>
      </c>
      <c r="B62" s="228">
        <f>IF($F$3="YTD TOTALS",IF('MACHINE INFO'!C62-B$2&gt;0,'MACHINE INFO'!C62,B$2),'MACHINE INFO'!C62)</f>
        <v>45911</v>
      </c>
      <c r="C62" s="18">
        <f>'MACHINE INFO'!E62</f>
        <v>53</v>
      </c>
      <c r="D62" s="18">
        <f>'MACHINE INFO'!F62</f>
        <v>410820068</v>
      </c>
      <c r="E62" s="19">
        <f>'MACHINE INFO'!G62</f>
        <v>0.01</v>
      </c>
      <c r="F62" s="18" t="str">
        <f>'MACHINE INFO'!H62</f>
        <v>ARISTOCRAT</v>
      </c>
      <c r="G62" s="18">
        <f>'MACHINE INFO'!M62</f>
        <v>0</v>
      </c>
      <c r="H62" s="18" t="str">
        <f>'MACHINE INFO'!N62</f>
        <v>5R243W88-880CR</v>
      </c>
      <c r="I62" s="336" t="e">
        <f>'MACHINE INFO'!#REF!</f>
        <v>#REF!</v>
      </c>
      <c r="J62" s="336" t="e">
        <f>'MACHINE INFO'!#REF!</f>
        <v>#REF!</v>
      </c>
      <c r="K62" s="18" t="str">
        <f>'MACHINE INFO'!O62</f>
        <v>VIDEO MACHINE</v>
      </c>
      <c r="L62" s="18" t="e">
        <f>'MACHINE INFO'!#REF!</f>
        <v>#REF!</v>
      </c>
      <c r="M62" s="573">
        <f>IF('MACHINE INFO'!P62="","",'MACHINE INFO'!P62)</f>
        <v>0</v>
      </c>
      <c r="N62" s="235">
        <f>'MACHINE INFO'!S62</f>
        <v>45627</v>
      </c>
      <c r="O62" s="344">
        <f>IF(D62=0,"",(IF($F$3="YTD TOTALS",SUM(Blank2:TEMPLATE!C63),SUM(Blank:TEMPLATE!C63))))</f>
        <v>0</v>
      </c>
      <c r="P62" s="344" t="s">
        <v>629</v>
      </c>
      <c r="Q62" s="344">
        <f>IF(D62=0,"",(IF($F$3="YTD TOTALS",SUM(Blank2:TEMPLATE!G63),SUM(Blank:TEMPLATE!G63))))</f>
        <v>0</v>
      </c>
      <c r="R62" s="344" t="str">
        <f t="shared" si="4"/>
        <v/>
      </c>
      <c r="S62" s="344">
        <f>IF(D62=0,"",(IF($F$3="YTD TOTALS",SUM(SUM(Blank2:TEMPLATE!D63),SUM(Blank2:TEMPLATE!E63)),SUM(SUM(Blank:TEMPLATE!D63),SUM(Blank:TEMPLATE!E63)))))</f>
        <v>0</v>
      </c>
      <c r="T62" s="344" t="str">
        <f t="shared" si="5"/>
        <v/>
      </c>
      <c r="U62" s="344">
        <f>IF(D62=0,"",(IF($F$3="YTD TOTALS",SUM(Blank2:TEMPLATE!F63),SUM(Blank:TEMPLATE!F63))))</f>
        <v>0</v>
      </c>
      <c r="V62" s="344" t="str">
        <f t="shared" si="6"/>
        <v/>
      </c>
      <c r="W62" s="344">
        <f>IF(D62=0,"",(IF($F$3="YTD TOTALS",SUM(Blank2:TEMPLATE!H63),SUM(Blank:TEMPLATE!H63))))</f>
        <v>0</v>
      </c>
      <c r="X62" s="344">
        <f>IF(D62=0,"",(IF($F$3="YTD TOTALS",SUM(Blank2:TEMPLATE!I63),SUM(Blank:TEMPLATE!I63))))</f>
        <v>0</v>
      </c>
      <c r="Y62" s="344">
        <f>IF(D62=0,"",(IF($F$3="YTD TOTALS",SUM(Blank2:TEMPLATE!J63),SUM(Blank:TEMPLATE!J63))))</f>
        <v>0</v>
      </c>
      <c r="Z62" s="344">
        <f>IF(D62=0,"",(IF($F$3="YTD TOTALS",(SUM(Blank2:TEMPLATE!L63)-('MACHINE INFO'!P62*(B$6-B62+1))),(SUM(Blank:TEMPLATE!L63)-('MACHINE INFO'!P62*(B$6-B62+1))))))</f>
        <v>0</v>
      </c>
      <c r="AA62" s="345">
        <f t="shared" si="7"/>
        <v>0</v>
      </c>
      <c r="AB62" s="346">
        <f>IF(D62=0,"",(SUM('MACHINE INFO'!Q62)))</f>
        <v>0.11439999999999995</v>
      </c>
      <c r="AC62" s="347" t="str">
        <f t="shared" si="8"/>
        <v/>
      </c>
      <c r="AD62" s="348" t="str">
        <f t="shared" si="9"/>
        <v/>
      </c>
      <c r="AF62" s="17"/>
      <c r="AG62" s="17"/>
      <c r="AH62" s="17"/>
      <c r="AI62" s="17"/>
      <c r="AJ62" s="17"/>
      <c r="AK62" s="17"/>
      <c r="AL62" s="17"/>
      <c r="AM62" s="17"/>
      <c r="AN62" s="17"/>
      <c r="AO62" s="17"/>
    </row>
    <row r="63" spans="1:41" s="22" customFormat="1" ht="19.25" customHeight="1" x14ac:dyDescent="0.4">
      <c r="A63" s="252" t="str">
        <f>'MACHINE INFO'!B63</f>
        <v>TP</v>
      </c>
      <c r="B63" s="228">
        <f>IF($F$3="YTD TOTALS",IF('MACHINE INFO'!C63-B$2&gt;0,'MACHINE INFO'!C63,B$2),'MACHINE INFO'!C63)</f>
        <v>45911</v>
      </c>
      <c r="C63" s="18">
        <f>'MACHINE INFO'!E63</f>
        <v>54</v>
      </c>
      <c r="D63" s="18">
        <f>'MACHINE INFO'!F63</f>
        <v>410834225</v>
      </c>
      <c r="E63" s="19">
        <f>'MACHINE INFO'!G63</f>
        <v>0.01</v>
      </c>
      <c r="F63" s="18" t="str">
        <f>'MACHINE INFO'!H63</f>
        <v>ARISTOCRAT</v>
      </c>
      <c r="G63" s="18">
        <f>'MACHINE INFO'!M63</f>
        <v>0</v>
      </c>
      <c r="H63" s="18" t="str">
        <f>'MACHINE INFO'!N63</f>
        <v>5R243W88-880CR</v>
      </c>
      <c r="I63" s="336" t="e">
        <f>'MACHINE INFO'!#REF!</f>
        <v>#REF!</v>
      </c>
      <c r="J63" s="336" t="e">
        <f>'MACHINE INFO'!#REF!</f>
        <v>#REF!</v>
      </c>
      <c r="K63" s="18" t="str">
        <f>'MACHINE INFO'!O63</f>
        <v>VIDEO MACHINE</v>
      </c>
      <c r="L63" s="18" t="e">
        <f>'MACHINE INFO'!#REF!</f>
        <v>#REF!</v>
      </c>
      <c r="M63" s="573">
        <f>IF('MACHINE INFO'!P63="","",'MACHINE INFO'!P63)</f>
        <v>0</v>
      </c>
      <c r="N63" s="235">
        <f>'MACHINE INFO'!S63</f>
        <v>45627</v>
      </c>
      <c r="O63" s="344">
        <f>IF(D63=0,"",(IF($F$3="YTD TOTALS",SUM(Blank2:TEMPLATE!C64),SUM(Blank:TEMPLATE!C64))))</f>
        <v>0</v>
      </c>
      <c r="P63" s="344" t="s">
        <v>630</v>
      </c>
      <c r="Q63" s="344">
        <f>IF(D63=0,"",(IF($F$3="YTD TOTALS",SUM(Blank2:TEMPLATE!G64),SUM(Blank:TEMPLATE!G64))))</f>
        <v>0</v>
      </c>
      <c r="R63" s="344" t="str">
        <f t="shared" si="4"/>
        <v/>
      </c>
      <c r="S63" s="344">
        <f>IF(D63=0,"",(IF($F$3="YTD TOTALS",SUM(SUM(Blank2:TEMPLATE!D64),SUM(Blank2:TEMPLATE!E64)),SUM(SUM(Blank:TEMPLATE!D64),SUM(Blank:TEMPLATE!E64)))))</f>
        <v>0</v>
      </c>
      <c r="T63" s="344" t="str">
        <f t="shared" si="5"/>
        <v/>
      </c>
      <c r="U63" s="344">
        <f>IF(D63=0,"",(IF($F$3="YTD TOTALS",SUM(Blank2:TEMPLATE!F64),SUM(Blank:TEMPLATE!F64))))</f>
        <v>0</v>
      </c>
      <c r="V63" s="344" t="str">
        <f t="shared" si="6"/>
        <v/>
      </c>
      <c r="W63" s="344">
        <f>IF(D63=0,"",(IF($F$3="YTD TOTALS",SUM(Blank2:TEMPLATE!H64),SUM(Blank:TEMPLATE!H64))))</f>
        <v>0</v>
      </c>
      <c r="X63" s="344">
        <f>IF(D63=0,"",(IF($F$3="YTD TOTALS",SUM(Blank2:TEMPLATE!I64),SUM(Blank:TEMPLATE!I64))))</f>
        <v>0</v>
      </c>
      <c r="Y63" s="344">
        <f>IF(D63=0,"",(IF($F$3="YTD TOTALS",SUM(Blank2:TEMPLATE!J64),SUM(Blank:TEMPLATE!J64))))</f>
        <v>0</v>
      </c>
      <c r="Z63" s="344">
        <f>IF(D63=0,"",(IF($F$3="YTD TOTALS",(SUM(Blank2:TEMPLATE!L64)-('MACHINE INFO'!P63*(B$6-B63+1))),(SUM(Blank:TEMPLATE!L64)-('MACHINE INFO'!P63*(B$6-B63+1))))))</f>
        <v>0</v>
      </c>
      <c r="AA63" s="345">
        <f t="shared" si="7"/>
        <v>0</v>
      </c>
      <c r="AB63" s="346">
        <f>IF(D63=0,"",(SUM('MACHINE INFO'!Q63)))</f>
        <v>0.11439999999999995</v>
      </c>
      <c r="AC63" s="347" t="str">
        <f t="shared" si="8"/>
        <v/>
      </c>
      <c r="AD63" s="348" t="str">
        <f t="shared" si="9"/>
        <v/>
      </c>
      <c r="AF63" s="17"/>
      <c r="AG63" s="17"/>
      <c r="AH63" s="17"/>
      <c r="AI63" s="17"/>
      <c r="AJ63" s="17"/>
      <c r="AK63" s="17"/>
      <c r="AL63" s="17"/>
      <c r="AM63" s="17"/>
      <c r="AN63" s="17"/>
      <c r="AO63" s="17"/>
    </row>
    <row r="64" spans="1:41" s="22" customFormat="1" ht="19.25" customHeight="1" x14ac:dyDescent="0.4">
      <c r="A64" s="252" t="str">
        <f>'MACHINE INFO'!B64</f>
        <v>TP</v>
      </c>
      <c r="B64" s="228">
        <f>IF($F$3="YTD TOTALS",IF('MACHINE INFO'!C64-B$2&gt;0,'MACHINE INFO'!C64,B$2),'MACHINE INFO'!C64)</f>
        <v>45971</v>
      </c>
      <c r="C64" s="18">
        <f>'MACHINE INFO'!E64</f>
        <v>55</v>
      </c>
      <c r="D64" s="18">
        <f>'MACHINE INFO'!F64</f>
        <v>410845320</v>
      </c>
      <c r="E64" s="19">
        <f>'MACHINE INFO'!G64</f>
        <v>0.01</v>
      </c>
      <c r="F64" s="18" t="str">
        <f>'MACHINE INFO'!H64</f>
        <v>ARISTOCRAT</v>
      </c>
      <c r="G64" s="18">
        <f>'MACHINE INFO'!M64</f>
        <v>0</v>
      </c>
      <c r="H64" s="18" t="str">
        <f>'MACHINE INFO'!N64</f>
        <v>5R1024W80-800CR</v>
      </c>
      <c r="I64" s="336" t="e">
        <f>'MACHINE INFO'!#REF!</f>
        <v>#REF!</v>
      </c>
      <c r="J64" s="336" t="e">
        <f>'MACHINE INFO'!#REF!</f>
        <v>#REF!</v>
      </c>
      <c r="K64" s="18" t="str">
        <f>'MACHINE INFO'!O64</f>
        <v>VIDEO MACHINE</v>
      </c>
      <c r="L64" s="18" t="e">
        <f>'MACHINE INFO'!#REF!</f>
        <v>#REF!</v>
      </c>
      <c r="M64" s="573">
        <f>IF('MACHINE INFO'!P64="","",'MACHINE INFO'!P64)</f>
        <v>0</v>
      </c>
      <c r="N64" s="235">
        <f>'MACHINE INFO'!S64</f>
        <v>45627</v>
      </c>
      <c r="O64" s="344">
        <f>IF(D64=0,"",(IF($F$3="YTD TOTALS",SUM(Blank2:TEMPLATE!C65),SUM(Blank:TEMPLATE!C65))))</f>
        <v>0</v>
      </c>
      <c r="P64" s="344" t="s">
        <v>631</v>
      </c>
      <c r="Q64" s="344">
        <f>IF(D64=0,"",(IF($F$3="YTD TOTALS",SUM(Blank2:TEMPLATE!G65),SUM(Blank:TEMPLATE!G65))))</f>
        <v>0</v>
      </c>
      <c r="R64" s="344" t="str">
        <f t="shared" si="4"/>
        <v/>
      </c>
      <c r="S64" s="344">
        <f>IF(D64=0,"",(IF($F$3="YTD TOTALS",SUM(SUM(Blank2:TEMPLATE!D65),SUM(Blank2:TEMPLATE!E65)),SUM(SUM(Blank:TEMPLATE!D65),SUM(Blank:TEMPLATE!E65)))))</f>
        <v>0</v>
      </c>
      <c r="T64" s="344" t="str">
        <f t="shared" si="5"/>
        <v/>
      </c>
      <c r="U64" s="344">
        <f>IF(D64=0,"",(IF($F$3="YTD TOTALS",SUM(Blank2:TEMPLATE!F65),SUM(Blank:TEMPLATE!F65))))</f>
        <v>0</v>
      </c>
      <c r="V64" s="344" t="str">
        <f t="shared" si="6"/>
        <v/>
      </c>
      <c r="W64" s="344">
        <f>IF(D64=0,"",(IF($F$3="YTD TOTALS",SUM(Blank2:TEMPLATE!H65),SUM(Blank:TEMPLATE!H65))))</f>
        <v>0</v>
      </c>
      <c r="X64" s="344">
        <f>IF(D64=0,"",(IF($F$3="YTD TOTALS",SUM(Blank2:TEMPLATE!I65),SUM(Blank:TEMPLATE!I65))))</f>
        <v>0</v>
      </c>
      <c r="Y64" s="344">
        <f>IF(D64=0,"",(IF($F$3="YTD TOTALS",SUM(Blank2:TEMPLATE!J65),SUM(Blank:TEMPLATE!J65))))</f>
        <v>0</v>
      </c>
      <c r="Z64" s="344">
        <f>IF(D64=0,"",(IF($F$3="YTD TOTALS",(SUM(Blank2:TEMPLATE!L65)-('MACHINE INFO'!P64*(B$6-B64+1))),(SUM(Blank:TEMPLATE!L65)-('MACHINE INFO'!P64*(B$6-B64+1))))))</f>
        <v>0</v>
      </c>
      <c r="AA64" s="345">
        <f t="shared" si="7"/>
        <v>0</v>
      </c>
      <c r="AB64" s="346">
        <f>IF(D64=0,"",(SUM('MACHINE INFO'!Q64)))</f>
        <v>0.12</v>
      </c>
      <c r="AC64" s="347" t="str">
        <f t="shared" si="8"/>
        <v/>
      </c>
      <c r="AD64" s="348" t="str">
        <f t="shared" si="9"/>
        <v/>
      </c>
      <c r="AF64" s="17"/>
      <c r="AG64" s="17"/>
      <c r="AH64" s="17"/>
      <c r="AI64" s="17"/>
      <c r="AJ64" s="17"/>
      <c r="AK64" s="17"/>
      <c r="AL64" s="17"/>
      <c r="AM64" s="17"/>
      <c r="AN64" s="17"/>
      <c r="AO64" s="17"/>
    </row>
    <row r="65" spans="1:43" s="22" customFormat="1" ht="19.25" customHeight="1" x14ac:dyDescent="0.4">
      <c r="A65" s="252" t="str">
        <f>'MACHINE INFO'!B65</f>
        <v>TP</v>
      </c>
      <c r="B65" s="228">
        <f>IF($F$3="YTD TOTALS",IF('MACHINE INFO'!C65-B$2&gt;0,'MACHINE INFO'!C65,B$2),'MACHINE INFO'!C65)</f>
        <v>45971</v>
      </c>
      <c r="C65" s="18">
        <f>'MACHINE INFO'!E65</f>
        <v>56</v>
      </c>
      <c r="D65" s="18">
        <f>'MACHINE INFO'!F65</f>
        <v>410855293</v>
      </c>
      <c r="E65" s="19">
        <f>'MACHINE INFO'!G65</f>
        <v>0.01</v>
      </c>
      <c r="F65" s="18" t="str">
        <f>'MACHINE INFO'!H65</f>
        <v>ARISTOCRAT</v>
      </c>
      <c r="G65" s="18">
        <f>'MACHINE INFO'!M65</f>
        <v>0</v>
      </c>
      <c r="H65" s="18" t="str">
        <f>'MACHINE INFO'!N65</f>
        <v>5R1024W80-800CR</v>
      </c>
      <c r="I65" s="336" t="e">
        <f>'MACHINE INFO'!#REF!</f>
        <v>#REF!</v>
      </c>
      <c r="J65" s="336" t="e">
        <f>'MACHINE INFO'!#REF!</f>
        <v>#REF!</v>
      </c>
      <c r="K65" s="18" t="str">
        <f>'MACHINE INFO'!O65</f>
        <v>VIDEO MACHINE</v>
      </c>
      <c r="L65" s="18" t="e">
        <f>'MACHINE INFO'!#REF!</f>
        <v>#REF!</v>
      </c>
      <c r="M65" s="573">
        <f>IF('MACHINE INFO'!P65="","",'MACHINE INFO'!P65)</f>
        <v>0</v>
      </c>
      <c r="N65" s="235">
        <f>'MACHINE INFO'!S65</f>
        <v>45627</v>
      </c>
      <c r="O65" s="344">
        <f>IF(D65=0,"",(IF($F$3="YTD TOTALS",SUM(Blank2:TEMPLATE!C66),SUM(Blank:TEMPLATE!C66))))</f>
        <v>0</v>
      </c>
      <c r="P65" s="344" t="s">
        <v>632</v>
      </c>
      <c r="Q65" s="344">
        <f>IF(D65=0,"",(IF($F$3="YTD TOTALS",SUM(Blank2:TEMPLATE!G66),SUM(Blank:TEMPLATE!G66))))</f>
        <v>0</v>
      </c>
      <c r="R65" s="344" t="str">
        <f t="shared" si="4"/>
        <v/>
      </c>
      <c r="S65" s="344">
        <f>IF(D65=0,"",(IF($F$3="YTD TOTALS",SUM(SUM(Blank2:TEMPLATE!D66),SUM(Blank2:TEMPLATE!E66)),SUM(SUM(Blank:TEMPLATE!D66),SUM(Blank:TEMPLATE!E66)))))</f>
        <v>0</v>
      </c>
      <c r="T65" s="344" t="str">
        <f t="shared" si="5"/>
        <v/>
      </c>
      <c r="U65" s="344">
        <f>IF(D65=0,"",(IF($F$3="YTD TOTALS",SUM(Blank2:TEMPLATE!F66),SUM(Blank:TEMPLATE!F66))))</f>
        <v>0</v>
      </c>
      <c r="V65" s="344" t="str">
        <f t="shared" si="6"/>
        <v/>
      </c>
      <c r="W65" s="344">
        <f>IF(D65=0,"",(IF($F$3="YTD TOTALS",SUM(Blank2:TEMPLATE!H66),SUM(Blank:TEMPLATE!H66))))</f>
        <v>0</v>
      </c>
      <c r="X65" s="344">
        <f>IF(D65=0,"",(IF($F$3="YTD TOTALS",SUM(Blank2:TEMPLATE!I66),SUM(Blank:TEMPLATE!I66))))</f>
        <v>0</v>
      </c>
      <c r="Y65" s="344">
        <f>IF(D65=0,"",(IF($F$3="YTD TOTALS",SUM(Blank2:TEMPLATE!J66),SUM(Blank:TEMPLATE!J66))))</f>
        <v>0</v>
      </c>
      <c r="Z65" s="344">
        <f>IF(D65=0,"",(IF($F$3="YTD TOTALS",(SUM(Blank2:TEMPLATE!L66)-('MACHINE INFO'!P65*(B$6-B65+1))),(SUM(Blank:TEMPLATE!L66)-('MACHINE INFO'!P65*(B$6-B65+1))))))</f>
        <v>0</v>
      </c>
      <c r="AA65" s="345">
        <f t="shared" si="7"/>
        <v>0</v>
      </c>
      <c r="AB65" s="346">
        <f>IF(D65=0,"",(SUM('MACHINE INFO'!Q65)))</f>
        <v>0.12</v>
      </c>
      <c r="AC65" s="347" t="str">
        <f t="shared" si="8"/>
        <v/>
      </c>
      <c r="AD65" s="348" t="str">
        <f t="shared" si="9"/>
        <v/>
      </c>
      <c r="AE65" s="17"/>
      <c r="AF65" s="17"/>
      <c r="AG65" s="17"/>
      <c r="AH65" s="17"/>
      <c r="AI65" s="17"/>
      <c r="AJ65" s="17"/>
      <c r="AK65" s="17"/>
      <c r="AL65" s="17"/>
      <c r="AM65" s="17"/>
      <c r="AN65" s="17"/>
      <c r="AO65" s="17"/>
      <c r="AP65" s="17"/>
    </row>
    <row r="66" spans="1:43" s="22" customFormat="1" ht="19.25" customHeight="1" x14ac:dyDescent="0.4">
      <c r="A66" s="252" t="str">
        <f>'MACHINE INFO'!B66</f>
        <v>TP</v>
      </c>
      <c r="B66" s="228">
        <f>IF($F$3="YTD TOTALS",IF('MACHINE INFO'!C66-B$2&gt;0,'MACHINE INFO'!C66,B$2),'MACHINE INFO'!C66)</f>
        <v>45971</v>
      </c>
      <c r="C66" s="18">
        <f>'MACHINE INFO'!E66</f>
        <v>57</v>
      </c>
      <c r="D66" s="18">
        <f>'MACHINE INFO'!F66</f>
        <v>410869731</v>
      </c>
      <c r="E66" s="19">
        <f>'MACHINE INFO'!G66</f>
        <v>0.01</v>
      </c>
      <c r="F66" s="18" t="str">
        <f>'MACHINE INFO'!H66</f>
        <v>ARISTOCRAT</v>
      </c>
      <c r="G66" s="18">
        <f>'MACHINE INFO'!M66</f>
        <v>0</v>
      </c>
      <c r="H66" s="18" t="str">
        <f>'MACHINE INFO'!N66</f>
        <v>5R576W80-800CR</v>
      </c>
      <c r="I66" s="336" t="e">
        <f>'MACHINE INFO'!#REF!</f>
        <v>#REF!</v>
      </c>
      <c r="J66" s="336" t="e">
        <f>'MACHINE INFO'!#REF!</f>
        <v>#REF!</v>
      </c>
      <c r="K66" s="18" t="str">
        <f>'MACHINE INFO'!O66</f>
        <v>VIDEO MACHINE</v>
      </c>
      <c r="L66" s="18" t="e">
        <f>'MACHINE INFO'!#REF!</f>
        <v>#REF!</v>
      </c>
      <c r="M66" s="573">
        <f>IF('MACHINE INFO'!P66="","",'MACHINE INFO'!P66)</f>
        <v>0</v>
      </c>
      <c r="N66" s="235">
        <f>'MACHINE INFO'!S66</f>
        <v>45627</v>
      </c>
      <c r="O66" s="344">
        <f>IF(D66=0,"",(IF($F$3="YTD TOTALS",SUM(Blank2:TEMPLATE!C67),SUM(Blank:TEMPLATE!C67))))</f>
        <v>0</v>
      </c>
      <c r="P66" s="344" t="s">
        <v>633</v>
      </c>
      <c r="Q66" s="344">
        <f>IF(D66=0,"",(IF($F$3="YTD TOTALS",SUM(Blank2:TEMPLATE!G67),SUM(Blank:TEMPLATE!G67))))</f>
        <v>0</v>
      </c>
      <c r="R66" s="344" t="str">
        <f t="shared" si="4"/>
        <v/>
      </c>
      <c r="S66" s="344">
        <f>IF(D66=0,"",(IF($F$3="YTD TOTALS",SUM(SUM(Blank2:TEMPLATE!D67),SUM(Blank2:TEMPLATE!E67)),SUM(SUM(Blank:TEMPLATE!D67),SUM(Blank:TEMPLATE!E67)))))</f>
        <v>0</v>
      </c>
      <c r="T66" s="344" t="str">
        <f t="shared" si="5"/>
        <v/>
      </c>
      <c r="U66" s="344">
        <f>IF(D66=0,"",(IF($F$3="YTD TOTALS",SUM(Blank2:TEMPLATE!F67),SUM(Blank:TEMPLATE!F67))))</f>
        <v>0</v>
      </c>
      <c r="V66" s="344" t="str">
        <f t="shared" si="6"/>
        <v/>
      </c>
      <c r="W66" s="344">
        <f>IF(D66=0,"",(IF($F$3="YTD TOTALS",SUM(Blank2:TEMPLATE!H67),SUM(Blank:TEMPLATE!H67))))</f>
        <v>0</v>
      </c>
      <c r="X66" s="344">
        <f>IF(D66=0,"",(IF($F$3="YTD TOTALS",SUM(Blank2:TEMPLATE!I67),SUM(Blank:TEMPLATE!I67))))</f>
        <v>0</v>
      </c>
      <c r="Y66" s="344">
        <f>IF(D66=0,"",(IF($F$3="YTD TOTALS",SUM(Blank2:TEMPLATE!J67),SUM(Blank:TEMPLATE!J67))))</f>
        <v>0</v>
      </c>
      <c r="Z66" s="344">
        <f>IF(D66=0,"",(IF($F$3="YTD TOTALS",(SUM(Blank2:TEMPLATE!L67)-('MACHINE INFO'!P66*(B$6-B66+1))),(SUM(Blank:TEMPLATE!L67)-('MACHINE INFO'!P66*(B$6-B66+1))))))</f>
        <v>0</v>
      </c>
      <c r="AA66" s="345">
        <f t="shared" si="7"/>
        <v>0</v>
      </c>
      <c r="AB66" s="346">
        <f>IF(D66=0,"",(SUM('MACHINE INFO'!Q66)))</f>
        <v>0.1193</v>
      </c>
      <c r="AC66" s="347" t="str">
        <f t="shared" si="8"/>
        <v/>
      </c>
      <c r="AD66" s="348" t="str">
        <f t="shared" si="9"/>
        <v/>
      </c>
      <c r="AE66" s="17"/>
      <c r="AF66" s="17"/>
      <c r="AG66" s="17"/>
      <c r="AH66" s="17"/>
      <c r="AI66" s="17"/>
      <c r="AJ66" s="17"/>
      <c r="AK66" s="17"/>
      <c r="AL66" s="17"/>
      <c r="AM66" s="17"/>
      <c r="AN66" s="17"/>
      <c r="AO66" s="17"/>
      <c r="AP66" s="17"/>
    </row>
    <row r="67" spans="1:43" s="22" customFormat="1" ht="19.25" customHeight="1" x14ac:dyDescent="0.4">
      <c r="A67" s="252" t="str">
        <f>'MACHINE INFO'!B67</f>
        <v>TP</v>
      </c>
      <c r="B67" s="228">
        <f>IF($F$3="YTD TOTALS",IF('MACHINE INFO'!C67-B$2&gt;0,'MACHINE INFO'!C67,B$2),'MACHINE INFO'!C67)</f>
        <v>45971</v>
      </c>
      <c r="C67" s="18">
        <f>'MACHINE INFO'!E67</f>
        <v>58</v>
      </c>
      <c r="D67" s="18">
        <f>'MACHINE INFO'!F67</f>
        <v>410879286</v>
      </c>
      <c r="E67" s="19">
        <f>'MACHINE INFO'!G67</f>
        <v>0.01</v>
      </c>
      <c r="F67" s="18" t="str">
        <f>'MACHINE INFO'!H67</f>
        <v>ARISTOCRAT</v>
      </c>
      <c r="G67" s="18">
        <f>'MACHINE INFO'!M67</f>
        <v>0</v>
      </c>
      <c r="H67" s="18" t="str">
        <f>'MACHINE INFO'!N67</f>
        <v>5R576W80-800CR</v>
      </c>
      <c r="I67" s="336" t="e">
        <f>'MACHINE INFO'!#REF!</f>
        <v>#REF!</v>
      </c>
      <c r="J67" s="336" t="e">
        <f>'MACHINE INFO'!#REF!</f>
        <v>#REF!</v>
      </c>
      <c r="K67" s="18" t="str">
        <f>'MACHINE INFO'!O67</f>
        <v>VIDEO MACHINE</v>
      </c>
      <c r="L67" s="18" t="e">
        <f>'MACHINE INFO'!#REF!</f>
        <v>#REF!</v>
      </c>
      <c r="M67" s="573">
        <f>IF('MACHINE INFO'!P67="","",'MACHINE INFO'!P67)</f>
        <v>0</v>
      </c>
      <c r="N67" s="235">
        <f>'MACHINE INFO'!S67</f>
        <v>45627</v>
      </c>
      <c r="O67" s="344">
        <f>IF(D67=0,"",(IF($F$3="YTD TOTALS",SUM(Blank2:TEMPLATE!C68),SUM(Blank:TEMPLATE!C68))))</f>
        <v>0</v>
      </c>
      <c r="P67" s="344" t="s">
        <v>634</v>
      </c>
      <c r="Q67" s="344">
        <f>IF(D67=0,"",(IF($F$3="YTD TOTALS",SUM(Blank2:TEMPLATE!G68),SUM(Blank:TEMPLATE!G68))))</f>
        <v>0</v>
      </c>
      <c r="R67" s="344" t="str">
        <f t="shared" si="4"/>
        <v/>
      </c>
      <c r="S67" s="344">
        <f>IF(D67=0,"",(IF($F$3="YTD TOTALS",SUM(SUM(Blank2:TEMPLATE!D68),SUM(Blank2:TEMPLATE!E68)),SUM(SUM(Blank:TEMPLATE!D68),SUM(Blank:TEMPLATE!E68)))))</f>
        <v>0</v>
      </c>
      <c r="T67" s="344" t="str">
        <f t="shared" si="5"/>
        <v/>
      </c>
      <c r="U67" s="344">
        <f>IF(D67=0,"",(IF($F$3="YTD TOTALS",SUM(Blank2:TEMPLATE!F68),SUM(Blank:TEMPLATE!F68))))</f>
        <v>0</v>
      </c>
      <c r="V67" s="344" t="str">
        <f t="shared" si="6"/>
        <v/>
      </c>
      <c r="W67" s="344">
        <f>IF(D67=0,"",(IF($F$3="YTD TOTALS",SUM(Blank2:TEMPLATE!H68),SUM(Blank:TEMPLATE!H68))))</f>
        <v>0</v>
      </c>
      <c r="X67" s="344">
        <f>IF(D67=0,"",(IF($F$3="YTD TOTALS",SUM(Blank2:TEMPLATE!I68),SUM(Blank:TEMPLATE!I68))))</f>
        <v>0</v>
      </c>
      <c r="Y67" s="344">
        <f>IF(D67=0,"",(IF($F$3="YTD TOTALS",SUM(Blank2:TEMPLATE!J68),SUM(Blank:TEMPLATE!J68))))</f>
        <v>0</v>
      </c>
      <c r="Z67" s="344">
        <f>IF(D67=0,"",(IF($F$3="YTD TOTALS",(SUM(Blank2:TEMPLATE!L68)-('MACHINE INFO'!P67*(B$6-B67+1))),(SUM(Blank:TEMPLATE!L68)-('MACHINE INFO'!P67*(B$6-B67+1))))))</f>
        <v>0</v>
      </c>
      <c r="AA67" s="345">
        <f t="shared" si="7"/>
        <v>0</v>
      </c>
      <c r="AB67" s="346">
        <f>IF(D67=0,"",(SUM('MACHINE INFO'!Q67)))</f>
        <v>0.1193</v>
      </c>
      <c r="AC67" s="347" t="str">
        <f t="shared" si="8"/>
        <v/>
      </c>
      <c r="AD67" s="348" t="str">
        <f t="shared" si="9"/>
        <v/>
      </c>
      <c r="AE67" s="17"/>
      <c r="AF67" s="17"/>
      <c r="AG67" s="17"/>
      <c r="AH67" s="17"/>
      <c r="AI67" s="17"/>
      <c r="AJ67" s="17"/>
      <c r="AK67" s="17"/>
      <c r="AL67" s="17"/>
      <c r="AM67" s="17"/>
      <c r="AN67" s="17"/>
      <c r="AO67" s="17"/>
      <c r="AP67" s="17"/>
    </row>
    <row r="68" spans="1:43" s="22" customFormat="1" ht="19.25" customHeight="1" x14ac:dyDescent="0.4">
      <c r="A68" s="252" t="str">
        <f>'MACHINE INFO'!B68</f>
        <v>TP</v>
      </c>
      <c r="B68" s="228">
        <f>IF($F$3="YTD TOTALS",IF('MACHINE INFO'!C68-B$2&gt;0,'MACHINE INFO'!C68,B$2),'MACHINE INFO'!C68)</f>
        <v>45911</v>
      </c>
      <c r="C68" s="18">
        <f>'MACHINE INFO'!E68</f>
        <v>59</v>
      </c>
      <c r="D68" s="18">
        <f>'MACHINE INFO'!F68</f>
        <v>410884055</v>
      </c>
      <c r="E68" s="19">
        <f>'MACHINE INFO'!G68</f>
        <v>0.01</v>
      </c>
      <c r="F68" s="18" t="str">
        <f>'MACHINE INFO'!H68</f>
        <v>IGT</v>
      </c>
      <c r="G68" s="18">
        <f>'MACHINE INFO'!M68</f>
        <v>0</v>
      </c>
      <c r="H68" s="18" t="str">
        <f>'MACHINE INFO'!N68</f>
        <v>5R30L80-400CR</v>
      </c>
      <c r="I68" s="336" t="e">
        <f>'MACHINE INFO'!#REF!</f>
        <v>#REF!</v>
      </c>
      <c r="J68" s="336" t="e">
        <f>'MACHINE INFO'!#REF!</f>
        <v>#REF!</v>
      </c>
      <c r="K68" s="18" t="str">
        <f>'MACHINE INFO'!O68</f>
        <v>VIDEO MACHINE</v>
      </c>
      <c r="L68" s="18" t="e">
        <f>'MACHINE INFO'!#REF!</f>
        <v>#REF!</v>
      </c>
      <c r="M68" s="573">
        <f>IF('MACHINE INFO'!P68="","",'MACHINE INFO'!P68)</f>
        <v>0</v>
      </c>
      <c r="N68" s="235">
        <f>'MACHINE INFO'!S68</f>
        <v>45597</v>
      </c>
      <c r="O68" s="344">
        <f>IF(D68=0,"",(IF($F$3="YTD TOTALS",SUM(Blank2:TEMPLATE!C69),SUM(Blank:TEMPLATE!C69))))</f>
        <v>0</v>
      </c>
      <c r="P68" s="344" t="s">
        <v>635</v>
      </c>
      <c r="Q68" s="344">
        <f>IF(D68=0,"",(IF($F$3="YTD TOTALS",SUM(Blank2:TEMPLATE!G69),SUM(Blank:TEMPLATE!G69))))</f>
        <v>0</v>
      </c>
      <c r="R68" s="344" t="str">
        <f t="shared" si="4"/>
        <v/>
      </c>
      <c r="S68" s="344">
        <f>IF(D68=0,"",(IF($F$3="YTD TOTALS",SUM(SUM(Blank2:TEMPLATE!D69),SUM(Blank2:TEMPLATE!E69)),SUM(SUM(Blank:TEMPLATE!D69),SUM(Blank:TEMPLATE!E69)))))</f>
        <v>0</v>
      </c>
      <c r="T68" s="344" t="str">
        <f t="shared" si="5"/>
        <v/>
      </c>
      <c r="U68" s="344">
        <f>IF(D68=0,"",(IF($F$3="YTD TOTALS",SUM(Blank2:TEMPLATE!F69),SUM(Blank:TEMPLATE!F69))))</f>
        <v>0</v>
      </c>
      <c r="V68" s="344" t="str">
        <f t="shared" si="6"/>
        <v/>
      </c>
      <c r="W68" s="344">
        <f>IF(D68=0,"",(IF($F$3="YTD TOTALS",SUM(Blank2:TEMPLATE!H69),SUM(Blank:TEMPLATE!H69))))</f>
        <v>0</v>
      </c>
      <c r="X68" s="344">
        <f>IF(D68=0,"",(IF($F$3="YTD TOTALS",SUM(Blank2:TEMPLATE!I69),SUM(Blank:TEMPLATE!I69))))</f>
        <v>0</v>
      </c>
      <c r="Y68" s="344">
        <f>IF(D68=0,"",(IF($F$3="YTD TOTALS",SUM(Blank2:TEMPLATE!J69),SUM(Blank:TEMPLATE!J69))))</f>
        <v>0</v>
      </c>
      <c r="Z68" s="344">
        <f>IF(D68=0,"",(IF($F$3="YTD TOTALS",(SUM(Blank2:TEMPLATE!L69)-('MACHINE INFO'!P68*(B$6-B68+1))),(SUM(Blank:TEMPLATE!L69)-('MACHINE INFO'!P68*(B$6-B68+1))))))</f>
        <v>0</v>
      </c>
      <c r="AA68" s="345">
        <f t="shared" si="7"/>
        <v>0</v>
      </c>
      <c r="AB68" s="346">
        <f>IF(D68=0,"",(SUM('MACHINE INFO'!Q68)))</f>
        <v>0.11460000000000004</v>
      </c>
      <c r="AC68" s="347" t="str">
        <f t="shared" si="8"/>
        <v/>
      </c>
      <c r="AD68" s="348" t="str">
        <f t="shared" si="9"/>
        <v/>
      </c>
      <c r="AE68" s="17"/>
      <c r="AF68" s="17"/>
      <c r="AG68" s="17"/>
      <c r="AH68" s="17"/>
      <c r="AI68" s="17"/>
      <c r="AJ68" s="17"/>
      <c r="AK68" s="17"/>
      <c r="AL68" s="17"/>
      <c r="AM68" s="17"/>
      <c r="AN68" s="17"/>
      <c r="AO68" s="17"/>
      <c r="AP68" s="17"/>
    </row>
    <row r="69" spans="1:43" s="22" customFormat="1" ht="19.25" customHeight="1" x14ac:dyDescent="0.4">
      <c r="A69" s="252" t="str">
        <f>'MACHINE INFO'!B69</f>
        <v>TP</v>
      </c>
      <c r="B69" s="228">
        <f>IF($F$3="YTD TOTALS",IF('MACHINE INFO'!C69-B$2&gt;0,'MACHINE INFO'!C69,B$2),'MACHINE INFO'!C69)</f>
        <v>45911</v>
      </c>
      <c r="C69" s="18">
        <f>'MACHINE INFO'!E69</f>
        <v>60</v>
      </c>
      <c r="D69" s="18">
        <f>'MACHINE INFO'!F69</f>
        <v>410890962</v>
      </c>
      <c r="E69" s="19">
        <f>'MACHINE INFO'!G69</f>
        <v>0.01</v>
      </c>
      <c r="F69" s="18" t="str">
        <f>'MACHINE INFO'!H69</f>
        <v>IGT</v>
      </c>
      <c r="G69" s="18">
        <f>'MACHINE INFO'!M69</f>
        <v>0</v>
      </c>
      <c r="H69" s="18" t="str">
        <f>'MACHINE INFO'!N69</f>
        <v>5R30L80-400CR</v>
      </c>
      <c r="I69" s="336" t="e">
        <f>'MACHINE INFO'!#REF!</f>
        <v>#REF!</v>
      </c>
      <c r="J69" s="336" t="e">
        <f>'MACHINE INFO'!#REF!</f>
        <v>#REF!</v>
      </c>
      <c r="K69" s="18" t="str">
        <f>'MACHINE INFO'!O69</f>
        <v>VIDEO MACHINE</v>
      </c>
      <c r="L69" s="18" t="e">
        <f>'MACHINE INFO'!#REF!</f>
        <v>#REF!</v>
      </c>
      <c r="M69" s="573">
        <f>IF('MACHINE INFO'!P69="","",'MACHINE INFO'!P69)</f>
        <v>0</v>
      </c>
      <c r="N69" s="235">
        <f>'MACHINE INFO'!S69</f>
        <v>45597</v>
      </c>
      <c r="O69" s="344">
        <f>IF(D69=0,"",(IF($F$3="YTD TOTALS",SUM(Blank2:TEMPLATE!C70),SUM(Blank:TEMPLATE!C70))))</f>
        <v>0</v>
      </c>
      <c r="P69" s="344" t="s">
        <v>636</v>
      </c>
      <c r="Q69" s="344">
        <f>IF(D69=0,"",(IF($F$3="YTD TOTALS",SUM(Blank2:TEMPLATE!G70),SUM(Blank:TEMPLATE!G70))))</f>
        <v>0</v>
      </c>
      <c r="R69" s="344" t="str">
        <f t="shared" si="4"/>
        <v/>
      </c>
      <c r="S69" s="344">
        <f>IF(D69=0,"",(IF($F$3="YTD TOTALS",SUM(SUM(Blank2:TEMPLATE!D70),SUM(Blank2:TEMPLATE!E70)),SUM(SUM(Blank:TEMPLATE!D70),SUM(Blank:TEMPLATE!E70)))))</f>
        <v>0</v>
      </c>
      <c r="T69" s="344" t="str">
        <f t="shared" si="5"/>
        <v/>
      </c>
      <c r="U69" s="344">
        <f>IF(D69=0,"",(IF($F$3="YTD TOTALS",SUM(Blank2:TEMPLATE!F70),SUM(Blank:TEMPLATE!F70))))</f>
        <v>0</v>
      </c>
      <c r="V69" s="344" t="str">
        <f t="shared" si="6"/>
        <v/>
      </c>
      <c r="W69" s="344">
        <f>IF(D69=0,"",(IF($F$3="YTD TOTALS",SUM(Blank2:TEMPLATE!H70),SUM(Blank:TEMPLATE!H70))))</f>
        <v>0</v>
      </c>
      <c r="X69" s="344">
        <f>IF(D69=0,"",(IF($F$3="YTD TOTALS",SUM(Blank2:TEMPLATE!I70),SUM(Blank:TEMPLATE!I70))))</f>
        <v>0</v>
      </c>
      <c r="Y69" s="344">
        <f>IF(D69=0,"",(IF($F$3="YTD TOTALS",SUM(Blank2:TEMPLATE!J70),SUM(Blank:TEMPLATE!J70))))</f>
        <v>0</v>
      </c>
      <c r="Z69" s="344">
        <f>IF(D69=0,"",(IF($F$3="YTD TOTALS",(SUM(Blank2:TEMPLATE!L70)-('MACHINE INFO'!P69*(B$6-B69+1))),(SUM(Blank:TEMPLATE!L70)-('MACHINE INFO'!P69*(B$6-B69+1))))))</f>
        <v>0</v>
      </c>
      <c r="AA69" s="345">
        <f t="shared" si="7"/>
        <v>0</v>
      </c>
      <c r="AB69" s="346">
        <f>IF(D69=0,"",(SUM('MACHINE INFO'!Q69)))</f>
        <v>0.11460000000000004</v>
      </c>
      <c r="AC69" s="347" t="str">
        <f t="shared" si="8"/>
        <v/>
      </c>
      <c r="AD69" s="348" t="str">
        <f t="shared" si="9"/>
        <v/>
      </c>
      <c r="AE69" s="17"/>
      <c r="AF69" s="17"/>
      <c r="AG69" s="17"/>
      <c r="AH69" s="17"/>
      <c r="AI69" s="17"/>
      <c r="AJ69" s="17"/>
      <c r="AK69" s="17"/>
      <c r="AL69" s="17"/>
      <c r="AM69" s="17"/>
      <c r="AN69" s="17"/>
      <c r="AO69" s="17"/>
      <c r="AP69" s="17"/>
    </row>
    <row r="70" spans="1:43" s="22" customFormat="1" ht="19.25" customHeight="1" x14ac:dyDescent="0.4">
      <c r="A70" s="252" t="str">
        <f>'MACHINE INFO'!B70</f>
        <v>TP</v>
      </c>
      <c r="B70" s="228">
        <f>IF($F$3="YTD TOTALS",IF('MACHINE INFO'!C70-B$2&gt;0,'MACHINE INFO'!C70,B$2),'MACHINE INFO'!C70)</f>
        <v>45911</v>
      </c>
      <c r="C70" s="18">
        <f>'MACHINE INFO'!E70</f>
        <v>61</v>
      </c>
      <c r="D70" s="18">
        <f>'MACHINE INFO'!F70</f>
        <v>410900860</v>
      </c>
      <c r="E70" s="19">
        <f>'MACHINE INFO'!G70</f>
        <v>0.01</v>
      </c>
      <c r="F70" s="18" t="str">
        <f>'MACHINE INFO'!H70</f>
        <v>IGT</v>
      </c>
      <c r="G70" s="18">
        <f>'MACHINE INFO'!M70</f>
        <v>0</v>
      </c>
      <c r="H70" s="18" t="str">
        <f>'MACHINE INFO'!N70</f>
        <v>5R30L80-400CR</v>
      </c>
      <c r="I70" s="336" t="e">
        <f>'MACHINE INFO'!#REF!</f>
        <v>#REF!</v>
      </c>
      <c r="J70" s="336" t="e">
        <f>'MACHINE INFO'!#REF!</f>
        <v>#REF!</v>
      </c>
      <c r="K70" s="18" t="str">
        <f>'MACHINE INFO'!O70</f>
        <v>VIDEO MACHINE</v>
      </c>
      <c r="L70" s="18" t="e">
        <f>'MACHINE INFO'!#REF!</f>
        <v>#REF!</v>
      </c>
      <c r="M70" s="573">
        <f>IF('MACHINE INFO'!P70="","",'MACHINE INFO'!P70)</f>
        <v>0</v>
      </c>
      <c r="N70" s="235">
        <f>'MACHINE INFO'!S70</f>
        <v>45597</v>
      </c>
      <c r="O70" s="344">
        <f>IF(D70=0,"",(IF($F$3="YTD TOTALS",SUM(Blank2:TEMPLATE!C71),SUM(Blank:TEMPLATE!C71))))</f>
        <v>0</v>
      </c>
      <c r="P70" s="344" t="s">
        <v>637</v>
      </c>
      <c r="Q70" s="344">
        <f>IF(D70=0,"",(IF($F$3="YTD TOTALS",SUM(Blank2:TEMPLATE!G71),SUM(Blank:TEMPLATE!G71))))</f>
        <v>0</v>
      </c>
      <c r="R70" s="344" t="str">
        <f t="shared" si="4"/>
        <v/>
      </c>
      <c r="S70" s="344">
        <f>IF(D70=0,"",(IF($F$3="YTD TOTALS",SUM(SUM(Blank2:TEMPLATE!D71),SUM(Blank2:TEMPLATE!E71)),SUM(SUM(Blank:TEMPLATE!D71),SUM(Blank:TEMPLATE!E71)))))</f>
        <v>0</v>
      </c>
      <c r="T70" s="344" t="str">
        <f t="shared" si="5"/>
        <v/>
      </c>
      <c r="U70" s="344">
        <f>IF(D70=0,"",(IF($F$3="YTD TOTALS",SUM(Blank2:TEMPLATE!F71),SUM(Blank:TEMPLATE!F71))))</f>
        <v>0</v>
      </c>
      <c r="V70" s="344" t="str">
        <f t="shared" si="6"/>
        <v/>
      </c>
      <c r="W70" s="344">
        <f>IF(D70=0,"",(IF($F$3="YTD TOTALS",SUM(Blank2:TEMPLATE!H71),SUM(Blank:TEMPLATE!H71))))</f>
        <v>0</v>
      </c>
      <c r="X70" s="344">
        <f>IF(D70=0,"",(IF($F$3="YTD TOTALS",SUM(Blank2:TEMPLATE!I71),SUM(Blank:TEMPLATE!I71))))</f>
        <v>0</v>
      </c>
      <c r="Y70" s="344">
        <f>IF(D70=0,"",(IF($F$3="YTD TOTALS",SUM(Blank2:TEMPLATE!J71),SUM(Blank:TEMPLATE!J71))))</f>
        <v>0</v>
      </c>
      <c r="Z70" s="344">
        <f>IF(D70=0,"",(IF($F$3="YTD TOTALS",(SUM(Blank2:TEMPLATE!L71)-('MACHINE INFO'!P70*(B$6-B70+1))),(SUM(Blank:TEMPLATE!L71)-('MACHINE INFO'!P70*(B$6-B70+1))))))</f>
        <v>0</v>
      </c>
      <c r="AA70" s="345">
        <f t="shared" si="7"/>
        <v>0</v>
      </c>
      <c r="AB70" s="346">
        <f>IF(D70=0,"",(SUM('MACHINE INFO'!Q70)))</f>
        <v>0.11460000000000004</v>
      </c>
      <c r="AC70" s="347" t="str">
        <f t="shared" si="8"/>
        <v/>
      </c>
      <c r="AD70" s="348" t="str">
        <f t="shared" si="9"/>
        <v/>
      </c>
      <c r="AE70" s="17"/>
      <c r="AF70" s="17"/>
      <c r="AG70" s="17"/>
      <c r="AH70" s="17"/>
      <c r="AI70" s="17"/>
      <c r="AJ70" s="17"/>
      <c r="AK70" s="17"/>
      <c r="AL70" s="17"/>
      <c r="AM70" s="17"/>
      <c r="AN70" s="17"/>
      <c r="AO70" s="17"/>
      <c r="AP70" s="17"/>
    </row>
    <row r="71" spans="1:43" s="22" customFormat="1" ht="19.25" customHeight="1" x14ac:dyDescent="0.4">
      <c r="A71" s="252" t="str">
        <f>'MACHINE INFO'!B71</f>
        <v>TP</v>
      </c>
      <c r="B71" s="228">
        <f>IF($F$3="YTD TOTALS",IF('MACHINE INFO'!C71-B$2&gt;0,'MACHINE INFO'!C71,B$2),'MACHINE INFO'!C71)</f>
        <v>45911</v>
      </c>
      <c r="C71" s="18">
        <f>'MACHINE INFO'!E71</f>
        <v>62</v>
      </c>
      <c r="D71" s="18">
        <f>'MACHINE INFO'!F71</f>
        <v>410911849</v>
      </c>
      <c r="E71" s="19">
        <f>'MACHINE INFO'!G71</f>
        <v>0.01</v>
      </c>
      <c r="F71" s="18" t="str">
        <f>'MACHINE INFO'!H71</f>
        <v>IGT</v>
      </c>
      <c r="G71" s="18">
        <f>'MACHINE INFO'!M71</f>
        <v>0</v>
      </c>
      <c r="H71" s="18" t="str">
        <f>'MACHINE INFO'!N71</f>
        <v>5R30L80-400CR</v>
      </c>
      <c r="I71" s="336" t="e">
        <f>'MACHINE INFO'!#REF!</f>
        <v>#REF!</v>
      </c>
      <c r="J71" s="336" t="e">
        <f>'MACHINE INFO'!#REF!</f>
        <v>#REF!</v>
      </c>
      <c r="K71" s="18" t="str">
        <f>'MACHINE INFO'!O71</f>
        <v>VIDEO MACHINE</v>
      </c>
      <c r="L71" s="18" t="e">
        <f>'MACHINE INFO'!#REF!</f>
        <v>#REF!</v>
      </c>
      <c r="M71" s="573">
        <f>IF('MACHINE INFO'!P71="","",'MACHINE INFO'!P71)</f>
        <v>0</v>
      </c>
      <c r="N71" s="235">
        <f>'MACHINE INFO'!S71</f>
        <v>45597</v>
      </c>
      <c r="O71" s="344">
        <f>IF(D71=0,"",(IF($F$3="YTD TOTALS",SUM(Blank2:TEMPLATE!C72),SUM(Blank:TEMPLATE!C72))))</f>
        <v>0</v>
      </c>
      <c r="P71" s="344" t="s">
        <v>638</v>
      </c>
      <c r="Q71" s="344">
        <f>IF(D71=0,"",(IF($F$3="YTD TOTALS",SUM(Blank2:TEMPLATE!G72),SUM(Blank:TEMPLATE!G72))))</f>
        <v>0</v>
      </c>
      <c r="R71" s="344" t="str">
        <f t="shared" si="4"/>
        <v/>
      </c>
      <c r="S71" s="344">
        <f>IF(D71=0,"",(IF($F$3="YTD TOTALS",SUM(SUM(Blank2:TEMPLATE!D72),SUM(Blank2:TEMPLATE!E72)),SUM(SUM(Blank:TEMPLATE!D72),SUM(Blank:TEMPLATE!E72)))))</f>
        <v>0</v>
      </c>
      <c r="T71" s="344" t="str">
        <f t="shared" si="5"/>
        <v/>
      </c>
      <c r="U71" s="344">
        <f>IF(D71=0,"",(IF($F$3="YTD TOTALS",SUM(Blank2:TEMPLATE!F72),SUM(Blank:TEMPLATE!F72))))</f>
        <v>0</v>
      </c>
      <c r="V71" s="344" t="str">
        <f t="shared" si="6"/>
        <v/>
      </c>
      <c r="W71" s="344">
        <f>IF(D71=0,"",(IF($F$3="YTD TOTALS",SUM(Blank2:TEMPLATE!H72),SUM(Blank:TEMPLATE!H72))))</f>
        <v>0</v>
      </c>
      <c r="X71" s="344">
        <f>IF(D71=0,"",(IF($F$3="YTD TOTALS",SUM(Blank2:TEMPLATE!I72),SUM(Blank:TEMPLATE!I72))))</f>
        <v>0</v>
      </c>
      <c r="Y71" s="344">
        <f>IF(D71=0,"",(IF($F$3="YTD TOTALS",SUM(Blank2:TEMPLATE!J72),SUM(Blank:TEMPLATE!J72))))</f>
        <v>0</v>
      </c>
      <c r="Z71" s="344">
        <f>IF(D71=0,"",(IF($F$3="YTD TOTALS",(SUM(Blank2:TEMPLATE!L72)-('MACHINE INFO'!P71*(B$6-B71+1))),(SUM(Blank:TEMPLATE!L72)-('MACHINE INFO'!P71*(B$6-B71+1))))))</f>
        <v>0</v>
      </c>
      <c r="AA71" s="345">
        <f t="shared" si="7"/>
        <v>0</v>
      </c>
      <c r="AB71" s="346">
        <f>IF(D71=0,"",(SUM('MACHINE INFO'!Q71)))</f>
        <v>0.11460000000000004</v>
      </c>
      <c r="AC71" s="347" t="str">
        <f t="shared" si="8"/>
        <v/>
      </c>
      <c r="AD71" s="348" t="str">
        <f t="shared" si="9"/>
        <v/>
      </c>
      <c r="AE71" s="17"/>
      <c r="AF71" s="17"/>
      <c r="AG71" s="17"/>
      <c r="AH71" s="17"/>
      <c r="AI71" s="17"/>
      <c r="AJ71" s="17"/>
      <c r="AK71" s="17"/>
      <c r="AL71" s="17"/>
      <c r="AM71" s="17"/>
      <c r="AN71" s="17"/>
      <c r="AO71" s="17"/>
      <c r="AP71" s="17"/>
    </row>
    <row r="72" spans="1:43" s="22" customFormat="1" ht="19.25" customHeight="1" x14ac:dyDescent="0.4">
      <c r="A72" s="252" t="str">
        <f>'MACHINE INFO'!B72</f>
        <v>TP</v>
      </c>
      <c r="B72" s="228">
        <f>IF($F$3="YTD TOTALS",IF('MACHINE INFO'!C72-B$2&gt;0,'MACHINE INFO'!C72,B$2),'MACHINE INFO'!C72)</f>
        <v>45911</v>
      </c>
      <c r="C72" s="18">
        <f>'MACHINE INFO'!E72</f>
        <v>63</v>
      </c>
      <c r="D72" s="18">
        <f>'MACHINE INFO'!F72</f>
        <v>410921760</v>
      </c>
      <c r="E72" s="19">
        <f>'MACHINE INFO'!G72</f>
        <v>0.01</v>
      </c>
      <c r="F72" s="18" t="str">
        <f>'MACHINE INFO'!H72</f>
        <v>ARISTOCRAT</v>
      </c>
      <c r="G72" s="18">
        <f>'MACHINE INFO'!M72</f>
        <v>0</v>
      </c>
      <c r="H72" s="18" t="str">
        <f>'MACHINE INFO'!N72</f>
        <v>5R243W80-800CR</v>
      </c>
      <c r="I72" s="336" t="e">
        <f>'MACHINE INFO'!#REF!</f>
        <v>#REF!</v>
      </c>
      <c r="J72" s="336" t="e">
        <f>'MACHINE INFO'!#REF!</f>
        <v>#REF!</v>
      </c>
      <c r="K72" s="18" t="str">
        <f>'MACHINE INFO'!O72</f>
        <v>VIDEO MACHINE</v>
      </c>
      <c r="L72" s="18" t="e">
        <f>'MACHINE INFO'!#REF!</f>
        <v>#REF!</v>
      </c>
      <c r="M72" s="573">
        <f>IF('MACHINE INFO'!P72="","",'MACHINE INFO'!P72)</f>
        <v>0</v>
      </c>
      <c r="N72" s="235">
        <f>'MACHINE INFO'!S72</f>
        <v>45627</v>
      </c>
      <c r="O72" s="344">
        <f>IF(D72=0,"",(IF($F$3="YTD TOTALS",SUM(Blank2:TEMPLATE!C73),SUM(Blank:TEMPLATE!C73))))</f>
        <v>0</v>
      </c>
      <c r="P72" s="344" t="s">
        <v>639</v>
      </c>
      <c r="Q72" s="344">
        <f>IF(D72=0,"",(IF($F$3="YTD TOTALS",SUM(Blank2:TEMPLATE!G73),SUM(Blank:TEMPLATE!G73))))</f>
        <v>0</v>
      </c>
      <c r="R72" s="344" t="str">
        <f t="shared" si="4"/>
        <v/>
      </c>
      <c r="S72" s="344">
        <f>IF(D72=0,"",(IF($F$3="YTD TOTALS",SUM(SUM(Blank2:TEMPLATE!D73),SUM(Blank2:TEMPLATE!E73)),SUM(SUM(Blank:TEMPLATE!D73),SUM(Blank:TEMPLATE!E73)))))</f>
        <v>0</v>
      </c>
      <c r="T72" s="344" t="str">
        <f t="shared" si="5"/>
        <v/>
      </c>
      <c r="U72" s="344">
        <f>IF(D72=0,"",(IF($F$3="YTD TOTALS",SUM(Blank2:TEMPLATE!F73),SUM(Blank:TEMPLATE!F73))))</f>
        <v>0</v>
      </c>
      <c r="V72" s="344" t="str">
        <f t="shared" si="6"/>
        <v/>
      </c>
      <c r="W72" s="344">
        <f>IF(D72=0,"",(IF($F$3="YTD TOTALS",SUM(Blank2:TEMPLATE!H73),SUM(Blank:TEMPLATE!H73))))</f>
        <v>0</v>
      </c>
      <c r="X72" s="344">
        <f>IF(D72=0,"",(IF($F$3="YTD TOTALS",SUM(Blank2:TEMPLATE!I73),SUM(Blank:TEMPLATE!I73))))</f>
        <v>0</v>
      </c>
      <c r="Y72" s="344">
        <f>IF(D72=0,"",(IF($F$3="YTD TOTALS",SUM(Blank2:TEMPLATE!J73),SUM(Blank:TEMPLATE!J73))))</f>
        <v>0</v>
      </c>
      <c r="Z72" s="344">
        <f>IF(D72=0,"",(IF($F$3="YTD TOTALS",(SUM(Blank2:TEMPLATE!L73)-('MACHINE INFO'!P72*(B$6-B72+1))),(SUM(Blank:TEMPLATE!L73)-('MACHINE INFO'!P72*(B$6-B72+1))))))</f>
        <v>0</v>
      </c>
      <c r="AA72" s="345">
        <f t="shared" si="7"/>
        <v>0</v>
      </c>
      <c r="AB72" s="346">
        <f>IF(D72=0,"",(SUM('MACHINE INFO'!Q72)))</f>
        <v>0.13990000000000002</v>
      </c>
      <c r="AC72" s="347" t="str">
        <f t="shared" si="8"/>
        <v/>
      </c>
      <c r="AD72" s="348" t="str">
        <f t="shared" si="9"/>
        <v/>
      </c>
      <c r="AE72" s="17"/>
      <c r="AF72" s="17"/>
      <c r="AG72" s="17"/>
      <c r="AH72" s="17"/>
      <c r="AI72" s="17"/>
      <c r="AJ72" s="17"/>
      <c r="AK72" s="17"/>
      <c r="AL72" s="17"/>
      <c r="AM72" s="17"/>
      <c r="AN72" s="17"/>
      <c r="AO72" s="17"/>
      <c r="AP72" s="17"/>
    </row>
    <row r="73" spans="1:43" s="22" customFormat="1" ht="19.25" customHeight="1" x14ac:dyDescent="0.4">
      <c r="A73" s="252" t="str">
        <f>'MACHINE INFO'!B73</f>
        <v>TP</v>
      </c>
      <c r="B73" s="228">
        <f>IF($F$3="YTD TOTALS",IF('MACHINE INFO'!C73-B$2&gt;0,'MACHINE INFO'!C73,B$2),'MACHINE INFO'!C73)</f>
        <v>45911</v>
      </c>
      <c r="C73" s="18">
        <f>'MACHINE INFO'!E73</f>
        <v>64</v>
      </c>
      <c r="D73" s="18">
        <f>'MACHINE INFO'!F73</f>
        <v>410930869</v>
      </c>
      <c r="E73" s="19">
        <f>'MACHINE INFO'!G73</f>
        <v>0.01</v>
      </c>
      <c r="F73" s="18" t="str">
        <f>'MACHINE INFO'!H73</f>
        <v>ARISTOCRAT</v>
      </c>
      <c r="G73" s="18">
        <f>'MACHINE INFO'!M73</f>
        <v>0</v>
      </c>
      <c r="H73" s="18" t="str">
        <f>'MACHINE INFO'!N73</f>
        <v>5R243W80-800CR</v>
      </c>
      <c r="I73" s="336" t="e">
        <f>'MACHINE INFO'!#REF!</f>
        <v>#REF!</v>
      </c>
      <c r="J73" s="336" t="e">
        <f>'MACHINE INFO'!#REF!</f>
        <v>#REF!</v>
      </c>
      <c r="K73" s="18" t="str">
        <f>'MACHINE INFO'!O73</f>
        <v>VIDEO MACHINE</v>
      </c>
      <c r="L73" s="18" t="e">
        <f>'MACHINE INFO'!#REF!</f>
        <v>#REF!</v>
      </c>
      <c r="M73" s="573">
        <f>IF('MACHINE INFO'!P73="","",'MACHINE INFO'!P73)</f>
        <v>0</v>
      </c>
      <c r="N73" s="235">
        <f>'MACHINE INFO'!S73</f>
        <v>45627</v>
      </c>
      <c r="O73" s="344">
        <f>IF(D73=0,"",(IF($F$3="YTD TOTALS",SUM(Blank2:TEMPLATE!C74),SUM(Blank:TEMPLATE!C74))))</f>
        <v>0</v>
      </c>
      <c r="P73" s="344" t="s">
        <v>640</v>
      </c>
      <c r="Q73" s="344">
        <f>IF(D73=0,"",(IF($F$3="YTD TOTALS",SUM(Blank2:TEMPLATE!G74),SUM(Blank:TEMPLATE!G74))))</f>
        <v>0</v>
      </c>
      <c r="R73" s="344" t="str">
        <f t="shared" si="4"/>
        <v/>
      </c>
      <c r="S73" s="344">
        <f>IF(D73=0,"",(IF($F$3="YTD TOTALS",SUM(SUM(Blank2:TEMPLATE!D74),SUM(Blank2:TEMPLATE!E74)),SUM(SUM(Blank:TEMPLATE!D74),SUM(Blank:TEMPLATE!E74)))))</f>
        <v>0</v>
      </c>
      <c r="T73" s="344" t="str">
        <f t="shared" si="5"/>
        <v/>
      </c>
      <c r="U73" s="344">
        <f>IF(D73=0,"",(IF($F$3="YTD TOTALS",SUM(Blank2:TEMPLATE!F74),SUM(Blank:TEMPLATE!F74))))</f>
        <v>0</v>
      </c>
      <c r="V73" s="344" t="str">
        <f t="shared" si="6"/>
        <v/>
      </c>
      <c r="W73" s="344">
        <f>IF(D73=0,"",(IF($F$3="YTD TOTALS",SUM(Blank2:TEMPLATE!H74),SUM(Blank:TEMPLATE!H74))))</f>
        <v>0</v>
      </c>
      <c r="X73" s="344">
        <f>IF(D73=0,"",(IF($F$3="YTD TOTALS",SUM(Blank2:TEMPLATE!I74),SUM(Blank:TEMPLATE!I74))))</f>
        <v>0</v>
      </c>
      <c r="Y73" s="344">
        <f>IF(D73=0,"",(IF($F$3="YTD TOTALS",SUM(Blank2:TEMPLATE!J74),SUM(Blank:TEMPLATE!J74))))</f>
        <v>0</v>
      </c>
      <c r="Z73" s="344">
        <f>IF(D73=0,"",(IF($F$3="YTD TOTALS",(SUM(Blank2:TEMPLATE!L74)-('MACHINE INFO'!P73*(B$6-B73+1))),(SUM(Blank:TEMPLATE!L74)-('MACHINE INFO'!P73*(B$6-B73+1))))))</f>
        <v>0</v>
      </c>
      <c r="AA73" s="345">
        <f t="shared" si="7"/>
        <v>0</v>
      </c>
      <c r="AB73" s="346">
        <f>IF(D73=0,"",(SUM('MACHINE INFO'!Q73)))</f>
        <v>0.13990000000000002</v>
      </c>
      <c r="AC73" s="347" t="str">
        <f t="shared" si="8"/>
        <v/>
      </c>
      <c r="AD73" s="348" t="str">
        <f t="shared" si="9"/>
        <v/>
      </c>
      <c r="AE73" s="17"/>
      <c r="AF73" s="17"/>
      <c r="AG73" s="17"/>
      <c r="AH73" s="17"/>
      <c r="AI73" s="17"/>
      <c r="AJ73" s="17"/>
      <c r="AK73" s="17"/>
      <c r="AL73" s="17"/>
      <c r="AM73" s="17"/>
      <c r="AN73" s="17"/>
      <c r="AO73" s="17"/>
      <c r="AP73" s="17"/>
      <c r="AQ73" s="17"/>
    </row>
    <row r="74" spans="1:43" s="17" customFormat="1" ht="19.25" customHeight="1" x14ac:dyDescent="0.4">
      <c r="A74" s="252" t="str">
        <f>'MACHINE INFO'!B74</f>
        <v>TP</v>
      </c>
      <c r="B74" s="228">
        <f>IF($F$3="YTD TOTALS",IF('MACHINE INFO'!C74-B$2&gt;0,'MACHINE INFO'!C74,B$2),'MACHINE INFO'!C74)</f>
        <v>45911</v>
      </c>
      <c r="C74" s="18">
        <f>'MACHINE INFO'!E74</f>
        <v>65</v>
      </c>
      <c r="D74" s="18">
        <f>'MACHINE INFO'!F74</f>
        <v>410941419</v>
      </c>
      <c r="E74" s="19">
        <f>'MACHINE INFO'!G74</f>
        <v>0.01</v>
      </c>
      <c r="F74" s="18" t="str">
        <f>'MACHINE INFO'!H74</f>
        <v>ARISTOCRAT</v>
      </c>
      <c r="G74" s="18">
        <f>'MACHINE INFO'!M74</f>
        <v>0</v>
      </c>
      <c r="H74" s="18" t="str">
        <f>'MACHINE INFO'!N74</f>
        <v>5R243W80-800CR</v>
      </c>
      <c r="I74" s="336" t="e">
        <f>'MACHINE INFO'!#REF!</f>
        <v>#REF!</v>
      </c>
      <c r="J74" s="336" t="e">
        <f>'MACHINE INFO'!#REF!</f>
        <v>#REF!</v>
      </c>
      <c r="K74" s="18" t="str">
        <f>'MACHINE INFO'!O74</f>
        <v>VIDEO MACHINE</v>
      </c>
      <c r="L74" s="18" t="e">
        <f>'MACHINE INFO'!#REF!</f>
        <v>#REF!</v>
      </c>
      <c r="M74" s="573">
        <f>IF('MACHINE INFO'!P74="","",'MACHINE INFO'!P74)</f>
        <v>0</v>
      </c>
      <c r="N74" s="235">
        <f>'MACHINE INFO'!S74</f>
        <v>45627</v>
      </c>
      <c r="O74" s="344">
        <f>IF(D74=0,"",(IF($F$3="YTD TOTALS",SUM(Blank2:TEMPLATE!C75),SUM(Blank:TEMPLATE!C75))))</f>
        <v>0</v>
      </c>
      <c r="P74" s="344" t="s">
        <v>641</v>
      </c>
      <c r="Q74" s="344">
        <f>IF(D74=0,"",(IF($F$3="YTD TOTALS",SUM(Blank2:TEMPLATE!G75),SUM(Blank:TEMPLATE!G75))))</f>
        <v>0</v>
      </c>
      <c r="R74" s="344" t="str">
        <f t="shared" si="4"/>
        <v/>
      </c>
      <c r="S74" s="344">
        <f>IF(D74=0,"",(IF($F$3="YTD TOTALS",SUM(SUM(Blank2:TEMPLATE!D75),SUM(Blank2:TEMPLATE!E75)),SUM(SUM(Blank:TEMPLATE!D75),SUM(Blank:TEMPLATE!E75)))))</f>
        <v>0</v>
      </c>
      <c r="T74" s="344" t="str">
        <f t="shared" si="5"/>
        <v/>
      </c>
      <c r="U74" s="344">
        <f>IF(D74=0,"",(IF($F$3="YTD TOTALS",SUM(Blank2:TEMPLATE!F75),SUM(Blank:TEMPLATE!F75))))</f>
        <v>0</v>
      </c>
      <c r="V74" s="344" t="str">
        <f t="shared" si="6"/>
        <v/>
      </c>
      <c r="W74" s="344">
        <f>IF(D74=0,"",(IF($F$3="YTD TOTALS",SUM(Blank2:TEMPLATE!H75),SUM(Blank:TEMPLATE!H75))))</f>
        <v>0</v>
      </c>
      <c r="X74" s="344">
        <f>IF(D74=0,"",(IF($F$3="YTD TOTALS",SUM(Blank2:TEMPLATE!I75),SUM(Blank:TEMPLATE!I75))))</f>
        <v>0</v>
      </c>
      <c r="Y74" s="344">
        <f>IF(D74=0,"",(IF($F$3="YTD TOTALS",SUM(Blank2:TEMPLATE!J75),SUM(Blank:TEMPLATE!J75))))</f>
        <v>0</v>
      </c>
      <c r="Z74" s="344">
        <f>IF(D74=0,"",(IF($F$3="YTD TOTALS",(SUM(Blank2:TEMPLATE!L75)-('MACHINE INFO'!P74*(B$6-B74+1))),(SUM(Blank:TEMPLATE!L75)-('MACHINE INFO'!P74*(B$6-B74+1))))))</f>
        <v>0</v>
      </c>
      <c r="AA74" s="345">
        <f t="shared" si="7"/>
        <v>0</v>
      </c>
      <c r="AB74" s="346">
        <f>IF(D74=0,"",(SUM('MACHINE INFO'!Q74)))</f>
        <v>0.13990000000000002</v>
      </c>
      <c r="AC74" s="347" t="str">
        <f t="shared" si="8"/>
        <v/>
      </c>
      <c r="AD74" s="348" t="str">
        <f t="shared" si="9"/>
        <v/>
      </c>
    </row>
    <row r="75" spans="1:43" s="17" customFormat="1" ht="19.25" customHeight="1" x14ac:dyDescent="0.4">
      <c r="A75" s="252" t="str">
        <f>'MACHINE INFO'!B75</f>
        <v>TP</v>
      </c>
      <c r="B75" s="228">
        <f>IF($F$3="YTD TOTALS",IF('MACHINE INFO'!C75-B$2&gt;0,'MACHINE INFO'!C75,B$2),'MACHINE INFO'!C75)</f>
        <v>45911</v>
      </c>
      <c r="C75" s="18">
        <f>'MACHINE INFO'!E75</f>
        <v>66</v>
      </c>
      <c r="D75" s="18">
        <f>'MACHINE INFO'!F75</f>
        <v>410950110</v>
      </c>
      <c r="E75" s="19">
        <f>'MACHINE INFO'!G75</f>
        <v>0.01</v>
      </c>
      <c r="F75" s="18" t="str">
        <f>'MACHINE INFO'!H75</f>
        <v>ARISTOCRAT</v>
      </c>
      <c r="G75" s="18">
        <f>'MACHINE INFO'!M75</f>
        <v>0</v>
      </c>
      <c r="H75" s="18" t="str">
        <f>'MACHINE INFO'!N75</f>
        <v>5R243W80-800CR</v>
      </c>
      <c r="I75" s="336" t="e">
        <f>'MACHINE INFO'!#REF!</f>
        <v>#REF!</v>
      </c>
      <c r="J75" s="336" t="e">
        <f>'MACHINE INFO'!#REF!</f>
        <v>#REF!</v>
      </c>
      <c r="K75" s="18" t="str">
        <f>'MACHINE INFO'!O75</f>
        <v>VIDEO MACHINE</v>
      </c>
      <c r="L75" s="18" t="e">
        <f>'MACHINE INFO'!#REF!</f>
        <v>#REF!</v>
      </c>
      <c r="M75" s="573">
        <f>IF('MACHINE INFO'!P75="","",'MACHINE INFO'!P75)</f>
        <v>0</v>
      </c>
      <c r="N75" s="235">
        <f>'MACHINE INFO'!S75</f>
        <v>45627</v>
      </c>
      <c r="O75" s="344">
        <f>IF(D75=0,"",(IF($F$3="YTD TOTALS",SUM(Blank2:TEMPLATE!C76),SUM(Blank:TEMPLATE!C76))))</f>
        <v>0</v>
      </c>
      <c r="P75" s="344" t="s">
        <v>642</v>
      </c>
      <c r="Q75" s="344">
        <f>IF(D75=0,"",(IF($F$3="YTD TOTALS",SUM(Blank2:TEMPLATE!G76),SUM(Blank:TEMPLATE!G76))))</f>
        <v>0</v>
      </c>
      <c r="R75" s="344" t="str">
        <f t="shared" ref="R75:R138" si="10">IF(D75=0,"",(IF(B$6="","NO DATE",IF(B$5="","NO DATE",IF(Q75=0,"",SUM(Q75/(B$6-B75+1)))))))</f>
        <v/>
      </c>
      <c r="S75" s="344">
        <f>IF(D75=0,"",(IF($F$3="YTD TOTALS",SUM(SUM(Blank2:TEMPLATE!D76),SUM(Blank2:TEMPLATE!E76)),SUM(SUM(Blank:TEMPLATE!D76),SUM(Blank:TEMPLATE!E76)))))</f>
        <v>0</v>
      </c>
      <c r="T75" s="344" t="str">
        <f t="shared" ref="T75:T138" si="11">IF(D75=0,"",(IF(B$6="","NO DATE",IF(B$5="","NO DATE",IF(S75=0,"",SUM(S75/(B$6-B75+1)))))))</f>
        <v/>
      </c>
      <c r="U75" s="344">
        <f>IF(D75=0,"",(IF($F$3="YTD TOTALS",SUM(Blank2:TEMPLATE!F76),SUM(Blank:TEMPLATE!F76))))</f>
        <v>0</v>
      </c>
      <c r="V75" s="344" t="str">
        <f t="shared" ref="V75:V138" si="12">IF(D75=0,"",(IF(B$6="","NO DATE",IF(B$5="","NO DATE",IF(U75=0,"",SUM(U75/(B$6-B75+1)))))))</f>
        <v/>
      </c>
      <c r="W75" s="344">
        <f>IF(D75=0,"",(IF($F$3="YTD TOTALS",SUM(Blank2:TEMPLATE!H76),SUM(Blank:TEMPLATE!H76))))</f>
        <v>0</v>
      </c>
      <c r="X75" s="344">
        <f>IF(D75=0,"",(IF($F$3="YTD TOTALS",SUM(Blank2:TEMPLATE!I76),SUM(Blank:TEMPLATE!I76))))</f>
        <v>0</v>
      </c>
      <c r="Y75" s="344">
        <f>IF(D75=0,"",(IF($F$3="YTD TOTALS",SUM(Blank2:TEMPLATE!J76),SUM(Blank:TEMPLATE!J76))))</f>
        <v>0</v>
      </c>
      <c r="Z75" s="344">
        <f>IF(D75=0,"",(IF($F$3="YTD TOTALS",(SUM(Blank2:TEMPLATE!L76)-('MACHINE INFO'!P75*(B$6-B75+1))),(SUM(Blank:TEMPLATE!L76)-('MACHINE INFO'!P75*(B$6-B75+1))))))</f>
        <v>0</v>
      </c>
      <c r="AA75" s="345">
        <f t="shared" ref="AA75:AA138" si="13">IF(D75=0,"",(IF(B$5=0,"NO DATE",IF(B$6=0,"NO DATE",IF(Z75="NO DROP","",SUM(Z75/(B$6-B75+1)))))))</f>
        <v>0</v>
      </c>
      <c r="AB75" s="346">
        <f>IF(D75=0,"",(SUM('MACHINE INFO'!Q75)))</f>
        <v>0.13990000000000002</v>
      </c>
      <c r="AC75" s="347" t="str">
        <f t="shared" ref="AC75:AC138" si="14">IF(D75=0,"",(IF(Z75="NO DROP","",IF(O75=0,"",IF(O75=0,"",SUM(O75-Z75)/O75)))))</f>
        <v/>
      </c>
      <c r="AD75" s="348" t="str">
        <f t="shared" ref="AD75:AD138" si="15">IF(AB75=0,"NO THEOR %",IF(AC75="","",SUM(AB75-AC75)))</f>
        <v/>
      </c>
    </row>
    <row r="76" spans="1:43" s="17" customFormat="1" ht="19.25" customHeight="1" x14ac:dyDescent="0.4">
      <c r="A76" s="252" t="str">
        <f>'MACHINE INFO'!B76</f>
        <v>TP</v>
      </c>
      <c r="B76" s="228">
        <f>IF($F$3="YTD TOTALS",IF('MACHINE INFO'!C76-B$2&gt;0,'MACHINE INFO'!C76,B$2),'MACHINE INFO'!C76)</f>
        <v>45911</v>
      </c>
      <c r="C76" s="18">
        <f>'MACHINE INFO'!E76</f>
        <v>67</v>
      </c>
      <c r="D76" s="18">
        <f>'MACHINE INFO'!F76</f>
        <v>410965288</v>
      </c>
      <c r="E76" s="19">
        <f>'MACHINE INFO'!G76</f>
        <v>0.01</v>
      </c>
      <c r="F76" s="18" t="str">
        <f>'MACHINE INFO'!H76</f>
        <v>ARISTOCRAT</v>
      </c>
      <c r="G76" s="18">
        <f>'MACHINE INFO'!M76</f>
        <v>0</v>
      </c>
      <c r="H76" s="18" t="str">
        <f>'MACHINE INFO'!N76</f>
        <v>5R243W1-600CR</v>
      </c>
      <c r="I76" s="336" t="e">
        <f>'MACHINE INFO'!#REF!</f>
        <v>#REF!</v>
      </c>
      <c r="J76" s="336" t="e">
        <f>'MACHINE INFO'!#REF!</f>
        <v>#REF!</v>
      </c>
      <c r="K76" s="18" t="str">
        <f>'MACHINE INFO'!O76</f>
        <v>VIDEO MACHINE</v>
      </c>
      <c r="L76" s="18" t="e">
        <f>'MACHINE INFO'!#REF!</f>
        <v>#REF!</v>
      </c>
      <c r="M76" s="573">
        <f>IF('MACHINE INFO'!P76="","",'MACHINE INFO'!P76)</f>
        <v>0</v>
      </c>
      <c r="N76" s="235">
        <f>'MACHINE INFO'!S76</f>
        <v>45627</v>
      </c>
      <c r="O76" s="344">
        <f>IF(D76=0,"",(IF($F$3="YTD TOTALS",SUM(Blank2:TEMPLATE!C77),SUM(Blank:TEMPLATE!C77))))</f>
        <v>0</v>
      </c>
      <c r="P76" s="344" t="s">
        <v>643</v>
      </c>
      <c r="Q76" s="344">
        <f>IF(D76=0,"",(IF($F$3="YTD TOTALS",SUM(Blank2:TEMPLATE!G77),SUM(Blank:TEMPLATE!G77))))</f>
        <v>0</v>
      </c>
      <c r="R76" s="344" t="str">
        <f t="shared" si="10"/>
        <v/>
      </c>
      <c r="S76" s="344">
        <f>IF(D76=0,"",(IF($F$3="YTD TOTALS",SUM(SUM(Blank2:TEMPLATE!D77),SUM(Blank2:TEMPLATE!E77)),SUM(SUM(Blank:TEMPLATE!D77),SUM(Blank:TEMPLATE!E77)))))</f>
        <v>0</v>
      </c>
      <c r="T76" s="344" t="str">
        <f t="shared" si="11"/>
        <v/>
      </c>
      <c r="U76" s="344">
        <f>IF(D76=0,"",(IF($F$3="YTD TOTALS",SUM(Blank2:TEMPLATE!F77),SUM(Blank:TEMPLATE!F77))))</f>
        <v>0</v>
      </c>
      <c r="V76" s="344" t="str">
        <f t="shared" si="12"/>
        <v/>
      </c>
      <c r="W76" s="344">
        <f>IF(D76=0,"",(IF($F$3="YTD TOTALS",SUM(Blank2:TEMPLATE!H77),SUM(Blank:TEMPLATE!H77))))</f>
        <v>0</v>
      </c>
      <c r="X76" s="344">
        <f>IF(D76=0,"",(IF($F$3="YTD TOTALS",SUM(Blank2:TEMPLATE!I77),SUM(Blank:TEMPLATE!I77))))</f>
        <v>0</v>
      </c>
      <c r="Y76" s="344">
        <f>IF(D76=0,"",(IF($F$3="YTD TOTALS",SUM(Blank2:TEMPLATE!J77),SUM(Blank:TEMPLATE!J77))))</f>
        <v>0</v>
      </c>
      <c r="Z76" s="344">
        <f>IF(D76=0,"",(IF($F$3="YTD TOTALS",(SUM(Blank2:TEMPLATE!L77)-('MACHINE INFO'!P76*(B$6-B76+1))),(SUM(Blank:TEMPLATE!L77)-('MACHINE INFO'!P76*(B$6-B76+1))))))</f>
        <v>0</v>
      </c>
      <c r="AA76" s="345">
        <f t="shared" si="13"/>
        <v>0</v>
      </c>
      <c r="AB76" s="346">
        <f>IF(D76=0,"",(SUM('MACHINE INFO'!Q76)))</f>
        <v>0.10999999999999999</v>
      </c>
      <c r="AC76" s="347" t="str">
        <f t="shared" si="14"/>
        <v/>
      </c>
      <c r="AD76" s="348" t="str">
        <f t="shared" si="15"/>
        <v/>
      </c>
    </row>
    <row r="77" spans="1:43" s="17" customFormat="1" ht="19.25" customHeight="1" x14ac:dyDescent="0.4">
      <c r="A77" s="252" t="str">
        <f>'MACHINE INFO'!B77</f>
        <v>TP</v>
      </c>
      <c r="B77" s="228">
        <f>IF($F$3="YTD TOTALS",IF('MACHINE INFO'!C77-B$2&gt;0,'MACHINE INFO'!C77,B$2),'MACHINE INFO'!C77)</f>
        <v>45911</v>
      </c>
      <c r="C77" s="18">
        <f>'MACHINE INFO'!E77</f>
        <v>68</v>
      </c>
      <c r="D77" s="18">
        <f>'MACHINE INFO'!F77</f>
        <v>410975581</v>
      </c>
      <c r="E77" s="19">
        <f>'MACHINE INFO'!G77</f>
        <v>0.01</v>
      </c>
      <c r="F77" s="18" t="str">
        <f>'MACHINE INFO'!H77</f>
        <v>ARISTOCRAT</v>
      </c>
      <c r="G77" s="18">
        <f>'MACHINE INFO'!M77</f>
        <v>0</v>
      </c>
      <c r="H77" s="18" t="str">
        <f>'MACHINE INFO'!N77</f>
        <v>5R243W10 100CR</v>
      </c>
      <c r="I77" s="336" t="e">
        <f>'MACHINE INFO'!#REF!</f>
        <v>#REF!</v>
      </c>
      <c r="J77" s="336" t="e">
        <f>'MACHINE INFO'!#REF!</f>
        <v>#REF!</v>
      </c>
      <c r="K77" s="18" t="str">
        <f>'MACHINE INFO'!O77</f>
        <v>VIDEO MACHINE</v>
      </c>
      <c r="L77" s="18" t="e">
        <f>'MACHINE INFO'!#REF!</f>
        <v>#REF!</v>
      </c>
      <c r="M77" s="573">
        <f>IF('MACHINE INFO'!P77="","",'MACHINE INFO'!P77)</f>
        <v>0</v>
      </c>
      <c r="N77" s="235">
        <f>'MACHINE INFO'!S77</f>
        <v>45627</v>
      </c>
      <c r="O77" s="344">
        <f>IF(D77=0,"",(IF($F$3="YTD TOTALS",SUM(Blank2:TEMPLATE!C78),SUM(Blank:TEMPLATE!C78))))</f>
        <v>0</v>
      </c>
      <c r="P77" s="344" t="s">
        <v>644</v>
      </c>
      <c r="Q77" s="344">
        <f>IF(D77=0,"",(IF($F$3="YTD TOTALS",SUM(Blank2:TEMPLATE!G78),SUM(Blank:TEMPLATE!G78))))</f>
        <v>0</v>
      </c>
      <c r="R77" s="344" t="str">
        <f t="shared" si="10"/>
        <v/>
      </c>
      <c r="S77" s="344">
        <f>IF(D77=0,"",(IF($F$3="YTD TOTALS",SUM(SUM(Blank2:TEMPLATE!D78),SUM(Blank2:TEMPLATE!E78)),SUM(SUM(Blank:TEMPLATE!D78),SUM(Blank:TEMPLATE!E78)))))</f>
        <v>0</v>
      </c>
      <c r="T77" s="344" t="str">
        <f t="shared" si="11"/>
        <v/>
      </c>
      <c r="U77" s="344">
        <f>IF(D77=0,"",(IF($F$3="YTD TOTALS",SUM(Blank2:TEMPLATE!F78),SUM(Blank:TEMPLATE!F78))))</f>
        <v>0</v>
      </c>
      <c r="V77" s="344" t="str">
        <f t="shared" si="12"/>
        <v/>
      </c>
      <c r="W77" s="344">
        <f>IF(D77=0,"",(IF($F$3="YTD TOTALS",SUM(Blank2:TEMPLATE!H78),SUM(Blank:TEMPLATE!H78))))</f>
        <v>0</v>
      </c>
      <c r="X77" s="344">
        <f>IF(D77=0,"",(IF($F$3="YTD TOTALS",SUM(Blank2:TEMPLATE!I78),SUM(Blank:TEMPLATE!I78))))</f>
        <v>0</v>
      </c>
      <c r="Y77" s="344">
        <f>IF(D77=0,"",(IF($F$3="YTD TOTALS",SUM(Blank2:TEMPLATE!J78),SUM(Blank:TEMPLATE!J78))))</f>
        <v>0</v>
      </c>
      <c r="Z77" s="344">
        <f>IF(D77=0,"",(IF($F$3="YTD TOTALS",(SUM(Blank2:TEMPLATE!L78)-('MACHINE INFO'!P77*(B$6-B77+1))),(SUM(Blank:TEMPLATE!L78)-('MACHINE INFO'!P77*(B$6-B77+1))))))</f>
        <v>0</v>
      </c>
      <c r="AA77" s="345">
        <f t="shared" si="13"/>
        <v>0</v>
      </c>
      <c r="AB77" s="346">
        <f>IF(D77=0,"",(SUM('MACHINE INFO'!Q77)))</f>
        <v>0.10999999999999999</v>
      </c>
      <c r="AC77" s="347" t="str">
        <f t="shared" si="14"/>
        <v/>
      </c>
      <c r="AD77" s="348" t="str">
        <f t="shared" si="15"/>
        <v/>
      </c>
    </row>
    <row r="78" spans="1:43" s="17" customFormat="1" ht="19.25" customHeight="1" x14ac:dyDescent="0.4">
      <c r="A78" s="252" t="str">
        <f>'MACHINE INFO'!B78</f>
        <v>TP</v>
      </c>
      <c r="B78" s="228">
        <f>IF($F$3="YTD TOTALS",IF('MACHINE INFO'!C78-B$2&gt;0,'MACHINE INFO'!C78,B$2),'MACHINE INFO'!C78)</f>
        <v>45911</v>
      </c>
      <c r="C78" s="18">
        <f>'MACHINE INFO'!E78</f>
        <v>69</v>
      </c>
      <c r="D78" s="18">
        <f>'MACHINE INFO'!F78</f>
        <v>410980435</v>
      </c>
      <c r="E78" s="19">
        <f>'MACHINE INFO'!G78</f>
        <v>0.01</v>
      </c>
      <c r="F78" s="18" t="str">
        <f>'MACHINE INFO'!H78</f>
        <v>ARISTOCRAT</v>
      </c>
      <c r="G78" s="18">
        <f>'MACHINE INFO'!M78</f>
        <v>0</v>
      </c>
      <c r="H78" s="18" t="str">
        <f>'MACHINE INFO'!N78</f>
        <v>5R50L10-1000CR</v>
      </c>
      <c r="I78" s="336" t="e">
        <f>'MACHINE INFO'!#REF!</f>
        <v>#REF!</v>
      </c>
      <c r="J78" s="336" t="e">
        <f>'MACHINE INFO'!#REF!</f>
        <v>#REF!</v>
      </c>
      <c r="K78" s="18" t="str">
        <f>'MACHINE INFO'!O78</f>
        <v>VIDEO MACHINE</v>
      </c>
      <c r="L78" s="18" t="e">
        <f>'MACHINE INFO'!#REF!</f>
        <v>#REF!</v>
      </c>
      <c r="M78" s="573">
        <f>IF('MACHINE INFO'!P78="","",'MACHINE INFO'!P78)</f>
        <v>0</v>
      </c>
      <c r="N78" s="235">
        <f>'MACHINE INFO'!S78</f>
        <v>45627</v>
      </c>
      <c r="O78" s="344">
        <f>IF(D78=0,"",(IF($F$3="YTD TOTALS",SUM(Blank2:TEMPLATE!C79),SUM(Blank:TEMPLATE!C79))))</f>
        <v>0</v>
      </c>
      <c r="P78" s="344" t="s">
        <v>645</v>
      </c>
      <c r="Q78" s="344">
        <f>IF(D78=0,"",(IF($F$3="YTD TOTALS",SUM(Blank2:TEMPLATE!G79),SUM(Blank:TEMPLATE!G79))))</f>
        <v>0</v>
      </c>
      <c r="R78" s="344" t="str">
        <f t="shared" si="10"/>
        <v/>
      </c>
      <c r="S78" s="344">
        <f>IF(D78=0,"",(IF($F$3="YTD TOTALS",SUM(SUM(Blank2:TEMPLATE!D79),SUM(Blank2:TEMPLATE!E79)),SUM(SUM(Blank:TEMPLATE!D79),SUM(Blank:TEMPLATE!E79)))))</f>
        <v>0</v>
      </c>
      <c r="T78" s="344" t="str">
        <f t="shared" si="11"/>
        <v/>
      </c>
      <c r="U78" s="344">
        <f>IF(D78=0,"",(IF($F$3="YTD TOTALS",SUM(Blank2:TEMPLATE!F79),SUM(Blank:TEMPLATE!F79))))</f>
        <v>0</v>
      </c>
      <c r="V78" s="344" t="str">
        <f t="shared" si="12"/>
        <v/>
      </c>
      <c r="W78" s="344">
        <f>IF(D78=0,"",(IF($F$3="YTD TOTALS",SUM(Blank2:TEMPLATE!H79),SUM(Blank:TEMPLATE!H79))))</f>
        <v>0</v>
      </c>
      <c r="X78" s="344">
        <f>IF(D78=0,"",(IF($F$3="YTD TOTALS",SUM(Blank2:TEMPLATE!I79),SUM(Blank:TEMPLATE!I79))))</f>
        <v>0</v>
      </c>
      <c r="Y78" s="344">
        <f>IF(D78=0,"",(IF($F$3="YTD TOTALS",SUM(Blank2:TEMPLATE!J79),SUM(Blank:TEMPLATE!J79))))</f>
        <v>0</v>
      </c>
      <c r="Z78" s="344">
        <f>IF(D78=0,"",(IF($F$3="YTD TOTALS",(SUM(Blank2:TEMPLATE!L79)-('MACHINE INFO'!P78*(B$6-B78+1))),(SUM(Blank:TEMPLATE!L79)-('MACHINE INFO'!P78*(B$6-B78+1))))))</f>
        <v>0</v>
      </c>
      <c r="AA78" s="345">
        <f t="shared" si="13"/>
        <v>0</v>
      </c>
      <c r="AB78" s="346">
        <f>IF(D78=0,"",(SUM('MACHINE INFO'!Q78)))</f>
        <v>0.10999999999999999</v>
      </c>
      <c r="AC78" s="347" t="str">
        <f t="shared" si="14"/>
        <v/>
      </c>
      <c r="AD78" s="348" t="str">
        <f t="shared" si="15"/>
        <v/>
      </c>
    </row>
    <row r="79" spans="1:43" s="17" customFormat="1" ht="19.25" customHeight="1" x14ac:dyDescent="0.4">
      <c r="A79" s="252" t="str">
        <f>'MACHINE INFO'!B79</f>
        <v>TP</v>
      </c>
      <c r="B79" s="228">
        <f>IF($F$3="YTD TOTALS",IF('MACHINE INFO'!C79-B$2&gt;0,'MACHINE INFO'!C79,B$2),'MACHINE INFO'!C79)</f>
        <v>45911</v>
      </c>
      <c r="C79" s="18">
        <f>'MACHINE INFO'!E79</f>
        <v>70</v>
      </c>
      <c r="D79" s="18">
        <f>'MACHINE INFO'!F79</f>
        <v>410999398</v>
      </c>
      <c r="E79" s="19">
        <f>'MACHINE INFO'!G79</f>
        <v>0.01</v>
      </c>
      <c r="F79" s="18" t="str">
        <f>'MACHINE INFO'!H79</f>
        <v>ARISTOCRAT</v>
      </c>
      <c r="G79" s="18">
        <f>'MACHINE INFO'!M79</f>
        <v>0</v>
      </c>
      <c r="H79" s="18" t="str">
        <f>'MACHINE INFO'!N79</f>
        <v>5R50L10-1000CR</v>
      </c>
      <c r="I79" s="336" t="e">
        <f>'MACHINE INFO'!#REF!</f>
        <v>#REF!</v>
      </c>
      <c r="J79" s="336" t="e">
        <f>'MACHINE INFO'!#REF!</f>
        <v>#REF!</v>
      </c>
      <c r="K79" s="18" t="str">
        <f>'MACHINE INFO'!O79</f>
        <v>VIDEO MACHINE</v>
      </c>
      <c r="L79" s="18" t="e">
        <f>'MACHINE INFO'!#REF!</f>
        <v>#REF!</v>
      </c>
      <c r="M79" s="573">
        <f>IF('MACHINE INFO'!P79="","",'MACHINE INFO'!P79)</f>
        <v>0</v>
      </c>
      <c r="N79" s="235">
        <f>'MACHINE INFO'!S79</f>
        <v>45627</v>
      </c>
      <c r="O79" s="344">
        <f>IF(D79=0,"",(IF($F$3="YTD TOTALS",SUM(Blank2:TEMPLATE!C80),SUM(Blank:TEMPLATE!C80))))</f>
        <v>0</v>
      </c>
      <c r="P79" s="344" t="s">
        <v>646</v>
      </c>
      <c r="Q79" s="344">
        <f>IF(D79=0,"",(IF($F$3="YTD TOTALS",SUM(Blank2:TEMPLATE!G80),SUM(Blank:TEMPLATE!G80))))</f>
        <v>0</v>
      </c>
      <c r="R79" s="344" t="str">
        <f t="shared" si="10"/>
        <v/>
      </c>
      <c r="S79" s="344">
        <f>IF(D79=0,"",(IF($F$3="YTD TOTALS",SUM(SUM(Blank2:TEMPLATE!D80),SUM(Blank2:TEMPLATE!E80)),SUM(SUM(Blank:TEMPLATE!D80),SUM(Blank:TEMPLATE!E80)))))</f>
        <v>0</v>
      </c>
      <c r="T79" s="344" t="str">
        <f t="shared" si="11"/>
        <v/>
      </c>
      <c r="U79" s="344">
        <f>IF(D79=0,"",(IF($F$3="YTD TOTALS",SUM(Blank2:TEMPLATE!F80),SUM(Blank:TEMPLATE!F80))))</f>
        <v>0</v>
      </c>
      <c r="V79" s="344" t="str">
        <f t="shared" si="12"/>
        <v/>
      </c>
      <c r="W79" s="344">
        <f>IF(D79=0,"",(IF($F$3="YTD TOTALS",SUM(Blank2:TEMPLATE!H80),SUM(Blank:TEMPLATE!H80))))</f>
        <v>0</v>
      </c>
      <c r="X79" s="344">
        <f>IF(D79=0,"",(IF($F$3="YTD TOTALS",SUM(Blank2:TEMPLATE!I80),SUM(Blank:TEMPLATE!I80))))</f>
        <v>0</v>
      </c>
      <c r="Y79" s="344">
        <f>IF(D79=0,"",(IF($F$3="YTD TOTALS",SUM(Blank2:TEMPLATE!J80),SUM(Blank:TEMPLATE!J80))))</f>
        <v>0</v>
      </c>
      <c r="Z79" s="344">
        <f>IF(D79=0,"",(IF($F$3="YTD TOTALS",(SUM(Blank2:TEMPLATE!L80)-('MACHINE INFO'!P79*(B$6-B79+1))),(SUM(Blank:TEMPLATE!L80)-('MACHINE INFO'!P79*(B$6-B79+1))))))</f>
        <v>0</v>
      </c>
      <c r="AA79" s="345">
        <f t="shared" si="13"/>
        <v>0</v>
      </c>
      <c r="AB79" s="346">
        <f>IF(D79=0,"",(SUM('MACHINE INFO'!Q79)))</f>
        <v>0.10999999999999999</v>
      </c>
      <c r="AC79" s="347" t="str">
        <f t="shared" si="14"/>
        <v/>
      </c>
      <c r="AD79" s="348" t="str">
        <f t="shared" si="15"/>
        <v/>
      </c>
    </row>
    <row r="80" spans="1:43" s="17" customFormat="1" ht="19.25" customHeight="1" x14ac:dyDescent="0.4">
      <c r="A80" s="252" t="str">
        <f>'MACHINE INFO'!B80</f>
        <v>TP</v>
      </c>
      <c r="B80" s="228">
        <f>IF($F$3="YTD TOTALS",IF('MACHINE INFO'!C80-B$2&gt;0,'MACHINE INFO'!C80,B$2),'MACHINE INFO'!C80)</f>
        <v>45911</v>
      </c>
      <c r="C80" s="18">
        <f>'MACHINE INFO'!E80</f>
        <v>71</v>
      </c>
      <c r="D80" s="18">
        <f>'MACHINE INFO'!F80</f>
        <v>411002303</v>
      </c>
      <c r="E80" s="19">
        <f>'MACHINE INFO'!G80</f>
        <v>0.25</v>
      </c>
      <c r="F80" s="18" t="str">
        <f>'MACHINE INFO'!H80</f>
        <v>IGT</v>
      </c>
      <c r="G80" s="18">
        <f>'MACHINE INFO'!M80</f>
        <v>0</v>
      </c>
      <c r="H80" s="18" t="str">
        <f>'MACHINE INFO'!N80</f>
        <v>PK1H1-10CR</v>
      </c>
      <c r="I80" s="336" t="e">
        <f>'MACHINE INFO'!#REF!</f>
        <v>#REF!</v>
      </c>
      <c r="J80" s="336" t="e">
        <f>'MACHINE INFO'!#REF!</f>
        <v>#REF!</v>
      </c>
      <c r="K80" s="18" t="str">
        <f>'MACHINE INFO'!O80</f>
        <v>VIDEO POKER</v>
      </c>
      <c r="L80" s="18" t="e">
        <f>'MACHINE INFO'!#REF!</f>
        <v>#REF!</v>
      </c>
      <c r="M80" s="573">
        <f>IF('MACHINE INFO'!P80="","",'MACHINE INFO'!P80)</f>
        <v>0</v>
      </c>
      <c r="N80" s="235">
        <f>'MACHINE INFO'!S80</f>
        <v>45597</v>
      </c>
      <c r="O80" s="344">
        <f>IF(D80=0,"",(IF($F$3="YTD TOTALS",SUM(Blank2:TEMPLATE!C81),SUM(Blank:TEMPLATE!C81))))</f>
        <v>0</v>
      </c>
      <c r="P80" s="344" t="s">
        <v>647</v>
      </c>
      <c r="Q80" s="344">
        <f>IF(D80=0,"",(IF($F$3="YTD TOTALS",SUM(Blank2:TEMPLATE!G81),SUM(Blank:TEMPLATE!G81))))</f>
        <v>0</v>
      </c>
      <c r="R80" s="344" t="str">
        <f t="shared" si="10"/>
        <v/>
      </c>
      <c r="S80" s="344">
        <f>IF(D80=0,"",(IF($F$3="YTD TOTALS",SUM(SUM(Blank2:TEMPLATE!D81),SUM(Blank2:TEMPLATE!E81)),SUM(SUM(Blank:TEMPLATE!D81),SUM(Blank:TEMPLATE!E81)))))</f>
        <v>0</v>
      </c>
      <c r="T80" s="344" t="str">
        <f t="shared" si="11"/>
        <v/>
      </c>
      <c r="U80" s="344">
        <f>IF(D80=0,"",(IF($F$3="YTD TOTALS",SUM(Blank2:TEMPLATE!F81),SUM(Blank:TEMPLATE!F81))))</f>
        <v>0</v>
      </c>
      <c r="V80" s="344" t="str">
        <f t="shared" si="12"/>
        <v/>
      </c>
      <c r="W80" s="344">
        <f>IF(D80=0,"",(IF($F$3="YTD TOTALS",SUM(Blank2:TEMPLATE!H81),SUM(Blank:TEMPLATE!H81))))</f>
        <v>0</v>
      </c>
      <c r="X80" s="344">
        <f>IF(D80=0,"",(IF($F$3="YTD TOTALS",SUM(Blank2:TEMPLATE!I81),SUM(Blank:TEMPLATE!I81))))</f>
        <v>0</v>
      </c>
      <c r="Y80" s="344">
        <f>IF(D80=0,"",(IF($F$3="YTD TOTALS",SUM(Blank2:TEMPLATE!J81),SUM(Blank:TEMPLATE!J81))))</f>
        <v>0</v>
      </c>
      <c r="Z80" s="344">
        <f>IF(D80=0,"",(IF($F$3="YTD TOTALS",(SUM(Blank2:TEMPLATE!L81)-('MACHINE INFO'!P80*(B$6-B80+1))),(SUM(Blank:TEMPLATE!L81)-('MACHINE INFO'!P80*(B$6-B80+1))))))</f>
        <v>0</v>
      </c>
      <c r="AA80" s="345">
        <f t="shared" si="13"/>
        <v>0</v>
      </c>
      <c r="AB80" s="346">
        <f>IF(D80=0,"",(SUM('MACHINE INFO'!Q80)))</f>
        <v>5.3100000000000036E-2</v>
      </c>
      <c r="AC80" s="347" t="str">
        <f t="shared" si="14"/>
        <v/>
      </c>
      <c r="AD80" s="348" t="str">
        <f t="shared" si="15"/>
        <v/>
      </c>
    </row>
    <row r="81" spans="1:30" s="17" customFormat="1" ht="19.25" customHeight="1" x14ac:dyDescent="0.4">
      <c r="A81" s="252" t="str">
        <f>'MACHINE INFO'!B81</f>
        <v>TP</v>
      </c>
      <c r="B81" s="228">
        <f>IF($F$3="YTD TOTALS",IF('MACHINE INFO'!C81-B$2&gt;0,'MACHINE INFO'!C81,B$2),'MACHINE INFO'!C81)</f>
        <v>45911</v>
      </c>
      <c r="C81" s="18">
        <f>'MACHINE INFO'!E81</f>
        <v>72</v>
      </c>
      <c r="D81" s="18">
        <f>'MACHINE INFO'!F81</f>
        <v>411010506</v>
      </c>
      <c r="E81" s="19">
        <f>'MACHINE INFO'!G81</f>
        <v>0.25</v>
      </c>
      <c r="F81" s="18" t="str">
        <f>'MACHINE INFO'!H81</f>
        <v>IGT</v>
      </c>
      <c r="G81" s="18">
        <f>'MACHINE INFO'!M81</f>
        <v>0</v>
      </c>
      <c r="H81" s="18" t="str">
        <f>'MACHINE INFO'!N81</f>
        <v>PK1H1-10CR</v>
      </c>
      <c r="I81" s="336" t="e">
        <f>'MACHINE INFO'!#REF!</f>
        <v>#REF!</v>
      </c>
      <c r="J81" s="336" t="e">
        <f>'MACHINE INFO'!#REF!</f>
        <v>#REF!</v>
      </c>
      <c r="K81" s="18" t="str">
        <f>'MACHINE INFO'!O81</f>
        <v>VIDEO POKER</v>
      </c>
      <c r="L81" s="18" t="e">
        <f>'MACHINE INFO'!#REF!</f>
        <v>#REF!</v>
      </c>
      <c r="M81" s="573">
        <f>IF('MACHINE INFO'!P81="","",'MACHINE INFO'!P81)</f>
        <v>0</v>
      </c>
      <c r="N81" s="235">
        <f>'MACHINE INFO'!S81</f>
        <v>45597</v>
      </c>
      <c r="O81" s="344">
        <f>IF(D81=0,"",(IF($F$3="YTD TOTALS",SUM(Blank2:TEMPLATE!C82),SUM(Blank:TEMPLATE!C82))))</f>
        <v>0</v>
      </c>
      <c r="P81" s="344" t="s">
        <v>648</v>
      </c>
      <c r="Q81" s="344">
        <f>IF(D81=0,"",(IF($F$3="YTD TOTALS",SUM(Blank2:TEMPLATE!G82),SUM(Blank:TEMPLATE!G82))))</f>
        <v>0</v>
      </c>
      <c r="R81" s="344" t="str">
        <f t="shared" si="10"/>
        <v/>
      </c>
      <c r="S81" s="344">
        <f>IF(D81=0,"",(IF($F$3="YTD TOTALS",SUM(SUM(Blank2:TEMPLATE!D82),SUM(Blank2:TEMPLATE!E82)),SUM(SUM(Blank:TEMPLATE!D82),SUM(Blank:TEMPLATE!E82)))))</f>
        <v>0</v>
      </c>
      <c r="T81" s="344" t="str">
        <f t="shared" si="11"/>
        <v/>
      </c>
      <c r="U81" s="344">
        <f>IF(D81=0,"",(IF($F$3="YTD TOTALS",SUM(Blank2:TEMPLATE!F82),SUM(Blank:TEMPLATE!F82))))</f>
        <v>0</v>
      </c>
      <c r="V81" s="344" t="str">
        <f t="shared" si="12"/>
        <v/>
      </c>
      <c r="W81" s="344">
        <f>IF(D81=0,"",(IF($F$3="YTD TOTALS",SUM(Blank2:TEMPLATE!H82),SUM(Blank:TEMPLATE!H82))))</f>
        <v>0</v>
      </c>
      <c r="X81" s="344">
        <f>IF(D81=0,"",(IF($F$3="YTD TOTALS",SUM(Blank2:TEMPLATE!I82),SUM(Blank:TEMPLATE!I82))))</f>
        <v>0</v>
      </c>
      <c r="Y81" s="344">
        <f>IF(D81=0,"",(IF($F$3="YTD TOTALS",SUM(Blank2:TEMPLATE!J82),SUM(Blank:TEMPLATE!J82))))</f>
        <v>0</v>
      </c>
      <c r="Z81" s="344">
        <f>IF(D81=0,"",(IF($F$3="YTD TOTALS",(SUM(Blank2:TEMPLATE!L82)-('MACHINE INFO'!P81*(B$6-B81+1))),(SUM(Blank:TEMPLATE!L82)-('MACHINE INFO'!P81*(B$6-B81+1))))))</f>
        <v>0</v>
      </c>
      <c r="AA81" s="345">
        <f t="shared" si="13"/>
        <v>0</v>
      </c>
      <c r="AB81" s="346">
        <f>IF(D81=0,"",(SUM('MACHINE INFO'!Q81)))</f>
        <v>5.3100000000000036E-2</v>
      </c>
      <c r="AC81" s="347" t="str">
        <f t="shared" si="14"/>
        <v/>
      </c>
      <c r="AD81" s="348" t="str">
        <f t="shared" si="15"/>
        <v/>
      </c>
    </row>
    <row r="82" spans="1:30" s="17" customFormat="1" ht="19.25" customHeight="1" x14ac:dyDescent="0.4">
      <c r="A82" s="252" t="str">
        <f>'MACHINE INFO'!B82</f>
        <v>TP</v>
      </c>
      <c r="B82" s="228">
        <f>IF($F$3="YTD TOTALS",IF('MACHINE INFO'!C82-B$2&gt;0,'MACHINE INFO'!C82,B$2),'MACHINE INFO'!C82)</f>
        <v>45911</v>
      </c>
      <c r="C82" s="18">
        <f>'MACHINE INFO'!E82</f>
        <v>73</v>
      </c>
      <c r="D82" s="18">
        <f>'MACHINE INFO'!F82</f>
        <v>411024884</v>
      </c>
      <c r="E82" s="19">
        <f>'MACHINE INFO'!G82</f>
        <v>0.25</v>
      </c>
      <c r="F82" s="18" t="str">
        <f>'MACHINE INFO'!H82</f>
        <v>IGT</v>
      </c>
      <c r="G82" s="18">
        <f>'MACHINE INFO'!M82</f>
        <v>0</v>
      </c>
      <c r="H82" s="18" t="str">
        <f>'MACHINE INFO'!N82</f>
        <v>PK1H1-10CR</v>
      </c>
      <c r="I82" s="336" t="e">
        <f>'MACHINE INFO'!#REF!</f>
        <v>#REF!</v>
      </c>
      <c r="J82" s="336" t="e">
        <f>'MACHINE INFO'!#REF!</f>
        <v>#REF!</v>
      </c>
      <c r="K82" s="18" t="str">
        <f>'MACHINE INFO'!O82</f>
        <v>VIDEO POKER</v>
      </c>
      <c r="L82" s="18" t="e">
        <f>'MACHINE INFO'!#REF!</f>
        <v>#REF!</v>
      </c>
      <c r="M82" s="573">
        <f>IF('MACHINE INFO'!P82="","",'MACHINE INFO'!P82)</f>
        <v>0</v>
      </c>
      <c r="N82" s="235">
        <f>'MACHINE INFO'!S82</f>
        <v>45597</v>
      </c>
      <c r="O82" s="344">
        <f>IF(D82=0,"",(IF($F$3="YTD TOTALS",SUM(Blank2:TEMPLATE!C83),SUM(Blank:TEMPLATE!C83))))</f>
        <v>0</v>
      </c>
      <c r="P82" s="344" t="s">
        <v>649</v>
      </c>
      <c r="Q82" s="344">
        <f>IF(D82=0,"",(IF($F$3="YTD TOTALS",SUM(Blank2:TEMPLATE!G83),SUM(Blank:TEMPLATE!G83))))</f>
        <v>0</v>
      </c>
      <c r="R82" s="344" t="str">
        <f t="shared" si="10"/>
        <v/>
      </c>
      <c r="S82" s="344">
        <f>IF(D82=0,"",(IF($F$3="YTD TOTALS",SUM(SUM(Blank2:TEMPLATE!D83),SUM(Blank2:TEMPLATE!E83)),SUM(SUM(Blank:TEMPLATE!D83),SUM(Blank:TEMPLATE!E83)))))</f>
        <v>0</v>
      </c>
      <c r="T82" s="344" t="str">
        <f t="shared" si="11"/>
        <v/>
      </c>
      <c r="U82" s="344">
        <f>IF(D82=0,"",(IF($F$3="YTD TOTALS",SUM(Blank2:TEMPLATE!F83),SUM(Blank:TEMPLATE!F83))))</f>
        <v>0</v>
      </c>
      <c r="V82" s="344" t="str">
        <f t="shared" si="12"/>
        <v/>
      </c>
      <c r="W82" s="344">
        <f>IF(D82=0,"",(IF($F$3="YTD TOTALS",SUM(Blank2:TEMPLATE!H83),SUM(Blank:TEMPLATE!H83))))</f>
        <v>0</v>
      </c>
      <c r="X82" s="344">
        <f>IF(D82=0,"",(IF($F$3="YTD TOTALS",SUM(Blank2:TEMPLATE!I83),SUM(Blank:TEMPLATE!I83))))</f>
        <v>0</v>
      </c>
      <c r="Y82" s="344">
        <f>IF(D82=0,"",(IF($F$3="YTD TOTALS",SUM(Blank2:TEMPLATE!J83),SUM(Blank:TEMPLATE!J83))))</f>
        <v>0</v>
      </c>
      <c r="Z82" s="344">
        <f>IF(D82=0,"",(IF($F$3="YTD TOTALS",(SUM(Blank2:TEMPLATE!L83)-('MACHINE INFO'!P82*(B$6-B82+1))),(SUM(Blank:TEMPLATE!L83)-('MACHINE INFO'!P82*(B$6-B82+1))))))</f>
        <v>0</v>
      </c>
      <c r="AA82" s="345">
        <f t="shared" si="13"/>
        <v>0</v>
      </c>
      <c r="AB82" s="346">
        <f>IF(D82=0,"",(SUM('MACHINE INFO'!Q82)))</f>
        <v>5.3100000000000036E-2</v>
      </c>
      <c r="AC82" s="347" t="str">
        <f t="shared" si="14"/>
        <v/>
      </c>
      <c r="AD82" s="348" t="str">
        <f t="shared" si="15"/>
        <v/>
      </c>
    </row>
    <row r="83" spans="1:30" s="17" customFormat="1" ht="19.25" customHeight="1" x14ac:dyDescent="0.4">
      <c r="A83" s="252" t="str">
        <f>'MACHINE INFO'!B83</f>
        <v>TP</v>
      </c>
      <c r="B83" s="228">
        <f>IF($F$3="YTD TOTALS",IF('MACHINE INFO'!C83-B$2&gt;0,'MACHINE INFO'!C83,B$2),'MACHINE INFO'!C83)</f>
        <v>45911</v>
      </c>
      <c r="C83" s="18">
        <f>'MACHINE INFO'!E83</f>
        <v>74</v>
      </c>
      <c r="D83" s="18">
        <f>'MACHINE INFO'!F83</f>
        <v>411038081</v>
      </c>
      <c r="E83" s="19">
        <f>'MACHINE INFO'!G83</f>
        <v>0.25</v>
      </c>
      <c r="F83" s="18" t="str">
        <f>'MACHINE INFO'!H83</f>
        <v>IGT</v>
      </c>
      <c r="G83" s="18">
        <f>'MACHINE INFO'!M83</f>
        <v>0</v>
      </c>
      <c r="H83" s="18" t="str">
        <f>'MACHINE INFO'!N83</f>
        <v>PK1H1-10CR</v>
      </c>
      <c r="I83" s="336" t="e">
        <f>'MACHINE INFO'!#REF!</f>
        <v>#REF!</v>
      </c>
      <c r="J83" s="336" t="e">
        <f>'MACHINE INFO'!#REF!</f>
        <v>#REF!</v>
      </c>
      <c r="K83" s="18" t="str">
        <f>'MACHINE INFO'!O83</f>
        <v>VIDEO POKER</v>
      </c>
      <c r="L83" s="18" t="e">
        <f>'MACHINE INFO'!#REF!</f>
        <v>#REF!</v>
      </c>
      <c r="M83" s="573">
        <f>IF('MACHINE INFO'!P83="","",'MACHINE INFO'!P83)</f>
        <v>0</v>
      </c>
      <c r="N83" s="235">
        <f>'MACHINE INFO'!S83</f>
        <v>45597</v>
      </c>
      <c r="O83" s="344">
        <f>IF(D83=0,"",(IF($F$3="YTD TOTALS",SUM(Blank2:TEMPLATE!C84),SUM(Blank:TEMPLATE!C84))))</f>
        <v>0</v>
      </c>
      <c r="P83" s="344" t="s">
        <v>650</v>
      </c>
      <c r="Q83" s="344">
        <f>IF(D83=0,"",(IF($F$3="YTD TOTALS",SUM(Blank2:TEMPLATE!G84),SUM(Blank:TEMPLATE!G84))))</f>
        <v>0</v>
      </c>
      <c r="R83" s="344" t="str">
        <f t="shared" si="10"/>
        <v/>
      </c>
      <c r="S83" s="344">
        <f>IF(D83=0,"",(IF($F$3="YTD TOTALS",SUM(SUM(Blank2:TEMPLATE!D84),SUM(Blank2:TEMPLATE!E84)),SUM(SUM(Blank:TEMPLATE!D84),SUM(Blank:TEMPLATE!E84)))))</f>
        <v>0</v>
      </c>
      <c r="T83" s="344" t="str">
        <f t="shared" si="11"/>
        <v/>
      </c>
      <c r="U83" s="344">
        <f>IF(D83=0,"",(IF($F$3="YTD TOTALS",SUM(Blank2:TEMPLATE!F84),SUM(Blank:TEMPLATE!F84))))</f>
        <v>0</v>
      </c>
      <c r="V83" s="344" t="str">
        <f t="shared" si="12"/>
        <v/>
      </c>
      <c r="W83" s="344">
        <f>IF(D83=0,"",(IF($F$3="YTD TOTALS",SUM(Blank2:TEMPLATE!H84),SUM(Blank:TEMPLATE!H84))))</f>
        <v>0</v>
      </c>
      <c r="X83" s="344">
        <f>IF(D83=0,"",(IF($F$3="YTD TOTALS",SUM(Blank2:TEMPLATE!I84),SUM(Blank:TEMPLATE!I84))))</f>
        <v>0</v>
      </c>
      <c r="Y83" s="344">
        <f>IF(D83=0,"",(IF($F$3="YTD TOTALS",SUM(Blank2:TEMPLATE!J84),SUM(Blank:TEMPLATE!J84))))</f>
        <v>0</v>
      </c>
      <c r="Z83" s="344">
        <f>IF(D83=0,"",(IF($F$3="YTD TOTALS",(SUM(Blank2:TEMPLATE!L84)-('MACHINE INFO'!P83*(B$6-B83+1))),(SUM(Blank:TEMPLATE!L84)-('MACHINE INFO'!P83*(B$6-B83+1))))))</f>
        <v>0</v>
      </c>
      <c r="AA83" s="345">
        <f t="shared" si="13"/>
        <v>0</v>
      </c>
      <c r="AB83" s="346">
        <f>IF(D83=0,"",(SUM('MACHINE INFO'!Q83)))</f>
        <v>5.3100000000000036E-2</v>
      </c>
      <c r="AC83" s="347" t="str">
        <f t="shared" si="14"/>
        <v/>
      </c>
      <c r="AD83" s="348" t="str">
        <f t="shared" si="15"/>
        <v/>
      </c>
    </row>
    <row r="84" spans="1:30" s="17" customFormat="1" ht="19.25" customHeight="1" x14ac:dyDescent="0.4">
      <c r="A84" s="252" t="str">
        <f>'MACHINE INFO'!B84</f>
        <v>TP</v>
      </c>
      <c r="B84" s="228">
        <f>IF($F$3="YTD TOTALS",IF('MACHINE INFO'!C84-B$2&gt;0,'MACHINE INFO'!C84,B$2),'MACHINE INFO'!C84)</f>
        <v>45919</v>
      </c>
      <c r="C84" s="18">
        <f>'MACHINE INFO'!E84</f>
        <v>75</v>
      </c>
      <c r="D84" s="18">
        <f>'MACHINE INFO'!F84</f>
        <v>411049928</v>
      </c>
      <c r="E84" s="19">
        <f>'MACHINE INFO'!G84</f>
        <v>0.25</v>
      </c>
      <c r="F84" s="18" t="str">
        <f>'MACHINE INFO'!H84</f>
        <v>IGT</v>
      </c>
      <c r="G84" s="18">
        <f>'MACHINE INFO'!M84</f>
        <v>0</v>
      </c>
      <c r="H84" s="18" t="str">
        <f>'MACHINE INFO'!N84</f>
        <v>PK1H1-10CR</v>
      </c>
      <c r="I84" s="336" t="e">
        <f>'MACHINE INFO'!#REF!</f>
        <v>#REF!</v>
      </c>
      <c r="J84" s="336" t="e">
        <f>'MACHINE INFO'!#REF!</f>
        <v>#REF!</v>
      </c>
      <c r="K84" s="18" t="str">
        <f>'MACHINE INFO'!O84</f>
        <v>VIDEO POKER</v>
      </c>
      <c r="L84" s="18" t="e">
        <f>'MACHINE INFO'!#REF!</f>
        <v>#REF!</v>
      </c>
      <c r="M84" s="573">
        <f>IF('MACHINE INFO'!P84="","",'MACHINE INFO'!P84)</f>
        <v>0</v>
      </c>
      <c r="N84" s="235">
        <f>'MACHINE INFO'!S84</f>
        <v>45597</v>
      </c>
      <c r="O84" s="344">
        <f>IF(D84=0,"",(IF($F$3="YTD TOTALS",SUM(Blank2:TEMPLATE!C85),SUM(Blank:TEMPLATE!C85))))</f>
        <v>0</v>
      </c>
      <c r="P84" s="344" t="s">
        <v>651</v>
      </c>
      <c r="Q84" s="344">
        <f>IF(D84=0,"",(IF($F$3="YTD TOTALS",SUM(Blank2:TEMPLATE!G85),SUM(Blank:TEMPLATE!G85))))</f>
        <v>0</v>
      </c>
      <c r="R84" s="344" t="str">
        <f t="shared" si="10"/>
        <v/>
      </c>
      <c r="S84" s="344">
        <f>IF(D84=0,"",(IF($F$3="YTD TOTALS",SUM(SUM(Blank2:TEMPLATE!D85),SUM(Blank2:TEMPLATE!E85)),SUM(SUM(Blank:TEMPLATE!D85),SUM(Blank:TEMPLATE!E85)))))</f>
        <v>0</v>
      </c>
      <c r="T84" s="344" t="str">
        <f t="shared" si="11"/>
        <v/>
      </c>
      <c r="U84" s="344">
        <f>IF(D84=0,"",(IF($F$3="YTD TOTALS",SUM(Blank2:TEMPLATE!F85),SUM(Blank:TEMPLATE!F85))))</f>
        <v>0</v>
      </c>
      <c r="V84" s="344" t="str">
        <f t="shared" si="12"/>
        <v/>
      </c>
      <c r="W84" s="344">
        <f>IF(D84=0,"",(IF($F$3="YTD TOTALS",SUM(Blank2:TEMPLATE!H85),SUM(Blank:TEMPLATE!H85))))</f>
        <v>0</v>
      </c>
      <c r="X84" s="344">
        <f>IF(D84=0,"",(IF($F$3="YTD TOTALS",SUM(Blank2:TEMPLATE!I85),SUM(Blank:TEMPLATE!I85))))</f>
        <v>0</v>
      </c>
      <c r="Y84" s="344">
        <f>IF(D84=0,"",(IF($F$3="YTD TOTALS",SUM(Blank2:TEMPLATE!J85),SUM(Blank:TEMPLATE!J85))))</f>
        <v>0</v>
      </c>
      <c r="Z84" s="344">
        <f>IF(D84=0,"",(IF($F$3="YTD TOTALS",(SUM(Blank2:TEMPLATE!L85)-('MACHINE INFO'!P84*(B$6-B84+1))),(SUM(Blank:TEMPLATE!L85)-('MACHINE INFO'!P84*(B$6-B84+1))))))</f>
        <v>0</v>
      </c>
      <c r="AA84" s="345">
        <f t="shared" si="13"/>
        <v>0</v>
      </c>
      <c r="AB84" s="346">
        <f>IF(D84=0,"",(SUM('MACHINE INFO'!Q84)))</f>
        <v>5.3100000000000036E-2</v>
      </c>
      <c r="AC84" s="347" t="str">
        <f t="shared" si="14"/>
        <v/>
      </c>
      <c r="AD84" s="348" t="str">
        <f t="shared" si="15"/>
        <v/>
      </c>
    </row>
    <row r="85" spans="1:30" s="17" customFormat="1" ht="19.25" customHeight="1" x14ac:dyDescent="0.4">
      <c r="A85" s="252" t="str">
        <f>'MACHINE INFO'!B85</f>
        <v>TP</v>
      </c>
      <c r="B85" s="228">
        <f>IF($F$3="YTD TOTALS",IF('MACHINE INFO'!C85-B$2&gt;0,'MACHINE INFO'!C85,B$2),'MACHINE INFO'!C85)</f>
        <v>45911</v>
      </c>
      <c r="C85" s="18">
        <f>'MACHINE INFO'!E85</f>
        <v>76</v>
      </c>
      <c r="D85" s="18">
        <f>'MACHINE INFO'!F85</f>
        <v>411059773</v>
      </c>
      <c r="E85" s="19">
        <f>'MACHINE INFO'!G85</f>
        <v>0.01</v>
      </c>
      <c r="F85" s="18" t="str">
        <f>'MACHINE INFO'!H85</f>
        <v>LIGHT AND WONDER</v>
      </c>
      <c r="G85" s="18">
        <f>'MACHINE INFO'!M85</f>
        <v>0</v>
      </c>
      <c r="H85" s="18" t="str">
        <f>'MACHINE INFO'!N85</f>
        <v>5R243W100-800CR</v>
      </c>
      <c r="I85" s="336" t="e">
        <f>'MACHINE INFO'!#REF!</f>
        <v>#REF!</v>
      </c>
      <c r="J85" s="336" t="e">
        <f>'MACHINE INFO'!#REF!</f>
        <v>#REF!</v>
      </c>
      <c r="K85" s="18" t="str">
        <f>'MACHINE INFO'!O85</f>
        <v>VIDEO MACHINE</v>
      </c>
      <c r="L85" s="18" t="e">
        <f>'MACHINE INFO'!#REF!</f>
        <v>#REF!</v>
      </c>
      <c r="M85" s="573">
        <f>IF('MACHINE INFO'!P85="","",'MACHINE INFO'!P85)</f>
        <v>0</v>
      </c>
      <c r="N85" s="235">
        <f>'MACHINE INFO'!S85</f>
        <v>45627</v>
      </c>
      <c r="O85" s="344">
        <f>IF(D85=0,"",(IF($F$3="YTD TOTALS",SUM(Blank2:TEMPLATE!C86),SUM(Blank:TEMPLATE!C86))))</f>
        <v>0</v>
      </c>
      <c r="P85" s="344" t="s">
        <v>652</v>
      </c>
      <c r="Q85" s="344">
        <f>IF(D85=0,"",(IF($F$3="YTD TOTALS",SUM(Blank2:TEMPLATE!G86),SUM(Blank:TEMPLATE!G86))))</f>
        <v>0</v>
      </c>
      <c r="R85" s="344" t="str">
        <f t="shared" si="10"/>
        <v/>
      </c>
      <c r="S85" s="344">
        <f>IF(D85=0,"",(IF($F$3="YTD TOTALS",SUM(SUM(Blank2:TEMPLATE!D86),SUM(Blank2:TEMPLATE!E86)),SUM(SUM(Blank:TEMPLATE!D86),SUM(Blank:TEMPLATE!E86)))))</f>
        <v>0</v>
      </c>
      <c r="T85" s="344" t="str">
        <f t="shared" si="11"/>
        <v/>
      </c>
      <c r="U85" s="344">
        <f>IF(D85=0,"",(IF($F$3="YTD TOTALS",SUM(Blank2:TEMPLATE!F86),SUM(Blank:TEMPLATE!F86))))</f>
        <v>0</v>
      </c>
      <c r="V85" s="344" t="str">
        <f t="shared" si="12"/>
        <v/>
      </c>
      <c r="W85" s="344">
        <f>IF(D85=0,"",(IF($F$3="YTD TOTALS",SUM(Blank2:TEMPLATE!H86),SUM(Blank:TEMPLATE!H86))))</f>
        <v>0</v>
      </c>
      <c r="X85" s="344">
        <f>IF(D85=0,"",(IF($F$3="YTD TOTALS",SUM(Blank2:TEMPLATE!I86),SUM(Blank:TEMPLATE!I86))))</f>
        <v>0</v>
      </c>
      <c r="Y85" s="344">
        <f>IF(D85=0,"",(IF($F$3="YTD TOTALS",SUM(Blank2:TEMPLATE!J86),SUM(Blank:TEMPLATE!J86))))</f>
        <v>0</v>
      </c>
      <c r="Z85" s="344">
        <f>IF(D85=0,"",(IF($F$3="YTD TOTALS",(SUM(Blank2:TEMPLATE!L86)-('MACHINE INFO'!P85*(B$6-B85+1))),(SUM(Blank:TEMPLATE!L86)-('MACHINE INFO'!P85*(B$6-B85+1))))))</f>
        <v>0</v>
      </c>
      <c r="AA85" s="345">
        <f t="shared" si="13"/>
        <v>0</v>
      </c>
      <c r="AB85" s="346">
        <f>IF(D85=0,"",(SUM('MACHINE INFO'!Q85)))</f>
        <v>0.1179</v>
      </c>
      <c r="AC85" s="347" t="str">
        <f t="shared" si="14"/>
        <v/>
      </c>
      <c r="AD85" s="348" t="str">
        <f t="shared" si="15"/>
        <v/>
      </c>
    </row>
    <row r="86" spans="1:30" s="17" customFormat="1" ht="19.25" customHeight="1" x14ac:dyDescent="0.4">
      <c r="A86" s="252" t="str">
        <f>'MACHINE INFO'!B86</f>
        <v>TP</v>
      </c>
      <c r="B86" s="228">
        <f>IF($F$3="YTD TOTALS",IF('MACHINE INFO'!C86-B$2&gt;0,'MACHINE INFO'!C86,B$2),'MACHINE INFO'!C86)</f>
        <v>45911</v>
      </c>
      <c r="C86" s="18">
        <f>'MACHINE INFO'!E86</f>
        <v>77</v>
      </c>
      <c r="D86" s="18">
        <f>'MACHINE INFO'!F86</f>
        <v>411066195</v>
      </c>
      <c r="E86" s="19">
        <f>'MACHINE INFO'!G86</f>
        <v>0.01</v>
      </c>
      <c r="F86" s="18" t="str">
        <f>'MACHINE INFO'!H86</f>
        <v>LIGHT AND WONDER</v>
      </c>
      <c r="G86" s="18">
        <f>'MACHINE INFO'!M86</f>
        <v>0</v>
      </c>
      <c r="H86" s="18" t="str">
        <f>'MACHINE INFO'!N86</f>
        <v>5R243W100-800CR</v>
      </c>
      <c r="I86" s="336" t="e">
        <f>'MACHINE INFO'!#REF!</f>
        <v>#REF!</v>
      </c>
      <c r="J86" s="336" t="e">
        <f>'MACHINE INFO'!#REF!</f>
        <v>#REF!</v>
      </c>
      <c r="K86" s="18" t="str">
        <f>'MACHINE INFO'!O86</f>
        <v>VIDEO MACHINE</v>
      </c>
      <c r="L86" s="18" t="e">
        <f>'MACHINE INFO'!#REF!</f>
        <v>#REF!</v>
      </c>
      <c r="M86" s="573">
        <f>IF('MACHINE INFO'!P86="","",'MACHINE INFO'!P86)</f>
        <v>0</v>
      </c>
      <c r="N86" s="235">
        <f>'MACHINE INFO'!S86</f>
        <v>45627</v>
      </c>
      <c r="O86" s="344">
        <f>IF(D86=0,"",(IF($F$3="YTD TOTALS",SUM(Blank2:TEMPLATE!C87),SUM(Blank:TEMPLATE!C87))))</f>
        <v>0</v>
      </c>
      <c r="P86" s="344" t="s">
        <v>653</v>
      </c>
      <c r="Q86" s="344">
        <f>IF(D86=0,"",(IF($F$3="YTD TOTALS",SUM(Blank2:TEMPLATE!G87),SUM(Blank:TEMPLATE!G87))))</f>
        <v>0</v>
      </c>
      <c r="R86" s="344" t="str">
        <f t="shared" si="10"/>
        <v/>
      </c>
      <c r="S86" s="344">
        <f>IF(D86=0,"",(IF($F$3="YTD TOTALS",SUM(SUM(Blank2:TEMPLATE!D87),SUM(Blank2:TEMPLATE!E87)),SUM(SUM(Blank:TEMPLATE!D87),SUM(Blank:TEMPLATE!E87)))))</f>
        <v>0</v>
      </c>
      <c r="T86" s="344" t="str">
        <f t="shared" si="11"/>
        <v/>
      </c>
      <c r="U86" s="344">
        <f>IF(D86=0,"",(IF($F$3="YTD TOTALS",SUM(Blank2:TEMPLATE!F87),SUM(Blank:TEMPLATE!F87))))</f>
        <v>0</v>
      </c>
      <c r="V86" s="344" t="str">
        <f t="shared" si="12"/>
        <v/>
      </c>
      <c r="W86" s="344">
        <f>IF(D86=0,"",(IF($F$3="YTD TOTALS",SUM(Blank2:TEMPLATE!H87),SUM(Blank:TEMPLATE!H87))))</f>
        <v>0</v>
      </c>
      <c r="X86" s="344">
        <f>IF(D86=0,"",(IF($F$3="YTD TOTALS",SUM(Blank2:TEMPLATE!I87),SUM(Blank:TEMPLATE!I87))))</f>
        <v>0</v>
      </c>
      <c r="Y86" s="344">
        <f>IF(D86=0,"",(IF($F$3="YTD TOTALS",SUM(Blank2:TEMPLATE!J87),SUM(Blank:TEMPLATE!J87))))</f>
        <v>0</v>
      </c>
      <c r="Z86" s="344">
        <f>IF(D86=0,"",(IF($F$3="YTD TOTALS",(SUM(Blank2:TEMPLATE!L87)-('MACHINE INFO'!P86*(B$6-B86+1))),(SUM(Blank:TEMPLATE!L87)-('MACHINE INFO'!P86*(B$6-B86+1))))))</f>
        <v>0</v>
      </c>
      <c r="AA86" s="345">
        <f t="shared" si="13"/>
        <v>0</v>
      </c>
      <c r="AB86" s="346">
        <f>IF(D86=0,"",(SUM('MACHINE INFO'!Q86)))</f>
        <v>0.1179</v>
      </c>
      <c r="AC86" s="347" t="str">
        <f t="shared" si="14"/>
        <v/>
      </c>
      <c r="AD86" s="348" t="str">
        <f t="shared" si="15"/>
        <v/>
      </c>
    </row>
    <row r="87" spans="1:30" s="17" customFormat="1" ht="19.25" customHeight="1" x14ac:dyDescent="0.4">
      <c r="A87" s="252" t="str">
        <f>'MACHINE INFO'!B87</f>
        <v>TP</v>
      </c>
      <c r="B87" s="228">
        <f>IF($F$3="YTD TOTALS",IF('MACHINE INFO'!C87-B$2&gt;0,'MACHINE INFO'!C87,B$2),'MACHINE INFO'!C87)</f>
        <v>45915</v>
      </c>
      <c r="C87" s="18">
        <f>'MACHINE INFO'!E87</f>
        <v>78</v>
      </c>
      <c r="D87" s="18">
        <f>'MACHINE INFO'!F87</f>
        <v>411072806</v>
      </c>
      <c r="E87" s="19">
        <f>'MACHINE INFO'!G87</f>
        <v>0.01</v>
      </c>
      <c r="F87" s="18" t="str">
        <f>'MACHINE INFO'!H87</f>
        <v>LIGHT AND WONDER</v>
      </c>
      <c r="G87" s="18">
        <f>'MACHINE INFO'!M87</f>
        <v>0</v>
      </c>
      <c r="H87" s="18" t="str">
        <f>'MACHINE INFO'!N87</f>
        <v>5R243W100-800CR</v>
      </c>
      <c r="I87" s="336" t="e">
        <f>'MACHINE INFO'!#REF!</f>
        <v>#REF!</v>
      </c>
      <c r="J87" s="336" t="e">
        <f>'MACHINE INFO'!#REF!</f>
        <v>#REF!</v>
      </c>
      <c r="K87" s="18" t="str">
        <f>'MACHINE INFO'!O87</f>
        <v>VIDEO MACHINE</v>
      </c>
      <c r="L87" s="18" t="e">
        <f>'MACHINE INFO'!#REF!</f>
        <v>#REF!</v>
      </c>
      <c r="M87" s="573">
        <f>IF('MACHINE INFO'!P87="","",'MACHINE INFO'!P87)</f>
        <v>0</v>
      </c>
      <c r="N87" s="235">
        <f>'MACHINE INFO'!S87</f>
        <v>45627</v>
      </c>
      <c r="O87" s="344">
        <f>IF(D87=0,"",(IF($F$3="YTD TOTALS",SUM(Blank2:TEMPLATE!C88),SUM(Blank:TEMPLATE!C88))))</f>
        <v>0</v>
      </c>
      <c r="P87" s="344" t="s">
        <v>654</v>
      </c>
      <c r="Q87" s="344">
        <f>IF(D87=0,"",(IF($F$3="YTD TOTALS",SUM(Blank2:TEMPLATE!G88),SUM(Blank:TEMPLATE!G88))))</f>
        <v>0</v>
      </c>
      <c r="R87" s="344" t="str">
        <f t="shared" si="10"/>
        <v/>
      </c>
      <c r="S87" s="344">
        <f>IF(D87=0,"",(IF($F$3="YTD TOTALS",SUM(SUM(Blank2:TEMPLATE!D88),SUM(Blank2:TEMPLATE!E88)),SUM(SUM(Blank:TEMPLATE!D88),SUM(Blank:TEMPLATE!E88)))))</f>
        <v>0</v>
      </c>
      <c r="T87" s="344" t="str">
        <f t="shared" si="11"/>
        <v/>
      </c>
      <c r="U87" s="344">
        <f>IF(D87=0,"",(IF($F$3="YTD TOTALS",SUM(Blank2:TEMPLATE!F88),SUM(Blank:TEMPLATE!F88))))</f>
        <v>0</v>
      </c>
      <c r="V87" s="344" t="str">
        <f t="shared" si="12"/>
        <v/>
      </c>
      <c r="W87" s="344">
        <f>IF(D87=0,"",(IF($F$3="YTD TOTALS",SUM(Blank2:TEMPLATE!H88),SUM(Blank:TEMPLATE!H88))))</f>
        <v>0</v>
      </c>
      <c r="X87" s="344">
        <f>IF(D87=0,"",(IF($F$3="YTD TOTALS",SUM(Blank2:TEMPLATE!I88),SUM(Blank:TEMPLATE!I88))))</f>
        <v>0</v>
      </c>
      <c r="Y87" s="344">
        <f>IF(D87=0,"",(IF($F$3="YTD TOTALS",SUM(Blank2:TEMPLATE!J88),SUM(Blank:TEMPLATE!J88))))</f>
        <v>0</v>
      </c>
      <c r="Z87" s="344">
        <f>IF(D87=0,"",(IF($F$3="YTD TOTALS",(SUM(Blank2:TEMPLATE!L88)-('MACHINE INFO'!P87*(B$6-B87+1))),(SUM(Blank:TEMPLATE!L88)-('MACHINE INFO'!P87*(B$6-B87+1))))))</f>
        <v>0</v>
      </c>
      <c r="AA87" s="345">
        <f t="shared" si="13"/>
        <v>0</v>
      </c>
      <c r="AB87" s="346">
        <f>IF(D87=0,"",(SUM('MACHINE INFO'!Q87)))</f>
        <v>0.1179</v>
      </c>
      <c r="AC87" s="347" t="str">
        <f t="shared" si="14"/>
        <v/>
      </c>
      <c r="AD87" s="348" t="str">
        <f t="shared" si="15"/>
        <v/>
      </c>
    </row>
    <row r="88" spans="1:30" s="17" customFormat="1" ht="19.25" customHeight="1" x14ac:dyDescent="0.4">
      <c r="A88" s="252" t="str">
        <f>'MACHINE INFO'!B88</f>
        <v>TP</v>
      </c>
      <c r="B88" s="228">
        <f>IF($F$3="YTD TOTALS",IF('MACHINE INFO'!C88-B$2&gt;0,'MACHINE INFO'!C88,B$2),'MACHINE INFO'!C88)</f>
        <v>45912</v>
      </c>
      <c r="C88" s="18">
        <f>'MACHINE INFO'!E88</f>
        <v>79</v>
      </c>
      <c r="D88" s="18">
        <f>'MACHINE INFO'!F88</f>
        <v>411086319</v>
      </c>
      <c r="E88" s="19">
        <f>'MACHINE INFO'!G88</f>
        <v>0.01</v>
      </c>
      <c r="F88" s="18" t="str">
        <f>'MACHINE INFO'!H88</f>
        <v>LIGHT AND WONDER</v>
      </c>
      <c r="G88" s="18">
        <f>'MACHINE INFO'!M88</f>
        <v>0</v>
      </c>
      <c r="H88" s="18" t="str">
        <f>'MACHINE INFO'!N88</f>
        <v>5R243W100-800CR</v>
      </c>
      <c r="I88" s="336" t="e">
        <f>'MACHINE INFO'!#REF!</f>
        <v>#REF!</v>
      </c>
      <c r="J88" s="336" t="e">
        <f>'MACHINE INFO'!#REF!</f>
        <v>#REF!</v>
      </c>
      <c r="K88" s="18" t="str">
        <f>'MACHINE INFO'!O88</f>
        <v>VIDEO MACHINE</v>
      </c>
      <c r="L88" s="18" t="e">
        <f>'MACHINE INFO'!#REF!</f>
        <v>#REF!</v>
      </c>
      <c r="M88" s="573">
        <f>IF('MACHINE INFO'!P88="","",'MACHINE INFO'!P88)</f>
        <v>0</v>
      </c>
      <c r="N88" s="235">
        <f>'MACHINE INFO'!S88</f>
        <v>45627</v>
      </c>
      <c r="O88" s="344">
        <f>IF(D88=0,"",(IF($F$3="YTD TOTALS",SUM(Blank2:TEMPLATE!C89),SUM(Blank:TEMPLATE!C89))))</f>
        <v>0</v>
      </c>
      <c r="P88" s="344" t="s">
        <v>655</v>
      </c>
      <c r="Q88" s="344">
        <f>IF(D88=0,"",(IF($F$3="YTD TOTALS",SUM(Blank2:TEMPLATE!G89),SUM(Blank:TEMPLATE!G89))))</f>
        <v>0</v>
      </c>
      <c r="R88" s="344" t="str">
        <f t="shared" si="10"/>
        <v/>
      </c>
      <c r="S88" s="344">
        <f>IF(D88=0,"",(IF($F$3="YTD TOTALS",SUM(SUM(Blank2:TEMPLATE!D89),SUM(Blank2:TEMPLATE!E89)),SUM(SUM(Blank:TEMPLATE!D89),SUM(Blank:TEMPLATE!E89)))))</f>
        <v>0</v>
      </c>
      <c r="T88" s="344" t="str">
        <f t="shared" si="11"/>
        <v/>
      </c>
      <c r="U88" s="344">
        <f>IF(D88=0,"",(IF($F$3="YTD TOTALS",SUM(Blank2:TEMPLATE!F89),SUM(Blank:TEMPLATE!F89))))</f>
        <v>0</v>
      </c>
      <c r="V88" s="344" t="str">
        <f t="shared" si="12"/>
        <v/>
      </c>
      <c r="W88" s="344">
        <f>IF(D88=0,"",(IF($F$3="YTD TOTALS",SUM(Blank2:TEMPLATE!H89),SUM(Blank:TEMPLATE!H89))))</f>
        <v>0</v>
      </c>
      <c r="X88" s="344">
        <f>IF(D88=0,"",(IF($F$3="YTD TOTALS",SUM(Blank2:TEMPLATE!I89),SUM(Blank:TEMPLATE!I89))))</f>
        <v>0</v>
      </c>
      <c r="Y88" s="344">
        <f>IF(D88=0,"",(IF($F$3="YTD TOTALS",SUM(Blank2:TEMPLATE!J89),SUM(Blank:TEMPLATE!J89))))</f>
        <v>0</v>
      </c>
      <c r="Z88" s="344">
        <f>IF(D88=0,"",(IF($F$3="YTD TOTALS",(SUM(Blank2:TEMPLATE!L89)-('MACHINE INFO'!P88*(B$6-B88+1))),(SUM(Blank:TEMPLATE!L89)-('MACHINE INFO'!P88*(B$6-B88+1))))))</f>
        <v>0</v>
      </c>
      <c r="AA88" s="345">
        <f t="shared" si="13"/>
        <v>0</v>
      </c>
      <c r="AB88" s="346">
        <f>IF(D88=0,"",(SUM('MACHINE INFO'!Q88)))</f>
        <v>0.1179</v>
      </c>
      <c r="AC88" s="347" t="str">
        <f t="shared" si="14"/>
        <v/>
      </c>
      <c r="AD88" s="348" t="str">
        <f t="shared" si="15"/>
        <v/>
      </c>
    </row>
    <row r="89" spans="1:30" s="17" customFormat="1" ht="19.25" customHeight="1" x14ac:dyDescent="0.4">
      <c r="A89" s="252" t="str">
        <f>'MACHINE INFO'!B89</f>
        <v>TP</v>
      </c>
      <c r="B89" s="228">
        <f>IF($F$3="YTD TOTALS",IF('MACHINE INFO'!C89-B$2&gt;0,'MACHINE INFO'!C89,B$2),'MACHINE INFO'!C89)</f>
        <v>45911</v>
      </c>
      <c r="C89" s="18">
        <f>'MACHINE INFO'!E89</f>
        <v>80</v>
      </c>
      <c r="D89" s="18">
        <f>'MACHINE INFO'!F89</f>
        <v>411097322</v>
      </c>
      <c r="E89" s="19">
        <f>'MACHINE INFO'!G89</f>
        <v>0.01</v>
      </c>
      <c r="F89" s="18" t="str">
        <f>'MACHINE INFO'!H89</f>
        <v>ARISTOCRAT</v>
      </c>
      <c r="G89" s="18">
        <f>'MACHINE INFO'!M89</f>
        <v>0</v>
      </c>
      <c r="H89" s="18" t="str">
        <f>'MACHINE INFO'!N89</f>
        <v>5R243W60-600CR</v>
      </c>
      <c r="I89" s="336" t="e">
        <f>'MACHINE INFO'!#REF!</f>
        <v>#REF!</v>
      </c>
      <c r="J89" s="336" t="e">
        <f>'MACHINE INFO'!#REF!</f>
        <v>#REF!</v>
      </c>
      <c r="K89" s="18" t="str">
        <f>'MACHINE INFO'!O89</f>
        <v>VIDEO MACHINE</v>
      </c>
      <c r="L89" s="18" t="e">
        <f>'MACHINE INFO'!#REF!</f>
        <v>#REF!</v>
      </c>
      <c r="M89" s="573">
        <f>IF('MACHINE INFO'!P89="","",'MACHINE INFO'!P89)</f>
        <v>0</v>
      </c>
      <c r="N89" s="235">
        <f>'MACHINE INFO'!S89</f>
        <v>45627</v>
      </c>
      <c r="O89" s="344">
        <f>IF(D89=0,"",(IF($F$3="YTD TOTALS",SUM(Blank2:TEMPLATE!C90),SUM(Blank:TEMPLATE!C90))))</f>
        <v>0</v>
      </c>
      <c r="P89" s="344" t="s">
        <v>656</v>
      </c>
      <c r="Q89" s="344">
        <f>IF(D89=0,"",(IF($F$3="YTD TOTALS",SUM(Blank2:TEMPLATE!G90),SUM(Blank:TEMPLATE!G90))))</f>
        <v>0</v>
      </c>
      <c r="R89" s="344" t="str">
        <f t="shared" si="10"/>
        <v/>
      </c>
      <c r="S89" s="344">
        <f>IF(D89=0,"",(IF($F$3="YTD TOTALS",SUM(SUM(Blank2:TEMPLATE!D90),SUM(Blank2:TEMPLATE!E90)),SUM(SUM(Blank:TEMPLATE!D90),SUM(Blank:TEMPLATE!E90)))))</f>
        <v>0</v>
      </c>
      <c r="T89" s="344" t="str">
        <f t="shared" si="11"/>
        <v/>
      </c>
      <c r="U89" s="344">
        <f>IF(D89=0,"",(IF($F$3="YTD TOTALS",SUM(Blank2:TEMPLATE!F90),SUM(Blank:TEMPLATE!F90))))</f>
        <v>0</v>
      </c>
      <c r="V89" s="344" t="str">
        <f t="shared" si="12"/>
        <v/>
      </c>
      <c r="W89" s="344">
        <f>IF(D89=0,"",(IF($F$3="YTD TOTALS",SUM(Blank2:TEMPLATE!H90),SUM(Blank:TEMPLATE!H90))))</f>
        <v>0</v>
      </c>
      <c r="X89" s="344">
        <f>IF(D89=0,"",(IF($F$3="YTD TOTALS",SUM(Blank2:TEMPLATE!I90),SUM(Blank:TEMPLATE!I90))))</f>
        <v>0</v>
      </c>
      <c r="Y89" s="344">
        <f>IF(D89=0,"",(IF($F$3="YTD TOTALS",SUM(Blank2:TEMPLATE!J90),SUM(Blank:TEMPLATE!J90))))</f>
        <v>0</v>
      </c>
      <c r="Z89" s="344">
        <f>IF(D89=0,"",(IF($F$3="YTD TOTALS",(SUM(Blank2:TEMPLATE!L90)-('MACHINE INFO'!P89*(B$6-B89+1))),(SUM(Blank:TEMPLATE!L90)-('MACHINE INFO'!P89*(B$6-B89+1))))))</f>
        <v>0</v>
      </c>
      <c r="AA89" s="345">
        <f t="shared" si="13"/>
        <v>0</v>
      </c>
      <c r="AB89" s="346">
        <f>IF(D89=0,"",(SUM('MACHINE INFO'!Q89)))</f>
        <v>0.1018</v>
      </c>
      <c r="AC89" s="347" t="str">
        <f t="shared" si="14"/>
        <v/>
      </c>
      <c r="AD89" s="348" t="str">
        <f t="shared" si="15"/>
        <v/>
      </c>
    </row>
    <row r="90" spans="1:30" s="17" customFormat="1" ht="19.25" customHeight="1" x14ac:dyDescent="0.4">
      <c r="A90" s="252" t="str">
        <f>'MACHINE INFO'!B90</f>
        <v>TP</v>
      </c>
      <c r="B90" s="228">
        <f>IF($F$3="YTD TOTALS",IF('MACHINE INFO'!C90-B$2&gt;0,'MACHINE INFO'!C90,B$2),'MACHINE INFO'!C90)</f>
        <v>45912</v>
      </c>
      <c r="C90" s="18">
        <f>'MACHINE INFO'!E90</f>
        <v>81</v>
      </c>
      <c r="D90" s="18">
        <f>'MACHINE INFO'!F90</f>
        <v>411105428</v>
      </c>
      <c r="E90" s="19">
        <f>'MACHINE INFO'!G90</f>
        <v>0.01</v>
      </c>
      <c r="F90" s="18" t="str">
        <f>'MACHINE INFO'!H90</f>
        <v>ARISTOCRAT</v>
      </c>
      <c r="G90" s="18">
        <f>'MACHINE INFO'!M90</f>
        <v>0</v>
      </c>
      <c r="H90" s="18" t="str">
        <f>'MACHINE INFO'!N90</f>
        <v>5R243W60-600CR</v>
      </c>
      <c r="I90" s="336" t="e">
        <f>'MACHINE INFO'!#REF!</f>
        <v>#REF!</v>
      </c>
      <c r="J90" s="336" t="e">
        <f>'MACHINE INFO'!#REF!</f>
        <v>#REF!</v>
      </c>
      <c r="K90" s="18" t="str">
        <f>'MACHINE INFO'!O90</f>
        <v>VIDEO MACHINE</v>
      </c>
      <c r="L90" s="18" t="e">
        <f>'MACHINE INFO'!#REF!</f>
        <v>#REF!</v>
      </c>
      <c r="M90" s="573">
        <f>IF('MACHINE INFO'!P90="","",'MACHINE INFO'!P90)</f>
        <v>0</v>
      </c>
      <c r="N90" s="235">
        <f>'MACHINE INFO'!S90</f>
        <v>45627</v>
      </c>
      <c r="O90" s="344">
        <f>IF(D90=0,"",(IF($F$3="YTD TOTALS",SUM(Blank2:TEMPLATE!C91),SUM(Blank:TEMPLATE!C91))))</f>
        <v>0</v>
      </c>
      <c r="P90" s="344" t="s">
        <v>657</v>
      </c>
      <c r="Q90" s="344">
        <f>IF(D90=0,"",(IF($F$3="YTD TOTALS",SUM(Blank2:TEMPLATE!G91),SUM(Blank:TEMPLATE!G91))))</f>
        <v>0</v>
      </c>
      <c r="R90" s="344" t="str">
        <f t="shared" si="10"/>
        <v/>
      </c>
      <c r="S90" s="344">
        <f>IF(D90=0,"",(IF($F$3="YTD TOTALS",SUM(SUM(Blank2:TEMPLATE!D91),SUM(Blank2:TEMPLATE!E91)),SUM(SUM(Blank:TEMPLATE!D91),SUM(Blank:TEMPLATE!E91)))))</f>
        <v>0</v>
      </c>
      <c r="T90" s="344" t="str">
        <f t="shared" si="11"/>
        <v/>
      </c>
      <c r="U90" s="344">
        <f>IF(D90=0,"",(IF($F$3="YTD TOTALS",SUM(Blank2:TEMPLATE!F91),SUM(Blank:TEMPLATE!F91))))</f>
        <v>0</v>
      </c>
      <c r="V90" s="344" t="str">
        <f t="shared" si="12"/>
        <v/>
      </c>
      <c r="W90" s="344">
        <f>IF(D90=0,"",(IF($F$3="YTD TOTALS",SUM(Blank2:TEMPLATE!H91),SUM(Blank:TEMPLATE!H91))))</f>
        <v>0</v>
      </c>
      <c r="X90" s="344">
        <f>IF(D90=0,"",(IF($F$3="YTD TOTALS",SUM(Blank2:TEMPLATE!I91),SUM(Blank:TEMPLATE!I91))))</f>
        <v>0</v>
      </c>
      <c r="Y90" s="344">
        <f>IF(D90=0,"",(IF($F$3="YTD TOTALS",SUM(Blank2:TEMPLATE!J91),SUM(Blank:TEMPLATE!J91))))</f>
        <v>0</v>
      </c>
      <c r="Z90" s="344">
        <f>IF(D90=0,"",(IF($F$3="YTD TOTALS",(SUM(Blank2:TEMPLATE!L91)-('MACHINE INFO'!P90*(B$6-B90+1))),(SUM(Blank:TEMPLATE!L91)-('MACHINE INFO'!P90*(B$6-B90+1))))))</f>
        <v>0</v>
      </c>
      <c r="AA90" s="345">
        <f t="shared" si="13"/>
        <v>0</v>
      </c>
      <c r="AB90" s="346">
        <f>IF(D90=0,"",(SUM('MACHINE INFO'!Q90)))</f>
        <v>0.14910000000000001</v>
      </c>
      <c r="AC90" s="347" t="str">
        <f t="shared" si="14"/>
        <v/>
      </c>
      <c r="AD90" s="348" t="str">
        <f t="shared" si="15"/>
        <v/>
      </c>
    </row>
    <row r="91" spans="1:30" s="17" customFormat="1" ht="19.25" customHeight="1" x14ac:dyDescent="0.4">
      <c r="A91" s="252" t="str">
        <f>'MACHINE INFO'!B91</f>
        <v>TP</v>
      </c>
      <c r="B91" s="228">
        <f>IF($F$3="YTD TOTALS",IF('MACHINE INFO'!C91-B$2&gt;0,'MACHINE INFO'!C91,B$2),'MACHINE INFO'!C91)</f>
        <v>45911</v>
      </c>
      <c r="C91" s="18">
        <f>'MACHINE INFO'!E91</f>
        <v>82</v>
      </c>
      <c r="D91" s="18">
        <f>'MACHINE INFO'!F91</f>
        <v>411118705</v>
      </c>
      <c r="E91" s="19">
        <f>'MACHINE INFO'!G91</f>
        <v>0.01</v>
      </c>
      <c r="F91" s="18" t="str">
        <f>'MACHINE INFO'!H91</f>
        <v>ARISTOCRAT</v>
      </c>
      <c r="G91" s="18">
        <f>'MACHINE INFO'!M91</f>
        <v>0</v>
      </c>
      <c r="H91" s="18" t="str">
        <f>'MACHINE INFO'!N91</f>
        <v>5R243W60-600CR</v>
      </c>
      <c r="I91" s="336" t="e">
        <f>'MACHINE INFO'!#REF!</f>
        <v>#REF!</v>
      </c>
      <c r="J91" s="336" t="e">
        <f>'MACHINE INFO'!#REF!</f>
        <v>#REF!</v>
      </c>
      <c r="K91" s="18" t="str">
        <f>'MACHINE INFO'!O91</f>
        <v>VIDEO MACHINE</v>
      </c>
      <c r="L91" s="18" t="e">
        <f>'MACHINE INFO'!#REF!</f>
        <v>#REF!</v>
      </c>
      <c r="M91" s="573">
        <f>IF('MACHINE INFO'!P91="","",'MACHINE INFO'!P91)</f>
        <v>0</v>
      </c>
      <c r="N91" s="235">
        <f>'MACHINE INFO'!S91</f>
        <v>45627</v>
      </c>
      <c r="O91" s="344">
        <f>IF(D91=0,"",(IF($F$3="YTD TOTALS",SUM(Blank2:TEMPLATE!C92),SUM(Blank:TEMPLATE!C92))))</f>
        <v>0</v>
      </c>
      <c r="P91" s="344" t="s">
        <v>658</v>
      </c>
      <c r="Q91" s="344">
        <f>IF(D91=0,"",(IF($F$3="YTD TOTALS",SUM(Blank2:TEMPLATE!G92),SUM(Blank:TEMPLATE!G92))))</f>
        <v>0</v>
      </c>
      <c r="R91" s="344" t="str">
        <f t="shared" si="10"/>
        <v/>
      </c>
      <c r="S91" s="344">
        <f>IF(D91=0,"",(IF($F$3="YTD TOTALS",SUM(SUM(Blank2:TEMPLATE!D92),SUM(Blank2:TEMPLATE!E92)),SUM(SUM(Blank:TEMPLATE!D92),SUM(Blank:TEMPLATE!E92)))))</f>
        <v>0</v>
      </c>
      <c r="T91" s="344" t="str">
        <f t="shared" si="11"/>
        <v/>
      </c>
      <c r="U91" s="344">
        <f>IF(D91=0,"",(IF($F$3="YTD TOTALS",SUM(Blank2:TEMPLATE!F92),SUM(Blank:TEMPLATE!F92))))</f>
        <v>0</v>
      </c>
      <c r="V91" s="344" t="str">
        <f t="shared" si="12"/>
        <v/>
      </c>
      <c r="W91" s="344">
        <f>IF(D91=0,"",(IF($F$3="YTD TOTALS",SUM(Blank2:TEMPLATE!H92),SUM(Blank:TEMPLATE!H92))))</f>
        <v>0</v>
      </c>
      <c r="X91" s="344">
        <f>IF(D91=0,"",(IF($F$3="YTD TOTALS",SUM(Blank2:TEMPLATE!I92),SUM(Blank:TEMPLATE!I92))))</f>
        <v>0</v>
      </c>
      <c r="Y91" s="344">
        <f>IF(D91=0,"",(IF($F$3="YTD TOTALS",SUM(Blank2:TEMPLATE!J92),SUM(Blank:TEMPLATE!J92))))</f>
        <v>0</v>
      </c>
      <c r="Z91" s="344">
        <f>IF(D91=0,"",(IF($F$3="YTD TOTALS",(SUM(Blank2:TEMPLATE!L92)-('MACHINE INFO'!P91*(B$6-B91+1))),(SUM(Blank:TEMPLATE!L92)-('MACHINE INFO'!P91*(B$6-B91+1))))))</f>
        <v>0</v>
      </c>
      <c r="AA91" s="345">
        <f t="shared" si="13"/>
        <v>0</v>
      </c>
      <c r="AB91" s="346">
        <f>IF(D91=0,"",(SUM('MACHINE INFO'!Q91)))</f>
        <v>0.1018</v>
      </c>
      <c r="AC91" s="347" t="str">
        <f t="shared" si="14"/>
        <v/>
      </c>
      <c r="AD91" s="348" t="str">
        <f t="shared" si="15"/>
        <v/>
      </c>
    </row>
    <row r="92" spans="1:30" s="17" customFormat="1" ht="19.25" customHeight="1" x14ac:dyDescent="0.4">
      <c r="A92" s="252" t="str">
        <f>'MACHINE INFO'!B92</f>
        <v>TP</v>
      </c>
      <c r="B92" s="228">
        <f>IF($F$3="YTD TOTALS",IF('MACHINE INFO'!C92-B$2&gt;0,'MACHINE INFO'!C92,B$2),'MACHINE INFO'!C92)</f>
        <v>45906</v>
      </c>
      <c r="C92" s="18">
        <f>'MACHINE INFO'!E92</f>
        <v>83</v>
      </c>
      <c r="D92" s="18">
        <f>'MACHINE INFO'!F92</f>
        <v>411120103</v>
      </c>
      <c r="E92" s="19">
        <f>'MACHINE INFO'!G92</f>
        <v>0.01</v>
      </c>
      <c r="F92" s="18" t="str">
        <f>'MACHINE INFO'!H92</f>
        <v>ARISTOCRAT</v>
      </c>
      <c r="G92" s="18">
        <f>'MACHINE INFO'!M92</f>
        <v>0</v>
      </c>
      <c r="H92" s="18" t="str">
        <f>'MACHINE INFO'!N92</f>
        <v>5R243W88-880CR</v>
      </c>
      <c r="I92" s="336" t="e">
        <f>'MACHINE INFO'!#REF!</f>
        <v>#REF!</v>
      </c>
      <c r="J92" s="336" t="e">
        <f>'MACHINE INFO'!#REF!</f>
        <v>#REF!</v>
      </c>
      <c r="K92" s="18" t="str">
        <f>'MACHINE INFO'!O92</f>
        <v>VIDEO MACHINE</v>
      </c>
      <c r="L92" s="18" t="e">
        <f>'MACHINE INFO'!#REF!</f>
        <v>#REF!</v>
      </c>
      <c r="M92" s="573">
        <f>IF('MACHINE INFO'!P92="","",'MACHINE INFO'!P92)</f>
        <v>0</v>
      </c>
      <c r="N92" s="235">
        <f>'MACHINE INFO'!S92</f>
        <v>45627</v>
      </c>
      <c r="O92" s="344">
        <f>IF(D92=0,"",(IF($F$3="YTD TOTALS",SUM(Blank2:TEMPLATE!C93),SUM(Blank:TEMPLATE!C93))))</f>
        <v>0</v>
      </c>
      <c r="P92" s="344" t="s">
        <v>659</v>
      </c>
      <c r="Q92" s="344">
        <f>IF(D92=0,"",(IF($F$3="YTD TOTALS",SUM(Blank2:TEMPLATE!G93),SUM(Blank:TEMPLATE!G93))))</f>
        <v>0</v>
      </c>
      <c r="R92" s="344" t="str">
        <f t="shared" si="10"/>
        <v/>
      </c>
      <c r="S92" s="344">
        <f>IF(D92=0,"",(IF($F$3="YTD TOTALS",SUM(SUM(Blank2:TEMPLATE!D93),SUM(Blank2:TEMPLATE!E93)),SUM(SUM(Blank:TEMPLATE!D93),SUM(Blank:TEMPLATE!E93)))))</f>
        <v>0</v>
      </c>
      <c r="T92" s="344" t="str">
        <f t="shared" si="11"/>
        <v/>
      </c>
      <c r="U92" s="344">
        <f>IF(D92=0,"",(IF($F$3="YTD TOTALS",SUM(Blank2:TEMPLATE!F93),SUM(Blank:TEMPLATE!F93))))</f>
        <v>0</v>
      </c>
      <c r="V92" s="344" t="str">
        <f t="shared" si="12"/>
        <v/>
      </c>
      <c r="W92" s="344">
        <f>IF(D92=0,"",(IF($F$3="YTD TOTALS",SUM(Blank2:TEMPLATE!H93),SUM(Blank:TEMPLATE!H93))))</f>
        <v>0</v>
      </c>
      <c r="X92" s="344">
        <f>IF(D92=0,"",(IF($F$3="YTD TOTALS",SUM(Blank2:TEMPLATE!I93),SUM(Blank:TEMPLATE!I93))))</f>
        <v>0</v>
      </c>
      <c r="Y92" s="344">
        <f>IF(D92=0,"",(IF($F$3="YTD TOTALS",SUM(Blank2:TEMPLATE!J93),SUM(Blank:TEMPLATE!J93))))</f>
        <v>0</v>
      </c>
      <c r="Z92" s="344">
        <f>IF(D92=0,"",(IF($F$3="YTD TOTALS",(SUM(Blank2:TEMPLATE!L93)-('MACHINE INFO'!P92*(B$6-B92+1))),(SUM(Blank:TEMPLATE!L93)-('MACHINE INFO'!P92*(B$6-B92+1))))))</f>
        <v>0</v>
      </c>
      <c r="AA92" s="345">
        <f t="shared" si="13"/>
        <v>0</v>
      </c>
      <c r="AB92" s="346">
        <f>IF(D92=0,"",(SUM('MACHINE INFO'!Q92)))</f>
        <v>0.14539999999999997</v>
      </c>
      <c r="AC92" s="347" t="str">
        <f t="shared" si="14"/>
        <v/>
      </c>
      <c r="AD92" s="348" t="str">
        <f t="shared" si="15"/>
        <v/>
      </c>
    </row>
    <row r="93" spans="1:30" s="17" customFormat="1" ht="19.25" customHeight="1" x14ac:dyDescent="0.4">
      <c r="A93" s="252" t="str">
        <f>'MACHINE INFO'!B93</f>
        <v>TP</v>
      </c>
      <c r="B93" s="228">
        <f>IF($F$3="YTD TOTALS",IF('MACHINE INFO'!C93-B$2&gt;0,'MACHINE INFO'!C93,B$2),'MACHINE INFO'!C93)</f>
        <v>45906</v>
      </c>
      <c r="C93" s="18">
        <f>'MACHINE INFO'!E93</f>
        <v>84</v>
      </c>
      <c r="D93" s="18">
        <f>'MACHINE INFO'!F93</f>
        <v>411137618</v>
      </c>
      <c r="E93" s="19">
        <f>'MACHINE INFO'!G93</f>
        <v>0.01</v>
      </c>
      <c r="F93" s="18" t="str">
        <f>'MACHINE INFO'!H93</f>
        <v>ARISTOCRAT</v>
      </c>
      <c r="G93" s="18">
        <f>'MACHINE INFO'!M93</f>
        <v>0</v>
      </c>
      <c r="H93" s="18" t="str">
        <f>'MACHINE INFO'!N93</f>
        <v>5R243W88-880CR</v>
      </c>
      <c r="I93" s="336" t="e">
        <f>'MACHINE INFO'!#REF!</f>
        <v>#REF!</v>
      </c>
      <c r="J93" s="336" t="e">
        <f>'MACHINE INFO'!#REF!</f>
        <v>#REF!</v>
      </c>
      <c r="K93" s="18" t="str">
        <f>'MACHINE INFO'!O93</f>
        <v>VIDEO MACHINE</v>
      </c>
      <c r="L93" s="18" t="e">
        <f>'MACHINE INFO'!#REF!</f>
        <v>#REF!</v>
      </c>
      <c r="M93" s="573">
        <f>IF('MACHINE INFO'!P93="","",'MACHINE INFO'!P93)</f>
        <v>0</v>
      </c>
      <c r="N93" s="235">
        <f>'MACHINE INFO'!S93</f>
        <v>45627</v>
      </c>
      <c r="O93" s="344">
        <f>IF(D93=0,"",(IF($F$3="YTD TOTALS",SUM(Blank2:TEMPLATE!C94),SUM(Blank:TEMPLATE!C94))))</f>
        <v>0</v>
      </c>
      <c r="P93" s="344" t="s">
        <v>660</v>
      </c>
      <c r="Q93" s="344">
        <f>IF(D93=0,"",(IF($F$3="YTD TOTALS",SUM(Blank2:TEMPLATE!G94),SUM(Blank:TEMPLATE!G94))))</f>
        <v>0</v>
      </c>
      <c r="R93" s="344" t="str">
        <f t="shared" si="10"/>
        <v/>
      </c>
      <c r="S93" s="344">
        <f>IF(D93=0,"",(IF($F$3="YTD TOTALS",SUM(SUM(Blank2:TEMPLATE!D94),SUM(Blank2:TEMPLATE!E94)),SUM(SUM(Blank:TEMPLATE!D94),SUM(Blank:TEMPLATE!E94)))))</f>
        <v>0</v>
      </c>
      <c r="T93" s="344" t="str">
        <f t="shared" si="11"/>
        <v/>
      </c>
      <c r="U93" s="344">
        <f>IF(D93=0,"",(IF($F$3="YTD TOTALS",SUM(Blank2:TEMPLATE!F94),SUM(Blank:TEMPLATE!F94))))</f>
        <v>0</v>
      </c>
      <c r="V93" s="344" t="str">
        <f t="shared" si="12"/>
        <v/>
      </c>
      <c r="W93" s="344">
        <f>IF(D93=0,"",(IF($F$3="YTD TOTALS",SUM(Blank2:TEMPLATE!H94),SUM(Blank:TEMPLATE!H94))))</f>
        <v>0</v>
      </c>
      <c r="X93" s="344">
        <f>IF(D93=0,"",(IF($F$3="YTD TOTALS",SUM(Blank2:TEMPLATE!I94),SUM(Blank:TEMPLATE!I94))))</f>
        <v>0</v>
      </c>
      <c r="Y93" s="344">
        <f>IF(D93=0,"",(IF($F$3="YTD TOTALS",SUM(Blank2:TEMPLATE!J94),SUM(Blank:TEMPLATE!J94))))</f>
        <v>0</v>
      </c>
      <c r="Z93" s="344">
        <f>IF(D93=0,"",(IF($F$3="YTD TOTALS",(SUM(Blank2:TEMPLATE!L94)-('MACHINE INFO'!P93*(B$6-B93+1))),(SUM(Blank:TEMPLATE!L94)-('MACHINE INFO'!P93*(B$6-B93+1))))))</f>
        <v>0</v>
      </c>
      <c r="AA93" s="345">
        <f t="shared" si="13"/>
        <v>0</v>
      </c>
      <c r="AB93" s="346">
        <f>IF(D93=0,"",(SUM('MACHINE INFO'!Q93)))</f>
        <v>0.14539999999999997</v>
      </c>
      <c r="AC93" s="347" t="str">
        <f t="shared" si="14"/>
        <v/>
      </c>
      <c r="AD93" s="348" t="str">
        <f t="shared" si="15"/>
        <v/>
      </c>
    </row>
    <row r="94" spans="1:30" s="17" customFormat="1" ht="19.25" customHeight="1" x14ac:dyDescent="0.4">
      <c r="A94" s="252" t="str">
        <f>'MACHINE INFO'!B94</f>
        <v>TP</v>
      </c>
      <c r="B94" s="228">
        <f>IF($F$3="YTD TOTALS",IF('MACHINE INFO'!C94-B$2&gt;0,'MACHINE INFO'!C94,B$2),'MACHINE INFO'!C94)</f>
        <v>45906</v>
      </c>
      <c r="C94" s="18">
        <f>'MACHINE INFO'!E94</f>
        <v>85</v>
      </c>
      <c r="D94" s="18">
        <f>'MACHINE INFO'!F94</f>
        <v>411145244</v>
      </c>
      <c r="E94" s="19">
        <f>'MACHINE INFO'!G94</f>
        <v>0.01</v>
      </c>
      <c r="F94" s="18" t="str">
        <f>'MACHINE INFO'!H94</f>
        <v>ARISTOCRAT</v>
      </c>
      <c r="G94" s="18">
        <f>'MACHINE INFO'!M94</f>
        <v>0</v>
      </c>
      <c r="H94" s="18" t="str">
        <f>'MACHINE INFO'!N94</f>
        <v>5R243W88-880CR</v>
      </c>
      <c r="I94" s="336" t="e">
        <f>'MACHINE INFO'!#REF!</f>
        <v>#REF!</v>
      </c>
      <c r="J94" s="336" t="e">
        <f>'MACHINE INFO'!#REF!</f>
        <v>#REF!</v>
      </c>
      <c r="K94" s="18" t="str">
        <f>'MACHINE INFO'!O94</f>
        <v>VIDEO MACHINE</v>
      </c>
      <c r="L94" s="18" t="e">
        <f>'MACHINE INFO'!#REF!</f>
        <v>#REF!</v>
      </c>
      <c r="M94" s="573">
        <f>IF('MACHINE INFO'!P94="","",'MACHINE INFO'!P94)</f>
        <v>0</v>
      </c>
      <c r="N94" s="235">
        <f>'MACHINE INFO'!S94</f>
        <v>45627</v>
      </c>
      <c r="O94" s="344">
        <f>IF(D94=0,"",(IF($F$3="YTD TOTALS",SUM(Blank2:TEMPLATE!C95),SUM(Blank:TEMPLATE!C95))))</f>
        <v>0</v>
      </c>
      <c r="P94" s="344" t="s">
        <v>661</v>
      </c>
      <c r="Q94" s="344">
        <f>IF(D94=0,"",(IF($F$3="YTD TOTALS",SUM(Blank2:TEMPLATE!G95),SUM(Blank:TEMPLATE!G95))))</f>
        <v>0</v>
      </c>
      <c r="R94" s="344" t="str">
        <f t="shared" si="10"/>
        <v/>
      </c>
      <c r="S94" s="344">
        <f>IF(D94=0,"",(IF($F$3="YTD TOTALS",SUM(SUM(Blank2:TEMPLATE!D95),SUM(Blank2:TEMPLATE!E95)),SUM(SUM(Blank:TEMPLATE!D95),SUM(Blank:TEMPLATE!E95)))))</f>
        <v>0</v>
      </c>
      <c r="T94" s="344" t="str">
        <f t="shared" si="11"/>
        <v/>
      </c>
      <c r="U94" s="344">
        <f>IF(D94=0,"",(IF($F$3="YTD TOTALS",SUM(Blank2:TEMPLATE!F95),SUM(Blank:TEMPLATE!F95))))</f>
        <v>0</v>
      </c>
      <c r="V94" s="344" t="str">
        <f t="shared" si="12"/>
        <v/>
      </c>
      <c r="W94" s="344">
        <f>IF(D94=0,"",(IF($F$3="YTD TOTALS",SUM(Blank2:TEMPLATE!H95),SUM(Blank:TEMPLATE!H95))))</f>
        <v>0</v>
      </c>
      <c r="X94" s="344">
        <f>IF(D94=0,"",(IF($F$3="YTD TOTALS",SUM(Blank2:TEMPLATE!I95),SUM(Blank:TEMPLATE!I95))))</f>
        <v>0</v>
      </c>
      <c r="Y94" s="344">
        <f>IF(D94=0,"",(IF($F$3="YTD TOTALS",SUM(Blank2:TEMPLATE!J95),SUM(Blank:TEMPLATE!J95))))</f>
        <v>0</v>
      </c>
      <c r="Z94" s="344">
        <f>IF(D94=0,"",(IF($F$3="YTD TOTALS",(SUM(Blank2:TEMPLATE!L95)-('MACHINE INFO'!P94*(B$6-B94+1))),(SUM(Blank:TEMPLATE!L95)-('MACHINE INFO'!P94*(B$6-B94+1))))))</f>
        <v>0</v>
      </c>
      <c r="AA94" s="345">
        <f t="shared" si="13"/>
        <v>0</v>
      </c>
      <c r="AB94" s="346">
        <f>IF(D94=0,"",(SUM('MACHINE INFO'!Q94)))</f>
        <v>0.14539999999999997</v>
      </c>
      <c r="AC94" s="347" t="str">
        <f t="shared" si="14"/>
        <v/>
      </c>
      <c r="AD94" s="348" t="str">
        <f t="shared" si="15"/>
        <v/>
      </c>
    </row>
    <row r="95" spans="1:30" s="17" customFormat="1" ht="19.25" customHeight="1" x14ac:dyDescent="0.4">
      <c r="A95" s="252" t="str">
        <f>'MACHINE INFO'!B95</f>
        <v>TP</v>
      </c>
      <c r="B95" s="228">
        <f>IF($F$3="YTD TOTALS",IF('MACHINE INFO'!C95-B$2&gt;0,'MACHINE INFO'!C95,B$2),'MACHINE INFO'!C95)</f>
        <v>45912</v>
      </c>
      <c r="C95" s="18">
        <f>'MACHINE INFO'!E95</f>
        <v>86</v>
      </c>
      <c r="D95" s="18">
        <f>'MACHINE INFO'!F95</f>
        <v>411154121</v>
      </c>
      <c r="E95" s="19">
        <f>'MACHINE INFO'!G95</f>
        <v>0.01</v>
      </c>
      <c r="F95" s="18" t="str">
        <f>'MACHINE INFO'!H95</f>
        <v>LIGHT AND WONDER</v>
      </c>
      <c r="G95" s="18">
        <f>'MACHINE INFO'!M95</f>
        <v>0</v>
      </c>
      <c r="H95" s="18" t="str">
        <f>'MACHINE INFO'!N95</f>
        <v>5R243W200-800CR</v>
      </c>
      <c r="I95" s="336" t="e">
        <f>'MACHINE INFO'!#REF!</f>
        <v>#REF!</v>
      </c>
      <c r="J95" s="336" t="e">
        <f>'MACHINE INFO'!#REF!</f>
        <v>#REF!</v>
      </c>
      <c r="K95" s="18" t="str">
        <f>'MACHINE INFO'!O95</f>
        <v>VIDEO MACHINE</v>
      </c>
      <c r="L95" s="18" t="e">
        <f>'MACHINE INFO'!#REF!</f>
        <v>#REF!</v>
      </c>
      <c r="M95" s="573">
        <f>IF('MACHINE INFO'!P95="","",'MACHINE INFO'!P95)</f>
        <v>0</v>
      </c>
      <c r="N95" s="235">
        <f>'MACHINE INFO'!S95</f>
        <v>45627</v>
      </c>
      <c r="O95" s="344">
        <f>IF(D95=0,"",(IF($F$3="YTD TOTALS",SUM(Blank2:TEMPLATE!C96),SUM(Blank:TEMPLATE!C96))))</f>
        <v>0</v>
      </c>
      <c r="P95" s="344" t="s">
        <v>662</v>
      </c>
      <c r="Q95" s="344">
        <f>IF(D95=0,"",(IF($F$3="YTD TOTALS",SUM(Blank2:TEMPLATE!G96),SUM(Blank:TEMPLATE!G96))))</f>
        <v>0</v>
      </c>
      <c r="R95" s="344" t="str">
        <f t="shared" si="10"/>
        <v/>
      </c>
      <c r="S95" s="344">
        <f>IF(D95=0,"",(IF($F$3="YTD TOTALS",SUM(SUM(Blank2:TEMPLATE!D96),SUM(Blank2:TEMPLATE!E96)),SUM(SUM(Blank:TEMPLATE!D96),SUM(Blank:TEMPLATE!E96)))))</f>
        <v>0</v>
      </c>
      <c r="T95" s="344" t="str">
        <f t="shared" si="11"/>
        <v/>
      </c>
      <c r="U95" s="344">
        <f>IF(D95=0,"",(IF($F$3="YTD TOTALS",SUM(Blank2:TEMPLATE!F96),SUM(Blank:TEMPLATE!F96))))</f>
        <v>0</v>
      </c>
      <c r="V95" s="344" t="str">
        <f t="shared" si="12"/>
        <v/>
      </c>
      <c r="W95" s="344">
        <f>IF(D95=0,"",(IF($F$3="YTD TOTALS",SUM(Blank2:TEMPLATE!H96),SUM(Blank:TEMPLATE!H96))))</f>
        <v>0</v>
      </c>
      <c r="X95" s="344">
        <f>IF(D95=0,"",(IF($F$3="YTD TOTALS",SUM(Blank2:TEMPLATE!I96),SUM(Blank:TEMPLATE!I96))))</f>
        <v>0</v>
      </c>
      <c r="Y95" s="344">
        <f>IF(D95=0,"",(IF($F$3="YTD TOTALS",SUM(Blank2:TEMPLATE!J96),SUM(Blank:TEMPLATE!J96))))</f>
        <v>0</v>
      </c>
      <c r="Z95" s="344">
        <f>IF(D95=0,"",(IF($F$3="YTD TOTALS",(SUM(Blank2:TEMPLATE!L96)-('MACHINE INFO'!P95*(B$6-B95+1))),(SUM(Blank:TEMPLATE!L96)-('MACHINE INFO'!P95*(B$6-B95+1))))))</f>
        <v>0</v>
      </c>
      <c r="AA95" s="345">
        <f t="shared" si="13"/>
        <v>0</v>
      </c>
      <c r="AB95" s="346">
        <f>IF(D95=0,"",(SUM('MACHINE INFO'!Q95)))</f>
        <v>0.10929999999999995</v>
      </c>
      <c r="AC95" s="347" t="str">
        <f t="shared" si="14"/>
        <v/>
      </c>
      <c r="AD95" s="348" t="str">
        <f t="shared" si="15"/>
        <v/>
      </c>
    </row>
    <row r="96" spans="1:30" s="17" customFormat="1" ht="19.25" customHeight="1" x14ac:dyDescent="0.4">
      <c r="A96" s="252" t="str">
        <f>'MACHINE INFO'!B96</f>
        <v>TP</v>
      </c>
      <c r="B96" s="228">
        <f>IF($F$3="YTD TOTALS",IF('MACHINE INFO'!C96-B$2&gt;0,'MACHINE INFO'!C96,B$2),'MACHINE INFO'!C96)</f>
        <v>45912</v>
      </c>
      <c r="C96" s="18">
        <f>'MACHINE INFO'!E96</f>
        <v>87</v>
      </c>
      <c r="D96" s="18">
        <f>'MACHINE INFO'!F96</f>
        <v>411165776</v>
      </c>
      <c r="E96" s="19">
        <f>'MACHINE INFO'!G96</f>
        <v>0.01</v>
      </c>
      <c r="F96" s="18" t="str">
        <f>'MACHINE INFO'!H96</f>
        <v>LIGHT AND WONDER</v>
      </c>
      <c r="G96" s="18">
        <f>'MACHINE INFO'!M96</f>
        <v>0</v>
      </c>
      <c r="H96" s="18" t="str">
        <f>'MACHINE INFO'!N96</f>
        <v>5R243W100-800CR</v>
      </c>
      <c r="I96" s="336" t="e">
        <f>'MACHINE INFO'!#REF!</f>
        <v>#REF!</v>
      </c>
      <c r="J96" s="336" t="e">
        <f>'MACHINE INFO'!#REF!</f>
        <v>#REF!</v>
      </c>
      <c r="K96" s="18" t="str">
        <f>'MACHINE INFO'!O96</f>
        <v>VIDEO MACHINE</v>
      </c>
      <c r="L96" s="18" t="e">
        <f>'MACHINE INFO'!#REF!</f>
        <v>#REF!</v>
      </c>
      <c r="M96" s="573">
        <f>IF('MACHINE INFO'!P96="","",'MACHINE INFO'!P96)</f>
        <v>0</v>
      </c>
      <c r="N96" s="235">
        <f>'MACHINE INFO'!S96</f>
        <v>45627</v>
      </c>
      <c r="O96" s="344">
        <f>IF(D96=0,"",(IF($F$3="YTD TOTALS",SUM(Blank2:TEMPLATE!C97),SUM(Blank:TEMPLATE!C97))))</f>
        <v>0</v>
      </c>
      <c r="P96" s="344" t="s">
        <v>663</v>
      </c>
      <c r="Q96" s="344">
        <f>IF(D96=0,"",(IF($F$3="YTD TOTALS",SUM(Blank2:TEMPLATE!G97),SUM(Blank:TEMPLATE!G97))))</f>
        <v>0</v>
      </c>
      <c r="R96" s="344" t="str">
        <f t="shared" si="10"/>
        <v/>
      </c>
      <c r="S96" s="344">
        <f>IF(D96=0,"",(IF($F$3="YTD TOTALS",SUM(SUM(Blank2:TEMPLATE!D97),SUM(Blank2:TEMPLATE!E97)),SUM(SUM(Blank:TEMPLATE!D97),SUM(Blank:TEMPLATE!E97)))))</f>
        <v>0</v>
      </c>
      <c r="T96" s="344" t="str">
        <f t="shared" si="11"/>
        <v/>
      </c>
      <c r="U96" s="344">
        <f>IF(D96=0,"",(IF($F$3="YTD TOTALS",SUM(Blank2:TEMPLATE!F97),SUM(Blank:TEMPLATE!F97))))</f>
        <v>0</v>
      </c>
      <c r="V96" s="344" t="str">
        <f t="shared" si="12"/>
        <v/>
      </c>
      <c r="W96" s="344">
        <f>IF(D96=0,"",(IF($F$3="YTD TOTALS",SUM(Blank2:TEMPLATE!H97),SUM(Blank:TEMPLATE!H97))))</f>
        <v>0</v>
      </c>
      <c r="X96" s="344">
        <f>IF(D96=0,"",(IF($F$3="YTD TOTALS",SUM(Blank2:TEMPLATE!I97),SUM(Blank:TEMPLATE!I97))))</f>
        <v>0</v>
      </c>
      <c r="Y96" s="344">
        <f>IF(D96=0,"",(IF($F$3="YTD TOTALS",SUM(Blank2:TEMPLATE!J97),SUM(Blank:TEMPLATE!J97))))</f>
        <v>0</v>
      </c>
      <c r="Z96" s="344">
        <f>IF(D96=0,"",(IF($F$3="YTD TOTALS",(SUM(Blank2:TEMPLATE!L97)-('MACHINE INFO'!P96*(B$6-B96+1))),(SUM(Blank:TEMPLATE!L97)-('MACHINE INFO'!P96*(B$6-B96+1))))))</f>
        <v>0</v>
      </c>
      <c r="AA96" s="345">
        <f t="shared" si="13"/>
        <v>0</v>
      </c>
      <c r="AB96" s="346">
        <f>IF(D96=0,"",(SUM('MACHINE INFO'!Q96)))</f>
        <v>0.10929999999999995</v>
      </c>
      <c r="AC96" s="347" t="str">
        <f t="shared" si="14"/>
        <v/>
      </c>
      <c r="AD96" s="348" t="str">
        <f t="shared" si="15"/>
        <v/>
      </c>
    </row>
    <row r="97" spans="1:30" s="17" customFormat="1" ht="19.25" customHeight="1" x14ac:dyDescent="0.4">
      <c r="A97" s="252" t="str">
        <f>'MACHINE INFO'!B97</f>
        <v>TP</v>
      </c>
      <c r="B97" s="228">
        <f>IF($F$3="YTD TOTALS",IF('MACHINE INFO'!C97-B$2&gt;0,'MACHINE INFO'!C97,B$2),'MACHINE INFO'!C97)</f>
        <v>45912</v>
      </c>
      <c r="C97" s="18">
        <f>'MACHINE INFO'!E97</f>
        <v>88</v>
      </c>
      <c r="D97" s="18">
        <f>'MACHINE INFO'!F97</f>
        <v>411170197</v>
      </c>
      <c r="E97" s="19">
        <f>'MACHINE INFO'!G97</f>
        <v>0.01</v>
      </c>
      <c r="F97" s="18" t="str">
        <f>'MACHINE INFO'!H97</f>
        <v>LIGHT AND WONDER</v>
      </c>
      <c r="G97" s="18">
        <f>'MACHINE INFO'!M97</f>
        <v>0</v>
      </c>
      <c r="H97" s="18" t="str">
        <f>'MACHINE INFO'!N97</f>
        <v>5R75L75-750CR</v>
      </c>
      <c r="I97" s="336" t="e">
        <f>'MACHINE INFO'!#REF!</f>
        <v>#REF!</v>
      </c>
      <c r="J97" s="336" t="e">
        <f>'MACHINE INFO'!#REF!</f>
        <v>#REF!</v>
      </c>
      <c r="K97" s="18" t="str">
        <f>'MACHINE INFO'!O97</f>
        <v>VIDEO MACHINE</v>
      </c>
      <c r="L97" s="18" t="e">
        <f>'MACHINE INFO'!#REF!</f>
        <v>#REF!</v>
      </c>
      <c r="M97" s="573">
        <f>IF('MACHINE INFO'!P97="","",'MACHINE INFO'!P97)</f>
        <v>0</v>
      </c>
      <c r="N97" s="235">
        <f>'MACHINE INFO'!S97</f>
        <v>45627</v>
      </c>
      <c r="O97" s="344">
        <f>IF(D97=0,"",(IF($F$3="YTD TOTALS",SUM(Blank2:TEMPLATE!C98),SUM(Blank:TEMPLATE!C98))))</f>
        <v>0</v>
      </c>
      <c r="P97" s="344" t="s">
        <v>664</v>
      </c>
      <c r="Q97" s="344">
        <f>IF(D97=0,"",(IF($F$3="YTD TOTALS",SUM(Blank2:TEMPLATE!G98),SUM(Blank:TEMPLATE!G98))))</f>
        <v>0</v>
      </c>
      <c r="R97" s="344" t="str">
        <f t="shared" si="10"/>
        <v/>
      </c>
      <c r="S97" s="344">
        <f>IF(D97=0,"",(IF($F$3="YTD TOTALS",SUM(SUM(Blank2:TEMPLATE!D98),SUM(Blank2:TEMPLATE!E98)),SUM(SUM(Blank:TEMPLATE!D98),SUM(Blank:TEMPLATE!E98)))))</f>
        <v>0</v>
      </c>
      <c r="T97" s="344" t="str">
        <f t="shared" si="11"/>
        <v/>
      </c>
      <c r="U97" s="344">
        <f>IF(D97=0,"",(IF($F$3="YTD TOTALS",SUM(Blank2:TEMPLATE!F98),SUM(Blank:TEMPLATE!F98))))</f>
        <v>0</v>
      </c>
      <c r="V97" s="344" t="str">
        <f t="shared" si="12"/>
        <v/>
      </c>
      <c r="W97" s="344">
        <f>IF(D97=0,"",(IF($F$3="YTD TOTALS",SUM(Blank2:TEMPLATE!H98),SUM(Blank:TEMPLATE!H98))))</f>
        <v>0</v>
      </c>
      <c r="X97" s="344">
        <f>IF(D97=0,"",(IF($F$3="YTD TOTALS",SUM(Blank2:TEMPLATE!I98),SUM(Blank:TEMPLATE!I98))))</f>
        <v>0</v>
      </c>
      <c r="Y97" s="344">
        <f>IF(D97=0,"",(IF($F$3="YTD TOTALS",SUM(Blank2:TEMPLATE!J98),SUM(Blank:TEMPLATE!J98))))</f>
        <v>0</v>
      </c>
      <c r="Z97" s="344">
        <f>IF(D97=0,"",(IF($F$3="YTD TOTALS",(SUM(Blank2:TEMPLATE!L98)-('MACHINE INFO'!P97*(B$6-B97+1))),(SUM(Blank:TEMPLATE!L98)-('MACHINE INFO'!P97*(B$6-B97+1))))))</f>
        <v>0</v>
      </c>
      <c r="AA97" s="345">
        <f t="shared" si="13"/>
        <v>0</v>
      </c>
      <c r="AB97" s="346">
        <f>IF(D97=0,"",(SUM('MACHINE INFO'!Q97)))</f>
        <v>0.10929999999999995</v>
      </c>
      <c r="AC97" s="347" t="str">
        <f t="shared" si="14"/>
        <v/>
      </c>
      <c r="AD97" s="348" t="str">
        <f t="shared" si="15"/>
        <v/>
      </c>
    </row>
    <row r="98" spans="1:30" s="17" customFormat="1" ht="19.25" customHeight="1" x14ac:dyDescent="0.4">
      <c r="A98" s="252" t="str">
        <f>'MACHINE INFO'!B98</f>
        <v>TP</v>
      </c>
      <c r="B98" s="228">
        <f>IF($F$3="YTD TOTALS",IF('MACHINE INFO'!C98-B$2&gt;0,'MACHINE INFO'!C98,B$2),'MACHINE INFO'!C98)</f>
        <v>45918</v>
      </c>
      <c r="C98" s="18">
        <f>'MACHINE INFO'!E98</f>
        <v>89</v>
      </c>
      <c r="D98" s="18">
        <f>'MACHINE INFO'!F98</f>
        <v>411188363</v>
      </c>
      <c r="E98" s="19">
        <f>'MACHINE INFO'!G98</f>
        <v>0.01</v>
      </c>
      <c r="F98" s="18" t="str">
        <f>'MACHINE INFO'!H98</f>
        <v>LIGHT AND WONDER</v>
      </c>
      <c r="G98" s="18">
        <f>'MACHINE INFO'!M98</f>
        <v>0</v>
      </c>
      <c r="H98" s="18" t="str">
        <f>'MACHINE INFO'!N98</f>
        <v>5R243W100-800CR</v>
      </c>
      <c r="I98" s="336" t="e">
        <f>'MACHINE INFO'!#REF!</f>
        <v>#REF!</v>
      </c>
      <c r="J98" s="336" t="e">
        <f>'MACHINE INFO'!#REF!</f>
        <v>#REF!</v>
      </c>
      <c r="K98" s="18" t="str">
        <f>'MACHINE INFO'!O98</f>
        <v>VIDEO MACHINE</v>
      </c>
      <c r="L98" s="18" t="e">
        <f>'MACHINE INFO'!#REF!</f>
        <v>#REF!</v>
      </c>
      <c r="M98" s="573">
        <f>IF('MACHINE INFO'!P98="","",'MACHINE INFO'!P98)</f>
        <v>0</v>
      </c>
      <c r="N98" s="235">
        <f>'MACHINE INFO'!S98</f>
        <v>45627</v>
      </c>
      <c r="O98" s="344">
        <f>IF(D98=0,"",(IF($F$3="YTD TOTALS",SUM(Blank2:TEMPLATE!C99),SUM(Blank:TEMPLATE!C99))))</f>
        <v>0</v>
      </c>
      <c r="P98" s="344" t="s">
        <v>665</v>
      </c>
      <c r="Q98" s="344">
        <f>IF(D98=0,"",(IF($F$3="YTD TOTALS",SUM(Blank2:TEMPLATE!G99),SUM(Blank:TEMPLATE!G99))))</f>
        <v>0</v>
      </c>
      <c r="R98" s="344" t="str">
        <f t="shared" si="10"/>
        <v/>
      </c>
      <c r="S98" s="344">
        <f>IF(D98=0,"",(IF($F$3="YTD TOTALS",SUM(SUM(Blank2:TEMPLATE!D99),SUM(Blank2:TEMPLATE!E99)),SUM(SUM(Blank:TEMPLATE!D99),SUM(Blank:TEMPLATE!E99)))))</f>
        <v>0</v>
      </c>
      <c r="T98" s="344" t="str">
        <f t="shared" si="11"/>
        <v/>
      </c>
      <c r="U98" s="344">
        <f>IF(D98=0,"",(IF($F$3="YTD TOTALS",SUM(Blank2:TEMPLATE!F99),SUM(Blank:TEMPLATE!F99))))</f>
        <v>0</v>
      </c>
      <c r="V98" s="344" t="str">
        <f t="shared" si="12"/>
        <v/>
      </c>
      <c r="W98" s="344">
        <f>IF(D98=0,"",(IF($F$3="YTD TOTALS",SUM(Blank2:TEMPLATE!H99),SUM(Blank:TEMPLATE!H99))))</f>
        <v>0</v>
      </c>
      <c r="X98" s="344">
        <f>IF(D98=0,"",(IF($F$3="YTD TOTALS",SUM(Blank2:TEMPLATE!I99),SUM(Blank:TEMPLATE!I99))))</f>
        <v>0</v>
      </c>
      <c r="Y98" s="344">
        <f>IF(D98=0,"",(IF($F$3="YTD TOTALS",SUM(Blank2:TEMPLATE!J99),SUM(Blank:TEMPLATE!J99))))</f>
        <v>0</v>
      </c>
      <c r="Z98" s="344">
        <f>IF(D98=0,"",(IF($F$3="YTD TOTALS",(SUM(Blank2:TEMPLATE!L99)-('MACHINE INFO'!P98*(B$6-B98+1))),(SUM(Blank:TEMPLATE!L99)-('MACHINE INFO'!P98*(B$6-B98+1))))))</f>
        <v>0</v>
      </c>
      <c r="AA98" s="345">
        <f t="shared" si="13"/>
        <v>0</v>
      </c>
      <c r="AB98" s="346">
        <f>IF(D98=0,"",(SUM('MACHINE INFO'!Q98)))</f>
        <v>0.1179</v>
      </c>
      <c r="AC98" s="347" t="str">
        <f t="shared" si="14"/>
        <v/>
      </c>
      <c r="AD98" s="348" t="str">
        <f t="shared" si="15"/>
        <v/>
      </c>
    </row>
    <row r="99" spans="1:30" s="17" customFormat="1" ht="19.25" customHeight="1" x14ac:dyDescent="0.4">
      <c r="A99" s="252" t="str">
        <f>'MACHINE INFO'!B99</f>
        <v>TP</v>
      </c>
      <c r="B99" s="228">
        <f>IF($F$3="YTD TOTALS",IF('MACHINE INFO'!C99-B$2&gt;0,'MACHINE INFO'!C99,B$2),'MACHINE INFO'!C99)</f>
        <v>45912</v>
      </c>
      <c r="C99" s="18">
        <f>'MACHINE INFO'!E99</f>
        <v>90</v>
      </c>
      <c r="D99" s="18">
        <f>'MACHINE INFO'!F99</f>
        <v>411190462</v>
      </c>
      <c r="E99" s="19">
        <f>'MACHINE INFO'!G99</f>
        <v>0.01</v>
      </c>
      <c r="F99" s="18" t="str">
        <f>'MACHINE INFO'!H99</f>
        <v>LIGHT AND WONDER</v>
      </c>
      <c r="G99" s="18">
        <f>'MACHINE INFO'!M99</f>
        <v>0</v>
      </c>
      <c r="H99" s="18" t="str">
        <f>'MACHINE INFO'!N99</f>
        <v>5R243W100-800CR</v>
      </c>
      <c r="I99" s="336" t="e">
        <f>'MACHINE INFO'!#REF!</f>
        <v>#REF!</v>
      </c>
      <c r="J99" s="336" t="e">
        <f>'MACHINE INFO'!#REF!</f>
        <v>#REF!</v>
      </c>
      <c r="K99" s="18" t="str">
        <f>'MACHINE INFO'!O99</f>
        <v>VIDEO MACHINE</v>
      </c>
      <c r="L99" s="18" t="e">
        <f>'MACHINE INFO'!#REF!</f>
        <v>#REF!</v>
      </c>
      <c r="M99" s="573">
        <f>IF('MACHINE INFO'!P99="","",'MACHINE INFO'!P99)</f>
        <v>0</v>
      </c>
      <c r="N99" s="235">
        <f>'MACHINE INFO'!S99</f>
        <v>45627</v>
      </c>
      <c r="O99" s="344">
        <f>IF(D99=0,"",(IF($F$3="YTD TOTALS",SUM(Blank2:TEMPLATE!C100),SUM(Blank:TEMPLATE!C100))))</f>
        <v>0</v>
      </c>
      <c r="P99" s="344" t="s">
        <v>666</v>
      </c>
      <c r="Q99" s="344">
        <f>IF(D99=0,"",(IF($F$3="YTD TOTALS",SUM(Blank2:TEMPLATE!G100),SUM(Blank:TEMPLATE!G100))))</f>
        <v>0</v>
      </c>
      <c r="R99" s="344" t="str">
        <f t="shared" si="10"/>
        <v/>
      </c>
      <c r="S99" s="344">
        <f>IF(D99=0,"",(IF($F$3="YTD TOTALS",SUM(SUM(Blank2:TEMPLATE!D100),SUM(Blank2:TEMPLATE!E100)),SUM(SUM(Blank:TEMPLATE!D100),SUM(Blank:TEMPLATE!E100)))))</f>
        <v>0</v>
      </c>
      <c r="T99" s="344" t="str">
        <f t="shared" si="11"/>
        <v/>
      </c>
      <c r="U99" s="344">
        <f>IF(D99=0,"",(IF($F$3="YTD TOTALS",SUM(Blank2:TEMPLATE!F100),SUM(Blank:TEMPLATE!F100))))</f>
        <v>0</v>
      </c>
      <c r="V99" s="344" t="str">
        <f t="shared" si="12"/>
        <v/>
      </c>
      <c r="W99" s="344">
        <f>IF(D99=0,"",(IF($F$3="YTD TOTALS",SUM(Blank2:TEMPLATE!H100),SUM(Blank:TEMPLATE!H100))))</f>
        <v>0</v>
      </c>
      <c r="X99" s="344">
        <f>IF(D99=0,"",(IF($F$3="YTD TOTALS",SUM(Blank2:TEMPLATE!I100),SUM(Blank:TEMPLATE!I100))))</f>
        <v>0</v>
      </c>
      <c r="Y99" s="344">
        <f>IF(D99=0,"",(IF($F$3="YTD TOTALS",SUM(Blank2:TEMPLATE!J100),SUM(Blank:TEMPLATE!J100))))</f>
        <v>0</v>
      </c>
      <c r="Z99" s="344">
        <f>IF(D99=0,"",(IF($F$3="YTD TOTALS",(SUM(Blank2:TEMPLATE!L100)-('MACHINE INFO'!P99*(B$6-B99+1))),(SUM(Blank:TEMPLATE!L100)-('MACHINE INFO'!P99*(B$6-B99+1))))))</f>
        <v>0</v>
      </c>
      <c r="AA99" s="345">
        <f t="shared" si="13"/>
        <v>0</v>
      </c>
      <c r="AB99" s="346">
        <f>IF(D99=0,"",(SUM('MACHINE INFO'!Q99)))</f>
        <v>0.1179</v>
      </c>
      <c r="AC99" s="347" t="str">
        <f t="shared" si="14"/>
        <v/>
      </c>
      <c r="AD99" s="348" t="str">
        <f t="shared" si="15"/>
        <v/>
      </c>
    </row>
    <row r="100" spans="1:30" s="17" customFormat="1" ht="19.25" customHeight="1" x14ac:dyDescent="0.4">
      <c r="A100" s="252" t="str">
        <f>'MACHINE INFO'!B100</f>
        <v>TP</v>
      </c>
      <c r="B100" s="228">
        <f>IF($F$3="YTD TOTALS",IF('MACHINE INFO'!C100-B$2&gt;0,'MACHINE INFO'!C100,B$2),'MACHINE INFO'!C100)</f>
        <v>45912</v>
      </c>
      <c r="C100" s="18">
        <f>'MACHINE INFO'!E100</f>
        <v>91</v>
      </c>
      <c r="D100" s="18">
        <f>'MACHINE INFO'!F100</f>
        <v>411207529</v>
      </c>
      <c r="E100" s="19">
        <f>'MACHINE INFO'!G100</f>
        <v>0.01</v>
      </c>
      <c r="F100" s="18" t="str">
        <f>'MACHINE INFO'!H100</f>
        <v>LIGHT AND WONDER</v>
      </c>
      <c r="G100" s="18">
        <f>'MACHINE INFO'!M100</f>
        <v>0</v>
      </c>
      <c r="H100" s="18" t="str">
        <f>'MACHINE INFO'!N100</f>
        <v>5R243W100-800CR</v>
      </c>
      <c r="I100" s="336" t="e">
        <f>'MACHINE INFO'!#REF!</f>
        <v>#REF!</v>
      </c>
      <c r="J100" s="336" t="e">
        <f>'MACHINE INFO'!#REF!</f>
        <v>#REF!</v>
      </c>
      <c r="K100" s="18" t="str">
        <f>'MACHINE INFO'!O100</f>
        <v>VIDEO MACHINE</v>
      </c>
      <c r="L100" s="18" t="e">
        <f>'MACHINE INFO'!#REF!</f>
        <v>#REF!</v>
      </c>
      <c r="M100" s="573">
        <f>IF('MACHINE INFO'!P100="","",'MACHINE INFO'!P100)</f>
        <v>0</v>
      </c>
      <c r="N100" s="235">
        <f>'MACHINE INFO'!S100</f>
        <v>45627</v>
      </c>
      <c r="O100" s="344">
        <f>IF(D100=0,"",(IF($F$3="YTD TOTALS",SUM(Blank2:TEMPLATE!C101),SUM(Blank:TEMPLATE!C101))))</f>
        <v>0</v>
      </c>
      <c r="P100" s="344" t="s">
        <v>667</v>
      </c>
      <c r="Q100" s="344">
        <f>IF(D100=0,"",(IF($F$3="YTD TOTALS",SUM(Blank2:TEMPLATE!G101),SUM(Blank:TEMPLATE!G101))))</f>
        <v>0</v>
      </c>
      <c r="R100" s="344" t="str">
        <f t="shared" si="10"/>
        <v/>
      </c>
      <c r="S100" s="344">
        <f>IF(D100=0,"",(IF($F$3="YTD TOTALS",SUM(SUM(Blank2:TEMPLATE!D101),SUM(Blank2:TEMPLATE!E101)),SUM(SUM(Blank:TEMPLATE!D101),SUM(Blank:TEMPLATE!E101)))))</f>
        <v>0</v>
      </c>
      <c r="T100" s="344" t="str">
        <f t="shared" si="11"/>
        <v/>
      </c>
      <c r="U100" s="344">
        <f>IF(D100=0,"",(IF($F$3="YTD TOTALS",SUM(Blank2:TEMPLATE!F101),SUM(Blank:TEMPLATE!F101))))</f>
        <v>0</v>
      </c>
      <c r="V100" s="344" t="str">
        <f t="shared" si="12"/>
        <v/>
      </c>
      <c r="W100" s="344">
        <f>IF(D100=0,"",(IF($F$3="YTD TOTALS",SUM(Blank2:TEMPLATE!H101),SUM(Blank:TEMPLATE!H101))))</f>
        <v>0</v>
      </c>
      <c r="X100" s="344">
        <f>IF(D100=0,"",(IF($F$3="YTD TOTALS",SUM(Blank2:TEMPLATE!I101),SUM(Blank:TEMPLATE!I101))))</f>
        <v>0</v>
      </c>
      <c r="Y100" s="344">
        <f>IF(D100=0,"",(IF($F$3="YTD TOTALS",SUM(Blank2:TEMPLATE!J101),SUM(Blank:TEMPLATE!J101))))</f>
        <v>0</v>
      </c>
      <c r="Z100" s="344">
        <f>IF(D100=0,"",(IF($F$3="YTD TOTALS",(SUM(Blank2:TEMPLATE!L101)-('MACHINE INFO'!P100*(B$6-B100+1))),(SUM(Blank:TEMPLATE!L101)-('MACHINE INFO'!P100*(B$6-B100+1))))))</f>
        <v>0</v>
      </c>
      <c r="AA100" s="345">
        <f t="shared" si="13"/>
        <v>0</v>
      </c>
      <c r="AB100" s="346">
        <f>IF(D100=0,"",(SUM('MACHINE INFO'!Q100)))</f>
        <v>0.1179</v>
      </c>
      <c r="AC100" s="347" t="str">
        <f t="shared" si="14"/>
        <v/>
      </c>
      <c r="AD100" s="348" t="str">
        <f t="shared" si="15"/>
        <v/>
      </c>
    </row>
    <row r="101" spans="1:30" s="17" customFormat="1" ht="19.25" customHeight="1" x14ac:dyDescent="0.4">
      <c r="A101" s="252" t="str">
        <f>'MACHINE INFO'!B101</f>
        <v>TP</v>
      </c>
      <c r="B101" s="228">
        <f>IF($F$3="YTD TOTALS",IF('MACHINE INFO'!C101-B$2&gt;0,'MACHINE INFO'!C101,B$2),'MACHINE INFO'!C101)</f>
        <v>45912</v>
      </c>
      <c r="C101" s="18">
        <f>'MACHINE INFO'!E101</f>
        <v>92</v>
      </c>
      <c r="D101" s="18">
        <f>'MACHINE INFO'!F101</f>
        <v>411219308</v>
      </c>
      <c r="E101" s="19">
        <f>'MACHINE INFO'!G101</f>
        <v>0.01</v>
      </c>
      <c r="F101" s="18" t="str">
        <f>'MACHINE INFO'!H101</f>
        <v>LIGHT AND WONDER</v>
      </c>
      <c r="G101" s="18">
        <f>'MACHINE INFO'!M101</f>
        <v>0</v>
      </c>
      <c r="H101" s="18" t="str">
        <f>'MACHINE INFO'!N101</f>
        <v>5R243W100-5000CR</v>
      </c>
      <c r="I101" s="336" t="e">
        <f>'MACHINE INFO'!#REF!</f>
        <v>#REF!</v>
      </c>
      <c r="J101" s="336" t="e">
        <f>'MACHINE INFO'!#REF!</f>
        <v>#REF!</v>
      </c>
      <c r="K101" s="18" t="str">
        <f>'MACHINE INFO'!O101</f>
        <v>VIDEO MACHINE</v>
      </c>
      <c r="L101" s="18" t="e">
        <f>'MACHINE INFO'!#REF!</f>
        <v>#REF!</v>
      </c>
      <c r="M101" s="573">
        <f>IF('MACHINE INFO'!P101="","",'MACHINE INFO'!P101)</f>
        <v>65</v>
      </c>
      <c r="N101" s="235">
        <f>'MACHINE INFO'!S101</f>
        <v>45627</v>
      </c>
      <c r="O101" s="344">
        <f>IF(D101=0,"",(IF($F$3="YTD TOTALS",SUM(Blank2:TEMPLATE!C102),SUM(Blank:TEMPLATE!C102))))</f>
        <v>0</v>
      </c>
      <c r="P101" s="344" t="s">
        <v>668</v>
      </c>
      <c r="Q101" s="344">
        <f>IF(D101=0,"",(IF($F$3="YTD TOTALS",SUM(Blank2:TEMPLATE!G102),SUM(Blank:TEMPLATE!G102))))</f>
        <v>0</v>
      </c>
      <c r="R101" s="344" t="str">
        <f t="shared" si="10"/>
        <v/>
      </c>
      <c r="S101" s="344">
        <f>IF(D101=0,"",(IF($F$3="YTD TOTALS",SUM(SUM(Blank2:TEMPLATE!D102),SUM(Blank2:TEMPLATE!E102)),SUM(SUM(Blank:TEMPLATE!D102),SUM(Blank:TEMPLATE!E102)))))</f>
        <v>0</v>
      </c>
      <c r="T101" s="344" t="str">
        <f t="shared" si="11"/>
        <v/>
      </c>
      <c r="U101" s="344">
        <f>IF(D101=0,"",(IF($F$3="YTD TOTALS",SUM(Blank2:TEMPLATE!F102),SUM(Blank:TEMPLATE!F102))))</f>
        <v>0</v>
      </c>
      <c r="V101" s="344" t="str">
        <f t="shared" si="12"/>
        <v/>
      </c>
      <c r="W101" s="344">
        <f>IF(D101=0,"",(IF($F$3="YTD TOTALS",SUM(Blank2:TEMPLATE!H102),SUM(Blank:TEMPLATE!H102))))</f>
        <v>0</v>
      </c>
      <c r="X101" s="344">
        <f>IF(D101=0,"",(IF($F$3="YTD TOTALS",SUM(Blank2:TEMPLATE!I102),SUM(Blank:TEMPLATE!I102))))</f>
        <v>0</v>
      </c>
      <c r="Y101" s="344">
        <f>IF(D101=0,"",(IF($F$3="YTD TOTALS",SUM(Blank2:TEMPLATE!J102),SUM(Blank:TEMPLATE!J102))))</f>
        <v>0</v>
      </c>
      <c r="Z101" s="344">
        <f>IF(D101=0,"",(IF($F$3="YTD TOTALS",(SUM(Blank2:TEMPLATE!L102)-('MACHINE INFO'!P101*(B$6-B101+1))),(SUM(Blank:TEMPLATE!L102)-('MACHINE INFO'!P101*(B$6-B101+1))))))</f>
        <v>-5135</v>
      </c>
      <c r="AA101" s="345">
        <f t="shared" si="13"/>
        <v>-65</v>
      </c>
      <c r="AB101" s="346">
        <f>IF(D101=0,"",(SUM('MACHINE INFO'!Q101)))</f>
        <v>0.11750000000000005</v>
      </c>
      <c r="AC101" s="347" t="str">
        <f t="shared" si="14"/>
        <v/>
      </c>
      <c r="AD101" s="348" t="str">
        <f t="shared" si="15"/>
        <v/>
      </c>
    </row>
    <row r="102" spans="1:30" s="17" customFormat="1" ht="19.25" customHeight="1" x14ac:dyDescent="0.4">
      <c r="A102" s="252" t="str">
        <f>'MACHINE INFO'!B102</f>
        <v>TP</v>
      </c>
      <c r="B102" s="228">
        <f>IF($F$3="YTD TOTALS",IF('MACHINE INFO'!C102-B$2&gt;0,'MACHINE INFO'!C102,B$2),'MACHINE INFO'!C102)</f>
        <v>45912</v>
      </c>
      <c r="C102" s="18">
        <f>'MACHINE INFO'!E102</f>
        <v>93</v>
      </c>
      <c r="D102" s="18">
        <f>'MACHINE INFO'!F102</f>
        <v>411225570</v>
      </c>
      <c r="E102" s="19">
        <f>'MACHINE INFO'!G102</f>
        <v>0.01</v>
      </c>
      <c r="F102" s="18" t="str">
        <f>'MACHINE INFO'!H102</f>
        <v>LIGHT AND WONDER</v>
      </c>
      <c r="G102" s="18">
        <f>'MACHINE INFO'!M102</f>
        <v>0</v>
      </c>
      <c r="H102" s="18" t="str">
        <f>'MACHINE INFO'!N102</f>
        <v>5R243W100-5000CR</v>
      </c>
      <c r="I102" s="336" t="e">
        <f>'MACHINE INFO'!#REF!</f>
        <v>#REF!</v>
      </c>
      <c r="J102" s="336" t="e">
        <f>'MACHINE INFO'!#REF!</f>
        <v>#REF!</v>
      </c>
      <c r="K102" s="18" t="str">
        <f>'MACHINE INFO'!O102</f>
        <v>VIDEO MACHINE</v>
      </c>
      <c r="L102" s="18" t="e">
        <f>'MACHINE INFO'!#REF!</f>
        <v>#REF!</v>
      </c>
      <c r="M102" s="573">
        <f>IF('MACHINE INFO'!P102="","",'MACHINE INFO'!P102)</f>
        <v>70</v>
      </c>
      <c r="N102" s="235">
        <f>'MACHINE INFO'!S102</f>
        <v>45627</v>
      </c>
      <c r="O102" s="344">
        <f>IF(D102=0,"",(IF($F$3="YTD TOTALS",SUM(Blank2:TEMPLATE!C103),SUM(Blank:TEMPLATE!C103))))</f>
        <v>0</v>
      </c>
      <c r="P102" s="344" t="s">
        <v>669</v>
      </c>
      <c r="Q102" s="344">
        <f>IF(D102=0,"",(IF($F$3="YTD TOTALS",SUM(Blank2:TEMPLATE!G103),SUM(Blank:TEMPLATE!G103))))</f>
        <v>0</v>
      </c>
      <c r="R102" s="344" t="str">
        <f t="shared" si="10"/>
        <v/>
      </c>
      <c r="S102" s="344">
        <f>IF(D102=0,"",(IF($F$3="YTD TOTALS",SUM(SUM(Blank2:TEMPLATE!D103),SUM(Blank2:TEMPLATE!E103)),SUM(SUM(Blank:TEMPLATE!D103),SUM(Blank:TEMPLATE!E103)))))</f>
        <v>0</v>
      </c>
      <c r="T102" s="344" t="str">
        <f t="shared" si="11"/>
        <v/>
      </c>
      <c r="U102" s="344">
        <f>IF(D102=0,"",(IF($F$3="YTD TOTALS",SUM(Blank2:TEMPLATE!F103),SUM(Blank:TEMPLATE!F103))))</f>
        <v>0</v>
      </c>
      <c r="V102" s="344" t="str">
        <f t="shared" si="12"/>
        <v/>
      </c>
      <c r="W102" s="344">
        <f>IF(D102=0,"",(IF($F$3="YTD TOTALS",SUM(Blank2:TEMPLATE!H103),SUM(Blank:TEMPLATE!H103))))</f>
        <v>0</v>
      </c>
      <c r="X102" s="344">
        <f>IF(D102=0,"",(IF($F$3="YTD TOTALS",SUM(Blank2:TEMPLATE!I103),SUM(Blank:TEMPLATE!I103))))</f>
        <v>0</v>
      </c>
      <c r="Y102" s="344">
        <f>IF(D102=0,"",(IF($F$3="YTD TOTALS",SUM(Blank2:TEMPLATE!J103),SUM(Blank:TEMPLATE!J103))))</f>
        <v>0</v>
      </c>
      <c r="Z102" s="344">
        <f>IF(D102=0,"",(IF($F$3="YTD TOTALS",(SUM(Blank2:TEMPLATE!L103)-('MACHINE INFO'!P102*(B$6-B102+1))),(SUM(Blank:TEMPLATE!L103)-('MACHINE INFO'!P102*(B$6-B102+1))))))</f>
        <v>-5530</v>
      </c>
      <c r="AA102" s="345">
        <f t="shared" si="13"/>
        <v>-70</v>
      </c>
      <c r="AB102" s="346">
        <f>IF(D102=0,"",(SUM('MACHINE INFO'!Q102)))</f>
        <v>0.11750000000000005</v>
      </c>
      <c r="AC102" s="347" t="str">
        <f t="shared" si="14"/>
        <v/>
      </c>
      <c r="AD102" s="348" t="str">
        <f t="shared" si="15"/>
        <v/>
      </c>
    </row>
    <row r="103" spans="1:30" s="17" customFormat="1" ht="19.25" customHeight="1" x14ac:dyDescent="0.4">
      <c r="A103" s="252" t="str">
        <f>'MACHINE INFO'!B103</f>
        <v>TP</v>
      </c>
      <c r="B103" s="228">
        <f>IF($F$3="YTD TOTALS",IF('MACHINE INFO'!C103-B$2&gt;0,'MACHINE INFO'!C103,B$2),'MACHINE INFO'!C103)</f>
        <v>45912</v>
      </c>
      <c r="C103" s="18">
        <f>'MACHINE INFO'!E103</f>
        <v>94</v>
      </c>
      <c r="D103" s="18">
        <f>'MACHINE INFO'!F103</f>
        <v>411239671</v>
      </c>
      <c r="E103" s="19">
        <f>'MACHINE INFO'!G103</f>
        <v>0.01</v>
      </c>
      <c r="F103" s="18" t="str">
        <f>'MACHINE INFO'!H103</f>
        <v>LIGHT AND WONDER</v>
      </c>
      <c r="G103" s="18">
        <f>'MACHINE INFO'!M103</f>
        <v>0</v>
      </c>
      <c r="H103" s="18" t="str">
        <f>'MACHINE INFO'!N103</f>
        <v>5R243W100-5000CR</v>
      </c>
      <c r="I103" s="336" t="e">
        <f>'MACHINE INFO'!#REF!</f>
        <v>#REF!</v>
      </c>
      <c r="J103" s="336" t="e">
        <f>'MACHINE INFO'!#REF!</f>
        <v>#REF!</v>
      </c>
      <c r="K103" s="18" t="str">
        <f>'MACHINE INFO'!O103</f>
        <v>VIDEO MACHINE</v>
      </c>
      <c r="L103" s="18" t="e">
        <f>'MACHINE INFO'!#REF!</f>
        <v>#REF!</v>
      </c>
      <c r="M103" s="573">
        <f>IF('MACHINE INFO'!P103="","",'MACHINE INFO'!P103)</f>
        <v>70</v>
      </c>
      <c r="N103" s="235">
        <f>'MACHINE INFO'!S103</f>
        <v>45627</v>
      </c>
      <c r="O103" s="344">
        <f>IF(D103=0,"",(IF($F$3="YTD TOTALS",SUM(Blank2:TEMPLATE!C104),SUM(Blank:TEMPLATE!C104))))</f>
        <v>0</v>
      </c>
      <c r="P103" s="344" t="s">
        <v>670</v>
      </c>
      <c r="Q103" s="344">
        <f>IF(D103=0,"",(IF($F$3="YTD TOTALS",SUM(Blank2:TEMPLATE!G104),SUM(Blank:TEMPLATE!G104))))</f>
        <v>0</v>
      </c>
      <c r="R103" s="344" t="str">
        <f t="shared" si="10"/>
        <v/>
      </c>
      <c r="S103" s="344">
        <f>IF(D103=0,"",(IF($F$3="YTD TOTALS",SUM(SUM(Blank2:TEMPLATE!D104),SUM(Blank2:TEMPLATE!E104)),SUM(SUM(Blank:TEMPLATE!D104),SUM(Blank:TEMPLATE!E104)))))</f>
        <v>0</v>
      </c>
      <c r="T103" s="344" t="str">
        <f t="shared" si="11"/>
        <v/>
      </c>
      <c r="U103" s="344">
        <f>IF(D103=0,"",(IF($F$3="YTD TOTALS",SUM(Blank2:TEMPLATE!F104),SUM(Blank:TEMPLATE!F104))))</f>
        <v>0</v>
      </c>
      <c r="V103" s="344" t="str">
        <f t="shared" si="12"/>
        <v/>
      </c>
      <c r="W103" s="344">
        <f>IF(D103=0,"",(IF($F$3="YTD TOTALS",SUM(Blank2:TEMPLATE!H104),SUM(Blank:TEMPLATE!H104))))</f>
        <v>0</v>
      </c>
      <c r="X103" s="344">
        <f>IF(D103=0,"",(IF($F$3="YTD TOTALS",SUM(Blank2:TEMPLATE!I104),SUM(Blank:TEMPLATE!I104))))</f>
        <v>0</v>
      </c>
      <c r="Y103" s="344">
        <f>IF(D103=0,"",(IF($F$3="YTD TOTALS",SUM(Blank2:TEMPLATE!J104),SUM(Blank:TEMPLATE!J104))))</f>
        <v>0</v>
      </c>
      <c r="Z103" s="344">
        <f>IF(D103=0,"",(IF($F$3="YTD TOTALS",(SUM(Blank2:TEMPLATE!L104)-('MACHINE INFO'!P103*(B$6-B103+1))),(SUM(Blank:TEMPLATE!L104)-('MACHINE INFO'!P103*(B$6-B103+1))))))</f>
        <v>-5530</v>
      </c>
      <c r="AA103" s="345">
        <f t="shared" si="13"/>
        <v>-70</v>
      </c>
      <c r="AB103" s="346">
        <f>IF(D103=0,"",(SUM('MACHINE INFO'!Q103)))</f>
        <v>0.11750000000000005</v>
      </c>
      <c r="AC103" s="347" t="str">
        <f t="shared" si="14"/>
        <v/>
      </c>
      <c r="AD103" s="348" t="str">
        <f t="shared" si="15"/>
        <v/>
      </c>
    </row>
    <row r="104" spans="1:30" s="17" customFormat="1" ht="19.25" customHeight="1" x14ac:dyDescent="0.4">
      <c r="A104" s="252" t="str">
        <f>'MACHINE INFO'!B104</f>
        <v>TP</v>
      </c>
      <c r="B104" s="228">
        <f>IF($F$3="YTD TOTALS",IF('MACHINE INFO'!C104-B$2&gt;0,'MACHINE INFO'!C104,B$2),'MACHINE INFO'!C104)</f>
        <v>45912</v>
      </c>
      <c r="C104" s="18">
        <f>'MACHINE INFO'!E104</f>
        <v>95</v>
      </c>
      <c r="D104" s="18">
        <f>'MACHINE INFO'!F104</f>
        <v>411245054</v>
      </c>
      <c r="E104" s="19">
        <f>'MACHINE INFO'!G104</f>
        <v>0.01</v>
      </c>
      <c r="F104" s="18" t="str">
        <f>'MACHINE INFO'!H104</f>
        <v>LIGHT AND WONDER</v>
      </c>
      <c r="G104" s="18">
        <f>'MACHINE INFO'!M104</f>
        <v>0</v>
      </c>
      <c r="H104" s="18" t="str">
        <f>'MACHINE INFO'!N104</f>
        <v>5R75L75-750CR</v>
      </c>
      <c r="I104" s="336" t="e">
        <f>'MACHINE INFO'!#REF!</f>
        <v>#REF!</v>
      </c>
      <c r="J104" s="336" t="e">
        <f>'MACHINE INFO'!#REF!</f>
        <v>#REF!</v>
      </c>
      <c r="K104" s="18" t="str">
        <f>'MACHINE INFO'!O104</f>
        <v>VIDEO MACHINE</v>
      </c>
      <c r="L104" s="18" t="e">
        <f>'MACHINE INFO'!#REF!</f>
        <v>#REF!</v>
      </c>
      <c r="M104" s="573">
        <f>IF('MACHINE INFO'!P104="","",'MACHINE INFO'!P104)</f>
        <v>0</v>
      </c>
      <c r="N104" s="235">
        <f>'MACHINE INFO'!S104</f>
        <v>45627</v>
      </c>
      <c r="O104" s="344">
        <f>IF(D104=0,"",(IF($F$3="YTD TOTALS",SUM(Blank2:TEMPLATE!C105),SUM(Blank:TEMPLATE!C105))))</f>
        <v>0</v>
      </c>
      <c r="P104" s="344" t="s">
        <v>671</v>
      </c>
      <c r="Q104" s="344">
        <f>IF(D104=0,"",(IF($F$3="YTD TOTALS",SUM(Blank2:TEMPLATE!G105),SUM(Blank:TEMPLATE!G105))))</f>
        <v>0</v>
      </c>
      <c r="R104" s="344" t="str">
        <f t="shared" si="10"/>
        <v/>
      </c>
      <c r="S104" s="344">
        <f>IF(D104=0,"",(IF($F$3="YTD TOTALS",SUM(SUM(Blank2:TEMPLATE!D105),SUM(Blank2:TEMPLATE!E105)),SUM(SUM(Blank:TEMPLATE!D105),SUM(Blank:TEMPLATE!E105)))))</f>
        <v>0</v>
      </c>
      <c r="T104" s="344" t="str">
        <f t="shared" si="11"/>
        <v/>
      </c>
      <c r="U104" s="344">
        <f>IF(D104=0,"",(IF($F$3="YTD TOTALS",SUM(Blank2:TEMPLATE!F105),SUM(Blank:TEMPLATE!F105))))</f>
        <v>0</v>
      </c>
      <c r="V104" s="344" t="str">
        <f t="shared" si="12"/>
        <v/>
      </c>
      <c r="W104" s="344">
        <f>IF(D104=0,"",(IF($F$3="YTD TOTALS",SUM(Blank2:TEMPLATE!H105),SUM(Blank:TEMPLATE!H105))))</f>
        <v>0</v>
      </c>
      <c r="X104" s="344">
        <f>IF(D104=0,"",(IF($F$3="YTD TOTALS",SUM(Blank2:TEMPLATE!I105),SUM(Blank:TEMPLATE!I105))))</f>
        <v>0</v>
      </c>
      <c r="Y104" s="344">
        <f>IF(D104=0,"",(IF($F$3="YTD TOTALS",SUM(Blank2:TEMPLATE!J105),SUM(Blank:TEMPLATE!J105))))</f>
        <v>0</v>
      </c>
      <c r="Z104" s="344">
        <f>IF(D104=0,"",(IF($F$3="YTD TOTALS",(SUM(Blank2:TEMPLATE!L105)-('MACHINE INFO'!P104*(B$6-B104+1))),(SUM(Blank:TEMPLATE!L105)-('MACHINE INFO'!P104*(B$6-B104+1))))))</f>
        <v>0</v>
      </c>
      <c r="AA104" s="345">
        <f t="shared" si="13"/>
        <v>0</v>
      </c>
      <c r="AB104" s="346">
        <f>IF(D104=0,"",(SUM('MACHINE INFO'!Q104)))</f>
        <v>0.11650000000000005</v>
      </c>
      <c r="AC104" s="347" t="str">
        <f t="shared" si="14"/>
        <v/>
      </c>
      <c r="AD104" s="348" t="str">
        <f t="shared" si="15"/>
        <v/>
      </c>
    </row>
    <row r="105" spans="1:30" s="17" customFormat="1" ht="19.25" customHeight="1" x14ac:dyDescent="0.4">
      <c r="A105" s="252" t="str">
        <f>'MACHINE INFO'!B105</f>
        <v>TP</v>
      </c>
      <c r="B105" s="228">
        <f>IF($F$3="YTD TOTALS",IF('MACHINE INFO'!C105-B$2&gt;0,'MACHINE INFO'!C105,B$2),'MACHINE INFO'!C105)</f>
        <v>45912</v>
      </c>
      <c r="C105" s="18">
        <f>'MACHINE INFO'!E105</f>
        <v>96</v>
      </c>
      <c r="D105" s="18">
        <f>'MACHINE INFO'!F105</f>
        <v>411253979</v>
      </c>
      <c r="E105" s="19">
        <f>'MACHINE INFO'!G105</f>
        <v>0.01</v>
      </c>
      <c r="F105" s="18" t="str">
        <f>'MACHINE INFO'!H105</f>
        <v>LIGHT AND WONDER</v>
      </c>
      <c r="G105" s="18">
        <f>'MACHINE INFO'!M105</f>
        <v>0</v>
      </c>
      <c r="H105" s="18" t="str">
        <f>'MACHINE INFO'!N105</f>
        <v>5R243W200-800CR</v>
      </c>
      <c r="I105" s="336" t="e">
        <f>'MACHINE INFO'!#REF!</f>
        <v>#REF!</v>
      </c>
      <c r="J105" s="336" t="e">
        <f>'MACHINE INFO'!#REF!</f>
        <v>#REF!</v>
      </c>
      <c r="K105" s="18" t="str">
        <f>'MACHINE INFO'!O105</f>
        <v>VIDEO MACHINE</v>
      </c>
      <c r="L105" s="18" t="e">
        <f>'MACHINE INFO'!#REF!</f>
        <v>#REF!</v>
      </c>
      <c r="M105" s="573">
        <f>IF('MACHINE INFO'!P105="","",'MACHINE INFO'!P105)</f>
        <v>0</v>
      </c>
      <c r="N105" s="235">
        <f>'MACHINE INFO'!S105</f>
        <v>45627</v>
      </c>
      <c r="O105" s="344">
        <f>IF(D105=0,"",(IF($F$3="YTD TOTALS",SUM(Blank2:TEMPLATE!C106),SUM(Blank:TEMPLATE!C106))))</f>
        <v>0</v>
      </c>
      <c r="P105" s="344" t="s">
        <v>672</v>
      </c>
      <c r="Q105" s="344">
        <f>IF(D105=0,"",(IF($F$3="YTD TOTALS",SUM(Blank2:TEMPLATE!G106),SUM(Blank:TEMPLATE!G106))))</f>
        <v>0</v>
      </c>
      <c r="R105" s="344" t="str">
        <f t="shared" si="10"/>
        <v/>
      </c>
      <c r="S105" s="344">
        <f>IF(D105=0,"",(IF($F$3="YTD TOTALS",SUM(SUM(Blank2:TEMPLATE!D106),SUM(Blank2:TEMPLATE!E106)),SUM(SUM(Blank:TEMPLATE!D106),SUM(Blank:TEMPLATE!E106)))))</f>
        <v>0</v>
      </c>
      <c r="T105" s="344" t="str">
        <f t="shared" si="11"/>
        <v/>
      </c>
      <c r="U105" s="344">
        <f>IF(D105=0,"",(IF($F$3="YTD TOTALS",SUM(Blank2:TEMPLATE!F106),SUM(Blank:TEMPLATE!F106))))</f>
        <v>0</v>
      </c>
      <c r="V105" s="344" t="str">
        <f t="shared" si="12"/>
        <v/>
      </c>
      <c r="W105" s="344">
        <f>IF(D105=0,"",(IF($F$3="YTD TOTALS",SUM(Blank2:TEMPLATE!H106),SUM(Blank:TEMPLATE!H106))))</f>
        <v>0</v>
      </c>
      <c r="X105" s="344">
        <f>IF(D105=0,"",(IF($F$3="YTD TOTALS",SUM(Blank2:TEMPLATE!I106),SUM(Blank:TEMPLATE!I106))))</f>
        <v>0</v>
      </c>
      <c r="Y105" s="344">
        <f>IF(D105=0,"",(IF($F$3="YTD TOTALS",SUM(Blank2:TEMPLATE!J106),SUM(Blank:TEMPLATE!J106))))</f>
        <v>0</v>
      </c>
      <c r="Z105" s="344">
        <f>IF(D105=0,"",(IF($F$3="YTD TOTALS",(SUM(Blank2:TEMPLATE!L106)-('MACHINE INFO'!P105*(B$6-B105+1))),(SUM(Blank:TEMPLATE!L106)-('MACHINE INFO'!P105*(B$6-B105+1))))))</f>
        <v>0</v>
      </c>
      <c r="AA105" s="345">
        <f t="shared" si="13"/>
        <v>0</v>
      </c>
      <c r="AB105" s="346">
        <f>IF(D105=0,"",(SUM('MACHINE INFO'!Q105)))</f>
        <v>0.11650000000000005</v>
      </c>
      <c r="AC105" s="347" t="str">
        <f t="shared" si="14"/>
        <v/>
      </c>
      <c r="AD105" s="348" t="str">
        <f t="shared" si="15"/>
        <v/>
      </c>
    </row>
    <row r="106" spans="1:30" s="17" customFormat="1" ht="19.25" customHeight="1" x14ac:dyDescent="0.4">
      <c r="A106" s="252" t="str">
        <f>'MACHINE INFO'!B106</f>
        <v>TP</v>
      </c>
      <c r="B106" s="228">
        <f>IF($F$3="YTD TOTALS",IF('MACHINE INFO'!C106-B$2&gt;0,'MACHINE INFO'!C106,B$2),'MACHINE INFO'!C106)</f>
        <v>45912</v>
      </c>
      <c r="C106" s="18">
        <f>'MACHINE INFO'!E106</f>
        <v>97</v>
      </c>
      <c r="D106" s="18">
        <f>'MACHINE INFO'!F106</f>
        <v>411261605</v>
      </c>
      <c r="E106" s="19">
        <f>'MACHINE INFO'!G106</f>
        <v>0.01</v>
      </c>
      <c r="F106" s="18" t="str">
        <f>'MACHINE INFO'!H106</f>
        <v>LIGHT AND WONDER</v>
      </c>
      <c r="G106" s="18">
        <f>'MACHINE INFO'!M106</f>
        <v>0</v>
      </c>
      <c r="H106" s="18" t="str">
        <f>'MACHINE INFO'!N106</f>
        <v>5R243W200-800CR</v>
      </c>
      <c r="I106" s="336" t="e">
        <f>'MACHINE INFO'!#REF!</f>
        <v>#REF!</v>
      </c>
      <c r="J106" s="336" t="e">
        <f>'MACHINE INFO'!#REF!</f>
        <v>#REF!</v>
      </c>
      <c r="K106" s="18" t="str">
        <f>'MACHINE INFO'!O106</f>
        <v>VIDEO MACHINE</v>
      </c>
      <c r="L106" s="18" t="e">
        <f>'MACHINE INFO'!#REF!</f>
        <v>#REF!</v>
      </c>
      <c r="M106" s="573">
        <f>IF('MACHINE INFO'!P106="","",'MACHINE INFO'!P106)</f>
        <v>0</v>
      </c>
      <c r="N106" s="235">
        <f>'MACHINE INFO'!S106</f>
        <v>45627</v>
      </c>
      <c r="O106" s="344">
        <f>IF(D106=0,"",(IF($F$3="YTD TOTALS",SUM(Blank2:TEMPLATE!C107),SUM(Blank:TEMPLATE!C107))))</f>
        <v>0</v>
      </c>
      <c r="P106" s="344" t="s">
        <v>673</v>
      </c>
      <c r="Q106" s="344">
        <f>IF(D106=0,"",(IF($F$3="YTD TOTALS",SUM(Blank2:TEMPLATE!G107),SUM(Blank:TEMPLATE!G107))))</f>
        <v>0</v>
      </c>
      <c r="R106" s="344" t="str">
        <f t="shared" si="10"/>
        <v/>
      </c>
      <c r="S106" s="344">
        <f>IF(D106=0,"",(IF($F$3="YTD TOTALS",SUM(SUM(Blank2:TEMPLATE!D107),SUM(Blank2:TEMPLATE!E107)),SUM(SUM(Blank:TEMPLATE!D107),SUM(Blank:TEMPLATE!E107)))))</f>
        <v>0</v>
      </c>
      <c r="T106" s="344" t="str">
        <f t="shared" si="11"/>
        <v/>
      </c>
      <c r="U106" s="344">
        <f>IF(D106=0,"",(IF($F$3="YTD TOTALS",SUM(Blank2:TEMPLATE!F107),SUM(Blank:TEMPLATE!F107))))</f>
        <v>0</v>
      </c>
      <c r="V106" s="344" t="str">
        <f t="shared" si="12"/>
        <v/>
      </c>
      <c r="W106" s="344">
        <f>IF(D106=0,"",(IF($F$3="YTD TOTALS",SUM(Blank2:TEMPLATE!H107),SUM(Blank:TEMPLATE!H107))))</f>
        <v>0</v>
      </c>
      <c r="X106" s="344">
        <f>IF(D106=0,"",(IF($F$3="YTD TOTALS",SUM(Blank2:TEMPLATE!I107),SUM(Blank:TEMPLATE!I107))))</f>
        <v>0</v>
      </c>
      <c r="Y106" s="344">
        <f>IF(D106=0,"",(IF($F$3="YTD TOTALS",SUM(Blank2:TEMPLATE!J107),SUM(Blank:TEMPLATE!J107))))</f>
        <v>0</v>
      </c>
      <c r="Z106" s="344">
        <f>IF(D106=0,"",(IF($F$3="YTD TOTALS",(SUM(Blank2:TEMPLATE!L107)-('MACHINE INFO'!P106*(B$6-B106+1))),(SUM(Blank:TEMPLATE!L107)-('MACHINE INFO'!P106*(B$6-B106+1))))))</f>
        <v>0</v>
      </c>
      <c r="AA106" s="345">
        <f t="shared" si="13"/>
        <v>0</v>
      </c>
      <c r="AB106" s="346">
        <f>IF(D106=0,"",(SUM('MACHINE INFO'!Q106)))</f>
        <v>0.11650000000000005</v>
      </c>
      <c r="AC106" s="347" t="str">
        <f t="shared" si="14"/>
        <v/>
      </c>
      <c r="AD106" s="348" t="str">
        <f t="shared" si="15"/>
        <v/>
      </c>
    </row>
    <row r="107" spans="1:30" s="17" customFormat="1" ht="19.25" customHeight="1" x14ac:dyDescent="0.4">
      <c r="A107" s="252" t="str">
        <f>'MACHINE INFO'!B107</f>
        <v>TP</v>
      </c>
      <c r="B107" s="228">
        <f>IF($F$3="YTD TOTALS",IF('MACHINE INFO'!C107-B$2&gt;0,'MACHINE INFO'!C107,B$2),'MACHINE INFO'!C107)</f>
        <v>45912</v>
      </c>
      <c r="C107" s="18">
        <f>'MACHINE INFO'!E107</f>
        <v>98</v>
      </c>
      <c r="D107" s="18">
        <f>'MACHINE INFO'!F107</f>
        <v>411279168</v>
      </c>
      <c r="E107" s="19">
        <f>'MACHINE INFO'!G107</f>
        <v>0.01</v>
      </c>
      <c r="F107" s="18" t="str">
        <f>'MACHINE INFO'!H107</f>
        <v>IGT</v>
      </c>
      <c r="G107" s="18">
        <f>'MACHINE INFO'!M107</f>
        <v>0</v>
      </c>
      <c r="H107" s="18" t="str">
        <f>'MACHINE INFO'!N107</f>
        <v>5R50L98-958CR</v>
      </c>
      <c r="I107" s="336" t="e">
        <f>'MACHINE INFO'!#REF!</f>
        <v>#REF!</v>
      </c>
      <c r="J107" s="336" t="e">
        <f>'MACHINE INFO'!#REF!</f>
        <v>#REF!</v>
      </c>
      <c r="K107" s="18" t="str">
        <f>'MACHINE INFO'!O107</f>
        <v>VIDEO MACHINE</v>
      </c>
      <c r="L107" s="18" t="e">
        <f>'MACHINE INFO'!#REF!</f>
        <v>#REF!</v>
      </c>
      <c r="M107" s="573">
        <f>IF('MACHINE INFO'!P107="","",'MACHINE INFO'!P107)</f>
        <v>0</v>
      </c>
      <c r="N107" s="235">
        <f>'MACHINE INFO'!S107</f>
        <v>45597</v>
      </c>
      <c r="O107" s="344">
        <f>IF(D107=0,"",(IF($F$3="YTD TOTALS",SUM(Blank2:TEMPLATE!C108),SUM(Blank:TEMPLATE!C108))))</f>
        <v>0</v>
      </c>
      <c r="P107" s="344" t="s">
        <v>674</v>
      </c>
      <c r="Q107" s="344">
        <f>IF(D107=0,"",(IF($F$3="YTD TOTALS",SUM(Blank2:TEMPLATE!G108),SUM(Blank:TEMPLATE!G108))))</f>
        <v>0</v>
      </c>
      <c r="R107" s="344" t="str">
        <f t="shared" si="10"/>
        <v/>
      </c>
      <c r="S107" s="344">
        <f>IF(D107=0,"",(IF($F$3="YTD TOTALS",SUM(SUM(Blank2:TEMPLATE!D108),SUM(Blank2:TEMPLATE!E108)),SUM(SUM(Blank:TEMPLATE!D108),SUM(Blank:TEMPLATE!E108)))))</f>
        <v>0</v>
      </c>
      <c r="T107" s="344" t="str">
        <f t="shared" si="11"/>
        <v/>
      </c>
      <c r="U107" s="344">
        <f>IF(D107=0,"",(IF($F$3="YTD TOTALS",SUM(Blank2:TEMPLATE!F108),SUM(Blank:TEMPLATE!F108))))</f>
        <v>0</v>
      </c>
      <c r="V107" s="344" t="str">
        <f t="shared" si="12"/>
        <v/>
      </c>
      <c r="W107" s="344">
        <f>IF(D107=0,"",(IF($F$3="YTD TOTALS",SUM(Blank2:TEMPLATE!H108),SUM(Blank:TEMPLATE!H108))))</f>
        <v>0</v>
      </c>
      <c r="X107" s="344">
        <f>IF(D107=0,"",(IF($F$3="YTD TOTALS",SUM(Blank2:TEMPLATE!I108),SUM(Blank:TEMPLATE!I108))))</f>
        <v>0</v>
      </c>
      <c r="Y107" s="344">
        <f>IF(D107=0,"",(IF($F$3="YTD TOTALS",SUM(Blank2:TEMPLATE!J108),SUM(Blank:TEMPLATE!J108))))</f>
        <v>0</v>
      </c>
      <c r="Z107" s="344">
        <f>IF(D107=0,"",(IF($F$3="YTD TOTALS",(SUM(Blank2:TEMPLATE!L108)-('MACHINE INFO'!P107*(B$6-B107+1))),(SUM(Blank:TEMPLATE!L108)-('MACHINE INFO'!P107*(B$6-B107+1))))))</f>
        <v>0</v>
      </c>
      <c r="AA107" s="345">
        <f t="shared" si="13"/>
        <v>0</v>
      </c>
      <c r="AB107" s="346">
        <f>IF(D107=0,"",(SUM('MACHINE INFO'!Q107)))</f>
        <v>0.11819999999999997</v>
      </c>
      <c r="AC107" s="347" t="str">
        <f t="shared" si="14"/>
        <v/>
      </c>
      <c r="AD107" s="348" t="str">
        <f t="shared" si="15"/>
        <v/>
      </c>
    </row>
    <row r="108" spans="1:30" s="17" customFormat="1" ht="19.25" customHeight="1" x14ac:dyDescent="0.4">
      <c r="A108" s="252" t="str">
        <f>'MACHINE INFO'!B108</f>
        <v>TP</v>
      </c>
      <c r="B108" s="228">
        <f>IF($F$3="YTD TOTALS",IF('MACHINE INFO'!C108-B$2&gt;0,'MACHINE INFO'!C108,B$2),'MACHINE INFO'!C108)</f>
        <v>45912</v>
      </c>
      <c r="C108" s="18">
        <f>'MACHINE INFO'!E108</f>
        <v>99</v>
      </c>
      <c r="D108" s="18">
        <f>'MACHINE INFO'!F108</f>
        <v>411280838</v>
      </c>
      <c r="E108" s="19">
        <f>'MACHINE INFO'!G108</f>
        <v>0.01</v>
      </c>
      <c r="F108" s="18" t="str">
        <f>'MACHINE INFO'!H108</f>
        <v>IGT</v>
      </c>
      <c r="G108" s="18">
        <f>'MACHINE INFO'!M108</f>
        <v>0</v>
      </c>
      <c r="H108" s="18" t="str">
        <f>'MACHINE INFO'!N108</f>
        <v>5R50L98-958CR</v>
      </c>
      <c r="I108" s="336" t="e">
        <f>'MACHINE INFO'!#REF!</f>
        <v>#REF!</v>
      </c>
      <c r="J108" s="336" t="e">
        <f>'MACHINE INFO'!#REF!</f>
        <v>#REF!</v>
      </c>
      <c r="K108" s="18" t="str">
        <f>'MACHINE INFO'!O108</f>
        <v>VIDEO MACHINE</v>
      </c>
      <c r="L108" s="18" t="e">
        <f>'MACHINE INFO'!#REF!</f>
        <v>#REF!</v>
      </c>
      <c r="M108" s="573">
        <f>IF('MACHINE INFO'!P108="","",'MACHINE INFO'!P108)</f>
        <v>0</v>
      </c>
      <c r="N108" s="235">
        <f>'MACHINE INFO'!S108</f>
        <v>45597</v>
      </c>
      <c r="O108" s="344">
        <f>IF(D108=0,"",(IF($F$3="YTD TOTALS",SUM(Blank2:TEMPLATE!C109),SUM(Blank:TEMPLATE!C109))))</f>
        <v>0</v>
      </c>
      <c r="P108" s="344" t="s">
        <v>675</v>
      </c>
      <c r="Q108" s="344">
        <f>IF(D108=0,"",(IF($F$3="YTD TOTALS",SUM(Blank2:TEMPLATE!G109),SUM(Blank:TEMPLATE!G109))))</f>
        <v>0</v>
      </c>
      <c r="R108" s="344" t="str">
        <f t="shared" si="10"/>
        <v/>
      </c>
      <c r="S108" s="344">
        <f>IF(D108=0,"",(IF($F$3="YTD TOTALS",SUM(SUM(Blank2:TEMPLATE!D109),SUM(Blank2:TEMPLATE!E109)),SUM(SUM(Blank:TEMPLATE!D109),SUM(Blank:TEMPLATE!E109)))))</f>
        <v>0</v>
      </c>
      <c r="T108" s="344" t="str">
        <f t="shared" si="11"/>
        <v/>
      </c>
      <c r="U108" s="344">
        <f>IF(D108=0,"",(IF($F$3="YTD TOTALS",SUM(Blank2:TEMPLATE!F109),SUM(Blank:TEMPLATE!F109))))</f>
        <v>0</v>
      </c>
      <c r="V108" s="344" t="str">
        <f t="shared" si="12"/>
        <v/>
      </c>
      <c r="W108" s="344">
        <f>IF(D108=0,"",(IF($F$3="YTD TOTALS",SUM(Blank2:TEMPLATE!H109),SUM(Blank:TEMPLATE!H109))))</f>
        <v>0</v>
      </c>
      <c r="X108" s="344">
        <f>IF(D108=0,"",(IF($F$3="YTD TOTALS",SUM(Blank2:TEMPLATE!I109),SUM(Blank:TEMPLATE!I109))))</f>
        <v>0</v>
      </c>
      <c r="Y108" s="344">
        <f>IF(D108=0,"",(IF($F$3="YTD TOTALS",SUM(Blank2:TEMPLATE!J109),SUM(Blank:TEMPLATE!J109))))</f>
        <v>0</v>
      </c>
      <c r="Z108" s="344">
        <f>IF(D108=0,"",(IF($F$3="YTD TOTALS",(SUM(Blank2:TEMPLATE!L109)-('MACHINE INFO'!P108*(B$6-B108+1))),(SUM(Blank:TEMPLATE!L109)-('MACHINE INFO'!P108*(B$6-B108+1))))))</f>
        <v>0</v>
      </c>
      <c r="AA108" s="345">
        <f t="shared" si="13"/>
        <v>0</v>
      </c>
      <c r="AB108" s="346">
        <f>IF(D108=0,"",(SUM('MACHINE INFO'!Q108)))</f>
        <v>0.11819999999999997</v>
      </c>
      <c r="AC108" s="347" t="str">
        <f t="shared" si="14"/>
        <v/>
      </c>
      <c r="AD108" s="348" t="str">
        <f t="shared" si="15"/>
        <v/>
      </c>
    </row>
    <row r="109" spans="1:30" s="17" customFormat="1" ht="19.25" customHeight="1" x14ac:dyDescent="0.4">
      <c r="A109" s="252" t="str">
        <f>'MACHINE INFO'!B109</f>
        <v>TP</v>
      </c>
      <c r="B109" s="228">
        <f>IF($F$3="YTD TOTALS",IF('MACHINE INFO'!C109-B$2&gt;0,'MACHINE INFO'!C109,B$2),'MACHINE INFO'!C109)</f>
        <v>45912</v>
      </c>
      <c r="C109" s="18">
        <f>'MACHINE INFO'!E109</f>
        <v>100</v>
      </c>
      <c r="D109" s="18">
        <f>'MACHINE INFO'!F109</f>
        <v>411293635</v>
      </c>
      <c r="E109" s="19">
        <f>'MACHINE INFO'!G109</f>
        <v>0.01</v>
      </c>
      <c r="F109" s="18" t="str">
        <f>'MACHINE INFO'!H109</f>
        <v>IGT</v>
      </c>
      <c r="G109" s="18">
        <f>'MACHINE INFO'!M109</f>
        <v>0</v>
      </c>
      <c r="H109" s="18" t="str">
        <f>'MACHINE INFO'!N109</f>
        <v>5R50L98-958CR</v>
      </c>
      <c r="I109" s="336" t="e">
        <f>'MACHINE INFO'!#REF!</f>
        <v>#REF!</v>
      </c>
      <c r="J109" s="336" t="e">
        <f>'MACHINE INFO'!#REF!</f>
        <v>#REF!</v>
      </c>
      <c r="K109" s="18" t="str">
        <f>'MACHINE INFO'!O109</f>
        <v>VIDEO MACHINE</v>
      </c>
      <c r="L109" s="18" t="e">
        <f>'MACHINE INFO'!#REF!</f>
        <v>#REF!</v>
      </c>
      <c r="M109" s="573">
        <f>IF('MACHINE INFO'!P109="","",'MACHINE INFO'!P109)</f>
        <v>0</v>
      </c>
      <c r="N109" s="235">
        <f>'MACHINE INFO'!S109</f>
        <v>45597</v>
      </c>
      <c r="O109" s="344">
        <f>IF(D109=0,"",(IF($F$3="YTD TOTALS",SUM(Blank2:TEMPLATE!C110),SUM(Blank:TEMPLATE!C110))))</f>
        <v>0</v>
      </c>
      <c r="P109" s="344" t="s">
        <v>676</v>
      </c>
      <c r="Q109" s="344">
        <f>IF(D109=0,"",(IF($F$3="YTD TOTALS",SUM(Blank2:TEMPLATE!G110),SUM(Blank:TEMPLATE!G110))))</f>
        <v>0</v>
      </c>
      <c r="R109" s="344" t="str">
        <f t="shared" si="10"/>
        <v/>
      </c>
      <c r="S109" s="344">
        <f>IF(D109=0,"",(IF($F$3="YTD TOTALS",SUM(SUM(Blank2:TEMPLATE!D110),SUM(Blank2:TEMPLATE!E110)),SUM(SUM(Blank:TEMPLATE!D110),SUM(Blank:TEMPLATE!E110)))))</f>
        <v>0</v>
      </c>
      <c r="T109" s="344" t="str">
        <f t="shared" si="11"/>
        <v/>
      </c>
      <c r="U109" s="344">
        <f>IF(D109=0,"",(IF($F$3="YTD TOTALS",SUM(Blank2:TEMPLATE!F110),SUM(Blank:TEMPLATE!F110))))</f>
        <v>0</v>
      </c>
      <c r="V109" s="344" t="str">
        <f t="shared" si="12"/>
        <v/>
      </c>
      <c r="W109" s="344">
        <f>IF(D109=0,"",(IF($F$3="YTD TOTALS",SUM(Blank2:TEMPLATE!H110),SUM(Blank:TEMPLATE!H110))))</f>
        <v>0</v>
      </c>
      <c r="X109" s="344">
        <f>IF(D109=0,"",(IF($F$3="YTD TOTALS",SUM(Blank2:TEMPLATE!I110),SUM(Blank:TEMPLATE!I110))))</f>
        <v>0</v>
      </c>
      <c r="Y109" s="344">
        <f>IF(D109=0,"",(IF($F$3="YTD TOTALS",SUM(Blank2:TEMPLATE!J110),SUM(Blank:TEMPLATE!J110))))</f>
        <v>0</v>
      </c>
      <c r="Z109" s="344">
        <f>IF(D109=0,"",(IF($F$3="YTD TOTALS",(SUM(Blank2:TEMPLATE!L110)-('MACHINE INFO'!P109*(B$6-B109+1))),(SUM(Blank:TEMPLATE!L110)-('MACHINE INFO'!P109*(B$6-B109+1))))))</f>
        <v>0</v>
      </c>
      <c r="AA109" s="345">
        <f t="shared" si="13"/>
        <v>0</v>
      </c>
      <c r="AB109" s="346">
        <f>IF(D109=0,"",(SUM('MACHINE INFO'!Q109)))</f>
        <v>0.11819999999999997</v>
      </c>
      <c r="AC109" s="347" t="str">
        <f t="shared" si="14"/>
        <v/>
      </c>
      <c r="AD109" s="348" t="str">
        <f t="shared" si="15"/>
        <v/>
      </c>
    </row>
    <row r="110" spans="1:30" s="17" customFormat="1" ht="19.25" customHeight="1" x14ac:dyDescent="0.4">
      <c r="A110" s="252" t="str">
        <f>'MACHINE INFO'!B110</f>
        <v>TP</v>
      </c>
      <c r="B110" s="228">
        <f>IF($F$3="YTD TOTALS",IF('MACHINE INFO'!C110-B$2&gt;0,'MACHINE INFO'!C110,B$2),'MACHINE INFO'!C110)</f>
        <v>45912</v>
      </c>
      <c r="C110" s="18">
        <f>'MACHINE INFO'!E110</f>
        <v>101</v>
      </c>
      <c r="D110" s="18">
        <f>'MACHINE INFO'!F110</f>
        <v>411300029</v>
      </c>
      <c r="E110" s="19">
        <f>'MACHINE INFO'!G110</f>
        <v>0.01</v>
      </c>
      <c r="F110" s="18" t="str">
        <f>'MACHINE INFO'!H110</f>
        <v>IGT</v>
      </c>
      <c r="G110" s="18">
        <f>'MACHINE INFO'!M110</f>
        <v>0</v>
      </c>
      <c r="H110" s="18" t="str">
        <f>'MACHINE INFO'!N110</f>
        <v>5R50L98-958CR</v>
      </c>
      <c r="I110" s="336" t="e">
        <f>'MACHINE INFO'!#REF!</f>
        <v>#REF!</v>
      </c>
      <c r="J110" s="336" t="e">
        <f>'MACHINE INFO'!#REF!</f>
        <v>#REF!</v>
      </c>
      <c r="K110" s="18" t="str">
        <f>'MACHINE INFO'!O110</f>
        <v>VIDEO MACHINE</v>
      </c>
      <c r="L110" s="18" t="e">
        <f>'MACHINE INFO'!#REF!</f>
        <v>#REF!</v>
      </c>
      <c r="M110" s="573">
        <f>IF('MACHINE INFO'!P110="","",'MACHINE INFO'!P110)</f>
        <v>0</v>
      </c>
      <c r="N110" s="235">
        <f>'MACHINE INFO'!S110</f>
        <v>45597</v>
      </c>
      <c r="O110" s="344">
        <f>IF(D110=0,"",(IF($F$3="YTD TOTALS",SUM(Blank2:TEMPLATE!C111),SUM(Blank:TEMPLATE!C111))))</f>
        <v>0</v>
      </c>
      <c r="P110" s="344" t="s">
        <v>677</v>
      </c>
      <c r="Q110" s="344">
        <f>IF(D110=0,"",(IF($F$3="YTD TOTALS",SUM(Blank2:TEMPLATE!G111),SUM(Blank:TEMPLATE!G111))))</f>
        <v>0</v>
      </c>
      <c r="R110" s="344" t="str">
        <f t="shared" si="10"/>
        <v/>
      </c>
      <c r="S110" s="344">
        <f>IF(D110=0,"",(IF($F$3="YTD TOTALS",SUM(SUM(Blank2:TEMPLATE!D111),SUM(Blank2:TEMPLATE!E111)),SUM(SUM(Blank:TEMPLATE!D111),SUM(Blank:TEMPLATE!E111)))))</f>
        <v>0</v>
      </c>
      <c r="T110" s="344" t="str">
        <f t="shared" si="11"/>
        <v/>
      </c>
      <c r="U110" s="344">
        <f>IF(D110=0,"",(IF($F$3="YTD TOTALS",SUM(Blank2:TEMPLATE!F111),SUM(Blank:TEMPLATE!F111))))</f>
        <v>0</v>
      </c>
      <c r="V110" s="344" t="str">
        <f t="shared" si="12"/>
        <v/>
      </c>
      <c r="W110" s="344">
        <f>IF(D110=0,"",(IF($F$3="YTD TOTALS",SUM(Blank2:TEMPLATE!H111),SUM(Blank:TEMPLATE!H111))))</f>
        <v>0</v>
      </c>
      <c r="X110" s="344">
        <f>IF(D110=0,"",(IF($F$3="YTD TOTALS",SUM(Blank2:TEMPLATE!I111),SUM(Blank:TEMPLATE!I111))))</f>
        <v>0</v>
      </c>
      <c r="Y110" s="344">
        <f>IF(D110=0,"",(IF($F$3="YTD TOTALS",SUM(Blank2:TEMPLATE!J111),SUM(Blank:TEMPLATE!J111))))</f>
        <v>0</v>
      </c>
      <c r="Z110" s="344">
        <f>IF(D110=0,"",(IF($F$3="YTD TOTALS",(SUM(Blank2:TEMPLATE!L111)-('MACHINE INFO'!P110*(B$6-B110+1))),(SUM(Blank:TEMPLATE!L111)-('MACHINE INFO'!P110*(B$6-B110+1))))))</f>
        <v>0</v>
      </c>
      <c r="AA110" s="345">
        <f t="shared" si="13"/>
        <v>0</v>
      </c>
      <c r="AB110" s="346">
        <f>IF(D110=0,"",(SUM('MACHINE INFO'!Q110)))</f>
        <v>0.11819999999999997</v>
      </c>
      <c r="AC110" s="347" t="str">
        <f t="shared" si="14"/>
        <v/>
      </c>
      <c r="AD110" s="348" t="str">
        <f t="shared" si="15"/>
        <v/>
      </c>
    </row>
    <row r="111" spans="1:30" s="17" customFormat="1" ht="19.25" customHeight="1" x14ac:dyDescent="0.4">
      <c r="A111" s="252" t="str">
        <f>'MACHINE INFO'!B111</f>
        <v>TP</v>
      </c>
      <c r="B111" s="228">
        <f>IF($F$3="YTD TOTALS",IF('MACHINE INFO'!C111-B$2&gt;0,'MACHINE INFO'!C111,B$2),'MACHINE INFO'!C111)</f>
        <v>45912</v>
      </c>
      <c r="C111" s="18">
        <f>'MACHINE INFO'!E111</f>
        <v>102</v>
      </c>
      <c r="D111" s="18">
        <f>'MACHINE INFO'!F111</f>
        <v>411310552</v>
      </c>
      <c r="E111" s="19">
        <f>'MACHINE INFO'!G111</f>
        <v>0.01</v>
      </c>
      <c r="F111" s="18" t="str">
        <f>'MACHINE INFO'!H111</f>
        <v>IGT</v>
      </c>
      <c r="G111" s="18">
        <f>'MACHINE INFO'!M111</f>
        <v>0</v>
      </c>
      <c r="H111" s="18" t="str">
        <f>'MACHINE INFO'!N111</f>
        <v>5R50L98-958CR</v>
      </c>
      <c r="I111" s="336" t="e">
        <f>'MACHINE INFO'!#REF!</f>
        <v>#REF!</v>
      </c>
      <c r="J111" s="336" t="e">
        <f>'MACHINE INFO'!#REF!</f>
        <v>#REF!</v>
      </c>
      <c r="K111" s="18" t="str">
        <f>'MACHINE INFO'!O111</f>
        <v>VIDEO MACHINE</v>
      </c>
      <c r="L111" s="18" t="e">
        <f>'MACHINE INFO'!#REF!</f>
        <v>#REF!</v>
      </c>
      <c r="M111" s="573">
        <f>IF('MACHINE INFO'!P111="","",'MACHINE INFO'!P111)</f>
        <v>0</v>
      </c>
      <c r="N111" s="235">
        <f>'MACHINE INFO'!S111</f>
        <v>45597</v>
      </c>
      <c r="O111" s="344">
        <f>IF(D111=0,"",(IF($F$3="YTD TOTALS",SUM(Blank2:TEMPLATE!C112),SUM(Blank:TEMPLATE!C112))))</f>
        <v>0</v>
      </c>
      <c r="P111" s="344" t="s">
        <v>678</v>
      </c>
      <c r="Q111" s="344">
        <f>IF(D111=0,"",(IF($F$3="YTD TOTALS",SUM(Blank2:TEMPLATE!G112),SUM(Blank:TEMPLATE!G112))))</f>
        <v>0</v>
      </c>
      <c r="R111" s="344" t="str">
        <f t="shared" si="10"/>
        <v/>
      </c>
      <c r="S111" s="344">
        <f>IF(D111=0,"",(IF($F$3="YTD TOTALS",SUM(SUM(Blank2:TEMPLATE!D112),SUM(Blank2:TEMPLATE!E112)),SUM(SUM(Blank:TEMPLATE!D112),SUM(Blank:TEMPLATE!E112)))))</f>
        <v>0</v>
      </c>
      <c r="T111" s="344" t="str">
        <f t="shared" si="11"/>
        <v/>
      </c>
      <c r="U111" s="344">
        <f>IF(D111=0,"",(IF($F$3="YTD TOTALS",SUM(Blank2:TEMPLATE!F112),SUM(Blank:TEMPLATE!F112))))</f>
        <v>0</v>
      </c>
      <c r="V111" s="344" t="str">
        <f t="shared" si="12"/>
        <v/>
      </c>
      <c r="W111" s="344">
        <f>IF(D111=0,"",(IF($F$3="YTD TOTALS",SUM(Blank2:TEMPLATE!H112),SUM(Blank:TEMPLATE!H112))))</f>
        <v>0</v>
      </c>
      <c r="X111" s="344">
        <f>IF(D111=0,"",(IF($F$3="YTD TOTALS",SUM(Blank2:TEMPLATE!I112),SUM(Blank:TEMPLATE!I112))))</f>
        <v>0</v>
      </c>
      <c r="Y111" s="344">
        <f>IF(D111=0,"",(IF($F$3="YTD TOTALS",SUM(Blank2:TEMPLATE!J112),SUM(Blank:TEMPLATE!J112))))</f>
        <v>0</v>
      </c>
      <c r="Z111" s="344">
        <f>IF(D111=0,"",(IF($F$3="YTD TOTALS",(SUM(Blank2:TEMPLATE!L112)-('MACHINE INFO'!P111*(B$6-B111+1))),(SUM(Blank:TEMPLATE!L112)-('MACHINE INFO'!P111*(B$6-B111+1))))))</f>
        <v>0</v>
      </c>
      <c r="AA111" s="345">
        <f t="shared" si="13"/>
        <v>0</v>
      </c>
      <c r="AB111" s="346">
        <f>IF(D111=0,"",(SUM('MACHINE INFO'!Q111)))</f>
        <v>0.11819999999999997</v>
      </c>
      <c r="AC111" s="347" t="str">
        <f t="shared" si="14"/>
        <v/>
      </c>
      <c r="AD111" s="348" t="str">
        <f t="shared" si="15"/>
        <v/>
      </c>
    </row>
    <row r="112" spans="1:30" s="17" customFormat="1" ht="19.25" customHeight="1" x14ac:dyDescent="0.4">
      <c r="A112" s="252" t="str">
        <f>'MACHINE INFO'!B112</f>
        <v>TP</v>
      </c>
      <c r="B112" s="228">
        <f>IF($F$3="YTD TOTALS",IF('MACHINE INFO'!C112-B$2&gt;0,'MACHINE INFO'!C112,B$2),'MACHINE INFO'!C112)</f>
        <v>45912</v>
      </c>
      <c r="C112" s="18">
        <f>'MACHINE INFO'!E112</f>
        <v>103</v>
      </c>
      <c r="D112" s="18">
        <f>'MACHINE INFO'!F112</f>
        <v>411323633</v>
      </c>
      <c r="E112" s="19">
        <f>'MACHINE INFO'!G112</f>
        <v>0.01</v>
      </c>
      <c r="F112" s="18" t="str">
        <f>'MACHINE INFO'!H112</f>
        <v>IGT</v>
      </c>
      <c r="G112" s="18">
        <f>'MACHINE INFO'!M112</f>
        <v>0</v>
      </c>
      <c r="H112" s="18" t="str">
        <f>'MACHINE INFO'!N112</f>
        <v>5R50L98-958CR</v>
      </c>
      <c r="I112" s="336" t="e">
        <f>'MACHINE INFO'!#REF!</f>
        <v>#REF!</v>
      </c>
      <c r="J112" s="336" t="e">
        <f>'MACHINE INFO'!#REF!</f>
        <v>#REF!</v>
      </c>
      <c r="K112" s="18" t="str">
        <f>'MACHINE INFO'!O112</f>
        <v>VIDEO MACHINE</v>
      </c>
      <c r="L112" s="18" t="e">
        <f>'MACHINE INFO'!#REF!</f>
        <v>#REF!</v>
      </c>
      <c r="M112" s="573">
        <f>IF('MACHINE INFO'!P112="","",'MACHINE INFO'!P112)</f>
        <v>0</v>
      </c>
      <c r="N112" s="235">
        <f>'MACHINE INFO'!S112</f>
        <v>45597</v>
      </c>
      <c r="O112" s="344">
        <f>IF(D112=0,"",(IF($F$3="YTD TOTALS",SUM(Blank2:TEMPLATE!C113),SUM(Blank:TEMPLATE!C113))))</f>
        <v>0</v>
      </c>
      <c r="P112" s="344" t="s">
        <v>679</v>
      </c>
      <c r="Q112" s="344">
        <f>IF(D112=0,"",(IF($F$3="YTD TOTALS",SUM(Blank2:TEMPLATE!G113),SUM(Blank:TEMPLATE!G113))))</f>
        <v>0</v>
      </c>
      <c r="R112" s="344" t="str">
        <f t="shared" si="10"/>
        <v/>
      </c>
      <c r="S112" s="344">
        <f>IF(D112=0,"",(IF($F$3="YTD TOTALS",SUM(SUM(Blank2:TEMPLATE!D113),SUM(Blank2:TEMPLATE!E113)),SUM(SUM(Blank:TEMPLATE!D113),SUM(Blank:TEMPLATE!E113)))))</f>
        <v>0</v>
      </c>
      <c r="T112" s="344" t="str">
        <f t="shared" si="11"/>
        <v/>
      </c>
      <c r="U112" s="344">
        <f>IF(D112=0,"",(IF($F$3="YTD TOTALS",SUM(Blank2:TEMPLATE!F113),SUM(Blank:TEMPLATE!F113))))</f>
        <v>0</v>
      </c>
      <c r="V112" s="344" t="str">
        <f t="shared" si="12"/>
        <v/>
      </c>
      <c r="W112" s="344">
        <f>IF(D112=0,"",(IF($F$3="YTD TOTALS",SUM(Blank2:TEMPLATE!H113),SUM(Blank:TEMPLATE!H113))))</f>
        <v>0</v>
      </c>
      <c r="X112" s="344">
        <f>IF(D112=0,"",(IF($F$3="YTD TOTALS",SUM(Blank2:TEMPLATE!I113),SUM(Blank:TEMPLATE!I113))))</f>
        <v>0</v>
      </c>
      <c r="Y112" s="344">
        <f>IF(D112=0,"",(IF($F$3="YTD TOTALS",SUM(Blank2:TEMPLATE!J113),SUM(Blank:TEMPLATE!J113))))</f>
        <v>0</v>
      </c>
      <c r="Z112" s="344">
        <f>IF(D112=0,"",(IF($F$3="YTD TOTALS",(SUM(Blank2:TEMPLATE!L113)-('MACHINE INFO'!P112*(B$6-B112+1))),(SUM(Blank:TEMPLATE!L113)-('MACHINE INFO'!P112*(B$6-B112+1))))))</f>
        <v>0</v>
      </c>
      <c r="AA112" s="345">
        <f t="shared" si="13"/>
        <v>0</v>
      </c>
      <c r="AB112" s="346">
        <f>IF(D112=0,"",(SUM('MACHINE INFO'!Q112)))</f>
        <v>0.11819999999999997</v>
      </c>
      <c r="AC112" s="347" t="str">
        <f t="shared" si="14"/>
        <v/>
      </c>
      <c r="AD112" s="348" t="str">
        <f t="shared" si="15"/>
        <v/>
      </c>
    </row>
    <row r="113" spans="1:40" s="17" customFormat="1" ht="19.25" customHeight="1" x14ac:dyDescent="0.4">
      <c r="A113" s="252" t="str">
        <f>'MACHINE INFO'!B113</f>
        <v>TP</v>
      </c>
      <c r="B113" s="228">
        <f>IF($F$3="YTD TOTALS",IF('MACHINE INFO'!C113-B$2&gt;0,'MACHINE INFO'!C113,B$2),'MACHINE INFO'!C113)</f>
        <v>45913</v>
      </c>
      <c r="C113" s="18">
        <f>'MACHINE INFO'!E113</f>
        <v>104</v>
      </c>
      <c r="D113" s="18">
        <f>'MACHINE INFO'!F113</f>
        <v>411337348</v>
      </c>
      <c r="E113" s="19">
        <f>'MACHINE INFO'!G113</f>
        <v>0.01</v>
      </c>
      <c r="F113" s="18" t="str">
        <f>'MACHINE INFO'!H113</f>
        <v>LIGHT AND WONDER</v>
      </c>
      <c r="G113" s="18">
        <f>'MACHINE INFO'!M113</f>
        <v>0</v>
      </c>
      <c r="H113" s="18" t="str">
        <f>'MACHINE INFO'!N113</f>
        <v>3R27W75-600CR</v>
      </c>
      <c r="I113" s="336" t="e">
        <f>'MACHINE INFO'!#REF!</f>
        <v>#REF!</v>
      </c>
      <c r="J113" s="336" t="e">
        <f>'MACHINE INFO'!#REF!</f>
        <v>#REF!</v>
      </c>
      <c r="K113" s="18" t="str">
        <f>'MACHINE INFO'!O113</f>
        <v>REEL MACHINE</v>
      </c>
      <c r="L113" s="18" t="e">
        <f>'MACHINE INFO'!#REF!</f>
        <v>#REF!</v>
      </c>
      <c r="M113" s="573">
        <f>IF('MACHINE INFO'!P113="","",'MACHINE INFO'!P113)</f>
        <v>0</v>
      </c>
      <c r="N113" s="235">
        <f>'MACHINE INFO'!S113</f>
        <v>45627</v>
      </c>
      <c r="O113" s="344">
        <f>IF(D113=0,"",(IF($F$3="YTD TOTALS",SUM(Blank2:TEMPLATE!C114),SUM(Blank:TEMPLATE!C114))))</f>
        <v>0</v>
      </c>
      <c r="P113" s="344" t="s">
        <v>680</v>
      </c>
      <c r="Q113" s="344">
        <f>IF(D113=0,"",(IF($F$3="YTD TOTALS",SUM(Blank2:TEMPLATE!G114),SUM(Blank:TEMPLATE!G114))))</f>
        <v>0</v>
      </c>
      <c r="R113" s="344" t="str">
        <f t="shared" si="10"/>
        <v/>
      </c>
      <c r="S113" s="344">
        <f>IF(D113=0,"",(IF($F$3="YTD TOTALS",SUM(SUM(Blank2:TEMPLATE!D114),SUM(Blank2:TEMPLATE!E114)),SUM(SUM(Blank:TEMPLATE!D114),SUM(Blank:TEMPLATE!E114)))))</f>
        <v>0</v>
      </c>
      <c r="T113" s="344" t="str">
        <f t="shared" si="11"/>
        <v/>
      </c>
      <c r="U113" s="344">
        <f>IF(D113=0,"",(IF($F$3="YTD TOTALS",SUM(Blank2:TEMPLATE!F114),SUM(Blank:TEMPLATE!F114))))</f>
        <v>0</v>
      </c>
      <c r="V113" s="344" t="str">
        <f t="shared" si="12"/>
        <v/>
      </c>
      <c r="W113" s="344">
        <f>IF(D113=0,"",(IF($F$3="YTD TOTALS",SUM(Blank2:TEMPLATE!H114),SUM(Blank:TEMPLATE!H114))))</f>
        <v>0</v>
      </c>
      <c r="X113" s="344">
        <f>IF(D113=0,"",(IF($F$3="YTD TOTALS",SUM(Blank2:TEMPLATE!I114),SUM(Blank:TEMPLATE!I114))))</f>
        <v>0</v>
      </c>
      <c r="Y113" s="344">
        <f>IF(D113=0,"",(IF($F$3="YTD TOTALS",SUM(Blank2:TEMPLATE!J114),SUM(Blank:TEMPLATE!J114))))</f>
        <v>0</v>
      </c>
      <c r="Z113" s="344">
        <f>IF(D113=0,"",(IF($F$3="YTD TOTALS",(SUM(Blank2:TEMPLATE!L114)-('MACHINE INFO'!P113*(B$6-B113+1))),(SUM(Blank:TEMPLATE!L114)-('MACHINE INFO'!P113*(B$6-B113+1))))))</f>
        <v>0</v>
      </c>
      <c r="AA113" s="345">
        <f t="shared" si="13"/>
        <v>0</v>
      </c>
      <c r="AB113" s="346">
        <f>IF(D113=0,"",(SUM('MACHINE INFO'!Q113)))</f>
        <v>0.11760000000000004</v>
      </c>
      <c r="AC113" s="347" t="str">
        <f t="shared" si="14"/>
        <v/>
      </c>
      <c r="AD113" s="348" t="str">
        <f t="shared" si="15"/>
        <v/>
      </c>
    </row>
    <row r="114" spans="1:40" s="17" customFormat="1" ht="19.25" customHeight="1" x14ac:dyDescent="0.4">
      <c r="A114" s="252" t="str">
        <f>'MACHINE INFO'!B114</f>
        <v>TP</v>
      </c>
      <c r="B114" s="228">
        <f>IF($F$3="YTD TOTALS",IF('MACHINE INFO'!C114-B$2&gt;0,'MACHINE INFO'!C114,B$2),'MACHINE INFO'!C114)</f>
        <v>45913</v>
      </c>
      <c r="C114" s="18">
        <f>'MACHINE INFO'!E114</f>
        <v>105</v>
      </c>
      <c r="D114" s="18">
        <f>'MACHINE INFO'!F114</f>
        <v>411346746</v>
      </c>
      <c r="E114" s="19">
        <f>'MACHINE INFO'!G114</f>
        <v>0.01</v>
      </c>
      <c r="F114" s="18" t="str">
        <f>'MACHINE INFO'!H114</f>
        <v>LIGHT AND WONDER</v>
      </c>
      <c r="G114" s="18">
        <f>'MACHINE INFO'!M114</f>
        <v>0</v>
      </c>
      <c r="H114" s="18" t="str">
        <f>'MACHINE INFO'!N114</f>
        <v>3R27W75-600CR</v>
      </c>
      <c r="I114" s="336" t="e">
        <f>'MACHINE INFO'!#REF!</f>
        <v>#REF!</v>
      </c>
      <c r="J114" s="336" t="e">
        <f>'MACHINE INFO'!#REF!</f>
        <v>#REF!</v>
      </c>
      <c r="K114" s="18" t="str">
        <f>'MACHINE INFO'!O114</f>
        <v>REEL MACHINE</v>
      </c>
      <c r="L114" s="18" t="e">
        <f>'MACHINE INFO'!#REF!</f>
        <v>#REF!</v>
      </c>
      <c r="M114" s="573">
        <f>IF('MACHINE INFO'!P114="","",'MACHINE INFO'!P114)</f>
        <v>0</v>
      </c>
      <c r="N114" s="235">
        <f>'MACHINE INFO'!S114</f>
        <v>45627</v>
      </c>
      <c r="O114" s="344">
        <f>IF(D114=0,"",(IF($F$3="YTD TOTALS",SUM(Blank2:TEMPLATE!C115),SUM(Blank:TEMPLATE!C115))))</f>
        <v>0</v>
      </c>
      <c r="P114" s="344" t="s">
        <v>681</v>
      </c>
      <c r="Q114" s="344">
        <f>IF(D114=0,"",(IF($F$3="YTD TOTALS",SUM(Blank2:TEMPLATE!G115),SUM(Blank:TEMPLATE!G115))))</f>
        <v>0</v>
      </c>
      <c r="R114" s="344" t="str">
        <f t="shared" si="10"/>
        <v/>
      </c>
      <c r="S114" s="344">
        <f>IF(D114=0,"",(IF($F$3="YTD TOTALS",SUM(SUM(Blank2:TEMPLATE!D115),SUM(Blank2:TEMPLATE!E115)),SUM(SUM(Blank:TEMPLATE!D115),SUM(Blank:TEMPLATE!E115)))))</f>
        <v>0</v>
      </c>
      <c r="T114" s="344" t="str">
        <f t="shared" si="11"/>
        <v/>
      </c>
      <c r="U114" s="344">
        <f>IF(D114=0,"",(IF($F$3="YTD TOTALS",SUM(Blank2:TEMPLATE!F115),SUM(Blank:TEMPLATE!F115))))</f>
        <v>0</v>
      </c>
      <c r="V114" s="344" t="str">
        <f t="shared" si="12"/>
        <v/>
      </c>
      <c r="W114" s="344">
        <f>IF(D114=0,"",(IF($F$3="YTD TOTALS",SUM(Blank2:TEMPLATE!H115),SUM(Blank:TEMPLATE!H115))))</f>
        <v>0</v>
      </c>
      <c r="X114" s="344">
        <f>IF(D114=0,"",(IF($F$3="YTD TOTALS",SUM(Blank2:TEMPLATE!I115),SUM(Blank:TEMPLATE!I115))))</f>
        <v>0</v>
      </c>
      <c r="Y114" s="344">
        <f>IF(D114=0,"",(IF($F$3="YTD TOTALS",SUM(Blank2:TEMPLATE!J115),SUM(Blank:TEMPLATE!J115))))</f>
        <v>0</v>
      </c>
      <c r="Z114" s="344">
        <f>IF(D114=0,"",(IF($F$3="YTD TOTALS",(SUM(Blank2:TEMPLATE!L115)-('MACHINE INFO'!P114*(B$6-B114+1))),(SUM(Blank:TEMPLATE!L115)-('MACHINE INFO'!P114*(B$6-B114+1))))))</f>
        <v>0</v>
      </c>
      <c r="AA114" s="345">
        <f t="shared" si="13"/>
        <v>0</v>
      </c>
      <c r="AB114" s="346">
        <f>IF(D114=0,"",(SUM('MACHINE INFO'!Q114)))</f>
        <v>0.11760000000000004</v>
      </c>
      <c r="AC114" s="347" t="str">
        <f t="shared" si="14"/>
        <v/>
      </c>
      <c r="AD114" s="348" t="str">
        <f t="shared" si="15"/>
        <v/>
      </c>
    </row>
    <row r="115" spans="1:40" s="17" customFormat="1" ht="19.25" customHeight="1" x14ac:dyDescent="0.4">
      <c r="A115" s="252" t="str">
        <f>'MACHINE INFO'!B115</f>
        <v>TP</v>
      </c>
      <c r="B115" s="228">
        <f>IF($F$3="YTD TOTALS",IF('MACHINE INFO'!C115-B$2&gt;0,'MACHINE INFO'!C115,B$2),'MACHINE INFO'!C115)</f>
        <v>45913</v>
      </c>
      <c r="C115" s="18">
        <f>'MACHINE INFO'!E115</f>
        <v>106</v>
      </c>
      <c r="D115" s="18">
        <f>'MACHINE INFO'!F115</f>
        <v>411353695</v>
      </c>
      <c r="E115" s="19">
        <f>'MACHINE INFO'!G115</f>
        <v>0.01</v>
      </c>
      <c r="F115" s="18" t="str">
        <f>'MACHINE INFO'!H115</f>
        <v>LIGHT AND WONDER</v>
      </c>
      <c r="G115" s="18">
        <f>'MACHINE INFO'!M115</f>
        <v>0</v>
      </c>
      <c r="H115" s="18" t="str">
        <f>'MACHINE INFO'!N115</f>
        <v>3R27W75-600CR</v>
      </c>
      <c r="I115" s="336" t="e">
        <f>'MACHINE INFO'!#REF!</f>
        <v>#REF!</v>
      </c>
      <c r="J115" s="336" t="e">
        <f>'MACHINE INFO'!#REF!</f>
        <v>#REF!</v>
      </c>
      <c r="K115" s="18" t="str">
        <f>'MACHINE INFO'!O115</f>
        <v>REEL MACHINE</v>
      </c>
      <c r="L115" s="18" t="e">
        <f>'MACHINE INFO'!#REF!</f>
        <v>#REF!</v>
      </c>
      <c r="M115" s="573">
        <f>IF('MACHINE INFO'!P115="","",'MACHINE INFO'!P115)</f>
        <v>0</v>
      </c>
      <c r="N115" s="235">
        <f>'MACHINE INFO'!S115</f>
        <v>45627</v>
      </c>
      <c r="O115" s="344">
        <f>IF(D115=0,"",(IF($F$3="YTD TOTALS",SUM(Blank2:TEMPLATE!C116),SUM(Blank:TEMPLATE!C116))))</f>
        <v>0</v>
      </c>
      <c r="P115" s="344" t="s">
        <v>682</v>
      </c>
      <c r="Q115" s="344">
        <f>IF(D115=0,"",(IF($F$3="YTD TOTALS",SUM(Blank2:TEMPLATE!G116),SUM(Blank:TEMPLATE!G116))))</f>
        <v>0</v>
      </c>
      <c r="R115" s="344" t="str">
        <f t="shared" si="10"/>
        <v/>
      </c>
      <c r="S115" s="344">
        <f>IF(D115=0,"",(IF($F$3="YTD TOTALS",SUM(SUM(Blank2:TEMPLATE!D116),SUM(Blank2:TEMPLATE!E116)),SUM(SUM(Blank:TEMPLATE!D116),SUM(Blank:TEMPLATE!E116)))))</f>
        <v>0</v>
      </c>
      <c r="T115" s="344" t="str">
        <f t="shared" si="11"/>
        <v/>
      </c>
      <c r="U115" s="344">
        <f>IF(D115=0,"",(IF($F$3="YTD TOTALS",SUM(Blank2:TEMPLATE!F116),SUM(Blank:TEMPLATE!F116))))</f>
        <v>0</v>
      </c>
      <c r="V115" s="344" t="str">
        <f t="shared" si="12"/>
        <v/>
      </c>
      <c r="W115" s="344">
        <f>IF(D115=0,"",(IF($F$3="YTD TOTALS",SUM(Blank2:TEMPLATE!H116),SUM(Blank:TEMPLATE!H116))))</f>
        <v>0</v>
      </c>
      <c r="X115" s="344">
        <f>IF(D115=0,"",(IF($F$3="YTD TOTALS",SUM(Blank2:TEMPLATE!I116),SUM(Blank:TEMPLATE!I116))))</f>
        <v>0</v>
      </c>
      <c r="Y115" s="344">
        <f>IF(D115=0,"",(IF($F$3="YTD TOTALS",SUM(Blank2:TEMPLATE!J116),SUM(Blank:TEMPLATE!J116))))</f>
        <v>0</v>
      </c>
      <c r="Z115" s="344">
        <f>IF(D115=0,"",(IF($F$3="YTD TOTALS",(SUM(Blank2:TEMPLATE!L116)-('MACHINE INFO'!P115*(B$6-B115+1))),(SUM(Blank:TEMPLATE!L116)-('MACHINE INFO'!P115*(B$6-B115+1))))))</f>
        <v>0</v>
      </c>
      <c r="AA115" s="345">
        <f t="shared" si="13"/>
        <v>0</v>
      </c>
      <c r="AB115" s="346">
        <f>IF(D115=0,"",(SUM('MACHINE INFO'!Q115)))</f>
        <v>0.11760000000000004</v>
      </c>
      <c r="AC115" s="347" t="str">
        <f t="shared" si="14"/>
        <v/>
      </c>
      <c r="AD115" s="348" t="str">
        <f t="shared" si="15"/>
        <v/>
      </c>
    </row>
    <row r="116" spans="1:40" s="17" customFormat="1" ht="19.25" customHeight="1" x14ac:dyDescent="0.4">
      <c r="A116" s="252" t="str">
        <f>'MACHINE INFO'!B116</f>
        <v>TP</v>
      </c>
      <c r="B116" s="228">
        <f>IF($F$3="YTD TOTALS",IF('MACHINE INFO'!C116-B$2&gt;0,'MACHINE INFO'!C116,B$2),'MACHINE INFO'!C116)</f>
        <v>45913</v>
      </c>
      <c r="C116" s="18">
        <f>'MACHINE INFO'!E116</f>
        <v>107</v>
      </c>
      <c r="D116" s="18">
        <f>'MACHINE INFO'!F116</f>
        <v>411366726</v>
      </c>
      <c r="E116" s="19">
        <f>'MACHINE INFO'!G116</f>
        <v>0.01</v>
      </c>
      <c r="F116" s="18" t="str">
        <f>'MACHINE INFO'!H116</f>
        <v>LIGHT AND WONDER</v>
      </c>
      <c r="G116" s="18">
        <f>'MACHINE INFO'!M116</f>
        <v>0</v>
      </c>
      <c r="H116" s="18" t="str">
        <f>'MACHINE INFO'!N116</f>
        <v>5R243W100-500CR</v>
      </c>
      <c r="I116" s="336" t="e">
        <f>'MACHINE INFO'!#REF!</f>
        <v>#REF!</v>
      </c>
      <c r="J116" s="336" t="e">
        <f>'MACHINE INFO'!#REF!</f>
        <v>#REF!</v>
      </c>
      <c r="K116" s="18" t="str">
        <f>'MACHINE INFO'!O116</f>
        <v>VIDEO MACHINE</v>
      </c>
      <c r="L116" s="18" t="e">
        <f>'MACHINE INFO'!#REF!</f>
        <v>#REF!</v>
      </c>
      <c r="M116" s="573">
        <f>IF('MACHINE INFO'!P116="","",'MACHINE INFO'!P116)</f>
        <v>70</v>
      </c>
      <c r="N116" s="235">
        <f>'MACHINE INFO'!S116</f>
        <v>45627</v>
      </c>
      <c r="O116" s="344">
        <f>IF(D116=0,"",(IF($F$3="YTD TOTALS",SUM(Blank2:TEMPLATE!C117),SUM(Blank:TEMPLATE!C117))))</f>
        <v>0</v>
      </c>
      <c r="P116" s="344" t="s">
        <v>683</v>
      </c>
      <c r="Q116" s="344">
        <f>IF(D116=0,"",(IF($F$3="YTD TOTALS",SUM(Blank2:TEMPLATE!G117),SUM(Blank:TEMPLATE!G117))))</f>
        <v>0</v>
      </c>
      <c r="R116" s="344" t="str">
        <f t="shared" si="10"/>
        <v/>
      </c>
      <c r="S116" s="344">
        <f>IF(D116=0,"",(IF($F$3="YTD TOTALS",SUM(SUM(Blank2:TEMPLATE!D117),SUM(Blank2:TEMPLATE!E117)),SUM(SUM(Blank:TEMPLATE!D117),SUM(Blank:TEMPLATE!E117)))))</f>
        <v>0</v>
      </c>
      <c r="T116" s="344" t="str">
        <f t="shared" si="11"/>
        <v/>
      </c>
      <c r="U116" s="344">
        <f>IF(D116=0,"",(IF($F$3="YTD TOTALS",SUM(Blank2:TEMPLATE!F117),SUM(Blank:TEMPLATE!F117))))</f>
        <v>0</v>
      </c>
      <c r="V116" s="344" t="str">
        <f t="shared" si="12"/>
        <v/>
      </c>
      <c r="W116" s="344">
        <f>IF(D116=0,"",(IF($F$3="YTD TOTALS",SUM(Blank2:TEMPLATE!H117),SUM(Blank:TEMPLATE!H117))))</f>
        <v>0</v>
      </c>
      <c r="X116" s="344">
        <f>IF(D116=0,"",(IF($F$3="YTD TOTALS",SUM(Blank2:TEMPLATE!I117),SUM(Blank:TEMPLATE!I117))))</f>
        <v>0</v>
      </c>
      <c r="Y116" s="344">
        <f>IF(D116=0,"",(IF($F$3="YTD TOTALS",SUM(Blank2:TEMPLATE!J117),SUM(Blank:TEMPLATE!J117))))</f>
        <v>0</v>
      </c>
      <c r="Z116" s="344">
        <f>IF(D116=0,"",(IF($F$3="YTD TOTALS",(SUM(Blank2:TEMPLATE!L117)-('MACHINE INFO'!P116*(B$6-B116+1))),(SUM(Blank:TEMPLATE!L117)-('MACHINE INFO'!P116*(B$6-B116+1))))))</f>
        <v>-5460</v>
      </c>
      <c r="AA116" s="345">
        <f t="shared" si="13"/>
        <v>-70</v>
      </c>
      <c r="AB116" s="346">
        <f>IF(D116=0,"",(SUM('MACHINE INFO'!Q116)))</f>
        <v>0.11750000000000005</v>
      </c>
      <c r="AC116" s="347" t="str">
        <f t="shared" si="14"/>
        <v/>
      </c>
      <c r="AD116" s="348" t="str">
        <f t="shared" si="15"/>
        <v/>
      </c>
    </row>
    <row r="117" spans="1:40" s="17" customFormat="1" ht="19.25" customHeight="1" x14ac:dyDescent="0.4">
      <c r="A117" s="252" t="str">
        <f>'MACHINE INFO'!B117</f>
        <v>TP</v>
      </c>
      <c r="B117" s="228">
        <f>IF($F$3="YTD TOTALS",IF('MACHINE INFO'!C117-B$2&gt;0,'MACHINE INFO'!C117,B$2),'MACHINE INFO'!C117)</f>
        <v>45913</v>
      </c>
      <c r="C117" s="18">
        <f>'MACHINE INFO'!E117</f>
        <v>108</v>
      </c>
      <c r="D117" s="18">
        <f>'MACHINE INFO'!F117</f>
        <v>411374707</v>
      </c>
      <c r="E117" s="19">
        <f>'MACHINE INFO'!G117</f>
        <v>0.01</v>
      </c>
      <c r="F117" s="18" t="str">
        <f>'MACHINE INFO'!H117</f>
        <v>LIGHT AND WONDER</v>
      </c>
      <c r="G117" s="18">
        <f>'MACHINE INFO'!M117</f>
        <v>0</v>
      </c>
      <c r="H117" s="18" t="str">
        <f>'MACHINE INFO'!N117</f>
        <v>5R243W100-500CR</v>
      </c>
      <c r="I117" s="336" t="e">
        <f>'MACHINE INFO'!#REF!</f>
        <v>#REF!</v>
      </c>
      <c r="J117" s="336" t="e">
        <f>'MACHINE INFO'!#REF!</f>
        <v>#REF!</v>
      </c>
      <c r="K117" s="18" t="str">
        <f>'MACHINE INFO'!O117</f>
        <v>VIDEO MACHINE</v>
      </c>
      <c r="L117" s="18" t="e">
        <f>'MACHINE INFO'!#REF!</f>
        <v>#REF!</v>
      </c>
      <c r="M117" s="573">
        <f>IF('MACHINE INFO'!P117="","",'MACHINE INFO'!P117)</f>
        <v>70</v>
      </c>
      <c r="N117" s="235">
        <f>'MACHINE INFO'!S117</f>
        <v>45627</v>
      </c>
      <c r="O117" s="344">
        <f>IF(D117=0,"",(IF($F$3="YTD TOTALS",SUM(Blank2:TEMPLATE!C118),SUM(Blank:TEMPLATE!C118))))</f>
        <v>0</v>
      </c>
      <c r="P117" s="344" t="s">
        <v>684</v>
      </c>
      <c r="Q117" s="344">
        <f>IF(D117=0,"",(IF($F$3="YTD TOTALS",SUM(Blank2:TEMPLATE!G118),SUM(Blank:TEMPLATE!G118))))</f>
        <v>0</v>
      </c>
      <c r="R117" s="344" t="str">
        <f t="shared" si="10"/>
        <v/>
      </c>
      <c r="S117" s="344">
        <f>IF(D117=0,"",(IF($F$3="YTD TOTALS",SUM(SUM(Blank2:TEMPLATE!D118),SUM(Blank2:TEMPLATE!E118)),SUM(SUM(Blank:TEMPLATE!D118),SUM(Blank:TEMPLATE!E118)))))</f>
        <v>0</v>
      </c>
      <c r="T117" s="344" t="str">
        <f t="shared" si="11"/>
        <v/>
      </c>
      <c r="U117" s="344">
        <f>IF(D117=0,"",(IF($F$3="YTD TOTALS",SUM(Blank2:TEMPLATE!F118),SUM(Blank:TEMPLATE!F118))))</f>
        <v>0</v>
      </c>
      <c r="V117" s="344" t="str">
        <f t="shared" si="12"/>
        <v/>
      </c>
      <c r="W117" s="344">
        <f>IF(D117=0,"",(IF($F$3="YTD TOTALS",SUM(Blank2:TEMPLATE!H118),SUM(Blank:TEMPLATE!H118))))</f>
        <v>0</v>
      </c>
      <c r="X117" s="344">
        <f>IF(D117=0,"",(IF($F$3="YTD TOTALS",SUM(Blank2:TEMPLATE!I118),SUM(Blank:TEMPLATE!I118))))</f>
        <v>0</v>
      </c>
      <c r="Y117" s="344">
        <f>IF(D117=0,"",(IF($F$3="YTD TOTALS",SUM(Blank2:TEMPLATE!J118),SUM(Blank:TEMPLATE!J118))))</f>
        <v>0</v>
      </c>
      <c r="Z117" s="344">
        <f>IF(D117=0,"",(IF($F$3="YTD TOTALS",(SUM(Blank2:TEMPLATE!L118)-('MACHINE INFO'!P117*(B$6-B117+1))),(SUM(Blank:TEMPLATE!L118)-('MACHINE INFO'!P117*(B$6-B117+1))))))</f>
        <v>-5460</v>
      </c>
      <c r="AA117" s="345">
        <f t="shared" si="13"/>
        <v>-70</v>
      </c>
      <c r="AB117" s="346">
        <f>IF(D117=0,"",(SUM('MACHINE INFO'!Q117)))</f>
        <v>0.11750000000000005</v>
      </c>
      <c r="AC117" s="347" t="str">
        <f t="shared" si="14"/>
        <v/>
      </c>
      <c r="AD117" s="348" t="str">
        <f t="shared" si="15"/>
        <v/>
      </c>
    </row>
    <row r="118" spans="1:40" s="17" customFormat="1" ht="19.25" customHeight="1" x14ac:dyDescent="0.4">
      <c r="A118" s="252" t="str">
        <f>'MACHINE INFO'!B118</f>
        <v>TP</v>
      </c>
      <c r="B118" s="228">
        <f>IF($F$3="YTD TOTALS",IF('MACHINE INFO'!C118-B$2&gt;0,'MACHINE INFO'!C118,B$2),'MACHINE INFO'!C118)</f>
        <v>45913</v>
      </c>
      <c r="C118" s="18">
        <f>'MACHINE INFO'!E118</f>
        <v>109</v>
      </c>
      <c r="D118" s="18">
        <f>'MACHINE INFO'!F118</f>
        <v>411384253</v>
      </c>
      <c r="E118" s="19">
        <f>'MACHINE INFO'!G118</f>
        <v>0.01</v>
      </c>
      <c r="F118" s="18" t="str">
        <f>'MACHINE INFO'!H118</f>
        <v>LIGHT AND WONDER</v>
      </c>
      <c r="G118" s="18">
        <f>'MACHINE INFO'!M118</f>
        <v>0</v>
      </c>
      <c r="H118" s="18" t="str">
        <f>'MACHINE INFO'!N118</f>
        <v>5R243W100-500CR</v>
      </c>
      <c r="I118" s="336" t="e">
        <f>'MACHINE INFO'!#REF!</f>
        <v>#REF!</v>
      </c>
      <c r="J118" s="336" t="e">
        <f>'MACHINE INFO'!#REF!</f>
        <v>#REF!</v>
      </c>
      <c r="K118" s="18" t="str">
        <f>'MACHINE INFO'!O118</f>
        <v>VIDEO MACHINE</v>
      </c>
      <c r="L118" s="18" t="e">
        <f>'MACHINE INFO'!#REF!</f>
        <v>#REF!</v>
      </c>
      <c r="M118" s="573">
        <f>IF('MACHINE INFO'!P118="","",'MACHINE INFO'!P118)</f>
        <v>70</v>
      </c>
      <c r="N118" s="235">
        <f>'MACHINE INFO'!S118</f>
        <v>45627</v>
      </c>
      <c r="O118" s="344">
        <f>IF(D118=0,"",(IF($F$3="YTD TOTALS",SUM(Blank2:TEMPLATE!C119),SUM(Blank:TEMPLATE!C119))))</f>
        <v>0</v>
      </c>
      <c r="P118" s="344" t="s">
        <v>685</v>
      </c>
      <c r="Q118" s="344">
        <f>IF(D118=0,"",(IF($F$3="YTD TOTALS",SUM(Blank2:TEMPLATE!G119),SUM(Blank:TEMPLATE!G119))))</f>
        <v>0</v>
      </c>
      <c r="R118" s="344" t="str">
        <f t="shared" si="10"/>
        <v/>
      </c>
      <c r="S118" s="344">
        <f>IF(D118=0,"",(IF($F$3="YTD TOTALS",SUM(SUM(Blank2:TEMPLATE!D119),SUM(Blank2:TEMPLATE!E119)),SUM(SUM(Blank:TEMPLATE!D119),SUM(Blank:TEMPLATE!E119)))))</f>
        <v>0</v>
      </c>
      <c r="T118" s="344" t="str">
        <f t="shared" si="11"/>
        <v/>
      </c>
      <c r="U118" s="344">
        <f>IF(D118=0,"",(IF($F$3="YTD TOTALS",SUM(Blank2:TEMPLATE!F119),SUM(Blank:TEMPLATE!F119))))</f>
        <v>0</v>
      </c>
      <c r="V118" s="344" t="str">
        <f t="shared" si="12"/>
        <v/>
      </c>
      <c r="W118" s="344">
        <f>IF(D118=0,"",(IF($F$3="YTD TOTALS",SUM(Blank2:TEMPLATE!H119),SUM(Blank:TEMPLATE!H119))))</f>
        <v>0</v>
      </c>
      <c r="X118" s="344">
        <f>IF(D118=0,"",(IF($F$3="YTD TOTALS",SUM(Blank2:TEMPLATE!I119),SUM(Blank:TEMPLATE!I119))))</f>
        <v>0</v>
      </c>
      <c r="Y118" s="344">
        <f>IF(D118=0,"",(IF($F$3="YTD TOTALS",SUM(Blank2:TEMPLATE!J119),SUM(Blank:TEMPLATE!J119))))</f>
        <v>0</v>
      </c>
      <c r="Z118" s="344">
        <f>IF(D118=0,"",(IF($F$3="YTD TOTALS",(SUM(Blank2:TEMPLATE!L119)-('MACHINE INFO'!P118*(B$6-B118+1))),(SUM(Blank:TEMPLATE!L119)-('MACHINE INFO'!P118*(B$6-B118+1))))))</f>
        <v>-5460</v>
      </c>
      <c r="AA118" s="345">
        <f t="shared" si="13"/>
        <v>-70</v>
      </c>
      <c r="AB118" s="346">
        <f>IF(D118=0,"",(SUM('MACHINE INFO'!Q118)))</f>
        <v>0.11750000000000005</v>
      </c>
      <c r="AC118" s="347" t="str">
        <f t="shared" si="14"/>
        <v/>
      </c>
      <c r="AD118" s="348" t="str">
        <f t="shared" si="15"/>
        <v/>
      </c>
      <c r="AF118" s="23"/>
      <c r="AG118" s="23"/>
      <c r="AH118" s="23"/>
      <c r="AI118" s="23"/>
      <c r="AJ118" s="23"/>
      <c r="AK118" s="23"/>
      <c r="AL118" s="23"/>
      <c r="AM118" s="23"/>
      <c r="AN118" s="23"/>
    </row>
    <row r="119" spans="1:40" s="17" customFormat="1" ht="19.25" customHeight="1" x14ac:dyDescent="0.4">
      <c r="A119" s="252" t="str">
        <f>'MACHINE INFO'!B119</f>
        <v>TP</v>
      </c>
      <c r="B119" s="228">
        <f>IF($F$3="YTD TOTALS",IF('MACHINE INFO'!C119-B$2&gt;0,'MACHINE INFO'!C119,B$2),'MACHINE INFO'!C119)</f>
        <v>45913</v>
      </c>
      <c r="C119" s="18">
        <f>'MACHINE INFO'!E119</f>
        <v>110</v>
      </c>
      <c r="D119" s="18">
        <f>'MACHINE INFO'!F119</f>
        <v>411397240</v>
      </c>
      <c r="E119" s="19">
        <f>'MACHINE INFO'!G119</f>
        <v>0.01</v>
      </c>
      <c r="F119" s="18" t="str">
        <f>'MACHINE INFO'!H119</f>
        <v>LIGHT AND WONDER</v>
      </c>
      <c r="G119" s="18">
        <f>'MACHINE INFO'!M119</f>
        <v>0</v>
      </c>
      <c r="H119" s="18" t="str">
        <f>'MACHINE INFO'!N119</f>
        <v>5R243W100-800CR</v>
      </c>
      <c r="I119" s="336" t="e">
        <f>'MACHINE INFO'!#REF!</f>
        <v>#REF!</v>
      </c>
      <c r="J119" s="336" t="e">
        <f>'MACHINE INFO'!#REF!</f>
        <v>#REF!</v>
      </c>
      <c r="K119" s="18" t="str">
        <f>'MACHINE INFO'!O119</f>
        <v>VIDEO MACHINE</v>
      </c>
      <c r="L119" s="18" t="e">
        <f>'MACHINE INFO'!#REF!</f>
        <v>#REF!</v>
      </c>
      <c r="M119" s="573">
        <f>IF('MACHINE INFO'!P119="","",'MACHINE INFO'!P119)</f>
        <v>0</v>
      </c>
      <c r="N119" s="235">
        <f>'MACHINE INFO'!S119</f>
        <v>45627</v>
      </c>
      <c r="O119" s="344">
        <f>IF(D119=0,"",(IF($F$3="YTD TOTALS",SUM(Blank2:TEMPLATE!C120),SUM(Blank:TEMPLATE!C120))))</f>
        <v>0</v>
      </c>
      <c r="P119" s="344" t="s">
        <v>686</v>
      </c>
      <c r="Q119" s="344">
        <f>IF(D119=0,"",(IF($F$3="YTD TOTALS",SUM(Blank2:TEMPLATE!G120),SUM(Blank:TEMPLATE!G120))))</f>
        <v>0</v>
      </c>
      <c r="R119" s="344" t="str">
        <f t="shared" si="10"/>
        <v/>
      </c>
      <c r="S119" s="344">
        <f>IF(D119=0,"",(IF($F$3="YTD TOTALS",SUM(SUM(Blank2:TEMPLATE!D120),SUM(Blank2:TEMPLATE!E120)),SUM(SUM(Blank:TEMPLATE!D120),SUM(Blank:TEMPLATE!E120)))))</f>
        <v>0</v>
      </c>
      <c r="T119" s="344" t="str">
        <f t="shared" si="11"/>
        <v/>
      </c>
      <c r="U119" s="344">
        <f>IF(D119=0,"",(IF($F$3="YTD TOTALS",SUM(Blank2:TEMPLATE!F120),SUM(Blank:TEMPLATE!F120))))</f>
        <v>0</v>
      </c>
      <c r="V119" s="344" t="str">
        <f t="shared" si="12"/>
        <v/>
      </c>
      <c r="W119" s="344">
        <f>IF(D119=0,"",(IF($F$3="YTD TOTALS",SUM(Blank2:TEMPLATE!H120),SUM(Blank:TEMPLATE!H120))))</f>
        <v>0</v>
      </c>
      <c r="X119" s="344">
        <f>IF(D119=0,"",(IF($F$3="YTD TOTALS",SUM(Blank2:TEMPLATE!I120),SUM(Blank:TEMPLATE!I120))))</f>
        <v>0</v>
      </c>
      <c r="Y119" s="344">
        <f>IF(D119=0,"",(IF($F$3="YTD TOTALS",SUM(Blank2:TEMPLATE!J120),SUM(Blank:TEMPLATE!J120))))</f>
        <v>0</v>
      </c>
      <c r="Z119" s="344">
        <f>IF(D119=0,"",(IF($F$3="YTD TOTALS",(SUM(Blank2:TEMPLATE!L120)-('MACHINE INFO'!P119*(B$6-B119+1))),(SUM(Blank:TEMPLATE!L120)-('MACHINE INFO'!P119*(B$6-B119+1))))))</f>
        <v>0</v>
      </c>
      <c r="AA119" s="345">
        <f t="shared" si="13"/>
        <v>0</v>
      </c>
      <c r="AB119" s="346">
        <f>IF(D119=0,"",(SUM('MACHINE INFO'!Q119)))</f>
        <v>0.1179</v>
      </c>
      <c r="AC119" s="347" t="str">
        <f t="shared" si="14"/>
        <v/>
      </c>
      <c r="AD119" s="348" t="str">
        <f t="shared" si="15"/>
        <v/>
      </c>
      <c r="AF119" s="1"/>
      <c r="AG119" s="1"/>
      <c r="AH119" s="1"/>
      <c r="AI119" s="1"/>
      <c r="AJ119" s="1"/>
      <c r="AK119" s="1"/>
      <c r="AL119" s="1"/>
      <c r="AM119" s="1"/>
      <c r="AN119" s="1"/>
    </row>
    <row r="120" spans="1:40" s="17" customFormat="1" ht="19.25" customHeight="1" x14ac:dyDescent="0.4">
      <c r="A120" s="252" t="str">
        <f>'MACHINE INFO'!B120</f>
        <v>TP</v>
      </c>
      <c r="B120" s="228">
        <f>IF($F$3="YTD TOTALS",IF('MACHINE INFO'!C120-B$2&gt;0,'MACHINE INFO'!C120,B$2),'MACHINE INFO'!C120)</f>
        <v>45913</v>
      </c>
      <c r="C120" s="18">
        <f>'MACHINE INFO'!E120</f>
        <v>111</v>
      </c>
      <c r="D120" s="18">
        <f>'MACHINE INFO'!F120</f>
        <v>411401953</v>
      </c>
      <c r="E120" s="19">
        <f>'MACHINE INFO'!G120</f>
        <v>0.01</v>
      </c>
      <c r="F120" s="18" t="str">
        <f>'MACHINE INFO'!H120</f>
        <v>LIGHT AND WONDER</v>
      </c>
      <c r="G120" s="18">
        <f>'MACHINE INFO'!M120</f>
        <v>0</v>
      </c>
      <c r="H120" s="18" t="str">
        <f>'MACHINE INFO'!N120</f>
        <v>5R243W100-800CR</v>
      </c>
      <c r="I120" s="336" t="e">
        <f>'MACHINE INFO'!#REF!</f>
        <v>#REF!</v>
      </c>
      <c r="J120" s="336" t="e">
        <f>'MACHINE INFO'!#REF!</f>
        <v>#REF!</v>
      </c>
      <c r="K120" s="18" t="str">
        <f>'MACHINE INFO'!O120</f>
        <v>VIDEO MACHINE</v>
      </c>
      <c r="L120" s="18" t="e">
        <f>'MACHINE INFO'!#REF!</f>
        <v>#REF!</v>
      </c>
      <c r="M120" s="573">
        <f>IF('MACHINE INFO'!P120="","",'MACHINE INFO'!P120)</f>
        <v>0</v>
      </c>
      <c r="N120" s="235">
        <f>'MACHINE INFO'!S120</f>
        <v>45627</v>
      </c>
      <c r="O120" s="344">
        <f>IF(D120=0,"",(IF($F$3="YTD TOTALS",SUM(Blank2:TEMPLATE!C121),SUM(Blank:TEMPLATE!C121))))</f>
        <v>0</v>
      </c>
      <c r="P120" s="344" t="s">
        <v>687</v>
      </c>
      <c r="Q120" s="344">
        <f>IF(D120=0,"",(IF($F$3="YTD TOTALS",SUM(Blank2:TEMPLATE!G121),SUM(Blank:TEMPLATE!G121))))</f>
        <v>0</v>
      </c>
      <c r="R120" s="344" t="str">
        <f t="shared" si="10"/>
        <v/>
      </c>
      <c r="S120" s="344">
        <f>IF(D120=0,"",(IF($F$3="YTD TOTALS",SUM(SUM(Blank2:TEMPLATE!D121),SUM(Blank2:TEMPLATE!E121)),SUM(SUM(Blank:TEMPLATE!D121),SUM(Blank:TEMPLATE!E121)))))</f>
        <v>0</v>
      </c>
      <c r="T120" s="344" t="str">
        <f t="shared" si="11"/>
        <v/>
      </c>
      <c r="U120" s="344">
        <f>IF(D120=0,"",(IF($F$3="YTD TOTALS",SUM(Blank2:TEMPLATE!F121),SUM(Blank:TEMPLATE!F121))))</f>
        <v>0</v>
      </c>
      <c r="V120" s="344" t="str">
        <f t="shared" si="12"/>
        <v/>
      </c>
      <c r="W120" s="344">
        <f>IF(D120=0,"",(IF($F$3="YTD TOTALS",SUM(Blank2:TEMPLATE!H121),SUM(Blank:TEMPLATE!H121))))</f>
        <v>0</v>
      </c>
      <c r="X120" s="344">
        <f>IF(D120=0,"",(IF($F$3="YTD TOTALS",SUM(Blank2:TEMPLATE!I121),SUM(Blank:TEMPLATE!I121))))</f>
        <v>0</v>
      </c>
      <c r="Y120" s="344">
        <f>IF(D120=0,"",(IF($F$3="YTD TOTALS",SUM(Blank2:TEMPLATE!J121),SUM(Blank:TEMPLATE!J121))))</f>
        <v>0</v>
      </c>
      <c r="Z120" s="344">
        <f>IF(D120=0,"",(IF($F$3="YTD TOTALS",(SUM(Blank2:TEMPLATE!L121)-('MACHINE INFO'!P120*(B$6-B120+1))),(SUM(Blank:TEMPLATE!L121)-('MACHINE INFO'!P120*(B$6-B120+1))))))</f>
        <v>0</v>
      </c>
      <c r="AA120" s="345">
        <f t="shared" si="13"/>
        <v>0</v>
      </c>
      <c r="AB120" s="346">
        <f>IF(D120=0,"",(SUM('MACHINE INFO'!Q120)))</f>
        <v>0.1179</v>
      </c>
      <c r="AC120" s="347" t="str">
        <f t="shared" si="14"/>
        <v/>
      </c>
      <c r="AD120" s="348" t="str">
        <f t="shared" si="15"/>
        <v/>
      </c>
      <c r="AF120" s="1"/>
      <c r="AG120" s="1"/>
      <c r="AH120" s="1"/>
      <c r="AI120" s="1"/>
      <c r="AJ120" s="1"/>
      <c r="AK120" s="1"/>
      <c r="AL120" s="1"/>
      <c r="AM120" s="1"/>
      <c r="AN120" s="1"/>
    </row>
    <row r="121" spans="1:40" s="17" customFormat="1" ht="19.25" customHeight="1" x14ac:dyDescent="0.4">
      <c r="A121" s="252" t="str">
        <f>'MACHINE INFO'!B121</f>
        <v>TP</v>
      </c>
      <c r="B121" s="228">
        <f>IF($F$3="YTD TOTALS",IF('MACHINE INFO'!C121-B$2&gt;0,'MACHINE INFO'!C121,B$2),'MACHINE INFO'!C121)</f>
        <v>45913</v>
      </c>
      <c r="C121" s="18">
        <f>'MACHINE INFO'!E121</f>
        <v>112</v>
      </c>
      <c r="D121" s="18">
        <f>'MACHINE INFO'!F121</f>
        <v>411418116</v>
      </c>
      <c r="E121" s="19">
        <f>'MACHINE INFO'!G121</f>
        <v>0.01</v>
      </c>
      <c r="F121" s="18" t="str">
        <f>'MACHINE INFO'!H121</f>
        <v>LIGHT AND WONDER</v>
      </c>
      <c r="G121" s="18">
        <f>'MACHINE INFO'!M121</f>
        <v>0</v>
      </c>
      <c r="H121" s="18" t="str">
        <f>'MACHINE INFO'!N121</f>
        <v>5R243W100-800CR</v>
      </c>
      <c r="I121" s="336" t="e">
        <f>'MACHINE INFO'!#REF!</f>
        <v>#REF!</v>
      </c>
      <c r="J121" s="336" t="e">
        <f>'MACHINE INFO'!#REF!</f>
        <v>#REF!</v>
      </c>
      <c r="K121" s="18" t="str">
        <f>'MACHINE INFO'!O121</f>
        <v>VIDEO MACHINE</v>
      </c>
      <c r="L121" s="18" t="e">
        <f>'MACHINE INFO'!#REF!</f>
        <v>#REF!</v>
      </c>
      <c r="M121" s="573">
        <f>IF('MACHINE INFO'!P121="","",'MACHINE INFO'!P121)</f>
        <v>0</v>
      </c>
      <c r="N121" s="235">
        <f>'MACHINE INFO'!S121</f>
        <v>45627</v>
      </c>
      <c r="O121" s="344">
        <f>IF(D121=0,"",(IF($F$3="YTD TOTALS",SUM(Blank2:TEMPLATE!C122),SUM(Blank:TEMPLATE!C122))))</f>
        <v>0</v>
      </c>
      <c r="P121" s="344" t="s">
        <v>688</v>
      </c>
      <c r="Q121" s="344">
        <f>IF(D121=0,"",(IF($F$3="YTD TOTALS",SUM(Blank2:TEMPLATE!G122),SUM(Blank:TEMPLATE!G122))))</f>
        <v>0</v>
      </c>
      <c r="R121" s="344" t="str">
        <f t="shared" si="10"/>
        <v/>
      </c>
      <c r="S121" s="344">
        <f>IF(D121=0,"",(IF($F$3="YTD TOTALS",SUM(SUM(Blank2:TEMPLATE!D122),SUM(Blank2:TEMPLATE!E122)),SUM(SUM(Blank:TEMPLATE!D122),SUM(Blank:TEMPLATE!E122)))))</f>
        <v>0</v>
      </c>
      <c r="T121" s="344" t="str">
        <f t="shared" si="11"/>
        <v/>
      </c>
      <c r="U121" s="344">
        <f>IF(D121=0,"",(IF($F$3="YTD TOTALS",SUM(Blank2:TEMPLATE!F122),SUM(Blank:TEMPLATE!F122))))</f>
        <v>0</v>
      </c>
      <c r="V121" s="344" t="str">
        <f t="shared" si="12"/>
        <v/>
      </c>
      <c r="W121" s="344">
        <f>IF(D121=0,"",(IF($F$3="YTD TOTALS",SUM(Blank2:TEMPLATE!H122),SUM(Blank:TEMPLATE!H122))))</f>
        <v>0</v>
      </c>
      <c r="X121" s="344">
        <f>IF(D121=0,"",(IF($F$3="YTD TOTALS",SUM(Blank2:TEMPLATE!I122),SUM(Blank:TEMPLATE!I122))))</f>
        <v>0</v>
      </c>
      <c r="Y121" s="344">
        <f>IF(D121=0,"",(IF($F$3="YTD TOTALS",SUM(Blank2:TEMPLATE!J122),SUM(Blank:TEMPLATE!J122))))</f>
        <v>0</v>
      </c>
      <c r="Z121" s="344">
        <f>IF(D121=0,"",(IF($F$3="YTD TOTALS",(SUM(Blank2:TEMPLATE!L122)-('MACHINE INFO'!P121*(B$6-B121+1))),(SUM(Blank:TEMPLATE!L122)-('MACHINE INFO'!P121*(B$6-B121+1))))))</f>
        <v>0</v>
      </c>
      <c r="AA121" s="345">
        <f t="shared" si="13"/>
        <v>0</v>
      </c>
      <c r="AB121" s="346">
        <f>IF(D121=0,"",(SUM('MACHINE INFO'!Q121)))</f>
        <v>0.1179</v>
      </c>
      <c r="AC121" s="347" t="str">
        <f t="shared" si="14"/>
        <v/>
      </c>
      <c r="AD121" s="348" t="str">
        <f t="shared" si="15"/>
        <v/>
      </c>
      <c r="AF121" s="1"/>
      <c r="AG121" s="1"/>
      <c r="AH121" s="1"/>
      <c r="AI121" s="1"/>
      <c r="AJ121" s="1"/>
      <c r="AK121" s="1"/>
      <c r="AL121" s="1"/>
      <c r="AM121" s="1"/>
      <c r="AN121" s="1"/>
    </row>
    <row r="122" spans="1:40" s="17" customFormat="1" ht="19.25" customHeight="1" x14ac:dyDescent="0.4">
      <c r="A122" s="252" t="str">
        <f>'MACHINE INFO'!B122</f>
        <v>TP</v>
      </c>
      <c r="B122" s="228">
        <f>IF($F$3="YTD TOTALS",IF('MACHINE INFO'!C122-B$2&gt;0,'MACHINE INFO'!C122,B$2),'MACHINE INFO'!C122)</f>
        <v>45913</v>
      </c>
      <c r="C122" s="18">
        <f>'MACHINE INFO'!E122</f>
        <v>113</v>
      </c>
      <c r="D122" s="18">
        <f>'MACHINE INFO'!F122</f>
        <v>411427994</v>
      </c>
      <c r="E122" s="19">
        <f>'MACHINE INFO'!G122</f>
        <v>0.01</v>
      </c>
      <c r="F122" s="18" t="str">
        <f>'MACHINE INFO'!H122</f>
        <v>LIGHT AND WONDER</v>
      </c>
      <c r="G122" s="18">
        <f>'MACHINE INFO'!M122</f>
        <v>0</v>
      </c>
      <c r="H122" s="18" t="str">
        <f>'MACHINE INFO'!N122</f>
        <v>5R243W200-800CR</v>
      </c>
      <c r="I122" s="336" t="e">
        <f>'MACHINE INFO'!#REF!</f>
        <v>#REF!</v>
      </c>
      <c r="J122" s="336" t="e">
        <f>'MACHINE INFO'!#REF!</f>
        <v>#REF!</v>
      </c>
      <c r="K122" s="18" t="str">
        <f>'MACHINE INFO'!O122</f>
        <v>VIDEO MACHINE</v>
      </c>
      <c r="L122" s="18" t="e">
        <f>'MACHINE INFO'!#REF!</f>
        <v>#REF!</v>
      </c>
      <c r="M122" s="573">
        <f>IF('MACHINE INFO'!P122="","",'MACHINE INFO'!P122)</f>
        <v>0</v>
      </c>
      <c r="N122" s="235">
        <f>'MACHINE INFO'!S122</f>
        <v>45627</v>
      </c>
      <c r="O122" s="344">
        <f>IF(D122=0,"",(IF($F$3="YTD TOTALS",SUM(Blank2:TEMPLATE!C123),SUM(Blank:TEMPLATE!C123))))</f>
        <v>0</v>
      </c>
      <c r="P122" s="344" t="s">
        <v>689</v>
      </c>
      <c r="Q122" s="344">
        <f>IF(D122=0,"",(IF($F$3="YTD TOTALS",SUM(Blank2:TEMPLATE!G123),SUM(Blank:TEMPLATE!G123))))</f>
        <v>0</v>
      </c>
      <c r="R122" s="344" t="str">
        <f t="shared" si="10"/>
        <v/>
      </c>
      <c r="S122" s="344">
        <f>IF(D122=0,"",(IF($F$3="YTD TOTALS",SUM(SUM(Blank2:TEMPLATE!D123),SUM(Blank2:TEMPLATE!E123)),SUM(SUM(Blank:TEMPLATE!D123),SUM(Blank:TEMPLATE!E123)))))</f>
        <v>0</v>
      </c>
      <c r="T122" s="344" t="str">
        <f t="shared" si="11"/>
        <v/>
      </c>
      <c r="U122" s="344">
        <f>IF(D122=0,"",(IF($F$3="YTD TOTALS",SUM(Blank2:TEMPLATE!F123),SUM(Blank:TEMPLATE!F123))))</f>
        <v>0</v>
      </c>
      <c r="V122" s="344" t="str">
        <f t="shared" si="12"/>
        <v/>
      </c>
      <c r="W122" s="344">
        <f>IF(D122=0,"",(IF($F$3="YTD TOTALS",SUM(Blank2:TEMPLATE!H123),SUM(Blank:TEMPLATE!H123))))</f>
        <v>0</v>
      </c>
      <c r="X122" s="344">
        <f>IF(D122=0,"",(IF($F$3="YTD TOTALS",SUM(Blank2:TEMPLATE!I123),SUM(Blank:TEMPLATE!I123))))</f>
        <v>0</v>
      </c>
      <c r="Y122" s="344">
        <f>IF(D122=0,"",(IF($F$3="YTD TOTALS",SUM(Blank2:TEMPLATE!J123),SUM(Blank:TEMPLATE!J123))))</f>
        <v>0</v>
      </c>
      <c r="Z122" s="344">
        <f>IF(D122=0,"",(IF($F$3="YTD TOTALS",(SUM(Blank2:TEMPLATE!L123)-('MACHINE INFO'!P122*(B$6-B122+1))),(SUM(Blank:TEMPLATE!L123)-('MACHINE INFO'!P122*(B$6-B122+1))))))</f>
        <v>0</v>
      </c>
      <c r="AA122" s="345">
        <f t="shared" si="13"/>
        <v>0</v>
      </c>
      <c r="AB122" s="346">
        <f>IF(D122=0,"",(SUM('MACHINE INFO'!Q122)))</f>
        <v>0.10929999999999995</v>
      </c>
      <c r="AC122" s="347" t="str">
        <f t="shared" si="14"/>
        <v/>
      </c>
      <c r="AD122" s="348" t="str">
        <f t="shared" si="15"/>
        <v/>
      </c>
      <c r="AF122" s="1"/>
      <c r="AG122" s="1"/>
      <c r="AH122" s="1"/>
      <c r="AI122" s="1"/>
      <c r="AJ122" s="1"/>
      <c r="AK122" s="1"/>
      <c r="AL122" s="1"/>
      <c r="AM122" s="1"/>
      <c r="AN122" s="1"/>
    </row>
    <row r="123" spans="1:40" s="17" customFormat="1" ht="19.25" customHeight="1" x14ac:dyDescent="0.4">
      <c r="A123" s="252" t="str">
        <f>'MACHINE INFO'!B123</f>
        <v>TP</v>
      </c>
      <c r="B123" s="228">
        <f>IF($F$3="YTD TOTALS",IF('MACHINE INFO'!C123-B$2&gt;0,'MACHINE INFO'!C123,B$2),'MACHINE INFO'!C123)</f>
        <v>45913</v>
      </c>
      <c r="C123" s="18">
        <f>'MACHINE INFO'!E123</f>
        <v>114</v>
      </c>
      <c r="D123" s="18">
        <f>'MACHINE INFO'!F123</f>
        <v>411435487</v>
      </c>
      <c r="E123" s="19">
        <f>'MACHINE INFO'!G123</f>
        <v>0.01</v>
      </c>
      <c r="F123" s="18" t="str">
        <f>'MACHINE INFO'!H123</f>
        <v>LIGHT AND WONDER</v>
      </c>
      <c r="G123" s="18">
        <f>'MACHINE INFO'!M123</f>
        <v>0</v>
      </c>
      <c r="H123" s="18" t="str">
        <f>'MACHINE INFO'!N123</f>
        <v>5R243W200-800CR</v>
      </c>
      <c r="I123" s="336" t="e">
        <f>'MACHINE INFO'!#REF!</f>
        <v>#REF!</v>
      </c>
      <c r="J123" s="336" t="e">
        <f>'MACHINE INFO'!#REF!</f>
        <v>#REF!</v>
      </c>
      <c r="K123" s="18" t="str">
        <f>'MACHINE INFO'!O123</f>
        <v>VIDEO MACHINE</v>
      </c>
      <c r="L123" s="18" t="e">
        <f>'MACHINE INFO'!#REF!</f>
        <v>#REF!</v>
      </c>
      <c r="M123" s="573">
        <f>IF('MACHINE INFO'!P123="","",'MACHINE INFO'!P123)</f>
        <v>0</v>
      </c>
      <c r="N123" s="235">
        <f>'MACHINE INFO'!S123</f>
        <v>45627</v>
      </c>
      <c r="O123" s="344">
        <f>IF(D123=0,"",(IF($F$3="YTD TOTALS",SUM(Blank2:TEMPLATE!C124),SUM(Blank:TEMPLATE!C124))))</f>
        <v>0</v>
      </c>
      <c r="P123" s="344" t="s">
        <v>690</v>
      </c>
      <c r="Q123" s="344">
        <f>IF(D123=0,"",(IF($F$3="YTD TOTALS",SUM(Blank2:TEMPLATE!G124),SUM(Blank:TEMPLATE!G124))))</f>
        <v>0</v>
      </c>
      <c r="R123" s="344" t="str">
        <f t="shared" si="10"/>
        <v/>
      </c>
      <c r="S123" s="344">
        <f>IF(D123=0,"",(IF($F$3="YTD TOTALS",SUM(SUM(Blank2:TEMPLATE!D124),SUM(Blank2:TEMPLATE!E124)),SUM(SUM(Blank:TEMPLATE!D124),SUM(Blank:TEMPLATE!E124)))))</f>
        <v>0</v>
      </c>
      <c r="T123" s="344" t="str">
        <f t="shared" si="11"/>
        <v/>
      </c>
      <c r="U123" s="344">
        <f>IF(D123=0,"",(IF($F$3="YTD TOTALS",SUM(Blank2:TEMPLATE!F124),SUM(Blank:TEMPLATE!F124))))</f>
        <v>0</v>
      </c>
      <c r="V123" s="344" t="str">
        <f t="shared" si="12"/>
        <v/>
      </c>
      <c r="W123" s="344">
        <f>IF(D123=0,"",(IF($F$3="YTD TOTALS",SUM(Blank2:TEMPLATE!H124),SUM(Blank:TEMPLATE!H124))))</f>
        <v>0</v>
      </c>
      <c r="X123" s="344">
        <f>IF(D123=0,"",(IF($F$3="YTD TOTALS",SUM(Blank2:TEMPLATE!I124),SUM(Blank:TEMPLATE!I124))))</f>
        <v>0</v>
      </c>
      <c r="Y123" s="344">
        <f>IF(D123=0,"",(IF($F$3="YTD TOTALS",SUM(Blank2:TEMPLATE!J124),SUM(Blank:TEMPLATE!J124))))</f>
        <v>0</v>
      </c>
      <c r="Z123" s="344">
        <f>IF(D123=0,"",(IF($F$3="YTD TOTALS",(SUM(Blank2:TEMPLATE!L124)-('MACHINE INFO'!P123*(B$6-B123+1))),(SUM(Blank:TEMPLATE!L124)-('MACHINE INFO'!P123*(B$6-B123+1))))))</f>
        <v>0</v>
      </c>
      <c r="AA123" s="345">
        <f t="shared" si="13"/>
        <v>0</v>
      </c>
      <c r="AB123" s="346">
        <f>IF(D123=0,"",(SUM('MACHINE INFO'!Q123)))</f>
        <v>0.10929999999999995</v>
      </c>
      <c r="AC123" s="347" t="str">
        <f t="shared" si="14"/>
        <v/>
      </c>
      <c r="AD123" s="348" t="str">
        <f t="shared" si="15"/>
        <v/>
      </c>
      <c r="AF123" s="1"/>
      <c r="AG123" s="1"/>
      <c r="AH123" s="1"/>
      <c r="AI123" s="1"/>
      <c r="AJ123" s="1"/>
      <c r="AK123" s="1"/>
      <c r="AL123" s="1"/>
      <c r="AM123" s="1"/>
      <c r="AN123" s="1"/>
    </row>
    <row r="124" spans="1:40" s="17" customFormat="1" ht="19.25" customHeight="1" x14ac:dyDescent="0.4">
      <c r="A124" s="252" t="str">
        <f>'MACHINE INFO'!B124</f>
        <v>TP</v>
      </c>
      <c r="B124" s="228">
        <f>IF($F$3="YTD TOTALS",IF('MACHINE INFO'!C124-B$2&gt;0,'MACHINE INFO'!C124,B$2),'MACHINE INFO'!C124)</f>
        <v>45913</v>
      </c>
      <c r="C124" s="18">
        <f>'MACHINE INFO'!E124</f>
        <v>115</v>
      </c>
      <c r="D124" s="18">
        <f>'MACHINE INFO'!F124</f>
        <v>411443289</v>
      </c>
      <c r="E124" s="19">
        <f>'MACHINE INFO'!G124</f>
        <v>0.01</v>
      </c>
      <c r="F124" s="18" t="str">
        <f>'MACHINE INFO'!H124</f>
        <v>LIGHT AND WONDER</v>
      </c>
      <c r="G124" s="18">
        <f>'MACHINE INFO'!M124</f>
        <v>0</v>
      </c>
      <c r="H124" s="18" t="str">
        <f>'MACHINE INFO'!N124</f>
        <v>5R243W200-800CR</v>
      </c>
      <c r="I124" s="336" t="e">
        <f>'MACHINE INFO'!#REF!</f>
        <v>#REF!</v>
      </c>
      <c r="J124" s="336" t="e">
        <f>'MACHINE INFO'!#REF!</f>
        <v>#REF!</v>
      </c>
      <c r="K124" s="18" t="str">
        <f>'MACHINE INFO'!O124</f>
        <v>VIDEO MACHINE</v>
      </c>
      <c r="L124" s="18" t="e">
        <f>'MACHINE INFO'!#REF!</f>
        <v>#REF!</v>
      </c>
      <c r="M124" s="573">
        <f>IF('MACHINE INFO'!P124="","",'MACHINE INFO'!P124)</f>
        <v>0</v>
      </c>
      <c r="N124" s="235">
        <f>'MACHINE INFO'!S124</f>
        <v>45627</v>
      </c>
      <c r="O124" s="344">
        <f>IF(D124=0,"",(IF($F$3="YTD TOTALS",SUM(Blank2:TEMPLATE!C125),SUM(Blank:TEMPLATE!C125))))</f>
        <v>0</v>
      </c>
      <c r="P124" s="344" t="s">
        <v>691</v>
      </c>
      <c r="Q124" s="344">
        <f>IF(D124=0,"",(IF($F$3="YTD TOTALS",SUM(Blank2:TEMPLATE!G125),SUM(Blank:TEMPLATE!G125))))</f>
        <v>0</v>
      </c>
      <c r="R124" s="344" t="str">
        <f t="shared" si="10"/>
        <v/>
      </c>
      <c r="S124" s="344">
        <f>IF(D124=0,"",(IF($F$3="YTD TOTALS",SUM(SUM(Blank2:TEMPLATE!D125),SUM(Blank2:TEMPLATE!E125)),SUM(SUM(Blank:TEMPLATE!D125),SUM(Blank:TEMPLATE!E125)))))</f>
        <v>0</v>
      </c>
      <c r="T124" s="344" t="str">
        <f t="shared" si="11"/>
        <v/>
      </c>
      <c r="U124" s="344">
        <f>IF(D124=0,"",(IF($F$3="YTD TOTALS",SUM(Blank2:TEMPLATE!F125),SUM(Blank:TEMPLATE!F125))))</f>
        <v>0</v>
      </c>
      <c r="V124" s="344" t="str">
        <f t="shared" si="12"/>
        <v/>
      </c>
      <c r="W124" s="344">
        <f>IF(D124=0,"",(IF($F$3="YTD TOTALS",SUM(Blank2:TEMPLATE!H125),SUM(Blank:TEMPLATE!H125))))</f>
        <v>0</v>
      </c>
      <c r="X124" s="344">
        <f>IF(D124=0,"",(IF($F$3="YTD TOTALS",SUM(Blank2:TEMPLATE!I125),SUM(Blank:TEMPLATE!I125))))</f>
        <v>0</v>
      </c>
      <c r="Y124" s="344">
        <f>IF(D124=0,"",(IF($F$3="YTD TOTALS",SUM(Blank2:TEMPLATE!J125),SUM(Blank:TEMPLATE!J125))))</f>
        <v>0</v>
      </c>
      <c r="Z124" s="344">
        <f>IF(D124=0,"",(IF($F$3="YTD TOTALS",(SUM(Blank2:TEMPLATE!L125)-('MACHINE INFO'!P124*(B$6-B124+1))),(SUM(Blank:TEMPLATE!L125)-('MACHINE INFO'!P124*(B$6-B124+1))))))</f>
        <v>0</v>
      </c>
      <c r="AA124" s="345">
        <f t="shared" si="13"/>
        <v>0</v>
      </c>
      <c r="AB124" s="346">
        <f>IF(D124=0,"",(SUM('MACHINE INFO'!Q124)))</f>
        <v>0.10929999999999995</v>
      </c>
      <c r="AC124" s="347" t="str">
        <f t="shared" si="14"/>
        <v/>
      </c>
      <c r="AD124" s="348" t="str">
        <f t="shared" si="15"/>
        <v/>
      </c>
      <c r="AF124" s="1"/>
      <c r="AG124" s="1"/>
      <c r="AH124" s="1"/>
      <c r="AI124" s="1"/>
      <c r="AJ124" s="1"/>
      <c r="AK124" s="1"/>
      <c r="AL124" s="1"/>
      <c r="AM124" s="1"/>
      <c r="AN124" s="1"/>
    </row>
    <row r="125" spans="1:40" s="17" customFormat="1" ht="19.25" customHeight="1" x14ac:dyDescent="0.4">
      <c r="A125" s="252" t="str">
        <f>'MACHINE INFO'!B125</f>
        <v>TP</v>
      </c>
      <c r="B125" s="228">
        <f>IF($F$3="YTD TOTALS",IF('MACHINE INFO'!C125-B$2&gt;0,'MACHINE INFO'!C125,B$2),'MACHINE INFO'!C125)</f>
        <v>45913</v>
      </c>
      <c r="C125" s="18">
        <f>'MACHINE INFO'!E125</f>
        <v>116</v>
      </c>
      <c r="D125" s="18">
        <f>'MACHINE INFO'!F125</f>
        <v>411457996</v>
      </c>
      <c r="E125" s="19">
        <f>'MACHINE INFO'!G125</f>
        <v>0.01</v>
      </c>
      <c r="F125" s="18" t="str">
        <f>'MACHINE INFO'!H125</f>
        <v>BLUBERI</v>
      </c>
      <c r="G125" s="18">
        <f>'MACHINE INFO'!M125</f>
        <v>0</v>
      </c>
      <c r="H125" s="18" t="str">
        <f>'MACHINE INFO'!N125</f>
        <v>5R40L66-660CR</v>
      </c>
      <c r="I125" s="336" t="e">
        <f>'MACHINE INFO'!#REF!</f>
        <v>#REF!</v>
      </c>
      <c r="J125" s="336" t="e">
        <f>'MACHINE INFO'!#REF!</f>
        <v>#REF!</v>
      </c>
      <c r="K125" s="18" t="str">
        <f>'MACHINE INFO'!O125</f>
        <v>VIDEO MACHINE</v>
      </c>
      <c r="L125" s="18" t="e">
        <f>'MACHINE INFO'!#REF!</f>
        <v>#REF!</v>
      </c>
      <c r="M125" s="573">
        <f>IF('MACHINE INFO'!P125="","",'MACHINE INFO'!P125)</f>
        <v>0</v>
      </c>
      <c r="N125" s="235">
        <f>'MACHINE INFO'!S125</f>
        <v>45597</v>
      </c>
      <c r="O125" s="344">
        <f>IF(D125=0,"",(IF($F$3="YTD TOTALS",SUM(Blank2:TEMPLATE!C126),SUM(Blank:TEMPLATE!C126))))</f>
        <v>0</v>
      </c>
      <c r="P125" s="344" t="s">
        <v>692</v>
      </c>
      <c r="Q125" s="344">
        <f>IF(D125=0,"",(IF($F$3="YTD TOTALS",SUM(Blank2:TEMPLATE!G126),SUM(Blank:TEMPLATE!G126))))</f>
        <v>0</v>
      </c>
      <c r="R125" s="344" t="str">
        <f t="shared" si="10"/>
        <v/>
      </c>
      <c r="S125" s="344">
        <f>IF(D125=0,"",(IF($F$3="YTD TOTALS",SUM(SUM(Blank2:TEMPLATE!D126),SUM(Blank2:TEMPLATE!E126)),SUM(SUM(Blank:TEMPLATE!D126),SUM(Blank:TEMPLATE!E126)))))</f>
        <v>0</v>
      </c>
      <c r="T125" s="344" t="str">
        <f t="shared" si="11"/>
        <v/>
      </c>
      <c r="U125" s="344">
        <f>IF(D125=0,"",(IF($F$3="YTD TOTALS",SUM(Blank2:TEMPLATE!F126),SUM(Blank:TEMPLATE!F126))))</f>
        <v>0</v>
      </c>
      <c r="V125" s="344" t="str">
        <f t="shared" si="12"/>
        <v/>
      </c>
      <c r="W125" s="344">
        <f>IF(D125=0,"",(IF($F$3="YTD TOTALS",SUM(Blank2:TEMPLATE!H126),SUM(Blank:TEMPLATE!H126))))</f>
        <v>0</v>
      </c>
      <c r="X125" s="344">
        <f>IF(D125=0,"",(IF($F$3="YTD TOTALS",SUM(Blank2:TEMPLATE!I126),SUM(Blank:TEMPLATE!I126))))</f>
        <v>0</v>
      </c>
      <c r="Y125" s="344">
        <f>IF(D125=0,"",(IF($F$3="YTD TOTALS",SUM(Blank2:TEMPLATE!J126),SUM(Blank:TEMPLATE!J126))))</f>
        <v>0</v>
      </c>
      <c r="Z125" s="344">
        <f>IF(D125=0,"",(IF($F$3="YTD TOTALS",(SUM(Blank2:TEMPLATE!L126)-('MACHINE INFO'!P125*(B$6-B125+1))),(SUM(Blank:TEMPLATE!L126)-('MACHINE INFO'!P125*(B$6-B125+1))))))</f>
        <v>0</v>
      </c>
      <c r="AA125" s="345">
        <f t="shared" si="13"/>
        <v>0</v>
      </c>
      <c r="AB125" s="346">
        <f>IF(D125=0,"",(SUM('MACHINE INFO'!Q125)))</f>
        <v>0.11990000000000001</v>
      </c>
      <c r="AC125" s="347" t="str">
        <f t="shared" si="14"/>
        <v/>
      </c>
      <c r="AD125" s="348" t="str">
        <f t="shared" si="15"/>
        <v/>
      </c>
      <c r="AF125" s="1"/>
      <c r="AG125" s="1"/>
      <c r="AH125" s="1"/>
      <c r="AI125" s="1"/>
      <c r="AJ125" s="1"/>
      <c r="AK125" s="1"/>
      <c r="AL125" s="1"/>
      <c r="AM125" s="1"/>
      <c r="AN125" s="1"/>
    </row>
    <row r="126" spans="1:40" s="17" customFormat="1" ht="19.25" customHeight="1" x14ac:dyDescent="0.4">
      <c r="A126" s="252" t="str">
        <f>'MACHINE INFO'!B126</f>
        <v>TP</v>
      </c>
      <c r="B126" s="228">
        <f>IF($F$3="YTD TOTALS",IF('MACHINE INFO'!C126-B$2&gt;0,'MACHINE INFO'!C126,B$2),'MACHINE INFO'!C126)</f>
        <v>45915</v>
      </c>
      <c r="C126" s="18">
        <f>'MACHINE INFO'!E126</f>
        <v>117</v>
      </c>
      <c r="D126" s="18">
        <f>'MACHINE INFO'!F126</f>
        <v>411462450</v>
      </c>
      <c r="E126" s="19">
        <f>'MACHINE INFO'!G126</f>
        <v>0.01</v>
      </c>
      <c r="F126" s="18" t="str">
        <f>'MACHINE INFO'!H126</f>
        <v>BLUBERI</v>
      </c>
      <c r="G126" s="18">
        <f>'MACHINE INFO'!M126</f>
        <v>0</v>
      </c>
      <c r="H126" s="18" t="str">
        <f>'MACHINE INFO'!N126</f>
        <v>5R30L66-660CR</v>
      </c>
      <c r="I126" s="336" t="e">
        <f>'MACHINE INFO'!#REF!</f>
        <v>#REF!</v>
      </c>
      <c r="J126" s="336" t="e">
        <f>'MACHINE INFO'!#REF!</f>
        <v>#REF!</v>
      </c>
      <c r="K126" s="18" t="str">
        <f>'MACHINE INFO'!O126</f>
        <v>VIDEO MACHINE</v>
      </c>
      <c r="L126" s="18" t="e">
        <f>'MACHINE INFO'!#REF!</f>
        <v>#REF!</v>
      </c>
      <c r="M126" s="573">
        <f>IF('MACHINE INFO'!P126="","",'MACHINE INFO'!P126)</f>
        <v>0</v>
      </c>
      <c r="N126" s="235">
        <f>'MACHINE INFO'!S126</f>
        <v>45597</v>
      </c>
      <c r="O126" s="344">
        <f>IF(D126=0,"",(IF($F$3="YTD TOTALS",SUM(Blank2:TEMPLATE!C127),SUM(Blank:TEMPLATE!C127))))</f>
        <v>0</v>
      </c>
      <c r="P126" s="344" t="s">
        <v>693</v>
      </c>
      <c r="Q126" s="344">
        <f>IF(D126=0,"",(IF($F$3="YTD TOTALS",SUM(Blank2:TEMPLATE!G127),SUM(Blank:TEMPLATE!G127))))</f>
        <v>0</v>
      </c>
      <c r="R126" s="344" t="str">
        <f t="shared" si="10"/>
        <v/>
      </c>
      <c r="S126" s="344">
        <f>IF(D126=0,"",(IF($F$3="YTD TOTALS",SUM(SUM(Blank2:TEMPLATE!D127),SUM(Blank2:TEMPLATE!E127)),SUM(SUM(Blank:TEMPLATE!D127),SUM(Blank:TEMPLATE!E127)))))</f>
        <v>0</v>
      </c>
      <c r="T126" s="344" t="str">
        <f t="shared" si="11"/>
        <v/>
      </c>
      <c r="U126" s="344">
        <f>IF(D126=0,"",(IF($F$3="YTD TOTALS",SUM(Blank2:TEMPLATE!F127),SUM(Blank:TEMPLATE!F127))))</f>
        <v>0</v>
      </c>
      <c r="V126" s="344" t="str">
        <f t="shared" si="12"/>
        <v/>
      </c>
      <c r="W126" s="344">
        <f>IF(D126=0,"",(IF($F$3="YTD TOTALS",SUM(Blank2:TEMPLATE!H127),SUM(Blank:TEMPLATE!H127))))</f>
        <v>0</v>
      </c>
      <c r="X126" s="344">
        <f>IF(D126=0,"",(IF($F$3="YTD TOTALS",SUM(Blank2:TEMPLATE!I127),SUM(Blank:TEMPLATE!I127))))</f>
        <v>0</v>
      </c>
      <c r="Y126" s="344">
        <f>IF(D126=0,"",(IF($F$3="YTD TOTALS",SUM(Blank2:TEMPLATE!J127),SUM(Blank:TEMPLATE!J127))))</f>
        <v>0</v>
      </c>
      <c r="Z126" s="344">
        <f>IF(D126=0,"",(IF($F$3="YTD TOTALS",(SUM(Blank2:TEMPLATE!L127)-('MACHINE INFO'!P126*(B$6-B126+1))),(SUM(Blank:TEMPLATE!L127)-('MACHINE INFO'!P126*(B$6-B126+1))))))</f>
        <v>0</v>
      </c>
      <c r="AA126" s="345">
        <f t="shared" si="13"/>
        <v>0</v>
      </c>
      <c r="AB126" s="346">
        <f>IF(D126=0,"",(SUM('MACHINE INFO'!Q126)))</f>
        <v>0.125</v>
      </c>
      <c r="AC126" s="347" t="str">
        <f t="shared" si="14"/>
        <v/>
      </c>
      <c r="AD126" s="348" t="str">
        <f t="shared" si="15"/>
        <v/>
      </c>
      <c r="AF126" s="1"/>
      <c r="AG126" s="1"/>
      <c r="AH126" s="1"/>
      <c r="AI126" s="1"/>
      <c r="AJ126" s="1"/>
      <c r="AK126" s="1"/>
      <c r="AL126" s="1"/>
      <c r="AM126" s="1"/>
      <c r="AN126" s="1"/>
    </row>
    <row r="127" spans="1:40" s="17" customFormat="1" ht="19.25" customHeight="1" x14ac:dyDescent="0.4">
      <c r="A127" s="252" t="str">
        <f>'MACHINE INFO'!B127</f>
        <v>TP</v>
      </c>
      <c r="B127" s="228">
        <f>IF($F$3="YTD TOTALS",IF('MACHINE INFO'!C127-B$2&gt;0,'MACHINE INFO'!C127,B$2),'MACHINE INFO'!C127)</f>
        <v>45913</v>
      </c>
      <c r="C127" s="18">
        <f>'MACHINE INFO'!E127</f>
        <v>118</v>
      </c>
      <c r="D127" s="18">
        <f>'MACHINE INFO'!F127</f>
        <v>411477575</v>
      </c>
      <c r="E127" s="19">
        <f>'MACHINE INFO'!G127</f>
        <v>0.01</v>
      </c>
      <c r="F127" s="18" t="str">
        <f>'MACHINE INFO'!H127</f>
        <v>BLUBERI</v>
      </c>
      <c r="G127" s="18">
        <f>'MACHINE INFO'!M127</f>
        <v>0</v>
      </c>
      <c r="H127" s="18" t="str">
        <f>'MACHINE INFO'!N127</f>
        <v>5R30L66-660CR</v>
      </c>
      <c r="I127" s="336" t="e">
        <f>'MACHINE INFO'!#REF!</f>
        <v>#REF!</v>
      </c>
      <c r="J127" s="336" t="e">
        <f>'MACHINE INFO'!#REF!</f>
        <v>#REF!</v>
      </c>
      <c r="K127" s="18" t="str">
        <f>'MACHINE INFO'!O127</f>
        <v>VIDEO MACHINE</v>
      </c>
      <c r="L127" s="18" t="e">
        <f>'MACHINE INFO'!#REF!</f>
        <v>#REF!</v>
      </c>
      <c r="M127" s="573">
        <f>IF('MACHINE INFO'!P127="","",'MACHINE INFO'!P127)</f>
        <v>0</v>
      </c>
      <c r="N127" s="235">
        <f>'MACHINE INFO'!S127</f>
        <v>45597</v>
      </c>
      <c r="O127" s="344">
        <f>IF(D127=0,"",(IF($F$3="YTD TOTALS",SUM(Blank2:TEMPLATE!C128),SUM(Blank:TEMPLATE!C128))))</f>
        <v>0</v>
      </c>
      <c r="P127" s="344" t="s">
        <v>694</v>
      </c>
      <c r="Q127" s="344">
        <f>IF(D127=0,"",(IF($F$3="YTD TOTALS",SUM(Blank2:TEMPLATE!G128),SUM(Blank:TEMPLATE!G128))))</f>
        <v>0</v>
      </c>
      <c r="R127" s="344" t="str">
        <f t="shared" si="10"/>
        <v/>
      </c>
      <c r="S127" s="344">
        <f>IF(D127=0,"",(IF($F$3="YTD TOTALS",SUM(SUM(Blank2:TEMPLATE!D128),SUM(Blank2:TEMPLATE!E128)),SUM(SUM(Blank:TEMPLATE!D128),SUM(Blank:TEMPLATE!E128)))))</f>
        <v>0</v>
      </c>
      <c r="T127" s="344" t="str">
        <f t="shared" si="11"/>
        <v/>
      </c>
      <c r="U127" s="344">
        <f>IF(D127=0,"",(IF($F$3="YTD TOTALS",SUM(Blank2:TEMPLATE!F128),SUM(Blank:TEMPLATE!F128))))</f>
        <v>0</v>
      </c>
      <c r="V127" s="344" t="str">
        <f t="shared" si="12"/>
        <v/>
      </c>
      <c r="W127" s="344">
        <f>IF(D127=0,"",(IF($F$3="YTD TOTALS",SUM(Blank2:TEMPLATE!H128),SUM(Blank:TEMPLATE!H128))))</f>
        <v>0</v>
      </c>
      <c r="X127" s="344">
        <f>IF(D127=0,"",(IF($F$3="YTD TOTALS",SUM(Blank2:TEMPLATE!I128),SUM(Blank:TEMPLATE!I128))))</f>
        <v>0</v>
      </c>
      <c r="Y127" s="344">
        <f>IF(D127=0,"",(IF($F$3="YTD TOTALS",SUM(Blank2:TEMPLATE!J128),SUM(Blank:TEMPLATE!J128))))</f>
        <v>0</v>
      </c>
      <c r="Z127" s="344">
        <f>IF(D127=0,"",(IF($F$3="YTD TOTALS",(SUM(Blank2:TEMPLATE!L128)-('MACHINE INFO'!P127*(B$6-B127+1))),(SUM(Blank:TEMPLATE!L128)-('MACHINE INFO'!P127*(B$6-B127+1))))))</f>
        <v>0</v>
      </c>
      <c r="AA127" s="345">
        <f t="shared" si="13"/>
        <v>0</v>
      </c>
      <c r="AB127" s="346">
        <f>IF(D127=0,"",(SUM('MACHINE INFO'!Q127)))</f>
        <v>0.11990000000000001</v>
      </c>
      <c r="AC127" s="347" t="str">
        <f t="shared" si="14"/>
        <v/>
      </c>
      <c r="AD127" s="348" t="str">
        <f t="shared" si="15"/>
        <v/>
      </c>
      <c r="AF127" s="1"/>
      <c r="AG127" s="1"/>
      <c r="AH127" s="1"/>
      <c r="AI127" s="1"/>
      <c r="AJ127" s="1"/>
      <c r="AK127" s="1"/>
      <c r="AL127" s="1"/>
      <c r="AM127" s="1"/>
      <c r="AN127" s="1"/>
    </row>
    <row r="128" spans="1:40" s="17" customFormat="1" ht="19.25" customHeight="1" x14ac:dyDescent="0.4">
      <c r="A128" s="252" t="str">
        <f>'MACHINE INFO'!B128</f>
        <v>TP</v>
      </c>
      <c r="B128" s="228">
        <f>IF($F$3="YTD TOTALS",IF('MACHINE INFO'!C128-B$2&gt;0,'MACHINE INFO'!C128,B$2),'MACHINE INFO'!C128)</f>
        <v>45913</v>
      </c>
      <c r="C128" s="18">
        <f>'MACHINE INFO'!E128</f>
        <v>119</v>
      </c>
      <c r="D128" s="18">
        <f>'MACHINE INFO'!F128</f>
        <v>411483806</v>
      </c>
      <c r="E128" s="19">
        <f>'MACHINE INFO'!G128</f>
        <v>0.01</v>
      </c>
      <c r="F128" s="18" t="str">
        <f>'MACHINE INFO'!H128</f>
        <v>BLUBERI</v>
      </c>
      <c r="G128" s="18">
        <f>'MACHINE INFO'!M128</f>
        <v>0</v>
      </c>
      <c r="H128" s="18" t="str">
        <f>'MACHINE INFO'!N128</f>
        <v>15R30L66-660CR</v>
      </c>
      <c r="I128" s="336" t="e">
        <f>'MACHINE INFO'!#REF!</f>
        <v>#REF!</v>
      </c>
      <c r="J128" s="336" t="e">
        <f>'MACHINE INFO'!#REF!</f>
        <v>#REF!</v>
      </c>
      <c r="K128" s="18" t="str">
        <f>'MACHINE INFO'!O128</f>
        <v>VIDEO MACHINE</v>
      </c>
      <c r="L128" s="18" t="e">
        <f>'MACHINE INFO'!#REF!</f>
        <v>#REF!</v>
      </c>
      <c r="M128" s="573">
        <f>IF('MACHINE INFO'!P128="","",'MACHINE INFO'!P128)</f>
        <v>0</v>
      </c>
      <c r="N128" s="235">
        <f>'MACHINE INFO'!S128</f>
        <v>45597</v>
      </c>
      <c r="O128" s="344">
        <f>IF(D128=0,"",(IF($F$3="YTD TOTALS",SUM(Blank2:TEMPLATE!C129),SUM(Blank:TEMPLATE!C129))))</f>
        <v>0</v>
      </c>
      <c r="P128" s="344" t="s">
        <v>695</v>
      </c>
      <c r="Q128" s="344">
        <f>IF(D128=0,"",(IF($F$3="YTD TOTALS",SUM(Blank2:TEMPLATE!G129),SUM(Blank:TEMPLATE!G129))))</f>
        <v>0</v>
      </c>
      <c r="R128" s="344" t="str">
        <f t="shared" si="10"/>
        <v/>
      </c>
      <c r="S128" s="344">
        <f>IF(D128=0,"",(IF($F$3="YTD TOTALS",SUM(SUM(Blank2:TEMPLATE!D129),SUM(Blank2:TEMPLATE!E129)),SUM(SUM(Blank:TEMPLATE!D129),SUM(Blank:TEMPLATE!E129)))))</f>
        <v>0</v>
      </c>
      <c r="T128" s="344" t="str">
        <f t="shared" si="11"/>
        <v/>
      </c>
      <c r="U128" s="344">
        <f>IF(D128=0,"",(IF($F$3="YTD TOTALS",SUM(Blank2:TEMPLATE!F129),SUM(Blank:TEMPLATE!F129))))</f>
        <v>0</v>
      </c>
      <c r="V128" s="344" t="str">
        <f t="shared" si="12"/>
        <v/>
      </c>
      <c r="W128" s="344">
        <f>IF(D128=0,"",(IF($F$3="YTD TOTALS",SUM(Blank2:TEMPLATE!H129),SUM(Blank:TEMPLATE!H129))))</f>
        <v>0</v>
      </c>
      <c r="X128" s="344">
        <f>IF(D128=0,"",(IF($F$3="YTD TOTALS",SUM(Blank2:TEMPLATE!I129),SUM(Blank:TEMPLATE!I129))))</f>
        <v>0</v>
      </c>
      <c r="Y128" s="344">
        <f>IF(D128=0,"",(IF($F$3="YTD TOTALS",SUM(Blank2:TEMPLATE!J129),SUM(Blank:TEMPLATE!J129))))</f>
        <v>0</v>
      </c>
      <c r="Z128" s="344">
        <f>IF(D128=0,"",(IF($F$3="YTD TOTALS",(SUM(Blank2:TEMPLATE!L129)-('MACHINE INFO'!P128*(B$6-B128+1))),(SUM(Blank:TEMPLATE!L129)-('MACHINE INFO'!P128*(B$6-B128+1))))))</f>
        <v>0</v>
      </c>
      <c r="AA128" s="345">
        <f t="shared" si="13"/>
        <v>0</v>
      </c>
      <c r="AB128" s="346">
        <f>IF(D128=0,"",(SUM('MACHINE INFO'!Q128)))</f>
        <v>0.125</v>
      </c>
      <c r="AC128" s="347" t="str">
        <f t="shared" si="14"/>
        <v/>
      </c>
      <c r="AD128" s="348" t="str">
        <f t="shared" si="15"/>
        <v/>
      </c>
      <c r="AF128" s="1"/>
      <c r="AG128" s="1"/>
      <c r="AH128" s="1"/>
      <c r="AI128" s="1"/>
      <c r="AJ128" s="1"/>
      <c r="AK128" s="1"/>
      <c r="AL128" s="1"/>
      <c r="AM128" s="1"/>
      <c r="AN128" s="1"/>
    </row>
    <row r="129" spans="1:42" s="17" customFormat="1" ht="19.25" customHeight="1" x14ac:dyDescent="0.4">
      <c r="A129" s="252" t="str">
        <f>'MACHINE INFO'!B129</f>
        <v>TP</v>
      </c>
      <c r="B129" s="228">
        <f>IF($F$3="YTD TOTALS",IF('MACHINE INFO'!C129-B$2&gt;0,'MACHINE INFO'!C129,B$2),'MACHINE INFO'!C129)</f>
        <v>45913</v>
      </c>
      <c r="C129" s="18">
        <f>'MACHINE INFO'!E129</f>
        <v>120</v>
      </c>
      <c r="D129" s="18">
        <f>'MACHINE INFO'!F129</f>
        <v>411490443</v>
      </c>
      <c r="E129" s="19">
        <f>'MACHINE INFO'!G129</f>
        <v>0.01</v>
      </c>
      <c r="F129" s="18" t="str">
        <f>'MACHINE INFO'!H129</f>
        <v>BLUBERI</v>
      </c>
      <c r="G129" s="18">
        <f>'MACHINE INFO'!M129</f>
        <v>0</v>
      </c>
      <c r="H129" s="18" t="str">
        <f>'MACHINE INFO'!N129</f>
        <v>5R30L66-660CR</v>
      </c>
      <c r="I129" s="336" t="e">
        <f>'MACHINE INFO'!#REF!</f>
        <v>#REF!</v>
      </c>
      <c r="J129" s="336" t="e">
        <f>'MACHINE INFO'!#REF!</f>
        <v>#REF!</v>
      </c>
      <c r="K129" s="18" t="str">
        <f>'MACHINE INFO'!O129</f>
        <v>VIDEO MACHINE</v>
      </c>
      <c r="L129" s="18" t="e">
        <f>'MACHINE INFO'!#REF!</f>
        <v>#REF!</v>
      </c>
      <c r="M129" s="573">
        <f>IF('MACHINE INFO'!P129="","",'MACHINE INFO'!P129)</f>
        <v>0</v>
      </c>
      <c r="N129" s="235">
        <f>'MACHINE INFO'!S129</f>
        <v>45597</v>
      </c>
      <c r="O129" s="344">
        <f>IF(D129=0,"",(IF($F$3="YTD TOTALS",SUM(Blank2:TEMPLATE!C130),SUM(Blank:TEMPLATE!C130))))</f>
        <v>0</v>
      </c>
      <c r="P129" s="344" t="s">
        <v>696</v>
      </c>
      <c r="Q129" s="344">
        <f>IF(D129=0,"",(IF($F$3="YTD TOTALS",SUM(Blank2:TEMPLATE!G130),SUM(Blank:TEMPLATE!G130))))</f>
        <v>0</v>
      </c>
      <c r="R129" s="344" t="str">
        <f t="shared" si="10"/>
        <v/>
      </c>
      <c r="S129" s="344">
        <f>IF(D129=0,"",(IF($F$3="YTD TOTALS",SUM(SUM(Blank2:TEMPLATE!D130),SUM(Blank2:TEMPLATE!E130)),SUM(SUM(Blank:TEMPLATE!D130),SUM(Blank:TEMPLATE!E130)))))</f>
        <v>0</v>
      </c>
      <c r="T129" s="344" t="str">
        <f t="shared" si="11"/>
        <v/>
      </c>
      <c r="U129" s="344">
        <f>IF(D129=0,"",(IF($F$3="YTD TOTALS",SUM(Blank2:TEMPLATE!F130),SUM(Blank:TEMPLATE!F130))))</f>
        <v>0</v>
      </c>
      <c r="V129" s="344" t="str">
        <f t="shared" si="12"/>
        <v/>
      </c>
      <c r="W129" s="344">
        <f>IF(D129=0,"",(IF($F$3="YTD TOTALS",SUM(Blank2:TEMPLATE!H130),SUM(Blank:TEMPLATE!H130))))</f>
        <v>0</v>
      </c>
      <c r="X129" s="344">
        <f>IF(D129=0,"",(IF($F$3="YTD TOTALS",SUM(Blank2:TEMPLATE!I130),SUM(Blank:TEMPLATE!I130))))</f>
        <v>0</v>
      </c>
      <c r="Y129" s="344">
        <f>IF(D129=0,"",(IF($F$3="YTD TOTALS",SUM(Blank2:TEMPLATE!J130),SUM(Blank:TEMPLATE!J130))))</f>
        <v>0</v>
      </c>
      <c r="Z129" s="344">
        <f>IF(D129=0,"",(IF($F$3="YTD TOTALS",(SUM(Blank2:TEMPLATE!L130)-('MACHINE INFO'!P129*(B$6-B129+1))),(SUM(Blank:TEMPLATE!L130)-('MACHINE INFO'!P129*(B$6-B129+1))))))</f>
        <v>0</v>
      </c>
      <c r="AA129" s="345">
        <f t="shared" si="13"/>
        <v>0</v>
      </c>
      <c r="AB129" s="346">
        <f>IF(D129=0,"",(SUM('MACHINE INFO'!Q129)))</f>
        <v>0.11990000000000001</v>
      </c>
      <c r="AC129" s="347" t="str">
        <f t="shared" si="14"/>
        <v/>
      </c>
      <c r="AD129" s="348" t="str">
        <f t="shared" si="15"/>
        <v/>
      </c>
      <c r="AF129" s="1"/>
      <c r="AG129" s="1"/>
      <c r="AH129" s="1"/>
      <c r="AI129" s="1"/>
      <c r="AJ129" s="1"/>
      <c r="AK129" s="1"/>
      <c r="AL129" s="1"/>
      <c r="AM129" s="1"/>
      <c r="AN129" s="1"/>
    </row>
    <row r="130" spans="1:42" s="17" customFormat="1" ht="19.25" customHeight="1" x14ac:dyDescent="0.4">
      <c r="A130" s="252" t="str">
        <f>'MACHINE INFO'!B130</f>
        <v>TP</v>
      </c>
      <c r="B130" s="228">
        <f>IF($F$3="YTD TOTALS",IF('MACHINE INFO'!C130-B$2&gt;0,'MACHINE INFO'!C130,B$2),'MACHINE INFO'!C130)</f>
        <v>45913</v>
      </c>
      <c r="C130" s="18">
        <f>'MACHINE INFO'!E130</f>
        <v>121</v>
      </c>
      <c r="D130" s="18">
        <f>'MACHINE INFO'!F130</f>
        <v>411506885</v>
      </c>
      <c r="E130" s="19">
        <f>'MACHINE INFO'!G130</f>
        <v>0.01</v>
      </c>
      <c r="F130" s="18" t="str">
        <f>'MACHINE INFO'!H130</f>
        <v>BLUBERI</v>
      </c>
      <c r="G130" s="18">
        <f>'MACHINE INFO'!M130</f>
        <v>0</v>
      </c>
      <c r="H130" s="18" t="str">
        <f>'MACHINE INFO'!N130</f>
        <v>5R30L66-660CR</v>
      </c>
      <c r="I130" s="336" t="e">
        <f>'MACHINE INFO'!#REF!</f>
        <v>#REF!</v>
      </c>
      <c r="J130" s="336" t="e">
        <f>'MACHINE INFO'!#REF!</f>
        <v>#REF!</v>
      </c>
      <c r="K130" s="18" t="str">
        <f>'MACHINE INFO'!O130</f>
        <v>VIDEO MACHINE</v>
      </c>
      <c r="L130" s="18" t="e">
        <f>'MACHINE INFO'!#REF!</f>
        <v>#REF!</v>
      </c>
      <c r="M130" s="573">
        <f>IF('MACHINE INFO'!P130="","",'MACHINE INFO'!P130)</f>
        <v>0</v>
      </c>
      <c r="N130" s="235">
        <f>'MACHINE INFO'!S130</f>
        <v>45597</v>
      </c>
      <c r="O130" s="344">
        <f>IF(D130=0,"",(IF($F$3="YTD TOTALS",SUM(Blank2:TEMPLATE!C131),SUM(Blank:TEMPLATE!C131))))</f>
        <v>0</v>
      </c>
      <c r="P130" s="344" t="s">
        <v>697</v>
      </c>
      <c r="Q130" s="344">
        <f>IF(D130=0,"",(IF($F$3="YTD TOTALS",SUM(Blank2:TEMPLATE!G131),SUM(Blank:TEMPLATE!G131))))</f>
        <v>0</v>
      </c>
      <c r="R130" s="344" t="str">
        <f t="shared" si="10"/>
        <v/>
      </c>
      <c r="S130" s="344">
        <f>IF(D130=0,"",(IF($F$3="YTD TOTALS",SUM(SUM(Blank2:TEMPLATE!D131),SUM(Blank2:TEMPLATE!E131)),SUM(SUM(Blank:TEMPLATE!D131),SUM(Blank:TEMPLATE!E131)))))</f>
        <v>0</v>
      </c>
      <c r="T130" s="344" t="str">
        <f t="shared" si="11"/>
        <v/>
      </c>
      <c r="U130" s="344">
        <f>IF(D130=0,"",(IF($F$3="YTD TOTALS",SUM(Blank2:TEMPLATE!F131),SUM(Blank:TEMPLATE!F131))))</f>
        <v>0</v>
      </c>
      <c r="V130" s="344" t="str">
        <f t="shared" si="12"/>
        <v/>
      </c>
      <c r="W130" s="344">
        <f>IF(D130=0,"",(IF($F$3="YTD TOTALS",SUM(Blank2:TEMPLATE!H131),SUM(Blank:TEMPLATE!H131))))</f>
        <v>0</v>
      </c>
      <c r="X130" s="344">
        <f>IF(D130=0,"",(IF($F$3="YTD TOTALS",SUM(Blank2:TEMPLATE!I131),SUM(Blank:TEMPLATE!I131))))</f>
        <v>0</v>
      </c>
      <c r="Y130" s="344">
        <f>IF(D130=0,"",(IF($F$3="YTD TOTALS",SUM(Blank2:TEMPLATE!J131),SUM(Blank:TEMPLATE!J131))))</f>
        <v>0</v>
      </c>
      <c r="Z130" s="344">
        <f>IF(D130=0,"",(IF($F$3="YTD TOTALS",(SUM(Blank2:TEMPLATE!L131)-('MACHINE INFO'!P130*(B$6-B130+1))),(SUM(Blank:TEMPLATE!L131)-('MACHINE INFO'!P130*(B$6-B130+1))))))</f>
        <v>0</v>
      </c>
      <c r="AA130" s="345">
        <f t="shared" si="13"/>
        <v>0</v>
      </c>
      <c r="AB130" s="346">
        <f>IF(D130=0,"",(SUM('MACHINE INFO'!Q130)))</f>
        <v>0.125</v>
      </c>
      <c r="AC130" s="347" t="str">
        <f t="shared" si="14"/>
        <v/>
      </c>
      <c r="AD130" s="348" t="str">
        <f t="shared" si="15"/>
        <v/>
      </c>
      <c r="AF130" s="1"/>
      <c r="AG130" s="1"/>
      <c r="AH130" s="1"/>
      <c r="AI130" s="1"/>
      <c r="AJ130" s="1"/>
      <c r="AK130" s="1"/>
      <c r="AL130" s="1"/>
      <c r="AM130" s="1"/>
      <c r="AN130" s="1"/>
      <c r="AO130" s="23"/>
    </row>
    <row r="131" spans="1:42" s="17" customFormat="1" ht="19.25" customHeight="1" x14ac:dyDescent="0.4">
      <c r="A131" s="252" t="str">
        <f>'MACHINE INFO'!B131</f>
        <v>TP</v>
      </c>
      <c r="B131" s="228">
        <f>IF($F$3="YTD TOTALS",IF('MACHINE INFO'!C131-B$2&gt;0,'MACHINE INFO'!C131,B$2),'MACHINE INFO'!C131)</f>
        <v>45913</v>
      </c>
      <c r="C131" s="18">
        <f>'MACHINE INFO'!E131</f>
        <v>122</v>
      </c>
      <c r="D131" s="18">
        <f>'MACHINE INFO'!F131</f>
        <v>411519440</v>
      </c>
      <c r="E131" s="19">
        <f>'MACHINE INFO'!G131</f>
        <v>0.01</v>
      </c>
      <c r="F131" s="18" t="str">
        <f>'MACHINE INFO'!H131</f>
        <v>LIGHT AND WONDER</v>
      </c>
      <c r="G131" s="18">
        <f>'MACHINE INFO'!M131</f>
        <v>0</v>
      </c>
      <c r="H131" s="18" t="str">
        <f>'MACHINE INFO'!N131</f>
        <v>5R30L75-600CR</v>
      </c>
      <c r="I131" s="336" t="e">
        <f>'MACHINE INFO'!#REF!</f>
        <v>#REF!</v>
      </c>
      <c r="J131" s="336" t="e">
        <f>'MACHINE INFO'!#REF!</f>
        <v>#REF!</v>
      </c>
      <c r="K131" s="18" t="str">
        <f>'MACHINE INFO'!O131</f>
        <v>VIDEO MACHINE</v>
      </c>
      <c r="L131" s="18" t="e">
        <f>'MACHINE INFO'!#REF!</f>
        <v>#REF!</v>
      </c>
      <c r="M131" s="573">
        <f>IF('MACHINE INFO'!P131="","",'MACHINE INFO'!P131)</f>
        <v>0</v>
      </c>
      <c r="N131" s="235">
        <f>'MACHINE INFO'!S131</f>
        <v>45627</v>
      </c>
      <c r="O131" s="344">
        <f>IF(D131=0,"",(IF($F$3="YTD TOTALS",SUM(Blank2:TEMPLATE!C132),SUM(Blank:TEMPLATE!C132))))</f>
        <v>0</v>
      </c>
      <c r="P131" s="344" t="s">
        <v>698</v>
      </c>
      <c r="Q131" s="344">
        <f>IF(D131=0,"",(IF($F$3="YTD TOTALS",SUM(Blank2:TEMPLATE!G132),SUM(Blank:TEMPLATE!G132))))</f>
        <v>0</v>
      </c>
      <c r="R131" s="344" t="str">
        <f t="shared" si="10"/>
        <v/>
      </c>
      <c r="S131" s="344">
        <f>IF(D131=0,"",(IF($F$3="YTD TOTALS",SUM(SUM(Blank2:TEMPLATE!D132),SUM(Blank2:TEMPLATE!E132)),SUM(SUM(Blank:TEMPLATE!D132),SUM(Blank:TEMPLATE!E132)))))</f>
        <v>0</v>
      </c>
      <c r="T131" s="344" t="str">
        <f t="shared" si="11"/>
        <v/>
      </c>
      <c r="U131" s="344">
        <f>IF(D131=0,"",(IF($F$3="YTD TOTALS",SUM(Blank2:TEMPLATE!F132),SUM(Blank:TEMPLATE!F132))))</f>
        <v>0</v>
      </c>
      <c r="V131" s="344" t="str">
        <f t="shared" si="12"/>
        <v/>
      </c>
      <c r="W131" s="344">
        <f>IF(D131=0,"",(IF($F$3="YTD TOTALS",SUM(Blank2:TEMPLATE!H132),SUM(Blank:TEMPLATE!H132))))</f>
        <v>0</v>
      </c>
      <c r="X131" s="344">
        <f>IF(D131=0,"",(IF($F$3="YTD TOTALS",SUM(Blank2:TEMPLATE!I132),SUM(Blank:TEMPLATE!I132))))</f>
        <v>0</v>
      </c>
      <c r="Y131" s="344">
        <f>IF(D131=0,"",(IF($F$3="YTD TOTALS",SUM(Blank2:TEMPLATE!J132),SUM(Blank:TEMPLATE!J132))))</f>
        <v>0</v>
      </c>
      <c r="Z131" s="344">
        <f>IF(D131=0,"",(IF($F$3="YTD TOTALS",(SUM(Blank2:TEMPLATE!L132)-('MACHINE INFO'!P131*(B$6-B131+1))),(SUM(Blank:TEMPLATE!L132)-('MACHINE INFO'!P131*(B$6-B131+1))))))</f>
        <v>0</v>
      </c>
      <c r="AA131" s="345">
        <f t="shared" si="13"/>
        <v>0</v>
      </c>
      <c r="AB131" s="346">
        <f>IF(D131=0,"",(SUM('MACHINE INFO'!Q131)))</f>
        <v>0.10770000000000002</v>
      </c>
      <c r="AC131" s="347" t="str">
        <f t="shared" si="14"/>
        <v/>
      </c>
      <c r="AD131" s="348" t="str">
        <f t="shared" si="15"/>
        <v/>
      </c>
      <c r="AF131" s="1"/>
      <c r="AG131" s="1"/>
      <c r="AH131" s="1"/>
      <c r="AI131" s="1"/>
      <c r="AJ131" s="1"/>
      <c r="AK131" s="1"/>
      <c r="AL131" s="1"/>
      <c r="AM131" s="1"/>
      <c r="AN131" s="1"/>
      <c r="AO131" s="1"/>
    </row>
    <row r="132" spans="1:42" s="17" customFormat="1" ht="19.25" customHeight="1" x14ac:dyDescent="0.4">
      <c r="A132" s="252" t="str">
        <f>'MACHINE INFO'!B132</f>
        <v>TP</v>
      </c>
      <c r="B132" s="228">
        <f>IF($F$3="YTD TOTALS",IF('MACHINE INFO'!C132-B$2&gt;0,'MACHINE INFO'!C132,B$2),'MACHINE INFO'!C132)</f>
        <v>45913</v>
      </c>
      <c r="C132" s="18">
        <f>'MACHINE INFO'!E132</f>
        <v>123</v>
      </c>
      <c r="D132" s="18">
        <f>'MACHINE INFO'!F132</f>
        <v>411528010</v>
      </c>
      <c r="E132" s="19">
        <f>'MACHINE INFO'!G132</f>
        <v>0.01</v>
      </c>
      <c r="F132" s="18" t="str">
        <f>'MACHINE INFO'!H132</f>
        <v>LIGHT AND WONDER</v>
      </c>
      <c r="G132" s="18">
        <f>'MACHINE INFO'!M132</f>
        <v>0</v>
      </c>
      <c r="H132" s="18" t="str">
        <f>'MACHINE INFO'!N132</f>
        <v>5R30L75-600CR</v>
      </c>
      <c r="I132" s="336" t="e">
        <f>'MACHINE INFO'!#REF!</f>
        <v>#REF!</v>
      </c>
      <c r="J132" s="336" t="e">
        <f>'MACHINE INFO'!#REF!</f>
        <v>#REF!</v>
      </c>
      <c r="K132" s="18" t="str">
        <f>'MACHINE INFO'!O132</f>
        <v>VIDEO MACHINE</v>
      </c>
      <c r="L132" s="18" t="e">
        <f>'MACHINE INFO'!#REF!</f>
        <v>#REF!</v>
      </c>
      <c r="M132" s="573">
        <f>IF('MACHINE INFO'!P132="","",'MACHINE INFO'!P132)</f>
        <v>0</v>
      </c>
      <c r="N132" s="235">
        <f>'MACHINE INFO'!S132</f>
        <v>45627</v>
      </c>
      <c r="O132" s="344">
        <f>IF(D132=0,"",(IF($F$3="YTD TOTALS",SUM(Blank2:TEMPLATE!C133),SUM(Blank:TEMPLATE!C133))))</f>
        <v>0</v>
      </c>
      <c r="P132" s="344" t="s">
        <v>699</v>
      </c>
      <c r="Q132" s="344">
        <f>IF(D132=0,"",(IF($F$3="YTD TOTALS",SUM(Blank2:TEMPLATE!G133),SUM(Blank:TEMPLATE!G133))))</f>
        <v>0</v>
      </c>
      <c r="R132" s="344" t="str">
        <f t="shared" si="10"/>
        <v/>
      </c>
      <c r="S132" s="344">
        <f>IF(D132=0,"",(IF($F$3="YTD TOTALS",SUM(SUM(Blank2:TEMPLATE!D133),SUM(Blank2:TEMPLATE!E133)),SUM(SUM(Blank:TEMPLATE!D133),SUM(Blank:TEMPLATE!E133)))))</f>
        <v>0</v>
      </c>
      <c r="T132" s="344" t="str">
        <f t="shared" si="11"/>
        <v/>
      </c>
      <c r="U132" s="344">
        <f>IF(D132=0,"",(IF($F$3="YTD TOTALS",SUM(Blank2:TEMPLATE!F133),SUM(Blank:TEMPLATE!F133))))</f>
        <v>0</v>
      </c>
      <c r="V132" s="344" t="str">
        <f t="shared" si="12"/>
        <v/>
      </c>
      <c r="W132" s="344">
        <f>IF(D132=0,"",(IF($F$3="YTD TOTALS",SUM(Blank2:TEMPLATE!H133),SUM(Blank:TEMPLATE!H133))))</f>
        <v>0</v>
      </c>
      <c r="X132" s="344">
        <f>IF(D132=0,"",(IF($F$3="YTD TOTALS",SUM(Blank2:TEMPLATE!I133),SUM(Blank:TEMPLATE!I133))))</f>
        <v>0</v>
      </c>
      <c r="Y132" s="344">
        <f>IF(D132=0,"",(IF($F$3="YTD TOTALS",SUM(Blank2:TEMPLATE!J133),SUM(Blank:TEMPLATE!J133))))</f>
        <v>0</v>
      </c>
      <c r="Z132" s="344">
        <f>IF(D132=0,"",(IF($F$3="YTD TOTALS",(SUM(Blank2:TEMPLATE!L133)-('MACHINE INFO'!P132*(B$6-B132+1))),(SUM(Blank:TEMPLATE!L133)-('MACHINE INFO'!P132*(B$6-B132+1))))))</f>
        <v>0</v>
      </c>
      <c r="AA132" s="345">
        <f t="shared" si="13"/>
        <v>0</v>
      </c>
      <c r="AB132" s="346">
        <f>IF(D132=0,"",(SUM('MACHINE INFO'!Q132)))</f>
        <v>0.10770000000000002</v>
      </c>
      <c r="AC132" s="347" t="str">
        <f t="shared" si="14"/>
        <v/>
      </c>
      <c r="AD132" s="348" t="str">
        <f t="shared" si="15"/>
        <v/>
      </c>
      <c r="AF132" s="1"/>
      <c r="AG132" s="1"/>
      <c r="AH132" s="1"/>
      <c r="AI132" s="1"/>
      <c r="AJ132" s="1"/>
      <c r="AK132" s="1"/>
      <c r="AL132" s="1"/>
      <c r="AM132" s="1"/>
      <c r="AN132" s="1"/>
      <c r="AO132" s="1"/>
    </row>
    <row r="133" spans="1:42" s="17" customFormat="1" ht="19.25" customHeight="1" x14ac:dyDescent="0.4">
      <c r="A133" s="252" t="str">
        <f>'MACHINE INFO'!B133</f>
        <v>TP</v>
      </c>
      <c r="B133" s="228">
        <f>IF($F$3="YTD TOTALS",IF('MACHINE INFO'!C133-B$2&gt;0,'MACHINE INFO'!C133,B$2),'MACHINE INFO'!C133)</f>
        <v>45917</v>
      </c>
      <c r="C133" s="18">
        <f>'MACHINE INFO'!E133</f>
        <v>124</v>
      </c>
      <c r="D133" s="18">
        <f>'MACHINE INFO'!F133</f>
        <v>411537391</v>
      </c>
      <c r="E133" s="19">
        <f>'MACHINE INFO'!G133</f>
        <v>0.01</v>
      </c>
      <c r="F133" s="18" t="str">
        <f>'MACHINE INFO'!H133</f>
        <v>LIGHT AND WONDER</v>
      </c>
      <c r="G133" s="18">
        <f>'MACHINE INFO'!M133</f>
        <v>0</v>
      </c>
      <c r="H133" s="18" t="str">
        <f>'MACHINE INFO'!N133</f>
        <v>3R27W88-880CR</v>
      </c>
      <c r="I133" s="336" t="e">
        <f>'MACHINE INFO'!#REF!</f>
        <v>#REF!</v>
      </c>
      <c r="J133" s="336" t="e">
        <f>'MACHINE INFO'!#REF!</f>
        <v>#REF!</v>
      </c>
      <c r="K133" s="18" t="str">
        <f>'MACHINE INFO'!O133</f>
        <v>REEL MACHINE</v>
      </c>
      <c r="L133" s="18" t="e">
        <f>'MACHINE INFO'!#REF!</f>
        <v>#REF!</v>
      </c>
      <c r="M133" s="573">
        <f>IF('MACHINE INFO'!P133="","",'MACHINE INFO'!P133)</f>
        <v>0</v>
      </c>
      <c r="N133" s="235">
        <f>'MACHINE INFO'!S133</f>
        <v>45627</v>
      </c>
      <c r="O133" s="344">
        <f>IF(D133=0,"",(IF($F$3="YTD TOTALS",SUM(Blank2:TEMPLATE!C134),SUM(Blank:TEMPLATE!C134))))</f>
        <v>0</v>
      </c>
      <c r="P133" s="344" t="s">
        <v>700</v>
      </c>
      <c r="Q133" s="344">
        <f>IF(D133=0,"",(IF($F$3="YTD TOTALS",SUM(Blank2:TEMPLATE!G134),SUM(Blank:TEMPLATE!G134))))</f>
        <v>0</v>
      </c>
      <c r="R133" s="344" t="str">
        <f t="shared" si="10"/>
        <v/>
      </c>
      <c r="S133" s="344">
        <f>IF(D133=0,"",(IF($F$3="YTD TOTALS",SUM(SUM(Blank2:TEMPLATE!D134),SUM(Blank2:TEMPLATE!E134)),SUM(SUM(Blank:TEMPLATE!D134),SUM(Blank:TEMPLATE!E134)))))</f>
        <v>0</v>
      </c>
      <c r="T133" s="344" t="str">
        <f t="shared" si="11"/>
        <v/>
      </c>
      <c r="U133" s="344">
        <f>IF(D133=0,"",(IF($F$3="YTD TOTALS",SUM(Blank2:TEMPLATE!F134),SUM(Blank:TEMPLATE!F134))))</f>
        <v>0</v>
      </c>
      <c r="V133" s="344" t="str">
        <f t="shared" si="12"/>
        <v/>
      </c>
      <c r="W133" s="344">
        <f>IF(D133=0,"",(IF($F$3="YTD TOTALS",SUM(Blank2:TEMPLATE!H134),SUM(Blank:TEMPLATE!H134))))</f>
        <v>0</v>
      </c>
      <c r="X133" s="344">
        <f>IF(D133=0,"",(IF($F$3="YTD TOTALS",SUM(Blank2:TEMPLATE!I134),SUM(Blank:TEMPLATE!I134))))</f>
        <v>0</v>
      </c>
      <c r="Y133" s="344">
        <f>IF(D133=0,"",(IF($F$3="YTD TOTALS",SUM(Blank2:TEMPLATE!J134),SUM(Blank:TEMPLATE!J134))))</f>
        <v>0</v>
      </c>
      <c r="Z133" s="344">
        <f>IF(D133=0,"",(IF($F$3="YTD TOTALS",(SUM(Blank2:TEMPLATE!L134)-('MACHINE INFO'!P133*(B$6-B133+1))),(SUM(Blank:TEMPLATE!L134)-('MACHINE INFO'!P133*(B$6-B133+1))))))</f>
        <v>0</v>
      </c>
      <c r="AA133" s="345">
        <f t="shared" si="13"/>
        <v>0</v>
      </c>
      <c r="AB133" s="346">
        <f>IF(D133=0,"",(SUM('MACHINE INFO'!Q133)))</f>
        <v>0.13690000000000002</v>
      </c>
      <c r="AC133" s="347" t="str">
        <f t="shared" si="14"/>
        <v/>
      </c>
      <c r="AD133" s="348" t="str">
        <f t="shared" si="15"/>
        <v/>
      </c>
      <c r="AF133" s="1"/>
      <c r="AG133" s="1"/>
      <c r="AH133" s="1"/>
      <c r="AI133" s="1"/>
      <c r="AJ133" s="1"/>
      <c r="AK133" s="1"/>
      <c r="AL133" s="1"/>
      <c r="AM133" s="1"/>
      <c r="AN133" s="1"/>
      <c r="AO133" s="1"/>
    </row>
    <row r="134" spans="1:42" s="17" customFormat="1" ht="19.25" customHeight="1" x14ac:dyDescent="0.4">
      <c r="A134" s="252" t="str">
        <f>'MACHINE INFO'!B134</f>
        <v>TP</v>
      </c>
      <c r="B134" s="228">
        <f>IF($F$3="YTD TOTALS",IF('MACHINE INFO'!C134-B$2&gt;0,'MACHINE INFO'!C134,B$2),'MACHINE INFO'!C134)</f>
        <v>45917</v>
      </c>
      <c r="C134" s="18">
        <f>'MACHINE INFO'!E134</f>
        <v>125</v>
      </c>
      <c r="D134" s="18">
        <f>'MACHINE INFO'!F134</f>
        <v>411546321</v>
      </c>
      <c r="E134" s="19">
        <f>'MACHINE INFO'!G134</f>
        <v>0.01</v>
      </c>
      <c r="F134" s="18" t="str">
        <f>'MACHINE INFO'!H134</f>
        <v>LIGHT AND WONDER</v>
      </c>
      <c r="G134" s="18">
        <f>'MACHINE INFO'!M134</f>
        <v>0</v>
      </c>
      <c r="H134" s="18" t="str">
        <f>'MACHINE INFO'!N134</f>
        <v>3R27W88-880CR</v>
      </c>
      <c r="I134" s="336" t="e">
        <f>'MACHINE INFO'!#REF!</f>
        <v>#REF!</v>
      </c>
      <c r="J134" s="336" t="e">
        <f>'MACHINE INFO'!#REF!</f>
        <v>#REF!</v>
      </c>
      <c r="K134" s="18" t="str">
        <f>'MACHINE INFO'!O134</f>
        <v>REEL MACHINE</v>
      </c>
      <c r="L134" s="18" t="e">
        <f>'MACHINE INFO'!#REF!</f>
        <v>#REF!</v>
      </c>
      <c r="M134" s="573">
        <f>IF('MACHINE INFO'!P134="","",'MACHINE INFO'!P134)</f>
        <v>0</v>
      </c>
      <c r="N134" s="235">
        <f>'MACHINE INFO'!S134</f>
        <v>45627</v>
      </c>
      <c r="O134" s="344">
        <f>IF(D134=0,"",(IF($F$3="YTD TOTALS",SUM(Blank2:TEMPLATE!C135),SUM(Blank:TEMPLATE!C135))))</f>
        <v>0</v>
      </c>
      <c r="P134" s="344" t="s">
        <v>701</v>
      </c>
      <c r="Q134" s="344">
        <f>IF(D134=0,"",(IF($F$3="YTD TOTALS",SUM(Blank2:TEMPLATE!G135),SUM(Blank:TEMPLATE!G135))))</f>
        <v>0</v>
      </c>
      <c r="R134" s="344" t="str">
        <f t="shared" si="10"/>
        <v/>
      </c>
      <c r="S134" s="344">
        <f>IF(D134=0,"",(IF($F$3="YTD TOTALS",SUM(SUM(Blank2:TEMPLATE!D135),SUM(Blank2:TEMPLATE!E135)),SUM(SUM(Blank:TEMPLATE!D135),SUM(Blank:TEMPLATE!E135)))))</f>
        <v>0</v>
      </c>
      <c r="T134" s="344" t="str">
        <f t="shared" si="11"/>
        <v/>
      </c>
      <c r="U134" s="344">
        <f>IF(D134=0,"",(IF($F$3="YTD TOTALS",SUM(Blank2:TEMPLATE!F135),SUM(Blank:TEMPLATE!F135))))</f>
        <v>0</v>
      </c>
      <c r="V134" s="344" t="str">
        <f t="shared" si="12"/>
        <v/>
      </c>
      <c r="W134" s="344">
        <f>IF(D134=0,"",(IF($F$3="YTD TOTALS",SUM(Blank2:TEMPLATE!H135),SUM(Blank:TEMPLATE!H135))))</f>
        <v>0</v>
      </c>
      <c r="X134" s="344">
        <f>IF(D134=0,"",(IF($F$3="YTD TOTALS",SUM(Blank2:TEMPLATE!I135),SUM(Blank:TEMPLATE!I135))))</f>
        <v>0</v>
      </c>
      <c r="Y134" s="344">
        <f>IF(D134=0,"",(IF($F$3="YTD TOTALS",SUM(Blank2:TEMPLATE!J135),SUM(Blank:TEMPLATE!J135))))</f>
        <v>0</v>
      </c>
      <c r="Z134" s="344">
        <f>IF(D134=0,"",(IF($F$3="YTD TOTALS",(SUM(Blank2:TEMPLATE!L135)-('MACHINE INFO'!P134*(B$6-B134+1))),(SUM(Blank:TEMPLATE!L135)-('MACHINE INFO'!P134*(B$6-B134+1))))))</f>
        <v>0</v>
      </c>
      <c r="AA134" s="345">
        <f t="shared" si="13"/>
        <v>0</v>
      </c>
      <c r="AB134" s="346">
        <f>IF(D134=0,"",(SUM('MACHINE INFO'!Q134)))</f>
        <v>0.13690000000000002</v>
      </c>
      <c r="AC134" s="347" t="str">
        <f t="shared" si="14"/>
        <v/>
      </c>
      <c r="AD134" s="348" t="str">
        <f t="shared" si="15"/>
        <v/>
      </c>
      <c r="AF134" s="1"/>
      <c r="AG134" s="1"/>
      <c r="AH134" s="1"/>
      <c r="AI134" s="1"/>
      <c r="AJ134" s="1"/>
      <c r="AK134" s="1"/>
      <c r="AL134" s="1"/>
      <c r="AM134" s="1"/>
      <c r="AN134" s="1"/>
      <c r="AO134" s="1"/>
    </row>
    <row r="135" spans="1:42" s="17" customFormat="1" ht="19.25" customHeight="1" x14ac:dyDescent="0.4">
      <c r="A135" s="252" t="str">
        <f>'MACHINE INFO'!B135</f>
        <v>TP</v>
      </c>
      <c r="B135" s="228">
        <f>IF($F$3="YTD TOTALS",IF('MACHINE INFO'!C135-B$2&gt;0,'MACHINE INFO'!C135,B$2),'MACHINE INFO'!C135)</f>
        <v>45917</v>
      </c>
      <c r="C135" s="18">
        <f>'MACHINE INFO'!E135</f>
        <v>126</v>
      </c>
      <c r="D135" s="18">
        <f>'MACHINE INFO'!F135</f>
        <v>411550820</v>
      </c>
      <c r="E135" s="19">
        <f>'MACHINE INFO'!G135</f>
        <v>0.01</v>
      </c>
      <c r="F135" s="18" t="str">
        <f>'MACHINE INFO'!H135</f>
        <v>LIGHT AND WONDER</v>
      </c>
      <c r="G135" s="18">
        <f>'MACHINE INFO'!M135</f>
        <v>0</v>
      </c>
      <c r="H135" s="18" t="str">
        <f>'MACHINE INFO'!N135</f>
        <v>3R27W88-880CR</v>
      </c>
      <c r="I135" s="336" t="e">
        <f>'MACHINE INFO'!#REF!</f>
        <v>#REF!</v>
      </c>
      <c r="J135" s="336" t="e">
        <f>'MACHINE INFO'!#REF!</f>
        <v>#REF!</v>
      </c>
      <c r="K135" s="18" t="str">
        <f>'MACHINE INFO'!O135</f>
        <v>REEL MACHINE</v>
      </c>
      <c r="L135" s="18" t="e">
        <f>'MACHINE INFO'!#REF!</f>
        <v>#REF!</v>
      </c>
      <c r="M135" s="573">
        <f>IF('MACHINE INFO'!P135="","",'MACHINE INFO'!P135)</f>
        <v>0</v>
      </c>
      <c r="N135" s="235">
        <f>'MACHINE INFO'!S135</f>
        <v>45627</v>
      </c>
      <c r="O135" s="344">
        <f>IF(D135=0,"",(IF($F$3="YTD TOTALS",SUM(Blank2:TEMPLATE!C136),SUM(Blank:TEMPLATE!C136))))</f>
        <v>0</v>
      </c>
      <c r="P135" s="344" t="s">
        <v>702</v>
      </c>
      <c r="Q135" s="344">
        <f>IF(D135=0,"",(IF($F$3="YTD TOTALS",SUM(Blank2:TEMPLATE!G136),SUM(Blank:TEMPLATE!G136))))</f>
        <v>0</v>
      </c>
      <c r="R135" s="344" t="str">
        <f t="shared" si="10"/>
        <v/>
      </c>
      <c r="S135" s="344">
        <f>IF(D135=0,"",(IF($F$3="YTD TOTALS",SUM(SUM(Blank2:TEMPLATE!D136),SUM(Blank2:TEMPLATE!E136)),SUM(SUM(Blank:TEMPLATE!D136),SUM(Blank:TEMPLATE!E136)))))</f>
        <v>0</v>
      </c>
      <c r="T135" s="344" t="str">
        <f t="shared" si="11"/>
        <v/>
      </c>
      <c r="U135" s="344">
        <f>IF(D135=0,"",(IF($F$3="YTD TOTALS",SUM(Blank2:TEMPLATE!F136),SUM(Blank:TEMPLATE!F136))))</f>
        <v>0</v>
      </c>
      <c r="V135" s="344" t="str">
        <f t="shared" si="12"/>
        <v/>
      </c>
      <c r="W135" s="344">
        <f>IF(D135=0,"",(IF($F$3="YTD TOTALS",SUM(Blank2:TEMPLATE!H136),SUM(Blank:TEMPLATE!H136))))</f>
        <v>0</v>
      </c>
      <c r="X135" s="344">
        <f>IF(D135=0,"",(IF($F$3="YTD TOTALS",SUM(Blank2:TEMPLATE!I136),SUM(Blank:TEMPLATE!I136))))</f>
        <v>0</v>
      </c>
      <c r="Y135" s="344">
        <f>IF(D135=0,"",(IF($F$3="YTD TOTALS",SUM(Blank2:TEMPLATE!J136),SUM(Blank:TEMPLATE!J136))))</f>
        <v>0</v>
      </c>
      <c r="Z135" s="344">
        <f>IF(D135=0,"",(IF($F$3="YTD TOTALS",(SUM(Blank2:TEMPLATE!L136)-('MACHINE INFO'!P135*(B$6-B135+1))),(SUM(Blank:TEMPLATE!L136)-('MACHINE INFO'!P135*(B$6-B135+1))))))</f>
        <v>0</v>
      </c>
      <c r="AA135" s="345">
        <f t="shared" si="13"/>
        <v>0</v>
      </c>
      <c r="AB135" s="346">
        <f>IF(D135=0,"",(SUM('MACHINE INFO'!Q135)))</f>
        <v>0.13690000000000002</v>
      </c>
      <c r="AC135" s="347" t="str">
        <f t="shared" si="14"/>
        <v/>
      </c>
      <c r="AD135" s="348" t="str">
        <f t="shared" si="15"/>
        <v/>
      </c>
      <c r="AF135" s="1"/>
      <c r="AG135" s="1"/>
      <c r="AH135" s="1"/>
      <c r="AI135" s="1"/>
      <c r="AJ135" s="1"/>
      <c r="AK135" s="1"/>
      <c r="AL135" s="1"/>
      <c r="AM135" s="1"/>
      <c r="AN135" s="1"/>
      <c r="AO135" s="1"/>
    </row>
    <row r="136" spans="1:42" s="17" customFormat="1" ht="19.25" customHeight="1" x14ac:dyDescent="0.4">
      <c r="A136" s="252" t="str">
        <f>'MACHINE INFO'!B136</f>
        <v>TP</v>
      </c>
      <c r="B136" s="228">
        <f>IF($F$3="YTD TOTALS",IF('MACHINE INFO'!C136-B$2&gt;0,'MACHINE INFO'!C136,B$2),'MACHINE INFO'!C136)</f>
        <v>45917</v>
      </c>
      <c r="C136" s="18">
        <f>'MACHINE INFO'!E136</f>
        <v>127</v>
      </c>
      <c r="D136" s="18">
        <f>'MACHINE INFO'!F136</f>
        <v>411566701</v>
      </c>
      <c r="E136" s="19">
        <f>'MACHINE INFO'!G136</f>
        <v>0.01</v>
      </c>
      <c r="F136" s="18" t="str">
        <f>'MACHINE INFO'!H136</f>
        <v>LIGHT AND WONDER</v>
      </c>
      <c r="G136" s="18">
        <f>'MACHINE INFO'!M136</f>
        <v>0</v>
      </c>
      <c r="H136" s="18" t="str">
        <f>'MACHINE INFO'!N136</f>
        <v xml:space="preserve">3R27L60-600CR </v>
      </c>
      <c r="I136" s="336" t="e">
        <f>'MACHINE INFO'!#REF!</f>
        <v>#REF!</v>
      </c>
      <c r="J136" s="336" t="e">
        <f>'MACHINE INFO'!#REF!</f>
        <v>#REF!</v>
      </c>
      <c r="K136" s="18" t="str">
        <f>'MACHINE INFO'!O136</f>
        <v>REEL MACHINE</v>
      </c>
      <c r="L136" s="18" t="e">
        <f>'MACHINE INFO'!#REF!</f>
        <v>#REF!</v>
      </c>
      <c r="M136" s="573">
        <f>IF('MACHINE INFO'!P136="","",'MACHINE INFO'!P136)</f>
        <v>0</v>
      </c>
      <c r="N136" s="235">
        <f>'MACHINE INFO'!S136</f>
        <v>45627</v>
      </c>
      <c r="O136" s="344">
        <f>IF(D136=0,"",(IF($F$3="YTD TOTALS",SUM(Blank2:TEMPLATE!C137),SUM(Blank:TEMPLATE!C137))))</f>
        <v>0</v>
      </c>
      <c r="P136" s="344" t="s">
        <v>703</v>
      </c>
      <c r="Q136" s="344">
        <f>IF(D136=0,"",(IF($F$3="YTD TOTALS",SUM(Blank2:TEMPLATE!G137),SUM(Blank:TEMPLATE!G137))))</f>
        <v>0</v>
      </c>
      <c r="R136" s="344" t="str">
        <f t="shared" si="10"/>
        <v/>
      </c>
      <c r="S136" s="344">
        <f>IF(D136=0,"",(IF($F$3="YTD TOTALS",SUM(SUM(Blank2:TEMPLATE!D137),SUM(Blank2:TEMPLATE!E137)),SUM(SUM(Blank:TEMPLATE!D137),SUM(Blank:TEMPLATE!E137)))))</f>
        <v>0</v>
      </c>
      <c r="T136" s="344" t="str">
        <f t="shared" si="11"/>
        <v/>
      </c>
      <c r="U136" s="344">
        <f>IF(D136=0,"",(IF($F$3="YTD TOTALS",SUM(Blank2:TEMPLATE!F137),SUM(Blank:TEMPLATE!F137))))</f>
        <v>0</v>
      </c>
      <c r="V136" s="344" t="str">
        <f t="shared" si="12"/>
        <v/>
      </c>
      <c r="W136" s="344">
        <f>IF(D136=0,"",(IF($F$3="YTD TOTALS",SUM(Blank2:TEMPLATE!H137),SUM(Blank:TEMPLATE!H137))))</f>
        <v>0</v>
      </c>
      <c r="X136" s="344">
        <f>IF(D136=0,"",(IF($F$3="YTD TOTALS",SUM(Blank2:TEMPLATE!I137),SUM(Blank:TEMPLATE!I137))))</f>
        <v>0</v>
      </c>
      <c r="Y136" s="344">
        <f>IF(D136=0,"",(IF($F$3="YTD TOTALS",SUM(Blank2:TEMPLATE!J137),SUM(Blank:TEMPLATE!J137))))</f>
        <v>0</v>
      </c>
      <c r="Z136" s="344">
        <f>IF(D136=0,"",(IF($F$3="YTD TOTALS",(SUM(Blank2:TEMPLATE!L137)-('MACHINE INFO'!P136*(B$6-B136+1))),(SUM(Blank:TEMPLATE!L137)-('MACHINE INFO'!P136*(B$6-B136+1))))))</f>
        <v>0</v>
      </c>
      <c r="AA136" s="345">
        <f t="shared" si="13"/>
        <v>0</v>
      </c>
      <c r="AB136" s="346">
        <f>IF(D136=0,"",(SUM('MACHINE INFO'!Q136)))</f>
        <v>0.12</v>
      </c>
      <c r="AC136" s="347" t="str">
        <f t="shared" si="14"/>
        <v/>
      </c>
      <c r="AD136" s="348" t="str">
        <f t="shared" si="15"/>
        <v/>
      </c>
      <c r="AF136" s="1"/>
      <c r="AG136" s="1"/>
      <c r="AH136" s="1"/>
      <c r="AI136" s="1"/>
      <c r="AJ136" s="1"/>
      <c r="AK136" s="1"/>
      <c r="AL136" s="1"/>
      <c r="AM136" s="1"/>
      <c r="AN136" s="1"/>
      <c r="AO136" s="1"/>
    </row>
    <row r="137" spans="1:42" s="17" customFormat="1" ht="19.25" customHeight="1" x14ac:dyDescent="0.4">
      <c r="A137" s="252" t="str">
        <f>'MACHINE INFO'!B137</f>
        <v>TP</v>
      </c>
      <c r="B137" s="228">
        <f>IF($F$3="YTD TOTALS",IF('MACHINE INFO'!C137-B$2&gt;0,'MACHINE INFO'!C137,B$2),'MACHINE INFO'!C137)</f>
        <v>45917</v>
      </c>
      <c r="C137" s="18">
        <f>'MACHINE INFO'!E137</f>
        <v>128</v>
      </c>
      <c r="D137" s="18">
        <f>'MACHINE INFO'!F137</f>
        <v>411573768</v>
      </c>
      <c r="E137" s="19">
        <f>'MACHINE INFO'!G137</f>
        <v>0.01</v>
      </c>
      <c r="F137" s="18" t="str">
        <f>'MACHINE INFO'!H137</f>
        <v>LIGHT AND WONDER</v>
      </c>
      <c r="G137" s="18">
        <f>'MACHINE INFO'!M137</f>
        <v>0</v>
      </c>
      <c r="H137" s="18" t="str">
        <f>'MACHINE INFO'!N137</f>
        <v xml:space="preserve">3R27L60-600CR </v>
      </c>
      <c r="I137" s="336" t="e">
        <f>'MACHINE INFO'!#REF!</f>
        <v>#REF!</v>
      </c>
      <c r="J137" s="336" t="e">
        <f>'MACHINE INFO'!#REF!</f>
        <v>#REF!</v>
      </c>
      <c r="K137" s="18" t="str">
        <f>'MACHINE INFO'!O137</f>
        <v>REEL MACHINE</v>
      </c>
      <c r="L137" s="18" t="e">
        <f>'MACHINE INFO'!#REF!</f>
        <v>#REF!</v>
      </c>
      <c r="M137" s="573">
        <f>IF('MACHINE INFO'!P137="","",'MACHINE INFO'!P137)</f>
        <v>0</v>
      </c>
      <c r="N137" s="235">
        <f>'MACHINE INFO'!S137</f>
        <v>45627</v>
      </c>
      <c r="O137" s="344">
        <f>IF(D137=0,"",(IF($F$3="YTD TOTALS",SUM(Blank2:TEMPLATE!C138),SUM(Blank:TEMPLATE!C138))))</f>
        <v>0</v>
      </c>
      <c r="P137" s="344" t="s">
        <v>704</v>
      </c>
      <c r="Q137" s="344">
        <f>IF(D137=0,"",(IF($F$3="YTD TOTALS",SUM(Blank2:TEMPLATE!G138),SUM(Blank:TEMPLATE!G138))))</f>
        <v>0</v>
      </c>
      <c r="R137" s="344" t="str">
        <f t="shared" si="10"/>
        <v/>
      </c>
      <c r="S137" s="344">
        <f>IF(D137=0,"",(IF($F$3="YTD TOTALS",SUM(SUM(Blank2:TEMPLATE!D138),SUM(Blank2:TEMPLATE!E138)),SUM(SUM(Blank:TEMPLATE!D138),SUM(Blank:TEMPLATE!E138)))))</f>
        <v>0</v>
      </c>
      <c r="T137" s="344" t="str">
        <f t="shared" si="11"/>
        <v/>
      </c>
      <c r="U137" s="344">
        <f>IF(D137=0,"",(IF($F$3="YTD TOTALS",SUM(Blank2:TEMPLATE!F138),SUM(Blank:TEMPLATE!F138))))</f>
        <v>0</v>
      </c>
      <c r="V137" s="344" t="str">
        <f t="shared" si="12"/>
        <v/>
      </c>
      <c r="W137" s="344">
        <f>IF(D137=0,"",(IF($F$3="YTD TOTALS",SUM(Blank2:TEMPLATE!H138),SUM(Blank:TEMPLATE!H138))))</f>
        <v>0</v>
      </c>
      <c r="X137" s="344">
        <f>IF(D137=0,"",(IF($F$3="YTD TOTALS",SUM(Blank2:TEMPLATE!I138),SUM(Blank:TEMPLATE!I138))))</f>
        <v>0</v>
      </c>
      <c r="Y137" s="344">
        <f>IF(D137=0,"",(IF($F$3="YTD TOTALS",SUM(Blank2:TEMPLATE!J138),SUM(Blank:TEMPLATE!J138))))</f>
        <v>0</v>
      </c>
      <c r="Z137" s="344">
        <f>IF(D137=0,"",(IF($F$3="YTD TOTALS",(SUM(Blank2:TEMPLATE!L138)-('MACHINE INFO'!P137*(B$6-B137+1))),(SUM(Blank:TEMPLATE!L138)-('MACHINE INFO'!P137*(B$6-B137+1))))))</f>
        <v>0</v>
      </c>
      <c r="AA137" s="345">
        <f t="shared" si="13"/>
        <v>0</v>
      </c>
      <c r="AB137" s="346">
        <f>IF(D137=0,"",(SUM('MACHINE INFO'!Q137)))</f>
        <v>0.12</v>
      </c>
      <c r="AC137" s="347" t="str">
        <f t="shared" si="14"/>
        <v/>
      </c>
      <c r="AD137" s="348" t="str">
        <f t="shared" si="15"/>
        <v/>
      </c>
      <c r="AF137" s="1"/>
      <c r="AG137" s="1"/>
      <c r="AH137" s="1"/>
      <c r="AI137" s="1"/>
      <c r="AJ137" s="1"/>
      <c r="AK137" s="1"/>
      <c r="AL137" s="1"/>
      <c r="AM137" s="1"/>
      <c r="AN137" s="1"/>
      <c r="AO137" s="1"/>
    </row>
    <row r="138" spans="1:42" s="17" customFormat="1" ht="19.25" customHeight="1" x14ac:dyDescent="0.4">
      <c r="A138" s="252" t="str">
        <f>'MACHINE INFO'!B138</f>
        <v>TP</v>
      </c>
      <c r="B138" s="228">
        <f>IF($F$3="YTD TOTALS",IF('MACHINE INFO'!C138-B$2&gt;0,'MACHINE INFO'!C138,B$2),'MACHINE INFO'!C138)</f>
        <v>45917</v>
      </c>
      <c r="C138" s="18">
        <f>'MACHINE INFO'!E138</f>
        <v>129</v>
      </c>
      <c r="D138" s="18">
        <f>'MACHINE INFO'!F138</f>
        <v>411581094</v>
      </c>
      <c r="E138" s="19">
        <f>'MACHINE INFO'!G138</f>
        <v>0.01</v>
      </c>
      <c r="F138" s="18" t="str">
        <f>'MACHINE INFO'!H138</f>
        <v>LIGHT AND WONDER</v>
      </c>
      <c r="G138" s="18">
        <f>'MACHINE INFO'!M138</f>
        <v>0</v>
      </c>
      <c r="H138" s="18" t="str">
        <f>'MACHINE INFO'!N138</f>
        <v xml:space="preserve">3R27L60-600CR </v>
      </c>
      <c r="I138" s="336" t="e">
        <f>'MACHINE INFO'!#REF!</f>
        <v>#REF!</v>
      </c>
      <c r="J138" s="336" t="e">
        <f>'MACHINE INFO'!#REF!</f>
        <v>#REF!</v>
      </c>
      <c r="K138" s="18" t="str">
        <f>'MACHINE INFO'!O138</f>
        <v>REEL MACHINE</v>
      </c>
      <c r="L138" s="18" t="e">
        <f>'MACHINE INFO'!#REF!</f>
        <v>#REF!</v>
      </c>
      <c r="M138" s="573">
        <f>IF('MACHINE INFO'!P138="","",'MACHINE INFO'!P138)</f>
        <v>0</v>
      </c>
      <c r="N138" s="235">
        <f>'MACHINE INFO'!S138</f>
        <v>45627</v>
      </c>
      <c r="O138" s="344">
        <f>IF(D138=0,"",(IF($F$3="YTD TOTALS",SUM(Blank2:TEMPLATE!C139),SUM(Blank:TEMPLATE!C139))))</f>
        <v>0</v>
      </c>
      <c r="P138" s="344" t="s">
        <v>705</v>
      </c>
      <c r="Q138" s="344">
        <f>IF(D138=0,"",(IF($F$3="YTD TOTALS",SUM(Blank2:TEMPLATE!G139),SUM(Blank:TEMPLATE!G139))))</f>
        <v>0</v>
      </c>
      <c r="R138" s="344" t="str">
        <f t="shared" si="10"/>
        <v/>
      </c>
      <c r="S138" s="344">
        <f>IF(D138=0,"",(IF($F$3="YTD TOTALS",SUM(SUM(Blank2:TEMPLATE!D139),SUM(Blank2:TEMPLATE!E139)),SUM(SUM(Blank:TEMPLATE!D139),SUM(Blank:TEMPLATE!E139)))))</f>
        <v>0</v>
      </c>
      <c r="T138" s="344" t="str">
        <f t="shared" si="11"/>
        <v/>
      </c>
      <c r="U138" s="344">
        <f>IF(D138=0,"",(IF($F$3="YTD TOTALS",SUM(Blank2:TEMPLATE!F139),SUM(Blank:TEMPLATE!F139))))</f>
        <v>0</v>
      </c>
      <c r="V138" s="344" t="str">
        <f t="shared" si="12"/>
        <v/>
      </c>
      <c r="W138" s="344">
        <f>IF(D138=0,"",(IF($F$3="YTD TOTALS",SUM(Blank2:TEMPLATE!H139),SUM(Blank:TEMPLATE!H139))))</f>
        <v>0</v>
      </c>
      <c r="X138" s="344">
        <f>IF(D138=0,"",(IF($F$3="YTD TOTALS",SUM(Blank2:TEMPLATE!I139),SUM(Blank:TEMPLATE!I139))))</f>
        <v>0</v>
      </c>
      <c r="Y138" s="344">
        <f>IF(D138=0,"",(IF($F$3="YTD TOTALS",SUM(Blank2:TEMPLATE!J139),SUM(Blank:TEMPLATE!J139))))</f>
        <v>0</v>
      </c>
      <c r="Z138" s="344">
        <f>IF(D138=0,"",(IF($F$3="YTD TOTALS",(SUM(Blank2:TEMPLATE!L139)-('MACHINE INFO'!P138*(B$6-B138+1))),(SUM(Blank:TEMPLATE!L139)-('MACHINE INFO'!P138*(B$6-B138+1))))))</f>
        <v>0</v>
      </c>
      <c r="AA138" s="345">
        <f t="shared" si="13"/>
        <v>0</v>
      </c>
      <c r="AB138" s="346">
        <f>IF(D138=0,"",(SUM('MACHINE INFO'!Q138)))</f>
        <v>0.12</v>
      </c>
      <c r="AC138" s="347" t="str">
        <f t="shared" si="14"/>
        <v/>
      </c>
      <c r="AD138" s="348" t="str">
        <f t="shared" si="15"/>
        <v/>
      </c>
      <c r="AF138" s="1"/>
      <c r="AG138" s="1"/>
      <c r="AH138" s="1"/>
      <c r="AI138" s="1"/>
      <c r="AJ138" s="1"/>
      <c r="AK138" s="1"/>
      <c r="AL138" s="1"/>
      <c r="AM138" s="1"/>
      <c r="AN138" s="1"/>
      <c r="AO138" s="1"/>
    </row>
    <row r="139" spans="1:42" s="17" customFormat="1" ht="19.25" customHeight="1" x14ac:dyDescent="0.4">
      <c r="A139" s="252" t="str">
        <f>'MACHINE INFO'!B139</f>
        <v>TP</v>
      </c>
      <c r="B139" s="228">
        <f>IF($F$3="YTD TOTALS",IF('MACHINE INFO'!C139-B$2&gt;0,'MACHINE INFO'!C139,B$2),'MACHINE INFO'!C139)</f>
        <v>45913</v>
      </c>
      <c r="C139" s="18">
        <f>'MACHINE INFO'!E139</f>
        <v>130</v>
      </c>
      <c r="D139" s="18">
        <f>'MACHINE INFO'!F139</f>
        <v>411597779</v>
      </c>
      <c r="E139" s="19">
        <f>'MACHINE INFO'!G139</f>
        <v>0.01</v>
      </c>
      <c r="F139" s="18" t="str">
        <f>'MACHINE INFO'!H139</f>
        <v>LIGHT AND WONDER</v>
      </c>
      <c r="G139" s="18">
        <f>'MACHINE INFO'!M139</f>
        <v>0</v>
      </c>
      <c r="H139" s="18" t="str">
        <f>'MACHINE INFO'!N139</f>
        <v>5R243W88-880CR</v>
      </c>
      <c r="I139" s="336" t="e">
        <f>'MACHINE INFO'!#REF!</f>
        <v>#REF!</v>
      </c>
      <c r="J139" s="336" t="e">
        <f>'MACHINE INFO'!#REF!</f>
        <v>#REF!</v>
      </c>
      <c r="K139" s="18" t="str">
        <f>'MACHINE INFO'!O139</f>
        <v>VIDEO MACHINE</v>
      </c>
      <c r="L139" s="18" t="e">
        <f>'MACHINE INFO'!#REF!</f>
        <v>#REF!</v>
      </c>
      <c r="M139" s="573">
        <f>IF('MACHINE INFO'!P139="","",'MACHINE INFO'!P139)</f>
        <v>0</v>
      </c>
      <c r="N139" s="235">
        <f>'MACHINE INFO'!S139</f>
        <v>45627</v>
      </c>
      <c r="O139" s="344">
        <f>IF(D139=0,"",(IF($F$3="YTD TOTALS",SUM(Blank2:TEMPLATE!C140),SUM(Blank:TEMPLATE!C140))))</f>
        <v>0</v>
      </c>
      <c r="P139" s="344" t="s">
        <v>706</v>
      </c>
      <c r="Q139" s="344">
        <f>IF(D139=0,"",(IF($F$3="YTD TOTALS",SUM(Blank2:TEMPLATE!G140),SUM(Blank:TEMPLATE!G140))))</f>
        <v>0</v>
      </c>
      <c r="R139" s="344" t="str">
        <f t="shared" ref="R139:R202" si="16">IF(D139=0,"",(IF(B$6="","NO DATE",IF(B$5="","NO DATE",IF(Q139=0,"",SUM(Q139/(B$6-B139+1)))))))</f>
        <v/>
      </c>
      <c r="S139" s="344">
        <f>IF(D139=0,"",(IF($F$3="YTD TOTALS",SUM(SUM(Blank2:TEMPLATE!D140),SUM(Blank2:TEMPLATE!E140)),SUM(SUM(Blank:TEMPLATE!D140),SUM(Blank:TEMPLATE!E140)))))</f>
        <v>0</v>
      </c>
      <c r="T139" s="344" t="str">
        <f t="shared" ref="T139:T202" si="17">IF(D139=0,"",(IF(B$6="","NO DATE",IF(B$5="","NO DATE",IF(S139=0,"",SUM(S139/(B$6-B139+1)))))))</f>
        <v/>
      </c>
      <c r="U139" s="344">
        <f>IF(D139=0,"",(IF($F$3="YTD TOTALS",SUM(Blank2:TEMPLATE!F140),SUM(Blank:TEMPLATE!F140))))</f>
        <v>0</v>
      </c>
      <c r="V139" s="344" t="str">
        <f t="shared" ref="V139:V202" si="18">IF(D139=0,"",(IF(B$6="","NO DATE",IF(B$5="","NO DATE",IF(U139=0,"",SUM(U139/(B$6-B139+1)))))))</f>
        <v/>
      </c>
      <c r="W139" s="344">
        <f>IF(D139=0,"",(IF($F$3="YTD TOTALS",SUM(Blank2:TEMPLATE!H140),SUM(Blank:TEMPLATE!H140))))</f>
        <v>0</v>
      </c>
      <c r="X139" s="344">
        <f>IF(D139=0,"",(IF($F$3="YTD TOTALS",SUM(Blank2:TEMPLATE!I140),SUM(Blank:TEMPLATE!I140))))</f>
        <v>0</v>
      </c>
      <c r="Y139" s="344">
        <f>IF(D139=0,"",(IF($F$3="YTD TOTALS",SUM(Blank2:TEMPLATE!J140),SUM(Blank:TEMPLATE!J140))))</f>
        <v>0</v>
      </c>
      <c r="Z139" s="344">
        <f>IF(D139=0,"",(IF($F$3="YTD TOTALS",(SUM(Blank2:TEMPLATE!L140)-('MACHINE INFO'!P139*(B$6-B139+1))),(SUM(Blank:TEMPLATE!L140)-('MACHINE INFO'!P139*(B$6-B139+1))))))</f>
        <v>0</v>
      </c>
      <c r="AA139" s="345">
        <f t="shared" ref="AA139:AA202" si="19">IF(D139=0,"",(IF(B$5=0,"NO DATE",IF(B$6=0,"NO DATE",IF(Z139="NO DROP","",SUM(Z139/(B$6-B139+1)))))))</f>
        <v>0</v>
      </c>
      <c r="AB139" s="346">
        <f>IF(D139=0,"",(SUM('MACHINE INFO'!Q139)))</f>
        <v>0.11029999999999995</v>
      </c>
      <c r="AC139" s="347" t="str">
        <f t="shared" ref="AC139:AC202" si="20">IF(D139=0,"",(IF(Z139="NO DROP","",IF(O139=0,"",IF(O139=0,"",SUM(O139-Z139)/O139)))))</f>
        <v/>
      </c>
      <c r="AD139" s="348" t="str">
        <f t="shared" ref="AD139:AD202" si="21">IF(AB139=0,"NO THEOR %",IF(AC139="","",SUM(AB139-AC139)))</f>
        <v/>
      </c>
      <c r="AF139" s="1"/>
      <c r="AG139" s="1"/>
      <c r="AH139" s="1"/>
      <c r="AI139" s="1"/>
      <c r="AJ139" s="1"/>
      <c r="AK139" s="1"/>
      <c r="AL139" s="1"/>
      <c r="AM139" s="1"/>
      <c r="AN139" s="1"/>
      <c r="AO139" s="1"/>
    </row>
    <row r="140" spans="1:42" s="17" customFormat="1" ht="19.25" customHeight="1" x14ac:dyDescent="0.4">
      <c r="A140" s="252" t="str">
        <f>'MACHINE INFO'!B140</f>
        <v>TP</v>
      </c>
      <c r="B140" s="228">
        <f>IF($F$3="YTD TOTALS",IF('MACHINE INFO'!C140-B$2&gt;0,'MACHINE INFO'!C140,B$2),'MACHINE INFO'!C140)</f>
        <v>45913</v>
      </c>
      <c r="C140" s="18">
        <f>'MACHINE INFO'!E140</f>
        <v>131</v>
      </c>
      <c r="D140" s="18">
        <f>'MACHINE INFO'!F140</f>
        <v>411609349</v>
      </c>
      <c r="E140" s="19">
        <f>'MACHINE INFO'!G140</f>
        <v>0.01</v>
      </c>
      <c r="F140" s="18" t="str">
        <f>'MACHINE INFO'!H140</f>
        <v>LIGHT AND WONDER</v>
      </c>
      <c r="G140" s="18">
        <f>'MACHINE INFO'!M140</f>
        <v>0</v>
      </c>
      <c r="H140" s="18" t="str">
        <f>'MACHINE INFO'!N140</f>
        <v>5R243W88-880CR</v>
      </c>
      <c r="I140" s="336" t="e">
        <f>'MACHINE INFO'!#REF!</f>
        <v>#REF!</v>
      </c>
      <c r="J140" s="336" t="e">
        <f>'MACHINE INFO'!#REF!</f>
        <v>#REF!</v>
      </c>
      <c r="K140" s="18" t="str">
        <f>'MACHINE INFO'!O140</f>
        <v>VIDEO MACHINE</v>
      </c>
      <c r="L140" s="18" t="e">
        <f>'MACHINE INFO'!#REF!</f>
        <v>#REF!</v>
      </c>
      <c r="M140" s="573">
        <f>IF('MACHINE INFO'!P140="","",'MACHINE INFO'!P140)</f>
        <v>0</v>
      </c>
      <c r="N140" s="235">
        <f>'MACHINE INFO'!S140</f>
        <v>45627</v>
      </c>
      <c r="O140" s="344">
        <f>IF(D140=0,"",(IF($F$3="YTD TOTALS",SUM(Blank2:TEMPLATE!C141),SUM(Blank:TEMPLATE!C141))))</f>
        <v>0</v>
      </c>
      <c r="P140" s="344" t="s">
        <v>707</v>
      </c>
      <c r="Q140" s="344">
        <f>IF(D140=0,"",(IF($F$3="YTD TOTALS",SUM(Blank2:TEMPLATE!G141),SUM(Blank:TEMPLATE!G141))))</f>
        <v>0</v>
      </c>
      <c r="R140" s="344" t="str">
        <f t="shared" si="16"/>
        <v/>
      </c>
      <c r="S140" s="344">
        <f>IF(D140=0,"",(IF($F$3="YTD TOTALS",SUM(SUM(Blank2:TEMPLATE!D141),SUM(Blank2:TEMPLATE!E141)),SUM(SUM(Blank:TEMPLATE!D141),SUM(Blank:TEMPLATE!E141)))))</f>
        <v>0</v>
      </c>
      <c r="T140" s="344" t="str">
        <f t="shared" si="17"/>
        <v/>
      </c>
      <c r="U140" s="344">
        <f>IF(D140=0,"",(IF($F$3="YTD TOTALS",SUM(Blank2:TEMPLATE!F141),SUM(Blank:TEMPLATE!F141))))</f>
        <v>0</v>
      </c>
      <c r="V140" s="344" t="str">
        <f t="shared" si="18"/>
        <v/>
      </c>
      <c r="W140" s="344">
        <f>IF(D140=0,"",(IF($F$3="YTD TOTALS",SUM(Blank2:TEMPLATE!H141),SUM(Blank:TEMPLATE!H141))))</f>
        <v>0</v>
      </c>
      <c r="X140" s="344">
        <f>IF(D140=0,"",(IF($F$3="YTD TOTALS",SUM(Blank2:TEMPLATE!I141),SUM(Blank:TEMPLATE!I141))))</f>
        <v>0</v>
      </c>
      <c r="Y140" s="344">
        <f>IF(D140=0,"",(IF($F$3="YTD TOTALS",SUM(Blank2:TEMPLATE!J141),SUM(Blank:TEMPLATE!J141))))</f>
        <v>0</v>
      </c>
      <c r="Z140" s="344">
        <f>IF(D140=0,"",(IF($F$3="YTD TOTALS",(SUM(Blank2:TEMPLATE!L141)-('MACHINE INFO'!P140*(B$6-B140+1))),(SUM(Blank:TEMPLATE!L141)-('MACHINE INFO'!P140*(B$6-B140+1))))))</f>
        <v>0</v>
      </c>
      <c r="AA140" s="345">
        <f t="shared" si="19"/>
        <v>0</v>
      </c>
      <c r="AB140" s="346">
        <f>IF(D140=0,"",(SUM('MACHINE INFO'!Q140)))</f>
        <v>0.11029999999999995</v>
      </c>
      <c r="AC140" s="347" t="str">
        <f t="shared" si="20"/>
        <v/>
      </c>
      <c r="AD140" s="348" t="str">
        <f t="shared" si="21"/>
        <v/>
      </c>
      <c r="AF140" s="1"/>
      <c r="AG140" s="1"/>
      <c r="AH140" s="1"/>
      <c r="AI140" s="1"/>
      <c r="AJ140" s="1"/>
      <c r="AK140" s="1"/>
      <c r="AL140" s="1"/>
      <c r="AM140" s="1"/>
      <c r="AN140" s="1"/>
      <c r="AO140" s="1"/>
    </row>
    <row r="141" spans="1:42" s="17" customFormat="1" ht="19.25" customHeight="1" x14ac:dyDescent="0.4">
      <c r="A141" s="252" t="str">
        <f>'MACHINE INFO'!B141</f>
        <v>TP</v>
      </c>
      <c r="B141" s="228">
        <f>IF($F$3="YTD TOTALS",IF('MACHINE INFO'!C141-B$2&gt;0,'MACHINE INFO'!C141,B$2),'MACHINE INFO'!C141)</f>
        <v>45914</v>
      </c>
      <c r="C141" s="18">
        <f>'MACHINE INFO'!E141</f>
        <v>132</v>
      </c>
      <c r="D141" s="18">
        <f>'MACHINE INFO'!F141</f>
        <v>411612544</v>
      </c>
      <c r="E141" s="19">
        <f>'MACHINE INFO'!G141</f>
        <v>0.01</v>
      </c>
      <c r="F141" s="18" t="str">
        <f>'MACHINE INFO'!H141</f>
        <v>ARISTOCRAT</v>
      </c>
      <c r="G141" s="18">
        <f>'MACHINE INFO'!M141</f>
        <v>0</v>
      </c>
      <c r="H141" s="18" t="str">
        <f>'MACHINE INFO'!N141</f>
        <v>5R243W80-800CR</v>
      </c>
      <c r="I141" s="336" t="e">
        <f>'MACHINE INFO'!#REF!</f>
        <v>#REF!</v>
      </c>
      <c r="J141" s="336" t="e">
        <f>'MACHINE INFO'!#REF!</f>
        <v>#REF!</v>
      </c>
      <c r="K141" s="18" t="str">
        <f>'MACHINE INFO'!O141</f>
        <v>VIDEO MACHINE</v>
      </c>
      <c r="L141" s="18" t="e">
        <f>'MACHINE INFO'!#REF!</f>
        <v>#REF!</v>
      </c>
      <c r="M141" s="573">
        <f>IF('MACHINE INFO'!P141="","",'MACHINE INFO'!P141)</f>
        <v>0</v>
      </c>
      <c r="N141" s="235">
        <f>'MACHINE INFO'!S141</f>
        <v>45627</v>
      </c>
      <c r="O141" s="344">
        <f>IF(D141=0,"",(IF($F$3="YTD TOTALS",SUM(Blank2:TEMPLATE!C142),SUM(Blank:TEMPLATE!C142))))</f>
        <v>0</v>
      </c>
      <c r="P141" s="344" t="s">
        <v>708</v>
      </c>
      <c r="Q141" s="344">
        <f>IF(D141=0,"",(IF($F$3="YTD TOTALS",SUM(Blank2:TEMPLATE!G142),SUM(Blank:TEMPLATE!G142))))</f>
        <v>0</v>
      </c>
      <c r="R141" s="344" t="str">
        <f t="shared" si="16"/>
        <v/>
      </c>
      <c r="S141" s="344">
        <f>IF(D141=0,"",(IF($F$3="YTD TOTALS",SUM(SUM(Blank2:TEMPLATE!D142),SUM(Blank2:TEMPLATE!E142)),SUM(SUM(Blank:TEMPLATE!D142),SUM(Blank:TEMPLATE!E142)))))</f>
        <v>0</v>
      </c>
      <c r="T141" s="344" t="str">
        <f t="shared" si="17"/>
        <v/>
      </c>
      <c r="U141" s="344">
        <f>IF(D141=0,"",(IF($F$3="YTD TOTALS",SUM(Blank2:TEMPLATE!F142),SUM(Blank:TEMPLATE!F142))))</f>
        <v>0</v>
      </c>
      <c r="V141" s="344" t="str">
        <f t="shared" si="18"/>
        <v/>
      </c>
      <c r="W141" s="344">
        <f>IF(D141=0,"",(IF($F$3="YTD TOTALS",SUM(Blank2:TEMPLATE!H142),SUM(Blank:TEMPLATE!H142))))</f>
        <v>0</v>
      </c>
      <c r="X141" s="344">
        <f>IF(D141=0,"",(IF($F$3="YTD TOTALS",SUM(Blank2:TEMPLATE!I142),SUM(Blank:TEMPLATE!I142))))</f>
        <v>0</v>
      </c>
      <c r="Y141" s="344">
        <f>IF(D141=0,"",(IF($F$3="YTD TOTALS",SUM(Blank2:TEMPLATE!J142),SUM(Blank:TEMPLATE!J142))))</f>
        <v>0</v>
      </c>
      <c r="Z141" s="344">
        <f>IF(D141=0,"",(IF($F$3="YTD TOTALS",(SUM(Blank2:TEMPLATE!L142)-('MACHINE INFO'!P141*(B$6-B141+1))),(SUM(Blank:TEMPLATE!L142)-('MACHINE INFO'!P141*(B$6-B141+1))))))</f>
        <v>0</v>
      </c>
      <c r="AA141" s="345">
        <f t="shared" si="19"/>
        <v>0</v>
      </c>
      <c r="AB141" s="346">
        <f>IF(D141=0,"",(SUM('MACHINE INFO'!Q141)))</f>
        <v>0.13470000000000004</v>
      </c>
      <c r="AC141" s="347" t="str">
        <f t="shared" si="20"/>
        <v/>
      </c>
      <c r="AD141" s="348" t="str">
        <f t="shared" si="21"/>
        <v/>
      </c>
      <c r="AF141" s="1"/>
      <c r="AG141" s="1"/>
      <c r="AH141" s="1"/>
      <c r="AI141" s="1"/>
      <c r="AJ141" s="1"/>
      <c r="AK141" s="1"/>
      <c r="AL141" s="1"/>
      <c r="AM141" s="1"/>
      <c r="AN141" s="1"/>
      <c r="AO141" s="1"/>
    </row>
    <row r="142" spans="1:42" s="17" customFormat="1" ht="19.25" customHeight="1" x14ac:dyDescent="0.4">
      <c r="A142" s="252" t="str">
        <f>'MACHINE INFO'!B142</f>
        <v>TP</v>
      </c>
      <c r="B142" s="228">
        <f>IF($F$3="YTD TOTALS",IF('MACHINE INFO'!C142-B$2&gt;0,'MACHINE INFO'!C142,B$2),'MACHINE INFO'!C142)</f>
        <v>45916</v>
      </c>
      <c r="C142" s="18">
        <f>'MACHINE INFO'!E142</f>
        <v>133</v>
      </c>
      <c r="D142" s="18">
        <f>'MACHINE INFO'!F142</f>
        <v>411628814</v>
      </c>
      <c r="E142" s="19">
        <f>'MACHINE INFO'!G142</f>
        <v>0.01</v>
      </c>
      <c r="F142" s="18" t="str">
        <f>'MACHINE INFO'!H142</f>
        <v>ARISTOCRAT</v>
      </c>
      <c r="G142" s="18">
        <f>'MACHINE INFO'!M142</f>
        <v>0</v>
      </c>
      <c r="H142" s="18" t="str">
        <f>'MACHINE INFO'!N142</f>
        <v>5R243W88-880CR</v>
      </c>
      <c r="I142" s="336" t="e">
        <f>'MACHINE INFO'!#REF!</f>
        <v>#REF!</v>
      </c>
      <c r="J142" s="336" t="e">
        <f>'MACHINE INFO'!#REF!</f>
        <v>#REF!</v>
      </c>
      <c r="K142" s="18" t="str">
        <f>'MACHINE INFO'!O142</f>
        <v>VIDEO MACHINE</v>
      </c>
      <c r="L142" s="18" t="e">
        <f>'MACHINE INFO'!#REF!</f>
        <v>#REF!</v>
      </c>
      <c r="M142" s="573">
        <f>IF('MACHINE INFO'!P142="","",'MACHINE INFO'!P142)</f>
        <v>0</v>
      </c>
      <c r="N142" s="235">
        <f>'MACHINE INFO'!S142</f>
        <v>45627</v>
      </c>
      <c r="O142" s="344">
        <f>IF(D142=0,"",(IF($F$3="YTD TOTALS",SUM(Blank2:TEMPLATE!C143),SUM(Blank:TEMPLATE!C143))))</f>
        <v>0</v>
      </c>
      <c r="P142" s="344" t="s">
        <v>709</v>
      </c>
      <c r="Q142" s="344">
        <f>IF(D142=0,"",(IF($F$3="YTD TOTALS",SUM(Blank2:TEMPLATE!G143),SUM(Blank:TEMPLATE!G143))))</f>
        <v>0</v>
      </c>
      <c r="R142" s="344" t="str">
        <f t="shared" si="16"/>
        <v/>
      </c>
      <c r="S142" s="344">
        <f>IF(D142=0,"",(IF($F$3="YTD TOTALS",SUM(SUM(Blank2:TEMPLATE!D143),SUM(Blank2:TEMPLATE!E143)),SUM(SUM(Blank:TEMPLATE!D143),SUM(Blank:TEMPLATE!E143)))))</f>
        <v>0</v>
      </c>
      <c r="T142" s="344" t="str">
        <f t="shared" si="17"/>
        <v/>
      </c>
      <c r="U142" s="344">
        <f>IF(D142=0,"",(IF($F$3="YTD TOTALS",SUM(Blank2:TEMPLATE!F143),SUM(Blank:TEMPLATE!F143))))</f>
        <v>0</v>
      </c>
      <c r="V142" s="344" t="str">
        <f t="shared" si="18"/>
        <v/>
      </c>
      <c r="W142" s="344">
        <f>IF(D142=0,"",(IF($F$3="YTD TOTALS",SUM(Blank2:TEMPLATE!H143),SUM(Blank:TEMPLATE!H143))))</f>
        <v>0</v>
      </c>
      <c r="X142" s="344">
        <f>IF(D142=0,"",(IF($F$3="YTD TOTALS",SUM(Blank2:TEMPLATE!I143),SUM(Blank:TEMPLATE!I143))))</f>
        <v>0</v>
      </c>
      <c r="Y142" s="344">
        <f>IF(D142=0,"",(IF($F$3="YTD TOTALS",SUM(Blank2:TEMPLATE!J143),SUM(Blank:TEMPLATE!J143))))</f>
        <v>0</v>
      </c>
      <c r="Z142" s="344">
        <f>IF(D142=0,"",(IF($F$3="YTD TOTALS",(SUM(Blank2:TEMPLATE!L143)-('MACHINE INFO'!P142*(B$6-B142+1))),(SUM(Blank:TEMPLATE!L143)-('MACHINE INFO'!P142*(B$6-B142+1))))))</f>
        <v>0</v>
      </c>
      <c r="AA142" s="345">
        <f t="shared" si="19"/>
        <v>0</v>
      </c>
      <c r="AB142" s="346">
        <f>IF(D142=0,"",(SUM('MACHINE INFO'!Q142)))</f>
        <v>0.13470000000000004</v>
      </c>
      <c r="AC142" s="347" t="str">
        <f t="shared" si="20"/>
        <v/>
      </c>
      <c r="AD142" s="348" t="str">
        <f t="shared" si="21"/>
        <v/>
      </c>
      <c r="AE142" s="23"/>
      <c r="AF142" s="1"/>
      <c r="AG142" s="1"/>
      <c r="AH142" s="1"/>
      <c r="AI142" s="1"/>
      <c r="AJ142" s="1"/>
      <c r="AK142" s="1"/>
      <c r="AL142" s="1"/>
      <c r="AM142" s="1"/>
      <c r="AN142" s="1"/>
      <c r="AO142" s="1"/>
      <c r="AP142" s="23"/>
    </row>
    <row r="143" spans="1:42" s="17" customFormat="1" ht="19.25" customHeight="1" x14ac:dyDescent="0.4">
      <c r="A143" s="252" t="str">
        <f>'MACHINE INFO'!B143</f>
        <v>TP</v>
      </c>
      <c r="B143" s="228">
        <f>IF($F$3="YTD TOTALS",IF('MACHINE INFO'!C143-B$2&gt;0,'MACHINE INFO'!C143,B$2),'MACHINE INFO'!C143)</f>
        <v>45914</v>
      </c>
      <c r="C143" s="18">
        <f>'MACHINE INFO'!E143</f>
        <v>134</v>
      </c>
      <c r="D143" s="18">
        <f>'MACHINE INFO'!F143</f>
        <v>411632539</v>
      </c>
      <c r="E143" s="19">
        <f>'MACHINE INFO'!G143</f>
        <v>0.01</v>
      </c>
      <c r="F143" s="18" t="str">
        <f>'MACHINE INFO'!H143</f>
        <v>ARISTOCRAT</v>
      </c>
      <c r="G143" s="18">
        <f>'MACHINE INFO'!M143</f>
        <v>0</v>
      </c>
      <c r="H143" s="18" t="str">
        <f>'MACHINE INFO'!N143</f>
        <v>5R243W80-800CR</v>
      </c>
      <c r="I143" s="336" t="e">
        <f>'MACHINE INFO'!#REF!</f>
        <v>#REF!</v>
      </c>
      <c r="J143" s="336" t="e">
        <f>'MACHINE INFO'!#REF!</f>
        <v>#REF!</v>
      </c>
      <c r="K143" s="18" t="str">
        <f>'MACHINE INFO'!O143</f>
        <v>VIDEO MACHINE</v>
      </c>
      <c r="L143" s="18" t="e">
        <f>'MACHINE INFO'!#REF!</f>
        <v>#REF!</v>
      </c>
      <c r="M143" s="573">
        <f>IF('MACHINE INFO'!P143="","",'MACHINE INFO'!P143)</f>
        <v>0</v>
      </c>
      <c r="N143" s="235">
        <f>'MACHINE INFO'!S143</f>
        <v>45627</v>
      </c>
      <c r="O143" s="344">
        <f>IF(D143=0,"",(IF($F$3="YTD TOTALS",SUM(Blank2:TEMPLATE!C144),SUM(Blank:TEMPLATE!C144))))</f>
        <v>0</v>
      </c>
      <c r="P143" s="344" t="s">
        <v>710</v>
      </c>
      <c r="Q143" s="344">
        <f>IF(D143=0,"",(IF($F$3="YTD TOTALS",SUM(Blank2:TEMPLATE!G144),SUM(Blank:TEMPLATE!G144))))</f>
        <v>0</v>
      </c>
      <c r="R143" s="344" t="str">
        <f t="shared" si="16"/>
        <v/>
      </c>
      <c r="S143" s="344">
        <f>IF(D143=0,"",(IF($F$3="YTD TOTALS",SUM(SUM(Blank2:TEMPLATE!D144),SUM(Blank2:TEMPLATE!E144)),SUM(SUM(Blank:TEMPLATE!D144),SUM(Blank:TEMPLATE!E144)))))</f>
        <v>0</v>
      </c>
      <c r="T143" s="344" t="str">
        <f t="shared" si="17"/>
        <v/>
      </c>
      <c r="U143" s="344">
        <f>IF(D143=0,"",(IF($F$3="YTD TOTALS",SUM(Blank2:TEMPLATE!F144),SUM(Blank:TEMPLATE!F144))))</f>
        <v>0</v>
      </c>
      <c r="V143" s="344" t="str">
        <f t="shared" si="18"/>
        <v/>
      </c>
      <c r="W143" s="344">
        <f>IF(D143=0,"",(IF($F$3="YTD TOTALS",SUM(Blank2:TEMPLATE!H144),SUM(Blank:TEMPLATE!H144))))</f>
        <v>0</v>
      </c>
      <c r="X143" s="344">
        <f>IF(D143=0,"",(IF($F$3="YTD TOTALS",SUM(Blank2:TEMPLATE!I144),SUM(Blank:TEMPLATE!I144))))</f>
        <v>0</v>
      </c>
      <c r="Y143" s="344">
        <f>IF(D143=0,"",(IF($F$3="YTD TOTALS",SUM(Blank2:TEMPLATE!J144),SUM(Blank:TEMPLATE!J144))))</f>
        <v>0</v>
      </c>
      <c r="Z143" s="344">
        <f>IF(D143=0,"",(IF($F$3="YTD TOTALS",(SUM(Blank2:TEMPLATE!L144)-('MACHINE INFO'!P143*(B$6-B143+1))),(SUM(Blank:TEMPLATE!L144)-('MACHINE INFO'!P143*(B$6-B143+1))))))</f>
        <v>0</v>
      </c>
      <c r="AA143" s="345">
        <f t="shared" si="19"/>
        <v>0</v>
      </c>
      <c r="AB143" s="346">
        <f>IF(D143=0,"",(SUM('MACHINE INFO'!Q143)))</f>
        <v>0.13470000000000004</v>
      </c>
      <c r="AC143" s="347" t="str">
        <f t="shared" si="20"/>
        <v/>
      </c>
      <c r="AD143" s="348" t="str">
        <f t="shared" si="21"/>
        <v/>
      </c>
      <c r="AE143" s="1"/>
      <c r="AF143" s="1"/>
      <c r="AG143" s="1"/>
      <c r="AH143" s="1"/>
      <c r="AI143" s="1"/>
      <c r="AJ143" s="1"/>
      <c r="AK143" s="1"/>
      <c r="AL143" s="1"/>
      <c r="AM143" s="1"/>
      <c r="AN143" s="1"/>
      <c r="AO143" s="1"/>
      <c r="AP143" s="1"/>
    </row>
    <row r="144" spans="1:42" s="17" customFormat="1" ht="19.25" customHeight="1" x14ac:dyDescent="0.4">
      <c r="A144" s="252" t="str">
        <f>'MACHINE INFO'!B144</f>
        <v>TP</v>
      </c>
      <c r="B144" s="228">
        <f>IF($F$3="YTD TOTALS",IF('MACHINE INFO'!C144-B$2&gt;0,'MACHINE INFO'!C144,B$2),'MACHINE INFO'!C144)</f>
        <v>45914</v>
      </c>
      <c r="C144" s="18">
        <f>'MACHINE INFO'!E144</f>
        <v>135</v>
      </c>
      <c r="D144" s="18">
        <f>'MACHINE INFO'!F144</f>
        <v>411643058</v>
      </c>
      <c r="E144" s="19">
        <f>'MACHINE INFO'!G144</f>
        <v>0.01</v>
      </c>
      <c r="F144" s="18" t="str">
        <f>'MACHINE INFO'!H144</f>
        <v>ARISTOCRAT</v>
      </c>
      <c r="G144" s="18">
        <f>'MACHINE INFO'!M144</f>
        <v>0</v>
      </c>
      <c r="H144" s="18" t="str">
        <f>'MACHINE INFO'!N144</f>
        <v>5R75L75-750CR</v>
      </c>
      <c r="I144" s="336" t="e">
        <f>'MACHINE INFO'!#REF!</f>
        <v>#REF!</v>
      </c>
      <c r="J144" s="336" t="e">
        <f>'MACHINE INFO'!#REF!</f>
        <v>#REF!</v>
      </c>
      <c r="K144" s="18" t="str">
        <f>'MACHINE INFO'!O144</f>
        <v>VIDEO MACHINE</v>
      </c>
      <c r="L144" s="18" t="e">
        <f>'MACHINE INFO'!#REF!</f>
        <v>#REF!</v>
      </c>
      <c r="M144" s="573">
        <f>IF('MACHINE INFO'!P144="","",'MACHINE INFO'!P144)</f>
        <v>0</v>
      </c>
      <c r="N144" s="235">
        <f>'MACHINE INFO'!S144</f>
        <v>45627</v>
      </c>
      <c r="O144" s="344">
        <f>IF(D144=0,"",(IF($F$3="YTD TOTALS",SUM(Blank2:TEMPLATE!C145),SUM(Blank:TEMPLATE!C145))))</f>
        <v>0</v>
      </c>
      <c r="P144" s="344" t="s">
        <v>711</v>
      </c>
      <c r="Q144" s="344">
        <f>IF(D144=0,"",(IF($F$3="YTD TOTALS",SUM(Blank2:TEMPLATE!G145),SUM(Blank:TEMPLATE!G145))))</f>
        <v>0</v>
      </c>
      <c r="R144" s="344" t="str">
        <f t="shared" si="16"/>
        <v/>
      </c>
      <c r="S144" s="344">
        <f>IF(D144=0,"",(IF($F$3="YTD TOTALS",SUM(SUM(Blank2:TEMPLATE!D145),SUM(Blank2:TEMPLATE!E145)),SUM(SUM(Blank:TEMPLATE!D145),SUM(Blank:TEMPLATE!E145)))))</f>
        <v>0</v>
      </c>
      <c r="T144" s="344" t="str">
        <f t="shared" si="17"/>
        <v/>
      </c>
      <c r="U144" s="344">
        <f>IF(D144=0,"",(IF($F$3="YTD TOTALS",SUM(Blank2:TEMPLATE!F145),SUM(Blank:TEMPLATE!F145))))</f>
        <v>0</v>
      </c>
      <c r="V144" s="344" t="str">
        <f t="shared" si="18"/>
        <v/>
      </c>
      <c r="W144" s="344">
        <f>IF(D144=0,"",(IF($F$3="YTD TOTALS",SUM(Blank2:TEMPLATE!H145),SUM(Blank:TEMPLATE!H145))))</f>
        <v>0</v>
      </c>
      <c r="X144" s="344">
        <f>IF(D144=0,"",(IF($F$3="YTD TOTALS",SUM(Blank2:TEMPLATE!I145),SUM(Blank:TEMPLATE!I145))))</f>
        <v>0</v>
      </c>
      <c r="Y144" s="344">
        <f>IF(D144=0,"",(IF($F$3="YTD TOTALS",SUM(Blank2:TEMPLATE!J145),SUM(Blank:TEMPLATE!J145))))</f>
        <v>0</v>
      </c>
      <c r="Z144" s="344">
        <f>IF(D144=0,"",(IF($F$3="YTD TOTALS",(SUM(Blank2:TEMPLATE!L145)-('MACHINE INFO'!P144*(B$6-B144+1))),(SUM(Blank:TEMPLATE!L145)-('MACHINE INFO'!P144*(B$6-B144+1))))))</f>
        <v>0</v>
      </c>
      <c r="AA144" s="345">
        <f t="shared" si="19"/>
        <v>0</v>
      </c>
      <c r="AB144" s="346">
        <f>IF(D144=0,"",(SUM('MACHINE INFO'!Q144)))</f>
        <v>0.124</v>
      </c>
      <c r="AC144" s="347" t="str">
        <f t="shared" si="20"/>
        <v/>
      </c>
      <c r="AD144" s="348" t="str">
        <f t="shared" si="21"/>
        <v/>
      </c>
      <c r="AE144" s="1"/>
      <c r="AF144" s="1"/>
      <c r="AG144" s="1"/>
      <c r="AH144" s="1"/>
      <c r="AI144" s="1"/>
      <c r="AJ144" s="1"/>
      <c r="AK144" s="1"/>
      <c r="AL144" s="1"/>
      <c r="AM144" s="1"/>
      <c r="AN144" s="1"/>
      <c r="AO144" s="1"/>
      <c r="AP144" s="1"/>
    </row>
    <row r="145" spans="1:43" s="17" customFormat="1" ht="19.25" customHeight="1" x14ac:dyDescent="0.4">
      <c r="A145" s="252" t="str">
        <f>'MACHINE INFO'!B145</f>
        <v>TP</v>
      </c>
      <c r="B145" s="228">
        <f>IF($F$3="YTD TOTALS",IF('MACHINE INFO'!C145-B$2&gt;0,'MACHINE INFO'!C145,B$2),'MACHINE INFO'!C145)</f>
        <v>45914</v>
      </c>
      <c r="C145" s="18">
        <f>'MACHINE INFO'!E145</f>
        <v>136</v>
      </c>
      <c r="D145" s="18">
        <f>'MACHINE INFO'!F145</f>
        <v>411650503</v>
      </c>
      <c r="E145" s="19">
        <f>'MACHINE INFO'!G145</f>
        <v>0.01</v>
      </c>
      <c r="F145" s="18" t="str">
        <f>'MACHINE INFO'!H145</f>
        <v>ARISTOCRAT</v>
      </c>
      <c r="G145" s="18">
        <f>'MACHINE INFO'!M145</f>
        <v>0</v>
      </c>
      <c r="H145" s="18" t="str">
        <f>'MACHINE INFO'!N145</f>
        <v>5R75L75-750CR</v>
      </c>
      <c r="I145" s="336" t="e">
        <f>'MACHINE INFO'!#REF!</f>
        <v>#REF!</v>
      </c>
      <c r="J145" s="336" t="e">
        <f>'MACHINE INFO'!#REF!</f>
        <v>#REF!</v>
      </c>
      <c r="K145" s="18" t="str">
        <f>'MACHINE INFO'!O145</f>
        <v>VIDEO MACHINE</v>
      </c>
      <c r="L145" s="18" t="e">
        <f>'MACHINE INFO'!#REF!</f>
        <v>#REF!</v>
      </c>
      <c r="M145" s="573">
        <f>IF('MACHINE INFO'!P145="","",'MACHINE INFO'!P145)</f>
        <v>0</v>
      </c>
      <c r="N145" s="235">
        <f>'MACHINE INFO'!S145</f>
        <v>45627</v>
      </c>
      <c r="O145" s="344">
        <f>IF(D145=0,"",(IF($F$3="YTD TOTALS",SUM(Blank2:TEMPLATE!C146),SUM(Blank:TEMPLATE!C146))))</f>
        <v>0</v>
      </c>
      <c r="P145" s="344" t="s">
        <v>712</v>
      </c>
      <c r="Q145" s="344">
        <f>IF(D145=0,"",(IF($F$3="YTD TOTALS",SUM(Blank2:TEMPLATE!G146),SUM(Blank:TEMPLATE!G146))))</f>
        <v>0</v>
      </c>
      <c r="R145" s="344" t="str">
        <f t="shared" si="16"/>
        <v/>
      </c>
      <c r="S145" s="344">
        <f>IF(D145=0,"",(IF($F$3="YTD TOTALS",SUM(SUM(Blank2:TEMPLATE!D146),SUM(Blank2:TEMPLATE!E146)),SUM(SUM(Blank:TEMPLATE!D146),SUM(Blank:TEMPLATE!E146)))))</f>
        <v>0</v>
      </c>
      <c r="T145" s="344" t="str">
        <f t="shared" si="17"/>
        <v/>
      </c>
      <c r="U145" s="344">
        <f>IF(D145=0,"",(IF($F$3="YTD TOTALS",SUM(Blank2:TEMPLATE!F146),SUM(Blank:TEMPLATE!F146))))</f>
        <v>0</v>
      </c>
      <c r="V145" s="344" t="str">
        <f t="shared" si="18"/>
        <v/>
      </c>
      <c r="W145" s="344">
        <f>IF(D145=0,"",(IF($F$3="YTD TOTALS",SUM(Blank2:TEMPLATE!H146),SUM(Blank:TEMPLATE!H146))))</f>
        <v>0</v>
      </c>
      <c r="X145" s="344">
        <f>IF(D145=0,"",(IF($F$3="YTD TOTALS",SUM(Blank2:TEMPLATE!I146),SUM(Blank:TEMPLATE!I146))))</f>
        <v>0</v>
      </c>
      <c r="Y145" s="344">
        <f>IF(D145=0,"",(IF($F$3="YTD TOTALS",SUM(Blank2:TEMPLATE!J146),SUM(Blank:TEMPLATE!J146))))</f>
        <v>0</v>
      </c>
      <c r="Z145" s="344">
        <f>IF(D145=0,"",(IF($F$3="YTD TOTALS",(SUM(Blank2:TEMPLATE!L146)-('MACHINE INFO'!P145*(B$6-B145+1))),(SUM(Blank:TEMPLATE!L146)-('MACHINE INFO'!P145*(B$6-B145+1))))))</f>
        <v>0</v>
      </c>
      <c r="AA145" s="345">
        <f t="shared" si="19"/>
        <v>0</v>
      </c>
      <c r="AB145" s="346">
        <f>IF(D145=0,"",(SUM('MACHINE INFO'!Q145)))</f>
        <v>0.124</v>
      </c>
      <c r="AC145" s="347" t="str">
        <f t="shared" si="20"/>
        <v/>
      </c>
      <c r="AD145" s="348" t="str">
        <f t="shared" si="21"/>
        <v/>
      </c>
      <c r="AE145" s="1"/>
      <c r="AF145" s="1"/>
      <c r="AG145" s="1"/>
      <c r="AH145" s="1"/>
      <c r="AI145" s="1"/>
      <c r="AJ145" s="1"/>
      <c r="AK145" s="1"/>
      <c r="AL145" s="1"/>
      <c r="AM145" s="1"/>
      <c r="AN145" s="1"/>
      <c r="AO145" s="1"/>
      <c r="AP145" s="1"/>
    </row>
    <row r="146" spans="1:43" s="17" customFormat="1" ht="19.25" customHeight="1" x14ac:dyDescent="0.4">
      <c r="A146" s="252" t="str">
        <f>'MACHINE INFO'!B146</f>
        <v>TP</v>
      </c>
      <c r="B146" s="228">
        <f>IF($F$3="YTD TOTALS",IF('MACHINE INFO'!C146-B$2&gt;0,'MACHINE INFO'!C146,B$2),'MACHINE INFO'!C146)</f>
        <v>45914</v>
      </c>
      <c r="C146" s="18">
        <f>'MACHINE INFO'!E146</f>
        <v>137</v>
      </c>
      <c r="D146" s="18">
        <f>'MACHINE INFO'!F146</f>
        <v>411664009</v>
      </c>
      <c r="E146" s="19">
        <f>'MACHINE INFO'!G146</f>
        <v>0.01</v>
      </c>
      <c r="F146" s="18" t="str">
        <f>'MACHINE INFO'!H146</f>
        <v>ARISTOCRAT</v>
      </c>
      <c r="G146" s="18">
        <f>'MACHINE INFO'!M146</f>
        <v>0</v>
      </c>
      <c r="H146" s="18" t="str">
        <f>'MACHINE INFO'!N146</f>
        <v>5R75L75-750CR</v>
      </c>
      <c r="I146" s="336" t="e">
        <f>'MACHINE INFO'!#REF!</f>
        <v>#REF!</v>
      </c>
      <c r="J146" s="336" t="e">
        <f>'MACHINE INFO'!#REF!</f>
        <v>#REF!</v>
      </c>
      <c r="K146" s="18" t="str">
        <f>'MACHINE INFO'!O146</f>
        <v>VIDEO MACHINE</v>
      </c>
      <c r="L146" s="18" t="e">
        <f>'MACHINE INFO'!#REF!</f>
        <v>#REF!</v>
      </c>
      <c r="M146" s="573">
        <f>IF('MACHINE INFO'!P146="","",'MACHINE INFO'!P146)</f>
        <v>0</v>
      </c>
      <c r="N146" s="235">
        <f>'MACHINE INFO'!S146</f>
        <v>45627</v>
      </c>
      <c r="O146" s="344">
        <f>IF(D146=0,"",(IF($F$3="YTD TOTALS",SUM(Blank2:TEMPLATE!C147),SUM(Blank:TEMPLATE!C147))))</f>
        <v>0</v>
      </c>
      <c r="P146" s="344" t="s">
        <v>713</v>
      </c>
      <c r="Q146" s="344">
        <f>IF(D146=0,"",(IF($F$3="YTD TOTALS",SUM(Blank2:TEMPLATE!G147),SUM(Blank:TEMPLATE!G147))))</f>
        <v>0</v>
      </c>
      <c r="R146" s="344" t="str">
        <f t="shared" si="16"/>
        <v/>
      </c>
      <c r="S146" s="344">
        <f>IF(D146=0,"",(IF($F$3="YTD TOTALS",SUM(SUM(Blank2:TEMPLATE!D147),SUM(Blank2:TEMPLATE!E147)),SUM(SUM(Blank:TEMPLATE!D147),SUM(Blank:TEMPLATE!E147)))))</f>
        <v>0</v>
      </c>
      <c r="T146" s="344" t="str">
        <f t="shared" si="17"/>
        <v/>
      </c>
      <c r="U146" s="344">
        <f>IF(D146=0,"",(IF($F$3="YTD TOTALS",SUM(Blank2:TEMPLATE!F147),SUM(Blank:TEMPLATE!F147))))</f>
        <v>0</v>
      </c>
      <c r="V146" s="344" t="str">
        <f t="shared" si="18"/>
        <v/>
      </c>
      <c r="W146" s="344">
        <f>IF(D146=0,"",(IF($F$3="YTD TOTALS",SUM(Blank2:TEMPLATE!H147),SUM(Blank:TEMPLATE!H147))))</f>
        <v>0</v>
      </c>
      <c r="X146" s="344">
        <f>IF(D146=0,"",(IF($F$3="YTD TOTALS",SUM(Blank2:TEMPLATE!I147),SUM(Blank:TEMPLATE!I147))))</f>
        <v>0</v>
      </c>
      <c r="Y146" s="344">
        <f>IF(D146=0,"",(IF($F$3="YTD TOTALS",SUM(Blank2:TEMPLATE!J147),SUM(Blank:TEMPLATE!J147))))</f>
        <v>0</v>
      </c>
      <c r="Z146" s="344">
        <f>IF(D146=0,"",(IF($F$3="YTD TOTALS",(SUM(Blank2:TEMPLATE!L147)-('MACHINE INFO'!P146*(B$6-B146+1))),(SUM(Blank:TEMPLATE!L147)-('MACHINE INFO'!P146*(B$6-B146+1))))))</f>
        <v>0</v>
      </c>
      <c r="AA146" s="345">
        <f t="shared" si="19"/>
        <v>0</v>
      </c>
      <c r="AB146" s="346">
        <f>IF(D146=0,"",(SUM('MACHINE INFO'!Q146)))</f>
        <v>0.124</v>
      </c>
      <c r="AC146" s="347" t="str">
        <f t="shared" si="20"/>
        <v/>
      </c>
      <c r="AD146" s="348" t="str">
        <f t="shared" si="21"/>
        <v/>
      </c>
      <c r="AE146" s="1"/>
      <c r="AF146" s="1"/>
      <c r="AG146" s="1"/>
      <c r="AH146" s="1"/>
      <c r="AI146" s="1"/>
      <c r="AJ146" s="1"/>
      <c r="AK146" s="1"/>
      <c r="AL146" s="1"/>
      <c r="AM146" s="1"/>
      <c r="AN146" s="1"/>
      <c r="AO146" s="1"/>
      <c r="AP146" s="1"/>
    </row>
    <row r="147" spans="1:43" s="17" customFormat="1" ht="19.25" customHeight="1" x14ac:dyDescent="0.4">
      <c r="A147" s="252" t="str">
        <f>'MACHINE INFO'!B147</f>
        <v>TP</v>
      </c>
      <c r="B147" s="228">
        <f>IF($F$3="YTD TOTALS",IF('MACHINE INFO'!C147-B$2&gt;0,'MACHINE INFO'!C147,B$2),'MACHINE INFO'!C147)</f>
        <v>45920</v>
      </c>
      <c r="C147" s="18">
        <f>'MACHINE INFO'!E147</f>
        <v>138</v>
      </c>
      <c r="D147" s="18">
        <f>'MACHINE INFO'!F147</f>
        <v>411675660</v>
      </c>
      <c r="E147" s="19">
        <f>'MACHINE INFO'!G147</f>
        <v>0.01</v>
      </c>
      <c r="F147" s="18" t="str">
        <f>'MACHINE INFO'!H147</f>
        <v>LIGHT AND WONDER</v>
      </c>
      <c r="G147" s="18">
        <f>'MACHINE INFO'!M147</f>
        <v>0</v>
      </c>
      <c r="H147" s="18" t="str">
        <f>'MACHINE INFO'!N147</f>
        <v>5R243W100-1000CR</v>
      </c>
      <c r="I147" s="336" t="e">
        <f>'MACHINE INFO'!#REF!</f>
        <v>#REF!</v>
      </c>
      <c r="J147" s="336" t="e">
        <f>'MACHINE INFO'!#REF!</f>
        <v>#REF!</v>
      </c>
      <c r="K147" s="18" t="str">
        <f>'MACHINE INFO'!O147</f>
        <v>VIDEO MACHINE</v>
      </c>
      <c r="L147" s="18" t="e">
        <f>'MACHINE INFO'!#REF!</f>
        <v>#REF!</v>
      </c>
      <c r="M147" s="573">
        <f>IF('MACHINE INFO'!P147="","",'MACHINE INFO'!P147)</f>
        <v>0</v>
      </c>
      <c r="N147" s="235">
        <f>'MACHINE INFO'!S147</f>
        <v>45627</v>
      </c>
      <c r="O147" s="344">
        <f>IF(D147=0,"",(IF($F$3="YTD TOTALS",SUM(Blank2:TEMPLATE!C148),SUM(Blank:TEMPLATE!C148))))</f>
        <v>0</v>
      </c>
      <c r="P147" s="344" t="s">
        <v>714</v>
      </c>
      <c r="Q147" s="344">
        <f>IF(D147=0,"",(IF($F$3="YTD TOTALS",SUM(Blank2:TEMPLATE!G148),SUM(Blank:TEMPLATE!G148))))</f>
        <v>0</v>
      </c>
      <c r="R147" s="344" t="str">
        <f t="shared" si="16"/>
        <v/>
      </c>
      <c r="S147" s="344">
        <f>IF(D147=0,"",(IF($F$3="YTD TOTALS",SUM(SUM(Blank2:TEMPLATE!D148),SUM(Blank2:TEMPLATE!E148)),SUM(SUM(Blank:TEMPLATE!D148),SUM(Blank:TEMPLATE!E148)))))</f>
        <v>0</v>
      </c>
      <c r="T147" s="344" t="str">
        <f t="shared" si="17"/>
        <v/>
      </c>
      <c r="U147" s="344">
        <f>IF(D147=0,"",(IF($F$3="YTD TOTALS",SUM(Blank2:TEMPLATE!F148),SUM(Blank:TEMPLATE!F148))))</f>
        <v>0</v>
      </c>
      <c r="V147" s="344" t="str">
        <f t="shared" si="18"/>
        <v/>
      </c>
      <c r="W147" s="344">
        <f>IF(D147=0,"",(IF($F$3="YTD TOTALS",SUM(Blank2:TEMPLATE!H148),SUM(Blank:TEMPLATE!H148))))</f>
        <v>0</v>
      </c>
      <c r="X147" s="344">
        <f>IF(D147=0,"",(IF($F$3="YTD TOTALS",SUM(Blank2:TEMPLATE!I148),SUM(Blank:TEMPLATE!I148))))</f>
        <v>0</v>
      </c>
      <c r="Y147" s="344">
        <f>IF(D147=0,"",(IF($F$3="YTD TOTALS",SUM(Blank2:TEMPLATE!J148),SUM(Blank:TEMPLATE!J148))))</f>
        <v>0</v>
      </c>
      <c r="Z147" s="344">
        <f>IF(D147=0,"",(IF($F$3="YTD TOTALS",(SUM(Blank2:TEMPLATE!L148)-('MACHINE INFO'!P147*(B$6-B147+1))),(SUM(Blank:TEMPLATE!L148)-('MACHINE INFO'!P147*(B$6-B147+1))))))</f>
        <v>0</v>
      </c>
      <c r="AA147" s="345">
        <f t="shared" si="19"/>
        <v>0</v>
      </c>
      <c r="AB147" s="346">
        <f>IF(D147=0,"",(SUM('MACHINE INFO'!Q147)))</f>
        <v>0.11780000000000002</v>
      </c>
      <c r="AC147" s="347" t="str">
        <f t="shared" si="20"/>
        <v/>
      </c>
      <c r="AD147" s="348" t="str">
        <f t="shared" si="21"/>
        <v/>
      </c>
      <c r="AE147" s="1"/>
      <c r="AF147" s="1"/>
      <c r="AG147" s="1"/>
      <c r="AH147" s="1"/>
      <c r="AI147" s="1"/>
      <c r="AJ147" s="1"/>
      <c r="AK147" s="1"/>
      <c r="AL147" s="1"/>
      <c r="AM147" s="1"/>
      <c r="AN147" s="1"/>
      <c r="AO147" s="1"/>
      <c r="AP147" s="1"/>
    </row>
    <row r="148" spans="1:43" s="17" customFormat="1" ht="19.25" customHeight="1" x14ac:dyDescent="0.4">
      <c r="A148" s="252" t="str">
        <f>'MACHINE INFO'!B148</f>
        <v>TP</v>
      </c>
      <c r="B148" s="228">
        <f>IF($F$3="YTD TOTALS",IF('MACHINE INFO'!C148-B$2&gt;0,'MACHINE INFO'!C148,B$2),'MACHINE INFO'!C148)</f>
        <v>45920</v>
      </c>
      <c r="C148" s="18">
        <f>'MACHINE INFO'!E148</f>
        <v>139</v>
      </c>
      <c r="D148" s="18">
        <f>'MACHINE INFO'!F148</f>
        <v>411683029</v>
      </c>
      <c r="E148" s="19">
        <f>'MACHINE INFO'!G148</f>
        <v>0.01</v>
      </c>
      <c r="F148" s="18" t="str">
        <f>'MACHINE INFO'!H148</f>
        <v>LIGHT AND WONDER</v>
      </c>
      <c r="G148" s="18">
        <f>'MACHINE INFO'!M148</f>
        <v>0</v>
      </c>
      <c r="H148" s="18" t="str">
        <f>'MACHINE INFO'!N148</f>
        <v>5R30L75-600CR</v>
      </c>
      <c r="I148" s="336" t="e">
        <f>'MACHINE INFO'!#REF!</f>
        <v>#REF!</v>
      </c>
      <c r="J148" s="336" t="e">
        <f>'MACHINE INFO'!#REF!</f>
        <v>#REF!</v>
      </c>
      <c r="K148" s="18" t="str">
        <f>'MACHINE INFO'!O148</f>
        <v>VIDEO MACHINE</v>
      </c>
      <c r="L148" s="18" t="e">
        <f>'MACHINE INFO'!#REF!</f>
        <v>#REF!</v>
      </c>
      <c r="M148" s="573">
        <f>IF('MACHINE INFO'!P148="","",'MACHINE INFO'!P148)</f>
        <v>0</v>
      </c>
      <c r="N148" s="235">
        <f>'MACHINE INFO'!S148</f>
        <v>45627</v>
      </c>
      <c r="O148" s="344">
        <f>IF(D148=0,"",(IF($F$3="YTD TOTALS",SUM(Blank2:TEMPLATE!C149),SUM(Blank:TEMPLATE!C149))))</f>
        <v>0</v>
      </c>
      <c r="P148" s="344" t="s">
        <v>715</v>
      </c>
      <c r="Q148" s="344">
        <f>IF(D148=0,"",(IF($F$3="YTD TOTALS",SUM(Blank2:TEMPLATE!G149),SUM(Blank:TEMPLATE!G149))))</f>
        <v>0</v>
      </c>
      <c r="R148" s="344" t="str">
        <f t="shared" si="16"/>
        <v/>
      </c>
      <c r="S148" s="344">
        <f>IF(D148=0,"",(IF($F$3="YTD TOTALS",SUM(SUM(Blank2:TEMPLATE!D149),SUM(Blank2:TEMPLATE!E149)),SUM(SUM(Blank:TEMPLATE!D149),SUM(Blank:TEMPLATE!E149)))))</f>
        <v>0</v>
      </c>
      <c r="T148" s="344" t="str">
        <f t="shared" si="17"/>
        <v/>
      </c>
      <c r="U148" s="344">
        <f>IF(D148=0,"",(IF($F$3="YTD TOTALS",SUM(Blank2:TEMPLATE!F149),SUM(Blank:TEMPLATE!F149))))</f>
        <v>0</v>
      </c>
      <c r="V148" s="344" t="str">
        <f t="shared" si="18"/>
        <v/>
      </c>
      <c r="W148" s="344">
        <f>IF(D148=0,"",(IF($F$3="YTD TOTALS",SUM(Blank2:TEMPLATE!H149),SUM(Blank:TEMPLATE!H149))))</f>
        <v>0</v>
      </c>
      <c r="X148" s="344">
        <f>IF(D148=0,"",(IF($F$3="YTD TOTALS",SUM(Blank2:TEMPLATE!I149),SUM(Blank:TEMPLATE!I149))))</f>
        <v>0</v>
      </c>
      <c r="Y148" s="344">
        <f>IF(D148=0,"",(IF($F$3="YTD TOTALS",SUM(Blank2:TEMPLATE!J149),SUM(Blank:TEMPLATE!J149))))</f>
        <v>0</v>
      </c>
      <c r="Z148" s="344">
        <f>IF(D148=0,"",(IF($F$3="YTD TOTALS",(SUM(Blank2:TEMPLATE!L149)-('MACHINE INFO'!P148*(B$6-B148+1))),(SUM(Blank:TEMPLATE!L149)-('MACHINE INFO'!P148*(B$6-B148+1))))))</f>
        <v>0</v>
      </c>
      <c r="AA148" s="345">
        <f t="shared" si="19"/>
        <v>0</v>
      </c>
      <c r="AB148" s="346">
        <f>IF(D148=0,"",(SUM('MACHINE INFO'!Q148)))</f>
        <v>0.11780000000000002</v>
      </c>
      <c r="AC148" s="347" t="str">
        <f t="shared" si="20"/>
        <v/>
      </c>
      <c r="AD148" s="348" t="str">
        <f t="shared" si="21"/>
        <v/>
      </c>
      <c r="AE148" s="1"/>
      <c r="AF148" s="1"/>
      <c r="AG148" s="1"/>
      <c r="AH148" s="1"/>
      <c r="AI148" s="1"/>
      <c r="AJ148" s="1"/>
      <c r="AK148" s="1"/>
      <c r="AL148" s="1"/>
      <c r="AM148" s="1"/>
      <c r="AN148" s="1"/>
      <c r="AO148" s="1"/>
      <c r="AP148" s="1"/>
    </row>
    <row r="149" spans="1:43" s="17" customFormat="1" ht="19.25" customHeight="1" x14ac:dyDescent="0.4">
      <c r="A149" s="252" t="str">
        <f>'MACHINE INFO'!B149</f>
        <v>TP</v>
      </c>
      <c r="B149" s="228">
        <f>IF($F$3="YTD TOTALS",IF('MACHINE INFO'!C149-B$2&gt;0,'MACHINE INFO'!C149,B$2),'MACHINE INFO'!C149)</f>
        <v>45914</v>
      </c>
      <c r="C149" s="18">
        <f>'MACHINE INFO'!E149</f>
        <v>140</v>
      </c>
      <c r="D149" s="18">
        <f>'MACHINE INFO'!F149</f>
        <v>411693344</v>
      </c>
      <c r="E149" s="19">
        <f>'MACHINE INFO'!G149</f>
        <v>0.01</v>
      </c>
      <c r="F149" s="18" t="str">
        <f>'MACHINE INFO'!H149</f>
        <v>BLUBERI</v>
      </c>
      <c r="G149" s="18">
        <f>'MACHINE INFO'!M149</f>
        <v>0</v>
      </c>
      <c r="H149" s="18" t="str">
        <f>'MACHINE INFO'!N149</f>
        <v xml:space="preserve">5R50L75-750CR </v>
      </c>
      <c r="I149" s="336" t="e">
        <f>'MACHINE INFO'!#REF!</f>
        <v>#REF!</v>
      </c>
      <c r="J149" s="336" t="e">
        <f>'MACHINE INFO'!#REF!</f>
        <v>#REF!</v>
      </c>
      <c r="K149" s="18" t="str">
        <f>'MACHINE INFO'!O149</f>
        <v>VIDEO MACHINE</v>
      </c>
      <c r="L149" s="18" t="e">
        <f>'MACHINE INFO'!#REF!</f>
        <v>#REF!</v>
      </c>
      <c r="M149" s="573">
        <f>IF('MACHINE INFO'!P149="","",'MACHINE INFO'!P149)</f>
        <v>0</v>
      </c>
      <c r="N149" s="235">
        <f>'MACHINE INFO'!S149</f>
        <v>45536</v>
      </c>
      <c r="O149" s="344">
        <f>IF(D149=0,"",(IF($F$3="YTD TOTALS",SUM(Blank2:TEMPLATE!C150),SUM(Blank:TEMPLATE!C150))))</f>
        <v>0</v>
      </c>
      <c r="P149" s="344" t="s">
        <v>716</v>
      </c>
      <c r="Q149" s="344">
        <f>IF(D149=0,"",(IF($F$3="YTD TOTALS",SUM(Blank2:TEMPLATE!G150),SUM(Blank:TEMPLATE!G150))))</f>
        <v>0</v>
      </c>
      <c r="R149" s="344" t="str">
        <f t="shared" si="16"/>
        <v/>
      </c>
      <c r="S149" s="344">
        <f>IF(D149=0,"",(IF($F$3="YTD TOTALS",SUM(SUM(Blank2:TEMPLATE!D150),SUM(Blank2:TEMPLATE!E150)),SUM(SUM(Blank:TEMPLATE!D150),SUM(Blank:TEMPLATE!E150)))))</f>
        <v>0</v>
      </c>
      <c r="T149" s="344" t="str">
        <f t="shared" si="17"/>
        <v/>
      </c>
      <c r="U149" s="344">
        <f>IF(D149=0,"",(IF($F$3="YTD TOTALS",SUM(Blank2:TEMPLATE!F150),SUM(Blank:TEMPLATE!F150))))</f>
        <v>0</v>
      </c>
      <c r="V149" s="344" t="str">
        <f t="shared" si="18"/>
        <v/>
      </c>
      <c r="W149" s="344">
        <f>IF(D149=0,"",(IF($F$3="YTD TOTALS",SUM(Blank2:TEMPLATE!H150),SUM(Blank:TEMPLATE!H150))))</f>
        <v>0</v>
      </c>
      <c r="X149" s="344">
        <f>IF(D149=0,"",(IF($F$3="YTD TOTALS",SUM(Blank2:TEMPLATE!I150),SUM(Blank:TEMPLATE!I150))))</f>
        <v>0</v>
      </c>
      <c r="Y149" s="344">
        <f>IF(D149=0,"",(IF($F$3="YTD TOTALS",SUM(Blank2:TEMPLATE!J150),SUM(Blank:TEMPLATE!J150))))</f>
        <v>0</v>
      </c>
      <c r="Z149" s="344">
        <f>IF(D149=0,"",(IF($F$3="YTD TOTALS",(SUM(Blank2:TEMPLATE!L150)-('MACHINE INFO'!P149*(B$6-B149+1))),(SUM(Blank:TEMPLATE!L150)-('MACHINE INFO'!P149*(B$6-B149+1))))))</f>
        <v>0</v>
      </c>
      <c r="AA149" s="345">
        <f t="shared" si="19"/>
        <v>0</v>
      </c>
      <c r="AB149" s="346">
        <f>IF(D149=0,"",(SUM('MACHINE INFO'!Q149)))</f>
        <v>0.12</v>
      </c>
      <c r="AC149" s="347" t="str">
        <f t="shared" si="20"/>
        <v/>
      </c>
      <c r="AD149" s="348" t="str">
        <f t="shared" si="21"/>
        <v/>
      </c>
      <c r="AE149" s="1"/>
      <c r="AF149" s="1"/>
      <c r="AG149" s="1"/>
      <c r="AH149" s="1"/>
      <c r="AI149" s="1"/>
      <c r="AJ149" s="1"/>
      <c r="AK149" s="1"/>
      <c r="AL149" s="1"/>
      <c r="AM149" s="1"/>
      <c r="AN149" s="1"/>
      <c r="AO149" s="1"/>
      <c r="AP149" s="1"/>
    </row>
    <row r="150" spans="1:43" s="17" customFormat="1" ht="19.25" customHeight="1" x14ac:dyDescent="0.4">
      <c r="A150" s="252" t="str">
        <f>'MACHINE INFO'!B150</f>
        <v>TP</v>
      </c>
      <c r="B150" s="228">
        <f>IF($F$3="YTD TOTALS",IF('MACHINE INFO'!C150-B$2&gt;0,'MACHINE INFO'!C150,B$2),'MACHINE INFO'!C150)</f>
        <v>45914</v>
      </c>
      <c r="C150" s="18">
        <f>'MACHINE INFO'!E150</f>
        <v>141</v>
      </c>
      <c r="D150" s="18">
        <f>'MACHINE INFO'!F150</f>
        <v>411706366</v>
      </c>
      <c r="E150" s="19">
        <f>'MACHINE INFO'!G150</f>
        <v>0.01</v>
      </c>
      <c r="F150" s="18" t="str">
        <f>'MACHINE INFO'!H150</f>
        <v>BLUBERI</v>
      </c>
      <c r="G150" s="18">
        <f>'MACHINE INFO'!M150</f>
        <v>0</v>
      </c>
      <c r="H150" s="18" t="str">
        <f>'MACHINE INFO'!N150</f>
        <v>5R75L75-750CR</v>
      </c>
      <c r="I150" s="336" t="e">
        <f>'MACHINE INFO'!#REF!</f>
        <v>#REF!</v>
      </c>
      <c r="J150" s="336" t="e">
        <f>'MACHINE INFO'!#REF!</f>
        <v>#REF!</v>
      </c>
      <c r="K150" s="18" t="str">
        <f>'MACHINE INFO'!O150</f>
        <v>VIDEO MACHINE</v>
      </c>
      <c r="L150" s="18" t="e">
        <f>'MACHINE INFO'!#REF!</f>
        <v>#REF!</v>
      </c>
      <c r="M150" s="573">
        <f>IF('MACHINE INFO'!P150="","",'MACHINE INFO'!P150)</f>
        <v>0</v>
      </c>
      <c r="N150" s="235">
        <f>'MACHINE INFO'!S150</f>
        <v>45536</v>
      </c>
      <c r="O150" s="344">
        <f>IF(D150=0,"",(IF($F$3="YTD TOTALS",SUM(Blank2:TEMPLATE!C151),SUM(Blank:TEMPLATE!C151))))</f>
        <v>0</v>
      </c>
      <c r="P150" s="344" t="s">
        <v>717</v>
      </c>
      <c r="Q150" s="344">
        <f>IF(D150=0,"",(IF($F$3="YTD TOTALS",SUM(Blank2:TEMPLATE!G151),SUM(Blank:TEMPLATE!G151))))</f>
        <v>0</v>
      </c>
      <c r="R150" s="344" t="str">
        <f t="shared" si="16"/>
        <v/>
      </c>
      <c r="S150" s="344">
        <f>IF(D150=0,"",(IF($F$3="YTD TOTALS",SUM(SUM(Blank2:TEMPLATE!D151),SUM(Blank2:TEMPLATE!E151)),SUM(SUM(Blank:TEMPLATE!D151),SUM(Blank:TEMPLATE!E151)))))</f>
        <v>0</v>
      </c>
      <c r="T150" s="344" t="str">
        <f t="shared" si="17"/>
        <v/>
      </c>
      <c r="U150" s="344">
        <f>IF(D150=0,"",(IF($F$3="YTD TOTALS",SUM(Blank2:TEMPLATE!F151),SUM(Blank:TEMPLATE!F151))))</f>
        <v>0</v>
      </c>
      <c r="V150" s="344" t="str">
        <f t="shared" si="18"/>
        <v/>
      </c>
      <c r="W150" s="344">
        <f>IF(D150=0,"",(IF($F$3="YTD TOTALS",SUM(Blank2:TEMPLATE!H151),SUM(Blank:TEMPLATE!H151))))</f>
        <v>0</v>
      </c>
      <c r="X150" s="344">
        <f>IF(D150=0,"",(IF($F$3="YTD TOTALS",SUM(Blank2:TEMPLATE!I151),SUM(Blank:TEMPLATE!I151))))</f>
        <v>0</v>
      </c>
      <c r="Y150" s="344">
        <f>IF(D150=0,"",(IF($F$3="YTD TOTALS",SUM(Blank2:TEMPLATE!J151),SUM(Blank:TEMPLATE!J151))))</f>
        <v>0</v>
      </c>
      <c r="Z150" s="344">
        <f>IF(D150=0,"",(IF($F$3="YTD TOTALS",(SUM(Blank2:TEMPLATE!L151)-('MACHINE INFO'!P150*(B$6-B150+1))),(SUM(Blank:TEMPLATE!L151)-('MACHINE INFO'!P150*(B$6-B150+1))))))</f>
        <v>0</v>
      </c>
      <c r="AA150" s="345">
        <f t="shared" si="19"/>
        <v>0</v>
      </c>
      <c r="AB150" s="346">
        <f>IF(D150=0,"",(SUM('MACHINE INFO'!Q150)))</f>
        <v>0.12</v>
      </c>
      <c r="AC150" s="347" t="str">
        <f t="shared" si="20"/>
        <v/>
      </c>
      <c r="AD150" s="348" t="str">
        <f t="shared" si="21"/>
        <v/>
      </c>
      <c r="AE150" s="1"/>
      <c r="AF150" s="1"/>
      <c r="AG150" s="1"/>
      <c r="AH150" s="1"/>
      <c r="AI150" s="1"/>
      <c r="AJ150" s="1"/>
      <c r="AK150" s="1"/>
      <c r="AL150" s="1"/>
      <c r="AM150" s="1"/>
      <c r="AN150" s="1"/>
      <c r="AO150" s="1"/>
      <c r="AP150" s="1"/>
      <c r="AQ150" s="23"/>
    </row>
    <row r="151" spans="1:43" s="23" customFormat="1" ht="19.25" customHeight="1" x14ac:dyDescent="0.4">
      <c r="A151" s="252" t="str">
        <f>'MACHINE INFO'!B151</f>
        <v>TP</v>
      </c>
      <c r="B151" s="228">
        <f>IF($F$3="YTD TOTALS",IF('MACHINE INFO'!C151-B$2&gt;0,'MACHINE INFO'!C151,B$2),'MACHINE INFO'!C151)</f>
        <v>45914</v>
      </c>
      <c r="C151" s="18">
        <f>'MACHINE INFO'!E151</f>
        <v>142</v>
      </c>
      <c r="D151" s="18">
        <f>'MACHINE INFO'!F151</f>
        <v>411713419</v>
      </c>
      <c r="E151" s="19">
        <f>'MACHINE INFO'!G151</f>
        <v>0.01</v>
      </c>
      <c r="F151" s="18" t="str">
        <f>'MACHINE INFO'!H151</f>
        <v>BLUBERI</v>
      </c>
      <c r="G151" s="18">
        <f>'MACHINE INFO'!M151</f>
        <v>0</v>
      </c>
      <c r="H151" s="18" t="str">
        <f>'MACHINE INFO'!N151</f>
        <v>5R75L75-750CR</v>
      </c>
      <c r="I151" s="336" t="e">
        <f>'MACHINE INFO'!#REF!</f>
        <v>#REF!</v>
      </c>
      <c r="J151" s="336" t="e">
        <f>'MACHINE INFO'!#REF!</f>
        <v>#REF!</v>
      </c>
      <c r="K151" s="18" t="str">
        <f>'MACHINE INFO'!O151</f>
        <v>VIDEO MACHINE</v>
      </c>
      <c r="L151" s="18" t="e">
        <f>'MACHINE INFO'!#REF!</f>
        <v>#REF!</v>
      </c>
      <c r="M151" s="573">
        <f>IF('MACHINE INFO'!P151="","",'MACHINE INFO'!P151)</f>
        <v>0</v>
      </c>
      <c r="N151" s="235">
        <f>'MACHINE INFO'!S151</f>
        <v>45536</v>
      </c>
      <c r="O151" s="344">
        <f>IF(D151=0,"",(IF($F$3="YTD TOTALS",SUM(Blank2:TEMPLATE!C152),SUM(Blank:TEMPLATE!C152))))</f>
        <v>0</v>
      </c>
      <c r="P151" s="344" t="s">
        <v>718</v>
      </c>
      <c r="Q151" s="344">
        <f>IF(D151=0,"",(IF($F$3="YTD TOTALS",SUM(Blank2:TEMPLATE!G152),SUM(Blank:TEMPLATE!G152))))</f>
        <v>0</v>
      </c>
      <c r="R151" s="344" t="str">
        <f t="shared" si="16"/>
        <v/>
      </c>
      <c r="S151" s="344">
        <f>IF(D151=0,"",(IF($F$3="YTD TOTALS",SUM(SUM(Blank2:TEMPLATE!D152),SUM(Blank2:TEMPLATE!E152)),SUM(SUM(Blank:TEMPLATE!D152),SUM(Blank:TEMPLATE!E152)))))</f>
        <v>0</v>
      </c>
      <c r="T151" s="344" t="str">
        <f t="shared" si="17"/>
        <v/>
      </c>
      <c r="U151" s="344">
        <f>IF(D151=0,"",(IF($F$3="YTD TOTALS",SUM(Blank2:TEMPLATE!F152),SUM(Blank:TEMPLATE!F152))))</f>
        <v>0</v>
      </c>
      <c r="V151" s="344" t="str">
        <f t="shared" si="18"/>
        <v/>
      </c>
      <c r="W151" s="344">
        <f>IF(D151=0,"",(IF($F$3="YTD TOTALS",SUM(Blank2:TEMPLATE!H152),SUM(Blank:TEMPLATE!H152))))</f>
        <v>0</v>
      </c>
      <c r="X151" s="344">
        <f>IF(D151=0,"",(IF($F$3="YTD TOTALS",SUM(Blank2:TEMPLATE!I152),SUM(Blank:TEMPLATE!I152))))</f>
        <v>0</v>
      </c>
      <c r="Y151" s="344">
        <f>IF(D151=0,"",(IF($F$3="YTD TOTALS",SUM(Blank2:TEMPLATE!J152),SUM(Blank:TEMPLATE!J152))))</f>
        <v>0</v>
      </c>
      <c r="Z151" s="344">
        <f>IF(D151=0,"",(IF($F$3="YTD TOTALS",(SUM(Blank2:TEMPLATE!L152)-('MACHINE INFO'!P151*(B$6-B151+1))),(SUM(Blank:TEMPLATE!L152)-('MACHINE INFO'!P151*(B$6-B151+1))))))</f>
        <v>0</v>
      </c>
      <c r="AA151" s="345">
        <f t="shared" si="19"/>
        <v>0</v>
      </c>
      <c r="AB151" s="346">
        <f>IF(D151=0,"",(SUM('MACHINE INFO'!Q151)))</f>
        <v>0.12</v>
      </c>
      <c r="AC151" s="347" t="str">
        <f t="shared" si="20"/>
        <v/>
      </c>
      <c r="AD151" s="348" t="str">
        <f t="shared" si="21"/>
        <v/>
      </c>
      <c r="AE151" s="1"/>
      <c r="AF151" s="1"/>
      <c r="AG151" s="1"/>
      <c r="AH151" s="1"/>
      <c r="AI151" s="1"/>
      <c r="AJ151" s="1"/>
      <c r="AK151" s="1"/>
      <c r="AL151" s="1"/>
      <c r="AM151" s="1"/>
      <c r="AN151" s="1"/>
      <c r="AO151" s="1"/>
      <c r="AP151" s="1"/>
      <c r="AQ151" s="1"/>
    </row>
    <row r="152" spans="1:43" ht="19.25" customHeight="1" x14ac:dyDescent="0.4">
      <c r="A152" s="252" t="str">
        <f>'MACHINE INFO'!B152</f>
        <v>TP</v>
      </c>
      <c r="B152" s="228">
        <f>IF($F$3="YTD TOTALS",IF('MACHINE INFO'!C152-B$2&gt;0,'MACHINE INFO'!C152,B$2),'MACHINE INFO'!C152)</f>
        <v>45914</v>
      </c>
      <c r="C152" s="18">
        <f>'MACHINE INFO'!E152</f>
        <v>143</v>
      </c>
      <c r="D152" s="18">
        <f>'MACHINE INFO'!F152</f>
        <v>411724066</v>
      </c>
      <c r="E152" s="19">
        <f>'MACHINE INFO'!G152</f>
        <v>0.01</v>
      </c>
      <c r="F152" s="18" t="str">
        <f>'MACHINE INFO'!H152</f>
        <v>BLUBERI</v>
      </c>
      <c r="G152" s="18">
        <f>'MACHINE INFO'!M152</f>
        <v>0</v>
      </c>
      <c r="H152" s="18" t="str">
        <f>'MACHINE INFO'!N152</f>
        <v>5R75L75-750CR</v>
      </c>
      <c r="I152" s="336" t="e">
        <f>'MACHINE INFO'!#REF!</f>
        <v>#REF!</v>
      </c>
      <c r="J152" s="336" t="e">
        <f>'MACHINE INFO'!#REF!</f>
        <v>#REF!</v>
      </c>
      <c r="K152" s="18" t="str">
        <f>'MACHINE INFO'!O152</f>
        <v>VIDEO MACHINE</v>
      </c>
      <c r="L152" s="18" t="e">
        <f>'MACHINE INFO'!#REF!</f>
        <v>#REF!</v>
      </c>
      <c r="M152" s="573">
        <f>IF('MACHINE INFO'!P152="","",'MACHINE INFO'!P152)</f>
        <v>0</v>
      </c>
      <c r="N152" s="235">
        <f>'MACHINE INFO'!S152</f>
        <v>45536</v>
      </c>
      <c r="O152" s="344">
        <f>IF(D152=0,"",(IF($F$3="YTD TOTALS",SUM(Blank2:TEMPLATE!C153),SUM(Blank:TEMPLATE!C153))))</f>
        <v>0</v>
      </c>
      <c r="P152" s="344" t="s">
        <v>719</v>
      </c>
      <c r="Q152" s="344">
        <f>IF(D152=0,"",(IF($F$3="YTD TOTALS",SUM(Blank2:TEMPLATE!G153),SUM(Blank:TEMPLATE!G153))))</f>
        <v>0</v>
      </c>
      <c r="R152" s="344" t="str">
        <f t="shared" si="16"/>
        <v/>
      </c>
      <c r="S152" s="344">
        <f>IF(D152=0,"",(IF($F$3="YTD TOTALS",SUM(SUM(Blank2:TEMPLATE!D153),SUM(Blank2:TEMPLATE!E153)),SUM(SUM(Blank:TEMPLATE!D153),SUM(Blank:TEMPLATE!E153)))))</f>
        <v>0</v>
      </c>
      <c r="T152" s="344" t="str">
        <f t="shared" si="17"/>
        <v/>
      </c>
      <c r="U152" s="344">
        <f>IF(D152=0,"",(IF($F$3="YTD TOTALS",SUM(Blank2:TEMPLATE!F153),SUM(Blank:TEMPLATE!F153))))</f>
        <v>0</v>
      </c>
      <c r="V152" s="344" t="str">
        <f t="shared" si="18"/>
        <v/>
      </c>
      <c r="W152" s="344">
        <f>IF(D152=0,"",(IF($F$3="YTD TOTALS",SUM(Blank2:TEMPLATE!H153),SUM(Blank:TEMPLATE!H153))))</f>
        <v>0</v>
      </c>
      <c r="X152" s="344">
        <f>IF(D152=0,"",(IF($F$3="YTD TOTALS",SUM(Blank2:TEMPLATE!I153),SUM(Blank:TEMPLATE!I153))))</f>
        <v>0</v>
      </c>
      <c r="Y152" s="344">
        <f>IF(D152=0,"",(IF($F$3="YTD TOTALS",SUM(Blank2:TEMPLATE!J153),SUM(Blank:TEMPLATE!J153))))</f>
        <v>0</v>
      </c>
      <c r="Z152" s="344">
        <f>IF(D152=0,"",(IF($F$3="YTD TOTALS",(SUM(Blank2:TEMPLATE!L153)-('MACHINE INFO'!P152*(B$6-B152+1))),(SUM(Blank:TEMPLATE!L153)-('MACHINE INFO'!P152*(B$6-B152+1))))))</f>
        <v>0</v>
      </c>
      <c r="AA152" s="345">
        <f t="shared" si="19"/>
        <v>0</v>
      </c>
      <c r="AB152" s="346">
        <f>IF(D152=0,"",(SUM('MACHINE INFO'!Q152)))</f>
        <v>0.10999999999999999</v>
      </c>
      <c r="AC152" s="347" t="str">
        <f t="shared" si="20"/>
        <v/>
      </c>
      <c r="AD152" s="348" t="str">
        <f t="shared" si="21"/>
        <v/>
      </c>
    </row>
    <row r="153" spans="1:43" ht="19.25" customHeight="1" x14ac:dyDescent="0.4">
      <c r="A153" s="252" t="str">
        <f>'MACHINE INFO'!B153</f>
        <v>TP</v>
      </c>
      <c r="B153" s="228">
        <f>IF($F$3="YTD TOTALS",IF('MACHINE INFO'!C153-B$2&gt;0,'MACHINE INFO'!C153,B$2),'MACHINE INFO'!C153)</f>
        <v>45916</v>
      </c>
      <c r="C153" s="18">
        <f>'MACHINE INFO'!E153</f>
        <v>144</v>
      </c>
      <c r="D153" s="18">
        <f>'MACHINE INFO'!F153</f>
        <v>411731063</v>
      </c>
      <c r="E153" s="19">
        <f>'MACHINE INFO'!G153</f>
        <v>0.01</v>
      </c>
      <c r="F153" s="18" t="str">
        <f>'MACHINE INFO'!H153</f>
        <v>BLUBERI</v>
      </c>
      <c r="G153" s="18">
        <f>'MACHINE INFO'!M153</f>
        <v>0</v>
      </c>
      <c r="H153" s="18" t="str">
        <f>'MACHINE INFO'!N153</f>
        <v>5R75L75-750CR</v>
      </c>
      <c r="I153" s="336" t="e">
        <f>'MACHINE INFO'!#REF!</f>
        <v>#REF!</v>
      </c>
      <c r="J153" s="336" t="e">
        <f>'MACHINE INFO'!#REF!</f>
        <v>#REF!</v>
      </c>
      <c r="K153" s="18" t="str">
        <f>'MACHINE INFO'!O153</f>
        <v>VIDEO MACHINE</v>
      </c>
      <c r="L153" s="18" t="e">
        <f>'MACHINE INFO'!#REF!</f>
        <v>#REF!</v>
      </c>
      <c r="M153" s="573">
        <f>IF('MACHINE INFO'!P153="","",'MACHINE INFO'!P153)</f>
        <v>0</v>
      </c>
      <c r="N153" s="235">
        <f>'MACHINE INFO'!S153</f>
        <v>45536</v>
      </c>
      <c r="O153" s="344">
        <f>IF(D153=0,"",(IF($F$3="YTD TOTALS",SUM(Blank2:TEMPLATE!C154),SUM(Blank:TEMPLATE!C154))))</f>
        <v>0</v>
      </c>
      <c r="P153" s="344" t="s">
        <v>720</v>
      </c>
      <c r="Q153" s="344">
        <f>IF(D153=0,"",(IF($F$3="YTD TOTALS",SUM(Blank2:TEMPLATE!G154),SUM(Blank:TEMPLATE!G154))))</f>
        <v>0</v>
      </c>
      <c r="R153" s="344" t="str">
        <f t="shared" si="16"/>
        <v/>
      </c>
      <c r="S153" s="344">
        <f>IF(D153=0,"",(IF($F$3="YTD TOTALS",SUM(SUM(Blank2:TEMPLATE!D154),SUM(Blank2:TEMPLATE!E154)),SUM(SUM(Blank:TEMPLATE!D154),SUM(Blank:TEMPLATE!E154)))))</f>
        <v>0</v>
      </c>
      <c r="T153" s="344" t="str">
        <f t="shared" si="17"/>
        <v/>
      </c>
      <c r="U153" s="344">
        <f>IF(D153=0,"",(IF($F$3="YTD TOTALS",SUM(Blank2:TEMPLATE!F154),SUM(Blank:TEMPLATE!F154))))</f>
        <v>0</v>
      </c>
      <c r="V153" s="344" t="str">
        <f t="shared" si="18"/>
        <v/>
      </c>
      <c r="W153" s="344">
        <f>IF(D153=0,"",(IF($F$3="YTD TOTALS",SUM(Blank2:TEMPLATE!H154),SUM(Blank:TEMPLATE!H154))))</f>
        <v>0</v>
      </c>
      <c r="X153" s="344">
        <f>IF(D153=0,"",(IF($F$3="YTD TOTALS",SUM(Blank2:TEMPLATE!I154),SUM(Blank:TEMPLATE!I154))))</f>
        <v>0</v>
      </c>
      <c r="Y153" s="344">
        <f>IF(D153=0,"",(IF($F$3="YTD TOTALS",SUM(Blank2:TEMPLATE!J154),SUM(Blank:TEMPLATE!J154))))</f>
        <v>0</v>
      </c>
      <c r="Z153" s="344">
        <f>IF(D153=0,"",(IF($F$3="YTD TOTALS",(SUM(Blank2:TEMPLATE!L154)-('MACHINE INFO'!P153*(B$6-B153+1))),(SUM(Blank:TEMPLATE!L154)-('MACHINE INFO'!P153*(B$6-B153+1))))))</f>
        <v>0</v>
      </c>
      <c r="AA153" s="345">
        <f t="shared" si="19"/>
        <v>0</v>
      </c>
      <c r="AB153" s="346">
        <f>IF(D153=0,"",(SUM('MACHINE INFO'!Q153)))</f>
        <v>0.10999999999999999</v>
      </c>
      <c r="AC153" s="347" t="str">
        <f t="shared" si="20"/>
        <v/>
      </c>
      <c r="AD153" s="348" t="str">
        <f t="shared" si="21"/>
        <v/>
      </c>
    </row>
    <row r="154" spans="1:43" ht="19.25" customHeight="1" x14ac:dyDescent="0.4">
      <c r="A154" s="252" t="str">
        <f>'MACHINE INFO'!B154</f>
        <v>TP</v>
      </c>
      <c r="B154" s="228">
        <f>IF($F$3="YTD TOTALS",IF('MACHINE INFO'!C154-B$2&gt;0,'MACHINE INFO'!C154,B$2),'MACHINE INFO'!C154)</f>
        <v>45914</v>
      </c>
      <c r="C154" s="18">
        <f>'MACHINE INFO'!E154</f>
        <v>145</v>
      </c>
      <c r="D154" s="18">
        <f>'MACHINE INFO'!F154</f>
        <v>411743481</v>
      </c>
      <c r="E154" s="19">
        <f>'MACHINE INFO'!G154</f>
        <v>0.01</v>
      </c>
      <c r="F154" s="18" t="str">
        <f>'MACHINE INFO'!H154</f>
        <v>BLUBERI</v>
      </c>
      <c r="G154" s="18">
        <f>'MACHINE INFO'!M154</f>
        <v>0</v>
      </c>
      <c r="H154" s="18" t="str">
        <f>'MACHINE INFO'!N154</f>
        <v>5R75L75-750CR</v>
      </c>
      <c r="I154" s="336" t="e">
        <f>'MACHINE INFO'!#REF!</f>
        <v>#REF!</v>
      </c>
      <c r="J154" s="336" t="e">
        <f>'MACHINE INFO'!#REF!</f>
        <v>#REF!</v>
      </c>
      <c r="K154" s="18" t="str">
        <f>'MACHINE INFO'!O154</f>
        <v>VIDEO MACHINE</v>
      </c>
      <c r="L154" s="18" t="e">
        <f>'MACHINE INFO'!#REF!</f>
        <v>#REF!</v>
      </c>
      <c r="M154" s="573">
        <f>IF('MACHINE INFO'!P154="","",'MACHINE INFO'!P154)</f>
        <v>0</v>
      </c>
      <c r="N154" s="235">
        <f>'MACHINE INFO'!S154</f>
        <v>45536</v>
      </c>
      <c r="O154" s="344">
        <f>IF(D154=0,"",(IF($F$3="YTD TOTALS",SUM(Blank2:TEMPLATE!C155),SUM(Blank:TEMPLATE!C155))))</f>
        <v>0</v>
      </c>
      <c r="P154" s="344" t="s">
        <v>721</v>
      </c>
      <c r="Q154" s="344">
        <f>IF(D154=0,"",(IF($F$3="YTD TOTALS",SUM(Blank2:TEMPLATE!G155),SUM(Blank:TEMPLATE!G155))))</f>
        <v>0</v>
      </c>
      <c r="R154" s="344" t="str">
        <f t="shared" si="16"/>
        <v/>
      </c>
      <c r="S154" s="344">
        <f>IF(D154=0,"",(IF($F$3="YTD TOTALS",SUM(SUM(Blank2:TEMPLATE!D155),SUM(Blank2:TEMPLATE!E155)),SUM(SUM(Blank:TEMPLATE!D155),SUM(Blank:TEMPLATE!E155)))))</f>
        <v>0</v>
      </c>
      <c r="T154" s="344" t="str">
        <f t="shared" si="17"/>
        <v/>
      </c>
      <c r="U154" s="344">
        <f>IF(D154=0,"",(IF($F$3="YTD TOTALS",SUM(Blank2:TEMPLATE!F155),SUM(Blank:TEMPLATE!F155))))</f>
        <v>0</v>
      </c>
      <c r="V154" s="344" t="str">
        <f t="shared" si="18"/>
        <v/>
      </c>
      <c r="W154" s="344">
        <f>IF(D154=0,"",(IF($F$3="YTD TOTALS",SUM(Blank2:TEMPLATE!H155),SUM(Blank:TEMPLATE!H155))))</f>
        <v>0</v>
      </c>
      <c r="X154" s="344">
        <f>IF(D154=0,"",(IF($F$3="YTD TOTALS",SUM(Blank2:TEMPLATE!I155),SUM(Blank:TEMPLATE!I155))))</f>
        <v>0</v>
      </c>
      <c r="Y154" s="344">
        <f>IF(D154=0,"",(IF($F$3="YTD TOTALS",SUM(Blank2:TEMPLATE!J155),SUM(Blank:TEMPLATE!J155))))</f>
        <v>0</v>
      </c>
      <c r="Z154" s="344">
        <f>IF(D154=0,"",(IF($F$3="YTD TOTALS",(SUM(Blank2:TEMPLATE!L155)-('MACHINE INFO'!P154*(B$6-B154+1))),(SUM(Blank:TEMPLATE!L155)-('MACHINE INFO'!P154*(B$6-B154+1))))))</f>
        <v>0</v>
      </c>
      <c r="AA154" s="345">
        <f t="shared" si="19"/>
        <v>0</v>
      </c>
      <c r="AB154" s="346">
        <f>IF(D154=0,"",(SUM('MACHINE INFO'!Q154)))</f>
        <v>0.10999999999999999</v>
      </c>
      <c r="AC154" s="347" t="str">
        <f t="shared" si="20"/>
        <v/>
      </c>
      <c r="AD154" s="348" t="str">
        <f t="shared" si="21"/>
        <v/>
      </c>
    </row>
    <row r="155" spans="1:43" ht="19.25" customHeight="1" x14ac:dyDescent="0.4">
      <c r="A155" s="252" t="str">
        <f>'MACHINE INFO'!B155</f>
        <v>TP</v>
      </c>
      <c r="B155" s="228">
        <f>IF($F$3="YTD TOTALS",IF('MACHINE INFO'!C155-B$2&gt;0,'MACHINE INFO'!C155,B$2),'MACHINE INFO'!C155)</f>
        <v>45915</v>
      </c>
      <c r="C155" s="18">
        <f>'MACHINE INFO'!E155</f>
        <v>146</v>
      </c>
      <c r="D155" s="18">
        <f>'MACHINE INFO'!F155</f>
        <v>411751708</v>
      </c>
      <c r="E155" s="19">
        <f>'MACHINE INFO'!G155</f>
        <v>0.01</v>
      </c>
      <c r="F155" s="18" t="str">
        <f>'MACHINE INFO'!H155</f>
        <v>INCREDIBLE TECHNOLOGIES</v>
      </c>
      <c r="G155" s="18">
        <f>'MACHINE INFO'!M155</f>
        <v>0</v>
      </c>
      <c r="H155" s="18" t="str">
        <f>'MACHINE INFO'!N155</f>
        <v>5R243W60-600CR</v>
      </c>
      <c r="I155" s="336" t="e">
        <f>'MACHINE INFO'!#REF!</f>
        <v>#REF!</v>
      </c>
      <c r="J155" s="336" t="e">
        <f>'MACHINE INFO'!#REF!</f>
        <v>#REF!</v>
      </c>
      <c r="K155" s="18" t="str">
        <f>'MACHINE INFO'!O155</f>
        <v>VIDEO MACHINE</v>
      </c>
      <c r="L155" s="18" t="e">
        <f>'MACHINE INFO'!#REF!</f>
        <v>#REF!</v>
      </c>
      <c r="M155" s="573">
        <f>IF('MACHINE INFO'!P155="","",'MACHINE INFO'!P155)</f>
        <v>0</v>
      </c>
      <c r="N155" s="235">
        <f>'MACHINE INFO'!S155</f>
        <v>44743</v>
      </c>
      <c r="O155" s="344">
        <f>IF(D155=0,"",(IF($F$3="YTD TOTALS",SUM(Blank2:TEMPLATE!C156),SUM(Blank:TEMPLATE!C156))))</f>
        <v>0</v>
      </c>
      <c r="P155" s="344" t="s">
        <v>722</v>
      </c>
      <c r="Q155" s="344">
        <f>IF(D155=0,"",(IF($F$3="YTD TOTALS",SUM(Blank2:TEMPLATE!G156),SUM(Blank:TEMPLATE!G156))))</f>
        <v>0</v>
      </c>
      <c r="R155" s="344" t="str">
        <f t="shared" si="16"/>
        <v/>
      </c>
      <c r="S155" s="344">
        <f>IF(D155=0,"",(IF($F$3="YTD TOTALS",SUM(SUM(Blank2:TEMPLATE!D156),SUM(Blank2:TEMPLATE!E156)),SUM(SUM(Blank:TEMPLATE!D156),SUM(Blank:TEMPLATE!E156)))))</f>
        <v>0</v>
      </c>
      <c r="T155" s="344" t="str">
        <f t="shared" si="17"/>
        <v/>
      </c>
      <c r="U155" s="344">
        <f>IF(D155=0,"",(IF($F$3="YTD TOTALS",SUM(Blank2:TEMPLATE!F156),SUM(Blank:TEMPLATE!F156))))</f>
        <v>0</v>
      </c>
      <c r="V155" s="344" t="str">
        <f t="shared" si="18"/>
        <v/>
      </c>
      <c r="W155" s="344">
        <f>IF(D155=0,"",(IF($F$3="YTD TOTALS",SUM(Blank2:TEMPLATE!H156),SUM(Blank:TEMPLATE!H156))))</f>
        <v>0</v>
      </c>
      <c r="X155" s="344">
        <f>IF(D155=0,"",(IF($F$3="YTD TOTALS",SUM(Blank2:TEMPLATE!I156),SUM(Blank:TEMPLATE!I156))))</f>
        <v>0</v>
      </c>
      <c r="Y155" s="344">
        <f>IF(D155=0,"",(IF($F$3="YTD TOTALS",SUM(Blank2:TEMPLATE!J156),SUM(Blank:TEMPLATE!J156))))</f>
        <v>0</v>
      </c>
      <c r="Z155" s="344">
        <f>IF(D155=0,"",(IF($F$3="YTD TOTALS",(SUM(Blank2:TEMPLATE!L156)-('MACHINE INFO'!P155*(B$6-B155+1))),(SUM(Blank:TEMPLATE!L156)-('MACHINE INFO'!P155*(B$6-B155+1))))))</f>
        <v>0</v>
      </c>
      <c r="AA155" s="345">
        <f t="shared" si="19"/>
        <v>0</v>
      </c>
      <c r="AB155" s="346">
        <f>IF(D155=0,"",(SUM('MACHINE INFO'!Q155)))</f>
        <v>0.13870000000000005</v>
      </c>
      <c r="AC155" s="347" t="str">
        <f t="shared" si="20"/>
        <v/>
      </c>
      <c r="AD155" s="348" t="str">
        <f t="shared" si="21"/>
        <v/>
      </c>
      <c r="AF155" s="17"/>
      <c r="AG155" s="17"/>
      <c r="AH155" s="17"/>
      <c r="AI155" s="17"/>
      <c r="AJ155" s="17"/>
      <c r="AK155" s="17"/>
      <c r="AL155" s="17"/>
      <c r="AM155" s="17"/>
      <c r="AN155" s="17"/>
    </row>
    <row r="156" spans="1:43" ht="19.25" customHeight="1" x14ac:dyDescent="0.4">
      <c r="A156" s="252" t="str">
        <f>'MACHINE INFO'!B156</f>
        <v>TP</v>
      </c>
      <c r="B156" s="228">
        <f>IF($F$3="YTD TOTALS",IF('MACHINE INFO'!C156-B$2&gt;0,'MACHINE INFO'!C156,B$2),'MACHINE INFO'!C156)</f>
        <v>45915</v>
      </c>
      <c r="C156" s="18">
        <f>'MACHINE INFO'!E156</f>
        <v>147</v>
      </c>
      <c r="D156" s="18">
        <f>'MACHINE INFO'!F156</f>
        <v>411767626</v>
      </c>
      <c r="E156" s="19">
        <f>'MACHINE INFO'!G156</f>
        <v>0.01</v>
      </c>
      <c r="F156" s="18" t="str">
        <f>'MACHINE INFO'!H156</f>
        <v>INCREDIBLE TECHNOLOGIES</v>
      </c>
      <c r="G156" s="18">
        <f>'MACHINE INFO'!M156</f>
        <v>0</v>
      </c>
      <c r="H156" s="18" t="str">
        <f>'MACHINE INFO'!N156</f>
        <v>5R243W60-600CR</v>
      </c>
      <c r="I156" s="336" t="e">
        <f>'MACHINE INFO'!#REF!</f>
        <v>#REF!</v>
      </c>
      <c r="J156" s="336" t="e">
        <f>'MACHINE INFO'!#REF!</f>
        <v>#REF!</v>
      </c>
      <c r="K156" s="18" t="str">
        <f>'MACHINE INFO'!O156</f>
        <v>VIDEO MACHINE</v>
      </c>
      <c r="L156" s="18" t="e">
        <f>'MACHINE INFO'!#REF!</f>
        <v>#REF!</v>
      </c>
      <c r="M156" s="573">
        <f>IF('MACHINE INFO'!P156="","",'MACHINE INFO'!P156)</f>
        <v>0</v>
      </c>
      <c r="N156" s="235">
        <f>'MACHINE INFO'!S156</f>
        <v>44743</v>
      </c>
      <c r="O156" s="344">
        <f>IF(D156=0,"",(IF($F$3="YTD TOTALS",SUM(Blank2:TEMPLATE!C157),SUM(Blank:TEMPLATE!C157))))</f>
        <v>0</v>
      </c>
      <c r="P156" s="344" t="s">
        <v>723</v>
      </c>
      <c r="Q156" s="344">
        <f>IF(D156=0,"",(IF($F$3="YTD TOTALS",SUM(Blank2:TEMPLATE!G157),SUM(Blank:TEMPLATE!G157))))</f>
        <v>0</v>
      </c>
      <c r="R156" s="344" t="str">
        <f t="shared" si="16"/>
        <v/>
      </c>
      <c r="S156" s="344">
        <f>IF(D156=0,"",(IF($F$3="YTD TOTALS",SUM(SUM(Blank2:TEMPLATE!D157),SUM(Blank2:TEMPLATE!E157)),SUM(SUM(Blank:TEMPLATE!D157),SUM(Blank:TEMPLATE!E157)))))</f>
        <v>0</v>
      </c>
      <c r="T156" s="344" t="str">
        <f t="shared" si="17"/>
        <v/>
      </c>
      <c r="U156" s="344">
        <f>IF(D156=0,"",(IF($F$3="YTD TOTALS",SUM(Blank2:TEMPLATE!F157),SUM(Blank:TEMPLATE!F157))))</f>
        <v>0</v>
      </c>
      <c r="V156" s="344" t="str">
        <f t="shared" si="18"/>
        <v/>
      </c>
      <c r="W156" s="344">
        <f>IF(D156=0,"",(IF($F$3="YTD TOTALS",SUM(Blank2:TEMPLATE!H157),SUM(Blank:TEMPLATE!H157))))</f>
        <v>0</v>
      </c>
      <c r="X156" s="344">
        <f>IF(D156=0,"",(IF($F$3="YTD TOTALS",SUM(Blank2:TEMPLATE!I157),SUM(Blank:TEMPLATE!I157))))</f>
        <v>0</v>
      </c>
      <c r="Y156" s="344">
        <f>IF(D156=0,"",(IF($F$3="YTD TOTALS",SUM(Blank2:TEMPLATE!J157),SUM(Blank:TEMPLATE!J157))))</f>
        <v>0</v>
      </c>
      <c r="Z156" s="344">
        <f>IF(D156=0,"",(IF($F$3="YTD TOTALS",(SUM(Blank2:TEMPLATE!L157)-('MACHINE INFO'!P156*(B$6-B156+1))),(SUM(Blank:TEMPLATE!L157)-('MACHINE INFO'!P156*(B$6-B156+1))))))</f>
        <v>0</v>
      </c>
      <c r="AA156" s="345">
        <f t="shared" si="19"/>
        <v>0</v>
      </c>
      <c r="AB156" s="346">
        <f>IF(D156=0,"",(SUM('MACHINE INFO'!Q156)))</f>
        <v>0.13870000000000005</v>
      </c>
      <c r="AC156" s="347" t="str">
        <f t="shared" si="20"/>
        <v/>
      </c>
      <c r="AD156" s="348" t="str">
        <f t="shared" si="21"/>
        <v/>
      </c>
      <c r="AF156" s="17"/>
      <c r="AG156" s="17"/>
      <c r="AH156" s="17"/>
      <c r="AI156" s="17"/>
      <c r="AJ156" s="17"/>
      <c r="AK156" s="17"/>
      <c r="AL156" s="17"/>
      <c r="AM156" s="17"/>
      <c r="AN156" s="17"/>
    </row>
    <row r="157" spans="1:43" ht="19.25" customHeight="1" x14ac:dyDescent="0.4">
      <c r="A157" s="252" t="str">
        <f>'MACHINE INFO'!B157</f>
        <v>TP</v>
      </c>
      <c r="B157" s="228">
        <f>IF($F$3="YTD TOTALS",IF('MACHINE INFO'!C157-B$2&gt;0,'MACHINE INFO'!C157,B$2),'MACHINE INFO'!C157)</f>
        <v>45915</v>
      </c>
      <c r="C157" s="18">
        <f>'MACHINE INFO'!E157</f>
        <v>148</v>
      </c>
      <c r="D157" s="18">
        <f>'MACHINE INFO'!F157</f>
        <v>411777471</v>
      </c>
      <c r="E157" s="19">
        <f>'MACHINE INFO'!G157</f>
        <v>0.01</v>
      </c>
      <c r="F157" s="18" t="str">
        <f>'MACHINE INFO'!H157</f>
        <v>INCREDIBLE TECHNOLOGIES</v>
      </c>
      <c r="G157" s="18">
        <f>'MACHINE INFO'!M157</f>
        <v>0</v>
      </c>
      <c r="H157" s="18" t="str">
        <f>'MACHINE INFO'!N157</f>
        <v>5R243W75-600</v>
      </c>
      <c r="I157" s="336" t="e">
        <f>'MACHINE INFO'!#REF!</f>
        <v>#REF!</v>
      </c>
      <c r="J157" s="336" t="e">
        <f>'MACHINE INFO'!#REF!</f>
        <v>#REF!</v>
      </c>
      <c r="K157" s="18" t="str">
        <f>'MACHINE INFO'!O157</f>
        <v>VIDEO MACHINE</v>
      </c>
      <c r="L157" s="18" t="e">
        <f>'MACHINE INFO'!#REF!</f>
        <v>#REF!</v>
      </c>
      <c r="M157" s="573">
        <f>IF('MACHINE INFO'!P157="","",'MACHINE INFO'!P157)</f>
        <v>0</v>
      </c>
      <c r="N157" s="235">
        <f>'MACHINE INFO'!S157</f>
        <v>44743</v>
      </c>
      <c r="O157" s="344">
        <f>IF(D157=0,"",(IF($F$3="YTD TOTALS",SUM(Blank2:TEMPLATE!C158),SUM(Blank:TEMPLATE!C158))))</f>
        <v>0</v>
      </c>
      <c r="P157" s="344" t="s">
        <v>724</v>
      </c>
      <c r="Q157" s="344">
        <f>IF(D157=0,"",(IF($F$3="YTD TOTALS",SUM(Blank2:TEMPLATE!G158),SUM(Blank:TEMPLATE!G158))))</f>
        <v>0</v>
      </c>
      <c r="R157" s="344" t="str">
        <f t="shared" si="16"/>
        <v/>
      </c>
      <c r="S157" s="344">
        <f>IF(D157=0,"",(IF($F$3="YTD TOTALS",SUM(SUM(Blank2:TEMPLATE!D158),SUM(Blank2:TEMPLATE!E158)),SUM(SUM(Blank:TEMPLATE!D158),SUM(Blank:TEMPLATE!E158)))))</f>
        <v>0</v>
      </c>
      <c r="T157" s="344" t="str">
        <f t="shared" si="17"/>
        <v/>
      </c>
      <c r="U157" s="344">
        <f>IF(D157=0,"",(IF($F$3="YTD TOTALS",SUM(Blank2:TEMPLATE!F158),SUM(Blank:TEMPLATE!F158))))</f>
        <v>0</v>
      </c>
      <c r="V157" s="344" t="str">
        <f t="shared" si="18"/>
        <v/>
      </c>
      <c r="W157" s="344">
        <f>IF(D157=0,"",(IF($F$3="YTD TOTALS",SUM(Blank2:TEMPLATE!H158),SUM(Blank:TEMPLATE!H158))))</f>
        <v>0</v>
      </c>
      <c r="X157" s="344">
        <f>IF(D157=0,"",(IF($F$3="YTD TOTALS",SUM(Blank2:TEMPLATE!I158),SUM(Blank:TEMPLATE!I158))))</f>
        <v>0</v>
      </c>
      <c r="Y157" s="344">
        <f>IF(D157=0,"",(IF($F$3="YTD TOTALS",SUM(Blank2:TEMPLATE!J158),SUM(Blank:TEMPLATE!J158))))</f>
        <v>0</v>
      </c>
      <c r="Z157" s="344">
        <f>IF(D157=0,"",(IF($F$3="YTD TOTALS",(SUM(Blank2:TEMPLATE!L158)-('MACHINE INFO'!P157*(B$6-B157+1))),(SUM(Blank:TEMPLATE!L158)-('MACHINE INFO'!P157*(B$6-B157+1))))))</f>
        <v>0</v>
      </c>
      <c r="AA157" s="345">
        <f t="shared" si="19"/>
        <v>0</v>
      </c>
      <c r="AB157" s="346">
        <f>IF(D157=0,"",(SUM('MACHINE INFO'!Q157)))</f>
        <v>0.13870000000000005</v>
      </c>
      <c r="AC157" s="347" t="str">
        <f t="shared" si="20"/>
        <v/>
      </c>
      <c r="AD157" s="348" t="str">
        <f t="shared" si="21"/>
        <v/>
      </c>
      <c r="AF157" s="17"/>
      <c r="AG157" s="17"/>
      <c r="AH157" s="17"/>
      <c r="AI157" s="17"/>
      <c r="AJ157" s="17"/>
      <c r="AK157" s="17"/>
      <c r="AL157" s="17"/>
      <c r="AM157" s="17"/>
      <c r="AN157" s="17"/>
    </row>
    <row r="158" spans="1:43" ht="19.25" customHeight="1" x14ac:dyDescent="0.4">
      <c r="A158" s="252" t="str">
        <f>'MACHINE INFO'!B158</f>
        <v>TP</v>
      </c>
      <c r="B158" s="228">
        <f>IF($F$3="YTD TOTALS",IF('MACHINE INFO'!C158-B$2&gt;0,'MACHINE INFO'!C158,B$2),'MACHINE INFO'!C158)</f>
        <v>45916</v>
      </c>
      <c r="C158" s="18">
        <f>'MACHINE INFO'!E158</f>
        <v>149</v>
      </c>
      <c r="D158" s="18">
        <f>'MACHINE INFO'!F158</f>
        <v>411782593</v>
      </c>
      <c r="E158" s="19">
        <f>'MACHINE INFO'!G158</f>
        <v>0.01</v>
      </c>
      <c r="F158" s="18" t="str">
        <f>'MACHINE INFO'!H158</f>
        <v>INCREDIBLE TECHNOLOGIES</v>
      </c>
      <c r="G158" s="18">
        <f>'MACHINE INFO'!M158</f>
        <v>0</v>
      </c>
      <c r="H158" s="18" t="str">
        <f>'MACHINE INFO'!N158</f>
        <v>5R243W75-600</v>
      </c>
      <c r="I158" s="336" t="e">
        <f>'MACHINE INFO'!#REF!</f>
        <v>#REF!</v>
      </c>
      <c r="J158" s="336" t="e">
        <f>'MACHINE INFO'!#REF!</f>
        <v>#REF!</v>
      </c>
      <c r="K158" s="18" t="str">
        <f>'MACHINE INFO'!O158</f>
        <v>VIDEO MACHINE</v>
      </c>
      <c r="L158" s="18" t="e">
        <f>'MACHINE INFO'!#REF!</f>
        <v>#REF!</v>
      </c>
      <c r="M158" s="573">
        <f>IF('MACHINE INFO'!P158="","",'MACHINE INFO'!P158)</f>
        <v>0</v>
      </c>
      <c r="N158" s="235">
        <f>'MACHINE INFO'!S158</f>
        <v>44743</v>
      </c>
      <c r="O158" s="344">
        <f>IF(D158=0,"",(IF($F$3="YTD TOTALS",SUM(Blank2:TEMPLATE!C159),SUM(Blank:TEMPLATE!C159))))</f>
        <v>0</v>
      </c>
      <c r="P158" s="344" t="s">
        <v>725</v>
      </c>
      <c r="Q158" s="344">
        <f>IF(D158=0,"",(IF($F$3="YTD TOTALS",SUM(Blank2:TEMPLATE!G159),SUM(Blank:TEMPLATE!G159))))</f>
        <v>0</v>
      </c>
      <c r="R158" s="344" t="str">
        <f t="shared" si="16"/>
        <v/>
      </c>
      <c r="S158" s="344">
        <f>IF(D158=0,"",(IF($F$3="YTD TOTALS",SUM(SUM(Blank2:TEMPLATE!D159),SUM(Blank2:TEMPLATE!E159)),SUM(SUM(Blank:TEMPLATE!D159),SUM(Blank:TEMPLATE!E159)))))</f>
        <v>0</v>
      </c>
      <c r="T158" s="344" t="str">
        <f t="shared" si="17"/>
        <v/>
      </c>
      <c r="U158" s="344">
        <f>IF(D158=0,"",(IF($F$3="YTD TOTALS",SUM(Blank2:TEMPLATE!F159),SUM(Blank:TEMPLATE!F159))))</f>
        <v>0</v>
      </c>
      <c r="V158" s="344" t="str">
        <f t="shared" si="18"/>
        <v/>
      </c>
      <c r="W158" s="344">
        <f>IF(D158=0,"",(IF($F$3="YTD TOTALS",SUM(Blank2:TEMPLATE!H159),SUM(Blank:TEMPLATE!H159))))</f>
        <v>0</v>
      </c>
      <c r="X158" s="344">
        <f>IF(D158=0,"",(IF($F$3="YTD TOTALS",SUM(Blank2:TEMPLATE!I159),SUM(Blank:TEMPLATE!I159))))</f>
        <v>0</v>
      </c>
      <c r="Y158" s="344">
        <f>IF(D158=0,"",(IF($F$3="YTD TOTALS",SUM(Blank2:TEMPLATE!J159),SUM(Blank:TEMPLATE!J159))))</f>
        <v>0</v>
      </c>
      <c r="Z158" s="344">
        <f>IF(D158=0,"",(IF($F$3="YTD TOTALS",(SUM(Blank2:TEMPLATE!L159)-('MACHINE INFO'!P158*(B$6-B158+1))),(SUM(Blank:TEMPLATE!L159)-('MACHINE INFO'!P158*(B$6-B158+1))))))</f>
        <v>0</v>
      </c>
      <c r="AA158" s="345">
        <f t="shared" si="19"/>
        <v>0</v>
      </c>
      <c r="AB158" s="346">
        <f>IF(D158=0,"",(SUM('MACHINE INFO'!Q158)))</f>
        <v>0.13870000000000005</v>
      </c>
      <c r="AC158" s="347" t="str">
        <f t="shared" si="20"/>
        <v/>
      </c>
      <c r="AD158" s="348" t="str">
        <f t="shared" si="21"/>
        <v/>
      </c>
      <c r="AF158" s="17"/>
      <c r="AG158" s="17"/>
      <c r="AH158" s="17"/>
      <c r="AI158" s="17"/>
      <c r="AJ158" s="17"/>
      <c r="AK158" s="17"/>
      <c r="AL158" s="17"/>
      <c r="AM158" s="17"/>
      <c r="AN158" s="17"/>
    </row>
    <row r="159" spans="1:43" ht="19.25" customHeight="1" x14ac:dyDescent="0.4">
      <c r="A159" s="252" t="str">
        <f>'MACHINE INFO'!B159</f>
        <v>TP</v>
      </c>
      <c r="B159" s="228">
        <f>IF($F$3="YTD TOTALS",IF('MACHINE INFO'!C159-B$2&gt;0,'MACHINE INFO'!C159,B$2),'MACHINE INFO'!C159)</f>
        <v>45919</v>
      </c>
      <c r="C159" s="18">
        <f>'MACHINE INFO'!E159</f>
        <v>150</v>
      </c>
      <c r="D159" s="18">
        <f>'MACHINE INFO'!F159</f>
        <v>411794580</v>
      </c>
      <c r="E159" s="19">
        <f>'MACHINE INFO'!G159</f>
        <v>0.01</v>
      </c>
      <c r="F159" s="18" t="str">
        <f>'MACHINE INFO'!H159</f>
        <v>IGT</v>
      </c>
      <c r="G159" s="18">
        <f>'MACHINE INFO'!M159</f>
        <v>0</v>
      </c>
      <c r="H159" s="18" t="str">
        <f>'MACHINE INFO'!N159</f>
        <v>5R38L88-888CR</v>
      </c>
      <c r="I159" s="336" t="e">
        <f>'MACHINE INFO'!#REF!</f>
        <v>#REF!</v>
      </c>
      <c r="J159" s="336" t="e">
        <f>'MACHINE INFO'!#REF!</f>
        <v>#REF!</v>
      </c>
      <c r="K159" s="18" t="str">
        <f>'MACHINE INFO'!O159</f>
        <v>VIDEO MACHINE</v>
      </c>
      <c r="L159" s="18" t="e">
        <f>'MACHINE INFO'!#REF!</f>
        <v>#REF!</v>
      </c>
      <c r="M159" s="573">
        <f>IF('MACHINE INFO'!P159="","",'MACHINE INFO'!P159)</f>
        <v>0</v>
      </c>
      <c r="N159" s="235">
        <f>'MACHINE INFO'!S159</f>
        <v>45597</v>
      </c>
      <c r="O159" s="344">
        <f>IF(D159=0,"",(IF($F$3="YTD TOTALS",SUM(Blank2:TEMPLATE!C160),SUM(Blank:TEMPLATE!C160))))</f>
        <v>0</v>
      </c>
      <c r="P159" s="344" t="s">
        <v>726</v>
      </c>
      <c r="Q159" s="344">
        <f>IF(D159=0,"",(IF($F$3="YTD TOTALS",SUM(Blank2:TEMPLATE!G160),SUM(Blank:TEMPLATE!G160))))</f>
        <v>0</v>
      </c>
      <c r="R159" s="344" t="str">
        <f t="shared" si="16"/>
        <v/>
      </c>
      <c r="S159" s="344">
        <f>IF(D159=0,"",(IF($F$3="YTD TOTALS",SUM(SUM(Blank2:TEMPLATE!D160),SUM(Blank2:TEMPLATE!E160)),SUM(SUM(Blank:TEMPLATE!D160),SUM(Blank:TEMPLATE!E160)))))</f>
        <v>0</v>
      </c>
      <c r="T159" s="344" t="str">
        <f t="shared" si="17"/>
        <v/>
      </c>
      <c r="U159" s="344">
        <f>IF(D159=0,"",(IF($F$3="YTD TOTALS",SUM(Blank2:TEMPLATE!F160),SUM(Blank:TEMPLATE!F160))))</f>
        <v>0</v>
      </c>
      <c r="V159" s="344" t="str">
        <f t="shared" si="18"/>
        <v/>
      </c>
      <c r="W159" s="344">
        <f>IF(D159=0,"",(IF($F$3="YTD TOTALS",SUM(Blank2:TEMPLATE!H160),SUM(Blank:TEMPLATE!H160))))</f>
        <v>0</v>
      </c>
      <c r="X159" s="344">
        <f>IF(D159=0,"",(IF($F$3="YTD TOTALS",SUM(Blank2:TEMPLATE!I160),SUM(Blank:TEMPLATE!I160))))</f>
        <v>0</v>
      </c>
      <c r="Y159" s="344">
        <f>IF(D159=0,"",(IF($F$3="YTD TOTALS",SUM(Blank2:TEMPLATE!J160),SUM(Blank:TEMPLATE!J160))))</f>
        <v>0</v>
      </c>
      <c r="Z159" s="344">
        <f>IF(D159=0,"",(IF($F$3="YTD TOTALS",(SUM(Blank2:TEMPLATE!L160)-('MACHINE INFO'!P159*(B$6-B159+1))),(SUM(Blank:TEMPLATE!L160)-('MACHINE INFO'!P159*(B$6-B159+1))))))</f>
        <v>0</v>
      </c>
      <c r="AA159" s="345">
        <f t="shared" si="19"/>
        <v>0</v>
      </c>
      <c r="AB159" s="346">
        <f>IF(D159=0,"",(SUM('MACHINE INFO'!Q159)))</f>
        <v>0.11009999999999998</v>
      </c>
      <c r="AC159" s="347" t="str">
        <f t="shared" si="20"/>
        <v/>
      </c>
      <c r="AD159" s="348" t="str">
        <f t="shared" si="21"/>
        <v/>
      </c>
      <c r="AF159" s="17"/>
      <c r="AG159" s="17"/>
      <c r="AH159" s="17"/>
      <c r="AI159" s="17"/>
      <c r="AJ159" s="17"/>
      <c r="AK159" s="17"/>
      <c r="AL159" s="17"/>
      <c r="AM159" s="17"/>
      <c r="AN159" s="17"/>
    </row>
    <row r="160" spans="1:43" ht="19.25" customHeight="1" x14ac:dyDescent="0.4">
      <c r="A160" s="252" t="str">
        <f>'MACHINE INFO'!B160</f>
        <v>TP</v>
      </c>
      <c r="B160" s="228">
        <f>IF($F$3="YTD TOTALS",IF('MACHINE INFO'!C160-B$2&gt;0,'MACHINE INFO'!C160,B$2),'MACHINE INFO'!C160)</f>
        <v>45919</v>
      </c>
      <c r="C160" s="18">
        <f>'MACHINE INFO'!E160</f>
        <v>151</v>
      </c>
      <c r="D160" s="18">
        <f>'MACHINE INFO'!F160</f>
        <v>411803693</v>
      </c>
      <c r="E160" s="19">
        <f>'MACHINE INFO'!G160</f>
        <v>0.01</v>
      </c>
      <c r="F160" s="18" t="str">
        <f>'MACHINE INFO'!H160</f>
        <v>IGT</v>
      </c>
      <c r="G160" s="18">
        <f>'MACHINE INFO'!M160</f>
        <v>0</v>
      </c>
      <c r="H160" s="18" t="str">
        <f>'MACHINE INFO'!N160</f>
        <v>5R38L88-888CR</v>
      </c>
      <c r="I160" s="336" t="e">
        <f>'MACHINE INFO'!#REF!</f>
        <v>#REF!</v>
      </c>
      <c r="J160" s="336" t="e">
        <f>'MACHINE INFO'!#REF!</f>
        <v>#REF!</v>
      </c>
      <c r="K160" s="18" t="str">
        <f>'MACHINE INFO'!O160</f>
        <v>VIDEO MACHINE</v>
      </c>
      <c r="L160" s="18" t="e">
        <f>'MACHINE INFO'!#REF!</f>
        <v>#REF!</v>
      </c>
      <c r="M160" s="573">
        <f>IF('MACHINE INFO'!P160="","",'MACHINE INFO'!P160)</f>
        <v>0</v>
      </c>
      <c r="N160" s="235">
        <f>'MACHINE INFO'!S160</f>
        <v>45597</v>
      </c>
      <c r="O160" s="344">
        <f>IF(D160=0,"",(IF($F$3="YTD TOTALS",SUM(Blank2:TEMPLATE!C161),SUM(Blank:TEMPLATE!C161))))</f>
        <v>0</v>
      </c>
      <c r="P160" s="344" t="s">
        <v>727</v>
      </c>
      <c r="Q160" s="344">
        <f>IF(D160=0,"",(IF($F$3="YTD TOTALS",SUM(Blank2:TEMPLATE!G161),SUM(Blank:TEMPLATE!G161))))</f>
        <v>0</v>
      </c>
      <c r="R160" s="344" t="str">
        <f t="shared" si="16"/>
        <v/>
      </c>
      <c r="S160" s="344">
        <f>IF(D160=0,"",(IF($F$3="YTD TOTALS",SUM(SUM(Blank2:TEMPLATE!D161),SUM(Blank2:TEMPLATE!E161)),SUM(SUM(Blank:TEMPLATE!D161),SUM(Blank:TEMPLATE!E161)))))</f>
        <v>0</v>
      </c>
      <c r="T160" s="344" t="str">
        <f t="shared" si="17"/>
        <v/>
      </c>
      <c r="U160" s="344">
        <f>IF(D160=0,"",(IF($F$3="YTD TOTALS",SUM(Blank2:TEMPLATE!F161),SUM(Blank:TEMPLATE!F161))))</f>
        <v>0</v>
      </c>
      <c r="V160" s="344" t="str">
        <f t="shared" si="18"/>
        <v/>
      </c>
      <c r="W160" s="344">
        <f>IF(D160=0,"",(IF($F$3="YTD TOTALS",SUM(Blank2:TEMPLATE!H161),SUM(Blank:TEMPLATE!H161))))</f>
        <v>0</v>
      </c>
      <c r="X160" s="344">
        <f>IF(D160=0,"",(IF($F$3="YTD TOTALS",SUM(Blank2:TEMPLATE!I161),SUM(Blank:TEMPLATE!I161))))</f>
        <v>0</v>
      </c>
      <c r="Y160" s="344">
        <f>IF(D160=0,"",(IF($F$3="YTD TOTALS",SUM(Blank2:TEMPLATE!J161),SUM(Blank:TEMPLATE!J161))))</f>
        <v>0</v>
      </c>
      <c r="Z160" s="344">
        <f>IF(D160=0,"",(IF($F$3="YTD TOTALS",(SUM(Blank2:TEMPLATE!L161)-('MACHINE INFO'!P160*(B$6-B160+1))),(SUM(Blank:TEMPLATE!L161)-('MACHINE INFO'!P160*(B$6-B160+1))))))</f>
        <v>0</v>
      </c>
      <c r="AA160" s="345">
        <f t="shared" si="19"/>
        <v>0</v>
      </c>
      <c r="AB160" s="346">
        <f>IF(D160=0,"",(SUM('MACHINE INFO'!Q160)))</f>
        <v>0.11009999999999998</v>
      </c>
      <c r="AC160" s="347" t="str">
        <f t="shared" si="20"/>
        <v/>
      </c>
      <c r="AD160" s="348" t="str">
        <f t="shared" si="21"/>
        <v/>
      </c>
      <c r="AF160" s="17"/>
      <c r="AG160" s="17"/>
      <c r="AH160" s="17"/>
      <c r="AI160" s="17"/>
      <c r="AJ160" s="17"/>
      <c r="AK160" s="17"/>
      <c r="AL160" s="17"/>
      <c r="AM160" s="17"/>
      <c r="AN160" s="17"/>
    </row>
    <row r="161" spans="1:41" ht="19.25" customHeight="1" x14ac:dyDescent="0.4">
      <c r="A161" s="252" t="str">
        <f>'MACHINE INFO'!B161</f>
        <v>TP</v>
      </c>
      <c r="B161" s="228">
        <f>IF($F$3="YTD TOTALS",IF('MACHINE INFO'!C161-B$2&gt;0,'MACHINE INFO'!C161,B$2),'MACHINE INFO'!C161)</f>
        <v>45919</v>
      </c>
      <c r="C161" s="18">
        <f>'MACHINE INFO'!E161</f>
        <v>152</v>
      </c>
      <c r="D161" s="18">
        <f>'MACHINE INFO'!F161</f>
        <v>411816744</v>
      </c>
      <c r="E161" s="19">
        <f>'MACHINE INFO'!G161</f>
        <v>0.01</v>
      </c>
      <c r="F161" s="18" t="str">
        <f>'MACHINE INFO'!H161</f>
        <v>IGT</v>
      </c>
      <c r="G161" s="18">
        <f>'MACHINE INFO'!M161</f>
        <v>0</v>
      </c>
      <c r="H161" s="18" t="str">
        <f>'MACHINE INFO'!N161</f>
        <v>5R38L88-888CR</v>
      </c>
      <c r="I161" s="336" t="e">
        <f>'MACHINE INFO'!#REF!</f>
        <v>#REF!</v>
      </c>
      <c r="J161" s="336" t="e">
        <f>'MACHINE INFO'!#REF!</f>
        <v>#REF!</v>
      </c>
      <c r="K161" s="18" t="str">
        <f>'MACHINE INFO'!O161</f>
        <v>VIDEO MACHINE</v>
      </c>
      <c r="L161" s="18" t="e">
        <f>'MACHINE INFO'!#REF!</f>
        <v>#REF!</v>
      </c>
      <c r="M161" s="573">
        <f>IF('MACHINE INFO'!P161="","",'MACHINE INFO'!P161)</f>
        <v>0</v>
      </c>
      <c r="N161" s="235">
        <f>'MACHINE INFO'!S161</f>
        <v>45597</v>
      </c>
      <c r="O161" s="344">
        <f>IF(D161=0,"",(IF($F$3="YTD TOTALS",SUM(Blank2:TEMPLATE!C162),SUM(Blank:TEMPLATE!C162))))</f>
        <v>0</v>
      </c>
      <c r="P161" s="344" t="s">
        <v>728</v>
      </c>
      <c r="Q161" s="344">
        <f>IF(D161=0,"",(IF($F$3="YTD TOTALS",SUM(Blank2:TEMPLATE!G162),SUM(Blank:TEMPLATE!G162))))</f>
        <v>0</v>
      </c>
      <c r="R161" s="344" t="str">
        <f t="shared" si="16"/>
        <v/>
      </c>
      <c r="S161" s="344">
        <f>IF(D161=0,"",(IF($F$3="YTD TOTALS",SUM(SUM(Blank2:TEMPLATE!D162),SUM(Blank2:TEMPLATE!E162)),SUM(SUM(Blank:TEMPLATE!D162),SUM(Blank:TEMPLATE!E162)))))</f>
        <v>0</v>
      </c>
      <c r="T161" s="344" t="str">
        <f t="shared" si="17"/>
        <v/>
      </c>
      <c r="U161" s="344">
        <f>IF(D161=0,"",(IF($F$3="YTD TOTALS",SUM(Blank2:TEMPLATE!F162),SUM(Blank:TEMPLATE!F162))))</f>
        <v>0</v>
      </c>
      <c r="V161" s="344" t="str">
        <f t="shared" si="18"/>
        <v/>
      </c>
      <c r="W161" s="344">
        <f>IF(D161=0,"",(IF($F$3="YTD TOTALS",SUM(Blank2:TEMPLATE!H162),SUM(Blank:TEMPLATE!H162))))</f>
        <v>0</v>
      </c>
      <c r="X161" s="344">
        <f>IF(D161=0,"",(IF($F$3="YTD TOTALS",SUM(Blank2:TEMPLATE!I162),SUM(Blank:TEMPLATE!I162))))</f>
        <v>0</v>
      </c>
      <c r="Y161" s="344">
        <f>IF(D161=0,"",(IF($F$3="YTD TOTALS",SUM(Blank2:TEMPLATE!J162),SUM(Blank:TEMPLATE!J162))))</f>
        <v>0</v>
      </c>
      <c r="Z161" s="344">
        <f>IF(D161=0,"",(IF($F$3="YTD TOTALS",(SUM(Blank2:TEMPLATE!L162)-('MACHINE INFO'!P161*(B$6-B161+1))),(SUM(Blank:TEMPLATE!L162)-('MACHINE INFO'!P161*(B$6-B161+1))))))</f>
        <v>0</v>
      </c>
      <c r="AA161" s="345">
        <f t="shared" si="19"/>
        <v>0</v>
      </c>
      <c r="AB161" s="346">
        <f>IF(D161=0,"",(SUM('MACHINE INFO'!Q161)))</f>
        <v>0.11009999999999998</v>
      </c>
      <c r="AC161" s="347" t="str">
        <f t="shared" si="20"/>
        <v/>
      </c>
      <c r="AD161" s="348" t="str">
        <f t="shared" si="21"/>
        <v/>
      </c>
      <c r="AF161" s="17"/>
      <c r="AG161" s="17"/>
      <c r="AH161" s="17"/>
      <c r="AI161" s="17"/>
      <c r="AJ161" s="17"/>
      <c r="AK161" s="17"/>
      <c r="AL161" s="17"/>
      <c r="AM161" s="17"/>
      <c r="AN161" s="17"/>
    </row>
    <row r="162" spans="1:41" ht="19.25" customHeight="1" x14ac:dyDescent="0.4">
      <c r="A162" s="252" t="str">
        <f>'MACHINE INFO'!B162</f>
        <v>TP</v>
      </c>
      <c r="B162" s="228">
        <f>IF($F$3="YTD TOTALS",IF('MACHINE INFO'!C162-B$2&gt;0,'MACHINE INFO'!C162,B$2),'MACHINE INFO'!C162)</f>
        <v>45915</v>
      </c>
      <c r="C162" s="18">
        <f>'MACHINE INFO'!E162</f>
        <v>153</v>
      </c>
      <c r="D162" s="18">
        <f>'MACHINE INFO'!F162</f>
        <v>411820150</v>
      </c>
      <c r="E162" s="19">
        <f>'MACHINE INFO'!G162</f>
        <v>0.01</v>
      </c>
      <c r="F162" s="18" t="str">
        <f>'MACHINE INFO'!H162</f>
        <v>IGT</v>
      </c>
      <c r="G162" s="18">
        <f>'MACHINE INFO'!M162</f>
        <v>0</v>
      </c>
      <c r="H162" s="18" t="str">
        <f>'MACHINE INFO'!N162</f>
        <v>5R20L40-400CR</v>
      </c>
      <c r="I162" s="336" t="e">
        <f>'MACHINE INFO'!#REF!</f>
        <v>#REF!</v>
      </c>
      <c r="J162" s="336" t="e">
        <f>'MACHINE INFO'!#REF!</f>
        <v>#REF!</v>
      </c>
      <c r="K162" s="18" t="str">
        <f>'MACHINE INFO'!O162</f>
        <v>VIDEO MACHINE</v>
      </c>
      <c r="L162" s="18" t="e">
        <f>'MACHINE INFO'!#REF!</f>
        <v>#REF!</v>
      </c>
      <c r="M162" s="573">
        <f>IF('MACHINE INFO'!P162="","",'MACHINE INFO'!P162)</f>
        <v>0</v>
      </c>
      <c r="N162" s="235">
        <f>'MACHINE INFO'!S162</f>
        <v>45597</v>
      </c>
      <c r="O162" s="344">
        <f>IF(D162=0,"",(IF($F$3="YTD TOTALS",SUM(Blank2:TEMPLATE!C163),SUM(Blank:TEMPLATE!C163))))</f>
        <v>0</v>
      </c>
      <c r="P162" s="344" t="s">
        <v>729</v>
      </c>
      <c r="Q162" s="344">
        <f>IF(D162=0,"",(IF($F$3="YTD TOTALS",SUM(Blank2:TEMPLATE!G163),SUM(Blank:TEMPLATE!G163))))</f>
        <v>0</v>
      </c>
      <c r="R162" s="344" t="str">
        <f t="shared" si="16"/>
        <v/>
      </c>
      <c r="S162" s="344">
        <f>IF(D162=0,"",(IF($F$3="YTD TOTALS",SUM(SUM(Blank2:TEMPLATE!D163),SUM(Blank2:TEMPLATE!E163)),SUM(SUM(Blank:TEMPLATE!D163),SUM(Blank:TEMPLATE!E163)))))</f>
        <v>0</v>
      </c>
      <c r="T162" s="344" t="str">
        <f t="shared" si="17"/>
        <v/>
      </c>
      <c r="U162" s="344">
        <f>IF(D162=0,"",(IF($F$3="YTD TOTALS",SUM(Blank2:TEMPLATE!F163),SUM(Blank:TEMPLATE!F163))))</f>
        <v>0</v>
      </c>
      <c r="V162" s="344" t="str">
        <f t="shared" si="18"/>
        <v/>
      </c>
      <c r="W162" s="344">
        <f>IF(D162=0,"",(IF($F$3="YTD TOTALS",SUM(Blank2:TEMPLATE!H163),SUM(Blank:TEMPLATE!H163))))</f>
        <v>0</v>
      </c>
      <c r="X162" s="344">
        <f>IF(D162=0,"",(IF($F$3="YTD TOTALS",SUM(Blank2:TEMPLATE!I163),SUM(Blank:TEMPLATE!I163))))</f>
        <v>0</v>
      </c>
      <c r="Y162" s="344">
        <f>IF(D162=0,"",(IF($F$3="YTD TOTALS",SUM(Blank2:TEMPLATE!J163),SUM(Blank:TEMPLATE!J163))))</f>
        <v>0</v>
      </c>
      <c r="Z162" s="344">
        <f>IF(D162=0,"",(IF($F$3="YTD TOTALS",(SUM(Blank2:TEMPLATE!L163)-('MACHINE INFO'!P162*(B$6-B162+1))),(SUM(Blank:TEMPLATE!L163)-('MACHINE INFO'!P162*(B$6-B162+1))))))</f>
        <v>0</v>
      </c>
      <c r="AA162" s="345">
        <f t="shared" si="19"/>
        <v>0</v>
      </c>
      <c r="AB162" s="346">
        <f>IF(D162=0,"",(SUM('MACHINE INFO'!Q162)))</f>
        <v>0.11350000000000005</v>
      </c>
      <c r="AC162" s="347" t="str">
        <f t="shared" si="20"/>
        <v/>
      </c>
      <c r="AD162" s="348" t="str">
        <f t="shared" si="21"/>
        <v/>
      </c>
      <c r="AF162" s="23"/>
      <c r="AG162" s="23"/>
      <c r="AH162" s="23"/>
      <c r="AI162" s="23"/>
      <c r="AJ162" s="23"/>
      <c r="AK162" s="23"/>
      <c r="AL162" s="23"/>
      <c r="AM162" s="23"/>
      <c r="AN162" s="23"/>
    </row>
    <row r="163" spans="1:41" ht="19.25" customHeight="1" x14ac:dyDescent="0.4">
      <c r="A163" s="252" t="str">
        <f>'MACHINE INFO'!B163</f>
        <v>TP</v>
      </c>
      <c r="B163" s="228">
        <f>IF($F$3="YTD TOTALS",IF('MACHINE INFO'!C163-B$2&gt;0,'MACHINE INFO'!C163,B$2),'MACHINE INFO'!C163)</f>
        <v>45915</v>
      </c>
      <c r="C163" s="18">
        <f>'MACHINE INFO'!E163</f>
        <v>154</v>
      </c>
      <c r="D163" s="18">
        <f>'MACHINE INFO'!F163</f>
        <v>411839027</v>
      </c>
      <c r="E163" s="19">
        <f>'MACHINE INFO'!G163</f>
        <v>0.01</v>
      </c>
      <c r="F163" s="18" t="str">
        <f>'MACHINE INFO'!H163</f>
        <v>IGT</v>
      </c>
      <c r="G163" s="18">
        <f>'MACHINE INFO'!M163</f>
        <v>0</v>
      </c>
      <c r="H163" s="18" t="str">
        <f>'MACHINE INFO'!N163</f>
        <v>5R20L40-400CR</v>
      </c>
      <c r="I163" s="336" t="e">
        <f>'MACHINE INFO'!#REF!</f>
        <v>#REF!</v>
      </c>
      <c r="J163" s="336" t="e">
        <f>'MACHINE INFO'!#REF!</f>
        <v>#REF!</v>
      </c>
      <c r="K163" s="18" t="str">
        <f>'MACHINE INFO'!O163</f>
        <v>VIDEO MACHINE</v>
      </c>
      <c r="L163" s="18" t="e">
        <f>'MACHINE INFO'!#REF!</f>
        <v>#REF!</v>
      </c>
      <c r="M163" s="573">
        <f>IF('MACHINE INFO'!P163="","",'MACHINE INFO'!P163)</f>
        <v>0</v>
      </c>
      <c r="N163" s="235">
        <f>'MACHINE INFO'!S163</f>
        <v>45597</v>
      </c>
      <c r="O163" s="344">
        <f>IF(D163=0,"",(IF($F$3="YTD TOTALS",SUM(Blank2:TEMPLATE!C164),SUM(Blank:TEMPLATE!C164))))</f>
        <v>0</v>
      </c>
      <c r="P163" s="344" t="s">
        <v>730</v>
      </c>
      <c r="Q163" s="344">
        <f>IF(D163=0,"",(IF($F$3="YTD TOTALS",SUM(Blank2:TEMPLATE!G164),SUM(Blank:TEMPLATE!G164))))</f>
        <v>0</v>
      </c>
      <c r="R163" s="344" t="str">
        <f t="shared" si="16"/>
        <v/>
      </c>
      <c r="S163" s="344">
        <f>IF(D163=0,"",(IF($F$3="YTD TOTALS",SUM(SUM(Blank2:TEMPLATE!D164),SUM(Blank2:TEMPLATE!E164)),SUM(SUM(Blank:TEMPLATE!D164),SUM(Blank:TEMPLATE!E164)))))</f>
        <v>0</v>
      </c>
      <c r="T163" s="344" t="str">
        <f t="shared" si="17"/>
        <v/>
      </c>
      <c r="U163" s="344">
        <f>IF(D163=0,"",(IF($F$3="YTD TOTALS",SUM(Blank2:TEMPLATE!F164),SUM(Blank:TEMPLATE!F164))))</f>
        <v>0</v>
      </c>
      <c r="V163" s="344" t="str">
        <f t="shared" si="18"/>
        <v/>
      </c>
      <c r="W163" s="344">
        <f>IF(D163=0,"",(IF($F$3="YTD TOTALS",SUM(Blank2:TEMPLATE!H164),SUM(Blank:TEMPLATE!H164))))</f>
        <v>0</v>
      </c>
      <c r="X163" s="344">
        <f>IF(D163=0,"",(IF($F$3="YTD TOTALS",SUM(Blank2:TEMPLATE!I164),SUM(Blank:TEMPLATE!I164))))</f>
        <v>0</v>
      </c>
      <c r="Y163" s="344">
        <f>IF(D163=0,"",(IF($F$3="YTD TOTALS",SUM(Blank2:TEMPLATE!J164),SUM(Blank:TEMPLATE!J164))))</f>
        <v>0</v>
      </c>
      <c r="Z163" s="344">
        <f>IF(D163=0,"",(IF($F$3="YTD TOTALS",(SUM(Blank2:TEMPLATE!L164)-('MACHINE INFO'!P163*(B$6-B163+1))),(SUM(Blank:TEMPLATE!L164)-('MACHINE INFO'!P163*(B$6-B163+1))))))</f>
        <v>0</v>
      </c>
      <c r="AA163" s="345">
        <f t="shared" si="19"/>
        <v>0</v>
      </c>
      <c r="AB163" s="346">
        <f>IF(D163=0,"",(SUM('MACHINE INFO'!Q163)))</f>
        <v>0.11350000000000005</v>
      </c>
      <c r="AC163" s="347" t="str">
        <f t="shared" si="20"/>
        <v/>
      </c>
      <c r="AD163" s="348" t="str">
        <f t="shared" si="21"/>
        <v/>
      </c>
    </row>
    <row r="164" spans="1:41" ht="19.25" customHeight="1" x14ac:dyDescent="0.4">
      <c r="A164" s="252" t="str">
        <f>'MACHINE INFO'!B164</f>
        <v>TP</v>
      </c>
      <c r="B164" s="228">
        <f>IF($F$3="YTD TOTALS",IF('MACHINE INFO'!C164-B$2&gt;0,'MACHINE INFO'!C164,B$2),'MACHINE INFO'!C164)</f>
        <v>45915</v>
      </c>
      <c r="C164" s="18">
        <f>'MACHINE INFO'!E164</f>
        <v>155</v>
      </c>
      <c r="D164" s="18">
        <f>'MACHINE INFO'!F164</f>
        <v>411842836</v>
      </c>
      <c r="E164" s="19">
        <f>'MACHINE INFO'!G164</f>
        <v>0.01</v>
      </c>
      <c r="F164" s="18" t="str">
        <f>'MACHINE INFO'!H164</f>
        <v>IGT</v>
      </c>
      <c r="G164" s="18">
        <f>'MACHINE INFO'!M164</f>
        <v>0</v>
      </c>
      <c r="H164" s="18" t="str">
        <f>'MACHINE INFO'!N164</f>
        <v>5R20L40-400CR</v>
      </c>
      <c r="I164" s="336" t="e">
        <f>'MACHINE INFO'!#REF!</f>
        <v>#REF!</v>
      </c>
      <c r="J164" s="336" t="e">
        <f>'MACHINE INFO'!#REF!</f>
        <v>#REF!</v>
      </c>
      <c r="K164" s="18" t="str">
        <f>'MACHINE INFO'!O164</f>
        <v>VIDEO MACHINE</v>
      </c>
      <c r="L164" s="18" t="e">
        <f>'MACHINE INFO'!#REF!</f>
        <v>#REF!</v>
      </c>
      <c r="M164" s="573">
        <f>IF('MACHINE INFO'!P164="","",'MACHINE INFO'!P164)</f>
        <v>0</v>
      </c>
      <c r="N164" s="235">
        <f>'MACHINE INFO'!S164</f>
        <v>45597</v>
      </c>
      <c r="O164" s="344">
        <f>IF(D164=0,"",(IF($F$3="YTD TOTALS",SUM(Blank2:TEMPLATE!C165),SUM(Blank:TEMPLATE!C165))))</f>
        <v>0</v>
      </c>
      <c r="P164" s="344" t="s">
        <v>731</v>
      </c>
      <c r="Q164" s="344">
        <f>IF(D164=0,"",(IF($F$3="YTD TOTALS",SUM(Blank2:TEMPLATE!G165),SUM(Blank:TEMPLATE!G165))))</f>
        <v>0</v>
      </c>
      <c r="R164" s="344" t="str">
        <f t="shared" si="16"/>
        <v/>
      </c>
      <c r="S164" s="344">
        <f>IF(D164=0,"",(IF($F$3="YTD TOTALS",SUM(SUM(Blank2:TEMPLATE!D165),SUM(Blank2:TEMPLATE!E165)),SUM(SUM(Blank:TEMPLATE!D165),SUM(Blank:TEMPLATE!E165)))))</f>
        <v>0</v>
      </c>
      <c r="T164" s="344" t="str">
        <f t="shared" si="17"/>
        <v/>
      </c>
      <c r="U164" s="344">
        <f>IF(D164=0,"",(IF($F$3="YTD TOTALS",SUM(Blank2:TEMPLATE!F165),SUM(Blank:TEMPLATE!F165))))</f>
        <v>0</v>
      </c>
      <c r="V164" s="344" t="str">
        <f t="shared" si="18"/>
        <v/>
      </c>
      <c r="W164" s="344">
        <f>IF(D164=0,"",(IF($F$3="YTD TOTALS",SUM(Blank2:TEMPLATE!H165),SUM(Blank:TEMPLATE!H165))))</f>
        <v>0</v>
      </c>
      <c r="X164" s="344">
        <f>IF(D164=0,"",(IF($F$3="YTD TOTALS",SUM(Blank2:TEMPLATE!I165),SUM(Blank:TEMPLATE!I165))))</f>
        <v>0</v>
      </c>
      <c r="Y164" s="344">
        <f>IF(D164=0,"",(IF($F$3="YTD TOTALS",SUM(Blank2:TEMPLATE!J165),SUM(Blank:TEMPLATE!J165))))</f>
        <v>0</v>
      </c>
      <c r="Z164" s="344">
        <f>IF(D164=0,"",(IF($F$3="YTD TOTALS",(SUM(Blank2:TEMPLATE!L165)-('MACHINE INFO'!P164*(B$6-B164+1))),(SUM(Blank:TEMPLATE!L165)-('MACHINE INFO'!P164*(B$6-B164+1))))))</f>
        <v>0</v>
      </c>
      <c r="AA164" s="345">
        <f t="shared" si="19"/>
        <v>0</v>
      </c>
      <c r="AB164" s="346">
        <f>IF(D164=0,"",(SUM('MACHINE INFO'!Q164)))</f>
        <v>0.11350000000000005</v>
      </c>
      <c r="AC164" s="347" t="str">
        <f t="shared" si="20"/>
        <v/>
      </c>
      <c r="AD164" s="348" t="str">
        <f t="shared" si="21"/>
        <v/>
      </c>
    </row>
    <row r="165" spans="1:41" ht="19.25" customHeight="1" x14ac:dyDescent="0.4">
      <c r="A165" s="252" t="str">
        <f>'MACHINE INFO'!B165</f>
        <v>TP</v>
      </c>
      <c r="B165" s="228">
        <f>IF($F$3="YTD TOTALS",IF('MACHINE INFO'!C165-B$2&gt;0,'MACHINE INFO'!C165,B$2),'MACHINE INFO'!C165)</f>
        <v>45915</v>
      </c>
      <c r="C165" s="18">
        <f>'MACHINE INFO'!E165</f>
        <v>156</v>
      </c>
      <c r="D165" s="18">
        <f>'MACHINE INFO'!F165</f>
        <v>411856097</v>
      </c>
      <c r="E165" s="19">
        <f>'MACHINE INFO'!G165</f>
        <v>0.01</v>
      </c>
      <c r="F165" s="18" t="str">
        <f>'MACHINE INFO'!H165</f>
        <v>ARISTOCRAT</v>
      </c>
      <c r="G165" s="18">
        <f>'MACHINE INFO'!M165</f>
        <v>0</v>
      </c>
      <c r="H165" s="18" t="str">
        <f>'MACHINE INFO'!N165</f>
        <v>5R1024W75-800CR</v>
      </c>
      <c r="I165" s="336" t="e">
        <f>'MACHINE INFO'!#REF!</f>
        <v>#REF!</v>
      </c>
      <c r="J165" s="336" t="e">
        <f>'MACHINE INFO'!#REF!</f>
        <v>#REF!</v>
      </c>
      <c r="K165" s="18" t="str">
        <f>'MACHINE INFO'!O165</f>
        <v>VIDEO MACHINE</v>
      </c>
      <c r="L165" s="18" t="e">
        <f>'MACHINE INFO'!#REF!</f>
        <v>#REF!</v>
      </c>
      <c r="M165" s="573">
        <f>IF('MACHINE INFO'!P165="","",'MACHINE INFO'!P165)</f>
        <v>46.67</v>
      </c>
      <c r="N165" s="235">
        <f>'MACHINE INFO'!S165</f>
        <v>45627</v>
      </c>
      <c r="O165" s="344">
        <f>IF(D165=0,"",(IF($F$3="YTD TOTALS",SUM(Blank2:TEMPLATE!C166),SUM(Blank:TEMPLATE!C166))))</f>
        <v>0</v>
      </c>
      <c r="P165" s="344" t="s">
        <v>732</v>
      </c>
      <c r="Q165" s="344">
        <f>IF(D165=0,"",(IF($F$3="YTD TOTALS",SUM(Blank2:TEMPLATE!G166),SUM(Blank:TEMPLATE!G166))))</f>
        <v>0</v>
      </c>
      <c r="R165" s="344" t="str">
        <f t="shared" si="16"/>
        <v/>
      </c>
      <c r="S165" s="344">
        <f>IF(D165=0,"",(IF($F$3="YTD TOTALS",SUM(SUM(Blank2:TEMPLATE!D166),SUM(Blank2:TEMPLATE!E166)),SUM(SUM(Blank:TEMPLATE!D166),SUM(Blank:TEMPLATE!E166)))))</f>
        <v>0</v>
      </c>
      <c r="T165" s="344" t="str">
        <f t="shared" si="17"/>
        <v/>
      </c>
      <c r="U165" s="344">
        <f>IF(D165=0,"",(IF($F$3="YTD TOTALS",SUM(Blank2:TEMPLATE!F166),SUM(Blank:TEMPLATE!F166))))</f>
        <v>0</v>
      </c>
      <c r="V165" s="344" t="str">
        <f t="shared" si="18"/>
        <v/>
      </c>
      <c r="W165" s="344">
        <f>IF(D165=0,"",(IF($F$3="YTD TOTALS",SUM(Blank2:TEMPLATE!H166),SUM(Blank:TEMPLATE!H166))))</f>
        <v>0</v>
      </c>
      <c r="X165" s="344">
        <f>IF(D165=0,"",(IF($F$3="YTD TOTALS",SUM(Blank2:TEMPLATE!I166),SUM(Blank:TEMPLATE!I166))))</f>
        <v>0</v>
      </c>
      <c r="Y165" s="344">
        <f>IF(D165=0,"",(IF($F$3="YTD TOTALS",SUM(Blank2:TEMPLATE!J166),SUM(Blank:TEMPLATE!J166))))</f>
        <v>0</v>
      </c>
      <c r="Z165" s="344">
        <f>IF(D165=0,"",(IF($F$3="YTD TOTALS",(SUM(Blank2:TEMPLATE!L166)-('MACHINE INFO'!P165*(B$6-B165+1))),(SUM(Blank:TEMPLATE!L166)-('MACHINE INFO'!P165*(B$6-B165+1))))))</f>
        <v>-3546.92</v>
      </c>
      <c r="AA165" s="345">
        <f t="shared" si="19"/>
        <v>-46.67</v>
      </c>
      <c r="AB165" s="346">
        <f>IF(D165=0,"",(SUM('MACHINE INFO'!Q165)))</f>
        <v>0.11329999999999996</v>
      </c>
      <c r="AC165" s="347" t="str">
        <f t="shared" si="20"/>
        <v/>
      </c>
      <c r="AD165" s="348" t="str">
        <f t="shared" si="21"/>
        <v/>
      </c>
    </row>
    <row r="166" spans="1:41" ht="19.25" customHeight="1" x14ac:dyDescent="0.4">
      <c r="A166" s="252" t="str">
        <f>'MACHINE INFO'!B166</f>
        <v>TP</v>
      </c>
      <c r="B166" s="228">
        <f>IF($F$3="YTD TOTALS",IF('MACHINE INFO'!C166-B$2&gt;0,'MACHINE INFO'!C166,B$2),'MACHINE INFO'!C166)</f>
        <v>45915</v>
      </c>
      <c r="C166" s="18">
        <f>'MACHINE INFO'!E166</f>
        <v>157</v>
      </c>
      <c r="D166" s="18">
        <f>'MACHINE INFO'!F166</f>
        <v>411865199</v>
      </c>
      <c r="E166" s="19">
        <f>'MACHINE INFO'!G166</f>
        <v>0.01</v>
      </c>
      <c r="F166" s="18" t="str">
        <f>'MACHINE INFO'!H166</f>
        <v>ARISTOCRAT</v>
      </c>
      <c r="G166" s="18">
        <f>'MACHINE INFO'!M166</f>
        <v>0</v>
      </c>
      <c r="H166" s="18" t="str">
        <f>'MACHINE INFO'!N166</f>
        <v>5R1024W75-800CR</v>
      </c>
      <c r="I166" s="336" t="e">
        <f>'MACHINE INFO'!#REF!</f>
        <v>#REF!</v>
      </c>
      <c r="J166" s="336" t="e">
        <f>'MACHINE INFO'!#REF!</f>
        <v>#REF!</v>
      </c>
      <c r="K166" s="18" t="str">
        <f>'MACHINE INFO'!O166</f>
        <v>VIDEO MACHINE</v>
      </c>
      <c r="L166" s="18" t="e">
        <f>'MACHINE INFO'!#REF!</f>
        <v>#REF!</v>
      </c>
      <c r="M166" s="573">
        <f>IF('MACHINE INFO'!P166="","",'MACHINE INFO'!P166)</f>
        <v>46.67</v>
      </c>
      <c r="N166" s="235">
        <f>'MACHINE INFO'!S166</f>
        <v>45627</v>
      </c>
      <c r="O166" s="344">
        <f>IF(D166=0,"",(IF($F$3="YTD TOTALS",SUM(Blank2:TEMPLATE!C167),SUM(Blank:TEMPLATE!C167))))</f>
        <v>0</v>
      </c>
      <c r="P166" s="344" t="s">
        <v>733</v>
      </c>
      <c r="Q166" s="344">
        <f>IF(D166=0,"",(IF($F$3="YTD TOTALS",SUM(Blank2:TEMPLATE!G167),SUM(Blank:TEMPLATE!G167))))</f>
        <v>0</v>
      </c>
      <c r="R166" s="344" t="str">
        <f t="shared" si="16"/>
        <v/>
      </c>
      <c r="S166" s="344">
        <f>IF(D166=0,"",(IF($F$3="YTD TOTALS",SUM(SUM(Blank2:TEMPLATE!D167),SUM(Blank2:TEMPLATE!E167)),SUM(SUM(Blank:TEMPLATE!D167),SUM(Blank:TEMPLATE!E167)))))</f>
        <v>0</v>
      </c>
      <c r="T166" s="344" t="str">
        <f t="shared" si="17"/>
        <v/>
      </c>
      <c r="U166" s="344">
        <f>IF(D166=0,"",(IF($F$3="YTD TOTALS",SUM(Blank2:TEMPLATE!F167),SUM(Blank:TEMPLATE!F167))))</f>
        <v>0</v>
      </c>
      <c r="V166" s="344" t="str">
        <f t="shared" si="18"/>
        <v/>
      </c>
      <c r="W166" s="344">
        <f>IF(D166=0,"",(IF($F$3="YTD TOTALS",SUM(Blank2:TEMPLATE!H167),SUM(Blank:TEMPLATE!H167))))</f>
        <v>0</v>
      </c>
      <c r="X166" s="344">
        <f>IF(D166=0,"",(IF($F$3="YTD TOTALS",SUM(Blank2:TEMPLATE!I167),SUM(Blank:TEMPLATE!I167))))</f>
        <v>0</v>
      </c>
      <c r="Y166" s="344">
        <f>IF(D166=0,"",(IF($F$3="YTD TOTALS",SUM(Blank2:TEMPLATE!J167),SUM(Blank:TEMPLATE!J167))))</f>
        <v>0</v>
      </c>
      <c r="Z166" s="344">
        <f>IF(D166=0,"",(IF($F$3="YTD TOTALS",(SUM(Blank2:TEMPLATE!L167)-('MACHINE INFO'!P166*(B$6-B166+1))),(SUM(Blank:TEMPLATE!L167)-('MACHINE INFO'!P166*(B$6-B166+1))))))</f>
        <v>-3546.92</v>
      </c>
      <c r="AA166" s="345">
        <f t="shared" si="19"/>
        <v>-46.67</v>
      </c>
      <c r="AB166" s="346">
        <f>IF(D166=0,"",(SUM('MACHINE INFO'!Q166)))</f>
        <v>0.11329999999999996</v>
      </c>
      <c r="AC166" s="347" t="str">
        <f t="shared" si="20"/>
        <v/>
      </c>
      <c r="AD166" s="348" t="str">
        <f t="shared" si="21"/>
        <v/>
      </c>
    </row>
    <row r="167" spans="1:41" ht="19.25" customHeight="1" x14ac:dyDescent="0.4">
      <c r="A167" s="252" t="str">
        <f>'MACHINE INFO'!B167</f>
        <v>TP</v>
      </c>
      <c r="B167" s="228">
        <f>IF($F$3="YTD TOTALS",IF('MACHINE INFO'!C167-B$2&gt;0,'MACHINE INFO'!C167,B$2),'MACHINE INFO'!C167)</f>
        <v>45915</v>
      </c>
      <c r="C167" s="18">
        <f>'MACHINE INFO'!E167</f>
        <v>158</v>
      </c>
      <c r="D167" s="18">
        <f>'MACHINE INFO'!F167</f>
        <v>411872634</v>
      </c>
      <c r="E167" s="19">
        <f>'MACHINE INFO'!G167</f>
        <v>0.01</v>
      </c>
      <c r="F167" s="18" t="str">
        <f>'MACHINE INFO'!H167</f>
        <v>ARISTOCRAT</v>
      </c>
      <c r="G167" s="18">
        <f>'MACHINE INFO'!M167</f>
        <v>0</v>
      </c>
      <c r="H167" s="18" t="str">
        <f>'MACHINE INFO'!N167</f>
        <v>5R1024W75-800CR</v>
      </c>
      <c r="I167" s="336" t="e">
        <f>'MACHINE INFO'!#REF!</f>
        <v>#REF!</v>
      </c>
      <c r="J167" s="336" t="e">
        <f>'MACHINE INFO'!#REF!</f>
        <v>#REF!</v>
      </c>
      <c r="K167" s="18" t="str">
        <f>'MACHINE INFO'!O167</f>
        <v>VIDEO MACHINE</v>
      </c>
      <c r="L167" s="18" t="e">
        <f>'MACHINE INFO'!#REF!</f>
        <v>#REF!</v>
      </c>
      <c r="M167" s="573">
        <f>IF('MACHINE INFO'!P167="","",'MACHINE INFO'!P167)</f>
        <v>46.67</v>
      </c>
      <c r="N167" s="235">
        <f>'MACHINE INFO'!S167</f>
        <v>45627</v>
      </c>
      <c r="O167" s="344">
        <f>IF(D167=0,"",(IF($F$3="YTD TOTALS",SUM(Blank2:TEMPLATE!C168),SUM(Blank:TEMPLATE!C168))))</f>
        <v>0</v>
      </c>
      <c r="P167" s="344" t="s">
        <v>734</v>
      </c>
      <c r="Q167" s="344">
        <f>IF(D167=0,"",(IF($F$3="YTD TOTALS",SUM(Blank2:TEMPLATE!G168),SUM(Blank:TEMPLATE!G168))))</f>
        <v>0</v>
      </c>
      <c r="R167" s="344" t="str">
        <f t="shared" si="16"/>
        <v/>
      </c>
      <c r="S167" s="344">
        <f>IF(D167=0,"",(IF($F$3="YTD TOTALS",SUM(SUM(Blank2:TEMPLATE!D168),SUM(Blank2:TEMPLATE!E168)),SUM(SUM(Blank:TEMPLATE!D168),SUM(Blank:TEMPLATE!E168)))))</f>
        <v>0</v>
      </c>
      <c r="T167" s="344" t="str">
        <f t="shared" si="17"/>
        <v/>
      </c>
      <c r="U167" s="344">
        <f>IF(D167=0,"",(IF($F$3="YTD TOTALS",SUM(Blank2:TEMPLATE!F168),SUM(Blank:TEMPLATE!F168))))</f>
        <v>0</v>
      </c>
      <c r="V167" s="344" t="str">
        <f t="shared" si="18"/>
        <v/>
      </c>
      <c r="W167" s="344">
        <f>IF(D167=0,"",(IF($F$3="YTD TOTALS",SUM(Blank2:TEMPLATE!H168),SUM(Blank:TEMPLATE!H168))))</f>
        <v>0</v>
      </c>
      <c r="X167" s="344">
        <f>IF(D167=0,"",(IF($F$3="YTD TOTALS",SUM(Blank2:TEMPLATE!I168),SUM(Blank:TEMPLATE!I168))))</f>
        <v>0</v>
      </c>
      <c r="Y167" s="344">
        <f>IF(D167=0,"",(IF($F$3="YTD TOTALS",SUM(Blank2:TEMPLATE!J168),SUM(Blank:TEMPLATE!J168))))</f>
        <v>0</v>
      </c>
      <c r="Z167" s="344">
        <f>IF(D167=0,"",(IF($F$3="YTD TOTALS",(SUM(Blank2:TEMPLATE!L168)-('MACHINE INFO'!P167*(B$6-B167+1))),(SUM(Blank:TEMPLATE!L168)-('MACHINE INFO'!P167*(B$6-B167+1))))))</f>
        <v>-3546.92</v>
      </c>
      <c r="AA167" s="345">
        <f t="shared" si="19"/>
        <v>-46.67</v>
      </c>
      <c r="AB167" s="346">
        <f>IF(D167=0,"",(SUM('MACHINE INFO'!Q167)))</f>
        <v>0.11329999999999996</v>
      </c>
      <c r="AC167" s="347" t="str">
        <f t="shared" si="20"/>
        <v/>
      </c>
      <c r="AD167" s="348" t="str">
        <f t="shared" si="21"/>
        <v/>
      </c>
      <c r="AO167" s="17"/>
    </row>
    <row r="168" spans="1:41" ht="19.25" customHeight="1" x14ac:dyDescent="0.4">
      <c r="A168" s="252" t="str">
        <f>'MACHINE INFO'!B168</f>
        <v>TP</v>
      </c>
      <c r="B168" s="228">
        <f>IF($F$3="YTD TOTALS",IF('MACHINE INFO'!C168-B$2&gt;0,'MACHINE INFO'!C168,B$2),'MACHINE INFO'!C168)</f>
        <v>45915</v>
      </c>
      <c r="C168" s="18">
        <f>'MACHINE INFO'!E168</f>
        <v>159</v>
      </c>
      <c r="D168" s="18">
        <f>'MACHINE INFO'!F168</f>
        <v>411885987</v>
      </c>
      <c r="E168" s="19">
        <f>'MACHINE INFO'!G168</f>
        <v>0.01</v>
      </c>
      <c r="F168" s="18" t="str">
        <f>'MACHINE INFO'!H168</f>
        <v>ARISTOCRAT</v>
      </c>
      <c r="G168" s="18">
        <f>'MACHINE INFO'!M168</f>
        <v>0</v>
      </c>
      <c r="H168" s="18" t="str">
        <f>'MACHINE INFO'!N168</f>
        <v>5R1024W75-800CR</v>
      </c>
      <c r="I168" s="336" t="e">
        <f>'MACHINE INFO'!#REF!</f>
        <v>#REF!</v>
      </c>
      <c r="J168" s="336" t="e">
        <f>'MACHINE INFO'!#REF!</f>
        <v>#REF!</v>
      </c>
      <c r="K168" s="18" t="str">
        <f>'MACHINE INFO'!O168</f>
        <v>VIDEO MACHINE</v>
      </c>
      <c r="L168" s="18" t="e">
        <f>'MACHINE INFO'!#REF!</f>
        <v>#REF!</v>
      </c>
      <c r="M168" s="573">
        <f>IF('MACHINE INFO'!P168="","",'MACHINE INFO'!P168)</f>
        <v>46.67</v>
      </c>
      <c r="N168" s="235">
        <f>'MACHINE INFO'!S168</f>
        <v>45627</v>
      </c>
      <c r="O168" s="344">
        <f>IF(D168=0,"",(IF($F$3="YTD TOTALS",SUM(Blank2:TEMPLATE!C169),SUM(Blank:TEMPLATE!C169))))</f>
        <v>0</v>
      </c>
      <c r="P168" s="344" t="s">
        <v>735</v>
      </c>
      <c r="Q168" s="344">
        <f>IF(D168=0,"",(IF($F$3="YTD TOTALS",SUM(Blank2:TEMPLATE!G169),SUM(Blank:TEMPLATE!G169))))</f>
        <v>0</v>
      </c>
      <c r="R168" s="344" t="str">
        <f t="shared" si="16"/>
        <v/>
      </c>
      <c r="S168" s="344">
        <f>IF(D168=0,"",(IF($F$3="YTD TOTALS",SUM(SUM(Blank2:TEMPLATE!D169),SUM(Blank2:TEMPLATE!E169)),SUM(SUM(Blank:TEMPLATE!D169),SUM(Blank:TEMPLATE!E169)))))</f>
        <v>0</v>
      </c>
      <c r="T168" s="344" t="str">
        <f t="shared" si="17"/>
        <v/>
      </c>
      <c r="U168" s="344">
        <f>IF(D168=0,"",(IF($F$3="YTD TOTALS",SUM(Blank2:TEMPLATE!F169),SUM(Blank:TEMPLATE!F169))))</f>
        <v>0</v>
      </c>
      <c r="V168" s="344" t="str">
        <f t="shared" si="18"/>
        <v/>
      </c>
      <c r="W168" s="344">
        <f>IF(D168=0,"",(IF($F$3="YTD TOTALS",SUM(Blank2:TEMPLATE!H169),SUM(Blank:TEMPLATE!H169))))</f>
        <v>0</v>
      </c>
      <c r="X168" s="344">
        <f>IF(D168=0,"",(IF($F$3="YTD TOTALS",SUM(Blank2:TEMPLATE!I169),SUM(Blank:TEMPLATE!I169))))</f>
        <v>0</v>
      </c>
      <c r="Y168" s="344">
        <f>IF(D168=0,"",(IF($F$3="YTD TOTALS",SUM(Blank2:TEMPLATE!J169),SUM(Blank:TEMPLATE!J169))))</f>
        <v>0</v>
      </c>
      <c r="Z168" s="344">
        <f>IF(D168=0,"",(IF($F$3="YTD TOTALS",(SUM(Blank2:TEMPLATE!L169)-('MACHINE INFO'!P168*(B$6-B168+1))),(SUM(Blank:TEMPLATE!L169)-('MACHINE INFO'!P168*(B$6-B168+1))))))</f>
        <v>-3546.92</v>
      </c>
      <c r="AA168" s="345">
        <f t="shared" si="19"/>
        <v>-46.67</v>
      </c>
      <c r="AB168" s="346">
        <f>IF(D168=0,"",(SUM('MACHINE INFO'!Q168)))</f>
        <v>0.11329999999999996</v>
      </c>
      <c r="AC168" s="347" t="str">
        <f t="shared" si="20"/>
        <v/>
      </c>
      <c r="AD168" s="348" t="str">
        <f t="shared" si="21"/>
        <v/>
      </c>
      <c r="AO168" s="17"/>
    </row>
    <row r="169" spans="1:41" ht="19.25" customHeight="1" x14ac:dyDescent="0.4">
      <c r="A169" s="252" t="str">
        <f>'MACHINE INFO'!B169</f>
        <v>TP</v>
      </c>
      <c r="B169" s="228">
        <f>IF($F$3="YTD TOTALS",IF('MACHINE INFO'!C169-B$2&gt;0,'MACHINE INFO'!C169,B$2),'MACHINE INFO'!C169)</f>
        <v>45915</v>
      </c>
      <c r="C169" s="18">
        <f>'MACHINE INFO'!E169</f>
        <v>160</v>
      </c>
      <c r="D169" s="18">
        <f>'MACHINE INFO'!F169</f>
        <v>411892726</v>
      </c>
      <c r="E169" s="19">
        <f>'MACHINE INFO'!G169</f>
        <v>0.01</v>
      </c>
      <c r="F169" s="18" t="str">
        <f>'MACHINE INFO'!H169</f>
        <v>ARISTOCRAT</v>
      </c>
      <c r="G169" s="18">
        <f>'MACHINE INFO'!M169</f>
        <v>0</v>
      </c>
      <c r="H169" s="18" t="str">
        <f>'MACHINE INFO'!N169</f>
        <v>5R1024W75-800CR</v>
      </c>
      <c r="I169" s="336" t="e">
        <f>'MACHINE INFO'!#REF!</f>
        <v>#REF!</v>
      </c>
      <c r="J169" s="336" t="e">
        <f>'MACHINE INFO'!#REF!</f>
        <v>#REF!</v>
      </c>
      <c r="K169" s="18" t="str">
        <f>'MACHINE INFO'!O169</f>
        <v>VIDEO MACHINE</v>
      </c>
      <c r="L169" s="18" t="e">
        <f>'MACHINE INFO'!#REF!</f>
        <v>#REF!</v>
      </c>
      <c r="M169" s="573">
        <f>IF('MACHINE INFO'!P169="","",'MACHINE INFO'!P169)</f>
        <v>46.67</v>
      </c>
      <c r="N169" s="235">
        <f>'MACHINE INFO'!S169</f>
        <v>45627</v>
      </c>
      <c r="O169" s="344">
        <f>IF(D169=0,"",(IF($F$3="YTD TOTALS",SUM(Blank2:TEMPLATE!C170),SUM(Blank:TEMPLATE!C170))))</f>
        <v>0</v>
      </c>
      <c r="P169" s="344" t="s">
        <v>736</v>
      </c>
      <c r="Q169" s="344">
        <f>IF(D169=0,"",(IF($F$3="YTD TOTALS",SUM(Blank2:TEMPLATE!G170),SUM(Blank:TEMPLATE!G170))))</f>
        <v>0</v>
      </c>
      <c r="R169" s="344" t="str">
        <f t="shared" si="16"/>
        <v/>
      </c>
      <c r="S169" s="344">
        <f>IF(D169=0,"",(IF($F$3="YTD TOTALS",SUM(SUM(Blank2:TEMPLATE!D170),SUM(Blank2:TEMPLATE!E170)),SUM(SUM(Blank:TEMPLATE!D170),SUM(Blank:TEMPLATE!E170)))))</f>
        <v>0</v>
      </c>
      <c r="T169" s="344" t="str">
        <f t="shared" si="17"/>
        <v/>
      </c>
      <c r="U169" s="344">
        <f>IF(D169=0,"",(IF($F$3="YTD TOTALS",SUM(Blank2:TEMPLATE!F170),SUM(Blank:TEMPLATE!F170))))</f>
        <v>0</v>
      </c>
      <c r="V169" s="344" t="str">
        <f t="shared" si="18"/>
        <v/>
      </c>
      <c r="W169" s="344">
        <f>IF(D169=0,"",(IF($F$3="YTD TOTALS",SUM(Blank2:TEMPLATE!H170),SUM(Blank:TEMPLATE!H170))))</f>
        <v>0</v>
      </c>
      <c r="X169" s="344">
        <f>IF(D169=0,"",(IF($F$3="YTD TOTALS",SUM(Blank2:TEMPLATE!I170),SUM(Blank:TEMPLATE!I170))))</f>
        <v>0</v>
      </c>
      <c r="Y169" s="344">
        <f>IF(D169=0,"",(IF($F$3="YTD TOTALS",SUM(Blank2:TEMPLATE!J170),SUM(Blank:TEMPLATE!J170))))</f>
        <v>0</v>
      </c>
      <c r="Z169" s="344">
        <f>IF(D169=0,"",(IF($F$3="YTD TOTALS",(SUM(Blank2:TEMPLATE!L170)-('MACHINE INFO'!P169*(B$6-B169+1))),(SUM(Blank:TEMPLATE!L170)-('MACHINE INFO'!P169*(B$6-B169+1))))))</f>
        <v>-3546.92</v>
      </c>
      <c r="AA169" s="345">
        <f t="shared" si="19"/>
        <v>-46.67</v>
      </c>
      <c r="AB169" s="346">
        <f>IF(D169=0,"",(SUM('MACHINE INFO'!Q169)))</f>
        <v>0.11329999999999996</v>
      </c>
      <c r="AC169" s="347" t="str">
        <f t="shared" si="20"/>
        <v/>
      </c>
      <c r="AD169" s="348" t="str">
        <f t="shared" si="21"/>
        <v/>
      </c>
      <c r="AO169" s="17"/>
    </row>
    <row r="170" spans="1:41" ht="19.25" customHeight="1" x14ac:dyDescent="0.4">
      <c r="A170" s="252" t="str">
        <f>'MACHINE INFO'!B170</f>
        <v>TP</v>
      </c>
      <c r="B170" s="228">
        <f>IF($F$3="YTD TOTALS",IF('MACHINE INFO'!C170-B$2&gt;0,'MACHINE INFO'!C170,B$2),'MACHINE INFO'!C170)</f>
        <v>45915</v>
      </c>
      <c r="C170" s="18">
        <f>'MACHINE INFO'!E170</f>
        <v>161</v>
      </c>
      <c r="D170" s="18">
        <f>'MACHINE INFO'!F170</f>
        <v>411900904</v>
      </c>
      <c r="E170" s="19">
        <f>'MACHINE INFO'!G170</f>
        <v>0.01</v>
      </c>
      <c r="F170" s="18" t="str">
        <f>'MACHINE INFO'!H170</f>
        <v>ARISTOCRAT</v>
      </c>
      <c r="G170" s="18">
        <f>'MACHINE INFO'!M170</f>
        <v>0</v>
      </c>
      <c r="H170" s="18" t="str">
        <f>'MACHINE INFO'!N170</f>
        <v>5R1024W75-800CR</v>
      </c>
      <c r="I170" s="336" t="e">
        <f>'MACHINE INFO'!#REF!</f>
        <v>#REF!</v>
      </c>
      <c r="J170" s="336" t="e">
        <f>'MACHINE INFO'!#REF!</f>
        <v>#REF!</v>
      </c>
      <c r="K170" s="18" t="str">
        <f>'MACHINE INFO'!O170</f>
        <v>VIDEO MACHINE</v>
      </c>
      <c r="L170" s="18" t="e">
        <f>'MACHINE INFO'!#REF!</f>
        <v>#REF!</v>
      </c>
      <c r="M170" s="573">
        <f>IF('MACHINE INFO'!P170="","",'MACHINE INFO'!P170)</f>
        <v>46.67</v>
      </c>
      <c r="N170" s="235">
        <f>'MACHINE INFO'!S170</f>
        <v>45627</v>
      </c>
      <c r="O170" s="344">
        <f>IF(D170=0,"",(IF($F$3="YTD TOTALS",SUM(Blank2:TEMPLATE!C171),SUM(Blank:TEMPLATE!C171))))</f>
        <v>0</v>
      </c>
      <c r="P170" s="344" t="s">
        <v>737</v>
      </c>
      <c r="Q170" s="344">
        <f>IF(D170=0,"",(IF($F$3="YTD TOTALS",SUM(Blank2:TEMPLATE!G171),SUM(Blank:TEMPLATE!G171))))</f>
        <v>0</v>
      </c>
      <c r="R170" s="344" t="str">
        <f t="shared" si="16"/>
        <v/>
      </c>
      <c r="S170" s="344">
        <f>IF(D170=0,"",(IF($F$3="YTD TOTALS",SUM(SUM(Blank2:TEMPLATE!D171),SUM(Blank2:TEMPLATE!E171)),SUM(SUM(Blank:TEMPLATE!D171),SUM(Blank:TEMPLATE!E171)))))</f>
        <v>0</v>
      </c>
      <c r="T170" s="344" t="str">
        <f t="shared" si="17"/>
        <v/>
      </c>
      <c r="U170" s="344">
        <f>IF(D170=0,"",(IF($F$3="YTD TOTALS",SUM(Blank2:TEMPLATE!F171),SUM(Blank:TEMPLATE!F171))))</f>
        <v>0</v>
      </c>
      <c r="V170" s="344" t="str">
        <f t="shared" si="18"/>
        <v/>
      </c>
      <c r="W170" s="344">
        <f>IF(D170=0,"",(IF($F$3="YTD TOTALS",SUM(Blank2:TEMPLATE!H171),SUM(Blank:TEMPLATE!H171))))</f>
        <v>0</v>
      </c>
      <c r="X170" s="344">
        <f>IF(D170=0,"",(IF($F$3="YTD TOTALS",SUM(Blank2:TEMPLATE!I171),SUM(Blank:TEMPLATE!I171))))</f>
        <v>0</v>
      </c>
      <c r="Y170" s="344">
        <f>IF(D170=0,"",(IF($F$3="YTD TOTALS",SUM(Blank2:TEMPLATE!J171),SUM(Blank:TEMPLATE!J171))))</f>
        <v>0</v>
      </c>
      <c r="Z170" s="344">
        <f>IF(D170=0,"",(IF($F$3="YTD TOTALS",(SUM(Blank2:TEMPLATE!L171)-('MACHINE INFO'!P170*(B$6-B170+1))),(SUM(Blank:TEMPLATE!L171)-('MACHINE INFO'!P170*(B$6-B170+1))))))</f>
        <v>-3546.92</v>
      </c>
      <c r="AA170" s="345">
        <f t="shared" si="19"/>
        <v>-46.67</v>
      </c>
      <c r="AB170" s="346">
        <f>IF(D170=0,"",(SUM('MACHINE INFO'!Q170)))</f>
        <v>0.11329999999999996</v>
      </c>
      <c r="AC170" s="347" t="str">
        <f t="shared" si="20"/>
        <v/>
      </c>
      <c r="AD170" s="348" t="str">
        <f t="shared" si="21"/>
        <v/>
      </c>
      <c r="AO170" s="17"/>
    </row>
    <row r="171" spans="1:41" ht="19.25" customHeight="1" x14ac:dyDescent="0.4">
      <c r="A171" s="252" t="str">
        <f>'MACHINE INFO'!B171</f>
        <v>TP</v>
      </c>
      <c r="B171" s="228">
        <f>IF($F$3="YTD TOTALS",IF('MACHINE INFO'!C171-B$2&gt;0,'MACHINE INFO'!C171,B$2),'MACHINE INFO'!C171)</f>
        <v>45916</v>
      </c>
      <c r="C171" s="18">
        <f>'MACHINE INFO'!E171</f>
        <v>162</v>
      </c>
      <c r="D171" s="18">
        <f>'MACHINE INFO'!F171</f>
        <v>411915501</v>
      </c>
      <c r="E171" s="19">
        <f>'MACHINE INFO'!G171</f>
        <v>0.01</v>
      </c>
      <c r="F171" s="18" t="str">
        <f>'MACHINE INFO'!H171</f>
        <v>ARISTOCRAT</v>
      </c>
      <c r="G171" s="18">
        <f>'MACHINE INFO'!M171</f>
        <v>0</v>
      </c>
      <c r="H171" s="18" t="str">
        <f>'MACHINE INFO'!N171</f>
        <v>MG50L50-1000CR</v>
      </c>
      <c r="I171" s="336" t="e">
        <f>'MACHINE INFO'!#REF!</f>
        <v>#REF!</v>
      </c>
      <c r="J171" s="336" t="e">
        <f>'MACHINE INFO'!#REF!</f>
        <v>#REF!</v>
      </c>
      <c r="K171" s="18" t="str">
        <f>'MACHINE INFO'!O171</f>
        <v>VIDEO MACHINE</v>
      </c>
      <c r="L171" s="18" t="e">
        <f>'MACHINE INFO'!#REF!</f>
        <v>#REF!</v>
      </c>
      <c r="M171" s="573">
        <f>IF('MACHINE INFO'!P171="","",'MACHINE INFO'!P171)</f>
        <v>0</v>
      </c>
      <c r="N171" s="235">
        <f>'MACHINE INFO'!S171</f>
        <v>45627</v>
      </c>
      <c r="O171" s="344">
        <f>IF(D171=0,"",(IF($F$3="YTD TOTALS",SUM(Blank2:TEMPLATE!C172),SUM(Blank:TEMPLATE!C172))))</f>
        <v>0</v>
      </c>
      <c r="P171" s="344" t="s">
        <v>738</v>
      </c>
      <c r="Q171" s="344">
        <f>IF(D171=0,"",(IF($F$3="YTD TOTALS",SUM(Blank2:TEMPLATE!G172),SUM(Blank:TEMPLATE!G172))))</f>
        <v>0</v>
      </c>
      <c r="R171" s="344" t="str">
        <f t="shared" si="16"/>
        <v/>
      </c>
      <c r="S171" s="344">
        <f>IF(D171=0,"",(IF($F$3="YTD TOTALS",SUM(SUM(Blank2:TEMPLATE!D172),SUM(Blank2:TEMPLATE!E172)),SUM(SUM(Blank:TEMPLATE!D172),SUM(Blank:TEMPLATE!E172)))))</f>
        <v>0</v>
      </c>
      <c r="T171" s="344" t="str">
        <f t="shared" si="17"/>
        <v/>
      </c>
      <c r="U171" s="344">
        <f>IF(D171=0,"",(IF($F$3="YTD TOTALS",SUM(Blank2:TEMPLATE!F172),SUM(Blank:TEMPLATE!F172))))</f>
        <v>0</v>
      </c>
      <c r="V171" s="344" t="str">
        <f t="shared" si="18"/>
        <v/>
      </c>
      <c r="W171" s="344">
        <f>IF(D171=0,"",(IF($F$3="YTD TOTALS",SUM(Blank2:TEMPLATE!H172),SUM(Blank:TEMPLATE!H172))))</f>
        <v>0</v>
      </c>
      <c r="X171" s="344">
        <f>IF(D171=0,"",(IF($F$3="YTD TOTALS",SUM(Blank2:TEMPLATE!I172),SUM(Blank:TEMPLATE!I172))))</f>
        <v>0</v>
      </c>
      <c r="Y171" s="344">
        <f>IF(D171=0,"",(IF($F$3="YTD TOTALS",SUM(Blank2:TEMPLATE!J172),SUM(Blank:TEMPLATE!J172))))</f>
        <v>0</v>
      </c>
      <c r="Z171" s="344">
        <f>IF(D171=0,"",(IF($F$3="YTD TOTALS",(SUM(Blank2:TEMPLATE!L172)-('MACHINE INFO'!P171*(B$6-B171+1))),(SUM(Blank:TEMPLATE!L172)-('MACHINE INFO'!P171*(B$6-B171+1))))))</f>
        <v>0</v>
      </c>
      <c r="AA171" s="345">
        <f t="shared" si="19"/>
        <v>0</v>
      </c>
      <c r="AB171" s="346">
        <f>IF(D171=0,"",(SUM('MACHINE INFO'!Q171)))</f>
        <v>0.12949999999999995</v>
      </c>
      <c r="AC171" s="347" t="str">
        <f t="shared" si="20"/>
        <v/>
      </c>
      <c r="AD171" s="348" t="str">
        <f t="shared" si="21"/>
        <v/>
      </c>
      <c r="AO171" s="17"/>
    </row>
    <row r="172" spans="1:41" ht="19.25" customHeight="1" x14ac:dyDescent="0.4">
      <c r="A172" s="252" t="str">
        <f>'MACHINE INFO'!B172</f>
        <v>TP</v>
      </c>
      <c r="B172" s="228">
        <f>IF($F$3="YTD TOTALS",IF('MACHINE INFO'!C172-B$2&gt;0,'MACHINE INFO'!C172,B$2),'MACHINE INFO'!C172)</f>
        <v>45916</v>
      </c>
      <c r="C172" s="18">
        <f>'MACHINE INFO'!E172</f>
        <v>163</v>
      </c>
      <c r="D172" s="18">
        <f>'MACHINE INFO'!F172</f>
        <v>411923483</v>
      </c>
      <c r="E172" s="19">
        <f>'MACHINE INFO'!G172</f>
        <v>0.01</v>
      </c>
      <c r="F172" s="18" t="str">
        <f>'MACHINE INFO'!H172</f>
        <v>ARISTOCRAT</v>
      </c>
      <c r="G172" s="18">
        <f>'MACHINE INFO'!M172</f>
        <v>0</v>
      </c>
      <c r="H172" s="18" t="str">
        <f>'MACHINE INFO'!N172</f>
        <v>MG60L50-1200CR</v>
      </c>
      <c r="I172" s="336" t="e">
        <f>'MACHINE INFO'!#REF!</f>
        <v>#REF!</v>
      </c>
      <c r="J172" s="336" t="e">
        <f>'MACHINE INFO'!#REF!</f>
        <v>#REF!</v>
      </c>
      <c r="K172" s="18" t="str">
        <f>'MACHINE INFO'!O172</f>
        <v>VIDEO MACHINE</v>
      </c>
      <c r="L172" s="18" t="e">
        <f>'MACHINE INFO'!#REF!</f>
        <v>#REF!</v>
      </c>
      <c r="M172" s="573">
        <f>IF('MACHINE INFO'!P172="","",'MACHINE INFO'!P172)</f>
        <v>0</v>
      </c>
      <c r="N172" s="235">
        <f>'MACHINE INFO'!S172</f>
        <v>45627</v>
      </c>
      <c r="O172" s="344">
        <f>IF(D172=0,"",(IF($F$3="YTD TOTALS",SUM(Blank2:TEMPLATE!C173),SUM(Blank:TEMPLATE!C173))))</f>
        <v>0</v>
      </c>
      <c r="P172" s="344" t="s">
        <v>739</v>
      </c>
      <c r="Q172" s="344">
        <f>IF(D172=0,"",(IF($F$3="YTD TOTALS",SUM(Blank2:TEMPLATE!G173),SUM(Blank:TEMPLATE!G173))))</f>
        <v>0</v>
      </c>
      <c r="R172" s="344" t="str">
        <f t="shared" si="16"/>
        <v/>
      </c>
      <c r="S172" s="344">
        <f>IF(D172=0,"",(IF($F$3="YTD TOTALS",SUM(SUM(Blank2:TEMPLATE!D173),SUM(Blank2:TEMPLATE!E173)),SUM(SUM(Blank:TEMPLATE!D173),SUM(Blank:TEMPLATE!E173)))))</f>
        <v>0</v>
      </c>
      <c r="T172" s="344" t="str">
        <f t="shared" si="17"/>
        <v/>
      </c>
      <c r="U172" s="344">
        <f>IF(D172=0,"",(IF($F$3="YTD TOTALS",SUM(Blank2:TEMPLATE!F173),SUM(Blank:TEMPLATE!F173))))</f>
        <v>0</v>
      </c>
      <c r="V172" s="344" t="str">
        <f t="shared" si="18"/>
        <v/>
      </c>
      <c r="W172" s="344">
        <f>IF(D172=0,"",(IF($F$3="YTD TOTALS",SUM(Blank2:TEMPLATE!H173),SUM(Blank:TEMPLATE!H173))))</f>
        <v>0</v>
      </c>
      <c r="X172" s="344">
        <f>IF(D172=0,"",(IF($F$3="YTD TOTALS",SUM(Blank2:TEMPLATE!I173),SUM(Blank:TEMPLATE!I173))))</f>
        <v>0</v>
      </c>
      <c r="Y172" s="344">
        <f>IF(D172=0,"",(IF($F$3="YTD TOTALS",SUM(Blank2:TEMPLATE!J173),SUM(Blank:TEMPLATE!J173))))</f>
        <v>0</v>
      </c>
      <c r="Z172" s="344">
        <f>IF(D172=0,"",(IF($F$3="YTD TOTALS",(SUM(Blank2:TEMPLATE!L173)-('MACHINE INFO'!P172*(B$6-B172+1))),(SUM(Blank:TEMPLATE!L173)-('MACHINE INFO'!P172*(B$6-B172+1))))))</f>
        <v>0</v>
      </c>
      <c r="AA172" s="345">
        <f t="shared" si="19"/>
        <v>0</v>
      </c>
      <c r="AB172" s="346">
        <f>IF(D172=0,"",(SUM('MACHINE INFO'!Q172)))</f>
        <v>0.12949999999999995</v>
      </c>
      <c r="AC172" s="347" t="str">
        <f t="shared" si="20"/>
        <v/>
      </c>
      <c r="AD172" s="348" t="str">
        <f t="shared" si="21"/>
        <v/>
      </c>
      <c r="AO172" s="17"/>
    </row>
    <row r="173" spans="1:41" ht="19.25" customHeight="1" x14ac:dyDescent="0.4">
      <c r="A173" s="252" t="str">
        <f>'MACHINE INFO'!B173</f>
        <v>TP</v>
      </c>
      <c r="B173" s="228">
        <f>IF($F$3="YTD TOTALS",IF('MACHINE INFO'!C173-B$2&gt;0,'MACHINE INFO'!C173,B$2),'MACHINE INFO'!C173)</f>
        <v>45916</v>
      </c>
      <c r="C173" s="18">
        <f>'MACHINE INFO'!E173</f>
        <v>164</v>
      </c>
      <c r="D173" s="18">
        <f>'MACHINE INFO'!F173</f>
        <v>411930174</v>
      </c>
      <c r="E173" s="19">
        <f>'MACHINE INFO'!G173</f>
        <v>0.01</v>
      </c>
      <c r="F173" s="18" t="str">
        <f>'MACHINE INFO'!H173</f>
        <v>ARISTOCRAT</v>
      </c>
      <c r="G173" s="18">
        <f>'MACHINE INFO'!M173</f>
        <v>0</v>
      </c>
      <c r="H173" s="18" t="str">
        <f>'MACHINE INFO'!N173</f>
        <v>MG60L50-1200CR</v>
      </c>
      <c r="I173" s="336" t="e">
        <f>'MACHINE INFO'!#REF!</f>
        <v>#REF!</v>
      </c>
      <c r="J173" s="336" t="e">
        <f>'MACHINE INFO'!#REF!</f>
        <v>#REF!</v>
      </c>
      <c r="K173" s="18" t="str">
        <f>'MACHINE INFO'!O173</f>
        <v>VIDEO MACHINE</v>
      </c>
      <c r="L173" s="18" t="e">
        <f>'MACHINE INFO'!#REF!</f>
        <v>#REF!</v>
      </c>
      <c r="M173" s="573">
        <f>IF('MACHINE INFO'!P173="","",'MACHINE INFO'!P173)</f>
        <v>0</v>
      </c>
      <c r="N173" s="235">
        <f>'MACHINE INFO'!S173</f>
        <v>45627</v>
      </c>
      <c r="O173" s="344">
        <f>IF(D173=0,"",(IF($F$3="YTD TOTALS",SUM(Blank2:TEMPLATE!C174),SUM(Blank:TEMPLATE!C174))))</f>
        <v>0</v>
      </c>
      <c r="P173" s="344" t="s">
        <v>740</v>
      </c>
      <c r="Q173" s="344">
        <f>IF(D173=0,"",(IF($F$3="YTD TOTALS",SUM(Blank2:TEMPLATE!G174),SUM(Blank:TEMPLATE!G174))))</f>
        <v>0</v>
      </c>
      <c r="R173" s="344" t="str">
        <f t="shared" si="16"/>
        <v/>
      </c>
      <c r="S173" s="344">
        <f>IF(D173=0,"",(IF($F$3="YTD TOTALS",SUM(SUM(Blank2:TEMPLATE!D174),SUM(Blank2:TEMPLATE!E174)),SUM(SUM(Blank:TEMPLATE!D174),SUM(Blank:TEMPLATE!E174)))))</f>
        <v>0</v>
      </c>
      <c r="T173" s="344" t="str">
        <f t="shared" si="17"/>
        <v/>
      </c>
      <c r="U173" s="344">
        <f>IF(D173=0,"",(IF($F$3="YTD TOTALS",SUM(Blank2:TEMPLATE!F174),SUM(Blank:TEMPLATE!F174))))</f>
        <v>0</v>
      </c>
      <c r="V173" s="344" t="str">
        <f t="shared" si="18"/>
        <v/>
      </c>
      <c r="W173" s="344">
        <f>IF(D173=0,"",(IF($F$3="YTD TOTALS",SUM(Blank2:TEMPLATE!H174),SUM(Blank:TEMPLATE!H174))))</f>
        <v>0</v>
      </c>
      <c r="X173" s="344">
        <f>IF(D173=0,"",(IF($F$3="YTD TOTALS",SUM(Blank2:TEMPLATE!I174),SUM(Blank:TEMPLATE!I174))))</f>
        <v>0</v>
      </c>
      <c r="Y173" s="344">
        <f>IF(D173=0,"",(IF($F$3="YTD TOTALS",SUM(Blank2:TEMPLATE!J174),SUM(Blank:TEMPLATE!J174))))</f>
        <v>0</v>
      </c>
      <c r="Z173" s="344">
        <f>IF(D173=0,"",(IF($F$3="YTD TOTALS",(SUM(Blank2:TEMPLATE!L174)-('MACHINE INFO'!P173*(B$6-B173+1))),(SUM(Blank:TEMPLATE!L174)-('MACHINE INFO'!P173*(B$6-B173+1))))))</f>
        <v>0</v>
      </c>
      <c r="AA173" s="345">
        <f t="shared" si="19"/>
        <v>0</v>
      </c>
      <c r="AB173" s="346">
        <f>IF(D173=0,"",(SUM('MACHINE INFO'!Q173)))</f>
        <v>0.12949999999999995</v>
      </c>
      <c r="AC173" s="347" t="str">
        <f t="shared" si="20"/>
        <v/>
      </c>
      <c r="AD173" s="348" t="str">
        <f t="shared" si="21"/>
        <v/>
      </c>
      <c r="AO173" s="17"/>
    </row>
    <row r="174" spans="1:41" ht="19.25" customHeight="1" x14ac:dyDescent="0.4">
      <c r="A174" s="252" t="str">
        <f>'MACHINE INFO'!B174</f>
        <v>TP</v>
      </c>
      <c r="B174" s="228">
        <f>IF($F$3="YTD TOTALS",IF('MACHINE INFO'!C174-B$2&gt;0,'MACHINE INFO'!C174,B$2),'MACHINE INFO'!C174)</f>
        <v>45916</v>
      </c>
      <c r="C174" s="18">
        <f>'MACHINE INFO'!E174</f>
        <v>165</v>
      </c>
      <c r="D174" s="18">
        <f>'MACHINE INFO'!F174</f>
        <v>411944176</v>
      </c>
      <c r="E174" s="19">
        <f>'MACHINE INFO'!G174</f>
        <v>0.01</v>
      </c>
      <c r="F174" s="18" t="str">
        <f>'MACHINE INFO'!H174</f>
        <v>ARISTOCRAT</v>
      </c>
      <c r="G174" s="18">
        <f>'MACHINE INFO'!M174</f>
        <v>0</v>
      </c>
      <c r="H174" s="18" t="str">
        <f>'MACHINE INFO'!N174</f>
        <v>MG60L50-1200CR</v>
      </c>
      <c r="I174" s="336" t="e">
        <f>'MACHINE INFO'!#REF!</f>
        <v>#REF!</v>
      </c>
      <c r="J174" s="336" t="e">
        <f>'MACHINE INFO'!#REF!</f>
        <v>#REF!</v>
      </c>
      <c r="K174" s="18" t="str">
        <f>'MACHINE INFO'!O174</f>
        <v>VIDEO MACHINE</v>
      </c>
      <c r="L174" s="18" t="e">
        <f>'MACHINE INFO'!#REF!</f>
        <v>#REF!</v>
      </c>
      <c r="M174" s="573">
        <f>IF('MACHINE INFO'!P174="","",'MACHINE INFO'!P174)</f>
        <v>0</v>
      </c>
      <c r="N174" s="235">
        <f>'MACHINE INFO'!S174</f>
        <v>45627</v>
      </c>
      <c r="O174" s="344">
        <f>IF(D174=0,"",(IF($F$3="YTD TOTALS",SUM(Blank2:TEMPLATE!C175),SUM(Blank:TEMPLATE!C175))))</f>
        <v>0</v>
      </c>
      <c r="P174" s="344" t="s">
        <v>741</v>
      </c>
      <c r="Q174" s="344">
        <f>IF(D174=0,"",(IF($F$3="YTD TOTALS",SUM(Blank2:TEMPLATE!G175),SUM(Blank:TEMPLATE!G175))))</f>
        <v>0</v>
      </c>
      <c r="R174" s="344" t="str">
        <f t="shared" si="16"/>
        <v/>
      </c>
      <c r="S174" s="344">
        <f>IF(D174=0,"",(IF($F$3="YTD TOTALS",SUM(SUM(Blank2:TEMPLATE!D175),SUM(Blank2:TEMPLATE!E175)),SUM(SUM(Blank:TEMPLATE!D175),SUM(Blank:TEMPLATE!E175)))))</f>
        <v>0</v>
      </c>
      <c r="T174" s="344" t="str">
        <f t="shared" si="17"/>
        <v/>
      </c>
      <c r="U174" s="344">
        <f>IF(D174=0,"",(IF($F$3="YTD TOTALS",SUM(Blank2:TEMPLATE!F175),SUM(Blank:TEMPLATE!F175))))</f>
        <v>0</v>
      </c>
      <c r="V174" s="344" t="str">
        <f t="shared" si="18"/>
        <v/>
      </c>
      <c r="W174" s="344">
        <f>IF(D174=0,"",(IF($F$3="YTD TOTALS",SUM(Blank2:TEMPLATE!H175),SUM(Blank:TEMPLATE!H175))))</f>
        <v>0</v>
      </c>
      <c r="X174" s="344">
        <f>IF(D174=0,"",(IF($F$3="YTD TOTALS",SUM(Blank2:TEMPLATE!I175),SUM(Blank:TEMPLATE!I175))))</f>
        <v>0</v>
      </c>
      <c r="Y174" s="344">
        <f>IF(D174=0,"",(IF($F$3="YTD TOTALS",SUM(Blank2:TEMPLATE!J175),SUM(Blank:TEMPLATE!J175))))</f>
        <v>0</v>
      </c>
      <c r="Z174" s="344">
        <f>IF(D174=0,"",(IF($F$3="YTD TOTALS",(SUM(Blank2:TEMPLATE!L175)-('MACHINE INFO'!P174*(B$6-B174+1))),(SUM(Blank:TEMPLATE!L175)-('MACHINE INFO'!P174*(B$6-B174+1))))))</f>
        <v>0</v>
      </c>
      <c r="AA174" s="345">
        <f t="shared" si="19"/>
        <v>0</v>
      </c>
      <c r="AB174" s="346">
        <f>IF(D174=0,"",(SUM('MACHINE INFO'!Q174)))</f>
        <v>0.14539999999999997</v>
      </c>
      <c r="AC174" s="347" t="str">
        <f t="shared" si="20"/>
        <v/>
      </c>
      <c r="AD174" s="348" t="str">
        <f t="shared" si="21"/>
        <v/>
      </c>
      <c r="AO174" s="23"/>
    </row>
    <row r="175" spans="1:41" ht="19.25" customHeight="1" x14ac:dyDescent="0.4">
      <c r="A175" s="252" t="str">
        <f>'MACHINE INFO'!B175</f>
        <v>TP</v>
      </c>
      <c r="B175" s="228">
        <f>IF($F$3="YTD TOTALS",IF('MACHINE INFO'!C175-B$2&gt;0,'MACHINE INFO'!C175,B$2),'MACHINE INFO'!C175)</f>
        <v>45916</v>
      </c>
      <c r="C175" s="18">
        <f>'MACHINE INFO'!E175</f>
        <v>166</v>
      </c>
      <c r="D175" s="18">
        <f>'MACHINE INFO'!F175</f>
        <v>411959637</v>
      </c>
      <c r="E175" s="19">
        <f>'MACHINE INFO'!G175</f>
        <v>0.01</v>
      </c>
      <c r="F175" s="18" t="str">
        <f>'MACHINE INFO'!H175</f>
        <v>ARISTOCRAT</v>
      </c>
      <c r="G175" s="18">
        <f>'MACHINE INFO'!M175</f>
        <v>0</v>
      </c>
      <c r="H175" s="18" t="str">
        <f>'MACHINE INFO'!N175</f>
        <v>MG60L50-1200CR</v>
      </c>
      <c r="I175" s="336" t="e">
        <f>'MACHINE INFO'!#REF!</f>
        <v>#REF!</v>
      </c>
      <c r="J175" s="336" t="e">
        <f>'MACHINE INFO'!#REF!</f>
        <v>#REF!</v>
      </c>
      <c r="K175" s="18" t="str">
        <f>'MACHINE INFO'!O175</f>
        <v>VIDEO MACHINE</v>
      </c>
      <c r="L175" s="18" t="e">
        <f>'MACHINE INFO'!#REF!</f>
        <v>#REF!</v>
      </c>
      <c r="M175" s="573">
        <f>IF('MACHINE INFO'!P175="","",'MACHINE INFO'!P175)</f>
        <v>0</v>
      </c>
      <c r="N175" s="235">
        <f>'MACHINE INFO'!S175</f>
        <v>45627</v>
      </c>
      <c r="O175" s="344">
        <f>IF(D175=0,"",(IF($F$3="YTD TOTALS",SUM(Blank2:TEMPLATE!C176),SUM(Blank:TEMPLATE!C176))))</f>
        <v>0</v>
      </c>
      <c r="P175" s="344" t="s">
        <v>742</v>
      </c>
      <c r="Q175" s="344">
        <f>IF(D175=0,"",(IF($F$3="YTD TOTALS",SUM(Blank2:TEMPLATE!G176),SUM(Blank:TEMPLATE!G176))))</f>
        <v>0</v>
      </c>
      <c r="R175" s="344" t="str">
        <f t="shared" si="16"/>
        <v/>
      </c>
      <c r="S175" s="344">
        <f>IF(D175=0,"",(IF($F$3="YTD TOTALS",SUM(SUM(Blank2:TEMPLATE!D176),SUM(Blank2:TEMPLATE!E176)),SUM(SUM(Blank:TEMPLATE!D176),SUM(Blank:TEMPLATE!E176)))))</f>
        <v>0</v>
      </c>
      <c r="T175" s="344" t="str">
        <f t="shared" si="17"/>
        <v/>
      </c>
      <c r="U175" s="344">
        <f>IF(D175=0,"",(IF($F$3="YTD TOTALS",SUM(Blank2:TEMPLATE!F176),SUM(Blank:TEMPLATE!F176))))</f>
        <v>0</v>
      </c>
      <c r="V175" s="344" t="str">
        <f t="shared" si="18"/>
        <v/>
      </c>
      <c r="W175" s="344">
        <f>IF(D175=0,"",(IF($F$3="YTD TOTALS",SUM(Blank2:TEMPLATE!H176),SUM(Blank:TEMPLATE!H176))))</f>
        <v>0</v>
      </c>
      <c r="X175" s="344">
        <f>IF(D175=0,"",(IF($F$3="YTD TOTALS",SUM(Blank2:TEMPLATE!I176),SUM(Blank:TEMPLATE!I176))))</f>
        <v>0</v>
      </c>
      <c r="Y175" s="344">
        <f>IF(D175=0,"",(IF($F$3="YTD TOTALS",SUM(Blank2:TEMPLATE!J176),SUM(Blank:TEMPLATE!J176))))</f>
        <v>0</v>
      </c>
      <c r="Z175" s="344">
        <f>IF(D175=0,"",(IF($F$3="YTD TOTALS",(SUM(Blank2:TEMPLATE!L176)-('MACHINE INFO'!P175*(B$6-B175+1))),(SUM(Blank:TEMPLATE!L176)-('MACHINE INFO'!P175*(B$6-B175+1))))))</f>
        <v>0</v>
      </c>
      <c r="AA175" s="345">
        <f t="shared" si="19"/>
        <v>0</v>
      </c>
      <c r="AB175" s="346">
        <f>IF(D175=0,"",(SUM('MACHINE INFO'!Q175)))</f>
        <v>0.14539999999999997</v>
      </c>
      <c r="AC175" s="347" t="str">
        <f t="shared" si="20"/>
        <v/>
      </c>
      <c r="AD175" s="348" t="str">
        <f t="shared" si="21"/>
        <v/>
      </c>
    </row>
    <row r="176" spans="1:41" ht="19.25" customHeight="1" x14ac:dyDescent="0.4">
      <c r="A176" s="252" t="str">
        <f>'MACHINE INFO'!B176</f>
        <v>TP</v>
      </c>
      <c r="B176" s="228">
        <f>IF($F$3="YTD TOTALS",IF('MACHINE INFO'!C176-B$2&gt;0,'MACHINE INFO'!C176,B$2),'MACHINE INFO'!C176)</f>
        <v>45916</v>
      </c>
      <c r="C176" s="18">
        <f>'MACHINE INFO'!E176</f>
        <v>167</v>
      </c>
      <c r="D176" s="18">
        <f>'MACHINE INFO'!F176</f>
        <v>411968460</v>
      </c>
      <c r="E176" s="19">
        <f>'MACHINE INFO'!G176</f>
        <v>0.01</v>
      </c>
      <c r="F176" s="18" t="str">
        <f>'MACHINE INFO'!H176</f>
        <v>IGT</v>
      </c>
      <c r="G176" s="18">
        <f>'MACHINE INFO'!M176</f>
        <v>0</v>
      </c>
      <c r="H176" s="18" t="str">
        <f>'MACHINE INFO'!N176</f>
        <v>5R243W88-528CR</v>
      </c>
      <c r="I176" s="336" t="e">
        <f>'MACHINE INFO'!#REF!</f>
        <v>#REF!</v>
      </c>
      <c r="J176" s="336" t="e">
        <f>'MACHINE INFO'!#REF!</f>
        <v>#REF!</v>
      </c>
      <c r="K176" s="18" t="str">
        <f>'MACHINE INFO'!O176</f>
        <v>VIDEO MACHINE</v>
      </c>
      <c r="L176" s="18" t="e">
        <f>'MACHINE INFO'!#REF!</f>
        <v>#REF!</v>
      </c>
      <c r="M176" s="573">
        <f>IF('MACHINE INFO'!P176="","",'MACHINE INFO'!P176)</f>
        <v>0</v>
      </c>
      <c r="N176" s="235">
        <f>'MACHINE INFO'!S176</f>
        <v>0</v>
      </c>
      <c r="O176" s="344">
        <f>IF(D176=0,"",(IF($F$3="YTD TOTALS",SUM(Blank2:TEMPLATE!C177),SUM(Blank:TEMPLATE!C177))))</f>
        <v>0</v>
      </c>
      <c r="P176" s="344" t="s">
        <v>743</v>
      </c>
      <c r="Q176" s="344">
        <f>IF(D176=0,"",(IF($F$3="YTD TOTALS",SUM(Blank2:TEMPLATE!G177),SUM(Blank:TEMPLATE!G177))))</f>
        <v>0</v>
      </c>
      <c r="R176" s="344" t="str">
        <f t="shared" si="16"/>
        <v/>
      </c>
      <c r="S176" s="344">
        <f>IF(D176=0,"",(IF($F$3="YTD TOTALS",SUM(SUM(Blank2:TEMPLATE!D177),SUM(Blank2:TEMPLATE!E177)),SUM(SUM(Blank:TEMPLATE!D177),SUM(Blank:TEMPLATE!E177)))))</f>
        <v>0</v>
      </c>
      <c r="T176" s="344" t="str">
        <f t="shared" si="17"/>
        <v/>
      </c>
      <c r="U176" s="344">
        <f>IF(D176=0,"",(IF($F$3="YTD TOTALS",SUM(Blank2:TEMPLATE!F177),SUM(Blank:TEMPLATE!F177))))</f>
        <v>0</v>
      </c>
      <c r="V176" s="344" t="str">
        <f t="shared" si="18"/>
        <v/>
      </c>
      <c r="W176" s="344">
        <f>IF(D176=0,"",(IF($F$3="YTD TOTALS",SUM(Blank2:TEMPLATE!H177),SUM(Blank:TEMPLATE!H177))))</f>
        <v>0</v>
      </c>
      <c r="X176" s="344">
        <f>IF(D176=0,"",(IF($F$3="YTD TOTALS",SUM(Blank2:TEMPLATE!I177),SUM(Blank:TEMPLATE!I177))))</f>
        <v>0</v>
      </c>
      <c r="Y176" s="344">
        <f>IF(D176=0,"",(IF($F$3="YTD TOTALS",SUM(Blank2:TEMPLATE!J177),SUM(Blank:TEMPLATE!J177))))</f>
        <v>0</v>
      </c>
      <c r="Z176" s="344">
        <f>IF(D176=0,"",(IF($F$3="YTD TOTALS",(SUM(Blank2:TEMPLATE!L177)-('MACHINE INFO'!P176*(B$6-B176+1))),(SUM(Blank:TEMPLATE!L177)-('MACHINE INFO'!P176*(B$6-B176+1))))))</f>
        <v>0</v>
      </c>
      <c r="AA176" s="345">
        <f t="shared" si="19"/>
        <v>0</v>
      </c>
      <c r="AB176" s="346">
        <f>IF(D176=0,"",(SUM('MACHINE INFO'!Q176)))</f>
        <v>0.11129999999999995</v>
      </c>
      <c r="AC176" s="347" t="str">
        <f t="shared" si="20"/>
        <v/>
      </c>
      <c r="AD176" s="348" t="str">
        <f t="shared" si="21"/>
        <v/>
      </c>
      <c r="AO176" s="17"/>
    </row>
    <row r="177" spans="1:43" ht="19.25" customHeight="1" x14ac:dyDescent="0.4">
      <c r="A177" s="252" t="str">
        <f>'MACHINE INFO'!B177</f>
        <v>TP</v>
      </c>
      <c r="B177" s="228">
        <f>IF($F$3="YTD TOTALS",IF('MACHINE INFO'!C177-B$2&gt;0,'MACHINE INFO'!C177,B$2),'MACHINE INFO'!C177)</f>
        <v>45916</v>
      </c>
      <c r="C177" s="18">
        <f>'MACHINE INFO'!E177</f>
        <v>168</v>
      </c>
      <c r="D177" s="18">
        <f>'MACHINE INFO'!F177</f>
        <v>411971561</v>
      </c>
      <c r="E177" s="19">
        <f>'MACHINE INFO'!G177</f>
        <v>0.01</v>
      </c>
      <c r="F177" s="18" t="str">
        <f>'MACHINE INFO'!H177</f>
        <v>IGT</v>
      </c>
      <c r="G177" s="18">
        <f>'MACHINE INFO'!M177</f>
        <v>0</v>
      </c>
      <c r="H177" s="18" t="str">
        <f>'MACHINE INFO'!N177</f>
        <v>5R243W88-528CR</v>
      </c>
      <c r="I177" s="336" t="e">
        <f>'MACHINE INFO'!#REF!</f>
        <v>#REF!</v>
      </c>
      <c r="J177" s="336" t="e">
        <f>'MACHINE INFO'!#REF!</f>
        <v>#REF!</v>
      </c>
      <c r="K177" s="18" t="str">
        <f>'MACHINE INFO'!O177</f>
        <v>VIDEO MACHINE</v>
      </c>
      <c r="L177" s="18" t="e">
        <f>'MACHINE INFO'!#REF!</f>
        <v>#REF!</v>
      </c>
      <c r="M177" s="573">
        <f>IF('MACHINE INFO'!P177="","",'MACHINE INFO'!P177)</f>
        <v>0</v>
      </c>
      <c r="N177" s="235">
        <f>'MACHINE INFO'!S177</f>
        <v>0</v>
      </c>
      <c r="O177" s="344">
        <f>IF(D177=0,"",(IF($F$3="YTD TOTALS",SUM(Blank2:TEMPLATE!C178),SUM(Blank:TEMPLATE!C178))))</f>
        <v>0</v>
      </c>
      <c r="P177" s="344" t="s">
        <v>744</v>
      </c>
      <c r="Q177" s="344">
        <f>IF(D177=0,"",(IF($F$3="YTD TOTALS",SUM(Blank2:TEMPLATE!G178),SUM(Blank:TEMPLATE!G178))))</f>
        <v>0</v>
      </c>
      <c r="R177" s="344" t="str">
        <f t="shared" si="16"/>
        <v/>
      </c>
      <c r="S177" s="344">
        <f>IF(D177=0,"",(IF($F$3="YTD TOTALS",SUM(SUM(Blank2:TEMPLATE!D178),SUM(Blank2:TEMPLATE!E178)),SUM(SUM(Blank:TEMPLATE!D178),SUM(Blank:TEMPLATE!E178)))))</f>
        <v>0</v>
      </c>
      <c r="T177" s="344" t="str">
        <f t="shared" si="17"/>
        <v/>
      </c>
      <c r="U177" s="344">
        <f>IF(D177=0,"",(IF($F$3="YTD TOTALS",SUM(Blank2:TEMPLATE!F178),SUM(Blank:TEMPLATE!F178))))</f>
        <v>0</v>
      </c>
      <c r="V177" s="344" t="str">
        <f t="shared" si="18"/>
        <v/>
      </c>
      <c r="W177" s="344">
        <f>IF(D177=0,"",(IF($F$3="YTD TOTALS",SUM(Blank2:TEMPLATE!H178),SUM(Blank:TEMPLATE!H178))))</f>
        <v>0</v>
      </c>
      <c r="X177" s="344">
        <f>IF(D177=0,"",(IF($F$3="YTD TOTALS",SUM(Blank2:TEMPLATE!I178),SUM(Blank:TEMPLATE!I178))))</f>
        <v>0</v>
      </c>
      <c r="Y177" s="344">
        <f>IF(D177=0,"",(IF($F$3="YTD TOTALS",SUM(Blank2:TEMPLATE!J178),SUM(Blank:TEMPLATE!J178))))</f>
        <v>0</v>
      </c>
      <c r="Z177" s="344">
        <f>IF(D177=0,"",(IF($F$3="YTD TOTALS",(SUM(Blank2:TEMPLATE!L178)-('MACHINE INFO'!P177*(B$6-B177+1))),(SUM(Blank:TEMPLATE!L178)-('MACHINE INFO'!P177*(B$6-B177+1))))))</f>
        <v>0</v>
      </c>
      <c r="AA177" s="345">
        <f t="shared" si="19"/>
        <v>0</v>
      </c>
      <c r="AB177" s="346">
        <f>IF(D177=0,"",(SUM('MACHINE INFO'!Q177)))</f>
        <v>0.11129999999999995</v>
      </c>
      <c r="AC177" s="347" t="str">
        <f t="shared" si="20"/>
        <v/>
      </c>
      <c r="AD177" s="348" t="str">
        <f t="shared" si="21"/>
        <v/>
      </c>
      <c r="AO177" s="17"/>
    </row>
    <row r="178" spans="1:43" ht="19.25" customHeight="1" x14ac:dyDescent="0.4">
      <c r="A178" s="252" t="str">
        <f>'MACHINE INFO'!B178</f>
        <v>TP</v>
      </c>
      <c r="B178" s="228">
        <f>IF($F$3="YTD TOTALS",IF('MACHINE INFO'!C178-B$2&gt;0,'MACHINE INFO'!C178,B$2),'MACHINE INFO'!C178)</f>
        <v>45916</v>
      </c>
      <c r="C178" s="18">
        <f>'MACHINE INFO'!E178</f>
        <v>169</v>
      </c>
      <c r="D178" s="18">
        <f>'MACHINE INFO'!F178</f>
        <v>411986311</v>
      </c>
      <c r="E178" s="19">
        <f>'MACHINE INFO'!G178</f>
        <v>0.01</v>
      </c>
      <c r="F178" s="18" t="str">
        <f>'MACHINE INFO'!H178</f>
        <v>IGT</v>
      </c>
      <c r="G178" s="18">
        <f>'MACHINE INFO'!M178</f>
        <v>0</v>
      </c>
      <c r="H178" s="18" t="str">
        <f>'MACHINE INFO'!N178</f>
        <v>5R243W88-528CR</v>
      </c>
      <c r="I178" s="336" t="e">
        <f>'MACHINE INFO'!#REF!</f>
        <v>#REF!</v>
      </c>
      <c r="J178" s="336" t="e">
        <f>'MACHINE INFO'!#REF!</f>
        <v>#REF!</v>
      </c>
      <c r="K178" s="18" t="str">
        <f>'MACHINE INFO'!O178</f>
        <v>VIDEO MACHINE</v>
      </c>
      <c r="L178" s="18" t="e">
        <f>'MACHINE INFO'!#REF!</f>
        <v>#REF!</v>
      </c>
      <c r="M178" s="573">
        <f>IF('MACHINE INFO'!P178="","",'MACHINE INFO'!P178)</f>
        <v>0</v>
      </c>
      <c r="N178" s="235">
        <f>'MACHINE INFO'!S178</f>
        <v>0</v>
      </c>
      <c r="O178" s="344">
        <f>IF(D178=0,"",(IF($F$3="YTD TOTALS",SUM(Blank2:TEMPLATE!C179),SUM(Blank:TEMPLATE!C179))))</f>
        <v>0</v>
      </c>
      <c r="P178" s="344" t="s">
        <v>745</v>
      </c>
      <c r="Q178" s="344">
        <f>IF(D178=0,"",(IF($F$3="YTD TOTALS",SUM(Blank2:TEMPLATE!G179),SUM(Blank:TEMPLATE!G179))))</f>
        <v>0</v>
      </c>
      <c r="R178" s="344" t="str">
        <f t="shared" si="16"/>
        <v/>
      </c>
      <c r="S178" s="344">
        <f>IF(D178=0,"",(IF($F$3="YTD TOTALS",SUM(SUM(Blank2:TEMPLATE!D179),SUM(Blank2:TEMPLATE!E179)),SUM(SUM(Blank:TEMPLATE!D179),SUM(Blank:TEMPLATE!E179)))))</f>
        <v>0</v>
      </c>
      <c r="T178" s="344" t="str">
        <f t="shared" si="17"/>
        <v/>
      </c>
      <c r="U178" s="344">
        <f>IF(D178=0,"",(IF($F$3="YTD TOTALS",SUM(Blank2:TEMPLATE!F179),SUM(Blank:TEMPLATE!F179))))</f>
        <v>0</v>
      </c>
      <c r="V178" s="344" t="str">
        <f t="shared" si="18"/>
        <v/>
      </c>
      <c r="W178" s="344">
        <f>IF(D178=0,"",(IF($F$3="YTD TOTALS",SUM(Blank2:TEMPLATE!H179),SUM(Blank:TEMPLATE!H179))))</f>
        <v>0</v>
      </c>
      <c r="X178" s="344">
        <f>IF(D178=0,"",(IF($F$3="YTD TOTALS",SUM(Blank2:TEMPLATE!I179),SUM(Blank:TEMPLATE!I179))))</f>
        <v>0</v>
      </c>
      <c r="Y178" s="344">
        <f>IF(D178=0,"",(IF($F$3="YTD TOTALS",SUM(Blank2:TEMPLATE!J179),SUM(Blank:TEMPLATE!J179))))</f>
        <v>0</v>
      </c>
      <c r="Z178" s="344">
        <f>IF(D178=0,"",(IF($F$3="YTD TOTALS",(SUM(Blank2:TEMPLATE!L179)-('MACHINE INFO'!P178*(B$6-B178+1))),(SUM(Blank:TEMPLATE!L179)-('MACHINE INFO'!P178*(B$6-B178+1))))))</f>
        <v>0</v>
      </c>
      <c r="AA178" s="345">
        <f t="shared" si="19"/>
        <v>0</v>
      </c>
      <c r="AB178" s="346">
        <f>IF(D178=0,"",(SUM('MACHINE INFO'!Q178)))</f>
        <v>0.11129999999999995</v>
      </c>
      <c r="AC178" s="347" t="str">
        <f t="shared" si="20"/>
        <v/>
      </c>
      <c r="AD178" s="348" t="str">
        <f t="shared" si="21"/>
        <v/>
      </c>
      <c r="AO178" s="17"/>
    </row>
    <row r="179" spans="1:43" ht="19.25" customHeight="1" x14ac:dyDescent="0.4">
      <c r="A179" s="252" t="str">
        <f>'MACHINE INFO'!B179</f>
        <v>TP</v>
      </c>
      <c r="B179" s="228">
        <f>IF($F$3="YTD TOTALS",IF('MACHINE INFO'!C179-B$2&gt;0,'MACHINE INFO'!C179,B$2),'MACHINE INFO'!C179)</f>
        <v>45916</v>
      </c>
      <c r="C179" s="18">
        <f>'MACHINE INFO'!E179</f>
        <v>170</v>
      </c>
      <c r="D179" s="18">
        <f>'MACHINE INFO'!F179</f>
        <v>411992674</v>
      </c>
      <c r="E179" s="19">
        <f>'MACHINE INFO'!G179</f>
        <v>0.01</v>
      </c>
      <c r="F179" s="18" t="str">
        <f>'MACHINE INFO'!H179</f>
        <v>IGT</v>
      </c>
      <c r="G179" s="18">
        <f>'MACHINE INFO'!M179</f>
        <v>0</v>
      </c>
      <c r="H179" s="18" t="str">
        <f>'MACHINE INFO'!N179</f>
        <v>5R243W88-528CR</v>
      </c>
      <c r="I179" s="336" t="e">
        <f>'MACHINE INFO'!#REF!</f>
        <v>#REF!</v>
      </c>
      <c r="J179" s="336" t="e">
        <f>'MACHINE INFO'!#REF!</f>
        <v>#REF!</v>
      </c>
      <c r="K179" s="18" t="str">
        <f>'MACHINE INFO'!O179</f>
        <v>VIDEO MACHINE</v>
      </c>
      <c r="L179" s="18" t="e">
        <f>'MACHINE INFO'!#REF!</f>
        <v>#REF!</v>
      </c>
      <c r="M179" s="573">
        <f>IF('MACHINE INFO'!P179="","",'MACHINE INFO'!P179)</f>
        <v>0</v>
      </c>
      <c r="N179" s="235">
        <f>'MACHINE INFO'!S179</f>
        <v>0</v>
      </c>
      <c r="O179" s="344">
        <f>IF(D179=0,"",(IF($F$3="YTD TOTALS",SUM(Blank2:TEMPLATE!C180),SUM(Blank:TEMPLATE!C180))))</f>
        <v>0</v>
      </c>
      <c r="P179" s="344" t="s">
        <v>746</v>
      </c>
      <c r="Q179" s="344">
        <f>IF(D179=0,"",(IF($F$3="YTD TOTALS",SUM(Blank2:TEMPLATE!G180),SUM(Blank:TEMPLATE!G180))))</f>
        <v>0</v>
      </c>
      <c r="R179" s="344" t="str">
        <f t="shared" si="16"/>
        <v/>
      </c>
      <c r="S179" s="344">
        <f>IF(D179=0,"",(IF($F$3="YTD TOTALS",SUM(SUM(Blank2:TEMPLATE!D180),SUM(Blank2:TEMPLATE!E180)),SUM(SUM(Blank:TEMPLATE!D180),SUM(Blank:TEMPLATE!E180)))))</f>
        <v>0</v>
      </c>
      <c r="T179" s="344" t="str">
        <f t="shared" si="17"/>
        <v/>
      </c>
      <c r="U179" s="344">
        <f>IF(D179=0,"",(IF($F$3="YTD TOTALS",SUM(Blank2:TEMPLATE!F180),SUM(Blank:TEMPLATE!F180))))</f>
        <v>0</v>
      </c>
      <c r="V179" s="344" t="str">
        <f t="shared" si="18"/>
        <v/>
      </c>
      <c r="W179" s="344">
        <f>IF(D179=0,"",(IF($F$3="YTD TOTALS",SUM(Blank2:TEMPLATE!H180),SUM(Blank:TEMPLATE!H180))))</f>
        <v>0</v>
      </c>
      <c r="X179" s="344">
        <f>IF(D179=0,"",(IF($F$3="YTD TOTALS",SUM(Blank2:TEMPLATE!I180),SUM(Blank:TEMPLATE!I180))))</f>
        <v>0</v>
      </c>
      <c r="Y179" s="344">
        <f>IF(D179=0,"",(IF($F$3="YTD TOTALS",SUM(Blank2:TEMPLATE!J180),SUM(Blank:TEMPLATE!J180))))</f>
        <v>0</v>
      </c>
      <c r="Z179" s="344">
        <f>IF(D179=0,"",(IF($F$3="YTD TOTALS",(SUM(Blank2:TEMPLATE!L180)-('MACHINE INFO'!P179*(B$6-B179+1))),(SUM(Blank:TEMPLATE!L180)-('MACHINE INFO'!P179*(B$6-B179+1))))))</f>
        <v>0</v>
      </c>
      <c r="AA179" s="345">
        <f t="shared" si="19"/>
        <v>0</v>
      </c>
      <c r="AB179" s="346">
        <f>IF(D179=0,"",(SUM('MACHINE INFO'!Q179)))</f>
        <v>0.11129999999999995</v>
      </c>
      <c r="AC179" s="347" t="str">
        <f t="shared" si="20"/>
        <v/>
      </c>
      <c r="AD179" s="348" t="str">
        <f t="shared" si="21"/>
        <v/>
      </c>
      <c r="AE179" s="17"/>
      <c r="AO179" s="17"/>
      <c r="AP179" s="17"/>
    </row>
    <row r="180" spans="1:43" ht="19.25" customHeight="1" x14ac:dyDescent="0.4">
      <c r="A180" s="252" t="str">
        <f>'MACHINE INFO'!B180</f>
        <v>TP</v>
      </c>
      <c r="B180" s="228">
        <f>IF($F$3="YTD TOTALS",IF('MACHINE INFO'!C180-B$2&gt;0,'MACHINE INFO'!C180,B$2),'MACHINE INFO'!C180)</f>
        <v>45916</v>
      </c>
      <c r="C180" s="18">
        <f>'MACHINE INFO'!E180</f>
        <v>171</v>
      </c>
      <c r="D180" s="18">
        <f>'MACHINE INFO'!F180</f>
        <v>412005563</v>
      </c>
      <c r="E180" s="19">
        <f>'MACHINE INFO'!G180</f>
        <v>0.01</v>
      </c>
      <c r="F180" s="18" t="str">
        <f>'MACHINE INFO'!H180</f>
        <v>IGT</v>
      </c>
      <c r="G180" s="18">
        <f>'MACHINE INFO'!M180</f>
        <v>0</v>
      </c>
      <c r="H180" s="18" t="str">
        <f>'MACHINE INFO'!N180</f>
        <v>5R243W88-528CR</v>
      </c>
      <c r="I180" s="336" t="e">
        <f>'MACHINE INFO'!#REF!</f>
        <v>#REF!</v>
      </c>
      <c r="J180" s="336" t="e">
        <f>'MACHINE INFO'!#REF!</f>
        <v>#REF!</v>
      </c>
      <c r="K180" s="18" t="str">
        <f>'MACHINE INFO'!O180</f>
        <v>VIDEO MACHINE</v>
      </c>
      <c r="L180" s="18" t="e">
        <f>'MACHINE INFO'!#REF!</f>
        <v>#REF!</v>
      </c>
      <c r="M180" s="573">
        <f>IF('MACHINE INFO'!P180="","",'MACHINE INFO'!P180)</f>
        <v>0</v>
      </c>
      <c r="N180" s="235">
        <f>'MACHINE INFO'!S180</f>
        <v>0</v>
      </c>
      <c r="O180" s="344">
        <f>IF(D180=0,"",(IF($F$3="YTD TOTALS",SUM(Blank2:TEMPLATE!C181),SUM(Blank:TEMPLATE!C181))))</f>
        <v>0</v>
      </c>
      <c r="P180" s="344" t="s">
        <v>747</v>
      </c>
      <c r="Q180" s="344">
        <f>IF(D180=0,"",(IF($F$3="YTD TOTALS",SUM(Blank2:TEMPLATE!G181),SUM(Blank:TEMPLATE!G181))))</f>
        <v>0</v>
      </c>
      <c r="R180" s="344" t="str">
        <f t="shared" si="16"/>
        <v/>
      </c>
      <c r="S180" s="344">
        <f>IF(D180=0,"",(IF($F$3="YTD TOTALS",SUM(SUM(Blank2:TEMPLATE!D181),SUM(Blank2:TEMPLATE!E181)),SUM(SUM(Blank:TEMPLATE!D181),SUM(Blank:TEMPLATE!E181)))))</f>
        <v>0</v>
      </c>
      <c r="T180" s="344" t="str">
        <f t="shared" si="17"/>
        <v/>
      </c>
      <c r="U180" s="344">
        <f>IF(D180=0,"",(IF($F$3="YTD TOTALS",SUM(Blank2:TEMPLATE!F181),SUM(Blank:TEMPLATE!F181))))</f>
        <v>0</v>
      </c>
      <c r="V180" s="344" t="str">
        <f t="shared" si="18"/>
        <v/>
      </c>
      <c r="W180" s="344">
        <f>IF(D180=0,"",(IF($F$3="YTD TOTALS",SUM(Blank2:TEMPLATE!H181),SUM(Blank:TEMPLATE!H181))))</f>
        <v>0</v>
      </c>
      <c r="X180" s="344">
        <f>IF(D180=0,"",(IF($F$3="YTD TOTALS",SUM(Blank2:TEMPLATE!I181),SUM(Blank:TEMPLATE!I181))))</f>
        <v>0</v>
      </c>
      <c r="Y180" s="344">
        <f>IF(D180=0,"",(IF($F$3="YTD TOTALS",SUM(Blank2:TEMPLATE!J181),SUM(Blank:TEMPLATE!J181))))</f>
        <v>0</v>
      </c>
      <c r="Z180" s="344">
        <f>IF(D180=0,"",(IF($F$3="YTD TOTALS",(SUM(Blank2:TEMPLATE!L181)-('MACHINE INFO'!P180*(B$6-B180+1))),(SUM(Blank:TEMPLATE!L181)-('MACHINE INFO'!P180*(B$6-B180+1))))))</f>
        <v>0</v>
      </c>
      <c r="AA180" s="345">
        <f t="shared" si="19"/>
        <v>0</v>
      </c>
      <c r="AB180" s="346">
        <f>IF(D180=0,"",(SUM('MACHINE INFO'!Q180)))</f>
        <v>0.11129999999999995</v>
      </c>
      <c r="AC180" s="347" t="str">
        <f t="shared" si="20"/>
        <v/>
      </c>
      <c r="AD180" s="348" t="str">
        <f t="shared" si="21"/>
        <v/>
      </c>
      <c r="AE180" s="17"/>
      <c r="AO180" s="17"/>
      <c r="AP180" s="17"/>
    </row>
    <row r="181" spans="1:43" ht="19.25" customHeight="1" x14ac:dyDescent="0.4">
      <c r="A181" s="252" t="str">
        <f>'MACHINE INFO'!B181</f>
        <v>TP</v>
      </c>
      <c r="B181" s="228">
        <f>IF($F$3="YTD TOTALS",IF('MACHINE INFO'!C181-B$2&gt;0,'MACHINE INFO'!C181,B$2),'MACHINE INFO'!C181)</f>
        <v>45916</v>
      </c>
      <c r="C181" s="18">
        <f>'MACHINE INFO'!E181</f>
        <v>172</v>
      </c>
      <c r="D181" s="18">
        <f>'MACHINE INFO'!F181</f>
        <v>412014446</v>
      </c>
      <c r="E181" s="19">
        <f>'MACHINE INFO'!G181</f>
        <v>0.01</v>
      </c>
      <c r="F181" s="18" t="str">
        <f>'MACHINE INFO'!H181</f>
        <v>IGT</v>
      </c>
      <c r="G181" s="18">
        <f>'MACHINE INFO'!M181</f>
        <v>0</v>
      </c>
      <c r="H181" s="18" t="str">
        <f>'MACHINE INFO'!N181</f>
        <v>5R243W88-528CR</v>
      </c>
      <c r="I181" s="336" t="e">
        <f>'MACHINE INFO'!#REF!</f>
        <v>#REF!</v>
      </c>
      <c r="J181" s="336" t="e">
        <f>'MACHINE INFO'!#REF!</f>
        <v>#REF!</v>
      </c>
      <c r="K181" s="18" t="str">
        <f>'MACHINE INFO'!O181</f>
        <v>VIDEO MACHINE</v>
      </c>
      <c r="L181" s="18" t="e">
        <f>'MACHINE INFO'!#REF!</f>
        <v>#REF!</v>
      </c>
      <c r="M181" s="573">
        <f>IF('MACHINE INFO'!P181="","",'MACHINE INFO'!P181)</f>
        <v>0</v>
      </c>
      <c r="N181" s="235">
        <f>'MACHINE INFO'!S181</f>
        <v>0</v>
      </c>
      <c r="O181" s="344">
        <f>IF(D181=0,"",(IF($F$3="YTD TOTALS",SUM(Blank2:TEMPLATE!C182),SUM(Blank:TEMPLATE!C182))))</f>
        <v>0</v>
      </c>
      <c r="P181" s="344" t="s">
        <v>748</v>
      </c>
      <c r="Q181" s="344">
        <f>IF(D181=0,"",(IF($F$3="YTD TOTALS",SUM(Blank2:TEMPLATE!G182),SUM(Blank:TEMPLATE!G182))))</f>
        <v>0</v>
      </c>
      <c r="R181" s="344" t="str">
        <f t="shared" si="16"/>
        <v/>
      </c>
      <c r="S181" s="344">
        <f>IF(D181=0,"",(IF($F$3="YTD TOTALS",SUM(SUM(Blank2:TEMPLATE!D182),SUM(Blank2:TEMPLATE!E182)),SUM(SUM(Blank:TEMPLATE!D182),SUM(Blank:TEMPLATE!E182)))))</f>
        <v>0</v>
      </c>
      <c r="T181" s="344" t="str">
        <f t="shared" si="17"/>
        <v/>
      </c>
      <c r="U181" s="344">
        <f>IF(D181=0,"",(IF($F$3="YTD TOTALS",SUM(Blank2:TEMPLATE!F182),SUM(Blank:TEMPLATE!F182))))</f>
        <v>0</v>
      </c>
      <c r="V181" s="344" t="str">
        <f t="shared" si="18"/>
        <v/>
      </c>
      <c r="W181" s="344">
        <f>IF(D181=0,"",(IF($F$3="YTD TOTALS",SUM(Blank2:TEMPLATE!H182),SUM(Blank:TEMPLATE!H182))))</f>
        <v>0</v>
      </c>
      <c r="X181" s="344">
        <f>IF(D181=0,"",(IF($F$3="YTD TOTALS",SUM(Blank2:TEMPLATE!I182),SUM(Blank:TEMPLATE!I182))))</f>
        <v>0</v>
      </c>
      <c r="Y181" s="344">
        <f>IF(D181=0,"",(IF($F$3="YTD TOTALS",SUM(Blank2:TEMPLATE!J182),SUM(Blank:TEMPLATE!J182))))</f>
        <v>0</v>
      </c>
      <c r="Z181" s="344">
        <f>IF(D181=0,"",(IF($F$3="YTD TOTALS",(SUM(Blank2:TEMPLATE!L182)-('MACHINE INFO'!P181*(B$6-B181+1))),(SUM(Blank:TEMPLATE!L182)-('MACHINE INFO'!P181*(B$6-B181+1))))))</f>
        <v>0</v>
      </c>
      <c r="AA181" s="345">
        <f t="shared" si="19"/>
        <v>0</v>
      </c>
      <c r="AB181" s="346">
        <f>IF(D181=0,"",(SUM('MACHINE INFO'!Q181)))</f>
        <v>0.11129999999999995</v>
      </c>
      <c r="AC181" s="347" t="str">
        <f t="shared" si="20"/>
        <v/>
      </c>
      <c r="AD181" s="348" t="str">
        <f t="shared" si="21"/>
        <v/>
      </c>
      <c r="AE181" s="17"/>
      <c r="AO181" s="17"/>
      <c r="AP181" s="17"/>
    </row>
    <row r="182" spans="1:43" ht="19.25" customHeight="1" x14ac:dyDescent="0.4">
      <c r="A182" s="252" t="str">
        <f>'MACHINE INFO'!B182</f>
        <v>TP</v>
      </c>
      <c r="B182" s="228">
        <f>IF($F$3="YTD TOTALS",IF('MACHINE INFO'!C182-B$2&gt;0,'MACHINE INFO'!C182,B$2),'MACHINE INFO'!C182)</f>
        <v>45916</v>
      </c>
      <c r="C182" s="18">
        <f>'MACHINE INFO'!E182</f>
        <v>173</v>
      </c>
      <c r="D182" s="18">
        <f>'MACHINE INFO'!F182</f>
        <v>412022912</v>
      </c>
      <c r="E182" s="19">
        <f>'MACHINE INFO'!G182</f>
        <v>0.01</v>
      </c>
      <c r="F182" s="18" t="str">
        <f>'MACHINE INFO'!H182</f>
        <v>IGT</v>
      </c>
      <c r="G182" s="18">
        <f>'MACHINE INFO'!M182</f>
        <v>0</v>
      </c>
      <c r="H182" s="18" t="str">
        <f>'MACHINE INFO'!N182</f>
        <v>5R243W88-528CR</v>
      </c>
      <c r="I182" s="336" t="e">
        <f>'MACHINE INFO'!#REF!</f>
        <v>#REF!</v>
      </c>
      <c r="J182" s="336" t="e">
        <f>'MACHINE INFO'!#REF!</f>
        <v>#REF!</v>
      </c>
      <c r="K182" s="18" t="str">
        <f>'MACHINE INFO'!O182</f>
        <v>VIDEO MACHINE</v>
      </c>
      <c r="L182" s="18" t="e">
        <f>'MACHINE INFO'!#REF!</f>
        <v>#REF!</v>
      </c>
      <c r="M182" s="573">
        <f>IF('MACHINE INFO'!P182="","",'MACHINE INFO'!P182)</f>
        <v>0</v>
      </c>
      <c r="N182" s="235">
        <f>'MACHINE INFO'!S182</f>
        <v>0</v>
      </c>
      <c r="O182" s="344">
        <f>IF(D182=0,"",(IF($F$3="YTD TOTALS",SUM(Blank2:TEMPLATE!C183),SUM(Blank:TEMPLATE!C183))))</f>
        <v>0</v>
      </c>
      <c r="P182" s="344" t="s">
        <v>749</v>
      </c>
      <c r="Q182" s="344">
        <f>IF(D182=0,"",(IF($F$3="YTD TOTALS",SUM(Blank2:TEMPLATE!G183),SUM(Blank:TEMPLATE!G183))))</f>
        <v>0</v>
      </c>
      <c r="R182" s="344" t="str">
        <f t="shared" si="16"/>
        <v/>
      </c>
      <c r="S182" s="344">
        <f>IF(D182=0,"",(IF($F$3="YTD TOTALS",SUM(SUM(Blank2:TEMPLATE!D183),SUM(Blank2:TEMPLATE!E183)),SUM(SUM(Blank:TEMPLATE!D183),SUM(Blank:TEMPLATE!E183)))))</f>
        <v>0</v>
      </c>
      <c r="T182" s="344" t="str">
        <f t="shared" si="17"/>
        <v/>
      </c>
      <c r="U182" s="344">
        <f>IF(D182=0,"",(IF($F$3="YTD TOTALS",SUM(Blank2:TEMPLATE!F183),SUM(Blank:TEMPLATE!F183))))</f>
        <v>0</v>
      </c>
      <c r="V182" s="344" t="str">
        <f t="shared" si="18"/>
        <v/>
      </c>
      <c r="W182" s="344">
        <f>IF(D182=0,"",(IF($F$3="YTD TOTALS",SUM(Blank2:TEMPLATE!H183),SUM(Blank:TEMPLATE!H183))))</f>
        <v>0</v>
      </c>
      <c r="X182" s="344">
        <f>IF(D182=0,"",(IF($F$3="YTD TOTALS",SUM(Blank2:TEMPLATE!I183),SUM(Blank:TEMPLATE!I183))))</f>
        <v>0</v>
      </c>
      <c r="Y182" s="344">
        <f>IF(D182=0,"",(IF($F$3="YTD TOTALS",SUM(Blank2:TEMPLATE!J183),SUM(Blank:TEMPLATE!J183))))</f>
        <v>0</v>
      </c>
      <c r="Z182" s="344">
        <f>IF(D182=0,"",(IF($F$3="YTD TOTALS",(SUM(Blank2:TEMPLATE!L183)-('MACHINE INFO'!P182*(B$6-B182+1))),(SUM(Blank:TEMPLATE!L183)-('MACHINE INFO'!P182*(B$6-B182+1))))))</f>
        <v>0</v>
      </c>
      <c r="AA182" s="345">
        <f t="shared" si="19"/>
        <v>0</v>
      </c>
      <c r="AB182" s="346">
        <f>IF(D182=0,"",(SUM('MACHINE INFO'!Q182)))</f>
        <v>0.11129999999999995</v>
      </c>
      <c r="AC182" s="347" t="str">
        <f t="shared" si="20"/>
        <v/>
      </c>
      <c r="AD182" s="348" t="str">
        <f t="shared" si="21"/>
        <v/>
      </c>
      <c r="AE182" s="17"/>
      <c r="AO182" s="17"/>
      <c r="AP182" s="17"/>
    </row>
    <row r="183" spans="1:43" ht="19.25" customHeight="1" x14ac:dyDescent="0.4">
      <c r="A183" s="252" t="str">
        <f>'MACHINE INFO'!B183</f>
        <v>TP</v>
      </c>
      <c r="B183" s="228">
        <f>IF($F$3="YTD TOTALS",IF('MACHINE INFO'!C183-B$2&gt;0,'MACHINE INFO'!C183,B$2),'MACHINE INFO'!C183)</f>
        <v>45916</v>
      </c>
      <c r="C183" s="18">
        <f>'MACHINE INFO'!E183</f>
        <v>174</v>
      </c>
      <c r="D183" s="18">
        <f>'MACHINE INFO'!F183</f>
        <v>412037589</v>
      </c>
      <c r="E183" s="19">
        <f>'MACHINE INFO'!G183</f>
        <v>0.01</v>
      </c>
      <c r="F183" s="18" t="str">
        <f>'MACHINE INFO'!H183</f>
        <v>IGT</v>
      </c>
      <c r="G183" s="18">
        <f>'MACHINE INFO'!M183</f>
        <v>0</v>
      </c>
      <c r="H183" s="18" t="str">
        <f>'MACHINE INFO'!N183</f>
        <v>5R25L88-888CR</v>
      </c>
      <c r="I183" s="336" t="e">
        <f>'MACHINE INFO'!#REF!</f>
        <v>#REF!</v>
      </c>
      <c r="J183" s="336" t="e">
        <f>'MACHINE INFO'!#REF!</f>
        <v>#REF!</v>
      </c>
      <c r="K183" s="18" t="str">
        <f>'MACHINE INFO'!O183</f>
        <v>VIDEO MACHINE</v>
      </c>
      <c r="L183" s="18" t="e">
        <f>'MACHINE INFO'!#REF!</f>
        <v>#REF!</v>
      </c>
      <c r="M183" s="573">
        <f>IF('MACHINE INFO'!P183="","",'MACHINE INFO'!P183)</f>
        <v>0</v>
      </c>
      <c r="N183" s="235">
        <f>'MACHINE INFO'!S183</f>
        <v>0</v>
      </c>
      <c r="O183" s="344">
        <f>IF(D183=0,"",(IF($F$3="YTD TOTALS",SUM(Blank2:TEMPLATE!C184),SUM(Blank:TEMPLATE!C184))))</f>
        <v>0</v>
      </c>
      <c r="P183" s="344" t="s">
        <v>750</v>
      </c>
      <c r="Q183" s="344">
        <f>IF(D183=0,"",(IF($F$3="YTD TOTALS",SUM(Blank2:TEMPLATE!G184),SUM(Blank:TEMPLATE!G184))))</f>
        <v>0</v>
      </c>
      <c r="R183" s="344" t="str">
        <f t="shared" si="16"/>
        <v/>
      </c>
      <c r="S183" s="344">
        <f>IF(D183=0,"",(IF($F$3="YTD TOTALS",SUM(SUM(Blank2:TEMPLATE!D184),SUM(Blank2:TEMPLATE!E184)),SUM(SUM(Blank:TEMPLATE!D184),SUM(Blank:TEMPLATE!E184)))))</f>
        <v>0</v>
      </c>
      <c r="T183" s="344" t="str">
        <f t="shared" si="17"/>
        <v/>
      </c>
      <c r="U183" s="344">
        <f>IF(D183=0,"",(IF($F$3="YTD TOTALS",SUM(Blank2:TEMPLATE!F184),SUM(Blank:TEMPLATE!F184))))</f>
        <v>0</v>
      </c>
      <c r="V183" s="344" t="str">
        <f t="shared" si="18"/>
        <v/>
      </c>
      <c r="W183" s="344">
        <f>IF(D183=0,"",(IF($F$3="YTD TOTALS",SUM(Blank2:TEMPLATE!H184),SUM(Blank:TEMPLATE!H184))))</f>
        <v>0</v>
      </c>
      <c r="X183" s="344">
        <f>IF(D183=0,"",(IF($F$3="YTD TOTALS",SUM(Blank2:TEMPLATE!I184),SUM(Blank:TEMPLATE!I184))))</f>
        <v>0</v>
      </c>
      <c r="Y183" s="344">
        <f>IF(D183=0,"",(IF($F$3="YTD TOTALS",SUM(Blank2:TEMPLATE!J184),SUM(Blank:TEMPLATE!J184))))</f>
        <v>0</v>
      </c>
      <c r="Z183" s="344">
        <f>IF(D183=0,"",(IF($F$3="YTD TOTALS",(SUM(Blank2:TEMPLATE!L184)-('MACHINE INFO'!P183*(B$6-B183+1))),(SUM(Blank:TEMPLATE!L184)-('MACHINE INFO'!P183*(B$6-B183+1))))))</f>
        <v>0</v>
      </c>
      <c r="AA183" s="345">
        <f t="shared" si="19"/>
        <v>0</v>
      </c>
      <c r="AB183" s="346">
        <f>IF(D183=0,"",(SUM('MACHINE INFO'!Q183)))</f>
        <v>0.12090000000000001</v>
      </c>
      <c r="AC183" s="347" t="str">
        <f t="shared" si="20"/>
        <v/>
      </c>
      <c r="AD183" s="348" t="str">
        <f t="shared" si="21"/>
        <v/>
      </c>
      <c r="AE183" s="17"/>
      <c r="AO183" s="23"/>
      <c r="AP183" s="17"/>
    </row>
    <row r="184" spans="1:43" ht="19.25" customHeight="1" x14ac:dyDescent="0.4">
      <c r="A184" s="252" t="str">
        <f>'MACHINE INFO'!B184</f>
        <v>TP</v>
      </c>
      <c r="B184" s="228">
        <f>IF($F$3="YTD TOTALS",IF('MACHINE INFO'!C184-B$2&gt;0,'MACHINE INFO'!C184,B$2),'MACHINE INFO'!C184)</f>
        <v>45916</v>
      </c>
      <c r="C184" s="18">
        <f>'MACHINE INFO'!E184</f>
        <v>175</v>
      </c>
      <c r="D184" s="18">
        <f>'MACHINE INFO'!F184</f>
        <v>412049980</v>
      </c>
      <c r="E184" s="19">
        <f>'MACHINE INFO'!G184</f>
        <v>0.01</v>
      </c>
      <c r="F184" s="18" t="str">
        <f>'MACHINE INFO'!H184</f>
        <v>IGT</v>
      </c>
      <c r="G184" s="18">
        <f>'MACHINE INFO'!M184</f>
        <v>0</v>
      </c>
      <c r="H184" s="18" t="str">
        <f>'MACHINE INFO'!N184</f>
        <v>5R25L88-888CR</v>
      </c>
      <c r="I184" s="336" t="e">
        <f>'MACHINE INFO'!#REF!</f>
        <v>#REF!</v>
      </c>
      <c r="J184" s="336" t="e">
        <f>'MACHINE INFO'!#REF!</f>
        <v>#REF!</v>
      </c>
      <c r="K184" s="18" t="str">
        <f>'MACHINE INFO'!O184</f>
        <v>VIDEO MACHINE</v>
      </c>
      <c r="L184" s="18" t="e">
        <f>'MACHINE INFO'!#REF!</f>
        <v>#REF!</v>
      </c>
      <c r="M184" s="573">
        <f>IF('MACHINE INFO'!P184="","",'MACHINE INFO'!P184)</f>
        <v>0</v>
      </c>
      <c r="N184" s="235">
        <f>'MACHINE INFO'!S184</f>
        <v>0</v>
      </c>
      <c r="O184" s="344">
        <f>IF(D184=0,"",(IF($F$3="YTD TOTALS",SUM(Blank2:TEMPLATE!C185),SUM(Blank:TEMPLATE!C185))))</f>
        <v>0</v>
      </c>
      <c r="P184" s="344" t="s">
        <v>751</v>
      </c>
      <c r="Q184" s="344">
        <f>IF(D184=0,"",(IF($F$3="YTD TOTALS",SUM(Blank2:TEMPLATE!G185),SUM(Blank:TEMPLATE!G185))))</f>
        <v>0</v>
      </c>
      <c r="R184" s="344" t="str">
        <f t="shared" si="16"/>
        <v/>
      </c>
      <c r="S184" s="344">
        <f>IF(D184=0,"",(IF($F$3="YTD TOTALS",SUM(SUM(Blank2:TEMPLATE!D185),SUM(Blank2:TEMPLATE!E185)),SUM(SUM(Blank:TEMPLATE!D185),SUM(Blank:TEMPLATE!E185)))))</f>
        <v>0</v>
      </c>
      <c r="T184" s="344" t="str">
        <f t="shared" si="17"/>
        <v/>
      </c>
      <c r="U184" s="344">
        <f>IF(D184=0,"",(IF($F$3="YTD TOTALS",SUM(Blank2:TEMPLATE!F185),SUM(Blank:TEMPLATE!F185))))</f>
        <v>0</v>
      </c>
      <c r="V184" s="344" t="str">
        <f t="shared" si="18"/>
        <v/>
      </c>
      <c r="W184" s="344">
        <f>IF(D184=0,"",(IF($F$3="YTD TOTALS",SUM(Blank2:TEMPLATE!H185),SUM(Blank:TEMPLATE!H185))))</f>
        <v>0</v>
      </c>
      <c r="X184" s="344">
        <f>IF(D184=0,"",(IF($F$3="YTD TOTALS",SUM(Blank2:TEMPLATE!I185),SUM(Blank:TEMPLATE!I185))))</f>
        <v>0</v>
      </c>
      <c r="Y184" s="344">
        <f>IF(D184=0,"",(IF($F$3="YTD TOTALS",SUM(Blank2:TEMPLATE!J185),SUM(Blank:TEMPLATE!J185))))</f>
        <v>0</v>
      </c>
      <c r="Z184" s="344">
        <f>IF(D184=0,"",(IF($F$3="YTD TOTALS",(SUM(Blank2:TEMPLATE!L185)-('MACHINE INFO'!P184*(B$6-B184+1))),(SUM(Blank:TEMPLATE!L185)-('MACHINE INFO'!P184*(B$6-B184+1))))))</f>
        <v>0</v>
      </c>
      <c r="AA184" s="345">
        <f t="shared" si="19"/>
        <v>0</v>
      </c>
      <c r="AB184" s="346">
        <f>IF(D184=0,"",(SUM('MACHINE INFO'!Q184)))</f>
        <v>0.12090000000000001</v>
      </c>
      <c r="AC184" s="347" t="str">
        <f t="shared" si="20"/>
        <v/>
      </c>
      <c r="AD184" s="348" t="str">
        <f t="shared" si="21"/>
        <v/>
      </c>
      <c r="AE184" s="17"/>
      <c r="AP184" s="17"/>
    </row>
    <row r="185" spans="1:43" ht="19.25" customHeight="1" x14ac:dyDescent="0.4">
      <c r="A185" s="252" t="str">
        <f>'MACHINE INFO'!B185</f>
        <v>TP</v>
      </c>
      <c r="B185" s="228">
        <f>IF($F$3="YTD TOTALS",IF('MACHINE INFO'!C185-B$2&gt;0,'MACHINE INFO'!C185,B$2),'MACHINE INFO'!C185)</f>
        <v>45916</v>
      </c>
      <c r="C185" s="18">
        <f>'MACHINE INFO'!E185</f>
        <v>176</v>
      </c>
      <c r="D185" s="18">
        <f>'MACHINE INFO'!F185</f>
        <v>412053353</v>
      </c>
      <c r="E185" s="19">
        <f>'MACHINE INFO'!G185</f>
        <v>0.01</v>
      </c>
      <c r="F185" s="18" t="str">
        <f>'MACHINE INFO'!H185</f>
        <v>IGT</v>
      </c>
      <c r="G185" s="18">
        <f>'MACHINE INFO'!M185</f>
        <v>0</v>
      </c>
      <c r="H185" s="18" t="str">
        <f>'MACHINE INFO'!N185</f>
        <v>5R25L88-888CR</v>
      </c>
      <c r="I185" s="336" t="e">
        <f>'MACHINE INFO'!#REF!</f>
        <v>#REF!</v>
      </c>
      <c r="J185" s="336" t="e">
        <f>'MACHINE INFO'!#REF!</f>
        <v>#REF!</v>
      </c>
      <c r="K185" s="18" t="str">
        <f>'MACHINE INFO'!O185</f>
        <v>VIDEO MACHINE</v>
      </c>
      <c r="L185" s="18" t="e">
        <f>'MACHINE INFO'!#REF!</f>
        <v>#REF!</v>
      </c>
      <c r="M185" s="573">
        <f>IF('MACHINE INFO'!P185="","",'MACHINE INFO'!P185)</f>
        <v>0</v>
      </c>
      <c r="N185" s="235">
        <f>'MACHINE INFO'!S185</f>
        <v>0</v>
      </c>
      <c r="O185" s="344">
        <f>IF(D185=0,"",(IF($F$3="YTD TOTALS",SUM(Blank2:TEMPLATE!C186),SUM(Blank:TEMPLATE!C186))))</f>
        <v>0</v>
      </c>
      <c r="P185" s="344" t="s">
        <v>752</v>
      </c>
      <c r="Q185" s="344">
        <f>IF(D185=0,"",(IF($F$3="YTD TOTALS",SUM(Blank2:TEMPLATE!G186),SUM(Blank:TEMPLATE!G186))))</f>
        <v>0</v>
      </c>
      <c r="R185" s="344" t="str">
        <f t="shared" si="16"/>
        <v/>
      </c>
      <c r="S185" s="344">
        <f>IF(D185=0,"",(IF($F$3="YTD TOTALS",SUM(SUM(Blank2:TEMPLATE!D186),SUM(Blank2:TEMPLATE!E186)),SUM(SUM(Blank:TEMPLATE!D186),SUM(Blank:TEMPLATE!E186)))))</f>
        <v>0</v>
      </c>
      <c r="T185" s="344" t="str">
        <f t="shared" si="17"/>
        <v/>
      </c>
      <c r="U185" s="344">
        <f>IF(D185=0,"",(IF($F$3="YTD TOTALS",SUM(Blank2:TEMPLATE!F186),SUM(Blank:TEMPLATE!F186))))</f>
        <v>0</v>
      </c>
      <c r="V185" s="344" t="str">
        <f t="shared" si="18"/>
        <v/>
      </c>
      <c r="W185" s="344">
        <f>IF(D185=0,"",(IF($F$3="YTD TOTALS",SUM(Blank2:TEMPLATE!H186),SUM(Blank:TEMPLATE!H186))))</f>
        <v>0</v>
      </c>
      <c r="X185" s="344">
        <f>IF(D185=0,"",(IF($F$3="YTD TOTALS",SUM(Blank2:TEMPLATE!I186),SUM(Blank:TEMPLATE!I186))))</f>
        <v>0</v>
      </c>
      <c r="Y185" s="344">
        <f>IF(D185=0,"",(IF($F$3="YTD TOTALS",SUM(Blank2:TEMPLATE!J186),SUM(Blank:TEMPLATE!J186))))</f>
        <v>0</v>
      </c>
      <c r="Z185" s="344">
        <f>IF(D185=0,"",(IF($F$3="YTD TOTALS",(SUM(Blank2:TEMPLATE!L186)-('MACHINE INFO'!P185*(B$6-B185+1))),(SUM(Blank:TEMPLATE!L186)-('MACHINE INFO'!P185*(B$6-B185+1))))))</f>
        <v>0</v>
      </c>
      <c r="AA185" s="345">
        <f t="shared" si="19"/>
        <v>0</v>
      </c>
      <c r="AB185" s="346">
        <f>IF(D185=0,"",(SUM('MACHINE INFO'!Q185)))</f>
        <v>0.12090000000000001</v>
      </c>
      <c r="AC185" s="347" t="str">
        <f t="shared" si="20"/>
        <v/>
      </c>
      <c r="AD185" s="348" t="str">
        <f t="shared" si="21"/>
        <v/>
      </c>
      <c r="AE185" s="17"/>
      <c r="AP185" s="17"/>
    </row>
    <row r="186" spans="1:43" ht="19.25" customHeight="1" x14ac:dyDescent="0.4">
      <c r="A186" s="252" t="str">
        <f>'MACHINE INFO'!B186</f>
        <v>TP</v>
      </c>
      <c r="B186" s="228">
        <f>IF($F$3="YTD TOTALS",IF('MACHINE INFO'!C186-B$2&gt;0,'MACHINE INFO'!C186,B$2),'MACHINE INFO'!C186)</f>
        <v>45916</v>
      </c>
      <c r="C186" s="18">
        <f>'MACHINE INFO'!E186</f>
        <v>177</v>
      </c>
      <c r="D186" s="18">
        <f>'MACHINE INFO'!F186</f>
        <v>412069895</v>
      </c>
      <c r="E186" s="19">
        <f>'MACHINE INFO'!G186</f>
        <v>0.01</v>
      </c>
      <c r="F186" s="18" t="str">
        <f>'MACHINE INFO'!H186</f>
        <v>IGT</v>
      </c>
      <c r="G186" s="18">
        <f>'MACHINE INFO'!M186</f>
        <v>0</v>
      </c>
      <c r="H186" s="18" t="str">
        <f>'MACHINE INFO'!N186</f>
        <v>5R25L88-888CR</v>
      </c>
      <c r="I186" s="336" t="e">
        <f>'MACHINE INFO'!#REF!</f>
        <v>#REF!</v>
      </c>
      <c r="J186" s="336" t="e">
        <f>'MACHINE INFO'!#REF!</f>
        <v>#REF!</v>
      </c>
      <c r="K186" s="18" t="str">
        <f>'MACHINE INFO'!O186</f>
        <v>VIDEO MACHINE</v>
      </c>
      <c r="L186" s="18" t="e">
        <f>'MACHINE INFO'!#REF!</f>
        <v>#REF!</v>
      </c>
      <c r="M186" s="573">
        <f>IF('MACHINE INFO'!P186="","",'MACHINE INFO'!P186)</f>
        <v>0</v>
      </c>
      <c r="N186" s="235">
        <f>'MACHINE INFO'!S186</f>
        <v>0</v>
      </c>
      <c r="O186" s="344">
        <f>IF(D186=0,"",(IF($F$3="YTD TOTALS",SUM(Blank2:TEMPLATE!C187),SUM(Blank:TEMPLATE!C187))))</f>
        <v>0</v>
      </c>
      <c r="P186" s="344" t="s">
        <v>753</v>
      </c>
      <c r="Q186" s="344">
        <f>IF(D186=0,"",(IF($F$3="YTD TOTALS",SUM(Blank2:TEMPLATE!G187),SUM(Blank:TEMPLATE!G187))))</f>
        <v>0</v>
      </c>
      <c r="R186" s="344" t="str">
        <f t="shared" si="16"/>
        <v/>
      </c>
      <c r="S186" s="344">
        <f>IF(D186=0,"",(IF($F$3="YTD TOTALS",SUM(SUM(Blank2:TEMPLATE!D187),SUM(Blank2:TEMPLATE!E187)),SUM(SUM(Blank:TEMPLATE!D187),SUM(Blank:TEMPLATE!E187)))))</f>
        <v>0</v>
      </c>
      <c r="T186" s="344" t="str">
        <f t="shared" si="17"/>
        <v/>
      </c>
      <c r="U186" s="344">
        <f>IF(D186=0,"",(IF($F$3="YTD TOTALS",SUM(Blank2:TEMPLATE!F187),SUM(Blank:TEMPLATE!F187))))</f>
        <v>0</v>
      </c>
      <c r="V186" s="344" t="str">
        <f t="shared" si="18"/>
        <v/>
      </c>
      <c r="W186" s="344">
        <f>IF(D186=0,"",(IF($F$3="YTD TOTALS",SUM(Blank2:TEMPLATE!H187),SUM(Blank:TEMPLATE!H187))))</f>
        <v>0</v>
      </c>
      <c r="X186" s="344">
        <f>IF(D186=0,"",(IF($F$3="YTD TOTALS",SUM(Blank2:TEMPLATE!I187),SUM(Blank:TEMPLATE!I187))))</f>
        <v>0</v>
      </c>
      <c r="Y186" s="344">
        <f>IF(D186=0,"",(IF($F$3="YTD TOTALS",SUM(Blank2:TEMPLATE!J187),SUM(Blank:TEMPLATE!J187))))</f>
        <v>0</v>
      </c>
      <c r="Z186" s="344">
        <f>IF(D186=0,"",(IF($F$3="YTD TOTALS",(SUM(Blank2:TEMPLATE!L187)-('MACHINE INFO'!P186*(B$6-B186+1))),(SUM(Blank:TEMPLATE!L187)-('MACHINE INFO'!P186*(B$6-B186+1))))))</f>
        <v>0</v>
      </c>
      <c r="AA186" s="345">
        <f t="shared" si="19"/>
        <v>0</v>
      </c>
      <c r="AB186" s="346">
        <f>IF(D186=0,"",(SUM('MACHINE INFO'!Q186)))</f>
        <v>0.12090000000000001</v>
      </c>
      <c r="AC186" s="347" t="str">
        <f t="shared" si="20"/>
        <v/>
      </c>
      <c r="AD186" s="348" t="str">
        <f t="shared" si="21"/>
        <v/>
      </c>
      <c r="AE186" s="23"/>
      <c r="AP186" s="23"/>
    </row>
    <row r="187" spans="1:43" ht="19.25" customHeight="1" x14ac:dyDescent="0.4">
      <c r="A187" s="252" t="str">
        <f>'MACHINE INFO'!B187</f>
        <v>TP</v>
      </c>
      <c r="B187" s="228">
        <f>IF($F$3="YTD TOTALS",IF('MACHINE INFO'!C187-B$2&gt;0,'MACHINE INFO'!C187,B$2),'MACHINE INFO'!C187)</f>
        <v>45917</v>
      </c>
      <c r="C187" s="18">
        <f>'MACHINE INFO'!E187</f>
        <v>178</v>
      </c>
      <c r="D187" s="18">
        <f>'MACHINE INFO'!F187</f>
        <v>412072738</v>
      </c>
      <c r="E187" s="19">
        <f>'MACHINE INFO'!G187</f>
        <v>0.1</v>
      </c>
      <c r="F187" s="18" t="str">
        <f>'MACHINE INFO'!H187</f>
        <v>IGT</v>
      </c>
      <c r="G187" s="18">
        <f>'MACHINE INFO'!M187</f>
        <v>0</v>
      </c>
      <c r="H187" s="18" t="str">
        <f>'MACHINE INFO'!N187</f>
        <v>PK1H1-50CR</v>
      </c>
      <c r="I187" s="336" t="e">
        <f>'MACHINE INFO'!#REF!</f>
        <v>#REF!</v>
      </c>
      <c r="J187" s="336" t="e">
        <f>'MACHINE INFO'!#REF!</f>
        <v>#REF!</v>
      </c>
      <c r="K187" s="18" t="str">
        <f>'MACHINE INFO'!O187</f>
        <v>VIDEO POKER</v>
      </c>
      <c r="L187" s="18" t="e">
        <f>'MACHINE INFO'!#REF!</f>
        <v>#REF!</v>
      </c>
      <c r="M187" s="573">
        <f>IF('MACHINE INFO'!P187="","",'MACHINE INFO'!P187)</f>
        <v>7</v>
      </c>
      <c r="N187" s="235">
        <f>'MACHINE INFO'!S187</f>
        <v>0</v>
      </c>
      <c r="O187" s="344">
        <f>IF(D187=0,"",(IF($F$3="YTD TOTALS",SUM(Blank2:TEMPLATE!C188),SUM(Blank:TEMPLATE!C188))))</f>
        <v>0</v>
      </c>
      <c r="P187" s="344" t="s">
        <v>754</v>
      </c>
      <c r="Q187" s="344">
        <f>IF(D187=0,"",(IF($F$3="YTD TOTALS",SUM(Blank2:TEMPLATE!G188),SUM(Blank:TEMPLATE!G188))))</f>
        <v>0</v>
      </c>
      <c r="R187" s="344" t="str">
        <f t="shared" si="16"/>
        <v/>
      </c>
      <c r="S187" s="344">
        <f>IF(D187=0,"",(IF($F$3="YTD TOTALS",SUM(SUM(Blank2:TEMPLATE!D188),SUM(Blank2:TEMPLATE!E188)),SUM(SUM(Blank:TEMPLATE!D188),SUM(Blank:TEMPLATE!E188)))))</f>
        <v>0</v>
      </c>
      <c r="T187" s="344" t="str">
        <f t="shared" si="17"/>
        <v/>
      </c>
      <c r="U187" s="344">
        <f>IF(D187=0,"",(IF($F$3="YTD TOTALS",SUM(Blank2:TEMPLATE!F188),SUM(Blank:TEMPLATE!F188))))</f>
        <v>0</v>
      </c>
      <c r="V187" s="344" t="str">
        <f t="shared" si="18"/>
        <v/>
      </c>
      <c r="W187" s="344">
        <f>IF(D187=0,"",(IF($F$3="YTD TOTALS",SUM(Blank2:TEMPLATE!H188),SUM(Blank:TEMPLATE!H188))))</f>
        <v>0</v>
      </c>
      <c r="X187" s="344">
        <f>IF(D187=0,"",(IF($F$3="YTD TOTALS",SUM(Blank2:TEMPLATE!I188),SUM(Blank:TEMPLATE!I188))))</f>
        <v>0</v>
      </c>
      <c r="Y187" s="344">
        <f>IF(D187=0,"",(IF($F$3="YTD TOTALS",SUM(Blank2:TEMPLATE!J188),SUM(Blank:TEMPLATE!J188))))</f>
        <v>0</v>
      </c>
      <c r="Z187" s="344">
        <f>IF(D187=0,"",(IF($F$3="YTD TOTALS",(SUM(Blank2:TEMPLATE!L188)-('MACHINE INFO'!P187*(B$6-B187+1))),(SUM(Blank:TEMPLATE!L188)-('MACHINE INFO'!P187*(B$6-B187+1))))))</f>
        <v>-518</v>
      </c>
      <c r="AA187" s="345">
        <f t="shared" si="19"/>
        <v>-7</v>
      </c>
      <c r="AB187" s="346">
        <f>IF(D187=0,"",(SUM('MACHINE INFO'!Q187)))</f>
        <v>4.0699999999999958E-2</v>
      </c>
      <c r="AC187" s="347" t="str">
        <f t="shared" si="20"/>
        <v/>
      </c>
      <c r="AD187" s="348" t="str">
        <f t="shared" si="21"/>
        <v/>
      </c>
      <c r="AQ187" s="17"/>
    </row>
    <row r="188" spans="1:43" s="17" customFormat="1" ht="19.25" customHeight="1" x14ac:dyDescent="0.4">
      <c r="A188" s="252" t="str">
        <f>'MACHINE INFO'!B188</f>
        <v>TP</v>
      </c>
      <c r="B188" s="228">
        <f>IF($F$3="YTD TOTALS",IF('MACHINE INFO'!C188-B$2&gt;0,'MACHINE INFO'!C188,B$2),'MACHINE INFO'!C188)</f>
        <v>45917</v>
      </c>
      <c r="C188" s="18">
        <f>'MACHINE INFO'!E188</f>
        <v>179</v>
      </c>
      <c r="D188" s="18">
        <f>'MACHINE INFO'!F188</f>
        <v>412085140</v>
      </c>
      <c r="E188" s="19">
        <f>'MACHINE INFO'!G188</f>
        <v>0.1</v>
      </c>
      <c r="F188" s="18" t="str">
        <f>'MACHINE INFO'!H188</f>
        <v>IGT</v>
      </c>
      <c r="G188" s="18">
        <f>'MACHINE INFO'!M188</f>
        <v>0</v>
      </c>
      <c r="H188" s="18" t="str">
        <f>'MACHINE INFO'!N188</f>
        <v>PK1H1-50CR</v>
      </c>
      <c r="I188" s="336" t="e">
        <f>'MACHINE INFO'!#REF!</f>
        <v>#REF!</v>
      </c>
      <c r="J188" s="336" t="e">
        <f>'MACHINE INFO'!#REF!</f>
        <v>#REF!</v>
      </c>
      <c r="K188" s="18" t="str">
        <f>'MACHINE INFO'!O188</f>
        <v>VIDEO POKER</v>
      </c>
      <c r="L188" s="18" t="e">
        <f>'MACHINE INFO'!#REF!</f>
        <v>#REF!</v>
      </c>
      <c r="M188" s="573">
        <f>IF('MACHINE INFO'!P188="","",'MACHINE INFO'!P188)</f>
        <v>7</v>
      </c>
      <c r="N188" s="235">
        <f>'MACHINE INFO'!S188</f>
        <v>0</v>
      </c>
      <c r="O188" s="344">
        <f>IF(D188=0,"",(IF($F$3="YTD TOTALS",SUM(Blank2:TEMPLATE!C189),SUM(Blank:TEMPLATE!C189))))</f>
        <v>0</v>
      </c>
      <c r="P188" s="344" t="s">
        <v>755</v>
      </c>
      <c r="Q188" s="344">
        <f>IF(D188=0,"",(IF($F$3="YTD TOTALS",SUM(Blank2:TEMPLATE!G189),SUM(Blank:TEMPLATE!G189))))</f>
        <v>0</v>
      </c>
      <c r="R188" s="344" t="str">
        <f t="shared" si="16"/>
        <v/>
      </c>
      <c r="S188" s="344">
        <f>IF(D188=0,"",(IF($F$3="YTD TOTALS",SUM(SUM(Blank2:TEMPLATE!D189),SUM(Blank2:TEMPLATE!E189)),SUM(SUM(Blank:TEMPLATE!D189),SUM(Blank:TEMPLATE!E189)))))</f>
        <v>0</v>
      </c>
      <c r="T188" s="344" t="str">
        <f t="shared" si="17"/>
        <v/>
      </c>
      <c r="U188" s="344">
        <f>IF(D188=0,"",(IF($F$3="YTD TOTALS",SUM(Blank2:TEMPLATE!F189),SUM(Blank:TEMPLATE!F189))))</f>
        <v>0</v>
      </c>
      <c r="V188" s="344" t="str">
        <f t="shared" si="18"/>
        <v/>
      </c>
      <c r="W188" s="344">
        <f>IF(D188=0,"",(IF($F$3="YTD TOTALS",SUM(Blank2:TEMPLATE!H189),SUM(Blank:TEMPLATE!H189))))</f>
        <v>0</v>
      </c>
      <c r="X188" s="344">
        <f>IF(D188=0,"",(IF($F$3="YTD TOTALS",SUM(Blank2:TEMPLATE!I189),SUM(Blank:TEMPLATE!I189))))</f>
        <v>0</v>
      </c>
      <c r="Y188" s="344">
        <f>IF(D188=0,"",(IF($F$3="YTD TOTALS",SUM(Blank2:TEMPLATE!J189),SUM(Blank:TEMPLATE!J189))))</f>
        <v>0</v>
      </c>
      <c r="Z188" s="344">
        <f>IF(D188=0,"",(IF($F$3="YTD TOTALS",(SUM(Blank2:TEMPLATE!L189)-('MACHINE INFO'!P188*(B$6-B188+1))),(SUM(Blank:TEMPLATE!L189)-('MACHINE INFO'!P188*(B$6-B188+1))))))</f>
        <v>-518</v>
      </c>
      <c r="AA188" s="345">
        <f t="shared" si="19"/>
        <v>-7</v>
      </c>
      <c r="AB188" s="346">
        <f>IF(D188=0,"",(SUM('MACHINE INFO'!Q188)))</f>
        <v>4.0699999999999958E-2</v>
      </c>
      <c r="AC188" s="347" t="str">
        <f t="shared" si="20"/>
        <v/>
      </c>
      <c r="AD188" s="348" t="str">
        <f t="shared" si="21"/>
        <v/>
      </c>
      <c r="AF188" s="1"/>
      <c r="AG188" s="1"/>
      <c r="AH188" s="1"/>
      <c r="AI188" s="1"/>
      <c r="AJ188" s="1"/>
      <c r="AK188" s="1"/>
      <c r="AL188" s="1"/>
      <c r="AM188" s="1"/>
      <c r="AN188" s="1"/>
      <c r="AO188" s="1"/>
    </row>
    <row r="189" spans="1:43" s="17" customFormat="1" ht="19.25" customHeight="1" x14ac:dyDescent="0.4">
      <c r="A189" s="252" t="str">
        <f>'MACHINE INFO'!B189</f>
        <v>TP</v>
      </c>
      <c r="B189" s="228">
        <f>IF($F$3="YTD TOTALS",IF('MACHINE INFO'!C189-B$2&gt;0,'MACHINE INFO'!C189,B$2),'MACHINE INFO'!C189)</f>
        <v>45917</v>
      </c>
      <c r="C189" s="18">
        <f>'MACHINE INFO'!E189</f>
        <v>180</v>
      </c>
      <c r="D189" s="18">
        <f>'MACHINE INFO'!F189</f>
        <v>412091745</v>
      </c>
      <c r="E189" s="19">
        <f>'MACHINE INFO'!G189</f>
        <v>0.1</v>
      </c>
      <c r="F189" s="18" t="str">
        <f>'MACHINE INFO'!H189</f>
        <v>IGT</v>
      </c>
      <c r="G189" s="18">
        <f>'MACHINE INFO'!M189</f>
        <v>0</v>
      </c>
      <c r="H189" s="18" t="str">
        <f>'MACHINE INFO'!N189</f>
        <v>PK1H1-50CR</v>
      </c>
      <c r="I189" s="336" t="e">
        <f>'MACHINE INFO'!#REF!</f>
        <v>#REF!</v>
      </c>
      <c r="J189" s="336" t="e">
        <f>'MACHINE INFO'!#REF!</f>
        <v>#REF!</v>
      </c>
      <c r="K189" s="18" t="str">
        <f>'MACHINE INFO'!O189</f>
        <v>VIDEO POKER</v>
      </c>
      <c r="L189" s="18" t="e">
        <f>'MACHINE INFO'!#REF!</f>
        <v>#REF!</v>
      </c>
      <c r="M189" s="573">
        <f>IF('MACHINE INFO'!P189="","",'MACHINE INFO'!P189)</f>
        <v>7</v>
      </c>
      <c r="N189" s="235">
        <f>'MACHINE INFO'!S189</f>
        <v>0</v>
      </c>
      <c r="O189" s="344">
        <f>IF(D189=0,"",(IF($F$3="YTD TOTALS",SUM(Blank2:TEMPLATE!C190),SUM(Blank:TEMPLATE!C190))))</f>
        <v>0</v>
      </c>
      <c r="P189" s="344" t="s">
        <v>756</v>
      </c>
      <c r="Q189" s="344">
        <f>IF(D189=0,"",(IF($F$3="YTD TOTALS",SUM(Blank2:TEMPLATE!G190),SUM(Blank:TEMPLATE!G190))))</f>
        <v>0</v>
      </c>
      <c r="R189" s="344" t="str">
        <f t="shared" si="16"/>
        <v/>
      </c>
      <c r="S189" s="344">
        <f>IF(D189=0,"",(IF($F$3="YTD TOTALS",SUM(SUM(Blank2:TEMPLATE!D190),SUM(Blank2:TEMPLATE!E190)),SUM(SUM(Blank:TEMPLATE!D190),SUM(Blank:TEMPLATE!E190)))))</f>
        <v>0</v>
      </c>
      <c r="T189" s="344" t="str">
        <f t="shared" si="17"/>
        <v/>
      </c>
      <c r="U189" s="344">
        <f>IF(D189=0,"",(IF($F$3="YTD TOTALS",SUM(Blank2:TEMPLATE!F190),SUM(Blank:TEMPLATE!F190))))</f>
        <v>0</v>
      </c>
      <c r="V189" s="344" t="str">
        <f t="shared" si="18"/>
        <v/>
      </c>
      <c r="W189" s="344">
        <f>IF(D189=0,"",(IF($F$3="YTD TOTALS",SUM(Blank2:TEMPLATE!H190),SUM(Blank:TEMPLATE!H190))))</f>
        <v>0</v>
      </c>
      <c r="X189" s="344">
        <f>IF(D189=0,"",(IF($F$3="YTD TOTALS",SUM(Blank2:TEMPLATE!I190),SUM(Blank:TEMPLATE!I190))))</f>
        <v>0</v>
      </c>
      <c r="Y189" s="344">
        <f>IF(D189=0,"",(IF($F$3="YTD TOTALS",SUM(Blank2:TEMPLATE!J190),SUM(Blank:TEMPLATE!J190))))</f>
        <v>0</v>
      </c>
      <c r="Z189" s="344">
        <f>IF(D189=0,"",(IF($F$3="YTD TOTALS",(SUM(Blank2:TEMPLATE!L190)-('MACHINE INFO'!P189*(B$6-B189+1))),(SUM(Blank:TEMPLATE!L190)-('MACHINE INFO'!P189*(B$6-B189+1))))))</f>
        <v>-518</v>
      </c>
      <c r="AA189" s="345">
        <f t="shared" si="19"/>
        <v>-7</v>
      </c>
      <c r="AB189" s="346">
        <f>IF(D189=0,"",(SUM('MACHINE INFO'!Q189)))</f>
        <v>4.0699999999999958E-2</v>
      </c>
      <c r="AC189" s="347" t="str">
        <f t="shared" si="20"/>
        <v/>
      </c>
      <c r="AD189" s="348" t="str">
        <f t="shared" si="21"/>
        <v/>
      </c>
      <c r="AF189" s="1"/>
      <c r="AG189" s="1"/>
      <c r="AH189" s="1"/>
      <c r="AI189" s="1"/>
      <c r="AJ189" s="1"/>
      <c r="AK189" s="1"/>
      <c r="AL189" s="1"/>
      <c r="AM189" s="1"/>
      <c r="AN189" s="1"/>
      <c r="AO189" s="1"/>
    </row>
    <row r="190" spans="1:43" s="17" customFormat="1" ht="19.25" customHeight="1" x14ac:dyDescent="0.4">
      <c r="A190" s="252" t="str">
        <f>'MACHINE INFO'!B190</f>
        <v>TP</v>
      </c>
      <c r="B190" s="228">
        <f>IF($F$3="YTD TOTALS",IF('MACHINE INFO'!C190-B$2&gt;0,'MACHINE INFO'!C190,B$2),'MACHINE INFO'!C190)</f>
        <v>45917</v>
      </c>
      <c r="C190" s="18">
        <f>'MACHINE INFO'!E190</f>
        <v>181</v>
      </c>
      <c r="D190" s="18">
        <f>'MACHINE INFO'!F190</f>
        <v>412101375</v>
      </c>
      <c r="E190" s="19">
        <f>'MACHINE INFO'!G190</f>
        <v>0.1</v>
      </c>
      <c r="F190" s="18" t="str">
        <f>'MACHINE INFO'!H190</f>
        <v>IGT</v>
      </c>
      <c r="G190" s="18">
        <f>'MACHINE INFO'!M190</f>
        <v>0</v>
      </c>
      <c r="H190" s="18" t="str">
        <f>'MACHINE INFO'!N190</f>
        <v>PK1H1-50CR</v>
      </c>
      <c r="I190" s="336" t="e">
        <f>'MACHINE INFO'!#REF!</f>
        <v>#REF!</v>
      </c>
      <c r="J190" s="336" t="e">
        <f>'MACHINE INFO'!#REF!</f>
        <v>#REF!</v>
      </c>
      <c r="K190" s="18" t="str">
        <f>'MACHINE INFO'!O190</f>
        <v>VIDEO POKER</v>
      </c>
      <c r="L190" s="18" t="e">
        <f>'MACHINE INFO'!#REF!</f>
        <v>#REF!</v>
      </c>
      <c r="M190" s="573">
        <f>IF('MACHINE INFO'!P190="","",'MACHINE INFO'!P190)</f>
        <v>7</v>
      </c>
      <c r="N190" s="235">
        <f>'MACHINE INFO'!S190</f>
        <v>0</v>
      </c>
      <c r="O190" s="344">
        <f>IF(D190=0,"",(IF($F$3="YTD TOTALS",SUM(Blank2:TEMPLATE!C191),SUM(Blank:TEMPLATE!C191))))</f>
        <v>0</v>
      </c>
      <c r="P190" s="344" t="s">
        <v>757</v>
      </c>
      <c r="Q190" s="344">
        <f>IF(D190=0,"",(IF($F$3="YTD TOTALS",SUM(Blank2:TEMPLATE!G191),SUM(Blank:TEMPLATE!G191))))</f>
        <v>0</v>
      </c>
      <c r="R190" s="344" t="str">
        <f t="shared" si="16"/>
        <v/>
      </c>
      <c r="S190" s="344">
        <f>IF(D190=0,"",(IF($F$3="YTD TOTALS",SUM(SUM(Blank2:TEMPLATE!D191),SUM(Blank2:TEMPLATE!E191)),SUM(SUM(Blank:TEMPLATE!D191),SUM(Blank:TEMPLATE!E191)))))</f>
        <v>0</v>
      </c>
      <c r="T190" s="344" t="str">
        <f t="shared" si="17"/>
        <v/>
      </c>
      <c r="U190" s="344">
        <f>IF(D190=0,"",(IF($F$3="YTD TOTALS",SUM(Blank2:TEMPLATE!F191),SUM(Blank:TEMPLATE!F191))))</f>
        <v>0</v>
      </c>
      <c r="V190" s="344" t="str">
        <f t="shared" si="18"/>
        <v/>
      </c>
      <c r="W190" s="344">
        <f>IF(D190=0,"",(IF($F$3="YTD TOTALS",SUM(Blank2:TEMPLATE!H191),SUM(Blank:TEMPLATE!H191))))</f>
        <v>0</v>
      </c>
      <c r="X190" s="344">
        <f>IF(D190=0,"",(IF($F$3="YTD TOTALS",SUM(Blank2:TEMPLATE!I191),SUM(Blank:TEMPLATE!I191))))</f>
        <v>0</v>
      </c>
      <c r="Y190" s="344">
        <f>IF(D190=0,"",(IF($F$3="YTD TOTALS",SUM(Blank2:TEMPLATE!J191),SUM(Blank:TEMPLATE!J191))))</f>
        <v>0</v>
      </c>
      <c r="Z190" s="344">
        <f>IF(D190=0,"",(IF($F$3="YTD TOTALS",(SUM(Blank2:TEMPLATE!L191)-('MACHINE INFO'!P190*(B$6-B190+1))),(SUM(Blank:TEMPLATE!L191)-('MACHINE INFO'!P190*(B$6-B190+1))))))</f>
        <v>-518</v>
      </c>
      <c r="AA190" s="345">
        <f t="shared" si="19"/>
        <v>-7</v>
      </c>
      <c r="AB190" s="346">
        <f>IF(D190=0,"",(SUM('MACHINE INFO'!Q190)))</f>
        <v>4.0699999999999958E-2</v>
      </c>
      <c r="AC190" s="347" t="str">
        <f t="shared" si="20"/>
        <v/>
      </c>
      <c r="AD190" s="348" t="str">
        <f t="shared" si="21"/>
        <v/>
      </c>
      <c r="AF190" s="1"/>
      <c r="AG190" s="1"/>
      <c r="AH190" s="1"/>
      <c r="AI190" s="1"/>
      <c r="AJ190" s="1"/>
      <c r="AK190" s="1"/>
      <c r="AL190" s="1"/>
      <c r="AM190" s="1"/>
      <c r="AN190" s="1"/>
      <c r="AO190" s="1"/>
    </row>
    <row r="191" spans="1:43" s="17" customFormat="1" ht="19.25" customHeight="1" x14ac:dyDescent="0.4">
      <c r="A191" s="252" t="str">
        <f>'MACHINE INFO'!B191</f>
        <v>TP</v>
      </c>
      <c r="B191" s="228">
        <f>IF($F$3="YTD TOTALS",IF('MACHINE INFO'!C191-B$2&gt;0,'MACHINE INFO'!C191,B$2),'MACHINE INFO'!C191)</f>
        <v>45917</v>
      </c>
      <c r="C191" s="18">
        <f>'MACHINE INFO'!E191</f>
        <v>182</v>
      </c>
      <c r="D191" s="18">
        <f>'MACHINE INFO'!F191</f>
        <v>412118362</v>
      </c>
      <c r="E191" s="19">
        <f>'MACHINE INFO'!G191</f>
        <v>0.1</v>
      </c>
      <c r="F191" s="18" t="str">
        <f>'MACHINE INFO'!H191</f>
        <v>IGT</v>
      </c>
      <c r="G191" s="18">
        <f>'MACHINE INFO'!M191</f>
        <v>0</v>
      </c>
      <c r="H191" s="18" t="str">
        <f>'MACHINE INFO'!N191</f>
        <v>PK1H1-50CR</v>
      </c>
      <c r="I191" s="336" t="e">
        <f>'MACHINE INFO'!#REF!</f>
        <v>#REF!</v>
      </c>
      <c r="J191" s="336" t="e">
        <f>'MACHINE INFO'!#REF!</f>
        <v>#REF!</v>
      </c>
      <c r="K191" s="18" t="str">
        <f>'MACHINE INFO'!O191</f>
        <v>VIDEO POKER</v>
      </c>
      <c r="L191" s="18" t="e">
        <f>'MACHINE INFO'!#REF!</f>
        <v>#REF!</v>
      </c>
      <c r="M191" s="573">
        <f>IF('MACHINE INFO'!P191="","",'MACHINE INFO'!P191)</f>
        <v>7</v>
      </c>
      <c r="N191" s="235">
        <f>'MACHINE INFO'!S191</f>
        <v>45597</v>
      </c>
      <c r="O191" s="344">
        <f>IF(D191=0,"",(IF($F$3="YTD TOTALS",SUM(Blank2:TEMPLATE!C192),SUM(Blank:TEMPLATE!C192))))</f>
        <v>0</v>
      </c>
      <c r="P191" s="344" t="s">
        <v>758</v>
      </c>
      <c r="Q191" s="344">
        <f>IF(D191=0,"",(IF($F$3="YTD TOTALS",SUM(Blank2:TEMPLATE!G192),SUM(Blank:TEMPLATE!G192))))</f>
        <v>0</v>
      </c>
      <c r="R191" s="344" t="str">
        <f t="shared" si="16"/>
        <v/>
      </c>
      <c r="S191" s="344">
        <f>IF(D191=0,"",(IF($F$3="YTD TOTALS",SUM(SUM(Blank2:TEMPLATE!D192),SUM(Blank2:TEMPLATE!E192)),SUM(SUM(Blank:TEMPLATE!D192),SUM(Blank:TEMPLATE!E192)))))</f>
        <v>0</v>
      </c>
      <c r="T191" s="344" t="str">
        <f t="shared" si="17"/>
        <v/>
      </c>
      <c r="U191" s="344">
        <f>IF(D191=0,"",(IF($F$3="YTD TOTALS",SUM(Blank2:TEMPLATE!F192),SUM(Blank:TEMPLATE!F192))))</f>
        <v>0</v>
      </c>
      <c r="V191" s="344" t="str">
        <f t="shared" si="18"/>
        <v/>
      </c>
      <c r="W191" s="344">
        <f>IF(D191=0,"",(IF($F$3="YTD TOTALS",SUM(Blank2:TEMPLATE!H192),SUM(Blank:TEMPLATE!H192))))</f>
        <v>0</v>
      </c>
      <c r="X191" s="344">
        <f>IF(D191=0,"",(IF($F$3="YTD TOTALS",SUM(Blank2:TEMPLATE!I192),SUM(Blank:TEMPLATE!I192))))</f>
        <v>0</v>
      </c>
      <c r="Y191" s="344">
        <f>IF(D191=0,"",(IF($F$3="YTD TOTALS",SUM(Blank2:TEMPLATE!J192),SUM(Blank:TEMPLATE!J192))))</f>
        <v>0</v>
      </c>
      <c r="Z191" s="344">
        <f>IF(D191=0,"",(IF($F$3="YTD TOTALS",(SUM(Blank2:TEMPLATE!L192)-('MACHINE INFO'!P191*(B$6-B191+1))),(SUM(Blank:TEMPLATE!L192)-('MACHINE INFO'!P191*(B$6-B191+1))))))</f>
        <v>-518</v>
      </c>
      <c r="AA191" s="345">
        <f t="shared" si="19"/>
        <v>-7</v>
      </c>
      <c r="AB191" s="346">
        <f>IF(D191=0,"",(SUM('MACHINE INFO'!Q191)))</f>
        <v>4.0699999999999958E-2</v>
      </c>
      <c r="AC191" s="347" t="str">
        <f t="shared" si="20"/>
        <v/>
      </c>
      <c r="AD191" s="348" t="str">
        <f t="shared" si="21"/>
        <v/>
      </c>
      <c r="AF191" s="1"/>
      <c r="AG191" s="1"/>
      <c r="AH191" s="1"/>
      <c r="AI191" s="1"/>
      <c r="AJ191" s="1"/>
      <c r="AK191" s="1"/>
      <c r="AL191" s="1"/>
      <c r="AM191" s="1"/>
      <c r="AN191" s="1"/>
      <c r="AO191" s="1"/>
    </row>
    <row r="192" spans="1:43" s="17" customFormat="1" ht="19.25" customHeight="1" x14ac:dyDescent="0.4">
      <c r="A192" s="252" t="str">
        <f>'MACHINE INFO'!B192</f>
        <v>TP</v>
      </c>
      <c r="B192" s="228">
        <f>IF($F$3="YTD TOTALS",IF('MACHINE INFO'!C192-B$2&gt;0,'MACHINE INFO'!C192,B$2),'MACHINE INFO'!C192)</f>
        <v>45917</v>
      </c>
      <c r="C192" s="18">
        <f>'MACHINE INFO'!E192</f>
        <v>183</v>
      </c>
      <c r="D192" s="18">
        <f>'MACHINE INFO'!F192</f>
        <v>412121379</v>
      </c>
      <c r="E192" s="19">
        <f>'MACHINE INFO'!G192</f>
        <v>0.25</v>
      </c>
      <c r="F192" s="18" t="str">
        <f>'MACHINE INFO'!H192</f>
        <v>IGT</v>
      </c>
      <c r="G192" s="18">
        <f>'MACHINE INFO'!M192</f>
        <v>0</v>
      </c>
      <c r="H192" s="18" t="str">
        <f>'MACHINE INFO'!N192</f>
        <v>PK1H1-10CR</v>
      </c>
      <c r="I192" s="336" t="e">
        <f>'MACHINE INFO'!#REF!</f>
        <v>#REF!</v>
      </c>
      <c r="J192" s="336" t="e">
        <f>'MACHINE INFO'!#REF!</f>
        <v>#REF!</v>
      </c>
      <c r="K192" s="18" t="str">
        <f>'MACHINE INFO'!O192</f>
        <v>VIDEO POKER</v>
      </c>
      <c r="L192" s="18" t="e">
        <f>'MACHINE INFO'!#REF!</f>
        <v>#REF!</v>
      </c>
      <c r="M192" s="573">
        <f>IF('MACHINE INFO'!P192="","",'MACHINE INFO'!P192)</f>
        <v>0</v>
      </c>
      <c r="N192" s="235">
        <f>'MACHINE INFO'!S192</f>
        <v>45597</v>
      </c>
      <c r="O192" s="344">
        <f>IF(D192=0,"",(IF($F$3="YTD TOTALS",SUM(Blank2:TEMPLATE!C193),SUM(Blank:TEMPLATE!C193))))</f>
        <v>0</v>
      </c>
      <c r="P192" s="344" t="s">
        <v>759</v>
      </c>
      <c r="Q192" s="344">
        <f>IF(D192=0,"",(IF($F$3="YTD TOTALS",SUM(Blank2:TEMPLATE!G193),SUM(Blank:TEMPLATE!G193))))</f>
        <v>0</v>
      </c>
      <c r="R192" s="344" t="str">
        <f t="shared" si="16"/>
        <v/>
      </c>
      <c r="S192" s="344">
        <f>IF(D192=0,"",(IF($F$3="YTD TOTALS",SUM(SUM(Blank2:TEMPLATE!D193),SUM(Blank2:TEMPLATE!E193)),SUM(SUM(Blank:TEMPLATE!D193),SUM(Blank:TEMPLATE!E193)))))</f>
        <v>0</v>
      </c>
      <c r="T192" s="344" t="str">
        <f t="shared" si="17"/>
        <v/>
      </c>
      <c r="U192" s="344">
        <f>IF(D192=0,"",(IF($F$3="YTD TOTALS",SUM(Blank2:TEMPLATE!F193),SUM(Blank:TEMPLATE!F193))))</f>
        <v>0</v>
      </c>
      <c r="V192" s="344" t="str">
        <f t="shared" si="18"/>
        <v/>
      </c>
      <c r="W192" s="344">
        <f>IF(D192=0,"",(IF($F$3="YTD TOTALS",SUM(Blank2:TEMPLATE!H193),SUM(Blank:TEMPLATE!H193))))</f>
        <v>0</v>
      </c>
      <c r="X192" s="344">
        <f>IF(D192=0,"",(IF($F$3="YTD TOTALS",SUM(Blank2:TEMPLATE!I193),SUM(Blank:TEMPLATE!I193))))</f>
        <v>0</v>
      </c>
      <c r="Y192" s="344">
        <f>IF(D192=0,"",(IF($F$3="YTD TOTALS",SUM(Blank2:TEMPLATE!J193),SUM(Blank:TEMPLATE!J193))))</f>
        <v>0</v>
      </c>
      <c r="Z192" s="344">
        <f>IF(D192=0,"",(IF($F$3="YTD TOTALS",(SUM(Blank2:TEMPLATE!L193)-('MACHINE INFO'!P192*(B$6-B192+1))),(SUM(Blank:TEMPLATE!L193)-('MACHINE INFO'!P192*(B$6-B192+1))))))</f>
        <v>0</v>
      </c>
      <c r="AA192" s="345">
        <f t="shared" si="19"/>
        <v>0</v>
      </c>
      <c r="AB192" s="346">
        <f>IF(D192=0,"",(SUM('MACHINE INFO'!Q192)))</f>
        <v>5.3100000000000036E-2</v>
      </c>
      <c r="AC192" s="347" t="str">
        <f t="shared" si="20"/>
        <v/>
      </c>
      <c r="AD192" s="348" t="str">
        <f t="shared" si="21"/>
        <v/>
      </c>
      <c r="AF192" s="1"/>
      <c r="AG192" s="1"/>
      <c r="AH192" s="1"/>
      <c r="AI192" s="1"/>
      <c r="AJ192" s="1"/>
      <c r="AK192" s="1"/>
      <c r="AL192" s="1"/>
      <c r="AM192" s="1"/>
      <c r="AN192" s="1"/>
      <c r="AO192" s="1"/>
    </row>
    <row r="193" spans="1:43" s="17" customFormat="1" ht="19.25" customHeight="1" x14ac:dyDescent="0.4">
      <c r="A193" s="252" t="str">
        <f>'MACHINE INFO'!B193</f>
        <v>TP</v>
      </c>
      <c r="B193" s="228">
        <f>IF($F$3="YTD TOTALS",IF('MACHINE INFO'!C193-B$2&gt;0,'MACHINE INFO'!C193,B$2),'MACHINE INFO'!C193)</f>
        <v>45917</v>
      </c>
      <c r="C193" s="18">
        <f>'MACHINE INFO'!E193</f>
        <v>184</v>
      </c>
      <c r="D193" s="18">
        <f>'MACHINE INFO'!F193</f>
        <v>412135430</v>
      </c>
      <c r="E193" s="19">
        <f>'MACHINE INFO'!G193</f>
        <v>0.25</v>
      </c>
      <c r="F193" s="18" t="str">
        <f>'MACHINE INFO'!H193</f>
        <v>IGT</v>
      </c>
      <c r="G193" s="18">
        <f>'MACHINE INFO'!M193</f>
        <v>0</v>
      </c>
      <c r="H193" s="18" t="str">
        <f>'MACHINE INFO'!N193</f>
        <v>PK1H1-10CR</v>
      </c>
      <c r="I193" s="336" t="e">
        <f>'MACHINE INFO'!#REF!</f>
        <v>#REF!</v>
      </c>
      <c r="J193" s="336" t="e">
        <f>'MACHINE INFO'!#REF!</f>
        <v>#REF!</v>
      </c>
      <c r="K193" s="18" t="str">
        <f>'MACHINE INFO'!O193</f>
        <v>VIDEO POKER</v>
      </c>
      <c r="L193" s="18" t="e">
        <f>'MACHINE INFO'!#REF!</f>
        <v>#REF!</v>
      </c>
      <c r="M193" s="573">
        <f>IF('MACHINE INFO'!P193="","",'MACHINE INFO'!P193)</f>
        <v>0</v>
      </c>
      <c r="N193" s="235">
        <f>'MACHINE INFO'!S193</f>
        <v>45597</v>
      </c>
      <c r="O193" s="344">
        <f>IF(D193=0,"",(IF($F$3="YTD TOTALS",SUM(Blank2:TEMPLATE!C194),SUM(Blank:TEMPLATE!C194))))</f>
        <v>0</v>
      </c>
      <c r="P193" s="344" t="s">
        <v>760</v>
      </c>
      <c r="Q193" s="344">
        <f>IF(D193=0,"",(IF($F$3="YTD TOTALS",SUM(Blank2:TEMPLATE!G194),SUM(Blank:TEMPLATE!G194))))</f>
        <v>0</v>
      </c>
      <c r="R193" s="344" t="str">
        <f t="shared" si="16"/>
        <v/>
      </c>
      <c r="S193" s="344">
        <f>IF(D193=0,"",(IF($F$3="YTD TOTALS",SUM(SUM(Blank2:TEMPLATE!D194),SUM(Blank2:TEMPLATE!E194)),SUM(SUM(Blank:TEMPLATE!D194),SUM(Blank:TEMPLATE!E194)))))</f>
        <v>0</v>
      </c>
      <c r="T193" s="344" t="str">
        <f t="shared" si="17"/>
        <v/>
      </c>
      <c r="U193" s="344">
        <f>IF(D193=0,"",(IF($F$3="YTD TOTALS",SUM(Blank2:TEMPLATE!F194),SUM(Blank:TEMPLATE!F194))))</f>
        <v>0</v>
      </c>
      <c r="V193" s="344" t="str">
        <f t="shared" si="18"/>
        <v/>
      </c>
      <c r="W193" s="344">
        <f>IF(D193=0,"",(IF($F$3="YTD TOTALS",SUM(Blank2:TEMPLATE!H194),SUM(Blank:TEMPLATE!H194))))</f>
        <v>0</v>
      </c>
      <c r="X193" s="344">
        <f>IF(D193=0,"",(IF($F$3="YTD TOTALS",SUM(Blank2:TEMPLATE!I194),SUM(Blank:TEMPLATE!I194))))</f>
        <v>0</v>
      </c>
      <c r="Y193" s="344">
        <f>IF(D193=0,"",(IF($F$3="YTD TOTALS",SUM(Blank2:TEMPLATE!J194),SUM(Blank:TEMPLATE!J194))))</f>
        <v>0</v>
      </c>
      <c r="Z193" s="344">
        <f>IF(D193=0,"",(IF($F$3="YTD TOTALS",(SUM(Blank2:TEMPLATE!L194)-('MACHINE INFO'!P193*(B$6-B193+1))),(SUM(Blank:TEMPLATE!L194)-('MACHINE INFO'!P193*(B$6-B193+1))))))</f>
        <v>0</v>
      </c>
      <c r="AA193" s="345">
        <f t="shared" si="19"/>
        <v>0</v>
      </c>
      <c r="AB193" s="346">
        <f>IF(D193=0,"",(SUM('MACHINE INFO'!Q193)))</f>
        <v>5.3100000000000036E-2</v>
      </c>
      <c r="AC193" s="347" t="str">
        <f t="shared" si="20"/>
        <v/>
      </c>
      <c r="AD193" s="348" t="str">
        <f t="shared" si="21"/>
        <v/>
      </c>
      <c r="AF193" s="1"/>
      <c r="AG193" s="1"/>
      <c r="AH193" s="1"/>
      <c r="AI193" s="1"/>
      <c r="AJ193" s="1"/>
      <c r="AK193" s="1"/>
      <c r="AL193" s="1"/>
      <c r="AM193" s="1"/>
      <c r="AN193" s="1"/>
      <c r="AO193" s="1"/>
    </row>
    <row r="194" spans="1:43" s="17" customFormat="1" ht="19.25" customHeight="1" x14ac:dyDescent="0.4">
      <c r="A194" s="252" t="str">
        <f>'MACHINE INFO'!B194</f>
        <v>TP</v>
      </c>
      <c r="B194" s="228">
        <f>IF($F$3="YTD TOTALS",IF('MACHINE INFO'!C194-B$2&gt;0,'MACHINE INFO'!C194,B$2),'MACHINE INFO'!C194)</f>
        <v>45917</v>
      </c>
      <c r="C194" s="18">
        <f>'MACHINE INFO'!E194</f>
        <v>185</v>
      </c>
      <c r="D194" s="18">
        <f>'MACHINE INFO'!F194</f>
        <v>412144760</v>
      </c>
      <c r="E194" s="19">
        <f>'MACHINE INFO'!G194</f>
        <v>0.25</v>
      </c>
      <c r="F194" s="18" t="str">
        <f>'MACHINE INFO'!H194</f>
        <v>IGT</v>
      </c>
      <c r="G194" s="18">
        <f>'MACHINE INFO'!M194</f>
        <v>0</v>
      </c>
      <c r="H194" s="18" t="str">
        <f>'MACHINE INFO'!N194</f>
        <v>PK1H1-10CR</v>
      </c>
      <c r="I194" s="336" t="e">
        <f>'MACHINE INFO'!#REF!</f>
        <v>#REF!</v>
      </c>
      <c r="J194" s="336" t="e">
        <f>'MACHINE INFO'!#REF!</f>
        <v>#REF!</v>
      </c>
      <c r="K194" s="18" t="str">
        <f>'MACHINE INFO'!O194</f>
        <v>VIDEO POKER</v>
      </c>
      <c r="L194" s="18" t="e">
        <f>'MACHINE INFO'!#REF!</f>
        <v>#REF!</v>
      </c>
      <c r="M194" s="573">
        <f>IF('MACHINE INFO'!P194="","",'MACHINE INFO'!P194)</f>
        <v>0</v>
      </c>
      <c r="N194" s="235">
        <f>'MACHINE INFO'!S194</f>
        <v>45597</v>
      </c>
      <c r="O194" s="344">
        <f>IF(D194=0,"",(IF($F$3="YTD TOTALS",SUM(Blank2:TEMPLATE!C195),SUM(Blank:TEMPLATE!C195))))</f>
        <v>0</v>
      </c>
      <c r="P194" s="344" t="s">
        <v>761</v>
      </c>
      <c r="Q194" s="344">
        <f>IF(D194=0,"",(IF($F$3="YTD TOTALS",SUM(Blank2:TEMPLATE!G195),SUM(Blank:TEMPLATE!G195))))</f>
        <v>0</v>
      </c>
      <c r="R194" s="344" t="str">
        <f t="shared" si="16"/>
        <v/>
      </c>
      <c r="S194" s="344">
        <f>IF(D194=0,"",(IF($F$3="YTD TOTALS",SUM(SUM(Blank2:TEMPLATE!D195),SUM(Blank2:TEMPLATE!E195)),SUM(SUM(Blank:TEMPLATE!D195),SUM(Blank:TEMPLATE!E195)))))</f>
        <v>0</v>
      </c>
      <c r="T194" s="344" t="str">
        <f t="shared" si="17"/>
        <v/>
      </c>
      <c r="U194" s="344">
        <f>IF(D194=0,"",(IF($F$3="YTD TOTALS",SUM(Blank2:TEMPLATE!F195),SUM(Blank:TEMPLATE!F195))))</f>
        <v>0</v>
      </c>
      <c r="V194" s="344" t="str">
        <f t="shared" si="18"/>
        <v/>
      </c>
      <c r="W194" s="344">
        <f>IF(D194=0,"",(IF($F$3="YTD TOTALS",SUM(Blank2:TEMPLATE!H195),SUM(Blank:TEMPLATE!H195))))</f>
        <v>0</v>
      </c>
      <c r="X194" s="344">
        <f>IF(D194=0,"",(IF($F$3="YTD TOTALS",SUM(Blank2:TEMPLATE!I195),SUM(Blank:TEMPLATE!I195))))</f>
        <v>0</v>
      </c>
      <c r="Y194" s="344">
        <f>IF(D194=0,"",(IF($F$3="YTD TOTALS",SUM(Blank2:TEMPLATE!J195),SUM(Blank:TEMPLATE!J195))))</f>
        <v>0</v>
      </c>
      <c r="Z194" s="344">
        <f>IF(D194=0,"",(IF($F$3="YTD TOTALS",(SUM(Blank2:TEMPLATE!L195)-('MACHINE INFO'!P194*(B$6-B194+1))),(SUM(Blank:TEMPLATE!L195)-('MACHINE INFO'!P194*(B$6-B194+1))))))</f>
        <v>0</v>
      </c>
      <c r="AA194" s="345">
        <f t="shared" si="19"/>
        <v>0</v>
      </c>
      <c r="AB194" s="346">
        <f>IF(D194=0,"",(SUM('MACHINE INFO'!Q194)))</f>
        <v>5.3100000000000036E-2</v>
      </c>
      <c r="AC194" s="347" t="str">
        <f t="shared" si="20"/>
        <v/>
      </c>
      <c r="AD194" s="348" t="str">
        <f t="shared" si="21"/>
        <v/>
      </c>
      <c r="AF194" s="1"/>
      <c r="AG194" s="1"/>
      <c r="AH194" s="1"/>
      <c r="AI194" s="1"/>
      <c r="AJ194" s="1"/>
      <c r="AK194" s="1"/>
      <c r="AL194" s="1"/>
      <c r="AM194" s="1"/>
      <c r="AN194" s="1"/>
      <c r="AO194" s="1"/>
      <c r="AQ194" s="23"/>
    </row>
    <row r="195" spans="1:43" s="23" customFormat="1" ht="19.25" customHeight="1" x14ac:dyDescent="0.4">
      <c r="A195" s="252" t="str">
        <f>'MACHINE INFO'!B195</f>
        <v>TP</v>
      </c>
      <c r="B195" s="228">
        <f>IF($F$3="YTD TOTALS",IF('MACHINE INFO'!C195-B$2&gt;0,'MACHINE INFO'!C195,B$2),'MACHINE INFO'!C195)</f>
        <v>45917</v>
      </c>
      <c r="C195" s="18">
        <f>'MACHINE INFO'!E195</f>
        <v>186</v>
      </c>
      <c r="D195" s="18">
        <f>'MACHINE INFO'!F195</f>
        <v>412153693</v>
      </c>
      <c r="E195" s="19">
        <f>'MACHINE INFO'!G195</f>
        <v>0.25</v>
      </c>
      <c r="F195" s="18" t="str">
        <f>'MACHINE INFO'!H195</f>
        <v>IGT</v>
      </c>
      <c r="G195" s="18">
        <f>'MACHINE INFO'!M195</f>
        <v>0</v>
      </c>
      <c r="H195" s="18" t="str">
        <f>'MACHINE INFO'!N195</f>
        <v>PK1H1-10CR</v>
      </c>
      <c r="I195" s="336" t="e">
        <f>'MACHINE INFO'!#REF!</f>
        <v>#REF!</v>
      </c>
      <c r="J195" s="336" t="e">
        <f>'MACHINE INFO'!#REF!</f>
        <v>#REF!</v>
      </c>
      <c r="K195" s="18" t="str">
        <f>'MACHINE INFO'!O195</f>
        <v>VIDEO POKER</v>
      </c>
      <c r="L195" s="18" t="e">
        <f>'MACHINE INFO'!#REF!</f>
        <v>#REF!</v>
      </c>
      <c r="M195" s="573">
        <f>IF('MACHINE INFO'!P195="","",'MACHINE INFO'!P195)</f>
        <v>0</v>
      </c>
      <c r="N195" s="235">
        <f>'MACHINE INFO'!S195</f>
        <v>45597</v>
      </c>
      <c r="O195" s="344">
        <f>IF(D195=0,"",(IF($F$3="YTD TOTALS",SUM(Blank2:TEMPLATE!C196),SUM(Blank:TEMPLATE!C196))))</f>
        <v>0</v>
      </c>
      <c r="P195" s="344" t="s">
        <v>762</v>
      </c>
      <c r="Q195" s="344">
        <f>IF(D195=0,"",(IF($F$3="YTD TOTALS",SUM(Blank2:TEMPLATE!G196),SUM(Blank:TEMPLATE!G196))))</f>
        <v>0</v>
      </c>
      <c r="R195" s="344" t="str">
        <f t="shared" si="16"/>
        <v/>
      </c>
      <c r="S195" s="344">
        <f>IF(D195=0,"",(IF($F$3="YTD TOTALS",SUM(SUM(Blank2:TEMPLATE!D196),SUM(Blank2:TEMPLATE!E196)),SUM(SUM(Blank:TEMPLATE!D196),SUM(Blank:TEMPLATE!E196)))))</f>
        <v>0</v>
      </c>
      <c r="T195" s="344" t="str">
        <f t="shared" si="17"/>
        <v/>
      </c>
      <c r="U195" s="344">
        <f>IF(D195=0,"",(IF($F$3="YTD TOTALS",SUM(Blank2:TEMPLATE!F196),SUM(Blank:TEMPLATE!F196))))</f>
        <v>0</v>
      </c>
      <c r="V195" s="344" t="str">
        <f t="shared" si="18"/>
        <v/>
      </c>
      <c r="W195" s="344">
        <f>IF(D195=0,"",(IF($F$3="YTD TOTALS",SUM(Blank2:TEMPLATE!H196),SUM(Blank:TEMPLATE!H196))))</f>
        <v>0</v>
      </c>
      <c r="X195" s="344">
        <f>IF(D195=0,"",(IF($F$3="YTD TOTALS",SUM(Blank2:TEMPLATE!I196),SUM(Blank:TEMPLATE!I196))))</f>
        <v>0</v>
      </c>
      <c r="Y195" s="344">
        <f>IF(D195=0,"",(IF($F$3="YTD TOTALS",SUM(Blank2:TEMPLATE!J196),SUM(Blank:TEMPLATE!J196))))</f>
        <v>0</v>
      </c>
      <c r="Z195" s="344">
        <f>IF(D195=0,"",(IF($F$3="YTD TOTALS",(SUM(Blank2:TEMPLATE!L196)-('MACHINE INFO'!P195*(B$6-B195+1))),(SUM(Blank:TEMPLATE!L196)-('MACHINE INFO'!P195*(B$6-B195+1))))))</f>
        <v>0</v>
      </c>
      <c r="AA195" s="345">
        <f t="shared" si="19"/>
        <v>0</v>
      </c>
      <c r="AB195" s="346">
        <f>IF(D195=0,"",(SUM('MACHINE INFO'!Q195)))</f>
        <v>5.3100000000000036E-2</v>
      </c>
      <c r="AC195" s="347" t="str">
        <f t="shared" si="20"/>
        <v/>
      </c>
      <c r="AD195" s="348" t="str">
        <f t="shared" si="21"/>
        <v/>
      </c>
      <c r="AF195" s="1"/>
      <c r="AG195" s="1"/>
      <c r="AH195" s="1"/>
      <c r="AI195" s="1"/>
      <c r="AJ195" s="1"/>
      <c r="AK195" s="1"/>
      <c r="AL195" s="1"/>
      <c r="AM195" s="1"/>
      <c r="AN195" s="1"/>
      <c r="AO195" s="1"/>
      <c r="AQ195" s="1"/>
    </row>
    <row r="196" spans="1:43" ht="19.25" customHeight="1" x14ac:dyDescent="0.4">
      <c r="A196" s="252" t="str">
        <f>'MACHINE INFO'!B196</f>
        <v>TP</v>
      </c>
      <c r="B196" s="228">
        <f>IF($F$3="YTD TOTALS",IF('MACHINE INFO'!C196-B$2&gt;0,'MACHINE INFO'!C196,B$2),'MACHINE INFO'!C196)</f>
        <v>45917</v>
      </c>
      <c r="C196" s="18">
        <f>'MACHINE INFO'!E196</f>
        <v>187</v>
      </c>
      <c r="D196" s="18">
        <f>'MACHINE INFO'!F196</f>
        <v>412162395</v>
      </c>
      <c r="E196" s="19">
        <f>'MACHINE INFO'!G196</f>
        <v>0.25</v>
      </c>
      <c r="F196" s="18" t="str">
        <f>'MACHINE INFO'!H196</f>
        <v>IGT</v>
      </c>
      <c r="G196" s="18">
        <f>'MACHINE INFO'!M196</f>
        <v>0</v>
      </c>
      <c r="H196" s="18" t="str">
        <f>'MACHINE INFO'!N196</f>
        <v>PK1H1-10CR</v>
      </c>
      <c r="I196" s="336" t="e">
        <f>'MACHINE INFO'!#REF!</f>
        <v>#REF!</v>
      </c>
      <c r="J196" s="336" t="e">
        <f>'MACHINE INFO'!#REF!</f>
        <v>#REF!</v>
      </c>
      <c r="K196" s="18" t="str">
        <f>'MACHINE INFO'!O196</f>
        <v>VIDEO POKER</v>
      </c>
      <c r="L196" s="18" t="e">
        <f>'MACHINE INFO'!#REF!</f>
        <v>#REF!</v>
      </c>
      <c r="M196" s="573">
        <f>IF('MACHINE INFO'!P196="","",'MACHINE INFO'!P196)</f>
        <v>0</v>
      </c>
      <c r="N196" s="235">
        <f>'MACHINE INFO'!S196</f>
        <v>45597</v>
      </c>
      <c r="O196" s="344">
        <f>IF(D196=0,"",(IF($F$3="YTD TOTALS",SUM(Blank2:TEMPLATE!C197),SUM(Blank:TEMPLATE!C197))))</f>
        <v>0</v>
      </c>
      <c r="P196" s="344" t="s">
        <v>763</v>
      </c>
      <c r="Q196" s="344">
        <f>IF(D196=0,"",(IF($F$3="YTD TOTALS",SUM(Blank2:TEMPLATE!G197),SUM(Blank:TEMPLATE!G197))))</f>
        <v>0</v>
      </c>
      <c r="R196" s="344" t="str">
        <f t="shared" si="16"/>
        <v/>
      </c>
      <c r="S196" s="344">
        <f>IF(D196=0,"",(IF($F$3="YTD TOTALS",SUM(SUM(Blank2:TEMPLATE!D197),SUM(Blank2:TEMPLATE!E197)),SUM(SUM(Blank:TEMPLATE!D197),SUM(Blank:TEMPLATE!E197)))))</f>
        <v>0</v>
      </c>
      <c r="T196" s="344" t="str">
        <f t="shared" si="17"/>
        <v/>
      </c>
      <c r="U196" s="344">
        <f>IF(D196=0,"",(IF($F$3="YTD TOTALS",SUM(Blank2:TEMPLATE!F197),SUM(Blank:TEMPLATE!F197))))</f>
        <v>0</v>
      </c>
      <c r="V196" s="344" t="str">
        <f t="shared" si="18"/>
        <v/>
      </c>
      <c r="W196" s="344">
        <f>IF(D196=0,"",(IF($F$3="YTD TOTALS",SUM(Blank2:TEMPLATE!H197),SUM(Blank:TEMPLATE!H197))))</f>
        <v>0</v>
      </c>
      <c r="X196" s="344">
        <f>IF(D196=0,"",(IF($F$3="YTD TOTALS",SUM(Blank2:TEMPLATE!I197),SUM(Blank:TEMPLATE!I197))))</f>
        <v>0</v>
      </c>
      <c r="Y196" s="344">
        <f>IF(D196=0,"",(IF($F$3="YTD TOTALS",SUM(Blank2:TEMPLATE!J197),SUM(Blank:TEMPLATE!J197))))</f>
        <v>0</v>
      </c>
      <c r="Z196" s="344">
        <f>IF(D196=0,"",(IF($F$3="YTD TOTALS",(SUM(Blank2:TEMPLATE!L197)-('MACHINE INFO'!P196*(B$6-B196+1))),(SUM(Blank:TEMPLATE!L197)-('MACHINE INFO'!P196*(B$6-B196+1))))))</f>
        <v>0</v>
      </c>
      <c r="AA196" s="345">
        <f t="shared" si="19"/>
        <v>0</v>
      </c>
      <c r="AB196" s="346">
        <f>IF(D196=0,"",(SUM('MACHINE INFO'!Q196)))</f>
        <v>5.3100000000000036E-2</v>
      </c>
      <c r="AC196" s="347" t="str">
        <f t="shared" si="20"/>
        <v/>
      </c>
      <c r="AD196" s="348" t="str">
        <f t="shared" si="21"/>
        <v/>
      </c>
      <c r="AQ196" s="17"/>
    </row>
    <row r="197" spans="1:43" s="17" customFormat="1" ht="19.25" customHeight="1" x14ac:dyDescent="0.4">
      <c r="A197" s="252" t="str">
        <f>'MACHINE INFO'!B197</f>
        <v>TP</v>
      </c>
      <c r="B197" s="228">
        <f>IF($F$3="YTD TOTALS",IF('MACHINE INFO'!C197-B$2&gt;0,'MACHINE INFO'!C197,B$2),'MACHINE INFO'!C197)</f>
        <v>45917</v>
      </c>
      <c r="C197" s="18">
        <f>'MACHINE INFO'!E197</f>
        <v>188</v>
      </c>
      <c r="D197" s="18">
        <f>'MACHINE INFO'!F197</f>
        <v>412171070</v>
      </c>
      <c r="E197" s="19">
        <f>'MACHINE INFO'!G197</f>
        <v>0.01</v>
      </c>
      <c r="F197" s="18" t="str">
        <f>'MACHINE INFO'!H197</f>
        <v>IGT</v>
      </c>
      <c r="G197" s="18">
        <f>'MACHINE INFO'!M197</f>
        <v>0</v>
      </c>
      <c r="H197" s="18" t="str">
        <f>'MACHINE INFO'!N197</f>
        <v>5R25L88-888CR</v>
      </c>
      <c r="I197" s="336" t="e">
        <f>'MACHINE INFO'!#REF!</f>
        <v>#REF!</v>
      </c>
      <c r="J197" s="336" t="e">
        <f>'MACHINE INFO'!#REF!</f>
        <v>#REF!</v>
      </c>
      <c r="K197" s="18" t="str">
        <f>'MACHINE INFO'!O197</f>
        <v>VIDEO MACHINE</v>
      </c>
      <c r="L197" s="18" t="e">
        <f>'MACHINE INFO'!#REF!</f>
        <v>#REF!</v>
      </c>
      <c r="M197" s="573">
        <f>IF('MACHINE INFO'!P197="","",'MACHINE INFO'!P197)</f>
        <v>0</v>
      </c>
      <c r="N197" s="235">
        <f>'MACHINE INFO'!S197</f>
        <v>45597</v>
      </c>
      <c r="O197" s="344">
        <f>IF(D197=0,"",(IF($F$3="YTD TOTALS",SUM(Blank2:TEMPLATE!C198),SUM(Blank:TEMPLATE!C198))))</f>
        <v>0</v>
      </c>
      <c r="P197" s="344" t="s">
        <v>764</v>
      </c>
      <c r="Q197" s="344">
        <f>IF(D197=0,"",(IF($F$3="YTD TOTALS",SUM(Blank2:TEMPLATE!G198),SUM(Blank:TEMPLATE!G198))))</f>
        <v>0</v>
      </c>
      <c r="R197" s="344" t="str">
        <f t="shared" si="16"/>
        <v/>
      </c>
      <c r="S197" s="344">
        <f>IF(D197=0,"",(IF($F$3="YTD TOTALS",SUM(SUM(Blank2:TEMPLATE!D198),SUM(Blank2:TEMPLATE!E198)),SUM(SUM(Blank:TEMPLATE!D198),SUM(Blank:TEMPLATE!E198)))))</f>
        <v>0</v>
      </c>
      <c r="T197" s="344" t="str">
        <f t="shared" si="17"/>
        <v/>
      </c>
      <c r="U197" s="344">
        <f>IF(D197=0,"",(IF($F$3="YTD TOTALS",SUM(Blank2:TEMPLATE!F198),SUM(Blank:TEMPLATE!F198))))</f>
        <v>0</v>
      </c>
      <c r="V197" s="344" t="str">
        <f t="shared" si="18"/>
        <v/>
      </c>
      <c r="W197" s="344">
        <f>IF(D197=0,"",(IF($F$3="YTD TOTALS",SUM(Blank2:TEMPLATE!H198),SUM(Blank:TEMPLATE!H198))))</f>
        <v>0</v>
      </c>
      <c r="X197" s="344">
        <f>IF(D197=0,"",(IF($F$3="YTD TOTALS",SUM(Blank2:TEMPLATE!I198),SUM(Blank:TEMPLATE!I198))))</f>
        <v>0</v>
      </c>
      <c r="Y197" s="344">
        <f>IF(D197=0,"",(IF($F$3="YTD TOTALS",SUM(Blank2:TEMPLATE!J198),SUM(Blank:TEMPLATE!J198))))</f>
        <v>0</v>
      </c>
      <c r="Z197" s="344">
        <f>IF(D197=0,"",(IF($F$3="YTD TOTALS",(SUM(Blank2:TEMPLATE!L198)-('MACHINE INFO'!P197*(B$6-B197+1))),(SUM(Blank:TEMPLATE!L198)-('MACHINE INFO'!P197*(B$6-B197+1))))))</f>
        <v>0</v>
      </c>
      <c r="AA197" s="345">
        <f t="shared" si="19"/>
        <v>0</v>
      </c>
      <c r="AB197" s="346">
        <f>IF(D197=0,"",(SUM('MACHINE INFO'!Q197)))</f>
        <v>0.12090000000000001</v>
      </c>
      <c r="AC197" s="347" t="str">
        <f t="shared" si="20"/>
        <v/>
      </c>
      <c r="AD197" s="348" t="str">
        <f t="shared" si="21"/>
        <v/>
      </c>
      <c r="AE197" s="1"/>
      <c r="AF197" s="1"/>
      <c r="AG197" s="1"/>
      <c r="AH197" s="1"/>
      <c r="AI197" s="1"/>
      <c r="AJ197" s="1"/>
      <c r="AK197" s="1"/>
      <c r="AL197" s="1"/>
      <c r="AM197" s="1"/>
      <c r="AN197" s="1"/>
      <c r="AO197" s="1"/>
      <c r="AP197" s="1"/>
    </row>
    <row r="198" spans="1:43" s="17" customFormat="1" ht="19.25" customHeight="1" x14ac:dyDescent="0.4">
      <c r="A198" s="252" t="str">
        <f>'MACHINE INFO'!B198</f>
        <v>TP</v>
      </c>
      <c r="B198" s="228">
        <f>IF($F$3="YTD TOTALS",IF('MACHINE INFO'!C198-B$2&gt;0,'MACHINE INFO'!C198,B$2),'MACHINE INFO'!C198)</f>
        <v>45917</v>
      </c>
      <c r="C198" s="18">
        <f>'MACHINE INFO'!E198</f>
        <v>189</v>
      </c>
      <c r="D198" s="18">
        <f>'MACHINE INFO'!F198</f>
        <v>412184704</v>
      </c>
      <c r="E198" s="19">
        <f>'MACHINE INFO'!G198</f>
        <v>0.01</v>
      </c>
      <c r="F198" s="18" t="str">
        <f>'MACHINE INFO'!H198</f>
        <v>IGT</v>
      </c>
      <c r="G198" s="18">
        <f>'MACHINE INFO'!M198</f>
        <v>0</v>
      </c>
      <c r="H198" s="18" t="str">
        <f>'MACHINE INFO'!N198</f>
        <v>5R25L88-888CR</v>
      </c>
      <c r="I198" s="336" t="e">
        <f>'MACHINE INFO'!#REF!</f>
        <v>#REF!</v>
      </c>
      <c r="J198" s="336" t="e">
        <f>'MACHINE INFO'!#REF!</f>
        <v>#REF!</v>
      </c>
      <c r="K198" s="18" t="str">
        <f>'MACHINE INFO'!O198</f>
        <v>VIDEO MACHINE</v>
      </c>
      <c r="L198" s="18" t="e">
        <f>'MACHINE INFO'!#REF!</f>
        <v>#REF!</v>
      </c>
      <c r="M198" s="573">
        <f>IF('MACHINE INFO'!P198="","",'MACHINE INFO'!P198)</f>
        <v>0</v>
      </c>
      <c r="N198" s="235">
        <f>'MACHINE INFO'!S198</f>
        <v>45597</v>
      </c>
      <c r="O198" s="344">
        <f>IF(D198=0,"",(IF($F$3="YTD TOTALS",SUM(Blank2:TEMPLATE!C199),SUM(Blank:TEMPLATE!C199))))</f>
        <v>0</v>
      </c>
      <c r="P198" s="344" t="s">
        <v>765</v>
      </c>
      <c r="Q198" s="344">
        <f>IF(D198=0,"",(IF($F$3="YTD TOTALS",SUM(Blank2:TEMPLATE!G199),SUM(Blank:TEMPLATE!G199))))</f>
        <v>0</v>
      </c>
      <c r="R198" s="344" t="str">
        <f t="shared" si="16"/>
        <v/>
      </c>
      <c r="S198" s="344">
        <f>IF(D198=0,"",(IF($F$3="YTD TOTALS",SUM(SUM(Blank2:TEMPLATE!D199),SUM(Blank2:TEMPLATE!E199)),SUM(SUM(Blank:TEMPLATE!D199),SUM(Blank:TEMPLATE!E199)))))</f>
        <v>0</v>
      </c>
      <c r="T198" s="344" t="str">
        <f t="shared" si="17"/>
        <v/>
      </c>
      <c r="U198" s="344">
        <f>IF(D198=0,"",(IF($F$3="YTD TOTALS",SUM(Blank2:TEMPLATE!F199),SUM(Blank:TEMPLATE!F199))))</f>
        <v>0</v>
      </c>
      <c r="V198" s="344" t="str">
        <f t="shared" si="18"/>
        <v/>
      </c>
      <c r="W198" s="344">
        <f>IF(D198=0,"",(IF($F$3="YTD TOTALS",SUM(Blank2:TEMPLATE!H199),SUM(Blank:TEMPLATE!H199))))</f>
        <v>0</v>
      </c>
      <c r="X198" s="344">
        <f>IF(D198=0,"",(IF($F$3="YTD TOTALS",SUM(Blank2:TEMPLATE!I199),SUM(Blank:TEMPLATE!I199))))</f>
        <v>0</v>
      </c>
      <c r="Y198" s="344">
        <f>IF(D198=0,"",(IF($F$3="YTD TOTALS",SUM(Blank2:TEMPLATE!J199),SUM(Blank:TEMPLATE!J199))))</f>
        <v>0</v>
      </c>
      <c r="Z198" s="344">
        <f>IF(D198=0,"",(IF($F$3="YTD TOTALS",(SUM(Blank2:TEMPLATE!L199)-('MACHINE INFO'!P198*(B$6-B198+1))),(SUM(Blank:TEMPLATE!L199)-('MACHINE INFO'!P198*(B$6-B198+1))))))</f>
        <v>0</v>
      </c>
      <c r="AA198" s="345">
        <f t="shared" si="19"/>
        <v>0</v>
      </c>
      <c r="AB198" s="346">
        <f>IF(D198=0,"",(SUM('MACHINE INFO'!Q198)))</f>
        <v>0.12090000000000001</v>
      </c>
      <c r="AC198" s="347" t="str">
        <f t="shared" si="20"/>
        <v/>
      </c>
      <c r="AD198" s="348" t="str">
        <f t="shared" si="21"/>
        <v/>
      </c>
      <c r="AE198" s="1"/>
      <c r="AF198" s="1"/>
      <c r="AG198" s="1"/>
      <c r="AH198" s="1"/>
      <c r="AI198" s="1"/>
      <c r="AJ198" s="1"/>
      <c r="AK198" s="1"/>
      <c r="AL198" s="1"/>
      <c r="AM198" s="1"/>
      <c r="AN198" s="1"/>
      <c r="AO198" s="1"/>
      <c r="AP198" s="1"/>
    </row>
    <row r="199" spans="1:43" s="17" customFormat="1" ht="19.25" customHeight="1" x14ac:dyDescent="0.4">
      <c r="A199" s="252" t="str">
        <f>'MACHINE INFO'!B199</f>
        <v>TP</v>
      </c>
      <c r="B199" s="228">
        <f>IF($F$3="YTD TOTALS",IF('MACHINE INFO'!C199-B$2&gt;0,'MACHINE INFO'!C199,B$2),'MACHINE INFO'!C199)</f>
        <v>45917</v>
      </c>
      <c r="C199" s="18">
        <f>'MACHINE INFO'!E199</f>
        <v>190</v>
      </c>
      <c r="D199" s="18">
        <f>'MACHINE INFO'!F199</f>
        <v>412199301</v>
      </c>
      <c r="E199" s="19">
        <f>'MACHINE INFO'!G199</f>
        <v>0.01</v>
      </c>
      <c r="F199" s="18" t="str">
        <f>'MACHINE INFO'!H199</f>
        <v>LIGHT AND WONDER</v>
      </c>
      <c r="G199" s="18">
        <f>'MACHINE INFO'!M199</f>
        <v>0</v>
      </c>
      <c r="H199" s="18" t="str">
        <f>'MACHINE INFO'!N199</f>
        <v>5R50L50-500CR</v>
      </c>
      <c r="I199" s="336" t="e">
        <f>'MACHINE INFO'!#REF!</f>
        <v>#REF!</v>
      </c>
      <c r="J199" s="336" t="e">
        <f>'MACHINE INFO'!#REF!</f>
        <v>#REF!</v>
      </c>
      <c r="K199" s="18" t="str">
        <f>'MACHINE INFO'!O199</f>
        <v>VIDEO MACHINE</v>
      </c>
      <c r="L199" s="18" t="e">
        <f>'MACHINE INFO'!#REF!</f>
        <v>#REF!</v>
      </c>
      <c r="M199" s="573">
        <f>IF('MACHINE INFO'!P199="","",'MACHINE INFO'!P199)</f>
        <v>0</v>
      </c>
      <c r="N199" s="235">
        <f>'MACHINE INFO'!S199</f>
        <v>45627</v>
      </c>
      <c r="O199" s="344">
        <f>IF(D199=0,"",(IF($F$3="YTD TOTALS",SUM(Blank2:TEMPLATE!C200),SUM(Blank:TEMPLATE!C200))))</f>
        <v>0</v>
      </c>
      <c r="P199" s="344" t="s">
        <v>766</v>
      </c>
      <c r="Q199" s="344">
        <f>IF(D199=0,"",(IF($F$3="YTD TOTALS",SUM(Blank2:TEMPLATE!G200),SUM(Blank:TEMPLATE!G200))))</f>
        <v>0</v>
      </c>
      <c r="R199" s="344" t="str">
        <f t="shared" si="16"/>
        <v/>
      </c>
      <c r="S199" s="344">
        <f>IF(D199=0,"",(IF($F$3="YTD TOTALS",SUM(SUM(Blank2:TEMPLATE!D200),SUM(Blank2:TEMPLATE!E200)),SUM(SUM(Blank:TEMPLATE!D200),SUM(Blank:TEMPLATE!E200)))))</f>
        <v>0</v>
      </c>
      <c r="T199" s="344" t="str">
        <f t="shared" si="17"/>
        <v/>
      </c>
      <c r="U199" s="344">
        <f>IF(D199=0,"",(IF($F$3="YTD TOTALS",SUM(Blank2:TEMPLATE!F200),SUM(Blank:TEMPLATE!F200))))</f>
        <v>0</v>
      </c>
      <c r="V199" s="344" t="str">
        <f t="shared" si="18"/>
        <v/>
      </c>
      <c r="W199" s="344">
        <f>IF(D199=0,"",(IF($F$3="YTD TOTALS",SUM(Blank2:TEMPLATE!H200),SUM(Blank:TEMPLATE!H200))))</f>
        <v>0</v>
      </c>
      <c r="X199" s="344">
        <f>IF(D199=0,"",(IF($F$3="YTD TOTALS",SUM(Blank2:TEMPLATE!I200),SUM(Blank:TEMPLATE!I200))))</f>
        <v>0</v>
      </c>
      <c r="Y199" s="344">
        <f>IF(D199=0,"",(IF($F$3="YTD TOTALS",SUM(Blank2:TEMPLATE!J200),SUM(Blank:TEMPLATE!J200))))</f>
        <v>0</v>
      </c>
      <c r="Z199" s="344">
        <f>IF(D199=0,"",(IF($F$3="YTD TOTALS",(SUM(Blank2:TEMPLATE!L200)-('MACHINE INFO'!P199*(B$6-B199+1))),(SUM(Blank:TEMPLATE!L200)-('MACHINE INFO'!P199*(B$6-B199+1))))))</f>
        <v>0</v>
      </c>
      <c r="AA199" s="345">
        <f t="shared" si="19"/>
        <v>0</v>
      </c>
      <c r="AB199" s="346">
        <f>IF(D199=0,"",(SUM('MACHINE INFO'!Q199)))</f>
        <v>0.11680000000000001</v>
      </c>
      <c r="AC199" s="347" t="str">
        <f t="shared" si="20"/>
        <v/>
      </c>
      <c r="AD199" s="348" t="str">
        <f t="shared" si="21"/>
        <v/>
      </c>
      <c r="AE199" s="1"/>
      <c r="AF199" s="1"/>
      <c r="AG199" s="1"/>
      <c r="AH199" s="1"/>
      <c r="AI199" s="1"/>
      <c r="AJ199" s="1"/>
      <c r="AK199" s="1"/>
      <c r="AL199" s="1"/>
      <c r="AM199" s="1"/>
      <c r="AN199" s="1"/>
      <c r="AO199" s="1"/>
      <c r="AP199" s="1"/>
    </row>
    <row r="200" spans="1:43" s="17" customFormat="1" ht="19.25" customHeight="1" x14ac:dyDescent="0.4">
      <c r="A200" s="252" t="str">
        <f>'MACHINE INFO'!B200</f>
        <v>TP</v>
      </c>
      <c r="B200" s="228">
        <f>IF($F$3="YTD TOTALS",IF('MACHINE INFO'!C200-B$2&gt;0,'MACHINE INFO'!C200,B$2),'MACHINE INFO'!C200)</f>
        <v>45917</v>
      </c>
      <c r="C200" s="18">
        <f>'MACHINE INFO'!E200</f>
        <v>191</v>
      </c>
      <c r="D200" s="18">
        <f>'MACHINE INFO'!F200</f>
        <v>412207644</v>
      </c>
      <c r="E200" s="19">
        <f>'MACHINE INFO'!G200</f>
        <v>0.01</v>
      </c>
      <c r="F200" s="18" t="str">
        <f>'MACHINE INFO'!H200</f>
        <v>LIGHT AND WONDER</v>
      </c>
      <c r="G200" s="18">
        <f>'MACHINE INFO'!M200</f>
        <v>0</v>
      </c>
      <c r="H200" s="18" t="str">
        <f>'MACHINE INFO'!N200</f>
        <v>5R50L50-500CR</v>
      </c>
      <c r="I200" s="336" t="e">
        <f>'MACHINE INFO'!#REF!</f>
        <v>#REF!</v>
      </c>
      <c r="J200" s="336" t="e">
        <f>'MACHINE INFO'!#REF!</f>
        <v>#REF!</v>
      </c>
      <c r="K200" s="18" t="str">
        <f>'MACHINE INFO'!O200</f>
        <v>VIDEO MACHINE</v>
      </c>
      <c r="L200" s="18" t="e">
        <f>'MACHINE INFO'!#REF!</f>
        <v>#REF!</v>
      </c>
      <c r="M200" s="573">
        <f>IF('MACHINE INFO'!P200="","",'MACHINE INFO'!P200)</f>
        <v>0</v>
      </c>
      <c r="N200" s="235">
        <f>'MACHINE INFO'!S200</f>
        <v>45627</v>
      </c>
      <c r="O200" s="344">
        <f>IF(D200=0,"",(IF($F$3="YTD TOTALS",SUM(Blank2:TEMPLATE!C201),SUM(Blank:TEMPLATE!C201))))</f>
        <v>0</v>
      </c>
      <c r="P200" s="344" t="s">
        <v>767</v>
      </c>
      <c r="Q200" s="344">
        <f>IF(D200=0,"",(IF($F$3="YTD TOTALS",SUM(Blank2:TEMPLATE!G201),SUM(Blank:TEMPLATE!G201))))</f>
        <v>0</v>
      </c>
      <c r="R200" s="344" t="str">
        <f t="shared" si="16"/>
        <v/>
      </c>
      <c r="S200" s="344">
        <f>IF(D200=0,"",(IF($F$3="YTD TOTALS",SUM(SUM(Blank2:TEMPLATE!D201),SUM(Blank2:TEMPLATE!E201)),SUM(SUM(Blank:TEMPLATE!D201),SUM(Blank:TEMPLATE!E201)))))</f>
        <v>0</v>
      </c>
      <c r="T200" s="344" t="str">
        <f t="shared" si="17"/>
        <v/>
      </c>
      <c r="U200" s="344">
        <f>IF(D200=0,"",(IF($F$3="YTD TOTALS",SUM(Blank2:TEMPLATE!F201),SUM(Blank:TEMPLATE!F201))))</f>
        <v>0</v>
      </c>
      <c r="V200" s="344" t="str">
        <f t="shared" si="18"/>
        <v/>
      </c>
      <c r="W200" s="344">
        <f>IF(D200=0,"",(IF($F$3="YTD TOTALS",SUM(Blank2:TEMPLATE!H201),SUM(Blank:TEMPLATE!H201))))</f>
        <v>0</v>
      </c>
      <c r="X200" s="344">
        <f>IF(D200=0,"",(IF($F$3="YTD TOTALS",SUM(Blank2:TEMPLATE!I201),SUM(Blank:TEMPLATE!I201))))</f>
        <v>0</v>
      </c>
      <c r="Y200" s="344">
        <f>IF(D200=0,"",(IF($F$3="YTD TOTALS",SUM(Blank2:TEMPLATE!J201),SUM(Blank:TEMPLATE!J201))))</f>
        <v>0</v>
      </c>
      <c r="Z200" s="344">
        <f>IF(D200=0,"",(IF($F$3="YTD TOTALS",(SUM(Blank2:TEMPLATE!L201)-('MACHINE INFO'!P200*(B$6-B200+1))),(SUM(Blank:TEMPLATE!L201)-('MACHINE INFO'!P200*(B$6-B200+1))))))</f>
        <v>0</v>
      </c>
      <c r="AA200" s="345">
        <f t="shared" si="19"/>
        <v>0</v>
      </c>
      <c r="AB200" s="346">
        <f>IF(D200=0,"",(SUM('MACHINE INFO'!Q200)))</f>
        <v>0.11680000000000001</v>
      </c>
      <c r="AC200" s="347" t="str">
        <f t="shared" si="20"/>
        <v/>
      </c>
      <c r="AD200" s="348" t="str">
        <f t="shared" si="21"/>
        <v/>
      </c>
      <c r="AE200" s="1"/>
      <c r="AF200" s="1"/>
      <c r="AG200" s="1"/>
      <c r="AH200" s="1"/>
      <c r="AI200" s="1"/>
      <c r="AJ200" s="1"/>
      <c r="AK200" s="1"/>
      <c r="AL200" s="1"/>
      <c r="AM200" s="1"/>
      <c r="AN200" s="1"/>
      <c r="AO200" s="1"/>
      <c r="AP200" s="1"/>
    </row>
    <row r="201" spans="1:43" s="17" customFormat="1" ht="19.25" customHeight="1" x14ac:dyDescent="0.4">
      <c r="A201" s="252" t="str">
        <f>'MACHINE INFO'!B201</f>
        <v>TP</v>
      </c>
      <c r="B201" s="228">
        <f>IF($F$3="YTD TOTALS",IF('MACHINE INFO'!C201-B$2&gt;0,'MACHINE INFO'!C201,B$2),'MACHINE INFO'!C201)</f>
        <v>45917</v>
      </c>
      <c r="C201" s="18">
        <f>'MACHINE INFO'!E201</f>
        <v>192</v>
      </c>
      <c r="D201" s="18">
        <f>'MACHINE INFO'!F201</f>
        <v>412219913</v>
      </c>
      <c r="E201" s="19">
        <f>'MACHINE INFO'!G201</f>
        <v>0.01</v>
      </c>
      <c r="F201" s="18" t="str">
        <f>'MACHINE INFO'!H201</f>
        <v>LIGHT AND WONDER</v>
      </c>
      <c r="G201" s="18">
        <f>'MACHINE INFO'!M201</f>
        <v>0</v>
      </c>
      <c r="H201" s="18" t="str">
        <f>'MACHINE INFO'!N201</f>
        <v>5R50L50-500CR</v>
      </c>
      <c r="I201" s="336" t="e">
        <f>'MACHINE INFO'!#REF!</f>
        <v>#REF!</v>
      </c>
      <c r="J201" s="336" t="e">
        <f>'MACHINE INFO'!#REF!</f>
        <v>#REF!</v>
      </c>
      <c r="K201" s="18" t="str">
        <f>'MACHINE INFO'!O201</f>
        <v>VIDEO MACHINE</v>
      </c>
      <c r="L201" s="18" t="e">
        <f>'MACHINE INFO'!#REF!</f>
        <v>#REF!</v>
      </c>
      <c r="M201" s="573">
        <f>IF('MACHINE INFO'!P201="","",'MACHINE INFO'!P201)</f>
        <v>0</v>
      </c>
      <c r="N201" s="235">
        <f>'MACHINE INFO'!S201</f>
        <v>45627</v>
      </c>
      <c r="O201" s="344">
        <f>IF(D201=0,"",(IF($F$3="YTD TOTALS",SUM(Blank2:TEMPLATE!C202),SUM(Blank:TEMPLATE!C202))))</f>
        <v>0</v>
      </c>
      <c r="P201" s="344" t="s">
        <v>768</v>
      </c>
      <c r="Q201" s="344">
        <f>IF(D201=0,"",(IF($F$3="YTD TOTALS",SUM(Blank2:TEMPLATE!G202),SUM(Blank:TEMPLATE!G202))))</f>
        <v>0</v>
      </c>
      <c r="R201" s="344" t="str">
        <f t="shared" si="16"/>
        <v/>
      </c>
      <c r="S201" s="344">
        <f>IF(D201=0,"",(IF($F$3="YTD TOTALS",SUM(SUM(Blank2:TEMPLATE!D202),SUM(Blank2:TEMPLATE!E202)),SUM(SUM(Blank:TEMPLATE!D202),SUM(Blank:TEMPLATE!E202)))))</f>
        <v>0</v>
      </c>
      <c r="T201" s="344" t="str">
        <f t="shared" si="17"/>
        <v/>
      </c>
      <c r="U201" s="344">
        <f>IF(D201=0,"",(IF($F$3="YTD TOTALS",SUM(Blank2:TEMPLATE!F202),SUM(Blank:TEMPLATE!F202))))</f>
        <v>0</v>
      </c>
      <c r="V201" s="344" t="str">
        <f t="shared" si="18"/>
        <v/>
      </c>
      <c r="W201" s="344">
        <f>IF(D201=0,"",(IF($F$3="YTD TOTALS",SUM(Blank2:TEMPLATE!H202),SUM(Blank:TEMPLATE!H202))))</f>
        <v>0</v>
      </c>
      <c r="X201" s="344">
        <f>IF(D201=0,"",(IF($F$3="YTD TOTALS",SUM(Blank2:TEMPLATE!I202),SUM(Blank:TEMPLATE!I202))))</f>
        <v>0</v>
      </c>
      <c r="Y201" s="344">
        <f>IF(D201=0,"",(IF($F$3="YTD TOTALS",SUM(Blank2:TEMPLATE!J202),SUM(Blank:TEMPLATE!J202))))</f>
        <v>0</v>
      </c>
      <c r="Z201" s="344">
        <f>IF(D201=0,"",(IF($F$3="YTD TOTALS",(SUM(Blank2:TEMPLATE!L202)-('MACHINE INFO'!P201*(B$6-B201+1))),(SUM(Blank:TEMPLATE!L202)-('MACHINE INFO'!P201*(B$6-B201+1))))))</f>
        <v>0</v>
      </c>
      <c r="AA201" s="345">
        <f t="shared" si="19"/>
        <v>0</v>
      </c>
      <c r="AB201" s="346">
        <f>IF(D201=0,"",(SUM('MACHINE INFO'!Q201)))</f>
        <v>0.11680000000000001</v>
      </c>
      <c r="AC201" s="347" t="str">
        <f t="shared" si="20"/>
        <v/>
      </c>
      <c r="AD201" s="348" t="str">
        <f t="shared" si="21"/>
        <v/>
      </c>
      <c r="AE201" s="1"/>
      <c r="AF201" s="1"/>
      <c r="AG201" s="1"/>
      <c r="AH201" s="1"/>
      <c r="AI201" s="1"/>
      <c r="AJ201" s="1"/>
      <c r="AK201" s="1"/>
      <c r="AL201" s="1"/>
      <c r="AM201" s="1"/>
      <c r="AN201" s="1"/>
      <c r="AO201" s="1"/>
      <c r="AP201" s="1"/>
    </row>
    <row r="202" spans="1:43" s="17" customFormat="1" ht="19.25" customHeight="1" x14ac:dyDescent="0.4">
      <c r="A202" s="252" t="str">
        <f>'MACHINE INFO'!B202</f>
        <v>TP</v>
      </c>
      <c r="B202" s="228">
        <f>IF($F$3="YTD TOTALS",IF('MACHINE INFO'!C202-B$2&gt;0,'MACHINE INFO'!C202,B$2),'MACHINE INFO'!C202)</f>
        <v>45917</v>
      </c>
      <c r="C202" s="18">
        <f>'MACHINE INFO'!E202</f>
        <v>193</v>
      </c>
      <c r="D202" s="18">
        <f>'MACHINE INFO'!F202</f>
        <v>412229383</v>
      </c>
      <c r="E202" s="19">
        <f>'MACHINE INFO'!G202</f>
        <v>0.01</v>
      </c>
      <c r="F202" s="18" t="str">
        <f>'MACHINE INFO'!H202</f>
        <v>LIGHT AND WONDER</v>
      </c>
      <c r="G202" s="18">
        <f>'MACHINE INFO'!M202</f>
        <v>0</v>
      </c>
      <c r="H202" s="18" t="str">
        <f>'MACHINE INFO'!N202</f>
        <v>5R243W88-1000CR</v>
      </c>
      <c r="I202" s="336" t="e">
        <f>'MACHINE INFO'!#REF!</f>
        <v>#REF!</v>
      </c>
      <c r="J202" s="336" t="e">
        <f>'MACHINE INFO'!#REF!</f>
        <v>#REF!</v>
      </c>
      <c r="K202" s="18" t="str">
        <f>'MACHINE INFO'!O202</f>
        <v>VIDEO MACHINE</v>
      </c>
      <c r="L202" s="18" t="e">
        <f>'MACHINE INFO'!#REF!</f>
        <v>#REF!</v>
      </c>
      <c r="M202" s="573">
        <f>IF('MACHINE INFO'!P202="","",'MACHINE INFO'!P202)</f>
        <v>0</v>
      </c>
      <c r="N202" s="235">
        <f>'MACHINE INFO'!S202</f>
        <v>45627</v>
      </c>
      <c r="O202" s="344">
        <f>IF(D202=0,"",(IF($F$3="YTD TOTALS",SUM(Blank2:TEMPLATE!C203),SUM(Blank:TEMPLATE!C203))))</f>
        <v>0</v>
      </c>
      <c r="P202" s="344" t="s">
        <v>769</v>
      </c>
      <c r="Q202" s="344">
        <f>IF(D202=0,"",(IF($F$3="YTD TOTALS",SUM(Blank2:TEMPLATE!G203),SUM(Blank:TEMPLATE!G203))))</f>
        <v>0</v>
      </c>
      <c r="R202" s="344" t="str">
        <f t="shared" si="16"/>
        <v/>
      </c>
      <c r="S202" s="344">
        <f>IF(D202=0,"",(IF($F$3="YTD TOTALS",SUM(SUM(Blank2:TEMPLATE!D203),SUM(Blank2:TEMPLATE!E203)),SUM(SUM(Blank:TEMPLATE!D203),SUM(Blank:TEMPLATE!E203)))))</f>
        <v>0</v>
      </c>
      <c r="T202" s="344" t="str">
        <f t="shared" si="17"/>
        <v/>
      </c>
      <c r="U202" s="344">
        <f>IF(D202=0,"",(IF($F$3="YTD TOTALS",SUM(Blank2:TEMPLATE!F203),SUM(Blank:TEMPLATE!F203))))</f>
        <v>0</v>
      </c>
      <c r="V202" s="344" t="str">
        <f t="shared" si="18"/>
        <v/>
      </c>
      <c r="W202" s="344">
        <f>IF(D202=0,"",(IF($F$3="YTD TOTALS",SUM(Blank2:TEMPLATE!H203),SUM(Blank:TEMPLATE!H203))))</f>
        <v>0</v>
      </c>
      <c r="X202" s="344">
        <f>IF(D202=0,"",(IF($F$3="YTD TOTALS",SUM(Blank2:TEMPLATE!I203),SUM(Blank:TEMPLATE!I203))))</f>
        <v>0</v>
      </c>
      <c r="Y202" s="344">
        <f>IF(D202=0,"",(IF($F$3="YTD TOTALS",SUM(Blank2:TEMPLATE!J203),SUM(Blank:TEMPLATE!J203))))</f>
        <v>0</v>
      </c>
      <c r="Z202" s="344">
        <f>IF(D202=0,"",(IF($F$3="YTD TOTALS",(SUM(Blank2:TEMPLATE!L203)-('MACHINE INFO'!P202*(B$6-B202+1))),(SUM(Blank:TEMPLATE!L203)-('MACHINE INFO'!P202*(B$6-B202+1))))))</f>
        <v>0</v>
      </c>
      <c r="AA202" s="345">
        <f t="shared" si="19"/>
        <v>0</v>
      </c>
      <c r="AB202" s="346">
        <f>IF(D202=0,"",(SUM('MACHINE INFO'!Q202)))</f>
        <v>0.11270000000000002</v>
      </c>
      <c r="AC202" s="347" t="str">
        <f t="shared" si="20"/>
        <v/>
      </c>
      <c r="AD202" s="348" t="str">
        <f t="shared" si="21"/>
        <v/>
      </c>
      <c r="AE202" s="1"/>
      <c r="AF202" s="1"/>
      <c r="AG202" s="1"/>
      <c r="AH202" s="1"/>
      <c r="AI202" s="1"/>
      <c r="AJ202" s="1"/>
      <c r="AK202" s="1"/>
      <c r="AL202" s="1"/>
      <c r="AM202" s="1"/>
      <c r="AN202" s="1"/>
      <c r="AO202" s="1"/>
      <c r="AP202" s="1"/>
    </row>
    <row r="203" spans="1:43" s="17" customFormat="1" ht="19.25" customHeight="1" x14ac:dyDescent="0.4">
      <c r="A203" s="252" t="str">
        <f>'MACHINE INFO'!B203</f>
        <v>TP</v>
      </c>
      <c r="B203" s="228">
        <f>IF($F$3="YTD TOTALS",IF('MACHINE INFO'!C203-B$2&gt;0,'MACHINE INFO'!C203,B$2),'MACHINE INFO'!C203)</f>
        <v>45917</v>
      </c>
      <c r="C203" s="18">
        <f>'MACHINE INFO'!E203</f>
        <v>194</v>
      </c>
      <c r="D203" s="18">
        <f>'MACHINE INFO'!F203</f>
        <v>412232066</v>
      </c>
      <c r="E203" s="19">
        <f>'MACHINE INFO'!G203</f>
        <v>0.01</v>
      </c>
      <c r="F203" s="18" t="str">
        <f>'MACHINE INFO'!H203</f>
        <v>LIGHT AND WONDER</v>
      </c>
      <c r="G203" s="18">
        <f>'MACHINE INFO'!M203</f>
        <v>0</v>
      </c>
      <c r="H203" s="18" t="str">
        <f>'MACHINE INFO'!N203</f>
        <v>5R243W88-1000CR</v>
      </c>
      <c r="I203" s="336" t="e">
        <f>'MACHINE INFO'!#REF!</f>
        <v>#REF!</v>
      </c>
      <c r="J203" s="336" t="e">
        <f>'MACHINE INFO'!#REF!</f>
        <v>#REF!</v>
      </c>
      <c r="K203" s="18" t="str">
        <f>'MACHINE INFO'!O203</f>
        <v>VIDEO MACHINE</v>
      </c>
      <c r="L203" s="18" t="e">
        <f>'MACHINE INFO'!#REF!</f>
        <v>#REF!</v>
      </c>
      <c r="M203" s="573">
        <f>IF('MACHINE INFO'!P203="","",'MACHINE INFO'!P203)</f>
        <v>0</v>
      </c>
      <c r="N203" s="235">
        <f>'MACHINE INFO'!S203</f>
        <v>45627</v>
      </c>
      <c r="O203" s="344">
        <f>IF(D203=0,"",(IF($F$3="YTD TOTALS",SUM(Blank2:TEMPLATE!C204),SUM(Blank:TEMPLATE!C204))))</f>
        <v>0</v>
      </c>
      <c r="P203" s="344" t="s">
        <v>770</v>
      </c>
      <c r="Q203" s="344">
        <f>IF(D203=0,"",(IF($F$3="YTD TOTALS",SUM(Blank2:TEMPLATE!G204),SUM(Blank:TEMPLATE!G204))))</f>
        <v>0</v>
      </c>
      <c r="R203" s="344" t="str">
        <f t="shared" ref="R203:R266" si="22">IF(D203=0,"",(IF(B$6="","NO DATE",IF(B$5="","NO DATE",IF(Q203=0,"",SUM(Q203/(B$6-B203+1)))))))</f>
        <v/>
      </c>
      <c r="S203" s="344">
        <f>IF(D203=0,"",(IF($F$3="YTD TOTALS",SUM(SUM(Blank2:TEMPLATE!D204),SUM(Blank2:TEMPLATE!E204)),SUM(SUM(Blank:TEMPLATE!D204),SUM(Blank:TEMPLATE!E204)))))</f>
        <v>0</v>
      </c>
      <c r="T203" s="344" t="str">
        <f t="shared" ref="T203:T266" si="23">IF(D203=0,"",(IF(B$6="","NO DATE",IF(B$5="","NO DATE",IF(S203=0,"",SUM(S203/(B$6-B203+1)))))))</f>
        <v/>
      </c>
      <c r="U203" s="344">
        <f>IF(D203=0,"",(IF($F$3="YTD TOTALS",SUM(Blank2:TEMPLATE!F204),SUM(Blank:TEMPLATE!F204))))</f>
        <v>0</v>
      </c>
      <c r="V203" s="344" t="str">
        <f t="shared" ref="V203:V266" si="24">IF(D203=0,"",(IF(B$6="","NO DATE",IF(B$5="","NO DATE",IF(U203=0,"",SUM(U203/(B$6-B203+1)))))))</f>
        <v/>
      </c>
      <c r="W203" s="344">
        <f>IF(D203=0,"",(IF($F$3="YTD TOTALS",SUM(Blank2:TEMPLATE!H204),SUM(Blank:TEMPLATE!H204))))</f>
        <v>0</v>
      </c>
      <c r="X203" s="344">
        <f>IF(D203=0,"",(IF($F$3="YTD TOTALS",SUM(Blank2:TEMPLATE!I204),SUM(Blank:TEMPLATE!I204))))</f>
        <v>0</v>
      </c>
      <c r="Y203" s="344">
        <f>IF(D203=0,"",(IF($F$3="YTD TOTALS",SUM(Blank2:TEMPLATE!J204),SUM(Blank:TEMPLATE!J204))))</f>
        <v>0</v>
      </c>
      <c r="Z203" s="344">
        <f>IF(D203=0,"",(IF($F$3="YTD TOTALS",(SUM(Blank2:TEMPLATE!L204)-('MACHINE INFO'!P203*(B$6-B203+1))),(SUM(Blank:TEMPLATE!L204)-('MACHINE INFO'!P203*(B$6-B203+1))))))</f>
        <v>0</v>
      </c>
      <c r="AA203" s="345">
        <f t="shared" ref="AA203:AA266" si="25">IF(D203=0,"",(IF(B$5=0,"NO DATE",IF(B$6=0,"NO DATE",IF(Z203="NO DROP","",SUM(Z203/(B$6-B203+1)))))))</f>
        <v>0</v>
      </c>
      <c r="AB203" s="346">
        <f>IF(D203=0,"",(SUM('MACHINE INFO'!Q203)))</f>
        <v>0.11270000000000002</v>
      </c>
      <c r="AC203" s="347" t="str">
        <f t="shared" ref="AC203:AC266" si="26">IF(D203=0,"",(IF(Z203="NO DROP","",IF(O203=0,"",IF(O203=0,"",SUM(O203-Z203)/O203)))))</f>
        <v/>
      </c>
      <c r="AD203" s="348" t="str">
        <f t="shared" ref="AD203:AD266" si="27">IF(AB203=0,"NO THEOR %",IF(AC203="","",SUM(AB203-AC203)))</f>
        <v/>
      </c>
      <c r="AE203" s="1"/>
      <c r="AF203" s="1"/>
      <c r="AG203" s="1"/>
      <c r="AH203" s="1"/>
      <c r="AI203" s="1"/>
      <c r="AJ203" s="1"/>
      <c r="AK203" s="1"/>
      <c r="AL203" s="1"/>
      <c r="AM203" s="1"/>
      <c r="AN203" s="1"/>
      <c r="AO203" s="1"/>
      <c r="AP203" s="1"/>
      <c r="AQ203" s="23"/>
    </row>
    <row r="204" spans="1:43" s="23" customFormat="1" ht="19.25" customHeight="1" x14ac:dyDescent="0.4">
      <c r="A204" s="252" t="str">
        <f>'MACHINE INFO'!B204</f>
        <v>TP</v>
      </c>
      <c r="B204" s="228">
        <f>IF($F$3="YTD TOTALS",IF('MACHINE INFO'!C204-B$2&gt;0,'MACHINE INFO'!C204,B$2),'MACHINE INFO'!C204)</f>
        <v>45917</v>
      </c>
      <c r="C204" s="18">
        <f>'MACHINE INFO'!E204</f>
        <v>195</v>
      </c>
      <c r="D204" s="18">
        <f>'MACHINE INFO'!F204</f>
        <v>412241940</v>
      </c>
      <c r="E204" s="19">
        <f>'MACHINE INFO'!G204</f>
        <v>0.01</v>
      </c>
      <c r="F204" s="18" t="str">
        <f>'MACHINE INFO'!H204</f>
        <v>LIGHT AND WONDER</v>
      </c>
      <c r="G204" s="18">
        <f>'MACHINE INFO'!M204</f>
        <v>0</v>
      </c>
      <c r="H204" s="18" t="str">
        <f>'MACHINE INFO'!N204</f>
        <v>5R243W88-1000CR</v>
      </c>
      <c r="I204" s="336" t="e">
        <f>'MACHINE INFO'!#REF!</f>
        <v>#REF!</v>
      </c>
      <c r="J204" s="336" t="e">
        <f>'MACHINE INFO'!#REF!</f>
        <v>#REF!</v>
      </c>
      <c r="K204" s="18" t="str">
        <f>'MACHINE INFO'!O204</f>
        <v>VIDEO MACHINE</v>
      </c>
      <c r="L204" s="18" t="e">
        <f>'MACHINE INFO'!#REF!</f>
        <v>#REF!</v>
      </c>
      <c r="M204" s="573">
        <f>IF('MACHINE INFO'!P204="","",'MACHINE INFO'!P204)</f>
        <v>0</v>
      </c>
      <c r="N204" s="235">
        <f>'MACHINE INFO'!S204</f>
        <v>45627</v>
      </c>
      <c r="O204" s="344">
        <f>IF(D204=0,"",(IF($F$3="YTD TOTALS",SUM(Blank2:TEMPLATE!C205),SUM(Blank:TEMPLATE!C205))))</f>
        <v>0</v>
      </c>
      <c r="P204" s="344" t="s">
        <v>771</v>
      </c>
      <c r="Q204" s="344">
        <f>IF(D204=0,"",(IF($F$3="YTD TOTALS",SUM(Blank2:TEMPLATE!G205),SUM(Blank:TEMPLATE!G205))))</f>
        <v>0</v>
      </c>
      <c r="R204" s="344" t="str">
        <f t="shared" si="22"/>
        <v/>
      </c>
      <c r="S204" s="344">
        <f>IF(D204=0,"",(IF($F$3="YTD TOTALS",SUM(SUM(Blank2:TEMPLATE!D205),SUM(Blank2:TEMPLATE!E205)),SUM(SUM(Blank:TEMPLATE!D205),SUM(Blank:TEMPLATE!E205)))))</f>
        <v>0</v>
      </c>
      <c r="T204" s="344" t="str">
        <f t="shared" si="23"/>
        <v/>
      </c>
      <c r="U204" s="344">
        <f>IF(D204=0,"",(IF($F$3="YTD TOTALS",SUM(Blank2:TEMPLATE!F205),SUM(Blank:TEMPLATE!F205))))</f>
        <v>0</v>
      </c>
      <c r="V204" s="344" t="str">
        <f t="shared" si="24"/>
        <v/>
      </c>
      <c r="W204" s="344">
        <f>IF(D204=0,"",(IF($F$3="YTD TOTALS",SUM(Blank2:TEMPLATE!H205),SUM(Blank:TEMPLATE!H205))))</f>
        <v>0</v>
      </c>
      <c r="X204" s="344">
        <f>IF(D204=0,"",(IF($F$3="YTD TOTALS",SUM(Blank2:TEMPLATE!I205),SUM(Blank:TEMPLATE!I205))))</f>
        <v>0</v>
      </c>
      <c r="Y204" s="344">
        <f>IF(D204=0,"",(IF($F$3="YTD TOTALS",SUM(Blank2:TEMPLATE!J205),SUM(Blank:TEMPLATE!J205))))</f>
        <v>0</v>
      </c>
      <c r="Z204" s="344">
        <f>IF(D204=0,"",(IF($F$3="YTD TOTALS",(SUM(Blank2:TEMPLATE!L205)-('MACHINE INFO'!P204*(B$6-B204+1))),(SUM(Blank:TEMPLATE!L205)-('MACHINE INFO'!P204*(B$6-B204+1))))))</f>
        <v>0</v>
      </c>
      <c r="AA204" s="345">
        <f t="shared" si="25"/>
        <v>0</v>
      </c>
      <c r="AB204" s="346">
        <f>IF(D204=0,"",(SUM('MACHINE INFO'!Q204)))</f>
        <v>0.11270000000000002</v>
      </c>
      <c r="AC204" s="347" t="str">
        <f t="shared" si="26"/>
        <v/>
      </c>
      <c r="AD204" s="348" t="str">
        <f t="shared" si="27"/>
        <v/>
      </c>
      <c r="AE204" s="1"/>
      <c r="AF204" s="1"/>
      <c r="AG204" s="1"/>
      <c r="AH204" s="1"/>
      <c r="AI204" s="1"/>
      <c r="AJ204" s="1"/>
      <c r="AK204" s="1"/>
      <c r="AL204" s="1"/>
      <c r="AM204" s="1"/>
      <c r="AN204" s="1"/>
      <c r="AO204" s="1"/>
      <c r="AP204" s="1"/>
      <c r="AQ204" s="1"/>
    </row>
    <row r="205" spans="1:43" ht="19.25" customHeight="1" x14ac:dyDescent="0.4">
      <c r="A205" s="252" t="str">
        <f>'MACHINE INFO'!B205</f>
        <v>TP</v>
      </c>
      <c r="B205" s="228">
        <f>IF($F$3="YTD TOTALS",IF('MACHINE INFO'!C205-B$2&gt;0,'MACHINE INFO'!C205,B$2),'MACHINE INFO'!C205)</f>
        <v>45917</v>
      </c>
      <c r="C205" s="18">
        <f>'MACHINE INFO'!E205</f>
        <v>196</v>
      </c>
      <c r="D205" s="18">
        <f>'MACHINE INFO'!F205</f>
        <v>412257313</v>
      </c>
      <c r="E205" s="19">
        <f>'MACHINE INFO'!G205</f>
        <v>0.01</v>
      </c>
      <c r="F205" s="18" t="str">
        <f>'MACHINE INFO'!H205</f>
        <v>IGT</v>
      </c>
      <c r="G205" s="18">
        <f>'MACHINE INFO'!M205</f>
        <v>0</v>
      </c>
      <c r="H205" s="18" t="str">
        <f>'MACHINE INFO'!N205</f>
        <v>5R30L88-888CR</v>
      </c>
      <c r="I205" s="336" t="e">
        <f>'MACHINE INFO'!#REF!</f>
        <v>#REF!</v>
      </c>
      <c r="J205" s="336" t="e">
        <f>'MACHINE INFO'!#REF!</f>
        <v>#REF!</v>
      </c>
      <c r="K205" s="18" t="str">
        <f>'MACHINE INFO'!O205</f>
        <v>VIDEO MACHINE</v>
      </c>
      <c r="L205" s="18" t="e">
        <f>'MACHINE INFO'!#REF!</f>
        <v>#REF!</v>
      </c>
      <c r="M205" s="573">
        <f>IF('MACHINE INFO'!P205="","",'MACHINE INFO'!P205)</f>
        <v>0</v>
      </c>
      <c r="N205" s="235">
        <f>'MACHINE INFO'!S205</f>
        <v>45597</v>
      </c>
      <c r="O205" s="344">
        <f>IF(D205=0,"",(IF($F$3="YTD TOTALS",SUM(Blank2:TEMPLATE!C206),SUM(Blank:TEMPLATE!C206))))</f>
        <v>0</v>
      </c>
      <c r="P205" s="344" t="s">
        <v>772</v>
      </c>
      <c r="Q205" s="344">
        <f>IF(D205=0,"",(IF($F$3="YTD TOTALS",SUM(Blank2:TEMPLATE!G206),SUM(Blank:TEMPLATE!G206))))</f>
        <v>0</v>
      </c>
      <c r="R205" s="344" t="str">
        <f t="shared" si="22"/>
        <v/>
      </c>
      <c r="S205" s="344">
        <f>IF(D205=0,"",(IF($F$3="YTD TOTALS",SUM(SUM(Blank2:TEMPLATE!D206),SUM(Blank2:TEMPLATE!E206)),SUM(SUM(Blank:TEMPLATE!D206),SUM(Blank:TEMPLATE!E206)))))</f>
        <v>0</v>
      </c>
      <c r="T205" s="344" t="str">
        <f t="shared" si="23"/>
        <v/>
      </c>
      <c r="U205" s="344">
        <f>IF(D205=0,"",(IF($F$3="YTD TOTALS",SUM(Blank2:TEMPLATE!F206),SUM(Blank:TEMPLATE!F206))))</f>
        <v>0</v>
      </c>
      <c r="V205" s="344" t="str">
        <f t="shared" si="24"/>
        <v/>
      </c>
      <c r="W205" s="344">
        <f>IF(D205=0,"",(IF($F$3="YTD TOTALS",SUM(Blank2:TEMPLATE!H206),SUM(Blank:TEMPLATE!H206))))</f>
        <v>0</v>
      </c>
      <c r="X205" s="344">
        <f>IF(D205=0,"",(IF($F$3="YTD TOTALS",SUM(Blank2:TEMPLATE!I206),SUM(Blank:TEMPLATE!I206))))</f>
        <v>0</v>
      </c>
      <c r="Y205" s="344">
        <f>IF(D205=0,"",(IF($F$3="YTD TOTALS",SUM(Blank2:TEMPLATE!J206),SUM(Blank:TEMPLATE!J206))))</f>
        <v>0</v>
      </c>
      <c r="Z205" s="344">
        <f>IF(D205=0,"",(IF($F$3="YTD TOTALS",(SUM(Blank2:TEMPLATE!L206)-('MACHINE INFO'!P205*(B$6-B205+1))),(SUM(Blank:TEMPLATE!L206)-('MACHINE INFO'!P205*(B$6-B205+1))))))</f>
        <v>0</v>
      </c>
      <c r="AA205" s="345">
        <f t="shared" si="25"/>
        <v>0</v>
      </c>
      <c r="AB205" s="346">
        <f>IF(D205=0,"",(SUM('MACHINE INFO'!Q205)))</f>
        <v>0.1018</v>
      </c>
      <c r="AC205" s="347" t="str">
        <f t="shared" si="26"/>
        <v/>
      </c>
      <c r="AD205" s="348" t="str">
        <f t="shared" si="27"/>
        <v/>
      </c>
    </row>
    <row r="206" spans="1:43" ht="19.25" customHeight="1" x14ac:dyDescent="0.4">
      <c r="A206" s="252" t="str">
        <f>'MACHINE INFO'!B206</f>
        <v>TP</v>
      </c>
      <c r="B206" s="228">
        <f>IF($F$3="YTD TOTALS",IF('MACHINE INFO'!C206-B$2&gt;0,'MACHINE INFO'!C206,B$2),'MACHINE INFO'!C206)</f>
        <v>45917</v>
      </c>
      <c r="C206" s="18">
        <f>'MACHINE INFO'!E206</f>
        <v>197</v>
      </c>
      <c r="D206" s="18">
        <f>'MACHINE INFO'!F206</f>
        <v>412265407</v>
      </c>
      <c r="E206" s="19">
        <f>'MACHINE INFO'!G206</f>
        <v>0.01</v>
      </c>
      <c r="F206" s="18" t="str">
        <f>'MACHINE INFO'!H206</f>
        <v>IGT</v>
      </c>
      <c r="G206" s="18">
        <f>'MACHINE INFO'!M206</f>
        <v>0</v>
      </c>
      <c r="H206" s="18" t="str">
        <f>'MACHINE INFO'!N206</f>
        <v>5R243W88-880CR</v>
      </c>
      <c r="I206" s="336" t="e">
        <f>'MACHINE INFO'!#REF!</f>
        <v>#REF!</v>
      </c>
      <c r="J206" s="336" t="e">
        <f>'MACHINE INFO'!#REF!</f>
        <v>#REF!</v>
      </c>
      <c r="K206" s="18" t="str">
        <f>'MACHINE INFO'!O206</f>
        <v>VIDEO MACHINE</v>
      </c>
      <c r="L206" s="18" t="e">
        <f>'MACHINE INFO'!#REF!</f>
        <v>#REF!</v>
      </c>
      <c r="M206" s="573">
        <f>IF('MACHINE INFO'!P206="","",'MACHINE INFO'!P206)</f>
        <v>0</v>
      </c>
      <c r="N206" s="235">
        <f>'MACHINE INFO'!S206</f>
        <v>45597</v>
      </c>
      <c r="O206" s="344">
        <f>IF(D206=0,"",(IF($F$3="YTD TOTALS",SUM(Blank2:TEMPLATE!C207),SUM(Blank:TEMPLATE!C207))))</f>
        <v>0</v>
      </c>
      <c r="P206" s="344" t="s">
        <v>773</v>
      </c>
      <c r="Q206" s="344">
        <f>IF(D206=0,"",(IF($F$3="YTD TOTALS",SUM(Blank2:TEMPLATE!G207),SUM(Blank:TEMPLATE!G207))))</f>
        <v>0</v>
      </c>
      <c r="R206" s="344" t="str">
        <f t="shared" si="22"/>
        <v/>
      </c>
      <c r="S206" s="344">
        <f>IF(D206=0,"",(IF($F$3="YTD TOTALS",SUM(SUM(Blank2:TEMPLATE!D207),SUM(Blank2:TEMPLATE!E207)),SUM(SUM(Blank:TEMPLATE!D207),SUM(Blank:TEMPLATE!E207)))))</f>
        <v>0</v>
      </c>
      <c r="T206" s="344" t="str">
        <f t="shared" si="23"/>
        <v/>
      </c>
      <c r="U206" s="344">
        <f>IF(D206=0,"",(IF($F$3="YTD TOTALS",SUM(Blank2:TEMPLATE!F207),SUM(Blank:TEMPLATE!F207))))</f>
        <v>0</v>
      </c>
      <c r="V206" s="344" t="str">
        <f t="shared" si="24"/>
        <v/>
      </c>
      <c r="W206" s="344">
        <f>IF(D206=0,"",(IF($F$3="YTD TOTALS",SUM(Blank2:TEMPLATE!H207),SUM(Blank:TEMPLATE!H207))))</f>
        <v>0</v>
      </c>
      <c r="X206" s="344">
        <f>IF(D206=0,"",(IF($F$3="YTD TOTALS",SUM(Blank2:TEMPLATE!I207),SUM(Blank:TEMPLATE!I207))))</f>
        <v>0</v>
      </c>
      <c r="Y206" s="344">
        <f>IF(D206=0,"",(IF($F$3="YTD TOTALS",SUM(Blank2:TEMPLATE!J207),SUM(Blank:TEMPLATE!J207))))</f>
        <v>0</v>
      </c>
      <c r="Z206" s="344">
        <f>IF(D206=0,"",(IF($F$3="YTD TOTALS",(SUM(Blank2:TEMPLATE!L207)-('MACHINE INFO'!P206*(B$6-B206+1))),(SUM(Blank:TEMPLATE!L207)-('MACHINE INFO'!P206*(B$6-B206+1))))))</f>
        <v>0</v>
      </c>
      <c r="AA206" s="345">
        <f t="shared" si="25"/>
        <v>0</v>
      </c>
      <c r="AB206" s="346">
        <f>IF(D206=0,"",(SUM('MACHINE INFO'!Q206)))</f>
        <v>0.10189999999999999</v>
      </c>
      <c r="AC206" s="347" t="str">
        <f t="shared" si="26"/>
        <v/>
      </c>
      <c r="AD206" s="348" t="str">
        <f t="shared" si="27"/>
        <v/>
      </c>
    </row>
    <row r="207" spans="1:43" ht="19.25" customHeight="1" x14ac:dyDescent="0.4">
      <c r="A207" s="252" t="str">
        <f>'MACHINE INFO'!B207</f>
        <v>TP</v>
      </c>
      <c r="B207" s="228">
        <f>IF($F$3="YTD TOTALS",IF('MACHINE INFO'!C207-B$2&gt;0,'MACHINE INFO'!C207,B$2),'MACHINE INFO'!C207)</f>
        <v>45917</v>
      </c>
      <c r="C207" s="18">
        <f>'MACHINE INFO'!E207</f>
        <v>198</v>
      </c>
      <c r="D207" s="18">
        <f>'MACHINE INFO'!F207</f>
        <v>412272106</v>
      </c>
      <c r="E207" s="19">
        <f>'MACHINE INFO'!G207</f>
        <v>0.01</v>
      </c>
      <c r="F207" s="18" t="str">
        <f>'MACHINE INFO'!H207</f>
        <v>ARISTOCRAT</v>
      </c>
      <c r="G207" s="18">
        <f>'MACHINE INFO'!M207</f>
        <v>0</v>
      </c>
      <c r="H207" s="18" t="str">
        <f>'MACHINE INFO'!N207</f>
        <v>5R1024W75–375CR</v>
      </c>
      <c r="I207" s="336" t="e">
        <f>'MACHINE INFO'!#REF!</f>
        <v>#REF!</v>
      </c>
      <c r="J207" s="336" t="e">
        <f>'MACHINE INFO'!#REF!</f>
        <v>#REF!</v>
      </c>
      <c r="K207" s="18" t="str">
        <f>'MACHINE INFO'!O207</f>
        <v>VIDEO MACHINE</v>
      </c>
      <c r="L207" s="18" t="e">
        <f>'MACHINE INFO'!#REF!</f>
        <v>#REF!</v>
      </c>
      <c r="M207" s="573">
        <f>IF('MACHINE INFO'!P207="","",'MACHINE INFO'!P207)</f>
        <v>0</v>
      </c>
      <c r="N207" s="235">
        <f>'MACHINE INFO'!S207</f>
        <v>45627</v>
      </c>
      <c r="O207" s="344">
        <f>IF(D207=0,"",(IF($F$3="YTD TOTALS",SUM(Blank2:TEMPLATE!C208),SUM(Blank:TEMPLATE!C208))))</f>
        <v>0</v>
      </c>
      <c r="P207" s="344" t="s">
        <v>774</v>
      </c>
      <c r="Q207" s="344">
        <f>IF(D207=0,"",(IF($F$3="YTD TOTALS",SUM(Blank2:TEMPLATE!G208),SUM(Blank:TEMPLATE!G208))))</f>
        <v>0</v>
      </c>
      <c r="R207" s="344" t="str">
        <f t="shared" si="22"/>
        <v/>
      </c>
      <c r="S207" s="344">
        <f>IF(D207=0,"",(IF($F$3="YTD TOTALS",SUM(SUM(Blank2:TEMPLATE!D208),SUM(Blank2:TEMPLATE!E208)),SUM(SUM(Blank:TEMPLATE!D208),SUM(Blank:TEMPLATE!E208)))))</f>
        <v>0</v>
      </c>
      <c r="T207" s="344" t="str">
        <f t="shared" si="23"/>
        <v/>
      </c>
      <c r="U207" s="344">
        <f>IF(D207=0,"",(IF($F$3="YTD TOTALS",SUM(Blank2:TEMPLATE!F208),SUM(Blank:TEMPLATE!F208))))</f>
        <v>0</v>
      </c>
      <c r="V207" s="344" t="str">
        <f t="shared" si="24"/>
        <v/>
      </c>
      <c r="W207" s="344">
        <f>IF(D207=0,"",(IF($F$3="YTD TOTALS",SUM(Blank2:TEMPLATE!H208),SUM(Blank:TEMPLATE!H208))))</f>
        <v>0</v>
      </c>
      <c r="X207" s="344">
        <f>IF(D207=0,"",(IF($F$3="YTD TOTALS",SUM(Blank2:TEMPLATE!I208),SUM(Blank:TEMPLATE!I208))))</f>
        <v>0</v>
      </c>
      <c r="Y207" s="344">
        <f>IF(D207=0,"",(IF($F$3="YTD TOTALS",SUM(Blank2:TEMPLATE!J208),SUM(Blank:TEMPLATE!J208))))</f>
        <v>0</v>
      </c>
      <c r="Z207" s="344">
        <f>IF(D207=0,"",(IF($F$3="YTD TOTALS",(SUM(Blank2:TEMPLATE!L208)-('MACHINE INFO'!P207*(B$6-B207+1))),(SUM(Blank:TEMPLATE!L208)-('MACHINE INFO'!P207*(B$6-B207+1))))))</f>
        <v>0</v>
      </c>
      <c r="AA207" s="345">
        <f t="shared" si="25"/>
        <v>0</v>
      </c>
      <c r="AB207" s="346">
        <f>IF(D207=0,"",(SUM('MACHINE INFO'!Q207)))</f>
        <v>0.11699999999999999</v>
      </c>
      <c r="AC207" s="347" t="str">
        <f t="shared" si="26"/>
        <v/>
      </c>
      <c r="AD207" s="348" t="str">
        <f t="shared" si="27"/>
        <v/>
      </c>
    </row>
    <row r="208" spans="1:43" ht="19.25" customHeight="1" x14ac:dyDescent="0.4">
      <c r="A208" s="252" t="str">
        <f>'MACHINE INFO'!B208</f>
        <v>TP</v>
      </c>
      <c r="B208" s="228">
        <f>IF($F$3="YTD TOTALS",IF('MACHINE INFO'!C208-B$2&gt;0,'MACHINE INFO'!C208,B$2),'MACHINE INFO'!C208)</f>
        <v>45917</v>
      </c>
      <c r="C208" s="18">
        <f>'MACHINE INFO'!E208</f>
        <v>199</v>
      </c>
      <c r="D208" s="18">
        <f>'MACHINE INFO'!F208</f>
        <v>412285619</v>
      </c>
      <c r="E208" s="19">
        <f>'MACHINE INFO'!G208</f>
        <v>0.01</v>
      </c>
      <c r="F208" s="18" t="str">
        <f>'MACHINE INFO'!H208</f>
        <v>ARISTOCRAT</v>
      </c>
      <c r="G208" s="18">
        <f>'MACHINE INFO'!M208</f>
        <v>0</v>
      </c>
      <c r="H208" s="18" t="str">
        <f>'MACHINE INFO'!N208</f>
        <v>5R1024W75-375CR</v>
      </c>
      <c r="I208" s="336" t="e">
        <f>'MACHINE INFO'!#REF!</f>
        <v>#REF!</v>
      </c>
      <c r="J208" s="336" t="e">
        <f>'MACHINE INFO'!#REF!</f>
        <v>#REF!</v>
      </c>
      <c r="K208" s="18" t="str">
        <f>'MACHINE INFO'!O208</f>
        <v>VIDEO MACHINE</v>
      </c>
      <c r="L208" s="18" t="e">
        <f>'MACHINE INFO'!#REF!</f>
        <v>#REF!</v>
      </c>
      <c r="M208" s="573">
        <f>IF('MACHINE INFO'!P208="","",'MACHINE INFO'!P208)</f>
        <v>0</v>
      </c>
      <c r="N208" s="235">
        <f>'MACHINE INFO'!S208</f>
        <v>45627</v>
      </c>
      <c r="O208" s="344">
        <f>IF(D208=0,"",(IF($F$3="YTD TOTALS",SUM(Blank2:TEMPLATE!C209),SUM(Blank:TEMPLATE!C209))))</f>
        <v>0</v>
      </c>
      <c r="P208" s="344" t="s">
        <v>775</v>
      </c>
      <c r="Q208" s="344">
        <f>IF(D208=0,"",(IF($F$3="YTD TOTALS",SUM(Blank2:TEMPLATE!G209),SUM(Blank:TEMPLATE!G209))))</f>
        <v>0</v>
      </c>
      <c r="R208" s="344" t="str">
        <f t="shared" si="22"/>
        <v/>
      </c>
      <c r="S208" s="344">
        <f>IF(D208=0,"",(IF($F$3="YTD TOTALS",SUM(SUM(Blank2:TEMPLATE!D209),SUM(Blank2:TEMPLATE!E209)),SUM(SUM(Blank:TEMPLATE!D209),SUM(Blank:TEMPLATE!E209)))))</f>
        <v>0</v>
      </c>
      <c r="T208" s="344" t="str">
        <f t="shared" si="23"/>
        <v/>
      </c>
      <c r="U208" s="344">
        <f>IF(D208=0,"",(IF($F$3="YTD TOTALS",SUM(Blank2:TEMPLATE!F209),SUM(Blank:TEMPLATE!F209))))</f>
        <v>0</v>
      </c>
      <c r="V208" s="344" t="str">
        <f t="shared" si="24"/>
        <v/>
      </c>
      <c r="W208" s="344">
        <f>IF(D208=0,"",(IF($F$3="YTD TOTALS",SUM(Blank2:TEMPLATE!H209),SUM(Blank:TEMPLATE!H209))))</f>
        <v>0</v>
      </c>
      <c r="X208" s="344">
        <f>IF(D208=0,"",(IF($F$3="YTD TOTALS",SUM(Blank2:TEMPLATE!I209),SUM(Blank:TEMPLATE!I209))))</f>
        <v>0</v>
      </c>
      <c r="Y208" s="344">
        <f>IF(D208=0,"",(IF($F$3="YTD TOTALS",SUM(Blank2:TEMPLATE!J209),SUM(Blank:TEMPLATE!J209))))</f>
        <v>0</v>
      </c>
      <c r="Z208" s="344">
        <f>IF(D208=0,"",(IF($F$3="YTD TOTALS",(SUM(Blank2:TEMPLATE!L209)-('MACHINE INFO'!P208*(B$6-B208+1))),(SUM(Blank:TEMPLATE!L209)-('MACHINE INFO'!P208*(B$6-B208+1))))))</f>
        <v>0</v>
      </c>
      <c r="AA208" s="345">
        <f t="shared" si="25"/>
        <v>0</v>
      </c>
      <c r="AB208" s="346">
        <f>IF(D208=0,"",(SUM('MACHINE INFO'!Q208)))</f>
        <v>0.11699999999999999</v>
      </c>
      <c r="AC208" s="347" t="str">
        <f t="shared" si="26"/>
        <v/>
      </c>
      <c r="AD208" s="348" t="str">
        <f t="shared" si="27"/>
        <v/>
      </c>
      <c r="AF208" s="17"/>
      <c r="AG208" s="17"/>
      <c r="AH208" s="17"/>
      <c r="AI208" s="17"/>
      <c r="AJ208" s="17"/>
      <c r="AK208" s="17"/>
      <c r="AL208" s="17"/>
      <c r="AM208" s="17"/>
      <c r="AN208" s="17"/>
    </row>
    <row r="209" spans="1:41" ht="19.25" customHeight="1" x14ac:dyDescent="0.4">
      <c r="A209" s="252" t="str">
        <f>'MACHINE INFO'!B209</f>
        <v>TP</v>
      </c>
      <c r="B209" s="228">
        <f>IF($F$3="YTD TOTALS",IF('MACHINE INFO'!C209-B$2&gt;0,'MACHINE INFO'!C209,B$2),'MACHINE INFO'!C209)</f>
        <v>45917</v>
      </c>
      <c r="C209" s="18">
        <f>'MACHINE INFO'!E209</f>
        <v>200</v>
      </c>
      <c r="D209" s="18">
        <f>'MACHINE INFO'!F209</f>
        <v>412291142</v>
      </c>
      <c r="E209" s="19">
        <f>'MACHINE INFO'!G209</f>
        <v>0.01</v>
      </c>
      <c r="F209" s="18" t="str">
        <f>'MACHINE INFO'!H209</f>
        <v>INCREDIBLE TECHNOLOGIES</v>
      </c>
      <c r="G209" s="18">
        <f>'MACHINE INFO'!M209</f>
        <v>0</v>
      </c>
      <c r="H209" s="18" t="str">
        <f>'MACHINE INFO'!N209</f>
        <v>5R25L60-600CR</v>
      </c>
      <c r="I209" s="336" t="e">
        <f>'MACHINE INFO'!#REF!</f>
        <v>#REF!</v>
      </c>
      <c r="J209" s="336" t="e">
        <f>'MACHINE INFO'!#REF!</f>
        <v>#REF!</v>
      </c>
      <c r="K209" s="18" t="str">
        <f>'MACHINE INFO'!O209</f>
        <v>VIDEO MACHINE</v>
      </c>
      <c r="L209" s="18" t="e">
        <f>'MACHINE INFO'!#REF!</f>
        <v>#REF!</v>
      </c>
      <c r="M209" s="573">
        <f>IF('MACHINE INFO'!P209="","",'MACHINE INFO'!P209)</f>
        <v>0</v>
      </c>
      <c r="N209" s="235">
        <f>'MACHINE INFO'!S209</f>
        <v>45566</v>
      </c>
      <c r="O209" s="344">
        <f>IF(D209=0,"",(IF($F$3="YTD TOTALS",SUM(Blank2:TEMPLATE!C210),SUM(Blank:TEMPLATE!C210))))</f>
        <v>0</v>
      </c>
      <c r="P209" s="344" t="s">
        <v>776</v>
      </c>
      <c r="Q209" s="344">
        <f>IF(D209=0,"",(IF($F$3="YTD TOTALS",SUM(Blank2:TEMPLATE!G210),SUM(Blank:TEMPLATE!G210))))</f>
        <v>0</v>
      </c>
      <c r="R209" s="344" t="str">
        <f t="shared" si="22"/>
        <v/>
      </c>
      <c r="S209" s="344">
        <f>IF(D209=0,"",(IF($F$3="YTD TOTALS",SUM(SUM(Blank2:TEMPLATE!D210),SUM(Blank2:TEMPLATE!E210)),SUM(SUM(Blank:TEMPLATE!D210),SUM(Blank:TEMPLATE!E210)))))</f>
        <v>0</v>
      </c>
      <c r="T209" s="344" t="str">
        <f t="shared" si="23"/>
        <v/>
      </c>
      <c r="U209" s="344">
        <f>IF(D209=0,"",(IF($F$3="YTD TOTALS",SUM(Blank2:TEMPLATE!F210),SUM(Blank:TEMPLATE!F210))))</f>
        <v>0</v>
      </c>
      <c r="V209" s="344" t="str">
        <f t="shared" si="24"/>
        <v/>
      </c>
      <c r="W209" s="344">
        <f>IF(D209=0,"",(IF($F$3="YTD TOTALS",SUM(Blank2:TEMPLATE!H210),SUM(Blank:TEMPLATE!H210))))</f>
        <v>0</v>
      </c>
      <c r="X209" s="344">
        <f>IF(D209=0,"",(IF($F$3="YTD TOTALS",SUM(Blank2:TEMPLATE!I210),SUM(Blank:TEMPLATE!I210))))</f>
        <v>0</v>
      </c>
      <c r="Y209" s="344">
        <f>IF(D209=0,"",(IF($F$3="YTD TOTALS",SUM(Blank2:TEMPLATE!J210),SUM(Blank:TEMPLATE!J210))))</f>
        <v>0</v>
      </c>
      <c r="Z209" s="344">
        <f>IF(D209=0,"",(IF($F$3="YTD TOTALS",(SUM(Blank2:TEMPLATE!L210)-('MACHINE INFO'!P209*(B$6-B209+1))),(SUM(Blank:TEMPLATE!L210)-('MACHINE INFO'!P209*(B$6-B209+1))))))</f>
        <v>0</v>
      </c>
      <c r="AA209" s="345">
        <f t="shared" si="25"/>
        <v>0</v>
      </c>
      <c r="AB209" s="346">
        <f>IF(D209=0,"",(SUM('MACHINE INFO'!Q209)))</f>
        <v>0.13780000000000003</v>
      </c>
      <c r="AC209" s="347" t="str">
        <f t="shared" si="26"/>
        <v/>
      </c>
      <c r="AD209" s="348" t="str">
        <f t="shared" si="27"/>
        <v/>
      </c>
      <c r="AF209" s="17"/>
      <c r="AG209" s="17"/>
      <c r="AH209" s="17"/>
      <c r="AI209" s="17"/>
      <c r="AJ209" s="17"/>
      <c r="AK209" s="17"/>
      <c r="AL209" s="17"/>
      <c r="AM209" s="17"/>
      <c r="AN209" s="17"/>
    </row>
    <row r="210" spans="1:41" ht="19.25" customHeight="1" x14ac:dyDescent="0.4">
      <c r="A210" s="252" t="str">
        <f>'MACHINE INFO'!B210</f>
        <v>TP</v>
      </c>
      <c r="B210" s="228">
        <f>IF($F$3="YTD TOTALS",IF('MACHINE INFO'!C210-B$2&gt;0,'MACHINE INFO'!C210,B$2),'MACHINE INFO'!C210)</f>
        <v>45917</v>
      </c>
      <c r="C210" s="18">
        <f>'MACHINE INFO'!E210</f>
        <v>201</v>
      </c>
      <c r="D210" s="18">
        <f>'MACHINE INFO'!F210</f>
        <v>412303912</v>
      </c>
      <c r="E210" s="19">
        <f>'MACHINE INFO'!G210</f>
        <v>0.01</v>
      </c>
      <c r="F210" s="18" t="str">
        <f>'MACHINE INFO'!H210</f>
        <v>INCREDIBLE TECHNOLOGIES</v>
      </c>
      <c r="G210" s="18">
        <f>'MACHINE INFO'!M210</f>
        <v>0</v>
      </c>
      <c r="H210" s="18" t="str">
        <f>'MACHINE INFO'!N210</f>
        <v>5R25L60-600CR</v>
      </c>
      <c r="I210" s="336" t="e">
        <f>'MACHINE INFO'!#REF!</f>
        <v>#REF!</v>
      </c>
      <c r="J210" s="336" t="e">
        <f>'MACHINE INFO'!#REF!</f>
        <v>#REF!</v>
      </c>
      <c r="K210" s="18" t="str">
        <f>'MACHINE INFO'!O210</f>
        <v>VIDEO MACHINE</v>
      </c>
      <c r="L210" s="18" t="e">
        <f>'MACHINE INFO'!#REF!</f>
        <v>#REF!</v>
      </c>
      <c r="M210" s="573">
        <f>IF('MACHINE INFO'!P210="","",'MACHINE INFO'!P210)</f>
        <v>0</v>
      </c>
      <c r="N210" s="235">
        <f>'MACHINE INFO'!S210</f>
        <v>45566</v>
      </c>
      <c r="O210" s="344">
        <f>IF(D210=0,"",(IF($F$3="YTD TOTALS",SUM(Blank2:TEMPLATE!C211),SUM(Blank:TEMPLATE!C211))))</f>
        <v>0</v>
      </c>
      <c r="P210" s="344" t="s">
        <v>777</v>
      </c>
      <c r="Q210" s="344">
        <f>IF(D210=0,"",(IF($F$3="YTD TOTALS",SUM(Blank2:TEMPLATE!G211),SUM(Blank:TEMPLATE!G211))))</f>
        <v>0</v>
      </c>
      <c r="R210" s="344" t="str">
        <f t="shared" si="22"/>
        <v/>
      </c>
      <c r="S210" s="344">
        <f>IF(D210=0,"",(IF($F$3="YTD TOTALS",SUM(SUM(Blank2:TEMPLATE!D211),SUM(Blank2:TEMPLATE!E211)),SUM(SUM(Blank:TEMPLATE!D211),SUM(Blank:TEMPLATE!E211)))))</f>
        <v>0</v>
      </c>
      <c r="T210" s="344" t="str">
        <f t="shared" si="23"/>
        <v/>
      </c>
      <c r="U210" s="344">
        <f>IF(D210=0,"",(IF($F$3="YTD TOTALS",SUM(Blank2:TEMPLATE!F211),SUM(Blank:TEMPLATE!F211))))</f>
        <v>0</v>
      </c>
      <c r="V210" s="344" t="str">
        <f t="shared" si="24"/>
        <v/>
      </c>
      <c r="W210" s="344">
        <f>IF(D210=0,"",(IF($F$3="YTD TOTALS",SUM(Blank2:TEMPLATE!H211),SUM(Blank:TEMPLATE!H211))))</f>
        <v>0</v>
      </c>
      <c r="X210" s="344">
        <f>IF(D210=0,"",(IF($F$3="YTD TOTALS",SUM(Blank2:TEMPLATE!I211),SUM(Blank:TEMPLATE!I211))))</f>
        <v>0</v>
      </c>
      <c r="Y210" s="344">
        <f>IF(D210=0,"",(IF($F$3="YTD TOTALS",SUM(Blank2:TEMPLATE!J211),SUM(Blank:TEMPLATE!J211))))</f>
        <v>0</v>
      </c>
      <c r="Z210" s="344">
        <f>IF(D210=0,"",(IF($F$3="YTD TOTALS",(SUM(Blank2:TEMPLATE!L211)-('MACHINE INFO'!P210*(B$6-B210+1))),(SUM(Blank:TEMPLATE!L211)-('MACHINE INFO'!P210*(B$6-B210+1))))))</f>
        <v>0</v>
      </c>
      <c r="AA210" s="345">
        <f t="shared" si="25"/>
        <v>0</v>
      </c>
      <c r="AB210" s="346">
        <f>IF(D210=0,"",(SUM('MACHINE INFO'!Q210)))</f>
        <v>0.13780000000000003</v>
      </c>
      <c r="AC210" s="347" t="str">
        <f t="shared" si="26"/>
        <v/>
      </c>
      <c r="AD210" s="348" t="str">
        <f t="shared" si="27"/>
        <v/>
      </c>
      <c r="AF210" s="17"/>
      <c r="AG210" s="17"/>
      <c r="AH210" s="17"/>
      <c r="AI210" s="17"/>
      <c r="AJ210" s="17"/>
      <c r="AK210" s="17"/>
      <c r="AL210" s="17"/>
      <c r="AM210" s="17"/>
      <c r="AN210" s="17"/>
    </row>
    <row r="211" spans="1:41" ht="19.25" customHeight="1" x14ac:dyDescent="0.4">
      <c r="A211" s="252" t="str">
        <f>'MACHINE INFO'!B211</f>
        <v>TP</v>
      </c>
      <c r="B211" s="228">
        <f>IF($F$3="YTD TOTALS",IF('MACHINE INFO'!C211-B$2&gt;0,'MACHINE INFO'!C211,B$2),'MACHINE INFO'!C211)</f>
        <v>45917</v>
      </c>
      <c r="C211" s="18">
        <f>'MACHINE INFO'!E211</f>
        <v>202</v>
      </c>
      <c r="D211" s="18">
        <f>'MACHINE INFO'!F211</f>
        <v>412314445</v>
      </c>
      <c r="E211" s="19">
        <f>'MACHINE INFO'!G211</f>
        <v>0.01</v>
      </c>
      <c r="F211" s="18" t="str">
        <f>'MACHINE INFO'!H211</f>
        <v>INCREDIBLE TECHNOLOGIES</v>
      </c>
      <c r="G211" s="18">
        <f>'MACHINE INFO'!M211</f>
        <v>0</v>
      </c>
      <c r="H211" s="18" t="str">
        <f>'MACHINE INFO'!N211</f>
        <v>5R25L60-600CR</v>
      </c>
      <c r="I211" s="336" t="e">
        <f>'MACHINE INFO'!#REF!</f>
        <v>#REF!</v>
      </c>
      <c r="J211" s="336" t="e">
        <f>'MACHINE INFO'!#REF!</f>
        <v>#REF!</v>
      </c>
      <c r="K211" s="18" t="str">
        <f>'MACHINE INFO'!O211</f>
        <v>VIDEO MACHINE</v>
      </c>
      <c r="L211" s="18" t="e">
        <f>'MACHINE INFO'!#REF!</f>
        <v>#REF!</v>
      </c>
      <c r="M211" s="573">
        <f>IF('MACHINE INFO'!P211="","",'MACHINE INFO'!P211)</f>
        <v>0</v>
      </c>
      <c r="N211" s="235">
        <f>'MACHINE INFO'!S211</f>
        <v>45566</v>
      </c>
      <c r="O211" s="344">
        <f>IF(D211=0,"",(IF($F$3="YTD TOTALS",SUM(Blank2:TEMPLATE!C212),SUM(Blank:TEMPLATE!C212))))</f>
        <v>0</v>
      </c>
      <c r="P211" s="344" t="s">
        <v>778</v>
      </c>
      <c r="Q211" s="344">
        <f>IF(D211=0,"",(IF($F$3="YTD TOTALS",SUM(Blank2:TEMPLATE!G212),SUM(Blank:TEMPLATE!G212))))</f>
        <v>0</v>
      </c>
      <c r="R211" s="344" t="str">
        <f t="shared" si="22"/>
        <v/>
      </c>
      <c r="S211" s="344">
        <f>IF(D211=0,"",(IF($F$3="YTD TOTALS",SUM(SUM(Blank2:TEMPLATE!D212),SUM(Blank2:TEMPLATE!E212)),SUM(SUM(Blank:TEMPLATE!D212),SUM(Blank:TEMPLATE!E212)))))</f>
        <v>0</v>
      </c>
      <c r="T211" s="344" t="str">
        <f t="shared" si="23"/>
        <v/>
      </c>
      <c r="U211" s="344">
        <f>IF(D211=0,"",(IF($F$3="YTD TOTALS",SUM(Blank2:TEMPLATE!F212),SUM(Blank:TEMPLATE!F212))))</f>
        <v>0</v>
      </c>
      <c r="V211" s="344" t="str">
        <f t="shared" si="24"/>
        <v/>
      </c>
      <c r="W211" s="344">
        <f>IF(D211=0,"",(IF($F$3="YTD TOTALS",SUM(Blank2:TEMPLATE!H212),SUM(Blank:TEMPLATE!H212))))</f>
        <v>0</v>
      </c>
      <c r="X211" s="344">
        <f>IF(D211=0,"",(IF($F$3="YTD TOTALS",SUM(Blank2:TEMPLATE!I212),SUM(Blank:TEMPLATE!I212))))</f>
        <v>0</v>
      </c>
      <c r="Y211" s="344">
        <f>IF(D211=0,"",(IF($F$3="YTD TOTALS",SUM(Blank2:TEMPLATE!J212),SUM(Blank:TEMPLATE!J212))))</f>
        <v>0</v>
      </c>
      <c r="Z211" s="344">
        <f>IF(D211=0,"",(IF($F$3="YTD TOTALS",(SUM(Blank2:TEMPLATE!L212)-('MACHINE INFO'!P211*(B$6-B211+1))),(SUM(Blank:TEMPLATE!L212)-('MACHINE INFO'!P211*(B$6-B211+1))))))</f>
        <v>0</v>
      </c>
      <c r="AA211" s="345">
        <f t="shared" si="25"/>
        <v>0</v>
      </c>
      <c r="AB211" s="346">
        <f>IF(D211=0,"",(SUM('MACHINE INFO'!Q211)))</f>
        <v>0.13780000000000003</v>
      </c>
      <c r="AC211" s="347" t="str">
        <f t="shared" si="26"/>
        <v/>
      </c>
      <c r="AD211" s="348" t="str">
        <f t="shared" si="27"/>
        <v/>
      </c>
      <c r="AF211" s="17"/>
      <c r="AG211" s="17"/>
      <c r="AH211" s="17"/>
      <c r="AI211" s="17"/>
      <c r="AJ211" s="17"/>
      <c r="AK211" s="17"/>
      <c r="AL211" s="17"/>
      <c r="AM211" s="17"/>
      <c r="AN211" s="17"/>
    </row>
    <row r="212" spans="1:41" ht="19.25" customHeight="1" x14ac:dyDescent="0.4">
      <c r="A212" s="252" t="str">
        <f>'MACHINE INFO'!B212</f>
        <v>TP</v>
      </c>
      <c r="B212" s="228">
        <f>IF($F$3="YTD TOTALS",IF('MACHINE INFO'!C212-B$2&gt;0,'MACHINE INFO'!C212,B$2),'MACHINE INFO'!C212)</f>
        <v>45917</v>
      </c>
      <c r="C212" s="18">
        <f>'MACHINE INFO'!E212</f>
        <v>203</v>
      </c>
      <c r="D212" s="18">
        <f>'MACHINE INFO'!F212</f>
        <v>412327428</v>
      </c>
      <c r="E212" s="19">
        <f>'MACHINE INFO'!G212</f>
        <v>0.01</v>
      </c>
      <c r="F212" s="18" t="str">
        <f>'MACHINE INFO'!H212</f>
        <v>INCREDIBLE TECHNOLOGIES</v>
      </c>
      <c r="G212" s="18">
        <f>'MACHINE INFO'!M212</f>
        <v>0</v>
      </c>
      <c r="H212" s="18" t="str">
        <f>'MACHINE INFO'!N212</f>
        <v>15R30L75-750CR</v>
      </c>
      <c r="I212" s="336" t="e">
        <f>'MACHINE INFO'!#REF!</f>
        <v>#REF!</v>
      </c>
      <c r="J212" s="336" t="e">
        <f>'MACHINE INFO'!#REF!</f>
        <v>#REF!</v>
      </c>
      <c r="K212" s="18" t="str">
        <f>'MACHINE INFO'!O212</f>
        <v>VIDEO MACHINE</v>
      </c>
      <c r="L212" s="18" t="e">
        <f>'MACHINE INFO'!#REF!</f>
        <v>#REF!</v>
      </c>
      <c r="M212" s="573">
        <f>IF('MACHINE INFO'!P212="","",'MACHINE INFO'!P212)</f>
        <v>0</v>
      </c>
      <c r="N212" s="235">
        <f>'MACHINE INFO'!S212</f>
        <v>45566</v>
      </c>
      <c r="O212" s="344">
        <f>IF(D212=0,"",(IF($F$3="YTD TOTALS",SUM(Blank2:TEMPLATE!C213),SUM(Blank:TEMPLATE!C213))))</f>
        <v>0</v>
      </c>
      <c r="P212" s="344" t="s">
        <v>779</v>
      </c>
      <c r="Q212" s="344">
        <f>IF(D212=0,"",(IF($F$3="YTD TOTALS",SUM(Blank2:TEMPLATE!G213),SUM(Blank:TEMPLATE!G213))))</f>
        <v>0</v>
      </c>
      <c r="R212" s="344" t="str">
        <f t="shared" si="22"/>
        <v/>
      </c>
      <c r="S212" s="344">
        <f>IF(D212=0,"",(IF($F$3="YTD TOTALS",SUM(SUM(Blank2:TEMPLATE!D213),SUM(Blank2:TEMPLATE!E213)),SUM(SUM(Blank:TEMPLATE!D213),SUM(Blank:TEMPLATE!E213)))))</f>
        <v>0</v>
      </c>
      <c r="T212" s="344" t="str">
        <f t="shared" si="23"/>
        <v/>
      </c>
      <c r="U212" s="344">
        <f>IF(D212=0,"",(IF($F$3="YTD TOTALS",SUM(Blank2:TEMPLATE!F213),SUM(Blank:TEMPLATE!F213))))</f>
        <v>0</v>
      </c>
      <c r="V212" s="344" t="str">
        <f t="shared" si="24"/>
        <v/>
      </c>
      <c r="W212" s="344">
        <f>IF(D212=0,"",(IF($F$3="YTD TOTALS",SUM(Blank2:TEMPLATE!H213),SUM(Blank:TEMPLATE!H213))))</f>
        <v>0</v>
      </c>
      <c r="X212" s="344">
        <f>IF(D212=0,"",(IF($F$3="YTD TOTALS",SUM(Blank2:TEMPLATE!I213),SUM(Blank:TEMPLATE!I213))))</f>
        <v>0</v>
      </c>
      <c r="Y212" s="344">
        <f>IF(D212=0,"",(IF($F$3="YTD TOTALS",SUM(Blank2:TEMPLATE!J213),SUM(Blank:TEMPLATE!J213))))</f>
        <v>0</v>
      </c>
      <c r="Z212" s="344">
        <f>IF(D212=0,"",(IF($F$3="YTD TOTALS",(SUM(Blank2:TEMPLATE!L213)-('MACHINE INFO'!P212*(B$6-B212+1))),(SUM(Blank:TEMPLATE!L213)-('MACHINE INFO'!P212*(B$6-B212+1))))))</f>
        <v>0</v>
      </c>
      <c r="AA212" s="345">
        <f t="shared" si="25"/>
        <v>0</v>
      </c>
      <c r="AB212" s="346">
        <f>IF(D212=0,"",(SUM('MACHINE INFO'!Q212)))</f>
        <v>0.13870000000000005</v>
      </c>
      <c r="AC212" s="347" t="str">
        <f t="shared" si="26"/>
        <v/>
      </c>
      <c r="AD212" s="348" t="str">
        <f t="shared" si="27"/>
        <v/>
      </c>
      <c r="AF212" s="17"/>
      <c r="AG212" s="17"/>
      <c r="AH212" s="17"/>
      <c r="AI212" s="17"/>
      <c r="AJ212" s="17"/>
      <c r="AK212" s="17"/>
      <c r="AL212" s="17"/>
      <c r="AM212" s="17"/>
      <c r="AN212" s="17"/>
    </row>
    <row r="213" spans="1:41" ht="19.25" customHeight="1" x14ac:dyDescent="0.4">
      <c r="A213" s="252" t="str">
        <f>'MACHINE INFO'!B213</f>
        <v>TP</v>
      </c>
      <c r="B213" s="228">
        <f>IF($F$3="YTD TOTALS",IF('MACHINE INFO'!C213-B$2&gt;0,'MACHINE INFO'!C213,B$2),'MACHINE INFO'!C213)</f>
        <v>45917</v>
      </c>
      <c r="C213" s="18">
        <f>'MACHINE INFO'!E213</f>
        <v>204</v>
      </c>
      <c r="D213" s="18">
        <f>'MACHINE INFO'!F213</f>
        <v>412331921</v>
      </c>
      <c r="E213" s="19">
        <f>'MACHINE INFO'!G213</f>
        <v>0.01</v>
      </c>
      <c r="F213" s="18" t="str">
        <f>'MACHINE INFO'!H213</f>
        <v>INCREDIBLE TECHNOLOGIES</v>
      </c>
      <c r="G213" s="18">
        <f>'MACHINE INFO'!M213</f>
        <v>0</v>
      </c>
      <c r="H213" s="18" t="str">
        <f>'MACHINE INFO'!N213</f>
        <v>5R25L75-750CR</v>
      </c>
      <c r="I213" s="336" t="e">
        <f>'MACHINE INFO'!#REF!</f>
        <v>#REF!</v>
      </c>
      <c r="J213" s="336" t="e">
        <f>'MACHINE INFO'!#REF!</f>
        <v>#REF!</v>
      </c>
      <c r="K213" s="18" t="str">
        <f>'MACHINE INFO'!O213</f>
        <v>VIDEO MACHINE</v>
      </c>
      <c r="L213" s="18" t="e">
        <f>'MACHINE INFO'!#REF!</f>
        <v>#REF!</v>
      </c>
      <c r="M213" s="573">
        <f>IF('MACHINE INFO'!P213="","",'MACHINE INFO'!P213)</f>
        <v>0</v>
      </c>
      <c r="N213" s="235">
        <f>'MACHINE INFO'!S213</f>
        <v>45566</v>
      </c>
      <c r="O213" s="344">
        <f>IF(D213=0,"",(IF($F$3="YTD TOTALS",SUM(Blank2:TEMPLATE!C214),SUM(Blank:TEMPLATE!C214))))</f>
        <v>0</v>
      </c>
      <c r="P213" s="344" t="s">
        <v>780</v>
      </c>
      <c r="Q213" s="344">
        <f>IF(D213=0,"",(IF($F$3="YTD TOTALS",SUM(Blank2:TEMPLATE!G214),SUM(Blank:TEMPLATE!G214))))</f>
        <v>0</v>
      </c>
      <c r="R213" s="344" t="str">
        <f t="shared" si="22"/>
        <v/>
      </c>
      <c r="S213" s="344">
        <f>IF(D213=0,"",(IF($F$3="YTD TOTALS",SUM(SUM(Blank2:TEMPLATE!D214),SUM(Blank2:TEMPLATE!E214)),SUM(SUM(Blank:TEMPLATE!D214),SUM(Blank:TEMPLATE!E214)))))</f>
        <v>0</v>
      </c>
      <c r="T213" s="344" t="str">
        <f t="shared" si="23"/>
        <v/>
      </c>
      <c r="U213" s="344">
        <f>IF(D213=0,"",(IF($F$3="YTD TOTALS",SUM(Blank2:TEMPLATE!F214),SUM(Blank:TEMPLATE!F214))))</f>
        <v>0</v>
      </c>
      <c r="V213" s="344" t="str">
        <f t="shared" si="24"/>
        <v/>
      </c>
      <c r="W213" s="344">
        <f>IF(D213=0,"",(IF($F$3="YTD TOTALS",SUM(Blank2:TEMPLATE!H214),SUM(Blank:TEMPLATE!H214))))</f>
        <v>0</v>
      </c>
      <c r="X213" s="344">
        <f>IF(D213=0,"",(IF($F$3="YTD TOTALS",SUM(Blank2:TEMPLATE!I214),SUM(Blank:TEMPLATE!I214))))</f>
        <v>0</v>
      </c>
      <c r="Y213" s="344">
        <f>IF(D213=0,"",(IF($F$3="YTD TOTALS",SUM(Blank2:TEMPLATE!J214),SUM(Blank:TEMPLATE!J214))))</f>
        <v>0</v>
      </c>
      <c r="Z213" s="344">
        <f>IF(D213=0,"",(IF($F$3="YTD TOTALS",(SUM(Blank2:TEMPLATE!L214)-('MACHINE INFO'!P213*(B$6-B213+1))),(SUM(Blank:TEMPLATE!L214)-('MACHINE INFO'!P213*(B$6-B213+1))))))</f>
        <v>0</v>
      </c>
      <c r="AA213" s="345">
        <f t="shared" si="25"/>
        <v>0</v>
      </c>
      <c r="AB213" s="346">
        <f>IF(D213=0,"",(SUM('MACHINE INFO'!Q213)))</f>
        <v>0.13870000000000005</v>
      </c>
      <c r="AC213" s="347" t="str">
        <f t="shared" si="26"/>
        <v/>
      </c>
      <c r="AD213" s="348" t="str">
        <f t="shared" si="27"/>
        <v/>
      </c>
      <c r="AF213" s="17"/>
      <c r="AG213" s="17"/>
      <c r="AH213" s="17"/>
      <c r="AI213" s="17"/>
      <c r="AJ213" s="17"/>
      <c r="AK213" s="17"/>
      <c r="AL213" s="17"/>
      <c r="AM213" s="17"/>
      <c r="AN213" s="17"/>
    </row>
    <row r="214" spans="1:41" ht="19.25" customHeight="1" x14ac:dyDescent="0.4">
      <c r="A214" s="252" t="str">
        <f>'MACHINE INFO'!B214</f>
        <v>TP</v>
      </c>
      <c r="B214" s="228">
        <f>IF($F$3="YTD TOTALS",IF('MACHINE INFO'!C214-B$2&gt;0,'MACHINE INFO'!C214,B$2),'MACHINE INFO'!C214)</f>
        <v>45917</v>
      </c>
      <c r="C214" s="18">
        <f>'MACHINE INFO'!E214</f>
        <v>205</v>
      </c>
      <c r="D214" s="18">
        <f>'MACHINE INFO'!F214</f>
        <v>412349775</v>
      </c>
      <c r="E214" s="19">
        <f>'MACHINE INFO'!G214</f>
        <v>0.01</v>
      </c>
      <c r="F214" s="18" t="str">
        <f>'MACHINE INFO'!H214</f>
        <v>INCREDIBLE TECHNOLOGIES</v>
      </c>
      <c r="G214" s="18">
        <f>'MACHINE INFO'!M214</f>
        <v>0</v>
      </c>
      <c r="H214" s="18" t="str">
        <f>'MACHINE INFO'!N214</f>
        <v>5R30L75-600CR</v>
      </c>
      <c r="I214" s="336" t="e">
        <f>'MACHINE INFO'!#REF!</f>
        <v>#REF!</v>
      </c>
      <c r="J214" s="336" t="e">
        <f>'MACHINE INFO'!#REF!</f>
        <v>#REF!</v>
      </c>
      <c r="K214" s="18" t="str">
        <f>'MACHINE INFO'!O214</f>
        <v>VIDEO MACHINE</v>
      </c>
      <c r="L214" s="18" t="e">
        <f>'MACHINE INFO'!#REF!</f>
        <v>#REF!</v>
      </c>
      <c r="M214" s="573">
        <f>IF('MACHINE INFO'!P214="","",'MACHINE INFO'!P214)</f>
        <v>0</v>
      </c>
      <c r="N214" s="235">
        <f>'MACHINE INFO'!S214</f>
        <v>45566</v>
      </c>
      <c r="O214" s="344">
        <f>IF(D214=0,"",(IF($F$3="YTD TOTALS",SUM(Blank2:TEMPLATE!C215),SUM(Blank:TEMPLATE!C215))))</f>
        <v>0</v>
      </c>
      <c r="P214" s="344" t="s">
        <v>781</v>
      </c>
      <c r="Q214" s="344">
        <f>IF(D214=0,"",(IF($F$3="YTD TOTALS",SUM(Blank2:TEMPLATE!G215),SUM(Blank:TEMPLATE!G215))))</f>
        <v>0</v>
      </c>
      <c r="R214" s="344" t="str">
        <f t="shared" si="22"/>
        <v/>
      </c>
      <c r="S214" s="344">
        <f>IF(D214=0,"",(IF($F$3="YTD TOTALS",SUM(SUM(Blank2:TEMPLATE!D215),SUM(Blank2:TEMPLATE!E215)),SUM(SUM(Blank:TEMPLATE!D215),SUM(Blank:TEMPLATE!E215)))))</f>
        <v>0</v>
      </c>
      <c r="T214" s="344" t="str">
        <f t="shared" si="23"/>
        <v/>
      </c>
      <c r="U214" s="344">
        <f>IF(D214=0,"",(IF($F$3="YTD TOTALS",SUM(Blank2:TEMPLATE!F215),SUM(Blank:TEMPLATE!F215))))</f>
        <v>0</v>
      </c>
      <c r="V214" s="344" t="str">
        <f t="shared" si="24"/>
        <v/>
      </c>
      <c r="W214" s="344">
        <f>IF(D214=0,"",(IF($F$3="YTD TOTALS",SUM(Blank2:TEMPLATE!H215),SUM(Blank:TEMPLATE!H215))))</f>
        <v>0</v>
      </c>
      <c r="X214" s="344">
        <f>IF(D214=0,"",(IF($F$3="YTD TOTALS",SUM(Blank2:TEMPLATE!I215),SUM(Blank:TEMPLATE!I215))))</f>
        <v>0</v>
      </c>
      <c r="Y214" s="344">
        <f>IF(D214=0,"",(IF($F$3="YTD TOTALS",SUM(Blank2:TEMPLATE!J215),SUM(Blank:TEMPLATE!J215))))</f>
        <v>0</v>
      </c>
      <c r="Z214" s="344">
        <f>IF(D214=0,"",(IF($F$3="YTD TOTALS",(SUM(Blank2:TEMPLATE!L215)-('MACHINE INFO'!P214*(B$6-B214+1))),(SUM(Blank:TEMPLATE!L215)-('MACHINE INFO'!P214*(B$6-B214+1))))))</f>
        <v>0</v>
      </c>
      <c r="AA214" s="345">
        <f t="shared" si="25"/>
        <v>0</v>
      </c>
      <c r="AB214" s="346">
        <f>IF(D214=0,"",(SUM('MACHINE INFO'!Q214)))</f>
        <v>0.13870000000000005</v>
      </c>
      <c r="AC214" s="347" t="str">
        <f t="shared" si="26"/>
        <v/>
      </c>
      <c r="AD214" s="348" t="str">
        <f t="shared" si="27"/>
        <v/>
      </c>
      <c r="AF214" s="17"/>
      <c r="AG214" s="17"/>
      <c r="AH214" s="17"/>
      <c r="AI214" s="17"/>
      <c r="AJ214" s="17"/>
      <c r="AK214" s="17"/>
      <c r="AL214" s="17"/>
      <c r="AM214" s="17"/>
      <c r="AN214" s="17"/>
    </row>
    <row r="215" spans="1:41" ht="19.25" customHeight="1" x14ac:dyDescent="0.4">
      <c r="A215" s="252" t="str">
        <f>'MACHINE INFO'!B215</f>
        <v>TP</v>
      </c>
      <c r="B215" s="228">
        <f>IF($F$3="YTD TOTALS",IF('MACHINE INFO'!C215-B$2&gt;0,'MACHINE INFO'!C215,B$2),'MACHINE INFO'!C215)</f>
        <v>45971</v>
      </c>
      <c r="C215" s="18">
        <f>'MACHINE INFO'!E215</f>
        <v>206</v>
      </c>
      <c r="D215" s="18">
        <f>'MACHINE INFO'!F215</f>
        <v>412357498</v>
      </c>
      <c r="E215" s="19">
        <f>'MACHINE INFO'!G215</f>
        <v>0.01</v>
      </c>
      <c r="F215" s="18" t="str">
        <f>'MACHINE INFO'!H215</f>
        <v>ARISTOCRAT</v>
      </c>
      <c r="G215" s="18">
        <f>'MACHINE INFO'!M215</f>
        <v>0</v>
      </c>
      <c r="H215" s="18" t="str">
        <f>'MACHINE INFO'!N215</f>
        <v>5R40L80-800CR</v>
      </c>
      <c r="I215" s="336" t="e">
        <f>'MACHINE INFO'!#REF!</f>
        <v>#REF!</v>
      </c>
      <c r="J215" s="336" t="e">
        <f>'MACHINE INFO'!#REF!</f>
        <v>#REF!</v>
      </c>
      <c r="K215" s="18" t="str">
        <f>'MACHINE INFO'!O215</f>
        <v>VIDEO MACHINE</v>
      </c>
      <c r="L215" s="18" t="e">
        <f>'MACHINE INFO'!#REF!</f>
        <v>#REF!</v>
      </c>
      <c r="M215" s="573">
        <f>IF('MACHINE INFO'!P215="","",'MACHINE INFO'!P215)</f>
        <v>0</v>
      </c>
      <c r="N215" s="235">
        <f>'MACHINE INFO'!S215</f>
        <v>45627</v>
      </c>
      <c r="O215" s="344">
        <f>IF(D215=0,"",(IF($F$3="YTD TOTALS",SUM(Blank2:TEMPLATE!C216),SUM(Blank:TEMPLATE!C216))))</f>
        <v>0</v>
      </c>
      <c r="P215" s="344" t="s">
        <v>782</v>
      </c>
      <c r="Q215" s="344">
        <f>IF(D215=0,"",(IF($F$3="YTD TOTALS",SUM(Blank2:TEMPLATE!G216),SUM(Blank:TEMPLATE!G216))))</f>
        <v>0</v>
      </c>
      <c r="R215" s="344" t="str">
        <f t="shared" si="22"/>
        <v/>
      </c>
      <c r="S215" s="344">
        <f>IF(D215=0,"",(IF($F$3="YTD TOTALS",SUM(SUM(Blank2:TEMPLATE!D216),SUM(Blank2:TEMPLATE!E216)),SUM(SUM(Blank:TEMPLATE!D216),SUM(Blank:TEMPLATE!E216)))))</f>
        <v>0</v>
      </c>
      <c r="T215" s="344" t="str">
        <f t="shared" si="23"/>
        <v/>
      </c>
      <c r="U215" s="344">
        <f>IF(D215=0,"",(IF($F$3="YTD TOTALS",SUM(Blank2:TEMPLATE!F216),SUM(Blank:TEMPLATE!F216))))</f>
        <v>0</v>
      </c>
      <c r="V215" s="344" t="str">
        <f t="shared" si="24"/>
        <v/>
      </c>
      <c r="W215" s="344">
        <f>IF(D215=0,"",(IF($F$3="YTD TOTALS",SUM(Blank2:TEMPLATE!H216),SUM(Blank:TEMPLATE!H216))))</f>
        <v>0</v>
      </c>
      <c r="X215" s="344">
        <f>IF(D215=0,"",(IF($F$3="YTD TOTALS",SUM(Blank2:TEMPLATE!I216),SUM(Blank:TEMPLATE!I216))))</f>
        <v>0</v>
      </c>
      <c r="Y215" s="344">
        <f>IF(D215=0,"",(IF($F$3="YTD TOTALS",SUM(Blank2:TEMPLATE!J216),SUM(Blank:TEMPLATE!J216))))</f>
        <v>0</v>
      </c>
      <c r="Z215" s="344">
        <f>IF(D215=0,"",(IF($F$3="YTD TOTALS",(SUM(Blank2:TEMPLATE!L216)-('MACHINE INFO'!P215*(B$6-B215+1))),(SUM(Blank:TEMPLATE!L216)-('MACHINE INFO'!P215*(B$6-B215+1))))))</f>
        <v>0</v>
      </c>
      <c r="AA215" s="345">
        <f t="shared" si="25"/>
        <v>0</v>
      </c>
      <c r="AB215" s="346">
        <f>IF(D215=0,"",(SUM('MACHINE INFO'!Q215)))</f>
        <v>0.12759999999999999</v>
      </c>
      <c r="AC215" s="347" t="str">
        <f t="shared" si="26"/>
        <v/>
      </c>
      <c r="AD215" s="348" t="str">
        <f t="shared" si="27"/>
        <v/>
      </c>
      <c r="AF215" s="23"/>
      <c r="AG215" s="23"/>
      <c r="AH215" s="23"/>
      <c r="AI215" s="23"/>
      <c r="AJ215" s="23"/>
      <c r="AK215" s="23"/>
      <c r="AL215" s="23"/>
      <c r="AM215" s="23"/>
      <c r="AN215" s="23"/>
    </row>
    <row r="216" spans="1:41" ht="19.25" customHeight="1" x14ac:dyDescent="0.4">
      <c r="A216" s="252" t="str">
        <f>'MACHINE INFO'!B216</f>
        <v>TP</v>
      </c>
      <c r="B216" s="228">
        <f>IF($F$3="YTD TOTALS",IF('MACHINE INFO'!C216-B$2&gt;0,'MACHINE INFO'!C216,B$2),'MACHINE INFO'!C216)</f>
        <v>45971</v>
      </c>
      <c r="C216" s="18">
        <f>'MACHINE INFO'!E216</f>
        <v>207</v>
      </c>
      <c r="D216" s="18">
        <f>'MACHINE INFO'!F216</f>
        <v>412360867</v>
      </c>
      <c r="E216" s="19">
        <f>'MACHINE INFO'!G216</f>
        <v>0.01</v>
      </c>
      <c r="F216" s="18" t="str">
        <f>'MACHINE INFO'!H216</f>
        <v>ARISTOCRAT</v>
      </c>
      <c r="G216" s="18">
        <f>'MACHINE INFO'!M216</f>
        <v>0</v>
      </c>
      <c r="H216" s="18" t="str">
        <f>'MACHINE INFO'!N216</f>
        <v>5R40L80-800CR</v>
      </c>
      <c r="I216" s="336" t="e">
        <f>'MACHINE INFO'!#REF!</f>
        <v>#REF!</v>
      </c>
      <c r="J216" s="336" t="e">
        <f>'MACHINE INFO'!#REF!</f>
        <v>#REF!</v>
      </c>
      <c r="K216" s="18" t="str">
        <f>'MACHINE INFO'!O216</f>
        <v>VIDEO MACHINE</v>
      </c>
      <c r="L216" s="18" t="e">
        <f>'MACHINE INFO'!#REF!</f>
        <v>#REF!</v>
      </c>
      <c r="M216" s="573">
        <f>IF('MACHINE INFO'!P216="","",'MACHINE INFO'!P216)</f>
        <v>0</v>
      </c>
      <c r="N216" s="235">
        <f>'MACHINE INFO'!S216</f>
        <v>45627</v>
      </c>
      <c r="O216" s="344">
        <f>IF(D216=0,"",(IF($F$3="YTD TOTALS",SUM(Blank2:TEMPLATE!C217),SUM(Blank:TEMPLATE!C217))))</f>
        <v>0</v>
      </c>
      <c r="P216" s="344" t="s">
        <v>783</v>
      </c>
      <c r="Q216" s="344">
        <f>IF(D216=0,"",(IF($F$3="YTD TOTALS",SUM(Blank2:TEMPLATE!G217),SUM(Blank:TEMPLATE!G217))))</f>
        <v>0</v>
      </c>
      <c r="R216" s="344" t="str">
        <f t="shared" si="22"/>
        <v/>
      </c>
      <c r="S216" s="344">
        <f>IF(D216=0,"",(IF($F$3="YTD TOTALS",SUM(SUM(Blank2:TEMPLATE!D217),SUM(Blank2:TEMPLATE!E217)),SUM(SUM(Blank:TEMPLATE!D217),SUM(Blank:TEMPLATE!E217)))))</f>
        <v>0</v>
      </c>
      <c r="T216" s="344" t="str">
        <f t="shared" si="23"/>
        <v/>
      </c>
      <c r="U216" s="344">
        <f>IF(D216=0,"",(IF($F$3="YTD TOTALS",SUM(Blank2:TEMPLATE!F217),SUM(Blank:TEMPLATE!F217))))</f>
        <v>0</v>
      </c>
      <c r="V216" s="344" t="str">
        <f t="shared" si="24"/>
        <v/>
      </c>
      <c r="W216" s="344">
        <f>IF(D216=0,"",(IF($F$3="YTD TOTALS",SUM(Blank2:TEMPLATE!H217),SUM(Blank:TEMPLATE!H217))))</f>
        <v>0</v>
      </c>
      <c r="X216" s="344">
        <f>IF(D216=0,"",(IF($F$3="YTD TOTALS",SUM(Blank2:TEMPLATE!I217),SUM(Blank:TEMPLATE!I217))))</f>
        <v>0</v>
      </c>
      <c r="Y216" s="344">
        <f>IF(D216=0,"",(IF($F$3="YTD TOTALS",SUM(Blank2:TEMPLATE!J217),SUM(Blank:TEMPLATE!J217))))</f>
        <v>0</v>
      </c>
      <c r="Z216" s="344">
        <f>IF(D216=0,"",(IF($F$3="YTD TOTALS",(SUM(Blank2:TEMPLATE!L217)-('MACHINE INFO'!P216*(B$6-B216+1))),(SUM(Blank:TEMPLATE!L217)-('MACHINE INFO'!P216*(B$6-B216+1))))))</f>
        <v>0</v>
      </c>
      <c r="AA216" s="345">
        <f t="shared" si="25"/>
        <v>0</v>
      </c>
      <c r="AB216" s="346">
        <f>IF(D216=0,"",(SUM('MACHINE INFO'!Q216)))</f>
        <v>0.12759999999999999</v>
      </c>
      <c r="AC216" s="347" t="str">
        <f t="shared" si="26"/>
        <v/>
      </c>
      <c r="AD216" s="348" t="str">
        <f t="shared" si="27"/>
        <v/>
      </c>
    </row>
    <row r="217" spans="1:41" ht="19.25" customHeight="1" x14ac:dyDescent="0.4">
      <c r="A217" s="252" t="str">
        <f>'MACHINE INFO'!B217</f>
        <v>TP</v>
      </c>
      <c r="B217" s="228">
        <f>IF($F$3="YTD TOTALS",IF('MACHINE INFO'!C217-B$2&gt;0,'MACHINE INFO'!C217,B$2),'MACHINE INFO'!C217)</f>
        <v>45902</v>
      </c>
      <c r="C217" s="18">
        <f>'MACHINE INFO'!E217</f>
        <v>251</v>
      </c>
      <c r="D217" s="18">
        <f>'MACHINE INFO'!F217</f>
        <v>410067921</v>
      </c>
      <c r="E217" s="19">
        <f>'MACHINE INFO'!G217</f>
        <v>0.01</v>
      </c>
      <c r="F217" s="18" t="str">
        <f>'MACHINE INFO'!H217</f>
        <v>AGS</v>
      </c>
      <c r="G217" s="18">
        <f>'MACHINE INFO'!M217</f>
        <v>0</v>
      </c>
      <c r="H217" s="18" t="str">
        <f>'MACHINE INFO'!N217</f>
        <v>5R40L40-800CR</v>
      </c>
      <c r="I217" s="336" t="e">
        <f>'MACHINE INFO'!#REF!</f>
        <v>#REF!</v>
      </c>
      <c r="J217" s="336" t="e">
        <f>'MACHINE INFO'!#REF!</f>
        <v>#REF!</v>
      </c>
      <c r="K217" s="18" t="str">
        <f>'MACHINE INFO'!O217</f>
        <v>VIDEO MACHINE</v>
      </c>
      <c r="L217" s="18" t="e">
        <f>'MACHINE INFO'!#REF!</f>
        <v>#REF!</v>
      </c>
      <c r="M217" s="573">
        <f>IF('MACHINE INFO'!P217="","",'MACHINE INFO'!P217)</f>
        <v>0</v>
      </c>
      <c r="N217" s="235">
        <f>'MACHINE INFO'!S217</f>
        <v>45627</v>
      </c>
      <c r="O217" s="344">
        <f>IF(D217=0,"",(IF($F$3="YTD TOTALS",SUM(Blank2:TEMPLATE!C218),SUM(Blank:TEMPLATE!C218))))</f>
        <v>0</v>
      </c>
      <c r="P217" s="344" t="s">
        <v>784</v>
      </c>
      <c r="Q217" s="344">
        <f>IF(D217=0,"",(IF($F$3="YTD TOTALS",SUM(Blank2:TEMPLATE!G218),SUM(Blank:TEMPLATE!G218))))</f>
        <v>0</v>
      </c>
      <c r="R217" s="344" t="str">
        <f t="shared" si="22"/>
        <v/>
      </c>
      <c r="S217" s="344">
        <f>IF(D217=0,"",(IF($F$3="YTD TOTALS",SUM(SUM(Blank2:TEMPLATE!D218),SUM(Blank2:TEMPLATE!E218)),SUM(SUM(Blank:TEMPLATE!D218),SUM(Blank:TEMPLATE!E218)))))</f>
        <v>0</v>
      </c>
      <c r="T217" s="344" t="str">
        <f t="shared" si="23"/>
        <v/>
      </c>
      <c r="U217" s="344">
        <f>IF(D217=0,"",(IF($F$3="YTD TOTALS",SUM(Blank2:TEMPLATE!F218),SUM(Blank:TEMPLATE!F218))))</f>
        <v>0</v>
      </c>
      <c r="V217" s="344" t="str">
        <f t="shared" si="24"/>
        <v/>
      </c>
      <c r="W217" s="344">
        <f>IF(D217=0,"",(IF($F$3="YTD TOTALS",SUM(Blank2:TEMPLATE!H218),SUM(Blank:TEMPLATE!H218))))</f>
        <v>0</v>
      </c>
      <c r="X217" s="344">
        <f>IF(D217=0,"",(IF($F$3="YTD TOTALS",SUM(Blank2:TEMPLATE!I218),SUM(Blank:TEMPLATE!I218))))</f>
        <v>0</v>
      </c>
      <c r="Y217" s="344">
        <f>IF(D217=0,"",(IF($F$3="YTD TOTALS",SUM(Blank2:TEMPLATE!J218),SUM(Blank:TEMPLATE!J218))))</f>
        <v>0</v>
      </c>
      <c r="Z217" s="344">
        <f>IF(D217=0,"",(IF($F$3="YTD TOTALS",(SUM(Blank2:TEMPLATE!L218)-('MACHINE INFO'!P217*(B$6-B217+1))),(SUM(Blank:TEMPLATE!L218)-('MACHINE INFO'!P217*(B$6-B217+1))))))</f>
        <v>0</v>
      </c>
      <c r="AA217" s="345">
        <f t="shared" si="25"/>
        <v>0</v>
      </c>
      <c r="AB217" s="346">
        <f>IF(D217=0,"",(SUM('MACHINE INFO'!Q217)))</f>
        <v>0.15969999999999995</v>
      </c>
      <c r="AC217" s="347" t="str">
        <f t="shared" si="26"/>
        <v/>
      </c>
      <c r="AD217" s="348" t="str">
        <f t="shared" si="27"/>
        <v/>
      </c>
    </row>
    <row r="218" spans="1:41" ht="19.25" customHeight="1" x14ac:dyDescent="0.4">
      <c r="A218" s="252" t="str">
        <f>'MACHINE INFO'!B218</f>
        <v>TP</v>
      </c>
      <c r="B218" s="228">
        <f>IF($F$3="YTD TOTALS",IF('MACHINE INFO'!C218-B$2&gt;0,'MACHINE INFO'!C218,B$2),'MACHINE INFO'!C218)</f>
        <v>45902</v>
      </c>
      <c r="C218" s="18">
        <f>'MACHINE INFO'!E218</f>
        <v>252</v>
      </c>
      <c r="D218" s="18">
        <f>'MACHINE INFO'!F218</f>
        <v>410079060</v>
      </c>
      <c r="E218" s="19">
        <f>'MACHINE INFO'!G218</f>
        <v>0.01</v>
      </c>
      <c r="F218" s="18" t="str">
        <f>'MACHINE INFO'!H218</f>
        <v>AGS</v>
      </c>
      <c r="G218" s="18">
        <f>'MACHINE INFO'!M218</f>
        <v>0</v>
      </c>
      <c r="H218" s="18" t="str">
        <f>'MACHINE INFO'!N218</f>
        <v>5R40L40-800CR</v>
      </c>
      <c r="I218" s="336" t="e">
        <f>'MACHINE INFO'!#REF!</f>
        <v>#REF!</v>
      </c>
      <c r="J218" s="336" t="e">
        <f>'MACHINE INFO'!#REF!</f>
        <v>#REF!</v>
      </c>
      <c r="K218" s="18" t="str">
        <f>'MACHINE INFO'!O218</f>
        <v>VIDEO MACHINE</v>
      </c>
      <c r="L218" s="18" t="e">
        <f>'MACHINE INFO'!#REF!</f>
        <v>#REF!</v>
      </c>
      <c r="M218" s="573">
        <f>IF('MACHINE INFO'!P218="","",'MACHINE INFO'!P218)</f>
        <v>0</v>
      </c>
      <c r="N218" s="235">
        <f>'MACHINE INFO'!S218</f>
        <v>45627</v>
      </c>
      <c r="O218" s="344">
        <f>IF(D218=0,"",(IF($F$3="YTD TOTALS",SUM(Blank2:TEMPLATE!C219),SUM(Blank:TEMPLATE!C219))))</f>
        <v>0</v>
      </c>
      <c r="P218" s="344" t="s">
        <v>785</v>
      </c>
      <c r="Q218" s="344">
        <f>IF(D218=0,"",(IF($F$3="YTD TOTALS",SUM(Blank2:TEMPLATE!G219),SUM(Blank:TEMPLATE!G219))))</f>
        <v>0</v>
      </c>
      <c r="R218" s="344" t="str">
        <f t="shared" si="22"/>
        <v/>
      </c>
      <c r="S218" s="344">
        <f>IF(D218=0,"",(IF($F$3="YTD TOTALS",SUM(SUM(Blank2:TEMPLATE!D219),SUM(Blank2:TEMPLATE!E219)),SUM(SUM(Blank:TEMPLATE!D219),SUM(Blank:TEMPLATE!E219)))))</f>
        <v>0</v>
      </c>
      <c r="T218" s="344" t="str">
        <f t="shared" si="23"/>
        <v/>
      </c>
      <c r="U218" s="344">
        <f>IF(D218=0,"",(IF($F$3="YTD TOTALS",SUM(Blank2:TEMPLATE!F219),SUM(Blank:TEMPLATE!F219))))</f>
        <v>0</v>
      </c>
      <c r="V218" s="344" t="str">
        <f t="shared" si="24"/>
        <v/>
      </c>
      <c r="W218" s="344">
        <f>IF(D218=0,"",(IF($F$3="YTD TOTALS",SUM(Blank2:TEMPLATE!H219),SUM(Blank:TEMPLATE!H219))))</f>
        <v>0</v>
      </c>
      <c r="X218" s="344">
        <f>IF(D218=0,"",(IF($F$3="YTD TOTALS",SUM(Blank2:TEMPLATE!I219),SUM(Blank:TEMPLATE!I219))))</f>
        <v>0</v>
      </c>
      <c r="Y218" s="344">
        <f>IF(D218=0,"",(IF($F$3="YTD TOTALS",SUM(Blank2:TEMPLATE!J219),SUM(Blank:TEMPLATE!J219))))</f>
        <v>0</v>
      </c>
      <c r="Z218" s="344">
        <f>IF(D218=0,"",(IF($F$3="YTD TOTALS",(SUM(Blank2:TEMPLATE!L219)-('MACHINE INFO'!P218*(B$6-B218+1))),(SUM(Blank:TEMPLATE!L219)-('MACHINE INFO'!P218*(B$6-B218+1))))))</f>
        <v>0</v>
      </c>
      <c r="AA218" s="345">
        <f t="shared" si="25"/>
        <v>0</v>
      </c>
      <c r="AB218" s="346">
        <f>IF(D218=0,"",(SUM('MACHINE INFO'!Q218)))</f>
        <v>0.15969999999999995</v>
      </c>
      <c r="AC218" s="347" t="str">
        <f t="shared" si="26"/>
        <v/>
      </c>
      <c r="AD218" s="348" t="str">
        <f t="shared" si="27"/>
        <v/>
      </c>
    </row>
    <row r="219" spans="1:41" ht="19.25" customHeight="1" x14ac:dyDescent="0.4">
      <c r="A219" s="252" t="str">
        <f>'MACHINE INFO'!B219</f>
        <v>TP</v>
      </c>
      <c r="B219" s="228">
        <f>IF($F$3="YTD TOTALS",IF('MACHINE INFO'!C219-B$2&gt;0,'MACHINE INFO'!C219,B$2),'MACHINE INFO'!C219)</f>
        <v>45902</v>
      </c>
      <c r="C219" s="18">
        <f>'MACHINE INFO'!E219</f>
        <v>253</v>
      </c>
      <c r="D219" s="18">
        <f>'MACHINE INFO'!F219</f>
        <v>410086509</v>
      </c>
      <c r="E219" s="19">
        <f>'MACHINE INFO'!G219</f>
        <v>0.01</v>
      </c>
      <c r="F219" s="18" t="str">
        <f>'MACHINE INFO'!H219</f>
        <v>AGS</v>
      </c>
      <c r="G219" s="18">
        <f>'MACHINE INFO'!M219</f>
        <v>0</v>
      </c>
      <c r="H219" s="18" t="str">
        <f>'MACHINE INFO'!N219</f>
        <v>5R40L40-800CR</v>
      </c>
      <c r="I219" s="336" t="e">
        <f>'MACHINE INFO'!#REF!</f>
        <v>#REF!</v>
      </c>
      <c r="J219" s="336" t="e">
        <f>'MACHINE INFO'!#REF!</f>
        <v>#REF!</v>
      </c>
      <c r="K219" s="18" t="str">
        <f>'MACHINE INFO'!O219</f>
        <v>VIDEO MACHINE</v>
      </c>
      <c r="L219" s="18" t="e">
        <f>'MACHINE INFO'!#REF!</f>
        <v>#REF!</v>
      </c>
      <c r="M219" s="573">
        <f>IF('MACHINE INFO'!P219="","",'MACHINE INFO'!P219)</f>
        <v>0</v>
      </c>
      <c r="N219" s="235">
        <f>'MACHINE INFO'!S219</f>
        <v>45627</v>
      </c>
      <c r="O219" s="344">
        <f>IF(D219=0,"",(IF($F$3="YTD TOTALS",SUM(Blank2:TEMPLATE!C220),SUM(Blank:TEMPLATE!C220))))</f>
        <v>0</v>
      </c>
      <c r="P219" s="344" t="s">
        <v>786</v>
      </c>
      <c r="Q219" s="344">
        <f>IF(D219=0,"",(IF($F$3="YTD TOTALS",SUM(Blank2:TEMPLATE!G220),SUM(Blank:TEMPLATE!G220))))</f>
        <v>0</v>
      </c>
      <c r="R219" s="344" t="str">
        <f t="shared" si="22"/>
        <v/>
      </c>
      <c r="S219" s="344">
        <f>IF(D219=0,"",(IF($F$3="YTD TOTALS",SUM(SUM(Blank2:TEMPLATE!D220),SUM(Blank2:TEMPLATE!E220)),SUM(SUM(Blank:TEMPLATE!D220),SUM(Blank:TEMPLATE!E220)))))</f>
        <v>0</v>
      </c>
      <c r="T219" s="344" t="str">
        <f t="shared" si="23"/>
        <v/>
      </c>
      <c r="U219" s="344">
        <f>IF(D219=0,"",(IF($F$3="YTD TOTALS",SUM(Blank2:TEMPLATE!F220),SUM(Blank:TEMPLATE!F220))))</f>
        <v>0</v>
      </c>
      <c r="V219" s="344" t="str">
        <f t="shared" si="24"/>
        <v/>
      </c>
      <c r="W219" s="344">
        <f>IF(D219=0,"",(IF($F$3="YTD TOTALS",SUM(Blank2:TEMPLATE!H220),SUM(Blank:TEMPLATE!H220))))</f>
        <v>0</v>
      </c>
      <c r="X219" s="344">
        <f>IF(D219=0,"",(IF($F$3="YTD TOTALS",SUM(Blank2:TEMPLATE!I220),SUM(Blank:TEMPLATE!I220))))</f>
        <v>0</v>
      </c>
      <c r="Y219" s="344">
        <f>IF(D219=0,"",(IF($F$3="YTD TOTALS",SUM(Blank2:TEMPLATE!J220),SUM(Blank:TEMPLATE!J220))))</f>
        <v>0</v>
      </c>
      <c r="Z219" s="344">
        <f>IF(D219=0,"",(IF($F$3="YTD TOTALS",(SUM(Blank2:TEMPLATE!L220)-('MACHINE INFO'!P219*(B$6-B219+1))),(SUM(Blank:TEMPLATE!L220)-('MACHINE INFO'!P219*(B$6-B219+1))))))</f>
        <v>0</v>
      </c>
      <c r="AA219" s="345">
        <f t="shared" si="25"/>
        <v>0</v>
      </c>
      <c r="AB219" s="346">
        <f>IF(D219=0,"",(SUM('MACHINE INFO'!Q219)))</f>
        <v>0.15969999999999995</v>
      </c>
      <c r="AC219" s="347" t="str">
        <f t="shared" si="26"/>
        <v/>
      </c>
      <c r="AD219" s="348" t="str">
        <f t="shared" si="27"/>
        <v/>
      </c>
    </row>
    <row r="220" spans="1:41" ht="19.25" customHeight="1" x14ac:dyDescent="0.4">
      <c r="A220" s="252" t="str">
        <f>'MACHINE INFO'!B220</f>
        <v>TP</v>
      </c>
      <c r="B220" s="228">
        <f>IF($F$3="YTD TOTALS",IF('MACHINE INFO'!C220-B$2&gt;0,'MACHINE INFO'!C220,B$2),'MACHINE INFO'!C220)</f>
        <v>45902</v>
      </c>
      <c r="C220" s="18">
        <f>'MACHINE INFO'!E220</f>
        <v>254</v>
      </c>
      <c r="D220" s="18">
        <f>'MACHINE INFO'!F220</f>
        <v>410094280</v>
      </c>
      <c r="E220" s="19">
        <f>'MACHINE INFO'!G220</f>
        <v>0.01</v>
      </c>
      <c r="F220" s="18" t="str">
        <f>'MACHINE INFO'!H220</f>
        <v>AGS</v>
      </c>
      <c r="G220" s="18">
        <f>'MACHINE INFO'!M220</f>
        <v>0</v>
      </c>
      <c r="H220" s="18" t="str">
        <f>'MACHINE INFO'!N220</f>
        <v>5R40L40-800CR</v>
      </c>
      <c r="I220" s="336" t="e">
        <f>'MACHINE INFO'!#REF!</f>
        <v>#REF!</v>
      </c>
      <c r="J220" s="336" t="e">
        <f>'MACHINE INFO'!#REF!</f>
        <v>#REF!</v>
      </c>
      <c r="K220" s="18" t="str">
        <f>'MACHINE INFO'!O220</f>
        <v>VIDEO MACHINE</v>
      </c>
      <c r="L220" s="18" t="e">
        <f>'MACHINE INFO'!#REF!</f>
        <v>#REF!</v>
      </c>
      <c r="M220" s="573">
        <f>IF('MACHINE INFO'!P220="","",'MACHINE INFO'!P220)</f>
        <v>0</v>
      </c>
      <c r="N220" s="235">
        <f>'MACHINE INFO'!S220</f>
        <v>45627</v>
      </c>
      <c r="O220" s="344">
        <f>IF(D220=0,"",(IF($F$3="YTD TOTALS",SUM(Blank2:TEMPLATE!C221),SUM(Blank:TEMPLATE!C221))))</f>
        <v>0</v>
      </c>
      <c r="P220" s="344" t="s">
        <v>787</v>
      </c>
      <c r="Q220" s="344">
        <f>IF(D220=0,"",(IF($F$3="YTD TOTALS",SUM(Blank2:TEMPLATE!G221),SUM(Blank:TEMPLATE!G221))))</f>
        <v>0</v>
      </c>
      <c r="R220" s="344" t="str">
        <f t="shared" si="22"/>
        <v/>
      </c>
      <c r="S220" s="344">
        <f>IF(D220=0,"",(IF($F$3="YTD TOTALS",SUM(SUM(Blank2:TEMPLATE!D221),SUM(Blank2:TEMPLATE!E221)),SUM(SUM(Blank:TEMPLATE!D221),SUM(Blank:TEMPLATE!E221)))))</f>
        <v>0</v>
      </c>
      <c r="T220" s="344" t="str">
        <f t="shared" si="23"/>
        <v/>
      </c>
      <c r="U220" s="344">
        <f>IF(D220=0,"",(IF($F$3="YTD TOTALS",SUM(Blank2:TEMPLATE!F221),SUM(Blank:TEMPLATE!F221))))</f>
        <v>0</v>
      </c>
      <c r="V220" s="344" t="str">
        <f t="shared" si="24"/>
        <v/>
      </c>
      <c r="W220" s="344">
        <f>IF(D220=0,"",(IF($F$3="YTD TOTALS",SUM(Blank2:TEMPLATE!H221),SUM(Blank:TEMPLATE!H221))))</f>
        <v>0</v>
      </c>
      <c r="X220" s="344">
        <f>IF(D220=0,"",(IF($F$3="YTD TOTALS",SUM(Blank2:TEMPLATE!I221),SUM(Blank:TEMPLATE!I221))))</f>
        <v>0</v>
      </c>
      <c r="Y220" s="344">
        <f>IF(D220=0,"",(IF($F$3="YTD TOTALS",SUM(Blank2:TEMPLATE!J221),SUM(Blank:TEMPLATE!J221))))</f>
        <v>0</v>
      </c>
      <c r="Z220" s="344">
        <f>IF(D220=0,"",(IF($F$3="YTD TOTALS",(SUM(Blank2:TEMPLATE!L221)-('MACHINE INFO'!P220*(B$6-B220+1))),(SUM(Blank:TEMPLATE!L221)-('MACHINE INFO'!P220*(B$6-B220+1))))))</f>
        <v>0</v>
      </c>
      <c r="AA220" s="345">
        <f t="shared" si="25"/>
        <v>0</v>
      </c>
      <c r="AB220" s="346">
        <f>IF(D220=0,"",(SUM('MACHINE INFO'!Q220)))</f>
        <v>0.15969999999999995</v>
      </c>
      <c r="AC220" s="347" t="str">
        <f t="shared" si="26"/>
        <v/>
      </c>
      <c r="AD220" s="348" t="str">
        <f t="shared" si="27"/>
        <v/>
      </c>
      <c r="AO220" s="17"/>
    </row>
    <row r="221" spans="1:41" ht="19.25" customHeight="1" x14ac:dyDescent="0.4">
      <c r="A221" s="252" t="str">
        <f>'MACHINE INFO'!B221</f>
        <v>TP</v>
      </c>
      <c r="B221" s="228">
        <f>IF($F$3="YTD TOTALS",IF('MACHINE INFO'!C221-B$2&gt;0,'MACHINE INFO'!C221,B$2),'MACHINE INFO'!C221)</f>
        <v>45902</v>
      </c>
      <c r="C221" s="18">
        <f>'MACHINE INFO'!E221</f>
        <v>255</v>
      </c>
      <c r="D221" s="18">
        <f>'MACHINE INFO'!F221</f>
        <v>410100726</v>
      </c>
      <c r="E221" s="19">
        <f>'MACHINE INFO'!G221</f>
        <v>0.01</v>
      </c>
      <c r="F221" s="18" t="str">
        <f>'MACHINE INFO'!H221</f>
        <v>AGS</v>
      </c>
      <c r="G221" s="18">
        <f>'MACHINE INFO'!M221</f>
        <v>0</v>
      </c>
      <c r="H221" s="18" t="str">
        <f>'MACHINE INFO'!N221</f>
        <v>5R40L40-800CR</v>
      </c>
      <c r="I221" s="336" t="e">
        <f>'MACHINE INFO'!#REF!</f>
        <v>#REF!</v>
      </c>
      <c r="J221" s="336" t="e">
        <f>'MACHINE INFO'!#REF!</f>
        <v>#REF!</v>
      </c>
      <c r="K221" s="18" t="str">
        <f>'MACHINE INFO'!O221</f>
        <v>VIDEO MACHINE</v>
      </c>
      <c r="L221" s="18" t="e">
        <f>'MACHINE INFO'!#REF!</f>
        <v>#REF!</v>
      </c>
      <c r="M221" s="573">
        <f>IF('MACHINE INFO'!P221="","",'MACHINE INFO'!P221)</f>
        <v>0</v>
      </c>
      <c r="N221" s="235">
        <f>'MACHINE INFO'!S221</f>
        <v>45627</v>
      </c>
      <c r="O221" s="344">
        <f>IF(D221=0,"",(IF($F$3="YTD TOTALS",SUM(Blank2:TEMPLATE!C222),SUM(Blank:TEMPLATE!C222))))</f>
        <v>0</v>
      </c>
      <c r="P221" s="344" t="s">
        <v>788</v>
      </c>
      <c r="Q221" s="344">
        <f>IF(D221=0,"",(IF($F$3="YTD TOTALS",SUM(Blank2:TEMPLATE!G222),SUM(Blank:TEMPLATE!G222))))</f>
        <v>0</v>
      </c>
      <c r="R221" s="344" t="str">
        <f t="shared" si="22"/>
        <v/>
      </c>
      <c r="S221" s="344">
        <f>IF(D221=0,"",(IF($F$3="YTD TOTALS",SUM(SUM(Blank2:TEMPLATE!D222),SUM(Blank2:TEMPLATE!E222)),SUM(SUM(Blank:TEMPLATE!D222),SUM(Blank:TEMPLATE!E222)))))</f>
        <v>0</v>
      </c>
      <c r="T221" s="344" t="str">
        <f t="shared" si="23"/>
        <v/>
      </c>
      <c r="U221" s="344">
        <f>IF(D221=0,"",(IF($F$3="YTD TOTALS",SUM(Blank2:TEMPLATE!F222),SUM(Blank:TEMPLATE!F222))))</f>
        <v>0</v>
      </c>
      <c r="V221" s="344" t="str">
        <f t="shared" si="24"/>
        <v/>
      </c>
      <c r="W221" s="344">
        <f>IF(D221=0,"",(IF($F$3="YTD TOTALS",SUM(Blank2:TEMPLATE!H222),SUM(Blank:TEMPLATE!H222))))</f>
        <v>0</v>
      </c>
      <c r="X221" s="344">
        <f>IF(D221=0,"",(IF($F$3="YTD TOTALS",SUM(Blank2:TEMPLATE!I222),SUM(Blank:TEMPLATE!I222))))</f>
        <v>0</v>
      </c>
      <c r="Y221" s="344">
        <f>IF(D221=0,"",(IF($F$3="YTD TOTALS",SUM(Blank2:TEMPLATE!J222),SUM(Blank:TEMPLATE!J222))))</f>
        <v>0</v>
      </c>
      <c r="Z221" s="344">
        <f>IF(D221=0,"",(IF($F$3="YTD TOTALS",(SUM(Blank2:TEMPLATE!L222)-('MACHINE INFO'!P221*(B$6-B221+1))),(SUM(Blank:TEMPLATE!L222)-('MACHINE INFO'!P221*(B$6-B221+1))))))</f>
        <v>0</v>
      </c>
      <c r="AA221" s="345">
        <f t="shared" si="25"/>
        <v>0</v>
      </c>
      <c r="AB221" s="346">
        <f>IF(D221=0,"",(SUM('MACHINE INFO'!Q221)))</f>
        <v>0.15969999999999995</v>
      </c>
      <c r="AC221" s="347" t="str">
        <f t="shared" si="26"/>
        <v/>
      </c>
      <c r="AD221" s="348" t="str">
        <f t="shared" si="27"/>
        <v/>
      </c>
      <c r="AO221" s="17"/>
    </row>
    <row r="222" spans="1:41" ht="19.25" customHeight="1" x14ac:dyDescent="0.4">
      <c r="A222" s="252" t="str">
        <f>'MACHINE INFO'!B222</f>
        <v>TP</v>
      </c>
      <c r="B222" s="228">
        <f>IF($F$3="YTD TOTALS",IF('MACHINE INFO'!C222-B$2&gt;0,'MACHINE INFO'!C222,B$2),'MACHINE INFO'!C222)</f>
        <v>45903</v>
      </c>
      <c r="C222" s="18">
        <f>'MACHINE INFO'!E222</f>
        <v>256</v>
      </c>
      <c r="D222" s="18">
        <f>'MACHINE INFO'!F222</f>
        <v>410119027</v>
      </c>
      <c r="E222" s="19">
        <f>'MACHINE INFO'!G222</f>
        <v>0.01</v>
      </c>
      <c r="F222" s="18" t="str">
        <f>'MACHINE INFO'!H222</f>
        <v>IGT</v>
      </c>
      <c r="G222" s="18">
        <f>'MACHINE INFO'!M222</f>
        <v>0</v>
      </c>
      <c r="H222" s="18" t="str">
        <f>'MACHINE INFO'!N222</f>
        <v>5R40L40-400CR</v>
      </c>
      <c r="I222" s="336" t="e">
        <f>'MACHINE INFO'!#REF!</f>
        <v>#REF!</v>
      </c>
      <c r="J222" s="336" t="e">
        <f>'MACHINE INFO'!#REF!</f>
        <v>#REF!</v>
      </c>
      <c r="K222" s="18" t="str">
        <f>'MACHINE INFO'!O222</f>
        <v>VIDEO MACHINE</v>
      </c>
      <c r="L222" s="18" t="e">
        <f>'MACHINE INFO'!#REF!</f>
        <v>#REF!</v>
      </c>
      <c r="M222" s="573">
        <f>IF('MACHINE INFO'!P222="","",'MACHINE INFO'!P222)</f>
        <v>0</v>
      </c>
      <c r="N222" s="235">
        <f>'MACHINE INFO'!S222</f>
        <v>45870</v>
      </c>
      <c r="O222" s="344">
        <f>IF(D222=0,"",(IF($F$3="YTD TOTALS",SUM(Blank2:TEMPLATE!C223),SUM(Blank:TEMPLATE!C223))))</f>
        <v>0</v>
      </c>
      <c r="P222" s="344" t="s">
        <v>789</v>
      </c>
      <c r="Q222" s="344">
        <f>IF(D222=0,"",(IF($F$3="YTD TOTALS",SUM(Blank2:TEMPLATE!G223),SUM(Blank:TEMPLATE!G223))))</f>
        <v>0</v>
      </c>
      <c r="R222" s="344" t="str">
        <f t="shared" si="22"/>
        <v/>
      </c>
      <c r="S222" s="344">
        <f>IF(D222=0,"",(IF($F$3="YTD TOTALS",SUM(SUM(Blank2:TEMPLATE!D223),SUM(Blank2:TEMPLATE!E223)),SUM(SUM(Blank:TEMPLATE!D223),SUM(Blank:TEMPLATE!E223)))))</f>
        <v>0</v>
      </c>
      <c r="T222" s="344" t="str">
        <f t="shared" si="23"/>
        <v/>
      </c>
      <c r="U222" s="344">
        <f>IF(D222=0,"",(IF($F$3="YTD TOTALS",SUM(Blank2:TEMPLATE!F223),SUM(Blank:TEMPLATE!F223))))</f>
        <v>0</v>
      </c>
      <c r="V222" s="344" t="str">
        <f t="shared" si="24"/>
        <v/>
      </c>
      <c r="W222" s="344">
        <f>IF(D222=0,"",(IF($F$3="YTD TOTALS",SUM(Blank2:TEMPLATE!H223),SUM(Blank:TEMPLATE!H223))))</f>
        <v>0</v>
      </c>
      <c r="X222" s="344">
        <f>IF(D222=0,"",(IF($F$3="YTD TOTALS",SUM(Blank2:TEMPLATE!I223),SUM(Blank:TEMPLATE!I223))))</f>
        <v>0</v>
      </c>
      <c r="Y222" s="344">
        <f>IF(D222=0,"",(IF($F$3="YTD TOTALS",SUM(Blank2:TEMPLATE!J223),SUM(Blank:TEMPLATE!J223))))</f>
        <v>0</v>
      </c>
      <c r="Z222" s="344">
        <f>IF(D222=0,"",(IF($F$3="YTD TOTALS",(SUM(Blank2:TEMPLATE!L223)-('MACHINE INFO'!P222*(B$6-B222+1))),(SUM(Blank:TEMPLATE!L223)-('MACHINE INFO'!P222*(B$6-B222+1))))))</f>
        <v>0</v>
      </c>
      <c r="AA222" s="345">
        <f t="shared" si="25"/>
        <v>0</v>
      </c>
      <c r="AB222" s="346">
        <f>IF(D222=0,"",(SUM('MACHINE INFO'!Q222)))</f>
        <v>9.8400000000000043E-2</v>
      </c>
      <c r="AC222" s="347" t="str">
        <f t="shared" si="26"/>
        <v/>
      </c>
      <c r="AD222" s="348" t="str">
        <f t="shared" si="27"/>
        <v/>
      </c>
      <c r="AO222" s="17"/>
    </row>
    <row r="223" spans="1:41" ht="19.25" customHeight="1" x14ac:dyDescent="0.4">
      <c r="A223" s="252" t="str">
        <f>'MACHINE INFO'!B223</f>
        <v>TP</v>
      </c>
      <c r="B223" s="228">
        <f>IF($F$3="YTD TOTALS",IF('MACHINE INFO'!C223-B$2&gt;0,'MACHINE INFO'!C223,B$2),'MACHINE INFO'!C223)</f>
        <v>45903</v>
      </c>
      <c r="C223" s="18">
        <f>'MACHINE INFO'!E223</f>
        <v>257</v>
      </c>
      <c r="D223" s="18">
        <f>'MACHINE INFO'!F223</f>
        <v>410122682</v>
      </c>
      <c r="E223" s="19">
        <f>'MACHINE INFO'!G223</f>
        <v>0.01</v>
      </c>
      <c r="F223" s="18" t="str">
        <f>'MACHINE INFO'!H223</f>
        <v>IGT</v>
      </c>
      <c r="G223" s="18">
        <f>'MACHINE INFO'!M223</f>
        <v>0</v>
      </c>
      <c r="H223" s="18" t="str">
        <f>'MACHINE INFO'!N223</f>
        <v>5R40L40-400CR</v>
      </c>
      <c r="I223" s="336" t="e">
        <f>'MACHINE INFO'!#REF!</f>
        <v>#REF!</v>
      </c>
      <c r="J223" s="336" t="e">
        <f>'MACHINE INFO'!#REF!</f>
        <v>#REF!</v>
      </c>
      <c r="K223" s="18" t="str">
        <f>'MACHINE INFO'!O223</f>
        <v>VIDEO MACHINE</v>
      </c>
      <c r="L223" s="18" t="e">
        <f>'MACHINE INFO'!#REF!</f>
        <v>#REF!</v>
      </c>
      <c r="M223" s="573">
        <f>IF('MACHINE INFO'!P223="","",'MACHINE INFO'!P223)</f>
        <v>0</v>
      </c>
      <c r="N223" s="235">
        <f>'MACHINE INFO'!S223</f>
        <v>45870</v>
      </c>
      <c r="O223" s="344">
        <f>IF(D223=0,"",(IF($F$3="YTD TOTALS",SUM(Blank2:TEMPLATE!C224),SUM(Blank:TEMPLATE!C224))))</f>
        <v>0</v>
      </c>
      <c r="P223" s="344" t="s">
        <v>790</v>
      </c>
      <c r="Q223" s="344">
        <f>IF(D223=0,"",(IF($F$3="YTD TOTALS",SUM(Blank2:TEMPLATE!G224),SUM(Blank:TEMPLATE!G224))))</f>
        <v>0</v>
      </c>
      <c r="R223" s="344" t="str">
        <f t="shared" si="22"/>
        <v/>
      </c>
      <c r="S223" s="344">
        <f>IF(D223=0,"",(IF($F$3="YTD TOTALS",SUM(SUM(Blank2:TEMPLATE!D224),SUM(Blank2:TEMPLATE!E224)),SUM(SUM(Blank:TEMPLATE!D224),SUM(Blank:TEMPLATE!E224)))))</f>
        <v>0</v>
      </c>
      <c r="T223" s="344" t="str">
        <f t="shared" si="23"/>
        <v/>
      </c>
      <c r="U223" s="344">
        <f>IF(D223=0,"",(IF($F$3="YTD TOTALS",SUM(Blank2:TEMPLATE!F224),SUM(Blank:TEMPLATE!F224))))</f>
        <v>0</v>
      </c>
      <c r="V223" s="344" t="str">
        <f t="shared" si="24"/>
        <v/>
      </c>
      <c r="W223" s="344">
        <f>IF(D223=0,"",(IF($F$3="YTD TOTALS",SUM(Blank2:TEMPLATE!H224),SUM(Blank:TEMPLATE!H224))))</f>
        <v>0</v>
      </c>
      <c r="X223" s="344">
        <f>IF(D223=0,"",(IF($F$3="YTD TOTALS",SUM(Blank2:TEMPLATE!I224),SUM(Blank:TEMPLATE!I224))))</f>
        <v>0</v>
      </c>
      <c r="Y223" s="344">
        <f>IF(D223=0,"",(IF($F$3="YTD TOTALS",SUM(Blank2:TEMPLATE!J224),SUM(Blank:TEMPLATE!J224))))</f>
        <v>0</v>
      </c>
      <c r="Z223" s="344">
        <f>IF(D223=0,"",(IF($F$3="YTD TOTALS",(SUM(Blank2:TEMPLATE!L224)-('MACHINE INFO'!P223*(B$6-B223+1))),(SUM(Blank:TEMPLATE!L224)-('MACHINE INFO'!P223*(B$6-B223+1))))))</f>
        <v>0</v>
      </c>
      <c r="AA223" s="345">
        <f t="shared" si="25"/>
        <v>0</v>
      </c>
      <c r="AB223" s="346">
        <f>IF(D223=0,"",(SUM('MACHINE INFO'!Q223)))</f>
        <v>9.7400000000000042E-2</v>
      </c>
      <c r="AC223" s="347" t="str">
        <f t="shared" si="26"/>
        <v/>
      </c>
      <c r="AD223" s="348" t="str">
        <f t="shared" si="27"/>
        <v/>
      </c>
      <c r="AO223" s="17"/>
    </row>
    <row r="224" spans="1:41" ht="19.25" customHeight="1" x14ac:dyDescent="0.4">
      <c r="A224" s="252" t="str">
        <f>'MACHINE INFO'!B224</f>
        <v>TP</v>
      </c>
      <c r="B224" s="228">
        <f>IF($F$3="YTD TOTALS",IF('MACHINE INFO'!C224-B$2&gt;0,'MACHINE INFO'!C224,B$2),'MACHINE INFO'!C224)</f>
        <v>45903</v>
      </c>
      <c r="C224" s="18">
        <f>'MACHINE INFO'!E224</f>
        <v>258</v>
      </c>
      <c r="D224" s="18">
        <f>'MACHINE INFO'!F224</f>
        <v>410132911</v>
      </c>
      <c r="E224" s="19">
        <f>'MACHINE INFO'!G224</f>
        <v>0.01</v>
      </c>
      <c r="F224" s="18" t="str">
        <f>'MACHINE INFO'!H224</f>
        <v>IGT</v>
      </c>
      <c r="G224" s="18">
        <f>'MACHINE INFO'!M224</f>
        <v>0</v>
      </c>
      <c r="H224" s="18" t="str">
        <f>'MACHINE INFO'!N224</f>
        <v>5R40L40-400CR</v>
      </c>
      <c r="I224" s="336" t="e">
        <f>'MACHINE INFO'!#REF!</f>
        <v>#REF!</v>
      </c>
      <c r="J224" s="336" t="e">
        <f>'MACHINE INFO'!#REF!</f>
        <v>#REF!</v>
      </c>
      <c r="K224" s="18" t="str">
        <f>'MACHINE INFO'!O224</f>
        <v>VIDEO MACHINE</v>
      </c>
      <c r="L224" s="18" t="e">
        <f>'MACHINE INFO'!#REF!</f>
        <v>#REF!</v>
      </c>
      <c r="M224" s="573">
        <f>IF('MACHINE INFO'!P224="","",'MACHINE INFO'!P224)</f>
        <v>0</v>
      </c>
      <c r="N224" s="235">
        <f>'MACHINE INFO'!S224</f>
        <v>45870</v>
      </c>
      <c r="O224" s="344">
        <f>IF(D224=0,"",(IF($F$3="YTD TOTALS",SUM(Blank2:TEMPLATE!C225),SUM(Blank:TEMPLATE!C225))))</f>
        <v>0</v>
      </c>
      <c r="P224" s="344" t="s">
        <v>791</v>
      </c>
      <c r="Q224" s="344">
        <f>IF(D224=0,"",(IF($F$3="YTD TOTALS",SUM(Blank2:TEMPLATE!G225),SUM(Blank:TEMPLATE!G225))))</f>
        <v>0</v>
      </c>
      <c r="R224" s="344" t="str">
        <f t="shared" si="22"/>
        <v/>
      </c>
      <c r="S224" s="344">
        <f>IF(D224=0,"",(IF($F$3="YTD TOTALS",SUM(SUM(Blank2:TEMPLATE!D225),SUM(Blank2:TEMPLATE!E225)),SUM(SUM(Blank:TEMPLATE!D225),SUM(Blank:TEMPLATE!E225)))))</f>
        <v>0</v>
      </c>
      <c r="T224" s="344" t="str">
        <f t="shared" si="23"/>
        <v/>
      </c>
      <c r="U224" s="344">
        <f>IF(D224=0,"",(IF($F$3="YTD TOTALS",SUM(Blank2:TEMPLATE!F225),SUM(Blank:TEMPLATE!F225))))</f>
        <v>0</v>
      </c>
      <c r="V224" s="344" t="str">
        <f t="shared" si="24"/>
        <v/>
      </c>
      <c r="W224" s="344">
        <f>IF(D224=0,"",(IF($F$3="YTD TOTALS",SUM(Blank2:TEMPLATE!H225),SUM(Blank:TEMPLATE!H225))))</f>
        <v>0</v>
      </c>
      <c r="X224" s="344">
        <f>IF(D224=0,"",(IF($F$3="YTD TOTALS",SUM(Blank2:TEMPLATE!I225),SUM(Blank:TEMPLATE!I225))))</f>
        <v>0</v>
      </c>
      <c r="Y224" s="344">
        <f>IF(D224=0,"",(IF($F$3="YTD TOTALS",SUM(Blank2:TEMPLATE!J225),SUM(Blank:TEMPLATE!J225))))</f>
        <v>0</v>
      </c>
      <c r="Z224" s="344">
        <f>IF(D224=0,"",(IF($F$3="YTD TOTALS",(SUM(Blank2:TEMPLATE!L225)-('MACHINE INFO'!P224*(B$6-B224+1))),(SUM(Blank:TEMPLATE!L225)-('MACHINE INFO'!P224*(B$6-B224+1))))))</f>
        <v>0</v>
      </c>
      <c r="AA224" s="345">
        <f t="shared" si="25"/>
        <v>0</v>
      </c>
      <c r="AB224" s="346">
        <f>IF(D224=0,"",(SUM('MACHINE INFO'!Q224)))</f>
        <v>9.8400000000000043E-2</v>
      </c>
      <c r="AC224" s="347" t="str">
        <f t="shared" si="26"/>
        <v/>
      </c>
      <c r="AD224" s="348" t="str">
        <f t="shared" si="27"/>
        <v/>
      </c>
      <c r="AO224" s="17"/>
    </row>
    <row r="225" spans="1:43" ht="19.25" customHeight="1" x14ac:dyDescent="0.4">
      <c r="A225" s="252" t="str">
        <f>'MACHINE INFO'!B225</f>
        <v>TP</v>
      </c>
      <c r="B225" s="228">
        <f>IF($F$3="YTD TOTALS",IF('MACHINE INFO'!C225-B$2&gt;0,'MACHINE INFO'!C225,B$2),'MACHINE INFO'!C225)</f>
        <v>45903</v>
      </c>
      <c r="C225" s="18">
        <f>'MACHINE INFO'!E225</f>
        <v>259</v>
      </c>
      <c r="D225" s="18">
        <f>'MACHINE INFO'!F225</f>
        <v>410140657</v>
      </c>
      <c r="E225" s="19">
        <f>'MACHINE INFO'!G225</f>
        <v>0.01</v>
      </c>
      <c r="F225" s="18" t="str">
        <f>'MACHINE INFO'!H225</f>
        <v>IGT</v>
      </c>
      <c r="G225" s="18">
        <f>'MACHINE INFO'!M225</f>
        <v>0</v>
      </c>
      <c r="H225" s="18" t="str">
        <f>'MACHINE INFO'!N225</f>
        <v>5R40L40-400CR</v>
      </c>
      <c r="I225" s="336" t="e">
        <f>'MACHINE INFO'!#REF!</f>
        <v>#REF!</v>
      </c>
      <c r="J225" s="336" t="e">
        <f>'MACHINE INFO'!#REF!</f>
        <v>#REF!</v>
      </c>
      <c r="K225" s="18" t="str">
        <f>'MACHINE INFO'!O225</f>
        <v>VIDEO MACHINE</v>
      </c>
      <c r="L225" s="18" t="e">
        <f>'MACHINE INFO'!#REF!</f>
        <v>#REF!</v>
      </c>
      <c r="M225" s="573">
        <f>IF('MACHINE INFO'!P225="","",'MACHINE INFO'!P225)</f>
        <v>0</v>
      </c>
      <c r="N225" s="235">
        <f>'MACHINE INFO'!S225</f>
        <v>45870</v>
      </c>
      <c r="O225" s="344">
        <f>IF(D225=0,"",(IF($F$3="YTD TOTALS",SUM(Blank2:TEMPLATE!C226),SUM(Blank:TEMPLATE!C226))))</f>
        <v>0</v>
      </c>
      <c r="P225" s="344" t="s">
        <v>792</v>
      </c>
      <c r="Q225" s="344">
        <f>IF(D225=0,"",(IF($F$3="YTD TOTALS",SUM(Blank2:TEMPLATE!G226),SUM(Blank:TEMPLATE!G226))))</f>
        <v>0</v>
      </c>
      <c r="R225" s="344" t="str">
        <f t="shared" si="22"/>
        <v/>
      </c>
      <c r="S225" s="344">
        <f>IF(D225=0,"",(IF($F$3="YTD TOTALS",SUM(SUM(Blank2:TEMPLATE!D226),SUM(Blank2:TEMPLATE!E226)),SUM(SUM(Blank:TEMPLATE!D226),SUM(Blank:TEMPLATE!E226)))))</f>
        <v>0</v>
      </c>
      <c r="T225" s="344" t="str">
        <f t="shared" si="23"/>
        <v/>
      </c>
      <c r="U225" s="344">
        <f>IF(D225=0,"",(IF($F$3="YTD TOTALS",SUM(Blank2:TEMPLATE!F226),SUM(Blank:TEMPLATE!F226))))</f>
        <v>0</v>
      </c>
      <c r="V225" s="344" t="str">
        <f t="shared" si="24"/>
        <v/>
      </c>
      <c r="W225" s="344">
        <f>IF(D225=0,"",(IF($F$3="YTD TOTALS",SUM(Blank2:TEMPLATE!H226),SUM(Blank:TEMPLATE!H226))))</f>
        <v>0</v>
      </c>
      <c r="X225" s="344">
        <f>IF(D225=0,"",(IF($F$3="YTD TOTALS",SUM(Blank2:TEMPLATE!I226),SUM(Blank:TEMPLATE!I226))))</f>
        <v>0</v>
      </c>
      <c r="Y225" s="344">
        <f>IF(D225=0,"",(IF($F$3="YTD TOTALS",SUM(Blank2:TEMPLATE!J226),SUM(Blank:TEMPLATE!J226))))</f>
        <v>0</v>
      </c>
      <c r="Z225" s="344">
        <f>IF(D225=0,"",(IF($F$3="YTD TOTALS",(SUM(Blank2:TEMPLATE!L226)-('MACHINE INFO'!P225*(B$6-B225+1))),(SUM(Blank:TEMPLATE!L226)-('MACHINE INFO'!P225*(B$6-B225+1))))))</f>
        <v>0</v>
      </c>
      <c r="AA225" s="345">
        <f t="shared" si="25"/>
        <v>0</v>
      </c>
      <c r="AB225" s="346">
        <f>IF(D225=0,"",(SUM('MACHINE INFO'!Q225)))</f>
        <v>0.10199999999999998</v>
      </c>
      <c r="AC225" s="347" t="str">
        <f t="shared" si="26"/>
        <v/>
      </c>
      <c r="AD225" s="348" t="str">
        <f t="shared" si="27"/>
        <v/>
      </c>
      <c r="AO225" s="17"/>
    </row>
    <row r="226" spans="1:43" ht="19.25" customHeight="1" x14ac:dyDescent="0.4">
      <c r="A226" s="252" t="str">
        <f>'MACHINE INFO'!B226</f>
        <v>TP</v>
      </c>
      <c r="B226" s="228">
        <f>IF($F$3="YTD TOTALS",IF('MACHINE INFO'!C226-B$2&gt;0,'MACHINE INFO'!C226,B$2),'MACHINE INFO'!C226)</f>
        <v>45903</v>
      </c>
      <c r="C226" s="18">
        <f>'MACHINE INFO'!E226</f>
        <v>260</v>
      </c>
      <c r="D226" s="18">
        <f>'MACHINE INFO'!F226</f>
        <v>410155092</v>
      </c>
      <c r="E226" s="19">
        <f>'MACHINE INFO'!G226</f>
        <v>0.01</v>
      </c>
      <c r="F226" s="18" t="str">
        <f>'MACHINE INFO'!H226</f>
        <v>IGT</v>
      </c>
      <c r="G226" s="18">
        <f>'MACHINE INFO'!M226</f>
        <v>0</v>
      </c>
      <c r="H226" s="18" t="str">
        <f>'MACHINE INFO'!N226</f>
        <v>5R40L40-400CR</v>
      </c>
      <c r="I226" s="336" t="e">
        <f>'MACHINE INFO'!#REF!</f>
        <v>#REF!</v>
      </c>
      <c r="J226" s="336" t="e">
        <f>'MACHINE INFO'!#REF!</f>
        <v>#REF!</v>
      </c>
      <c r="K226" s="18" t="str">
        <f>'MACHINE INFO'!O226</f>
        <v>VIDEO MACHINE</v>
      </c>
      <c r="L226" s="18" t="e">
        <f>'MACHINE INFO'!#REF!</f>
        <v>#REF!</v>
      </c>
      <c r="M226" s="573">
        <f>IF('MACHINE INFO'!P226="","",'MACHINE INFO'!P226)</f>
        <v>0</v>
      </c>
      <c r="N226" s="235">
        <f>'MACHINE INFO'!S226</f>
        <v>45870</v>
      </c>
      <c r="O226" s="344">
        <f>IF(D226=0,"",(IF($F$3="YTD TOTALS",SUM(Blank2:TEMPLATE!C227),SUM(Blank:TEMPLATE!C227))))</f>
        <v>0</v>
      </c>
      <c r="P226" s="344" t="s">
        <v>793</v>
      </c>
      <c r="Q226" s="344">
        <f>IF(D226=0,"",(IF($F$3="YTD TOTALS",SUM(Blank2:TEMPLATE!G227),SUM(Blank:TEMPLATE!G227))))</f>
        <v>0</v>
      </c>
      <c r="R226" s="344" t="str">
        <f t="shared" si="22"/>
        <v/>
      </c>
      <c r="S226" s="344">
        <f>IF(D226=0,"",(IF($F$3="YTD TOTALS",SUM(SUM(Blank2:TEMPLATE!D227),SUM(Blank2:TEMPLATE!E227)),SUM(SUM(Blank:TEMPLATE!D227),SUM(Blank:TEMPLATE!E227)))))</f>
        <v>0</v>
      </c>
      <c r="T226" s="344" t="str">
        <f t="shared" si="23"/>
        <v/>
      </c>
      <c r="U226" s="344">
        <f>IF(D226=0,"",(IF($F$3="YTD TOTALS",SUM(Blank2:TEMPLATE!F227),SUM(Blank:TEMPLATE!F227))))</f>
        <v>0</v>
      </c>
      <c r="V226" s="344" t="str">
        <f t="shared" si="24"/>
        <v/>
      </c>
      <c r="W226" s="344">
        <f>IF(D226=0,"",(IF($F$3="YTD TOTALS",SUM(Blank2:TEMPLATE!H227),SUM(Blank:TEMPLATE!H227))))</f>
        <v>0</v>
      </c>
      <c r="X226" s="344">
        <f>IF(D226=0,"",(IF($F$3="YTD TOTALS",SUM(Blank2:TEMPLATE!I227),SUM(Blank:TEMPLATE!I227))))</f>
        <v>0</v>
      </c>
      <c r="Y226" s="344">
        <f>IF(D226=0,"",(IF($F$3="YTD TOTALS",SUM(Blank2:TEMPLATE!J227),SUM(Blank:TEMPLATE!J227))))</f>
        <v>0</v>
      </c>
      <c r="Z226" s="344">
        <f>IF(D226=0,"",(IF($F$3="YTD TOTALS",(SUM(Blank2:TEMPLATE!L227)-('MACHINE INFO'!P226*(B$6-B226+1))),(SUM(Blank:TEMPLATE!L227)-('MACHINE INFO'!P226*(B$6-B226+1))))))</f>
        <v>0</v>
      </c>
      <c r="AA226" s="345">
        <f t="shared" si="25"/>
        <v>0</v>
      </c>
      <c r="AB226" s="346">
        <f>IF(D226=0,"",(SUM('MACHINE INFO'!Q226)))</f>
        <v>0.10150000000000003</v>
      </c>
      <c r="AC226" s="347" t="str">
        <f t="shared" si="26"/>
        <v/>
      </c>
      <c r="AD226" s="348" t="str">
        <f t="shared" si="27"/>
        <v/>
      </c>
      <c r="AO226" s="17"/>
    </row>
    <row r="227" spans="1:43" ht="19.25" customHeight="1" x14ac:dyDescent="0.4">
      <c r="A227" s="252" t="str">
        <f>'MACHINE INFO'!B227</f>
        <v>TP</v>
      </c>
      <c r="B227" s="228">
        <f>IF($F$3="YTD TOTALS",IF('MACHINE INFO'!C227-B$2&gt;0,'MACHINE INFO'!C227,B$2),'MACHINE INFO'!C227)</f>
        <v>45903</v>
      </c>
      <c r="C227" s="18">
        <f>'MACHINE INFO'!E227</f>
        <v>261</v>
      </c>
      <c r="D227" s="18">
        <f>'MACHINE INFO'!F227</f>
        <v>410162690</v>
      </c>
      <c r="E227" s="19">
        <f>'MACHINE INFO'!G227</f>
        <v>0.01</v>
      </c>
      <c r="F227" s="18" t="str">
        <f>'MACHINE INFO'!H227</f>
        <v>IGT</v>
      </c>
      <c r="G227" s="18">
        <f>'MACHINE INFO'!M227</f>
        <v>0</v>
      </c>
      <c r="H227" s="18" t="str">
        <f>'MACHINE INFO'!N227</f>
        <v>5R40L40-400CR</v>
      </c>
      <c r="I227" s="336" t="e">
        <f>'MACHINE INFO'!#REF!</f>
        <v>#REF!</v>
      </c>
      <c r="J227" s="336" t="e">
        <f>'MACHINE INFO'!#REF!</f>
        <v>#REF!</v>
      </c>
      <c r="K227" s="18" t="str">
        <f>'MACHINE INFO'!O227</f>
        <v>VIDEO MACHINE</v>
      </c>
      <c r="L227" s="18" t="e">
        <f>'MACHINE INFO'!#REF!</f>
        <v>#REF!</v>
      </c>
      <c r="M227" s="573">
        <f>IF('MACHINE INFO'!P227="","",'MACHINE INFO'!P227)</f>
        <v>0</v>
      </c>
      <c r="N227" s="235">
        <f>'MACHINE INFO'!S227</f>
        <v>45870</v>
      </c>
      <c r="O227" s="344">
        <f>IF(D227=0,"",(IF($F$3="YTD TOTALS",SUM(Blank2:TEMPLATE!C228),SUM(Blank:TEMPLATE!C228))))</f>
        <v>0</v>
      </c>
      <c r="P227" s="344" t="s">
        <v>794</v>
      </c>
      <c r="Q227" s="344">
        <f>IF(D227=0,"",(IF($F$3="YTD TOTALS",SUM(Blank2:TEMPLATE!G228),SUM(Blank:TEMPLATE!G228))))</f>
        <v>0</v>
      </c>
      <c r="R227" s="344" t="str">
        <f t="shared" si="22"/>
        <v/>
      </c>
      <c r="S227" s="344">
        <f>IF(D227=0,"",(IF($F$3="YTD TOTALS",SUM(SUM(Blank2:TEMPLATE!D228),SUM(Blank2:TEMPLATE!E228)),SUM(SUM(Blank:TEMPLATE!D228),SUM(Blank:TEMPLATE!E228)))))</f>
        <v>0</v>
      </c>
      <c r="T227" s="344" t="str">
        <f t="shared" si="23"/>
        <v/>
      </c>
      <c r="U227" s="344">
        <f>IF(D227=0,"",(IF($F$3="YTD TOTALS",SUM(Blank2:TEMPLATE!F228),SUM(Blank:TEMPLATE!F228))))</f>
        <v>0</v>
      </c>
      <c r="V227" s="344" t="str">
        <f t="shared" si="24"/>
        <v/>
      </c>
      <c r="W227" s="344">
        <f>IF(D227=0,"",(IF($F$3="YTD TOTALS",SUM(Blank2:TEMPLATE!H228),SUM(Blank:TEMPLATE!H228))))</f>
        <v>0</v>
      </c>
      <c r="X227" s="344">
        <f>IF(D227=0,"",(IF($F$3="YTD TOTALS",SUM(Blank2:TEMPLATE!I228),SUM(Blank:TEMPLATE!I228))))</f>
        <v>0</v>
      </c>
      <c r="Y227" s="344">
        <f>IF(D227=0,"",(IF($F$3="YTD TOTALS",SUM(Blank2:TEMPLATE!J228),SUM(Blank:TEMPLATE!J228))))</f>
        <v>0</v>
      </c>
      <c r="Z227" s="344">
        <f>IF(D227=0,"",(IF($F$3="YTD TOTALS",(SUM(Blank2:TEMPLATE!L228)-('MACHINE INFO'!P227*(B$6-B227+1))),(SUM(Blank:TEMPLATE!L228)-('MACHINE INFO'!P227*(B$6-B227+1))))))</f>
        <v>0</v>
      </c>
      <c r="AA227" s="345">
        <f t="shared" si="25"/>
        <v>0</v>
      </c>
      <c r="AB227" s="346">
        <f>IF(D227=0,"",(SUM('MACHINE INFO'!Q227)))</f>
        <v>0.10199999999999998</v>
      </c>
      <c r="AC227" s="347" t="str">
        <f t="shared" si="26"/>
        <v/>
      </c>
      <c r="AD227" s="348" t="str">
        <f t="shared" si="27"/>
        <v/>
      </c>
      <c r="AO227" s="23"/>
    </row>
    <row r="228" spans="1:43" ht="19.25" customHeight="1" x14ac:dyDescent="0.4">
      <c r="A228" s="252" t="str">
        <f>'MACHINE INFO'!B228</f>
        <v>TP</v>
      </c>
      <c r="B228" s="228">
        <f>IF($F$3="YTD TOTALS",IF('MACHINE INFO'!C228-B$2&gt;0,'MACHINE INFO'!C228,B$2),'MACHINE INFO'!C228)</f>
        <v>45903</v>
      </c>
      <c r="C228" s="18">
        <f>'MACHINE INFO'!E228</f>
        <v>262</v>
      </c>
      <c r="D228" s="18">
        <f>'MACHINE INFO'!F228</f>
        <v>410179543</v>
      </c>
      <c r="E228" s="19">
        <f>'MACHINE INFO'!G228</f>
        <v>0.01</v>
      </c>
      <c r="F228" s="18" t="str">
        <f>'MACHINE INFO'!H228</f>
        <v>BLUBERI</v>
      </c>
      <c r="G228" s="18">
        <f>'MACHINE INFO'!M228</f>
        <v>0</v>
      </c>
      <c r="H228" s="18" t="str">
        <f>'MACHINE INFO'!N228</f>
        <v>5R40L66-660CR</v>
      </c>
      <c r="I228" s="336" t="e">
        <f>'MACHINE INFO'!#REF!</f>
        <v>#REF!</v>
      </c>
      <c r="J228" s="336" t="e">
        <f>'MACHINE INFO'!#REF!</f>
        <v>#REF!</v>
      </c>
      <c r="K228" s="18" t="str">
        <f>'MACHINE INFO'!O228</f>
        <v>VIDEO MACHINE</v>
      </c>
      <c r="L228" s="18" t="e">
        <f>'MACHINE INFO'!#REF!</f>
        <v>#REF!</v>
      </c>
      <c r="M228" s="573">
        <f>IF('MACHINE INFO'!P228="","",'MACHINE INFO'!P228)</f>
        <v>0</v>
      </c>
      <c r="N228" s="235">
        <f>'MACHINE INFO'!S228</f>
        <v>45536</v>
      </c>
      <c r="O228" s="344">
        <f>IF(D228=0,"",(IF($F$3="YTD TOTALS",SUM(Blank2:TEMPLATE!C229),SUM(Blank:TEMPLATE!C229))))</f>
        <v>0</v>
      </c>
      <c r="P228" s="344" t="s">
        <v>795</v>
      </c>
      <c r="Q228" s="344">
        <f>IF(D228=0,"",(IF($F$3="YTD TOTALS",SUM(Blank2:TEMPLATE!G229),SUM(Blank:TEMPLATE!G229))))</f>
        <v>0</v>
      </c>
      <c r="R228" s="344" t="str">
        <f t="shared" si="22"/>
        <v/>
      </c>
      <c r="S228" s="344">
        <f>IF(D228=0,"",(IF($F$3="YTD TOTALS",SUM(SUM(Blank2:TEMPLATE!D229),SUM(Blank2:TEMPLATE!E229)),SUM(SUM(Blank:TEMPLATE!D229),SUM(Blank:TEMPLATE!E229)))))</f>
        <v>0</v>
      </c>
      <c r="T228" s="344" t="str">
        <f t="shared" si="23"/>
        <v/>
      </c>
      <c r="U228" s="344">
        <f>IF(D228=0,"",(IF($F$3="YTD TOTALS",SUM(Blank2:TEMPLATE!F229),SUM(Blank:TEMPLATE!F229))))</f>
        <v>0</v>
      </c>
      <c r="V228" s="344" t="str">
        <f t="shared" si="24"/>
        <v/>
      </c>
      <c r="W228" s="344">
        <f>IF(D228=0,"",(IF($F$3="YTD TOTALS",SUM(Blank2:TEMPLATE!H229),SUM(Blank:TEMPLATE!H229))))</f>
        <v>0</v>
      </c>
      <c r="X228" s="344">
        <f>IF(D228=0,"",(IF($F$3="YTD TOTALS",SUM(Blank2:TEMPLATE!I229),SUM(Blank:TEMPLATE!I229))))</f>
        <v>0</v>
      </c>
      <c r="Y228" s="344">
        <f>IF(D228=0,"",(IF($F$3="YTD TOTALS",SUM(Blank2:TEMPLATE!J229),SUM(Blank:TEMPLATE!J229))))</f>
        <v>0</v>
      </c>
      <c r="Z228" s="344">
        <f>IF(D228=0,"",(IF($F$3="YTD TOTALS",(SUM(Blank2:TEMPLATE!L229)-('MACHINE INFO'!P228*(B$6-B228+1))),(SUM(Blank:TEMPLATE!L229)-('MACHINE INFO'!P228*(B$6-B228+1))))))</f>
        <v>0</v>
      </c>
      <c r="AA228" s="345">
        <f t="shared" si="25"/>
        <v>0</v>
      </c>
      <c r="AB228" s="346">
        <f>IF(D228=0,"",(SUM('MACHINE INFO'!Q228)))</f>
        <v>0.14000000000000001</v>
      </c>
      <c r="AC228" s="347" t="str">
        <f t="shared" si="26"/>
        <v/>
      </c>
      <c r="AD228" s="348" t="str">
        <f t="shared" si="27"/>
        <v/>
      </c>
    </row>
    <row r="229" spans="1:43" ht="19.25" customHeight="1" x14ac:dyDescent="0.4">
      <c r="A229" s="252" t="str">
        <f>'MACHINE INFO'!B229</f>
        <v>TP</v>
      </c>
      <c r="B229" s="228">
        <f>IF($F$3="YTD TOTALS",IF('MACHINE INFO'!C229-B$2&gt;0,'MACHINE INFO'!C229,B$2),'MACHINE INFO'!C229)</f>
        <v>45904</v>
      </c>
      <c r="C229" s="18">
        <f>'MACHINE INFO'!E229</f>
        <v>263</v>
      </c>
      <c r="D229" s="18">
        <f>'MACHINE INFO'!F229</f>
        <v>410183977</v>
      </c>
      <c r="E229" s="19">
        <f>'MACHINE INFO'!G229</f>
        <v>0.01</v>
      </c>
      <c r="F229" s="18" t="str">
        <f>'MACHINE INFO'!H229</f>
        <v>BLUBERI</v>
      </c>
      <c r="G229" s="18">
        <f>'MACHINE INFO'!M229</f>
        <v>0</v>
      </c>
      <c r="H229" s="18" t="str">
        <f>'MACHINE INFO'!N229</f>
        <v>5R40L66-660CR</v>
      </c>
      <c r="I229" s="336" t="e">
        <f>'MACHINE INFO'!#REF!</f>
        <v>#REF!</v>
      </c>
      <c r="J229" s="336" t="e">
        <f>'MACHINE INFO'!#REF!</f>
        <v>#REF!</v>
      </c>
      <c r="K229" s="18" t="str">
        <f>'MACHINE INFO'!O229</f>
        <v>VIDEO MACHINE</v>
      </c>
      <c r="L229" s="18" t="e">
        <f>'MACHINE INFO'!#REF!</f>
        <v>#REF!</v>
      </c>
      <c r="M229" s="573">
        <f>IF('MACHINE INFO'!P229="","",'MACHINE INFO'!P229)</f>
        <v>0</v>
      </c>
      <c r="N229" s="235">
        <f>'MACHINE INFO'!S229</f>
        <v>45536</v>
      </c>
      <c r="O229" s="344">
        <f>IF(D229=0,"",(IF($F$3="YTD TOTALS",SUM(Blank2:TEMPLATE!C230),SUM(Blank:TEMPLATE!C230))))</f>
        <v>0</v>
      </c>
      <c r="P229" s="344" t="s">
        <v>796</v>
      </c>
      <c r="Q229" s="344">
        <f>IF(D229=0,"",(IF($F$3="YTD TOTALS",SUM(Blank2:TEMPLATE!G230),SUM(Blank:TEMPLATE!G230))))</f>
        <v>0</v>
      </c>
      <c r="R229" s="344" t="str">
        <f t="shared" si="22"/>
        <v/>
      </c>
      <c r="S229" s="344">
        <f>IF(D229=0,"",(IF($F$3="YTD TOTALS",SUM(SUM(Blank2:TEMPLATE!D230),SUM(Blank2:TEMPLATE!E230)),SUM(SUM(Blank:TEMPLATE!D230),SUM(Blank:TEMPLATE!E230)))))</f>
        <v>0</v>
      </c>
      <c r="T229" s="344" t="str">
        <f t="shared" si="23"/>
        <v/>
      </c>
      <c r="U229" s="344">
        <f>IF(D229=0,"",(IF($F$3="YTD TOTALS",SUM(Blank2:TEMPLATE!F230),SUM(Blank:TEMPLATE!F230))))</f>
        <v>0</v>
      </c>
      <c r="V229" s="344" t="str">
        <f t="shared" si="24"/>
        <v/>
      </c>
      <c r="W229" s="344">
        <f>IF(D229=0,"",(IF($F$3="YTD TOTALS",SUM(Blank2:TEMPLATE!H230),SUM(Blank:TEMPLATE!H230))))</f>
        <v>0</v>
      </c>
      <c r="X229" s="344">
        <f>IF(D229=0,"",(IF($F$3="YTD TOTALS",SUM(Blank2:TEMPLATE!I230),SUM(Blank:TEMPLATE!I230))))</f>
        <v>0</v>
      </c>
      <c r="Y229" s="344">
        <f>IF(D229=0,"",(IF($F$3="YTD TOTALS",SUM(Blank2:TEMPLATE!J230),SUM(Blank:TEMPLATE!J230))))</f>
        <v>0</v>
      </c>
      <c r="Z229" s="344">
        <f>IF(D229=0,"",(IF($F$3="YTD TOTALS",(SUM(Blank2:TEMPLATE!L230)-('MACHINE INFO'!P229*(B$6-B229+1))),(SUM(Blank:TEMPLATE!L230)-('MACHINE INFO'!P229*(B$6-B229+1))))))</f>
        <v>0</v>
      </c>
      <c r="AA229" s="345">
        <f t="shared" si="25"/>
        <v>0</v>
      </c>
      <c r="AB229" s="346">
        <f>IF(D229=0,"",(SUM('MACHINE INFO'!Q229)))</f>
        <v>0.14000000000000001</v>
      </c>
      <c r="AC229" s="347" t="str">
        <f t="shared" si="26"/>
        <v/>
      </c>
      <c r="AD229" s="348" t="str">
        <f t="shared" si="27"/>
        <v/>
      </c>
      <c r="AO229" s="23"/>
    </row>
    <row r="230" spans="1:43" ht="19.25" customHeight="1" x14ac:dyDescent="0.4">
      <c r="A230" s="252" t="str">
        <f>'MACHINE INFO'!B230</f>
        <v>TP</v>
      </c>
      <c r="B230" s="228">
        <f>IF($F$3="YTD TOTALS",IF('MACHINE INFO'!C230-B$2&gt;0,'MACHINE INFO'!C230,B$2),'MACHINE INFO'!C230)</f>
        <v>45904</v>
      </c>
      <c r="C230" s="18">
        <f>'MACHINE INFO'!E230</f>
        <v>264</v>
      </c>
      <c r="D230" s="18">
        <f>'MACHINE INFO'!F230</f>
        <v>410195948</v>
      </c>
      <c r="E230" s="19">
        <f>'MACHINE INFO'!G230</f>
        <v>0.01</v>
      </c>
      <c r="F230" s="18" t="str">
        <f>'MACHINE INFO'!H230</f>
        <v>BLUBERI</v>
      </c>
      <c r="G230" s="18">
        <f>'MACHINE INFO'!M230</f>
        <v>0</v>
      </c>
      <c r="H230" s="18" t="str">
        <f>'MACHINE INFO'!N230</f>
        <v>5R40L66-660CR</v>
      </c>
      <c r="I230" s="336" t="e">
        <f>'MACHINE INFO'!#REF!</f>
        <v>#REF!</v>
      </c>
      <c r="J230" s="336" t="e">
        <f>'MACHINE INFO'!#REF!</f>
        <v>#REF!</v>
      </c>
      <c r="K230" s="18" t="str">
        <f>'MACHINE INFO'!O230</f>
        <v>VIDEO MACHINE</v>
      </c>
      <c r="L230" s="18" t="e">
        <f>'MACHINE INFO'!#REF!</f>
        <v>#REF!</v>
      </c>
      <c r="M230" s="573">
        <f>IF('MACHINE INFO'!P230="","",'MACHINE INFO'!P230)</f>
        <v>0</v>
      </c>
      <c r="N230" s="235">
        <f>'MACHINE INFO'!S230</f>
        <v>45536</v>
      </c>
      <c r="O230" s="344">
        <f>IF(D230=0,"",(IF($F$3="YTD TOTALS",SUM(Blank2:TEMPLATE!C231),SUM(Blank:TEMPLATE!C231))))</f>
        <v>0</v>
      </c>
      <c r="P230" s="344" t="s">
        <v>797</v>
      </c>
      <c r="Q230" s="344">
        <f>IF(D230=0,"",(IF($F$3="YTD TOTALS",SUM(Blank2:TEMPLATE!G231),SUM(Blank:TEMPLATE!G231))))</f>
        <v>0</v>
      </c>
      <c r="R230" s="344" t="str">
        <f t="shared" si="22"/>
        <v/>
      </c>
      <c r="S230" s="344">
        <f>IF(D230=0,"",(IF($F$3="YTD TOTALS",SUM(SUM(Blank2:TEMPLATE!D231),SUM(Blank2:TEMPLATE!E231)),SUM(SUM(Blank:TEMPLATE!D231),SUM(Blank:TEMPLATE!E231)))))</f>
        <v>0</v>
      </c>
      <c r="T230" s="344" t="str">
        <f t="shared" si="23"/>
        <v/>
      </c>
      <c r="U230" s="344">
        <f>IF(D230=0,"",(IF($F$3="YTD TOTALS",SUM(Blank2:TEMPLATE!F231),SUM(Blank:TEMPLATE!F231))))</f>
        <v>0</v>
      </c>
      <c r="V230" s="344" t="str">
        <f t="shared" si="24"/>
        <v/>
      </c>
      <c r="W230" s="344">
        <f>IF(D230=0,"",(IF($F$3="YTD TOTALS",SUM(Blank2:TEMPLATE!H231),SUM(Blank:TEMPLATE!H231))))</f>
        <v>0</v>
      </c>
      <c r="X230" s="344">
        <f>IF(D230=0,"",(IF($F$3="YTD TOTALS",SUM(Blank2:TEMPLATE!I231),SUM(Blank:TEMPLATE!I231))))</f>
        <v>0</v>
      </c>
      <c r="Y230" s="344">
        <f>IF(D230=0,"",(IF($F$3="YTD TOTALS",SUM(Blank2:TEMPLATE!J231),SUM(Blank:TEMPLATE!J231))))</f>
        <v>0</v>
      </c>
      <c r="Z230" s="344">
        <f>IF(D230=0,"",(IF($F$3="YTD TOTALS",(SUM(Blank2:TEMPLATE!L231)-('MACHINE INFO'!P230*(B$6-B230+1))),(SUM(Blank:TEMPLATE!L231)-('MACHINE INFO'!P230*(B$6-B230+1))))))</f>
        <v>0</v>
      </c>
      <c r="AA230" s="345">
        <f t="shared" si="25"/>
        <v>0</v>
      </c>
      <c r="AB230" s="346">
        <f>IF(D230=0,"",(SUM('MACHINE INFO'!Q230)))</f>
        <v>0.14000000000000001</v>
      </c>
      <c r="AC230" s="347" t="str">
        <f t="shared" si="26"/>
        <v/>
      </c>
      <c r="AD230" s="348" t="str">
        <f t="shared" si="27"/>
        <v/>
      </c>
    </row>
    <row r="231" spans="1:43" ht="19.25" customHeight="1" x14ac:dyDescent="0.4">
      <c r="A231" s="252" t="str">
        <f>'MACHINE INFO'!B231</f>
        <v>TP</v>
      </c>
      <c r="B231" s="228">
        <f>IF($F$3="YTD TOTALS",IF('MACHINE INFO'!C231-B$2&gt;0,'MACHINE INFO'!C231,B$2),'MACHINE INFO'!C231)</f>
        <v>45905</v>
      </c>
      <c r="C231" s="18">
        <f>'MACHINE INFO'!E231</f>
        <v>265</v>
      </c>
      <c r="D231" s="18">
        <f>'MACHINE INFO'!F231</f>
        <v>410205237</v>
      </c>
      <c r="E231" s="19">
        <f>'MACHINE INFO'!G231</f>
        <v>1</v>
      </c>
      <c r="F231" s="18" t="str">
        <f>'MACHINE INFO'!H231</f>
        <v>EVERI</v>
      </c>
      <c r="G231" s="18">
        <f>'MACHINE INFO'!M231</f>
        <v>0</v>
      </c>
      <c r="H231" s="18" t="str">
        <f>'MACHINE INFO'!N231</f>
        <v>3R1L1-10CR</v>
      </c>
      <c r="I231" s="336" t="e">
        <f>'MACHINE INFO'!#REF!</f>
        <v>#REF!</v>
      </c>
      <c r="J231" s="336" t="e">
        <f>'MACHINE INFO'!#REF!</f>
        <v>#REF!</v>
      </c>
      <c r="K231" s="18" t="str">
        <f>'MACHINE INFO'!O231</f>
        <v>REEL MACHINE</v>
      </c>
      <c r="L231" s="18" t="e">
        <f>'MACHINE INFO'!#REF!</f>
        <v>#REF!</v>
      </c>
      <c r="M231" s="573">
        <f>IF('MACHINE INFO'!P231="","",'MACHINE INFO'!P231)</f>
        <v>25</v>
      </c>
      <c r="N231" s="235">
        <f>'MACHINE INFO'!S231</f>
        <v>45597</v>
      </c>
      <c r="O231" s="344">
        <f>IF(D231=0,"",(IF($F$3="YTD TOTALS",SUM(Blank2:TEMPLATE!C232),SUM(Blank:TEMPLATE!C232))))</f>
        <v>0</v>
      </c>
      <c r="P231" s="344" t="s">
        <v>798</v>
      </c>
      <c r="Q231" s="344">
        <f>IF(D231=0,"",(IF($F$3="YTD TOTALS",SUM(Blank2:TEMPLATE!G232),SUM(Blank:TEMPLATE!G232))))</f>
        <v>0</v>
      </c>
      <c r="R231" s="344" t="str">
        <f t="shared" si="22"/>
        <v/>
      </c>
      <c r="S231" s="344">
        <f>IF(D231=0,"",(IF($F$3="YTD TOTALS",SUM(SUM(Blank2:TEMPLATE!D232),SUM(Blank2:TEMPLATE!E232)),SUM(SUM(Blank:TEMPLATE!D232),SUM(Blank:TEMPLATE!E232)))))</f>
        <v>0</v>
      </c>
      <c r="T231" s="344" t="str">
        <f t="shared" si="23"/>
        <v/>
      </c>
      <c r="U231" s="344">
        <f>IF(D231=0,"",(IF($F$3="YTD TOTALS",SUM(Blank2:TEMPLATE!F232),SUM(Blank:TEMPLATE!F232))))</f>
        <v>0</v>
      </c>
      <c r="V231" s="344" t="str">
        <f t="shared" si="24"/>
        <v/>
      </c>
      <c r="W231" s="344">
        <f>IF(D231=0,"",(IF($F$3="YTD TOTALS",SUM(Blank2:TEMPLATE!H232),SUM(Blank:TEMPLATE!H232))))</f>
        <v>0</v>
      </c>
      <c r="X231" s="344">
        <f>IF(D231=0,"",(IF($F$3="YTD TOTALS",SUM(Blank2:TEMPLATE!I232),SUM(Blank:TEMPLATE!I232))))</f>
        <v>0</v>
      </c>
      <c r="Y231" s="344">
        <f>IF(D231=0,"",(IF($F$3="YTD TOTALS",SUM(Blank2:TEMPLATE!J232),SUM(Blank:TEMPLATE!J232))))</f>
        <v>0</v>
      </c>
      <c r="Z231" s="344">
        <f>IF(D231=0,"",(IF($F$3="YTD TOTALS",(SUM(Blank2:TEMPLATE!L232)-('MACHINE INFO'!P231*(B$6-B231+1))),(SUM(Blank:TEMPLATE!L232)-('MACHINE INFO'!P231*(B$6-B231+1))))))</f>
        <v>-2150</v>
      </c>
      <c r="AA231" s="345">
        <f t="shared" si="25"/>
        <v>-25</v>
      </c>
      <c r="AB231" s="346">
        <f>IF(D231=0,"",(SUM('MACHINE INFO'!Q231)))</f>
        <v>0.13200000000000001</v>
      </c>
      <c r="AC231" s="347" t="str">
        <f t="shared" si="26"/>
        <v/>
      </c>
      <c r="AD231" s="348" t="str">
        <f t="shared" si="27"/>
        <v/>
      </c>
      <c r="AO231" s="17"/>
    </row>
    <row r="232" spans="1:43" ht="19.25" customHeight="1" x14ac:dyDescent="0.4">
      <c r="A232" s="252" t="str">
        <f>'MACHINE INFO'!B232</f>
        <v>TP</v>
      </c>
      <c r="B232" s="228">
        <f>IF($F$3="YTD TOTALS",IF('MACHINE INFO'!C232-B$2&gt;0,'MACHINE INFO'!C232,B$2),'MACHINE INFO'!C232)</f>
        <v>45904</v>
      </c>
      <c r="C232" s="18">
        <f>'MACHINE INFO'!E232</f>
        <v>266</v>
      </c>
      <c r="D232" s="18">
        <f>'MACHINE INFO'!F232</f>
        <v>410217472</v>
      </c>
      <c r="E232" s="19">
        <f>'MACHINE INFO'!G232</f>
        <v>0.01</v>
      </c>
      <c r="F232" s="18" t="str">
        <f>'MACHINE INFO'!H232</f>
        <v>BLUBERI</v>
      </c>
      <c r="G232" s="18">
        <f>'MACHINE INFO'!M232</f>
        <v>0</v>
      </c>
      <c r="H232" s="18" t="str">
        <f>'MACHINE INFO'!N232</f>
        <v>5R40L66-660CR</v>
      </c>
      <c r="I232" s="336" t="e">
        <f>'MACHINE INFO'!#REF!</f>
        <v>#REF!</v>
      </c>
      <c r="J232" s="336" t="e">
        <f>'MACHINE INFO'!#REF!</f>
        <v>#REF!</v>
      </c>
      <c r="K232" s="18" t="str">
        <f>'MACHINE INFO'!O232</f>
        <v>VIDEO MACHINE</v>
      </c>
      <c r="L232" s="18" t="e">
        <f>'MACHINE INFO'!#REF!</f>
        <v>#REF!</v>
      </c>
      <c r="M232" s="573">
        <f>IF('MACHINE INFO'!P232="","",'MACHINE INFO'!P232)</f>
        <v>0</v>
      </c>
      <c r="N232" s="235">
        <f>'MACHINE INFO'!S232</f>
        <v>45536</v>
      </c>
      <c r="O232" s="344">
        <f>IF(D232=0,"",(IF($F$3="YTD TOTALS",SUM(Blank2:TEMPLATE!C233),SUM(Blank:TEMPLATE!C233))))</f>
        <v>0</v>
      </c>
      <c r="P232" s="344" t="s">
        <v>799</v>
      </c>
      <c r="Q232" s="344">
        <f>IF(D232=0,"",(IF($F$3="YTD TOTALS",SUM(Blank2:TEMPLATE!G233),SUM(Blank:TEMPLATE!G233))))</f>
        <v>0</v>
      </c>
      <c r="R232" s="344" t="str">
        <f t="shared" si="22"/>
        <v/>
      </c>
      <c r="S232" s="344">
        <f>IF(D232=0,"",(IF($F$3="YTD TOTALS",SUM(SUM(Blank2:TEMPLATE!D233),SUM(Blank2:TEMPLATE!E233)),SUM(SUM(Blank:TEMPLATE!D233),SUM(Blank:TEMPLATE!E233)))))</f>
        <v>0</v>
      </c>
      <c r="T232" s="344" t="str">
        <f t="shared" si="23"/>
        <v/>
      </c>
      <c r="U232" s="344">
        <f>IF(D232=0,"",(IF($F$3="YTD TOTALS",SUM(Blank2:TEMPLATE!F233),SUM(Blank:TEMPLATE!F233))))</f>
        <v>0</v>
      </c>
      <c r="V232" s="344" t="str">
        <f t="shared" si="24"/>
        <v/>
      </c>
      <c r="W232" s="344">
        <f>IF(D232=0,"",(IF($F$3="YTD TOTALS",SUM(Blank2:TEMPLATE!H233),SUM(Blank:TEMPLATE!H233))))</f>
        <v>0</v>
      </c>
      <c r="X232" s="344">
        <f>IF(D232=0,"",(IF($F$3="YTD TOTALS",SUM(Blank2:TEMPLATE!I233),SUM(Blank:TEMPLATE!I233))))</f>
        <v>0</v>
      </c>
      <c r="Y232" s="344">
        <f>IF(D232=0,"",(IF($F$3="YTD TOTALS",SUM(Blank2:TEMPLATE!J233),SUM(Blank:TEMPLATE!J233))))</f>
        <v>0</v>
      </c>
      <c r="Z232" s="344">
        <f>IF(D232=0,"",(IF($F$3="YTD TOTALS",(SUM(Blank2:TEMPLATE!L233)-('MACHINE INFO'!P232*(B$6-B232+1))),(SUM(Blank:TEMPLATE!L233)-('MACHINE INFO'!P232*(B$6-B232+1))))))</f>
        <v>0</v>
      </c>
      <c r="AA232" s="345">
        <f t="shared" si="25"/>
        <v>0</v>
      </c>
      <c r="AB232" s="346">
        <f>IF(D232=0,"",(SUM('MACHINE INFO'!Q232)))</f>
        <v>0.12</v>
      </c>
      <c r="AC232" s="347" t="str">
        <f t="shared" si="26"/>
        <v/>
      </c>
      <c r="AD232" s="348" t="str">
        <f t="shared" si="27"/>
        <v/>
      </c>
      <c r="AE232" s="17"/>
      <c r="AO232" s="17"/>
      <c r="AP232" s="17"/>
    </row>
    <row r="233" spans="1:43" ht="19.25" customHeight="1" x14ac:dyDescent="0.4">
      <c r="A233" s="252" t="str">
        <f>'MACHINE INFO'!B233</f>
        <v>TP</v>
      </c>
      <c r="B233" s="228">
        <f>IF($F$3="YTD TOTALS",IF('MACHINE INFO'!C233-B$2&gt;0,'MACHINE INFO'!C233,B$2),'MACHINE INFO'!C233)</f>
        <v>45904</v>
      </c>
      <c r="C233" s="18">
        <f>'MACHINE INFO'!E233</f>
        <v>267</v>
      </c>
      <c r="D233" s="18">
        <f>'MACHINE INFO'!F233</f>
        <v>410224878</v>
      </c>
      <c r="E233" s="19">
        <f>'MACHINE INFO'!G233</f>
        <v>0.01</v>
      </c>
      <c r="F233" s="18" t="str">
        <f>'MACHINE INFO'!H233</f>
        <v>BLUBERI</v>
      </c>
      <c r="G233" s="18">
        <f>'MACHINE INFO'!M233</f>
        <v>0</v>
      </c>
      <c r="H233" s="18" t="str">
        <f>'MACHINE INFO'!N233</f>
        <v>5R40L66-660CR</v>
      </c>
      <c r="I233" s="336" t="e">
        <f>'MACHINE INFO'!#REF!</f>
        <v>#REF!</v>
      </c>
      <c r="J233" s="336" t="e">
        <f>'MACHINE INFO'!#REF!</f>
        <v>#REF!</v>
      </c>
      <c r="K233" s="18" t="str">
        <f>'MACHINE INFO'!O233</f>
        <v>VIDEO MACHINE</v>
      </c>
      <c r="L233" s="18" t="e">
        <f>'MACHINE INFO'!#REF!</f>
        <v>#REF!</v>
      </c>
      <c r="M233" s="573">
        <f>IF('MACHINE INFO'!P233="","",'MACHINE INFO'!P233)</f>
        <v>0</v>
      </c>
      <c r="N233" s="235">
        <f>'MACHINE INFO'!S233</f>
        <v>45536</v>
      </c>
      <c r="O233" s="344">
        <f>IF(D233=0,"",(IF($F$3="YTD TOTALS",SUM(Blank2:TEMPLATE!C234),SUM(Blank:TEMPLATE!C234))))</f>
        <v>0</v>
      </c>
      <c r="P233" s="344" t="s">
        <v>800</v>
      </c>
      <c r="Q233" s="344">
        <f>IF(D233=0,"",(IF($F$3="YTD TOTALS",SUM(Blank2:TEMPLATE!G234),SUM(Blank:TEMPLATE!G234))))</f>
        <v>0</v>
      </c>
      <c r="R233" s="344" t="str">
        <f t="shared" si="22"/>
        <v/>
      </c>
      <c r="S233" s="344">
        <f>IF(D233=0,"",(IF($F$3="YTD TOTALS",SUM(SUM(Blank2:TEMPLATE!D234),SUM(Blank2:TEMPLATE!E234)),SUM(SUM(Blank:TEMPLATE!D234),SUM(Blank:TEMPLATE!E234)))))</f>
        <v>0</v>
      </c>
      <c r="T233" s="344" t="str">
        <f t="shared" si="23"/>
        <v/>
      </c>
      <c r="U233" s="344">
        <f>IF(D233=0,"",(IF($F$3="YTD TOTALS",SUM(Blank2:TEMPLATE!F234),SUM(Blank:TEMPLATE!F234))))</f>
        <v>0</v>
      </c>
      <c r="V233" s="344" t="str">
        <f t="shared" si="24"/>
        <v/>
      </c>
      <c r="W233" s="344">
        <f>IF(D233=0,"",(IF($F$3="YTD TOTALS",SUM(Blank2:TEMPLATE!H234),SUM(Blank:TEMPLATE!H234))))</f>
        <v>0</v>
      </c>
      <c r="X233" s="344">
        <f>IF(D233=0,"",(IF($F$3="YTD TOTALS",SUM(Blank2:TEMPLATE!I234),SUM(Blank:TEMPLATE!I234))))</f>
        <v>0</v>
      </c>
      <c r="Y233" s="344">
        <f>IF(D233=0,"",(IF($F$3="YTD TOTALS",SUM(Blank2:TEMPLATE!J234),SUM(Blank:TEMPLATE!J234))))</f>
        <v>0</v>
      </c>
      <c r="Z233" s="344">
        <f>IF(D233=0,"",(IF($F$3="YTD TOTALS",(SUM(Blank2:TEMPLATE!L234)-('MACHINE INFO'!P233*(B$6-B233+1))),(SUM(Blank:TEMPLATE!L234)-('MACHINE INFO'!P233*(B$6-B233+1))))))</f>
        <v>0</v>
      </c>
      <c r="AA233" s="345">
        <f t="shared" si="25"/>
        <v>0</v>
      </c>
      <c r="AB233" s="346">
        <f>IF(D233=0,"",(SUM('MACHINE INFO'!Q233)))</f>
        <v>0.12</v>
      </c>
      <c r="AC233" s="347" t="str">
        <f t="shared" si="26"/>
        <v/>
      </c>
      <c r="AD233" s="348" t="str">
        <f t="shared" si="27"/>
        <v/>
      </c>
      <c r="AE233" s="17"/>
      <c r="AO233" s="17"/>
      <c r="AP233" s="17"/>
    </row>
    <row r="234" spans="1:43" ht="19.25" customHeight="1" x14ac:dyDescent="0.4">
      <c r="A234" s="252" t="str">
        <f>'MACHINE INFO'!B234</f>
        <v>TP</v>
      </c>
      <c r="B234" s="228">
        <f>IF($F$3="YTD TOTALS",IF('MACHINE INFO'!C234-B$2&gt;0,'MACHINE INFO'!C234,B$2),'MACHINE INFO'!C234)</f>
        <v>45904</v>
      </c>
      <c r="C234" s="18">
        <f>'MACHINE INFO'!E234</f>
        <v>268</v>
      </c>
      <c r="D234" s="18">
        <f>'MACHINE INFO'!F234</f>
        <v>410236731</v>
      </c>
      <c r="E234" s="19">
        <f>'MACHINE INFO'!G234</f>
        <v>0.01</v>
      </c>
      <c r="F234" s="18" t="str">
        <f>'MACHINE INFO'!H234</f>
        <v>BLUBERI</v>
      </c>
      <c r="G234" s="18">
        <f>'MACHINE INFO'!M234</f>
        <v>0</v>
      </c>
      <c r="H234" s="18" t="str">
        <f>'MACHINE INFO'!N234</f>
        <v>5R40L66-660CR</v>
      </c>
      <c r="I234" s="336" t="e">
        <f>'MACHINE INFO'!#REF!</f>
        <v>#REF!</v>
      </c>
      <c r="J234" s="336" t="e">
        <f>'MACHINE INFO'!#REF!</f>
        <v>#REF!</v>
      </c>
      <c r="K234" s="18" t="str">
        <f>'MACHINE INFO'!O234</f>
        <v>VIDEO MACHINE</v>
      </c>
      <c r="L234" s="18" t="e">
        <f>'MACHINE INFO'!#REF!</f>
        <v>#REF!</v>
      </c>
      <c r="M234" s="573">
        <f>IF('MACHINE INFO'!P234="","",'MACHINE INFO'!P234)</f>
        <v>0</v>
      </c>
      <c r="N234" s="235">
        <f>'MACHINE INFO'!S234</f>
        <v>45536</v>
      </c>
      <c r="O234" s="344">
        <f>IF(D234=0,"",(IF($F$3="YTD TOTALS",SUM(Blank2:TEMPLATE!C235),SUM(Blank:TEMPLATE!C235))))</f>
        <v>0</v>
      </c>
      <c r="P234" s="344" t="s">
        <v>801</v>
      </c>
      <c r="Q234" s="344">
        <f>IF(D234=0,"",(IF($F$3="YTD TOTALS",SUM(Blank2:TEMPLATE!G235),SUM(Blank:TEMPLATE!G235))))</f>
        <v>0</v>
      </c>
      <c r="R234" s="344" t="str">
        <f t="shared" si="22"/>
        <v/>
      </c>
      <c r="S234" s="344">
        <f>IF(D234=0,"",(IF($F$3="YTD TOTALS",SUM(SUM(Blank2:TEMPLATE!D235),SUM(Blank2:TEMPLATE!E235)),SUM(SUM(Blank:TEMPLATE!D235),SUM(Blank:TEMPLATE!E235)))))</f>
        <v>0</v>
      </c>
      <c r="T234" s="344" t="str">
        <f t="shared" si="23"/>
        <v/>
      </c>
      <c r="U234" s="344">
        <f>IF(D234=0,"",(IF($F$3="YTD TOTALS",SUM(Blank2:TEMPLATE!F235),SUM(Blank:TEMPLATE!F235))))</f>
        <v>0</v>
      </c>
      <c r="V234" s="344" t="str">
        <f t="shared" si="24"/>
        <v/>
      </c>
      <c r="W234" s="344">
        <f>IF(D234=0,"",(IF($F$3="YTD TOTALS",SUM(Blank2:TEMPLATE!H235),SUM(Blank:TEMPLATE!H235))))</f>
        <v>0</v>
      </c>
      <c r="X234" s="344">
        <f>IF(D234=0,"",(IF($F$3="YTD TOTALS",SUM(Blank2:TEMPLATE!I235),SUM(Blank:TEMPLATE!I235))))</f>
        <v>0</v>
      </c>
      <c r="Y234" s="344">
        <f>IF(D234=0,"",(IF($F$3="YTD TOTALS",SUM(Blank2:TEMPLATE!J235),SUM(Blank:TEMPLATE!J235))))</f>
        <v>0</v>
      </c>
      <c r="Z234" s="344">
        <f>IF(D234=0,"",(IF($F$3="YTD TOTALS",(SUM(Blank2:TEMPLATE!L235)-('MACHINE INFO'!P234*(B$6-B234+1))),(SUM(Blank:TEMPLATE!L235)-('MACHINE INFO'!P234*(B$6-B234+1))))))</f>
        <v>0</v>
      </c>
      <c r="AA234" s="345">
        <f t="shared" si="25"/>
        <v>0</v>
      </c>
      <c r="AB234" s="346">
        <f>IF(D234=0,"",(SUM('MACHINE INFO'!Q234)))</f>
        <v>0.12</v>
      </c>
      <c r="AC234" s="347" t="str">
        <f t="shared" si="26"/>
        <v/>
      </c>
      <c r="AD234" s="348" t="str">
        <f t="shared" si="27"/>
        <v/>
      </c>
      <c r="AE234" s="17"/>
      <c r="AO234" s="17"/>
      <c r="AP234" s="17"/>
    </row>
    <row r="235" spans="1:43" ht="19.25" customHeight="1" x14ac:dyDescent="0.4">
      <c r="A235" s="252" t="str">
        <f>'MACHINE INFO'!B235</f>
        <v>TP</v>
      </c>
      <c r="B235" s="228">
        <f>IF($F$3="YTD TOTALS",IF('MACHINE INFO'!C235-B$2&gt;0,'MACHINE INFO'!C235,B$2),'MACHINE INFO'!C235)</f>
        <v>45904</v>
      </c>
      <c r="C235" s="18">
        <f>'MACHINE INFO'!E235</f>
        <v>269</v>
      </c>
      <c r="D235" s="18">
        <f>'MACHINE INFO'!F235</f>
        <v>410241697</v>
      </c>
      <c r="E235" s="19">
        <f>'MACHINE INFO'!G235</f>
        <v>0.01</v>
      </c>
      <c r="F235" s="18" t="str">
        <f>'MACHINE INFO'!H235</f>
        <v>LIGHT AND WONDER</v>
      </c>
      <c r="G235" s="18">
        <f>'MACHINE INFO'!M235</f>
        <v>0</v>
      </c>
      <c r="H235" s="18" t="str">
        <f>'MACHINE INFO'!N235</f>
        <v>3R30L50-250CR</v>
      </c>
      <c r="I235" s="336" t="e">
        <f>'MACHINE INFO'!#REF!</f>
        <v>#REF!</v>
      </c>
      <c r="J235" s="336" t="e">
        <f>'MACHINE INFO'!#REF!</f>
        <v>#REF!</v>
      </c>
      <c r="K235" s="18" t="str">
        <f>'MACHINE INFO'!O235</f>
        <v>STEPPER REEL</v>
      </c>
      <c r="L235" s="18" t="e">
        <f>'MACHINE INFO'!#REF!</f>
        <v>#REF!</v>
      </c>
      <c r="M235" s="573">
        <f>IF('MACHINE INFO'!P235="","",'MACHINE INFO'!P235)</f>
        <v>0</v>
      </c>
      <c r="N235" s="235">
        <f>'MACHINE INFO'!S235</f>
        <v>45901</v>
      </c>
      <c r="O235" s="344">
        <f>IF(D235=0,"",(IF($F$3="YTD TOTALS",SUM(Blank2:TEMPLATE!C236),SUM(Blank:TEMPLATE!C236))))</f>
        <v>0</v>
      </c>
      <c r="P235" s="344" t="s">
        <v>802</v>
      </c>
      <c r="Q235" s="344">
        <f>IF(D235=0,"",(IF($F$3="YTD TOTALS",SUM(Blank2:TEMPLATE!G236),SUM(Blank:TEMPLATE!G236))))</f>
        <v>0</v>
      </c>
      <c r="R235" s="344" t="str">
        <f t="shared" si="22"/>
        <v/>
      </c>
      <c r="S235" s="344">
        <f>IF(D235=0,"",(IF($F$3="YTD TOTALS",SUM(SUM(Blank2:TEMPLATE!D236),SUM(Blank2:TEMPLATE!E236)),SUM(SUM(Blank:TEMPLATE!D236),SUM(Blank:TEMPLATE!E236)))))</f>
        <v>0</v>
      </c>
      <c r="T235" s="344" t="str">
        <f t="shared" si="23"/>
        <v/>
      </c>
      <c r="U235" s="344">
        <f>IF(D235=0,"",(IF($F$3="YTD TOTALS",SUM(Blank2:TEMPLATE!F236),SUM(Blank:TEMPLATE!F236))))</f>
        <v>0</v>
      </c>
      <c r="V235" s="344" t="str">
        <f t="shared" si="24"/>
        <v/>
      </c>
      <c r="W235" s="344">
        <f>IF(D235=0,"",(IF($F$3="YTD TOTALS",SUM(Blank2:TEMPLATE!H236),SUM(Blank:TEMPLATE!H236))))</f>
        <v>0</v>
      </c>
      <c r="X235" s="344">
        <f>IF(D235=0,"",(IF($F$3="YTD TOTALS",SUM(Blank2:TEMPLATE!I236),SUM(Blank:TEMPLATE!I236))))</f>
        <v>0</v>
      </c>
      <c r="Y235" s="344">
        <f>IF(D235=0,"",(IF($F$3="YTD TOTALS",SUM(Blank2:TEMPLATE!J236),SUM(Blank:TEMPLATE!J236))))</f>
        <v>0</v>
      </c>
      <c r="Z235" s="344">
        <f>IF(D235=0,"",(IF($F$3="YTD TOTALS",(SUM(Blank2:TEMPLATE!L236)-('MACHINE INFO'!P235*(B$6-B235+1))),(SUM(Blank:TEMPLATE!L236)-('MACHINE INFO'!P235*(B$6-B235+1))))))</f>
        <v>0</v>
      </c>
      <c r="AA235" s="345">
        <f t="shared" si="25"/>
        <v>0</v>
      </c>
      <c r="AB235" s="346">
        <f>IF(D235=0,"",(SUM('MACHINE INFO'!Q235)))</f>
        <v>0.11760000000000004</v>
      </c>
      <c r="AC235" s="347" t="str">
        <f t="shared" si="26"/>
        <v/>
      </c>
      <c r="AD235" s="348" t="str">
        <f t="shared" si="27"/>
        <v/>
      </c>
      <c r="AE235" s="17"/>
      <c r="AO235" s="17"/>
      <c r="AP235" s="17"/>
    </row>
    <row r="236" spans="1:43" ht="19.25" customHeight="1" x14ac:dyDescent="0.4">
      <c r="A236" s="252" t="str">
        <f>'MACHINE INFO'!B236</f>
        <v>TP</v>
      </c>
      <c r="B236" s="228">
        <f>IF($F$3="YTD TOTALS",IF('MACHINE INFO'!C236-B$2&gt;0,'MACHINE INFO'!C236,B$2),'MACHINE INFO'!C236)</f>
        <v>45904</v>
      </c>
      <c r="C236" s="18">
        <f>'MACHINE INFO'!E236</f>
        <v>270</v>
      </c>
      <c r="D236" s="18">
        <f>'MACHINE INFO'!F236</f>
        <v>410258052</v>
      </c>
      <c r="E236" s="19">
        <f>'MACHINE INFO'!G236</f>
        <v>0.01</v>
      </c>
      <c r="F236" s="18" t="str">
        <f>'MACHINE INFO'!H236</f>
        <v>LIGHT AND WONDER</v>
      </c>
      <c r="G236" s="18">
        <f>'MACHINE INFO'!M236</f>
        <v>0</v>
      </c>
      <c r="H236" s="18" t="str">
        <f>'MACHINE INFO'!N236</f>
        <v>3R30L50-250CR</v>
      </c>
      <c r="I236" s="336" t="e">
        <f>'MACHINE INFO'!#REF!</f>
        <v>#REF!</v>
      </c>
      <c r="J236" s="336" t="e">
        <f>'MACHINE INFO'!#REF!</f>
        <v>#REF!</v>
      </c>
      <c r="K236" s="18" t="str">
        <f>'MACHINE INFO'!O236</f>
        <v>STEPPER REEL</v>
      </c>
      <c r="L236" s="18" t="e">
        <f>'MACHINE INFO'!#REF!</f>
        <v>#REF!</v>
      </c>
      <c r="M236" s="573">
        <f>IF('MACHINE INFO'!P236="","",'MACHINE INFO'!P236)</f>
        <v>0</v>
      </c>
      <c r="N236" s="235">
        <f>'MACHINE INFO'!S236</f>
        <v>45901</v>
      </c>
      <c r="O236" s="344">
        <f>IF(D236=0,"",(IF($F$3="YTD TOTALS",SUM(Blank2:TEMPLATE!C237),SUM(Blank:TEMPLATE!C237))))</f>
        <v>0</v>
      </c>
      <c r="P236" s="344" t="s">
        <v>803</v>
      </c>
      <c r="Q236" s="344">
        <f>IF(D236=0,"",(IF($F$3="YTD TOTALS",SUM(Blank2:TEMPLATE!G237),SUM(Blank:TEMPLATE!G237))))</f>
        <v>0</v>
      </c>
      <c r="R236" s="344" t="str">
        <f t="shared" si="22"/>
        <v/>
      </c>
      <c r="S236" s="344">
        <f>IF(D236=0,"",(IF($F$3="YTD TOTALS",SUM(SUM(Blank2:TEMPLATE!D237),SUM(Blank2:TEMPLATE!E237)),SUM(SUM(Blank:TEMPLATE!D237),SUM(Blank:TEMPLATE!E237)))))</f>
        <v>0</v>
      </c>
      <c r="T236" s="344" t="str">
        <f t="shared" si="23"/>
        <v/>
      </c>
      <c r="U236" s="344">
        <f>IF(D236=0,"",(IF($F$3="YTD TOTALS",SUM(Blank2:TEMPLATE!F237),SUM(Blank:TEMPLATE!F237))))</f>
        <v>0</v>
      </c>
      <c r="V236" s="344" t="str">
        <f t="shared" si="24"/>
        <v/>
      </c>
      <c r="W236" s="344">
        <f>IF(D236=0,"",(IF($F$3="YTD TOTALS",SUM(Blank2:TEMPLATE!H237),SUM(Blank:TEMPLATE!H237))))</f>
        <v>0</v>
      </c>
      <c r="X236" s="344">
        <f>IF(D236=0,"",(IF($F$3="YTD TOTALS",SUM(Blank2:TEMPLATE!I237),SUM(Blank:TEMPLATE!I237))))</f>
        <v>0</v>
      </c>
      <c r="Y236" s="344">
        <f>IF(D236=0,"",(IF($F$3="YTD TOTALS",SUM(Blank2:TEMPLATE!J237),SUM(Blank:TEMPLATE!J237))))</f>
        <v>0</v>
      </c>
      <c r="Z236" s="344">
        <f>IF(D236=0,"",(IF($F$3="YTD TOTALS",(SUM(Blank2:TEMPLATE!L237)-('MACHINE INFO'!P236*(B$6-B236+1))),(SUM(Blank:TEMPLATE!L237)-('MACHINE INFO'!P236*(B$6-B236+1))))))</f>
        <v>0</v>
      </c>
      <c r="AA236" s="345">
        <f t="shared" si="25"/>
        <v>0</v>
      </c>
      <c r="AB236" s="346">
        <f>IF(D236=0,"",(SUM('MACHINE INFO'!Q236)))</f>
        <v>0.11760000000000004</v>
      </c>
      <c r="AC236" s="347" t="str">
        <f t="shared" si="26"/>
        <v/>
      </c>
      <c r="AD236" s="348" t="str">
        <f t="shared" si="27"/>
        <v/>
      </c>
      <c r="AE236" s="17"/>
      <c r="AO236" s="17"/>
      <c r="AP236" s="17"/>
    </row>
    <row r="237" spans="1:43" ht="19.25" customHeight="1" x14ac:dyDescent="0.4">
      <c r="A237" s="252" t="str">
        <f>'MACHINE INFO'!B237</f>
        <v>TP</v>
      </c>
      <c r="B237" s="228">
        <f>IF($F$3="YTD TOTALS",IF('MACHINE INFO'!C237-B$2&gt;0,'MACHINE INFO'!C237,B$2),'MACHINE INFO'!C237)</f>
        <v>45904</v>
      </c>
      <c r="C237" s="18">
        <f>'MACHINE INFO'!E237</f>
        <v>271</v>
      </c>
      <c r="D237" s="18">
        <f>'MACHINE INFO'!F237</f>
        <v>410267914</v>
      </c>
      <c r="E237" s="19">
        <f>'MACHINE INFO'!G237</f>
        <v>0.01</v>
      </c>
      <c r="F237" s="18" t="str">
        <f>'MACHINE INFO'!H237</f>
        <v>LIGHT AND WONDER</v>
      </c>
      <c r="G237" s="18">
        <f>'MACHINE INFO'!M237</f>
        <v>0</v>
      </c>
      <c r="H237" s="18" t="str">
        <f>'MACHINE INFO'!N237</f>
        <v>3R30L50-250CR</v>
      </c>
      <c r="I237" s="336" t="e">
        <f>'MACHINE INFO'!#REF!</f>
        <v>#REF!</v>
      </c>
      <c r="J237" s="336" t="e">
        <f>'MACHINE INFO'!#REF!</f>
        <v>#REF!</v>
      </c>
      <c r="K237" s="18" t="str">
        <f>'MACHINE INFO'!O237</f>
        <v>STEPPER REEL</v>
      </c>
      <c r="L237" s="18" t="e">
        <f>'MACHINE INFO'!#REF!</f>
        <v>#REF!</v>
      </c>
      <c r="M237" s="573">
        <f>IF('MACHINE INFO'!P237="","",'MACHINE INFO'!P237)</f>
        <v>0</v>
      </c>
      <c r="N237" s="235">
        <f>'MACHINE INFO'!S237</f>
        <v>45901</v>
      </c>
      <c r="O237" s="344">
        <f>IF(D237=0,"",(IF($F$3="YTD TOTALS",SUM(Blank2:TEMPLATE!C238),SUM(Blank:TEMPLATE!C238))))</f>
        <v>0</v>
      </c>
      <c r="P237" s="344" t="s">
        <v>804</v>
      </c>
      <c r="Q237" s="344">
        <f>IF(D237=0,"",(IF($F$3="YTD TOTALS",SUM(Blank2:TEMPLATE!G238),SUM(Blank:TEMPLATE!G238))))</f>
        <v>0</v>
      </c>
      <c r="R237" s="344" t="str">
        <f t="shared" si="22"/>
        <v/>
      </c>
      <c r="S237" s="344">
        <f>IF(D237=0,"",(IF($F$3="YTD TOTALS",SUM(SUM(Blank2:TEMPLATE!D238),SUM(Blank2:TEMPLATE!E238)),SUM(SUM(Blank:TEMPLATE!D238),SUM(Blank:TEMPLATE!E238)))))</f>
        <v>0</v>
      </c>
      <c r="T237" s="344" t="str">
        <f t="shared" si="23"/>
        <v/>
      </c>
      <c r="U237" s="344">
        <f>IF(D237=0,"",(IF($F$3="YTD TOTALS",SUM(Blank2:TEMPLATE!F238),SUM(Blank:TEMPLATE!F238))))</f>
        <v>0</v>
      </c>
      <c r="V237" s="344" t="str">
        <f t="shared" si="24"/>
        <v/>
      </c>
      <c r="W237" s="344">
        <f>IF(D237=0,"",(IF($F$3="YTD TOTALS",SUM(Blank2:TEMPLATE!H238),SUM(Blank:TEMPLATE!H238))))</f>
        <v>0</v>
      </c>
      <c r="X237" s="344">
        <f>IF(D237=0,"",(IF($F$3="YTD TOTALS",SUM(Blank2:TEMPLATE!I238),SUM(Blank:TEMPLATE!I238))))</f>
        <v>0</v>
      </c>
      <c r="Y237" s="344">
        <f>IF(D237=0,"",(IF($F$3="YTD TOTALS",SUM(Blank2:TEMPLATE!J238),SUM(Blank:TEMPLATE!J238))))</f>
        <v>0</v>
      </c>
      <c r="Z237" s="344">
        <f>IF(D237=0,"",(IF($F$3="YTD TOTALS",(SUM(Blank2:TEMPLATE!L238)-('MACHINE INFO'!P237*(B$6-B237+1))),(SUM(Blank:TEMPLATE!L238)-('MACHINE INFO'!P237*(B$6-B237+1))))))</f>
        <v>0</v>
      </c>
      <c r="AA237" s="345">
        <f t="shared" si="25"/>
        <v>0</v>
      </c>
      <c r="AB237" s="346">
        <f>IF(D237=0,"",(SUM('MACHINE INFO'!Q237)))</f>
        <v>0.11760000000000004</v>
      </c>
      <c r="AC237" s="347" t="str">
        <f t="shared" si="26"/>
        <v/>
      </c>
      <c r="AD237" s="348" t="str">
        <f t="shared" si="27"/>
        <v/>
      </c>
      <c r="AE237" s="17"/>
      <c r="AO237" s="17"/>
      <c r="AP237" s="17"/>
    </row>
    <row r="238" spans="1:43" ht="19.25" customHeight="1" x14ac:dyDescent="0.4">
      <c r="A238" s="252" t="str">
        <f>'MACHINE INFO'!B238</f>
        <v>TP</v>
      </c>
      <c r="B238" s="228">
        <f>IF($F$3="YTD TOTALS",IF('MACHINE INFO'!C238-B$2&gt;0,'MACHINE INFO'!C238,B$2),'MACHINE INFO'!C238)</f>
        <v>45907</v>
      </c>
      <c r="C238" s="18">
        <f>'MACHINE INFO'!E238</f>
        <v>272</v>
      </c>
      <c r="D238" s="18">
        <f>'MACHINE INFO'!F238</f>
        <v>410274687</v>
      </c>
      <c r="E238" s="19">
        <f>'MACHINE INFO'!G238</f>
        <v>1</v>
      </c>
      <c r="F238" s="18" t="str">
        <f>'MACHINE INFO'!H238</f>
        <v>IGT</v>
      </c>
      <c r="G238" s="18">
        <f>'MACHINE INFO'!M238</f>
        <v>0</v>
      </c>
      <c r="H238" s="18" t="str">
        <f>'MACHINE INFO'!N238</f>
        <v>3R1L1-10CR</v>
      </c>
      <c r="I238" s="336" t="e">
        <f>'MACHINE INFO'!#REF!</f>
        <v>#REF!</v>
      </c>
      <c r="J238" s="336" t="e">
        <f>'MACHINE INFO'!#REF!</f>
        <v>#REF!</v>
      </c>
      <c r="K238" s="18" t="str">
        <f>'MACHINE INFO'!O238</f>
        <v>STEPPER REEL</v>
      </c>
      <c r="L238" s="18" t="e">
        <f>'MACHINE INFO'!#REF!</f>
        <v>#REF!</v>
      </c>
      <c r="M238" s="573">
        <f>IF('MACHINE INFO'!P238="","",'MACHINE INFO'!P238)</f>
        <v>52</v>
      </c>
      <c r="N238" s="235">
        <f>'MACHINE INFO'!S238</f>
        <v>45901</v>
      </c>
      <c r="O238" s="344">
        <f>IF(D238=0,"",(IF($F$3="YTD TOTALS",SUM(Blank2:TEMPLATE!C239),SUM(Blank:TEMPLATE!C239))))</f>
        <v>0</v>
      </c>
      <c r="P238" s="344" t="s">
        <v>805</v>
      </c>
      <c r="Q238" s="344">
        <f>IF(D238=0,"",(IF($F$3="YTD TOTALS",SUM(Blank2:TEMPLATE!G239),SUM(Blank:TEMPLATE!G239))))</f>
        <v>0</v>
      </c>
      <c r="R238" s="344" t="str">
        <f t="shared" si="22"/>
        <v/>
      </c>
      <c r="S238" s="344">
        <f>IF(D238=0,"",(IF($F$3="YTD TOTALS",SUM(SUM(Blank2:TEMPLATE!D239),SUM(Blank2:TEMPLATE!E239)),SUM(SUM(Blank:TEMPLATE!D239),SUM(Blank:TEMPLATE!E239)))))</f>
        <v>0</v>
      </c>
      <c r="T238" s="344" t="str">
        <f t="shared" si="23"/>
        <v/>
      </c>
      <c r="U238" s="344">
        <f>IF(D238=0,"",(IF($F$3="YTD TOTALS",SUM(Blank2:TEMPLATE!F239),SUM(Blank:TEMPLATE!F239))))</f>
        <v>0</v>
      </c>
      <c r="V238" s="344" t="str">
        <f t="shared" si="24"/>
        <v/>
      </c>
      <c r="W238" s="344">
        <f>IF(D238=0,"",(IF($F$3="YTD TOTALS",SUM(Blank2:TEMPLATE!H239),SUM(Blank:TEMPLATE!H239))))</f>
        <v>0</v>
      </c>
      <c r="X238" s="344">
        <f>IF(D238=0,"",(IF($F$3="YTD TOTALS",SUM(Blank2:TEMPLATE!I239),SUM(Blank:TEMPLATE!I239))))</f>
        <v>0</v>
      </c>
      <c r="Y238" s="344">
        <f>IF(D238=0,"",(IF($F$3="YTD TOTALS",SUM(Blank2:TEMPLATE!J239),SUM(Blank:TEMPLATE!J239))))</f>
        <v>0</v>
      </c>
      <c r="Z238" s="344">
        <f>IF(D238=0,"",(IF($F$3="YTD TOTALS",(SUM(Blank2:TEMPLATE!L239)-('MACHINE INFO'!P238*(B$6-B238+1))),(SUM(Blank:TEMPLATE!L239)-('MACHINE INFO'!P238*(B$6-B238+1))))))</f>
        <v>-4368</v>
      </c>
      <c r="AA238" s="345">
        <f t="shared" si="25"/>
        <v>-52</v>
      </c>
      <c r="AB238" s="346">
        <f>IF(D238=0,"",(SUM('MACHINE INFO'!Q238)))</f>
        <v>0.12770000000000004</v>
      </c>
      <c r="AC238" s="347" t="str">
        <f t="shared" si="26"/>
        <v/>
      </c>
      <c r="AD238" s="348" t="str">
        <f t="shared" si="27"/>
        <v/>
      </c>
      <c r="AE238" s="17"/>
      <c r="AO238" s="23"/>
      <c r="AP238" s="17"/>
    </row>
    <row r="239" spans="1:43" ht="19.25" customHeight="1" x14ac:dyDescent="0.4">
      <c r="A239" s="252" t="str">
        <f>'MACHINE INFO'!B239</f>
        <v>TP</v>
      </c>
      <c r="B239" s="228">
        <f>IF($F$3="YTD TOTALS",IF('MACHINE INFO'!C239-B$2&gt;0,'MACHINE INFO'!C239,B$2),'MACHINE INFO'!C239)</f>
        <v>45907</v>
      </c>
      <c r="C239" s="18">
        <f>'MACHINE INFO'!E239</f>
        <v>273</v>
      </c>
      <c r="D239" s="18">
        <f>'MACHINE INFO'!F239</f>
        <v>410282374</v>
      </c>
      <c r="E239" s="19">
        <f>'MACHINE INFO'!G239</f>
        <v>0.01</v>
      </c>
      <c r="F239" s="18" t="str">
        <f>'MACHINE INFO'!H239</f>
        <v>LIGHT AND WONDER</v>
      </c>
      <c r="G239" s="18">
        <f>'MACHINE INFO'!M239</f>
        <v>0</v>
      </c>
      <c r="H239" s="18" t="str">
        <f>'MACHINE INFO'!N239</f>
        <v>3R27W88-880CR</v>
      </c>
      <c r="I239" s="336" t="e">
        <f>'MACHINE INFO'!#REF!</f>
        <v>#REF!</v>
      </c>
      <c r="J239" s="336" t="e">
        <f>'MACHINE INFO'!#REF!</f>
        <v>#REF!</v>
      </c>
      <c r="K239" s="18" t="str">
        <f>'MACHINE INFO'!O239</f>
        <v>VIDEO MACHINE</v>
      </c>
      <c r="L239" s="18" t="e">
        <f>'MACHINE INFO'!#REF!</f>
        <v>#REF!</v>
      </c>
      <c r="M239" s="573">
        <f>IF('MACHINE INFO'!P239="","",'MACHINE INFO'!P239)</f>
        <v>0</v>
      </c>
      <c r="N239" s="235">
        <f>'MACHINE INFO'!S239</f>
        <v>45627</v>
      </c>
      <c r="O239" s="344">
        <f>IF(D239=0,"",(IF($F$3="YTD TOTALS",SUM(Blank2:TEMPLATE!C240),SUM(Blank:TEMPLATE!C240))))</f>
        <v>0</v>
      </c>
      <c r="P239" s="344" t="s">
        <v>806</v>
      </c>
      <c r="Q239" s="344">
        <f>IF(D239=0,"",(IF($F$3="YTD TOTALS",SUM(Blank2:TEMPLATE!G240),SUM(Blank:TEMPLATE!G240))))</f>
        <v>0</v>
      </c>
      <c r="R239" s="344" t="str">
        <f t="shared" si="22"/>
        <v/>
      </c>
      <c r="S239" s="344">
        <f>IF(D239=0,"",(IF($F$3="YTD TOTALS",SUM(SUM(Blank2:TEMPLATE!D240),SUM(Blank2:TEMPLATE!E240)),SUM(SUM(Blank:TEMPLATE!D240),SUM(Blank:TEMPLATE!E240)))))</f>
        <v>0</v>
      </c>
      <c r="T239" s="344" t="str">
        <f t="shared" si="23"/>
        <v/>
      </c>
      <c r="U239" s="344">
        <f>IF(D239=0,"",(IF($F$3="YTD TOTALS",SUM(Blank2:TEMPLATE!F240),SUM(Blank:TEMPLATE!F240))))</f>
        <v>0</v>
      </c>
      <c r="V239" s="344" t="str">
        <f t="shared" si="24"/>
        <v/>
      </c>
      <c r="W239" s="344">
        <f>IF(D239=0,"",(IF($F$3="YTD TOTALS",SUM(Blank2:TEMPLATE!H240),SUM(Blank:TEMPLATE!H240))))</f>
        <v>0</v>
      </c>
      <c r="X239" s="344">
        <f>IF(D239=0,"",(IF($F$3="YTD TOTALS",SUM(Blank2:TEMPLATE!I240),SUM(Blank:TEMPLATE!I240))))</f>
        <v>0</v>
      </c>
      <c r="Y239" s="344">
        <f>IF(D239=0,"",(IF($F$3="YTD TOTALS",SUM(Blank2:TEMPLATE!J240),SUM(Blank:TEMPLATE!J240))))</f>
        <v>0</v>
      </c>
      <c r="Z239" s="344">
        <f>IF(D239=0,"",(IF($F$3="YTD TOTALS",(SUM(Blank2:TEMPLATE!L240)-('MACHINE INFO'!P239*(B$6-B239+1))),(SUM(Blank:TEMPLATE!L240)-('MACHINE INFO'!P239*(B$6-B239+1))))))</f>
        <v>0</v>
      </c>
      <c r="AA239" s="345">
        <f t="shared" si="25"/>
        <v>0</v>
      </c>
      <c r="AB239" s="346">
        <f>IF(D239=0,"",(SUM('MACHINE INFO'!Q239)))</f>
        <v>0.12829999999999997</v>
      </c>
      <c r="AC239" s="347" t="str">
        <f t="shared" si="26"/>
        <v/>
      </c>
      <c r="AD239" s="348" t="str">
        <f t="shared" si="27"/>
        <v/>
      </c>
      <c r="AE239" s="23"/>
      <c r="AP239" s="23"/>
    </row>
    <row r="240" spans="1:43" ht="19.25" customHeight="1" x14ac:dyDescent="0.4">
      <c r="A240" s="252" t="str">
        <f>'MACHINE INFO'!B240</f>
        <v>TP</v>
      </c>
      <c r="B240" s="228">
        <f>IF($F$3="YTD TOTALS",IF('MACHINE INFO'!C240-B$2&gt;0,'MACHINE INFO'!C240,B$2),'MACHINE INFO'!C240)</f>
        <v>45907</v>
      </c>
      <c r="C240" s="18">
        <f>'MACHINE INFO'!E240</f>
        <v>274</v>
      </c>
      <c r="D240" s="18">
        <f>'MACHINE INFO'!F240</f>
        <v>410298867</v>
      </c>
      <c r="E240" s="19">
        <f>'MACHINE INFO'!G240</f>
        <v>0.01</v>
      </c>
      <c r="F240" s="18" t="str">
        <f>'MACHINE INFO'!H240</f>
        <v>LIGHT AND WONDER</v>
      </c>
      <c r="G240" s="18">
        <f>'MACHINE INFO'!M240</f>
        <v>0</v>
      </c>
      <c r="H240" s="18" t="str">
        <f>'MACHINE INFO'!N240</f>
        <v>3R27W88-880CR</v>
      </c>
      <c r="I240" s="336" t="e">
        <f>'MACHINE INFO'!#REF!</f>
        <v>#REF!</v>
      </c>
      <c r="J240" s="336" t="e">
        <f>'MACHINE INFO'!#REF!</f>
        <v>#REF!</v>
      </c>
      <c r="K240" s="18" t="str">
        <f>'MACHINE INFO'!O240</f>
        <v>REEL MACHINE</v>
      </c>
      <c r="L240" s="18" t="e">
        <f>'MACHINE INFO'!#REF!</f>
        <v>#REF!</v>
      </c>
      <c r="M240" s="573">
        <f>IF('MACHINE INFO'!P240="","",'MACHINE INFO'!P240)</f>
        <v>0</v>
      </c>
      <c r="N240" s="235">
        <f>'MACHINE INFO'!S240</f>
        <v>45627</v>
      </c>
      <c r="O240" s="344">
        <f>IF(D240=0,"",(IF($F$3="YTD TOTALS",SUM(Blank2:TEMPLATE!C241),SUM(Blank:TEMPLATE!C241))))</f>
        <v>0</v>
      </c>
      <c r="P240" s="344" t="s">
        <v>807</v>
      </c>
      <c r="Q240" s="344">
        <f>IF(D240=0,"",(IF($F$3="YTD TOTALS",SUM(Blank2:TEMPLATE!G241),SUM(Blank:TEMPLATE!G241))))</f>
        <v>0</v>
      </c>
      <c r="R240" s="344" t="str">
        <f t="shared" si="22"/>
        <v/>
      </c>
      <c r="S240" s="344">
        <f>IF(D240=0,"",(IF($F$3="YTD TOTALS",SUM(SUM(Blank2:TEMPLATE!D241),SUM(Blank2:TEMPLATE!E241)),SUM(SUM(Blank:TEMPLATE!D241),SUM(Blank:TEMPLATE!E241)))))</f>
        <v>0</v>
      </c>
      <c r="T240" s="344" t="str">
        <f t="shared" si="23"/>
        <v/>
      </c>
      <c r="U240" s="344">
        <f>IF(D240=0,"",(IF($F$3="YTD TOTALS",SUM(Blank2:TEMPLATE!F241),SUM(Blank:TEMPLATE!F241))))</f>
        <v>0</v>
      </c>
      <c r="V240" s="344" t="str">
        <f t="shared" si="24"/>
        <v/>
      </c>
      <c r="W240" s="344">
        <f>IF(D240=0,"",(IF($F$3="YTD TOTALS",SUM(Blank2:TEMPLATE!H241),SUM(Blank:TEMPLATE!H241))))</f>
        <v>0</v>
      </c>
      <c r="X240" s="344">
        <f>IF(D240=0,"",(IF($F$3="YTD TOTALS",SUM(Blank2:TEMPLATE!I241),SUM(Blank:TEMPLATE!I241))))</f>
        <v>0</v>
      </c>
      <c r="Y240" s="344">
        <f>IF(D240=0,"",(IF($F$3="YTD TOTALS",SUM(Blank2:TEMPLATE!J241),SUM(Blank:TEMPLATE!J241))))</f>
        <v>0</v>
      </c>
      <c r="Z240" s="344">
        <f>IF(D240=0,"",(IF($F$3="YTD TOTALS",(SUM(Blank2:TEMPLATE!L241)-('MACHINE INFO'!P240*(B$6-B240+1))),(SUM(Blank:TEMPLATE!L241)-('MACHINE INFO'!P240*(B$6-B240+1))))))</f>
        <v>0</v>
      </c>
      <c r="AA240" s="345">
        <f t="shared" si="25"/>
        <v>0</v>
      </c>
      <c r="AB240" s="346">
        <f>IF(D240=0,"",(SUM('MACHINE INFO'!Q240)))</f>
        <v>0.12829999999999997</v>
      </c>
      <c r="AC240" s="347" t="str">
        <f t="shared" si="26"/>
        <v/>
      </c>
      <c r="AD240" s="348" t="str">
        <f t="shared" si="27"/>
        <v/>
      </c>
      <c r="AQ240" s="17"/>
    </row>
    <row r="241" spans="1:43" s="17" customFormat="1" ht="19.25" customHeight="1" x14ac:dyDescent="0.4">
      <c r="A241" s="252" t="str">
        <f>'MACHINE INFO'!B241</f>
        <v>TP</v>
      </c>
      <c r="B241" s="228">
        <f>IF($F$3="YTD TOTALS",IF('MACHINE INFO'!C241-B$2&gt;0,'MACHINE INFO'!C241,B$2),'MACHINE INFO'!C241)</f>
        <v>45907</v>
      </c>
      <c r="C241" s="18">
        <f>'MACHINE INFO'!E241</f>
        <v>275</v>
      </c>
      <c r="D241" s="18">
        <f>'MACHINE INFO'!F241</f>
        <v>410300237</v>
      </c>
      <c r="E241" s="19">
        <f>'MACHINE INFO'!G241</f>
        <v>0.01</v>
      </c>
      <c r="F241" s="18" t="str">
        <f>'MACHINE INFO'!H241</f>
        <v>LIGHT AND WONDER</v>
      </c>
      <c r="G241" s="18">
        <f>'MACHINE INFO'!M241</f>
        <v>0</v>
      </c>
      <c r="H241" s="18" t="str">
        <f>'MACHINE INFO'!N241</f>
        <v>3R27W88-880CR</v>
      </c>
      <c r="I241" s="336" t="e">
        <f>'MACHINE INFO'!#REF!</f>
        <v>#REF!</v>
      </c>
      <c r="J241" s="336" t="e">
        <f>'MACHINE INFO'!#REF!</f>
        <v>#REF!</v>
      </c>
      <c r="K241" s="18" t="str">
        <f>'MACHINE INFO'!O241</f>
        <v>REEL MACHINE</v>
      </c>
      <c r="L241" s="18" t="e">
        <f>'MACHINE INFO'!#REF!</f>
        <v>#REF!</v>
      </c>
      <c r="M241" s="573">
        <f>IF('MACHINE INFO'!P241="","",'MACHINE INFO'!P241)</f>
        <v>0</v>
      </c>
      <c r="N241" s="235">
        <f>'MACHINE INFO'!S241</f>
        <v>45627</v>
      </c>
      <c r="O241" s="344">
        <f>IF(D241=0,"",(IF($F$3="YTD TOTALS",SUM(Blank2:TEMPLATE!C242),SUM(Blank:TEMPLATE!C242))))</f>
        <v>0</v>
      </c>
      <c r="P241" s="344" t="s">
        <v>808</v>
      </c>
      <c r="Q241" s="344">
        <f>IF(D241=0,"",(IF($F$3="YTD TOTALS",SUM(Blank2:TEMPLATE!G242),SUM(Blank:TEMPLATE!G242))))</f>
        <v>0</v>
      </c>
      <c r="R241" s="344" t="str">
        <f t="shared" si="22"/>
        <v/>
      </c>
      <c r="S241" s="344">
        <f>IF(D241=0,"",(IF($F$3="YTD TOTALS",SUM(SUM(Blank2:TEMPLATE!D242),SUM(Blank2:TEMPLATE!E242)),SUM(SUM(Blank:TEMPLATE!D242),SUM(Blank:TEMPLATE!E242)))))</f>
        <v>0</v>
      </c>
      <c r="T241" s="344" t="str">
        <f t="shared" si="23"/>
        <v/>
      </c>
      <c r="U241" s="344">
        <f>IF(D241=0,"",(IF($F$3="YTD TOTALS",SUM(Blank2:TEMPLATE!F242),SUM(Blank:TEMPLATE!F242))))</f>
        <v>0</v>
      </c>
      <c r="V241" s="344" t="str">
        <f t="shared" si="24"/>
        <v/>
      </c>
      <c r="W241" s="344">
        <f>IF(D241=0,"",(IF($F$3="YTD TOTALS",SUM(Blank2:TEMPLATE!H242),SUM(Blank:TEMPLATE!H242))))</f>
        <v>0</v>
      </c>
      <c r="X241" s="344">
        <f>IF(D241=0,"",(IF($F$3="YTD TOTALS",SUM(Blank2:TEMPLATE!I242),SUM(Blank:TEMPLATE!I242))))</f>
        <v>0</v>
      </c>
      <c r="Y241" s="344">
        <f>IF(D241=0,"",(IF($F$3="YTD TOTALS",SUM(Blank2:TEMPLATE!J242),SUM(Blank:TEMPLATE!J242))))</f>
        <v>0</v>
      </c>
      <c r="Z241" s="344">
        <f>IF(D241=0,"",(IF($F$3="YTD TOTALS",(SUM(Blank2:TEMPLATE!L242)-('MACHINE INFO'!P241*(B$6-B241+1))),(SUM(Blank:TEMPLATE!L242)-('MACHINE INFO'!P241*(B$6-B241+1))))))</f>
        <v>0</v>
      </c>
      <c r="AA241" s="345">
        <f t="shared" si="25"/>
        <v>0</v>
      </c>
      <c r="AB241" s="346">
        <f>IF(D241=0,"",(SUM('MACHINE INFO'!Q241)))</f>
        <v>0.12829999999999997</v>
      </c>
      <c r="AC241" s="347" t="str">
        <f t="shared" si="26"/>
        <v/>
      </c>
      <c r="AD241" s="348" t="str">
        <f t="shared" si="27"/>
        <v/>
      </c>
      <c r="AE241" s="23"/>
      <c r="AF241" s="1"/>
      <c r="AG241" s="1"/>
      <c r="AH241" s="1"/>
      <c r="AI241" s="1"/>
      <c r="AJ241" s="1"/>
      <c r="AK241" s="1"/>
      <c r="AL241" s="1"/>
      <c r="AM241" s="1"/>
      <c r="AN241" s="1"/>
      <c r="AO241" s="1"/>
      <c r="AP241" s="23"/>
    </row>
    <row r="242" spans="1:43" s="17" customFormat="1" ht="19.25" customHeight="1" x14ac:dyDescent="0.4">
      <c r="A242" s="252" t="str">
        <f>'MACHINE INFO'!B242</f>
        <v>TP</v>
      </c>
      <c r="B242" s="228">
        <f>IF($F$3="YTD TOTALS",IF('MACHINE INFO'!C242-B$2&gt;0,'MACHINE INFO'!C242,B$2),'MACHINE INFO'!C242)</f>
        <v>45905</v>
      </c>
      <c r="C242" s="18">
        <f>'MACHINE INFO'!E242</f>
        <v>276</v>
      </c>
      <c r="D242" s="18">
        <f>'MACHINE INFO'!F242</f>
        <v>410312648</v>
      </c>
      <c r="E242" s="19">
        <f>'MACHINE INFO'!G242</f>
        <v>0.01</v>
      </c>
      <c r="F242" s="18" t="str">
        <f>'MACHINE INFO'!H242</f>
        <v>ARISTOCRAT</v>
      </c>
      <c r="G242" s="18">
        <f>'MACHINE INFO'!M242</f>
        <v>0</v>
      </c>
      <c r="H242" s="18" t="str">
        <f>'MACHINE INFO'!N242</f>
        <v>5R50L88-880CR</v>
      </c>
      <c r="I242" s="336" t="e">
        <f>'MACHINE INFO'!#REF!</f>
        <v>#REF!</v>
      </c>
      <c r="J242" s="336" t="e">
        <f>'MACHINE INFO'!#REF!</f>
        <v>#REF!</v>
      </c>
      <c r="K242" s="18" t="str">
        <f>'MACHINE INFO'!O242</f>
        <v>VIDEO MACHINE</v>
      </c>
      <c r="L242" s="18" t="e">
        <f>'MACHINE INFO'!#REF!</f>
        <v>#REF!</v>
      </c>
      <c r="M242" s="573">
        <f>IF('MACHINE INFO'!P242="","",'MACHINE INFO'!P242)</f>
        <v>0</v>
      </c>
      <c r="N242" s="235">
        <f>'MACHINE INFO'!S242</f>
        <v>45627</v>
      </c>
      <c r="O242" s="344">
        <f>IF(D242=0,"",(IF($F$3="YTD TOTALS",SUM(Blank2:TEMPLATE!C243),SUM(Blank:TEMPLATE!C243))))</f>
        <v>0</v>
      </c>
      <c r="P242" s="344" t="s">
        <v>809</v>
      </c>
      <c r="Q242" s="344">
        <f>IF(D242=0,"",(IF($F$3="YTD TOTALS",SUM(Blank2:TEMPLATE!G243),SUM(Blank:TEMPLATE!G243))))</f>
        <v>0</v>
      </c>
      <c r="R242" s="344" t="str">
        <f t="shared" si="22"/>
        <v/>
      </c>
      <c r="S242" s="344">
        <f>IF(D242=0,"",(IF($F$3="YTD TOTALS",SUM(SUM(Blank2:TEMPLATE!D243),SUM(Blank2:TEMPLATE!E243)),SUM(SUM(Blank:TEMPLATE!D243),SUM(Blank:TEMPLATE!E243)))))</f>
        <v>0</v>
      </c>
      <c r="T242" s="344" t="str">
        <f t="shared" si="23"/>
        <v/>
      </c>
      <c r="U242" s="344">
        <f>IF(D242=0,"",(IF($F$3="YTD TOTALS",SUM(Blank2:TEMPLATE!F243),SUM(Blank:TEMPLATE!F243))))</f>
        <v>0</v>
      </c>
      <c r="V242" s="344" t="str">
        <f t="shared" si="24"/>
        <v/>
      </c>
      <c r="W242" s="344">
        <f>IF(D242=0,"",(IF($F$3="YTD TOTALS",SUM(Blank2:TEMPLATE!H243),SUM(Blank:TEMPLATE!H243))))</f>
        <v>0</v>
      </c>
      <c r="X242" s="344">
        <f>IF(D242=0,"",(IF($F$3="YTD TOTALS",SUM(Blank2:TEMPLATE!I243),SUM(Blank:TEMPLATE!I243))))</f>
        <v>0</v>
      </c>
      <c r="Y242" s="344">
        <f>IF(D242=0,"",(IF($F$3="YTD TOTALS",SUM(Blank2:TEMPLATE!J243),SUM(Blank:TEMPLATE!J243))))</f>
        <v>0</v>
      </c>
      <c r="Z242" s="344">
        <f>IF(D242=0,"",(IF($F$3="YTD TOTALS",(SUM(Blank2:TEMPLATE!L243)-('MACHINE INFO'!P242*(B$6-B242+1))),(SUM(Blank:TEMPLATE!L243)-('MACHINE INFO'!P242*(B$6-B242+1))))))</f>
        <v>0</v>
      </c>
      <c r="AA242" s="345">
        <f t="shared" si="25"/>
        <v>0</v>
      </c>
      <c r="AB242" s="346">
        <f>IF(D242=0,"",(SUM('MACHINE INFO'!Q242)))</f>
        <v>0.13470000000000004</v>
      </c>
      <c r="AC242" s="347" t="str">
        <f t="shared" si="26"/>
        <v/>
      </c>
      <c r="AD242" s="348" t="str">
        <f t="shared" si="27"/>
        <v/>
      </c>
      <c r="AE242" s="1"/>
      <c r="AF242" s="1"/>
      <c r="AG242" s="1"/>
      <c r="AH242" s="1"/>
      <c r="AI242" s="1"/>
      <c r="AJ242" s="1"/>
      <c r="AK242" s="1"/>
      <c r="AL242" s="1"/>
      <c r="AM242" s="1"/>
      <c r="AN242" s="1"/>
      <c r="AO242" s="1"/>
      <c r="AP242" s="1"/>
    </row>
    <row r="243" spans="1:43" s="17" customFormat="1" ht="19.25" customHeight="1" x14ac:dyDescent="0.4">
      <c r="A243" s="252" t="str">
        <f>'MACHINE INFO'!B243</f>
        <v>TP</v>
      </c>
      <c r="B243" s="228">
        <f>IF($F$3="YTD TOTALS",IF('MACHINE INFO'!C243-B$2&gt;0,'MACHINE INFO'!C243,B$2),'MACHINE INFO'!C243)</f>
        <v>45905</v>
      </c>
      <c r="C243" s="18">
        <f>'MACHINE INFO'!E243</f>
        <v>277</v>
      </c>
      <c r="D243" s="18">
        <f>'MACHINE INFO'!F243</f>
        <v>410323598</v>
      </c>
      <c r="E243" s="19">
        <f>'MACHINE INFO'!G243</f>
        <v>0.01</v>
      </c>
      <c r="F243" s="18" t="str">
        <f>'MACHINE INFO'!H243</f>
        <v>ARISTOCRAT</v>
      </c>
      <c r="G243" s="18">
        <f>'MACHINE INFO'!M243</f>
        <v>0</v>
      </c>
      <c r="H243" s="18" t="str">
        <f>'MACHINE INFO'!N243</f>
        <v>5R50L88-880CR</v>
      </c>
      <c r="I243" s="336" t="e">
        <f>'MACHINE INFO'!#REF!</f>
        <v>#REF!</v>
      </c>
      <c r="J243" s="336" t="e">
        <f>'MACHINE INFO'!#REF!</f>
        <v>#REF!</v>
      </c>
      <c r="K243" s="18" t="str">
        <f>'MACHINE INFO'!O243</f>
        <v>VIDEO MACHINE</v>
      </c>
      <c r="L243" s="18" t="e">
        <f>'MACHINE INFO'!#REF!</f>
        <v>#REF!</v>
      </c>
      <c r="M243" s="573">
        <f>IF('MACHINE INFO'!P243="","",'MACHINE INFO'!P243)</f>
        <v>0</v>
      </c>
      <c r="N243" s="235">
        <f>'MACHINE INFO'!S243</f>
        <v>45627</v>
      </c>
      <c r="O243" s="344">
        <f>IF(D243=0,"",(IF($F$3="YTD TOTALS",SUM(Blank2:TEMPLATE!C244),SUM(Blank:TEMPLATE!C244))))</f>
        <v>0</v>
      </c>
      <c r="P243" s="344" t="s">
        <v>810</v>
      </c>
      <c r="Q243" s="344">
        <f>IF(D243=0,"",(IF($F$3="YTD TOTALS",SUM(Blank2:TEMPLATE!G244),SUM(Blank:TEMPLATE!G244))))</f>
        <v>0</v>
      </c>
      <c r="R243" s="344" t="str">
        <f t="shared" si="22"/>
        <v/>
      </c>
      <c r="S243" s="344">
        <f>IF(D243=0,"",(IF($F$3="YTD TOTALS",SUM(SUM(Blank2:TEMPLATE!D244),SUM(Blank2:TEMPLATE!E244)),SUM(SUM(Blank:TEMPLATE!D244),SUM(Blank:TEMPLATE!E244)))))</f>
        <v>0</v>
      </c>
      <c r="T243" s="344" t="str">
        <f t="shared" si="23"/>
        <v/>
      </c>
      <c r="U243" s="344">
        <f>IF(D243=0,"",(IF($F$3="YTD TOTALS",SUM(Blank2:TEMPLATE!F244),SUM(Blank:TEMPLATE!F244))))</f>
        <v>0</v>
      </c>
      <c r="V243" s="344" t="str">
        <f t="shared" si="24"/>
        <v/>
      </c>
      <c r="W243" s="344">
        <f>IF(D243=0,"",(IF($F$3="YTD TOTALS",SUM(Blank2:TEMPLATE!H244),SUM(Blank:TEMPLATE!H244))))</f>
        <v>0</v>
      </c>
      <c r="X243" s="344">
        <f>IF(D243=0,"",(IF($F$3="YTD TOTALS",SUM(Blank2:TEMPLATE!I244),SUM(Blank:TEMPLATE!I244))))</f>
        <v>0</v>
      </c>
      <c r="Y243" s="344">
        <f>IF(D243=0,"",(IF($F$3="YTD TOTALS",SUM(Blank2:TEMPLATE!J244),SUM(Blank:TEMPLATE!J244))))</f>
        <v>0</v>
      </c>
      <c r="Z243" s="344">
        <f>IF(D243=0,"",(IF($F$3="YTD TOTALS",(SUM(Blank2:TEMPLATE!L244)-('MACHINE INFO'!P243*(B$6-B243+1))),(SUM(Blank:TEMPLATE!L244)-('MACHINE INFO'!P243*(B$6-B243+1))))))</f>
        <v>0</v>
      </c>
      <c r="AA243" s="345">
        <f t="shared" si="25"/>
        <v>0</v>
      </c>
      <c r="AB243" s="346">
        <f>IF(D243=0,"",(SUM('MACHINE INFO'!Q243)))</f>
        <v>0.13480000000000003</v>
      </c>
      <c r="AC243" s="347" t="str">
        <f t="shared" si="26"/>
        <v/>
      </c>
      <c r="AD243" s="348" t="str">
        <f t="shared" si="27"/>
        <v/>
      </c>
      <c r="AF243" s="1"/>
      <c r="AG243" s="1"/>
      <c r="AH243" s="1"/>
      <c r="AI243" s="1"/>
      <c r="AJ243" s="1"/>
      <c r="AK243" s="1"/>
      <c r="AL243" s="1"/>
      <c r="AM243" s="1"/>
      <c r="AN243" s="1"/>
      <c r="AO243" s="1"/>
    </row>
    <row r="244" spans="1:43" s="17" customFormat="1" ht="19.25" customHeight="1" x14ac:dyDescent="0.4">
      <c r="A244" s="252" t="str">
        <f>'MACHINE INFO'!B244</f>
        <v>TP</v>
      </c>
      <c r="B244" s="228">
        <f>IF($F$3="YTD TOTALS",IF('MACHINE INFO'!C244-B$2&gt;0,'MACHINE INFO'!C244,B$2),'MACHINE INFO'!C244)</f>
        <v>45905</v>
      </c>
      <c r="C244" s="18">
        <f>'MACHINE INFO'!E244</f>
        <v>278</v>
      </c>
      <c r="D244" s="18">
        <f>'MACHINE INFO'!F244</f>
        <v>410331979</v>
      </c>
      <c r="E244" s="19">
        <f>'MACHINE INFO'!G244</f>
        <v>0.01</v>
      </c>
      <c r="F244" s="18" t="str">
        <f>'MACHINE INFO'!H244</f>
        <v>ARISTOCRAT</v>
      </c>
      <c r="G244" s="18">
        <f>'MACHINE INFO'!M244</f>
        <v>0</v>
      </c>
      <c r="H244" s="18" t="str">
        <f>'MACHINE INFO'!N244</f>
        <v>5R50L88-880CR</v>
      </c>
      <c r="I244" s="336" t="e">
        <f>'MACHINE INFO'!#REF!</f>
        <v>#REF!</v>
      </c>
      <c r="J244" s="336" t="e">
        <f>'MACHINE INFO'!#REF!</f>
        <v>#REF!</v>
      </c>
      <c r="K244" s="18" t="str">
        <f>'MACHINE INFO'!O244</f>
        <v>VIDEO MACHINE</v>
      </c>
      <c r="L244" s="18" t="e">
        <f>'MACHINE INFO'!#REF!</f>
        <v>#REF!</v>
      </c>
      <c r="M244" s="573">
        <f>IF('MACHINE INFO'!P244="","",'MACHINE INFO'!P244)</f>
        <v>0</v>
      </c>
      <c r="N244" s="235">
        <f>'MACHINE INFO'!S244</f>
        <v>45627</v>
      </c>
      <c r="O244" s="344">
        <f>IF(D244=0,"",(IF($F$3="YTD TOTALS",SUM(Blank2:TEMPLATE!C245),SUM(Blank:TEMPLATE!C245))))</f>
        <v>0</v>
      </c>
      <c r="P244" s="344" t="s">
        <v>811</v>
      </c>
      <c r="Q244" s="344">
        <f>IF(D244=0,"",(IF($F$3="YTD TOTALS",SUM(Blank2:TEMPLATE!G245),SUM(Blank:TEMPLATE!G245))))</f>
        <v>0</v>
      </c>
      <c r="R244" s="344" t="str">
        <f t="shared" si="22"/>
        <v/>
      </c>
      <c r="S244" s="344">
        <f>IF(D244=0,"",(IF($F$3="YTD TOTALS",SUM(SUM(Blank2:TEMPLATE!D245),SUM(Blank2:TEMPLATE!E245)),SUM(SUM(Blank:TEMPLATE!D245),SUM(Blank:TEMPLATE!E245)))))</f>
        <v>0</v>
      </c>
      <c r="T244" s="344" t="str">
        <f t="shared" si="23"/>
        <v/>
      </c>
      <c r="U244" s="344">
        <f>IF(D244=0,"",(IF($F$3="YTD TOTALS",SUM(Blank2:TEMPLATE!F245),SUM(Blank:TEMPLATE!F245))))</f>
        <v>0</v>
      </c>
      <c r="V244" s="344" t="str">
        <f t="shared" si="24"/>
        <v/>
      </c>
      <c r="W244" s="344">
        <f>IF(D244=0,"",(IF($F$3="YTD TOTALS",SUM(Blank2:TEMPLATE!H245),SUM(Blank:TEMPLATE!H245))))</f>
        <v>0</v>
      </c>
      <c r="X244" s="344">
        <f>IF(D244=0,"",(IF($F$3="YTD TOTALS",SUM(Blank2:TEMPLATE!I245),SUM(Blank:TEMPLATE!I245))))</f>
        <v>0</v>
      </c>
      <c r="Y244" s="344">
        <f>IF(D244=0,"",(IF($F$3="YTD TOTALS",SUM(Blank2:TEMPLATE!J245),SUM(Blank:TEMPLATE!J245))))</f>
        <v>0</v>
      </c>
      <c r="Z244" s="344">
        <f>IF(D244=0,"",(IF($F$3="YTD TOTALS",(SUM(Blank2:TEMPLATE!L245)-('MACHINE INFO'!P244*(B$6-B244+1))),(SUM(Blank:TEMPLATE!L245)-('MACHINE INFO'!P244*(B$6-B244+1))))))</f>
        <v>0</v>
      </c>
      <c r="AA244" s="345">
        <f t="shared" si="25"/>
        <v>0</v>
      </c>
      <c r="AB244" s="346">
        <f>IF(D244=0,"",(SUM('MACHINE INFO'!Q244)))</f>
        <v>0.13470000000000004</v>
      </c>
      <c r="AC244" s="347" t="str">
        <f t="shared" si="26"/>
        <v/>
      </c>
      <c r="AD244" s="348" t="str">
        <f t="shared" si="27"/>
        <v/>
      </c>
      <c r="AF244" s="1"/>
      <c r="AG244" s="1"/>
      <c r="AH244" s="1"/>
      <c r="AI244" s="1"/>
      <c r="AJ244" s="1"/>
      <c r="AK244" s="1"/>
      <c r="AL244" s="1"/>
      <c r="AM244" s="1"/>
      <c r="AN244" s="1"/>
      <c r="AO244" s="1"/>
    </row>
    <row r="245" spans="1:43" s="17" customFormat="1" ht="19.25" customHeight="1" x14ac:dyDescent="0.4">
      <c r="A245" s="252" t="str">
        <f>'MACHINE INFO'!B245</f>
        <v>TP</v>
      </c>
      <c r="B245" s="228">
        <f>IF($F$3="YTD TOTALS",IF('MACHINE INFO'!C245-B$2&gt;0,'MACHINE INFO'!C245,B$2),'MACHINE INFO'!C245)</f>
        <v>45918</v>
      </c>
      <c r="C245" s="18">
        <f>'MACHINE INFO'!E245</f>
        <v>279</v>
      </c>
      <c r="D245" s="18">
        <f>'MACHINE INFO'!F245</f>
        <v>410346341</v>
      </c>
      <c r="E245" s="19">
        <f>'MACHINE INFO'!G245</f>
        <v>0.01</v>
      </c>
      <c r="F245" s="18" t="str">
        <f>'MACHINE INFO'!H245</f>
        <v>LIGHT AND WONDER</v>
      </c>
      <c r="G245" s="18">
        <f>'MACHINE INFO'!M245</f>
        <v>0</v>
      </c>
      <c r="H245" s="18" t="str">
        <f>'MACHINE INFO'!N245</f>
        <v>5R243W88-1000CR</v>
      </c>
      <c r="I245" s="336" t="e">
        <f>'MACHINE INFO'!#REF!</f>
        <v>#REF!</v>
      </c>
      <c r="J245" s="336" t="e">
        <f>'MACHINE INFO'!#REF!</f>
        <v>#REF!</v>
      </c>
      <c r="K245" s="18" t="str">
        <f>'MACHINE INFO'!O245</f>
        <v>VIDEO MACHINE</v>
      </c>
      <c r="L245" s="18" t="e">
        <f>'MACHINE INFO'!#REF!</f>
        <v>#REF!</v>
      </c>
      <c r="M245" s="573">
        <f>IF('MACHINE INFO'!P245="","",'MACHINE INFO'!P245)</f>
        <v>0</v>
      </c>
      <c r="N245" s="235">
        <f>'MACHINE INFO'!S245</f>
        <v>45627</v>
      </c>
      <c r="O245" s="344">
        <f>IF(D245=0,"",(IF($F$3="YTD TOTALS",SUM(Blank2:TEMPLATE!C246),SUM(Blank:TEMPLATE!C246))))</f>
        <v>0</v>
      </c>
      <c r="P245" s="344" t="s">
        <v>812</v>
      </c>
      <c r="Q245" s="344">
        <f>IF(D245=0,"",(IF($F$3="YTD TOTALS",SUM(Blank2:TEMPLATE!G246),SUM(Blank:TEMPLATE!G246))))</f>
        <v>0</v>
      </c>
      <c r="R245" s="344" t="str">
        <f t="shared" si="22"/>
        <v/>
      </c>
      <c r="S245" s="344">
        <f>IF(D245=0,"",(IF($F$3="YTD TOTALS",SUM(SUM(Blank2:TEMPLATE!D246),SUM(Blank2:TEMPLATE!E246)),SUM(SUM(Blank:TEMPLATE!D246),SUM(Blank:TEMPLATE!E246)))))</f>
        <v>0</v>
      </c>
      <c r="T245" s="344" t="str">
        <f t="shared" si="23"/>
        <v/>
      </c>
      <c r="U245" s="344">
        <f>IF(D245=0,"",(IF($F$3="YTD TOTALS",SUM(Blank2:TEMPLATE!F246),SUM(Blank:TEMPLATE!F246))))</f>
        <v>0</v>
      </c>
      <c r="V245" s="344" t="str">
        <f t="shared" si="24"/>
        <v/>
      </c>
      <c r="W245" s="344">
        <f>IF(D245=0,"",(IF($F$3="YTD TOTALS",SUM(Blank2:TEMPLATE!H246),SUM(Blank:TEMPLATE!H246))))</f>
        <v>0</v>
      </c>
      <c r="X245" s="344">
        <f>IF(D245=0,"",(IF($F$3="YTD TOTALS",SUM(Blank2:TEMPLATE!I246),SUM(Blank:TEMPLATE!I246))))</f>
        <v>0</v>
      </c>
      <c r="Y245" s="344">
        <f>IF(D245=0,"",(IF($F$3="YTD TOTALS",SUM(Blank2:TEMPLATE!J246),SUM(Blank:TEMPLATE!J246))))</f>
        <v>0</v>
      </c>
      <c r="Z245" s="344">
        <f>IF(D245=0,"",(IF($F$3="YTD TOTALS",(SUM(Blank2:TEMPLATE!L246)-('MACHINE INFO'!P245*(B$6-B245+1))),(SUM(Blank:TEMPLATE!L246)-('MACHINE INFO'!P245*(B$6-B245+1))))))</f>
        <v>0</v>
      </c>
      <c r="AA245" s="345">
        <f t="shared" si="25"/>
        <v>0</v>
      </c>
      <c r="AB245" s="346">
        <f>IF(D245=0,"",(SUM('MACHINE INFO'!Q245)))</f>
        <v>0.11270000000000002</v>
      </c>
      <c r="AC245" s="347" t="str">
        <f t="shared" si="26"/>
        <v/>
      </c>
      <c r="AD245" s="348" t="str">
        <f t="shared" si="27"/>
        <v/>
      </c>
      <c r="AF245" s="1"/>
      <c r="AG245" s="1"/>
      <c r="AH245" s="1"/>
      <c r="AI245" s="1"/>
      <c r="AJ245" s="1"/>
      <c r="AK245" s="1"/>
      <c r="AL245" s="1"/>
      <c r="AM245" s="1"/>
      <c r="AN245" s="1"/>
      <c r="AO245" s="1"/>
    </row>
    <row r="246" spans="1:43" s="17" customFormat="1" ht="19.25" customHeight="1" x14ac:dyDescent="0.4">
      <c r="A246" s="252" t="str">
        <f>'MACHINE INFO'!B246</f>
        <v>TP</v>
      </c>
      <c r="B246" s="228">
        <f>IF($F$3="YTD TOTALS",IF('MACHINE INFO'!C246-B$2&gt;0,'MACHINE INFO'!C246,B$2),'MACHINE INFO'!C246)</f>
        <v>45918</v>
      </c>
      <c r="C246" s="18">
        <f>'MACHINE INFO'!E246</f>
        <v>280</v>
      </c>
      <c r="D246" s="18">
        <f>'MACHINE INFO'!F246</f>
        <v>410359728</v>
      </c>
      <c r="E246" s="19">
        <f>'MACHINE INFO'!G246</f>
        <v>0.01</v>
      </c>
      <c r="F246" s="18" t="str">
        <f>'MACHINE INFO'!H246</f>
        <v>LIGHT AND WONDER</v>
      </c>
      <c r="G246" s="18">
        <f>'MACHINE INFO'!M246</f>
        <v>0</v>
      </c>
      <c r="H246" s="18" t="str">
        <f>'MACHINE INFO'!N246</f>
        <v>5R243W88-1000CR</v>
      </c>
      <c r="I246" s="336" t="e">
        <f>'MACHINE INFO'!#REF!</f>
        <v>#REF!</v>
      </c>
      <c r="J246" s="336" t="e">
        <f>'MACHINE INFO'!#REF!</f>
        <v>#REF!</v>
      </c>
      <c r="K246" s="18" t="str">
        <f>'MACHINE INFO'!O246</f>
        <v>VIDEO MACHINE</v>
      </c>
      <c r="L246" s="18" t="e">
        <f>'MACHINE INFO'!#REF!</f>
        <v>#REF!</v>
      </c>
      <c r="M246" s="573">
        <f>IF('MACHINE INFO'!P246="","",'MACHINE INFO'!P246)</f>
        <v>0</v>
      </c>
      <c r="N246" s="235">
        <f>'MACHINE INFO'!S246</f>
        <v>45627</v>
      </c>
      <c r="O246" s="344">
        <f>IF(D246=0,"",(IF($F$3="YTD TOTALS",SUM(Blank2:TEMPLATE!C247),SUM(Blank:TEMPLATE!C247))))</f>
        <v>0</v>
      </c>
      <c r="P246" s="344" t="s">
        <v>813</v>
      </c>
      <c r="Q246" s="344">
        <f>IF(D246=0,"",(IF($F$3="YTD TOTALS",SUM(Blank2:TEMPLATE!G247),SUM(Blank:TEMPLATE!G247))))</f>
        <v>0</v>
      </c>
      <c r="R246" s="344" t="str">
        <f t="shared" si="22"/>
        <v/>
      </c>
      <c r="S246" s="344">
        <f>IF(D246=0,"",(IF($F$3="YTD TOTALS",SUM(SUM(Blank2:TEMPLATE!D247),SUM(Blank2:TEMPLATE!E247)),SUM(SUM(Blank:TEMPLATE!D247),SUM(Blank:TEMPLATE!E247)))))</f>
        <v>0</v>
      </c>
      <c r="T246" s="344" t="str">
        <f t="shared" si="23"/>
        <v/>
      </c>
      <c r="U246" s="344">
        <f>IF(D246=0,"",(IF($F$3="YTD TOTALS",SUM(Blank2:TEMPLATE!F247),SUM(Blank:TEMPLATE!F247))))</f>
        <v>0</v>
      </c>
      <c r="V246" s="344" t="str">
        <f t="shared" si="24"/>
        <v/>
      </c>
      <c r="W246" s="344">
        <f>IF(D246=0,"",(IF($F$3="YTD TOTALS",SUM(Blank2:TEMPLATE!H247),SUM(Blank:TEMPLATE!H247))))</f>
        <v>0</v>
      </c>
      <c r="X246" s="344">
        <f>IF(D246=0,"",(IF($F$3="YTD TOTALS",SUM(Blank2:TEMPLATE!I247),SUM(Blank:TEMPLATE!I247))))</f>
        <v>0</v>
      </c>
      <c r="Y246" s="344">
        <f>IF(D246=0,"",(IF($F$3="YTD TOTALS",SUM(Blank2:TEMPLATE!J247),SUM(Blank:TEMPLATE!J247))))</f>
        <v>0</v>
      </c>
      <c r="Z246" s="344">
        <f>IF(D246=0,"",(IF($F$3="YTD TOTALS",(SUM(Blank2:TEMPLATE!L247)-('MACHINE INFO'!P246*(B$6-B246+1))),(SUM(Blank:TEMPLATE!L247)-('MACHINE INFO'!P246*(B$6-B246+1))))))</f>
        <v>0</v>
      </c>
      <c r="AA246" s="345">
        <f t="shared" si="25"/>
        <v>0</v>
      </c>
      <c r="AB246" s="346">
        <f>IF(D246=0,"",(SUM('MACHINE INFO'!Q246)))</f>
        <v>0.11270000000000002</v>
      </c>
      <c r="AC246" s="347" t="str">
        <f t="shared" si="26"/>
        <v/>
      </c>
      <c r="AD246" s="348" t="str">
        <f t="shared" si="27"/>
        <v/>
      </c>
      <c r="AF246" s="1"/>
      <c r="AG246" s="1"/>
      <c r="AH246" s="1"/>
      <c r="AI246" s="1"/>
      <c r="AJ246" s="1"/>
      <c r="AK246" s="1"/>
      <c r="AL246" s="1"/>
      <c r="AM246" s="1"/>
      <c r="AN246" s="1"/>
      <c r="AO246" s="1"/>
    </row>
    <row r="247" spans="1:43" s="17" customFormat="1" ht="19.25" customHeight="1" x14ac:dyDescent="0.4">
      <c r="A247" s="252" t="str">
        <f>'MACHINE INFO'!B247</f>
        <v>TP</v>
      </c>
      <c r="B247" s="228">
        <f>IF($F$3="YTD TOTALS",IF('MACHINE INFO'!C247-B$2&gt;0,'MACHINE INFO'!C247,B$2),'MACHINE INFO'!C247)</f>
        <v>45918</v>
      </c>
      <c r="C247" s="18">
        <f>'MACHINE INFO'!E247</f>
        <v>281</v>
      </c>
      <c r="D247" s="18">
        <f>'MACHINE INFO'!F247</f>
        <v>410368105</v>
      </c>
      <c r="E247" s="19">
        <f>'MACHINE INFO'!G247</f>
        <v>0.01</v>
      </c>
      <c r="F247" s="18" t="str">
        <f>'MACHINE INFO'!H247</f>
        <v>LIGHT AND WONDER</v>
      </c>
      <c r="G247" s="18">
        <f>'MACHINE INFO'!M247</f>
        <v>0</v>
      </c>
      <c r="H247" s="18" t="str">
        <f>'MACHINE INFO'!N247</f>
        <v>5R243W88-1000CR</v>
      </c>
      <c r="I247" s="336" t="e">
        <f>'MACHINE INFO'!#REF!</f>
        <v>#REF!</v>
      </c>
      <c r="J247" s="336" t="e">
        <f>'MACHINE INFO'!#REF!</f>
        <v>#REF!</v>
      </c>
      <c r="K247" s="18" t="str">
        <f>'MACHINE INFO'!O247</f>
        <v>VIDEO MACHINE</v>
      </c>
      <c r="L247" s="18" t="e">
        <f>'MACHINE INFO'!#REF!</f>
        <v>#REF!</v>
      </c>
      <c r="M247" s="573">
        <f>IF('MACHINE INFO'!P247="","",'MACHINE INFO'!P247)</f>
        <v>0</v>
      </c>
      <c r="N247" s="235">
        <f>'MACHINE INFO'!S247</f>
        <v>45627</v>
      </c>
      <c r="O247" s="344">
        <f>IF(D247=0,"",(IF($F$3="YTD TOTALS",SUM(Blank2:TEMPLATE!C248),SUM(Blank:TEMPLATE!C248))))</f>
        <v>0</v>
      </c>
      <c r="P247" s="344" t="s">
        <v>814</v>
      </c>
      <c r="Q247" s="344">
        <f>IF(D247=0,"",(IF($F$3="YTD TOTALS",SUM(Blank2:TEMPLATE!G248),SUM(Blank:TEMPLATE!G248))))</f>
        <v>0</v>
      </c>
      <c r="R247" s="344" t="str">
        <f t="shared" si="22"/>
        <v/>
      </c>
      <c r="S247" s="344">
        <f>IF(D247=0,"",(IF($F$3="YTD TOTALS",SUM(SUM(Blank2:TEMPLATE!D248),SUM(Blank2:TEMPLATE!E248)),SUM(SUM(Blank:TEMPLATE!D248),SUM(Blank:TEMPLATE!E248)))))</f>
        <v>0</v>
      </c>
      <c r="T247" s="344" t="str">
        <f t="shared" si="23"/>
        <v/>
      </c>
      <c r="U247" s="344">
        <f>IF(D247=0,"",(IF($F$3="YTD TOTALS",SUM(Blank2:TEMPLATE!F248),SUM(Blank:TEMPLATE!F248))))</f>
        <v>0</v>
      </c>
      <c r="V247" s="344" t="str">
        <f t="shared" si="24"/>
        <v/>
      </c>
      <c r="W247" s="344">
        <f>IF(D247=0,"",(IF($F$3="YTD TOTALS",SUM(Blank2:TEMPLATE!H248),SUM(Blank:TEMPLATE!H248))))</f>
        <v>0</v>
      </c>
      <c r="X247" s="344">
        <f>IF(D247=0,"",(IF($F$3="YTD TOTALS",SUM(Blank2:TEMPLATE!I248),SUM(Blank:TEMPLATE!I248))))</f>
        <v>0</v>
      </c>
      <c r="Y247" s="344">
        <f>IF(D247=0,"",(IF($F$3="YTD TOTALS",SUM(Blank2:TEMPLATE!J248),SUM(Blank:TEMPLATE!J248))))</f>
        <v>0</v>
      </c>
      <c r="Z247" s="344">
        <f>IF(D247=0,"",(IF($F$3="YTD TOTALS",(SUM(Blank2:TEMPLATE!L248)-('MACHINE INFO'!P247*(B$6-B247+1))),(SUM(Blank:TEMPLATE!L248)-('MACHINE INFO'!P247*(B$6-B247+1))))))</f>
        <v>0</v>
      </c>
      <c r="AA247" s="345">
        <f t="shared" si="25"/>
        <v>0</v>
      </c>
      <c r="AB247" s="346">
        <f>IF(D247=0,"",(SUM('MACHINE INFO'!Q247)))</f>
        <v>0.11270000000000002</v>
      </c>
      <c r="AC247" s="347" t="str">
        <f t="shared" si="26"/>
        <v/>
      </c>
      <c r="AD247" s="348" t="str">
        <f t="shared" si="27"/>
        <v/>
      </c>
      <c r="AF247" s="1"/>
      <c r="AG247" s="1"/>
      <c r="AH247" s="1"/>
      <c r="AI247" s="1"/>
      <c r="AJ247" s="1"/>
      <c r="AK247" s="1"/>
      <c r="AL247" s="1"/>
      <c r="AM247" s="1"/>
      <c r="AN247" s="1"/>
      <c r="AO247" s="1"/>
      <c r="AQ247" s="23"/>
    </row>
    <row r="248" spans="1:43" s="23" customFormat="1" ht="19.25" customHeight="1" x14ac:dyDescent="0.4">
      <c r="A248" s="252" t="str">
        <f>'MACHINE INFO'!B248</f>
        <v>TP</v>
      </c>
      <c r="B248" s="228">
        <f>IF($F$3="YTD TOTALS",IF('MACHINE INFO'!C248-B$2&gt;0,'MACHINE INFO'!C248,B$2),'MACHINE INFO'!C248)</f>
        <v>45957</v>
      </c>
      <c r="C248" s="18">
        <f>'MACHINE INFO'!E248</f>
        <v>282</v>
      </c>
      <c r="D248" s="18">
        <f>'MACHINE INFO'!F248</f>
        <v>410372364</v>
      </c>
      <c r="E248" s="19">
        <f>'MACHINE INFO'!G248</f>
        <v>1</v>
      </c>
      <c r="F248" s="18" t="str">
        <f>'MACHINE INFO'!H248</f>
        <v>LIGHT AND WONDER</v>
      </c>
      <c r="G248" s="18">
        <f>'MACHINE INFO'!M248</f>
        <v>0</v>
      </c>
      <c r="H248" s="18" t="str">
        <f>'MACHINE INFO'!N248</f>
        <v>3R9L1-27CR</v>
      </c>
      <c r="I248" s="336" t="e">
        <f>'MACHINE INFO'!#REF!</f>
        <v>#REF!</v>
      </c>
      <c r="J248" s="336" t="e">
        <f>'MACHINE INFO'!#REF!</f>
        <v>#REF!</v>
      </c>
      <c r="K248" s="18" t="str">
        <f>'MACHINE INFO'!O248</f>
        <v>REEL MACHINE</v>
      </c>
      <c r="L248" s="18" t="e">
        <f>'MACHINE INFO'!#REF!</f>
        <v>#REF!</v>
      </c>
      <c r="M248" s="573">
        <f>IF('MACHINE INFO'!P248="","",'MACHINE INFO'!P248)</f>
        <v>52</v>
      </c>
      <c r="N248" s="235">
        <f>'MACHINE INFO'!S248</f>
        <v>45597</v>
      </c>
      <c r="O248" s="344">
        <f>IF(D248=0,"",(IF($F$3="YTD TOTALS",SUM(Blank2:TEMPLATE!C249),SUM(Blank:TEMPLATE!C249))))</f>
        <v>0</v>
      </c>
      <c r="P248" s="344" t="s">
        <v>815</v>
      </c>
      <c r="Q248" s="344">
        <f>IF(D248=0,"",(IF($F$3="YTD TOTALS",SUM(Blank2:TEMPLATE!G249),SUM(Blank:TEMPLATE!G249))))</f>
        <v>0</v>
      </c>
      <c r="R248" s="344" t="str">
        <f t="shared" si="22"/>
        <v/>
      </c>
      <c r="S248" s="344">
        <f>IF(D248=0,"",(IF($F$3="YTD TOTALS",SUM(SUM(Blank2:TEMPLATE!D249),SUM(Blank2:TEMPLATE!E249)),SUM(SUM(Blank:TEMPLATE!D249),SUM(Blank:TEMPLATE!E249)))))</f>
        <v>0</v>
      </c>
      <c r="T248" s="344" t="str">
        <f t="shared" si="23"/>
        <v/>
      </c>
      <c r="U248" s="344">
        <f>IF(D248=0,"",(IF($F$3="YTD TOTALS",SUM(Blank2:TEMPLATE!F249),SUM(Blank:TEMPLATE!F249))))</f>
        <v>0</v>
      </c>
      <c r="V248" s="344" t="str">
        <f t="shared" si="24"/>
        <v/>
      </c>
      <c r="W248" s="344">
        <f>IF(D248=0,"",(IF($F$3="YTD TOTALS",SUM(Blank2:TEMPLATE!H249),SUM(Blank:TEMPLATE!H249))))</f>
        <v>0</v>
      </c>
      <c r="X248" s="344">
        <f>IF(D248=0,"",(IF($F$3="YTD TOTALS",SUM(Blank2:TEMPLATE!I249),SUM(Blank:TEMPLATE!I249))))</f>
        <v>0</v>
      </c>
      <c r="Y248" s="344">
        <f>IF(D248=0,"",(IF($F$3="YTD TOTALS",SUM(Blank2:TEMPLATE!J249),SUM(Blank:TEMPLATE!J249))))</f>
        <v>0</v>
      </c>
      <c r="Z248" s="344">
        <f>IF(D248=0,"",(IF($F$3="YTD TOTALS",(SUM(Blank2:TEMPLATE!L249)-('MACHINE INFO'!P248*(B$6-B248+1))),(SUM(Blank:TEMPLATE!L249)-('MACHINE INFO'!P248*(B$6-B248+1))))))</f>
        <v>-1768</v>
      </c>
      <c r="AA248" s="345">
        <f t="shared" si="25"/>
        <v>-52</v>
      </c>
      <c r="AB248" s="346">
        <f>IF(D248=0,"",(SUM('MACHINE INFO'!Q248)))</f>
        <v>0.1295</v>
      </c>
      <c r="AC248" s="347" t="str">
        <f t="shared" si="26"/>
        <v/>
      </c>
      <c r="AD248" s="348" t="str">
        <f t="shared" si="27"/>
        <v/>
      </c>
      <c r="AE248" s="17"/>
      <c r="AF248" s="1"/>
      <c r="AG248" s="1"/>
      <c r="AH248" s="1"/>
      <c r="AI248" s="1"/>
      <c r="AJ248" s="1"/>
      <c r="AK248" s="1"/>
      <c r="AL248" s="1"/>
      <c r="AM248" s="1"/>
      <c r="AN248" s="1"/>
      <c r="AO248" s="1"/>
      <c r="AP248" s="17"/>
      <c r="AQ248" s="1"/>
    </row>
    <row r="249" spans="1:43" ht="19.25" customHeight="1" x14ac:dyDescent="0.4">
      <c r="A249" s="252" t="str">
        <f>'MACHINE INFO'!B249</f>
        <v>TP</v>
      </c>
      <c r="B249" s="228">
        <f>IF($F$3="YTD TOTALS",IF('MACHINE INFO'!C249-B$2&gt;0,'MACHINE INFO'!C249,B$2),'MACHINE INFO'!C249)</f>
        <v>45905</v>
      </c>
      <c r="C249" s="18">
        <f>'MACHINE INFO'!E249</f>
        <v>283</v>
      </c>
      <c r="D249" s="18">
        <f>'MACHINE INFO'!F249</f>
        <v>410387090</v>
      </c>
      <c r="E249" s="19">
        <f>'MACHINE INFO'!G249</f>
        <v>0.01</v>
      </c>
      <c r="F249" s="18" t="str">
        <f>'MACHINE INFO'!H249</f>
        <v>LIGHT AND WONDER</v>
      </c>
      <c r="G249" s="18">
        <f>'MACHINE INFO'!M249</f>
        <v>0</v>
      </c>
      <c r="H249" s="18" t="str">
        <f>'MACHINE INFO'!N249</f>
        <v>5R243W88-500CR</v>
      </c>
      <c r="I249" s="336" t="e">
        <f>'MACHINE INFO'!#REF!</f>
        <v>#REF!</v>
      </c>
      <c r="J249" s="336" t="e">
        <f>'MACHINE INFO'!#REF!</f>
        <v>#REF!</v>
      </c>
      <c r="K249" s="18" t="str">
        <f>'MACHINE INFO'!O249</f>
        <v>VIDEO MACHINE</v>
      </c>
      <c r="L249" s="18" t="e">
        <f>'MACHINE INFO'!#REF!</f>
        <v>#REF!</v>
      </c>
      <c r="M249" s="573">
        <f>IF('MACHINE INFO'!P249="","",'MACHINE INFO'!P249)</f>
        <v>0</v>
      </c>
      <c r="N249" s="235">
        <f>'MACHINE INFO'!S249</f>
        <v>45627</v>
      </c>
      <c r="O249" s="344">
        <f>IF(D249=0,"",(IF($F$3="YTD TOTALS",SUM(Blank2:TEMPLATE!C250),SUM(Blank:TEMPLATE!C250))))</f>
        <v>0</v>
      </c>
      <c r="P249" s="344" t="s">
        <v>816</v>
      </c>
      <c r="Q249" s="344">
        <f>IF(D249=0,"",(IF($F$3="YTD TOTALS",SUM(Blank2:TEMPLATE!G250),SUM(Blank:TEMPLATE!G250))))</f>
        <v>0</v>
      </c>
      <c r="R249" s="344" t="str">
        <f t="shared" si="22"/>
        <v/>
      </c>
      <c r="S249" s="344">
        <f>IF(D249=0,"",(IF($F$3="YTD TOTALS",SUM(SUM(Blank2:TEMPLATE!D250),SUM(Blank2:TEMPLATE!E250)),SUM(SUM(Blank:TEMPLATE!D250),SUM(Blank:TEMPLATE!E250)))))</f>
        <v>0</v>
      </c>
      <c r="T249" s="344" t="str">
        <f t="shared" si="23"/>
        <v/>
      </c>
      <c r="U249" s="344">
        <f>IF(D249=0,"",(IF($F$3="YTD TOTALS",SUM(Blank2:TEMPLATE!F250),SUM(Blank:TEMPLATE!F250))))</f>
        <v>0</v>
      </c>
      <c r="V249" s="344" t="str">
        <f t="shared" si="24"/>
        <v/>
      </c>
      <c r="W249" s="344">
        <f>IF(D249=0,"",(IF($F$3="YTD TOTALS",SUM(Blank2:TEMPLATE!H250),SUM(Blank:TEMPLATE!H250))))</f>
        <v>0</v>
      </c>
      <c r="X249" s="344">
        <f>IF(D249=0,"",(IF($F$3="YTD TOTALS",SUM(Blank2:TEMPLATE!I250),SUM(Blank:TEMPLATE!I250))))</f>
        <v>0</v>
      </c>
      <c r="Y249" s="344">
        <f>IF(D249=0,"",(IF($F$3="YTD TOTALS",SUM(Blank2:TEMPLATE!J250),SUM(Blank:TEMPLATE!J250))))</f>
        <v>0</v>
      </c>
      <c r="Z249" s="344">
        <f>IF(D249=0,"",(IF($F$3="YTD TOTALS",(SUM(Blank2:TEMPLATE!L250)-('MACHINE INFO'!P249*(B$6-B249+1))),(SUM(Blank:TEMPLATE!L250)-('MACHINE INFO'!P249*(B$6-B249+1))))))</f>
        <v>0</v>
      </c>
      <c r="AA249" s="345">
        <f t="shared" si="25"/>
        <v>0</v>
      </c>
      <c r="AB249" s="346">
        <f>IF(D249=0,"",(SUM('MACHINE INFO'!Q249)))</f>
        <v>0.10519999999999996</v>
      </c>
      <c r="AC249" s="347" t="str">
        <f t="shared" si="26"/>
        <v/>
      </c>
      <c r="AD249" s="348" t="str">
        <f t="shared" si="27"/>
        <v/>
      </c>
      <c r="AE249" s="17"/>
      <c r="AP249" s="17"/>
      <c r="AQ249" s="23"/>
    </row>
    <row r="250" spans="1:43" s="23" customFormat="1" ht="19.25" customHeight="1" x14ac:dyDescent="0.4">
      <c r="A250" s="252" t="str">
        <f>'MACHINE INFO'!B250</f>
        <v>TP</v>
      </c>
      <c r="B250" s="228">
        <f>IF($F$3="YTD TOTALS",IF('MACHINE INFO'!C250-B$2&gt;0,'MACHINE INFO'!C250,B$2),'MACHINE INFO'!C250)</f>
        <v>45905</v>
      </c>
      <c r="C250" s="18">
        <f>'MACHINE INFO'!E250</f>
        <v>284</v>
      </c>
      <c r="D250" s="18">
        <f>'MACHINE INFO'!F250</f>
        <v>410392679</v>
      </c>
      <c r="E250" s="19">
        <f>'MACHINE INFO'!G250</f>
        <v>0.01</v>
      </c>
      <c r="F250" s="18" t="str">
        <f>'MACHINE INFO'!H250</f>
        <v>LIGHT AND WONDER</v>
      </c>
      <c r="G250" s="18">
        <f>'MACHINE INFO'!M250</f>
        <v>0</v>
      </c>
      <c r="H250" s="18" t="str">
        <f>'MACHINE INFO'!N250</f>
        <v>5R243W88-500CR</v>
      </c>
      <c r="I250" s="336" t="e">
        <f>'MACHINE INFO'!#REF!</f>
        <v>#REF!</v>
      </c>
      <c r="J250" s="336" t="e">
        <f>'MACHINE INFO'!#REF!</f>
        <v>#REF!</v>
      </c>
      <c r="K250" s="18" t="str">
        <f>'MACHINE INFO'!O250</f>
        <v>VIDEO MACHINE</v>
      </c>
      <c r="L250" s="18" t="e">
        <f>'MACHINE INFO'!#REF!</f>
        <v>#REF!</v>
      </c>
      <c r="M250" s="573">
        <f>IF('MACHINE INFO'!P250="","",'MACHINE INFO'!P250)</f>
        <v>0</v>
      </c>
      <c r="N250" s="235">
        <f>'MACHINE INFO'!S250</f>
        <v>45628</v>
      </c>
      <c r="O250" s="344">
        <f>IF(D250=0,"",(IF($F$3="YTD TOTALS",SUM(Blank2:TEMPLATE!C251),SUM(Blank:TEMPLATE!C251))))</f>
        <v>0</v>
      </c>
      <c r="P250" s="344" t="s">
        <v>817</v>
      </c>
      <c r="Q250" s="344">
        <f>IF(D250=0,"",(IF($F$3="YTD TOTALS",SUM(Blank2:TEMPLATE!G251),SUM(Blank:TEMPLATE!G251))))</f>
        <v>0</v>
      </c>
      <c r="R250" s="344" t="str">
        <f t="shared" si="22"/>
        <v/>
      </c>
      <c r="S250" s="344">
        <f>IF(D250=0,"",(IF($F$3="YTD TOTALS",SUM(SUM(Blank2:TEMPLATE!D251),SUM(Blank2:TEMPLATE!E251)),SUM(SUM(Blank:TEMPLATE!D251),SUM(Blank:TEMPLATE!E251)))))</f>
        <v>0</v>
      </c>
      <c r="T250" s="344" t="str">
        <f t="shared" si="23"/>
        <v/>
      </c>
      <c r="U250" s="344">
        <f>IF(D250=0,"",(IF($F$3="YTD TOTALS",SUM(Blank2:TEMPLATE!F251),SUM(Blank:TEMPLATE!F251))))</f>
        <v>0</v>
      </c>
      <c r="V250" s="344" t="str">
        <f t="shared" si="24"/>
        <v/>
      </c>
      <c r="W250" s="344">
        <f>IF(D250=0,"",(IF($F$3="YTD TOTALS",SUM(Blank2:TEMPLATE!H251),SUM(Blank:TEMPLATE!H251))))</f>
        <v>0</v>
      </c>
      <c r="X250" s="344">
        <f>IF(D250=0,"",(IF($F$3="YTD TOTALS",SUM(Blank2:TEMPLATE!I251),SUM(Blank:TEMPLATE!I251))))</f>
        <v>0</v>
      </c>
      <c r="Y250" s="344">
        <f>IF(D250=0,"",(IF($F$3="YTD TOTALS",SUM(Blank2:TEMPLATE!J251),SUM(Blank:TEMPLATE!J251))))</f>
        <v>0</v>
      </c>
      <c r="Z250" s="344">
        <f>IF(D250=0,"",(IF($F$3="YTD TOTALS",(SUM(Blank2:TEMPLATE!L251)-('MACHINE INFO'!P250*(B$6-B250+1))),(SUM(Blank:TEMPLATE!L251)-('MACHINE INFO'!P250*(B$6-B250+1))))))</f>
        <v>0</v>
      </c>
      <c r="AA250" s="345">
        <f t="shared" si="25"/>
        <v>0</v>
      </c>
      <c r="AB250" s="346">
        <f>IF(D250=0,"",(SUM('MACHINE INFO'!Q250)))</f>
        <v>0.10519999999999996</v>
      </c>
      <c r="AC250" s="347" t="str">
        <f t="shared" si="26"/>
        <v/>
      </c>
      <c r="AD250" s="348" t="str">
        <f t="shared" si="27"/>
        <v/>
      </c>
      <c r="AF250" s="1"/>
      <c r="AG250" s="1"/>
      <c r="AH250" s="1"/>
      <c r="AI250" s="1"/>
      <c r="AJ250" s="1"/>
      <c r="AK250" s="1"/>
      <c r="AL250" s="1"/>
      <c r="AM250" s="1"/>
      <c r="AN250" s="1"/>
      <c r="AO250" s="1"/>
      <c r="AQ250" s="1"/>
    </row>
    <row r="251" spans="1:43" ht="19.25" customHeight="1" x14ac:dyDescent="0.4">
      <c r="A251" s="252" t="str">
        <f>'MACHINE INFO'!B251</f>
        <v>TP</v>
      </c>
      <c r="B251" s="228">
        <f>IF($F$3="YTD TOTALS",IF('MACHINE INFO'!C251-B$2&gt;0,'MACHINE INFO'!C251,B$2),'MACHINE INFO'!C251)</f>
        <v>45905</v>
      </c>
      <c r="C251" s="18">
        <f>'MACHINE INFO'!E251</f>
        <v>285</v>
      </c>
      <c r="D251" s="18">
        <f>'MACHINE INFO'!F251</f>
        <v>410405598</v>
      </c>
      <c r="E251" s="19">
        <f>'MACHINE INFO'!G251</f>
        <v>0.01</v>
      </c>
      <c r="F251" s="18" t="str">
        <f>'MACHINE INFO'!H251</f>
        <v>LIGHT AND WONDER</v>
      </c>
      <c r="G251" s="18">
        <f>'MACHINE INFO'!M251</f>
        <v>0</v>
      </c>
      <c r="H251" s="18" t="str">
        <f>'MACHINE INFO'!N251</f>
        <v>5R243W88-500CR</v>
      </c>
      <c r="I251" s="336" t="e">
        <f>'MACHINE INFO'!#REF!</f>
        <v>#REF!</v>
      </c>
      <c r="J251" s="336" t="e">
        <f>'MACHINE INFO'!#REF!</f>
        <v>#REF!</v>
      </c>
      <c r="K251" s="18" t="str">
        <f>'MACHINE INFO'!O251</f>
        <v>VIDEO MACHINE</v>
      </c>
      <c r="L251" s="18" t="e">
        <f>'MACHINE INFO'!#REF!</f>
        <v>#REF!</v>
      </c>
      <c r="M251" s="573">
        <f>IF('MACHINE INFO'!P251="","",'MACHINE INFO'!P251)</f>
        <v>0</v>
      </c>
      <c r="N251" s="235">
        <f>'MACHINE INFO'!S251</f>
        <v>45627</v>
      </c>
      <c r="O251" s="344">
        <f>IF(D251=0,"",(IF($F$3="YTD TOTALS",SUM(Blank2:TEMPLATE!C252),SUM(Blank:TEMPLATE!C252))))</f>
        <v>0</v>
      </c>
      <c r="P251" s="344" t="s">
        <v>818</v>
      </c>
      <c r="Q251" s="344">
        <f>IF(D251=0,"",(IF($F$3="YTD TOTALS",SUM(Blank2:TEMPLATE!G252),SUM(Blank:TEMPLATE!G252))))</f>
        <v>0</v>
      </c>
      <c r="R251" s="344" t="str">
        <f t="shared" si="22"/>
        <v/>
      </c>
      <c r="S251" s="344">
        <f>IF(D251=0,"",(IF($F$3="YTD TOTALS",SUM(SUM(Blank2:TEMPLATE!D252),SUM(Blank2:TEMPLATE!E252)),SUM(SUM(Blank:TEMPLATE!D252),SUM(Blank:TEMPLATE!E252)))))</f>
        <v>0</v>
      </c>
      <c r="T251" s="344" t="str">
        <f t="shared" si="23"/>
        <v/>
      </c>
      <c r="U251" s="344">
        <f>IF(D251=0,"",(IF($F$3="YTD TOTALS",SUM(Blank2:TEMPLATE!F252),SUM(Blank:TEMPLATE!F252))))</f>
        <v>0</v>
      </c>
      <c r="V251" s="344" t="str">
        <f t="shared" si="24"/>
        <v/>
      </c>
      <c r="W251" s="344">
        <f>IF(D251=0,"",(IF($F$3="YTD TOTALS",SUM(Blank2:TEMPLATE!H252),SUM(Blank:TEMPLATE!H252))))</f>
        <v>0</v>
      </c>
      <c r="X251" s="344">
        <f>IF(D251=0,"",(IF($F$3="YTD TOTALS",SUM(Blank2:TEMPLATE!I252),SUM(Blank:TEMPLATE!I252))))</f>
        <v>0</v>
      </c>
      <c r="Y251" s="344">
        <f>IF(D251=0,"",(IF($F$3="YTD TOTALS",SUM(Blank2:TEMPLATE!J252),SUM(Blank:TEMPLATE!J252))))</f>
        <v>0</v>
      </c>
      <c r="Z251" s="344">
        <f>IF(D251=0,"",(IF($F$3="YTD TOTALS",(SUM(Blank2:TEMPLATE!L252)-('MACHINE INFO'!P251*(B$6-B251+1))),(SUM(Blank:TEMPLATE!L252)-('MACHINE INFO'!P251*(B$6-B251+1))))))</f>
        <v>0</v>
      </c>
      <c r="AA251" s="345">
        <f t="shared" si="25"/>
        <v>0</v>
      </c>
      <c r="AB251" s="346">
        <f>IF(D251=0,"",(SUM('MACHINE INFO'!Q251)))</f>
        <v>0.10519999999999996</v>
      </c>
      <c r="AC251" s="347" t="str">
        <f t="shared" si="26"/>
        <v/>
      </c>
      <c r="AD251" s="348" t="str">
        <f t="shared" si="27"/>
        <v/>
      </c>
      <c r="AQ251" s="17"/>
    </row>
    <row r="252" spans="1:43" s="17" customFormat="1" ht="19.25" customHeight="1" x14ac:dyDescent="0.4">
      <c r="A252" s="252" t="str">
        <f>'MACHINE INFO'!B252</f>
        <v>TP</v>
      </c>
      <c r="B252" s="228">
        <f>IF($F$3="YTD TOTALS",IF('MACHINE INFO'!C252-B$2&gt;0,'MACHINE INFO'!C252,B$2),'MACHINE INFO'!C252)</f>
        <v>45906</v>
      </c>
      <c r="C252" s="18">
        <f>'MACHINE INFO'!E252</f>
        <v>286</v>
      </c>
      <c r="D252" s="18">
        <f>'MACHINE INFO'!F252</f>
        <v>410413691</v>
      </c>
      <c r="E252" s="19">
        <f>'MACHINE INFO'!G252</f>
        <v>0.01</v>
      </c>
      <c r="F252" s="18" t="str">
        <f>'MACHINE INFO'!H252</f>
        <v>IGT</v>
      </c>
      <c r="G252" s="18">
        <f>'MACHINE INFO'!M252</f>
        <v>0</v>
      </c>
      <c r="H252" s="18" t="str">
        <f>'MACHINE INFO'!N252</f>
        <v>5R243W80-400CR</v>
      </c>
      <c r="I252" s="336" t="e">
        <f>'MACHINE INFO'!#REF!</f>
        <v>#REF!</v>
      </c>
      <c r="J252" s="336" t="e">
        <f>'MACHINE INFO'!#REF!</f>
        <v>#REF!</v>
      </c>
      <c r="K252" s="18" t="str">
        <f>'MACHINE INFO'!O252</f>
        <v>VIDEO MACHINE</v>
      </c>
      <c r="L252" s="18" t="e">
        <f>'MACHINE INFO'!#REF!</f>
        <v>#REF!</v>
      </c>
      <c r="M252" s="573">
        <f>IF('MACHINE INFO'!P252="","",'MACHINE INFO'!P252)</f>
        <v>0</v>
      </c>
      <c r="N252" s="235">
        <f>'MACHINE INFO'!S252</f>
        <v>45597</v>
      </c>
      <c r="O252" s="344">
        <f>IF(D252=0,"",(IF($F$3="YTD TOTALS",SUM(Blank2:TEMPLATE!C253),SUM(Blank:TEMPLATE!C253))))</f>
        <v>0</v>
      </c>
      <c r="P252" s="344" t="s">
        <v>819</v>
      </c>
      <c r="Q252" s="344">
        <f>IF(D252=0,"",(IF($F$3="YTD TOTALS",SUM(Blank2:TEMPLATE!G253),SUM(Blank:TEMPLATE!G253))))</f>
        <v>0</v>
      </c>
      <c r="R252" s="344" t="str">
        <f t="shared" si="22"/>
        <v/>
      </c>
      <c r="S252" s="344">
        <f>IF(D252=0,"",(IF($F$3="YTD TOTALS",SUM(SUM(Blank2:TEMPLATE!D253),SUM(Blank2:TEMPLATE!E253)),SUM(SUM(Blank:TEMPLATE!D253),SUM(Blank:TEMPLATE!E253)))))</f>
        <v>0</v>
      </c>
      <c r="T252" s="344" t="str">
        <f t="shared" si="23"/>
        <v/>
      </c>
      <c r="U252" s="344">
        <f>IF(D252=0,"",(IF($F$3="YTD TOTALS",SUM(Blank2:TEMPLATE!F253),SUM(Blank:TEMPLATE!F253))))</f>
        <v>0</v>
      </c>
      <c r="V252" s="344" t="str">
        <f t="shared" si="24"/>
        <v/>
      </c>
      <c r="W252" s="344">
        <f>IF(D252=0,"",(IF($F$3="YTD TOTALS",SUM(Blank2:TEMPLATE!H253),SUM(Blank:TEMPLATE!H253))))</f>
        <v>0</v>
      </c>
      <c r="X252" s="344">
        <f>IF(D252=0,"",(IF($F$3="YTD TOTALS",SUM(Blank2:TEMPLATE!I253),SUM(Blank:TEMPLATE!I253))))</f>
        <v>0</v>
      </c>
      <c r="Y252" s="344">
        <f>IF(D252=0,"",(IF($F$3="YTD TOTALS",SUM(Blank2:TEMPLATE!J253),SUM(Blank:TEMPLATE!J253))))</f>
        <v>0</v>
      </c>
      <c r="Z252" s="344">
        <f>IF(D252=0,"",(IF($F$3="YTD TOTALS",(SUM(Blank2:TEMPLATE!L253)-('MACHINE INFO'!P252*(B$6-B252+1))),(SUM(Blank:TEMPLATE!L253)-('MACHINE INFO'!P252*(B$6-B252+1))))))</f>
        <v>0</v>
      </c>
      <c r="AA252" s="345">
        <f t="shared" si="25"/>
        <v>0</v>
      </c>
      <c r="AB252" s="346">
        <f>IF(D252=0,"",(SUM('MACHINE INFO'!Q252)))</f>
        <v>0.1179</v>
      </c>
      <c r="AC252" s="347" t="str">
        <f t="shared" si="26"/>
        <v/>
      </c>
      <c r="AD252" s="348" t="str">
        <f t="shared" si="27"/>
        <v/>
      </c>
      <c r="AE252" s="1"/>
      <c r="AF252" s="1"/>
      <c r="AG252" s="1"/>
      <c r="AH252" s="1"/>
      <c r="AI252" s="1"/>
      <c r="AJ252" s="1"/>
      <c r="AK252" s="1"/>
      <c r="AL252" s="1"/>
      <c r="AM252" s="1"/>
      <c r="AN252" s="1"/>
      <c r="AO252" s="1"/>
      <c r="AP252" s="1"/>
    </row>
    <row r="253" spans="1:43" s="17" customFormat="1" ht="19.25" customHeight="1" x14ac:dyDescent="0.4">
      <c r="A253" s="252" t="str">
        <f>'MACHINE INFO'!B253</f>
        <v>TP</v>
      </c>
      <c r="B253" s="228">
        <f>IF($F$3="YTD TOTALS",IF('MACHINE INFO'!C253-B$2&gt;0,'MACHINE INFO'!C253,B$2),'MACHINE INFO'!C253)</f>
        <v>45906</v>
      </c>
      <c r="C253" s="18">
        <f>'MACHINE INFO'!E253</f>
        <v>287</v>
      </c>
      <c r="D253" s="18">
        <f>'MACHINE INFO'!F253</f>
        <v>410421813</v>
      </c>
      <c r="E253" s="19">
        <f>'MACHINE INFO'!G253</f>
        <v>0.01</v>
      </c>
      <c r="F253" s="18" t="str">
        <f>'MACHINE INFO'!H253</f>
        <v>IGT</v>
      </c>
      <c r="G253" s="18">
        <f>'MACHINE INFO'!M253</f>
        <v>0</v>
      </c>
      <c r="H253" s="18" t="str">
        <f>'MACHINE INFO'!N253</f>
        <v>5R243W80-400CR</v>
      </c>
      <c r="I253" s="336" t="e">
        <f>'MACHINE INFO'!#REF!</f>
        <v>#REF!</v>
      </c>
      <c r="J253" s="336" t="e">
        <f>'MACHINE INFO'!#REF!</f>
        <v>#REF!</v>
      </c>
      <c r="K253" s="18" t="str">
        <f>'MACHINE INFO'!O253</f>
        <v>VIDEO MACHINE</v>
      </c>
      <c r="L253" s="18" t="e">
        <f>'MACHINE INFO'!#REF!</f>
        <v>#REF!</v>
      </c>
      <c r="M253" s="573">
        <f>IF('MACHINE INFO'!P253="","",'MACHINE INFO'!P253)</f>
        <v>0</v>
      </c>
      <c r="N253" s="235">
        <f>'MACHINE INFO'!S253</f>
        <v>45597</v>
      </c>
      <c r="O253" s="344">
        <f>IF(D253=0,"",(IF($F$3="YTD TOTALS",SUM(Blank2:TEMPLATE!C254),SUM(Blank:TEMPLATE!C254))))</f>
        <v>0</v>
      </c>
      <c r="P253" s="344" t="s">
        <v>820</v>
      </c>
      <c r="Q253" s="344">
        <f>IF(D253=0,"",(IF($F$3="YTD TOTALS",SUM(Blank2:TEMPLATE!G254),SUM(Blank:TEMPLATE!G254))))</f>
        <v>0</v>
      </c>
      <c r="R253" s="344" t="str">
        <f t="shared" si="22"/>
        <v/>
      </c>
      <c r="S253" s="344">
        <f>IF(D253=0,"",(IF($F$3="YTD TOTALS",SUM(SUM(Blank2:TEMPLATE!D254),SUM(Blank2:TEMPLATE!E254)),SUM(SUM(Blank:TEMPLATE!D254),SUM(Blank:TEMPLATE!E254)))))</f>
        <v>0</v>
      </c>
      <c r="T253" s="344" t="str">
        <f t="shared" si="23"/>
        <v/>
      </c>
      <c r="U253" s="344">
        <f>IF(D253=0,"",(IF($F$3="YTD TOTALS",SUM(Blank2:TEMPLATE!F254),SUM(Blank:TEMPLATE!F254))))</f>
        <v>0</v>
      </c>
      <c r="V253" s="344" t="str">
        <f t="shared" si="24"/>
        <v/>
      </c>
      <c r="W253" s="344">
        <f>IF(D253=0,"",(IF($F$3="YTD TOTALS",SUM(Blank2:TEMPLATE!H254),SUM(Blank:TEMPLATE!H254))))</f>
        <v>0</v>
      </c>
      <c r="X253" s="344">
        <f>IF(D253=0,"",(IF($F$3="YTD TOTALS",SUM(Blank2:TEMPLATE!I254),SUM(Blank:TEMPLATE!I254))))</f>
        <v>0</v>
      </c>
      <c r="Y253" s="344">
        <f>IF(D253=0,"",(IF($F$3="YTD TOTALS",SUM(Blank2:TEMPLATE!J254),SUM(Blank:TEMPLATE!J254))))</f>
        <v>0</v>
      </c>
      <c r="Z253" s="344">
        <f>IF(D253=0,"",(IF($F$3="YTD TOTALS",(SUM(Blank2:TEMPLATE!L254)-('MACHINE INFO'!P253*(B$6-B253+1))),(SUM(Blank:TEMPLATE!L254)-('MACHINE INFO'!P253*(B$6-B253+1))))))</f>
        <v>0</v>
      </c>
      <c r="AA253" s="345">
        <f t="shared" si="25"/>
        <v>0</v>
      </c>
      <c r="AB253" s="346">
        <f>IF(D253=0,"",(SUM('MACHINE INFO'!Q253)))</f>
        <v>0.1179</v>
      </c>
      <c r="AC253" s="347" t="str">
        <f t="shared" si="26"/>
        <v/>
      </c>
      <c r="AD253" s="348" t="str">
        <f t="shared" si="27"/>
        <v/>
      </c>
      <c r="AE253" s="1"/>
      <c r="AF253" s="1"/>
      <c r="AG253" s="1"/>
      <c r="AH253" s="1"/>
      <c r="AI253" s="1"/>
      <c r="AJ253" s="1"/>
      <c r="AK253" s="1"/>
      <c r="AL253" s="1"/>
      <c r="AM253" s="1"/>
      <c r="AN253" s="1"/>
      <c r="AO253" s="1"/>
      <c r="AP253" s="1"/>
    </row>
    <row r="254" spans="1:43" s="17" customFormat="1" ht="19.25" customHeight="1" x14ac:dyDescent="0.4">
      <c r="A254" s="252" t="str">
        <f>'MACHINE INFO'!B254</f>
        <v>TP</v>
      </c>
      <c r="B254" s="228">
        <f>IF($F$3="YTD TOTALS",IF('MACHINE INFO'!C254-B$2&gt;0,'MACHINE INFO'!C254,B$2),'MACHINE INFO'!C254)</f>
        <v>45906</v>
      </c>
      <c r="C254" s="18">
        <f>'MACHINE INFO'!E254</f>
        <v>288</v>
      </c>
      <c r="D254" s="18">
        <f>'MACHINE INFO'!F254</f>
        <v>410437632</v>
      </c>
      <c r="E254" s="19">
        <f>'MACHINE INFO'!G254</f>
        <v>0.01</v>
      </c>
      <c r="F254" s="18" t="str">
        <f>'MACHINE INFO'!H254</f>
        <v>IGT</v>
      </c>
      <c r="G254" s="18">
        <f>'MACHINE INFO'!M254</f>
        <v>0</v>
      </c>
      <c r="H254" s="18" t="str">
        <f>'MACHINE INFO'!N254</f>
        <v>5R243W80-400CR</v>
      </c>
      <c r="I254" s="336" t="e">
        <f>'MACHINE INFO'!#REF!</f>
        <v>#REF!</v>
      </c>
      <c r="J254" s="336" t="e">
        <f>'MACHINE INFO'!#REF!</f>
        <v>#REF!</v>
      </c>
      <c r="K254" s="18" t="str">
        <f>'MACHINE INFO'!O254</f>
        <v>VIDEO MACHINE</v>
      </c>
      <c r="L254" s="18" t="e">
        <f>'MACHINE INFO'!#REF!</f>
        <v>#REF!</v>
      </c>
      <c r="M254" s="573">
        <f>IF('MACHINE INFO'!P254="","",'MACHINE INFO'!P254)</f>
        <v>0</v>
      </c>
      <c r="N254" s="235">
        <f>'MACHINE INFO'!S254</f>
        <v>45597</v>
      </c>
      <c r="O254" s="344">
        <f>IF(D254=0,"",(IF($F$3="YTD TOTALS",SUM(Blank2:TEMPLATE!C255),SUM(Blank:TEMPLATE!C255))))</f>
        <v>0</v>
      </c>
      <c r="P254" s="344" t="s">
        <v>821</v>
      </c>
      <c r="Q254" s="344">
        <f>IF(D254=0,"",(IF($F$3="YTD TOTALS",SUM(Blank2:TEMPLATE!G255),SUM(Blank:TEMPLATE!G255))))</f>
        <v>0</v>
      </c>
      <c r="R254" s="344" t="str">
        <f t="shared" si="22"/>
        <v/>
      </c>
      <c r="S254" s="344">
        <f>IF(D254=0,"",(IF($F$3="YTD TOTALS",SUM(SUM(Blank2:TEMPLATE!D255),SUM(Blank2:TEMPLATE!E255)),SUM(SUM(Blank:TEMPLATE!D255),SUM(Blank:TEMPLATE!E255)))))</f>
        <v>0</v>
      </c>
      <c r="T254" s="344" t="str">
        <f t="shared" si="23"/>
        <v/>
      </c>
      <c r="U254" s="344">
        <f>IF(D254=0,"",(IF($F$3="YTD TOTALS",SUM(Blank2:TEMPLATE!F255),SUM(Blank:TEMPLATE!F255))))</f>
        <v>0</v>
      </c>
      <c r="V254" s="344" t="str">
        <f t="shared" si="24"/>
        <v/>
      </c>
      <c r="W254" s="344">
        <f>IF(D254=0,"",(IF($F$3="YTD TOTALS",SUM(Blank2:TEMPLATE!H255),SUM(Blank:TEMPLATE!H255))))</f>
        <v>0</v>
      </c>
      <c r="X254" s="344">
        <f>IF(D254=0,"",(IF($F$3="YTD TOTALS",SUM(Blank2:TEMPLATE!I255),SUM(Blank:TEMPLATE!I255))))</f>
        <v>0</v>
      </c>
      <c r="Y254" s="344">
        <f>IF(D254=0,"",(IF($F$3="YTD TOTALS",SUM(Blank2:TEMPLATE!J255),SUM(Blank:TEMPLATE!J255))))</f>
        <v>0</v>
      </c>
      <c r="Z254" s="344">
        <f>IF(D254=0,"",(IF($F$3="YTD TOTALS",(SUM(Blank2:TEMPLATE!L255)-('MACHINE INFO'!P254*(B$6-B254+1))),(SUM(Blank:TEMPLATE!L255)-('MACHINE INFO'!P254*(B$6-B254+1))))))</f>
        <v>0</v>
      </c>
      <c r="AA254" s="345">
        <f t="shared" si="25"/>
        <v>0</v>
      </c>
      <c r="AB254" s="346">
        <f>IF(D254=0,"",(SUM('MACHINE INFO'!Q254)))</f>
        <v>0.1179</v>
      </c>
      <c r="AC254" s="347" t="str">
        <f t="shared" si="26"/>
        <v/>
      </c>
      <c r="AD254" s="348" t="str">
        <f t="shared" si="27"/>
        <v/>
      </c>
      <c r="AE254" s="1"/>
      <c r="AF254" s="1"/>
      <c r="AG254" s="1"/>
      <c r="AH254" s="1"/>
      <c r="AI254" s="1"/>
      <c r="AJ254" s="1"/>
      <c r="AK254" s="1"/>
      <c r="AL254" s="1"/>
      <c r="AM254" s="1"/>
      <c r="AN254" s="1"/>
      <c r="AO254" s="1"/>
      <c r="AP254" s="1"/>
    </row>
    <row r="255" spans="1:43" s="17" customFormat="1" ht="19.25" customHeight="1" x14ac:dyDescent="0.4">
      <c r="A255" s="252" t="str">
        <f>'MACHINE INFO'!B255</f>
        <v>TP</v>
      </c>
      <c r="B255" s="228">
        <f>IF($F$3="YTD TOTALS",IF('MACHINE INFO'!C255-B$2&gt;0,'MACHINE INFO'!C255,B$2),'MACHINE INFO'!C255)</f>
        <v>45920</v>
      </c>
      <c r="C255" s="18">
        <f>'MACHINE INFO'!E255</f>
        <v>289</v>
      </c>
      <c r="D255" s="18">
        <f>'MACHINE INFO'!F255</f>
        <v>410442889</v>
      </c>
      <c r="E255" s="19">
        <f>'MACHINE INFO'!G255</f>
        <v>1</v>
      </c>
      <c r="F255" s="18" t="str">
        <f>'MACHINE INFO'!H255</f>
        <v>EVERI</v>
      </c>
      <c r="G255" s="18">
        <f>'MACHINE INFO'!M255</f>
        <v>0</v>
      </c>
      <c r="H255" s="18" t="str">
        <f>'MACHINE INFO'!N255</f>
        <v>3R1L1-10CR</v>
      </c>
      <c r="I255" s="336" t="e">
        <f>'MACHINE INFO'!#REF!</f>
        <v>#REF!</v>
      </c>
      <c r="J255" s="336" t="e">
        <f>'MACHINE INFO'!#REF!</f>
        <v>#REF!</v>
      </c>
      <c r="K255" s="18" t="str">
        <f>'MACHINE INFO'!O255</f>
        <v>REEL MACHINE</v>
      </c>
      <c r="L255" s="18" t="e">
        <f>'MACHINE INFO'!#REF!</f>
        <v>#REF!</v>
      </c>
      <c r="M255" s="573">
        <f>IF('MACHINE INFO'!P255="","",'MACHINE INFO'!P255)</f>
        <v>25</v>
      </c>
      <c r="N255" s="235">
        <f>'MACHINE INFO'!S255</f>
        <v>45623</v>
      </c>
      <c r="O255" s="344">
        <f>IF(D255=0,"",(IF($F$3="YTD TOTALS",SUM(Blank2:TEMPLATE!C256),SUM(Blank:TEMPLATE!C256))))</f>
        <v>0</v>
      </c>
      <c r="P255" s="344" t="s">
        <v>822</v>
      </c>
      <c r="Q255" s="344">
        <f>IF(D255=0,"",(IF($F$3="YTD TOTALS",SUM(Blank2:TEMPLATE!G256),SUM(Blank:TEMPLATE!G256))))</f>
        <v>0</v>
      </c>
      <c r="R255" s="344" t="str">
        <f t="shared" si="22"/>
        <v/>
      </c>
      <c r="S255" s="344">
        <f>IF(D255=0,"",(IF($F$3="YTD TOTALS",SUM(SUM(Blank2:TEMPLATE!D256),SUM(Blank2:TEMPLATE!E256)),SUM(SUM(Blank:TEMPLATE!D256),SUM(Blank:TEMPLATE!E256)))))</f>
        <v>0</v>
      </c>
      <c r="T255" s="344" t="str">
        <f t="shared" si="23"/>
        <v/>
      </c>
      <c r="U255" s="344">
        <f>IF(D255=0,"",(IF($F$3="YTD TOTALS",SUM(Blank2:TEMPLATE!F256),SUM(Blank:TEMPLATE!F256))))</f>
        <v>0</v>
      </c>
      <c r="V255" s="344" t="str">
        <f t="shared" si="24"/>
        <v/>
      </c>
      <c r="W255" s="344">
        <f>IF(D255=0,"",(IF($F$3="YTD TOTALS",SUM(Blank2:TEMPLATE!H256),SUM(Blank:TEMPLATE!H256))))</f>
        <v>0</v>
      </c>
      <c r="X255" s="344">
        <f>IF(D255=0,"",(IF($F$3="YTD TOTALS",SUM(Blank2:TEMPLATE!I256),SUM(Blank:TEMPLATE!I256))))</f>
        <v>0</v>
      </c>
      <c r="Y255" s="344">
        <f>IF(D255=0,"",(IF($F$3="YTD TOTALS",SUM(Blank2:TEMPLATE!J256),SUM(Blank:TEMPLATE!J256))))</f>
        <v>0</v>
      </c>
      <c r="Z255" s="344">
        <f>IF(D255=0,"",(IF($F$3="YTD TOTALS",(SUM(Blank2:TEMPLATE!L256)-('MACHINE INFO'!P255*(B$6-B255+1))),(SUM(Blank:TEMPLATE!L256)-('MACHINE INFO'!P255*(B$6-B255+1))))))</f>
        <v>-1775</v>
      </c>
      <c r="AA255" s="345">
        <f t="shared" si="25"/>
        <v>-25</v>
      </c>
      <c r="AB255" s="346">
        <f>IF(D255=0,"",(SUM('MACHINE INFO'!Q255)))</f>
        <v>0.11199999999999999</v>
      </c>
      <c r="AC255" s="347" t="str">
        <f t="shared" si="26"/>
        <v/>
      </c>
      <c r="AD255" s="348" t="str">
        <f t="shared" si="27"/>
        <v/>
      </c>
      <c r="AE255" s="1"/>
      <c r="AF255" s="1"/>
      <c r="AG255" s="1"/>
      <c r="AH255" s="1"/>
      <c r="AI255" s="1"/>
      <c r="AJ255" s="1"/>
      <c r="AK255" s="1"/>
      <c r="AL255" s="1"/>
      <c r="AM255" s="1"/>
      <c r="AN255" s="1"/>
      <c r="AO255" s="1"/>
      <c r="AP255" s="1"/>
    </row>
    <row r="256" spans="1:43" s="17" customFormat="1" ht="19.25" customHeight="1" x14ac:dyDescent="0.4">
      <c r="A256" s="252" t="str">
        <f>'MACHINE INFO'!B256</f>
        <v>TP</v>
      </c>
      <c r="B256" s="228">
        <f>IF($F$3="YTD TOTALS",IF('MACHINE INFO'!C256-B$2&gt;0,'MACHINE INFO'!C256,B$2),'MACHINE INFO'!C256)</f>
        <v>45907</v>
      </c>
      <c r="C256" s="18">
        <f>'MACHINE INFO'!E256</f>
        <v>290</v>
      </c>
      <c r="D256" s="18">
        <f>'MACHINE INFO'!F256</f>
        <v>410454204</v>
      </c>
      <c r="E256" s="19">
        <f>'MACHINE INFO'!G256</f>
        <v>0.01</v>
      </c>
      <c r="F256" s="18" t="str">
        <f>'MACHINE INFO'!H256</f>
        <v>IGT</v>
      </c>
      <c r="G256" s="18">
        <f>'MACHINE INFO'!M256</f>
        <v>0</v>
      </c>
      <c r="H256" s="18" t="str">
        <f>'MACHINE INFO'!N256</f>
        <v>5R243W80800CR</v>
      </c>
      <c r="I256" s="336" t="e">
        <f>'MACHINE INFO'!#REF!</f>
        <v>#REF!</v>
      </c>
      <c r="J256" s="336" t="e">
        <f>'MACHINE INFO'!#REF!</f>
        <v>#REF!</v>
      </c>
      <c r="K256" s="18" t="str">
        <f>'MACHINE INFO'!O256</f>
        <v>VIDEO MACHINE</v>
      </c>
      <c r="L256" s="18" t="e">
        <f>'MACHINE INFO'!#REF!</f>
        <v>#REF!</v>
      </c>
      <c r="M256" s="573">
        <f>IF('MACHINE INFO'!P256="","",'MACHINE INFO'!P256)</f>
        <v>0</v>
      </c>
      <c r="N256" s="235">
        <f>'MACHINE INFO'!S256</f>
        <v>45623</v>
      </c>
      <c r="O256" s="344">
        <f>IF(D256=0,"",(IF($F$3="YTD TOTALS",SUM(Blank2:TEMPLATE!C257),SUM(Blank:TEMPLATE!C257))))</f>
        <v>0</v>
      </c>
      <c r="P256" s="344" t="s">
        <v>823</v>
      </c>
      <c r="Q256" s="344">
        <f>IF(D256=0,"",(IF($F$3="YTD TOTALS",SUM(Blank2:TEMPLATE!G257),SUM(Blank:TEMPLATE!G257))))</f>
        <v>0</v>
      </c>
      <c r="R256" s="344" t="str">
        <f t="shared" si="22"/>
        <v/>
      </c>
      <c r="S256" s="344">
        <f>IF(D256=0,"",(IF($F$3="YTD TOTALS",SUM(SUM(Blank2:TEMPLATE!D257),SUM(Blank2:TEMPLATE!E257)),SUM(SUM(Blank:TEMPLATE!D257),SUM(Blank:TEMPLATE!E257)))))</f>
        <v>0</v>
      </c>
      <c r="T256" s="344" t="str">
        <f t="shared" si="23"/>
        <v/>
      </c>
      <c r="U256" s="344">
        <f>IF(D256=0,"",(IF($F$3="YTD TOTALS",SUM(Blank2:TEMPLATE!F257),SUM(Blank:TEMPLATE!F257))))</f>
        <v>0</v>
      </c>
      <c r="V256" s="344" t="str">
        <f t="shared" si="24"/>
        <v/>
      </c>
      <c r="W256" s="344">
        <f>IF(D256=0,"",(IF($F$3="YTD TOTALS",SUM(Blank2:TEMPLATE!H257),SUM(Blank:TEMPLATE!H257))))</f>
        <v>0</v>
      </c>
      <c r="X256" s="344">
        <f>IF(D256=0,"",(IF($F$3="YTD TOTALS",SUM(Blank2:TEMPLATE!I257),SUM(Blank:TEMPLATE!I257))))</f>
        <v>0</v>
      </c>
      <c r="Y256" s="344">
        <f>IF(D256=0,"",(IF($F$3="YTD TOTALS",SUM(Blank2:TEMPLATE!J257),SUM(Blank:TEMPLATE!J257))))</f>
        <v>0</v>
      </c>
      <c r="Z256" s="344">
        <f>IF(D256=0,"",(IF($F$3="YTD TOTALS",(SUM(Blank2:TEMPLATE!L257)-('MACHINE INFO'!P256*(B$6-B256+1))),(SUM(Blank:TEMPLATE!L257)-('MACHINE INFO'!P256*(B$6-B256+1))))))</f>
        <v>0</v>
      </c>
      <c r="AA256" s="345">
        <f t="shared" si="25"/>
        <v>0</v>
      </c>
      <c r="AB256" s="346">
        <f>IF(D256=0,"",(SUM('MACHINE INFO'!Q256)))</f>
        <v>0.11009999999999998</v>
      </c>
      <c r="AC256" s="347" t="str">
        <f t="shared" si="26"/>
        <v/>
      </c>
      <c r="AD256" s="348" t="str">
        <f t="shared" si="27"/>
        <v/>
      </c>
      <c r="AE256" s="1"/>
      <c r="AF256" s="1"/>
      <c r="AG256" s="1"/>
      <c r="AH256" s="1"/>
      <c r="AI256" s="1"/>
      <c r="AJ256" s="1"/>
      <c r="AK256" s="1"/>
      <c r="AL256" s="1"/>
      <c r="AM256" s="1"/>
      <c r="AN256" s="1"/>
      <c r="AO256" s="1"/>
      <c r="AP256" s="1"/>
    </row>
    <row r="257" spans="1:43" s="17" customFormat="1" ht="19.25" customHeight="1" x14ac:dyDescent="0.4">
      <c r="A257" s="252" t="str">
        <f>'MACHINE INFO'!B257</f>
        <v>TP</v>
      </c>
      <c r="B257" s="228">
        <f>IF($F$3="YTD TOTALS",IF('MACHINE INFO'!C257-B$2&gt;0,'MACHINE INFO'!C257,B$2),'MACHINE INFO'!C257)</f>
        <v>45907</v>
      </c>
      <c r="C257" s="18">
        <f>'MACHINE INFO'!E257</f>
        <v>291</v>
      </c>
      <c r="D257" s="18">
        <f>'MACHINE INFO'!F257</f>
        <v>410460754</v>
      </c>
      <c r="E257" s="19">
        <f>'MACHINE INFO'!G257</f>
        <v>0.01</v>
      </c>
      <c r="F257" s="18" t="str">
        <f>'MACHINE INFO'!H257</f>
        <v>IGT</v>
      </c>
      <c r="G257" s="18">
        <f>'MACHINE INFO'!M257</f>
        <v>0</v>
      </c>
      <c r="H257" s="18" t="str">
        <f>'MACHINE INFO'!N257</f>
        <v>5R243W80800CR</v>
      </c>
      <c r="I257" s="336" t="e">
        <f>'MACHINE INFO'!#REF!</f>
        <v>#REF!</v>
      </c>
      <c r="J257" s="336" t="e">
        <f>'MACHINE INFO'!#REF!</f>
        <v>#REF!</v>
      </c>
      <c r="K257" s="18" t="str">
        <f>'MACHINE INFO'!O257</f>
        <v>VIDEO MACHINE</v>
      </c>
      <c r="L257" s="18" t="e">
        <f>'MACHINE INFO'!#REF!</f>
        <v>#REF!</v>
      </c>
      <c r="M257" s="573">
        <f>IF('MACHINE INFO'!P257="","",'MACHINE INFO'!P257)</f>
        <v>0</v>
      </c>
      <c r="N257" s="235">
        <f>'MACHINE INFO'!S257</f>
        <v>45623</v>
      </c>
      <c r="O257" s="344">
        <f>IF(D257=0,"",(IF($F$3="YTD TOTALS",SUM(Blank2:TEMPLATE!C258),SUM(Blank:TEMPLATE!C258))))</f>
        <v>0</v>
      </c>
      <c r="P257" s="344" t="s">
        <v>824</v>
      </c>
      <c r="Q257" s="344">
        <f>IF(D257=0,"",(IF($F$3="YTD TOTALS",SUM(Blank2:TEMPLATE!G258),SUM(Blank:TEMPLATE!G258))))</f>
        <v>0</v>
      </c>
      <c r="R257" s="344" t="str">
        <f t="shared" si="22"/>
        <v/>
      </c>
      <c r="S257" s="344">
        <f>IF(D257=0,"",(IF($F$3="YTD TOTALS",SUM(SUM(Blank2:TEMPLATE!D258),SUM(Blank2:TEMPLATE!E258)),SUM(SUM(Blank:TEMPLATE!D258),SUM(Blank:TEMPLATE!E258)))))</f>
        <v>0</v>
      </c>
      <c r="T257" s="344" t="str">
        <f t="shared" si="23"/>
        <v/>
      </c>
      <c r="U257" s="344">
        <f>IF(D257=0,"",(IF($F$3="YTD TOTALS",SUM(Blank2:TEMPLATE!F258),SUM(Blank:TEMPLATE!F258))))</f>
        <v>0</v>
      </c>
      <c r="V257" s="344" t="str">
        <f t="shared" si="24"/>
        <v/>
      </c>
      <c r="W257" s="344">
        <f>IF(D257=0,"",(IF($F$3="YTD TOTALS",SUM(Blank2:TEMPLATE!H258),SUM(Blank:TEMPLATE!H258))))</f>
        <v>0</v>
      </c>
      <c r="X257" s="344">
        <f>IF(D257=0,"",(IF($F$3="YTD TOTALS",SUM(Blank2:TEMPLATE!I258),SUM(Blank:TEMPLATE!I258))))</f>
        <v>0</v>
      </c>
      <c r="Y257" s="344">
        <f>IF(D257=0,"",(IF($F$3="YTD TOTALS",SUM(Blank2:TEMPLATE!J258),SUM(Blank:TEMPLATE!J258))))</f>
        <v>0</v>
      </c>
      <c r="Z257" s="344">
        <f>IF(D257=0,"",(IF($F$3="YTD TOTALS",(SUM(Blank2:TEMPLATE!L258)-('MACHINE INFO'!P257*(B$6-B257+1))),(SUM(Blank:TEMPLATE!L258)-('MACHINE INFO'!P257*(B$6-B257+1))))))</f>
        <v>0</v>
      </c>
      <c r="AA257" s="345">
        <f t="shared" si="25"/>
        <v>0</v>
      </c>
      <c r="AB257" s="346">
        <f>IF(D257=0,"",(SUM('MACHINE INFO'!Q257)))</f>
        <v>0.11009999999999998</v>
      </c>
      <c r="AC257" s="347" t="str">
        <f t="shared" si="26"/>
        <v/>
      </c>
      <c r="AD257" s="348" t="str">
        <f t="shared" si="27"/>
        <v/>
      </c>
      <c r="AE257" s="1"/>
      <c r="AF257" s="1"/>
      <c r="AG257" s="1"/>
      <c r="AH257" s="1"/>
      <c r="AI257" s="1"/>
      <c r="AJ257" s="1"/>
      <c r="AK257" s="1"/>
      <c r="AL257" s="1"/>
      <c r="AM257" s="1"/>
      <c r="AN257" s="1"/>
      <c r="AO257" s="1"/>
      <c r="AP257" s="1"/>
    </row>
    <row r="258" spans="1:43" s="17" customFormat="1" ht="19.25" customHeight="1" x14ac:dyDescent="0.4">
      <c r="A258" s="252" t="str">
        <f>'MACHINE INFO'!B258</f>
        <v>TP</v>
      </c>
      <c r="B258" s="228">
        <f>IF($F$3="YTD TOTALS",IF('MACHINE INFO'!C258-B$2&gt;0,'MACHINE INFO'!C258,B$2),'MACHINE INFO'!C258)</f>
        <v>45907</v>
      </c>
      <c r="C258" s="18">
        <f>'MACHINE INFO'!E258</f>
        <v>292</v>
      </c>
      <c r="D258" s="18">
        <f>'MACHINE INFO'!F258</f>
        <v>410475303</v>
      </c>
      <c r="E258" s="19">
        <f>'MACHINE INFO'!G258</f>
        <v>0.01</v>
      </c>
      <c r="F258" s="18" t="str">
        <f>'MACHINE INFO'!H258</f>
        <v>IGT</v>
      </c>
      <c r="G258" s="18">
        <f>'MACHINE INFO'!M258</f>
        <v>0</v>
      </c>
      <c r="H258" s="18" t="str">
        <f>'MACHINE INFO'!N258</f>
        <v>5R243W80800CR</v>
      </c>
      <c r="I258" s="336" t="e">
        <f>'MACHINE INFO'!#REF!</f>
        <v>#REF!</v>
      </c>
      <c r="J258" s="336" t="e">
        <f>'MACHINE INFO'!#REF!</f>
        <v>#REF!</v>
      </c>
      <c r="K258" s="18" t="str">
        <f>'MACHINE INFO'!O258</f>
        <v>VIDEO MACHINE</v>
      </c>
      <c r="L258" s="18" t="e">
        <f>'MACHINE INFO'!#REF!</f>
        <v>#REF!</v>
      </c>
      <c r="M258" s="573">
        <f>IF('MACHINE INFO'!P258="","",'MACHINE INFO'!P258)</f>
        <v>0</v>
      </c>
      <c r="N258" s="235">
        <f>'MACHINE INFO'!S258</f>
        <v>45623</v>
      </c>
      <c r="O258" s="344">
        <f>IF(D258=0,"",(IF($F$3="YTD TOTALS",SUM(Blank2:TEMPLATE!C259),SUM(Blank:TEMPLATE!C259))))</f>
        <v>0</v>
      </c>
      <c r="P258" s="344" t="s">
        <v>825</v>
      </c>
      <c r="Q258" s="344">
        <f>IF(D258=0,"",(IF($F$3="YTD TOTALS",SUM(Blank2:TEMPLATE!G259),SUM(Blank:TEMPLATE!G259))))</f>
        <v>0</v>
      </c>
      <c r="R258" s="344" t="str">
        <f t="shared" si="22"/>
        <v/>
      </c>
      <c r="S258" s="344">
        <f>IF(D258=0,"",(IF($F$3="YTD TOTALS",SUM(SUM(Blank2:TEMPLATE!D259),SUM(Blank2:TEMPLATE!E259)),SUM(SUM(Blank:TEMPLATE!D259),SUM(Blank:TEMPLATE!E259)))))</f>
        <v>0</v>
      </c>
      <c r="T258" s="344" t="str">
        <f t="shared" si="23"/>
        <v/>
      </c>
      <c r="U258" s="344">
        <f>IF(D258=0,"",(IF($F$3="YTD TOTALS",SUM(Blank2:TEMPLATE!F259),SUM(Blank:TEMPLATE!F259))))</f>
        <v>0</v>
      </c>
      <c r="V258" s="344" t="str">
        <f t="shared" si="24"/>
        <v/>
      </c>
      <c r="W258" s="344">
        <f>IF(D258=0,"",(IF($F$3="YTD TOTALS",SUM(Blank2:TEMPLATE!H259),SUM(Blank:TEMPLATE!H259))))</f>
        <v>0</v>
      </c>
      <c r="X258" s="344">
        <f>IF(D258=0,"",(IF($F$3="YTD TOTALS",SUM(Blank2:TEMPLATE!I259),SUM(Blank:TEMPLATE!I259))))</f>
        <v>0</v>
      </c>
      <c r="Y258" s="344">
        <f>IF(D258=0,"",(IF($F$3="YTD TOTALS",SUM(Blank2:TEMPLATE!J259),SUM(Blank:TEMPLATE!J259))))</f>
        <v>0</v>
      </c>
      <c r="Z258" s="344">
        <f>IF(D258=0,"",(IF($F$3="YTD TOTALS",(SUM(Blank2:TEMPLATE!L259)-('MACHINE INFO'!P258*(B$6-B258+1))),(SUM(Blank:TEMPLATE!L259)-('MACHINE INFO'!P258*(B$6-B258+1))))))</f>
        <v>0</v>
      </c>
      <c r="AA258" s="345">
        <f t="shared" si="25"/>
        <v>0</v>
      </c>
      <c r="AB258" s="346">
        <f>IF(D258=0,"",(SUM('MACHINE INFO'!Q258)))</f>
        <v>0.11009999999999998</v>
      </c>
      <c r="AC258" s="347" t="str">
        <f t="shared" si="26"/>
        <v/>
      </c>
      <c r="AD258" s="348" t="str">
        <f t="shared" si="27"/>
        <v/>
      </c>
      <c r="AE258" s="1"/>
      <c r="AF258" s="1"/>
      <c r="AG258" s="1"/>
      <c r="AH258" s="1"/>
      <c r="AI258" s="1"/>
      <c r="AJ258" s="1"/>
      <c r="AK258" s="1"/>
      <c r="AL258" s="1"/>
      <c r="AM258" s="1"/>
      <c r="AN258" s="1"/>
      <c r="AO258" s="1"/>
      <c r="AP258" s="1"/>
      <c r="AQ258" s="23"/>
    </row>
    <row r="259" spans="1:43" s="23" customFormat="1" ht="19.25" customHeight="1" x14ac:dyDescent="0.4">
      <c r="A259" s="252" t="str">
        <f>'MACHINE INFO'!B259</f>
        <v>TP</v>
      </c>
      <c r="B259" s="228">
        <f>IF($F$3="YTD TOTALS",IF('MACHINE INFO'!C259-B$2&gt;0,'MACHINE INFO'!C259,B$2),'MACHINE INFO'!C259)</f>
        <v>45906</v>
      </c>
      <c r="C259" s="18">
        <f>'MACHINE INFO'!E259</f>
        <v>293</v>
      </c>
      <c r="D259" s="18">
        <f>'MACHINE INFO'!F259</f>
        <v>410483713</v>
      </c>
      <c r="E259" s="19">
        <f>'MACHINE INFO'!G259</f>
        <v>0.01</v>
      </c>
      <c r="F259" s="18" t="str">
        <f>'MACHINE INFO'!H259</f>
        <v>ARISTOCRAT</v>
      </c>
      <c r="G259" s="18">
        <f>'MACHINE INFO'!M259</f>
        <v>0</v>
      </c>
      <c r="H259" s="18" t="str">
        <f>'MACHINE INFO'!N259</f>
        <v>5R720W88-880CR</v>
      </c>
      <c r="I259" s="336" t="e">
        <f>'MACHINE INFO'!#REF!</f>
        <v>#REF!</v>
      </c>
      <c r="J259" s="336" t="e">
        <f>'MACHINE INFO'!#REF!</f>
        <v>#REF!</v>
      </c>
      <c r="K259" s="18" t="str">
        <f>'MACHINE INFO'!O259</f>
        <v>VIDEO MACHINE</v>
      </c>
      <c r="L259" s="18" t="e">
        <f>'MACHINE INFO'!#REF!</f>
        <v>#REF!</v>
      </c>
      <c r="M259" s="573">
        <f>IF('MACHINE INFO'!P259="","",'MACHINE INFO'!P259)</f>
        <v>0</v>
      </c>
      <c r="N259" s="235">
        <f>'MACHINE INFO'!S259</f>
        <v>45627</v>
      </c>
      <c r="O259" s="344">
        <f>IF(D259=0,"",(IF($F$3="YTD TOTALS",SUM(Blank2:TEMPLATE!C260),SUM(Blank:TEMPLATE!C260))))</f>
        <v>0</v>
      </c>
      <c r="P259" s="344" t="s">
        <v>826</v>
      </c>
      <c r="Q259" s="344">
        <f>IF(D259=0,"",(IF($F$3="YTD TOTALS",SUM(Blank2:TEMPLATE!G260),SUM(Blank:TEMPLATE!G260))))</f>
        <v>0</v>
      </c>
      <c r="R259" s="344" t="str">
        <f t="shared" si="22"/>
        <v/>
      </c>
      <c r="S259" s="344">
        <f>IF(D259=0,"",(IF($F$3="YTD TOTALS",SUM(SUM(Blank2:TEMPLATE!D260),SUM(Blank2:TEMPLATE!E260)),SUM(SUM(Blank:TEMPLATE!D260),SUM(Blank:TEMPLATE!E260)))))</f>
        <v>0</v>
      </c>
      <c r="T259" s="344" t="str">
        <f t="shared" si="23"/>
        <v/>
      </c>
      <c r="U259" s="344">
        <f>IF(D259=0,"",(IF($F$3="YTD TOTALS",SUM(Blank2:TEMPLATE!F260),SUM(Blank:TEMPLATE!F260))))</f>
        <v>0</v>
      </c>
      <c r="V259" s="344" t="str">
        <f t="shared" si="24"/>
        <v/>
      </c>
      <c r="W259" s="344">
        <f>IF(D259=0,"",(IF($F$3="YTD TOTALS",SUM(Blank2:TEMPLATE!H260),SUM(Blank:TEMPLATE!H260))))</f>
        <v>0</v>
      </c>
      <c r="X259" s="344">
        <f>IF(D259=0,"",(IF($F$3="YTD TOTALS",SUM(Blank2:TEMPLATE!I260),SUM(Blank:TEMPLATE!I260))))</f>
        <v>0</v>
      </c>
      <c r="Y259" s="344">
        <f>IF(D259=0,"",(IF($F$3="YTD TOTALS",SUM(Blank2:TEMPLATE!J260),SUM(Blank:TEMPLATE!J260))))</f>
        <v>0</v>
      </c>
      <c r="Z259" s="344">
        <f>IF(D259=0,"",(IF($F$3="YTD TOTALS",(SUM(Blank2:TEMPLATE!L260)-('MACHINE INFO'!P259*(B$6-B259+1))),(SUM(Blank:TEMPLATE!L260)-('MACHINE INFO'!P259*(B$6-B259+1))))))</f>
        <v>0</v>
      </c>
      <c r="AA259" s="345">
        <f t="shared" si="25"/>
        <v>0</v>
      </c>
      <c r="AB259" s="346">
        <f>IF(D259=0,"",(SUM('MACHINE INFO'!Q259)))</f>
        <v>0.14759999999999995</v>
      </c>
      <c r="AC259" s="347" t="str">
        <f t="shared" si="26"/>
        <v/>
      </c>
      <c r="AD259" s="348" t="str">
        <f t="shared" si="27"/>
        <v/>
      </c>
      <c r="AE259" s="1"/>
      <c r="AF259" s="1"/>
      <c r="AG259" s="1"/>
      <c r="AH259" s="1"/>
      <c r="AI259" s="1"/>
      <c r="AJ259" s="1"/>
      <c r="AK259" s="1"/>
      <c r="AL259" s="1"/>
      <c r="AM259" s="1"/>
      <c r="AN259" s="1"/>
      <c r="AO259" s="1"/>
      <c r="AP259" s="1"/>
      <c r="AQ259" s="1"/>
    </row>
    <row r="260" spans="1:43" ht="19.25" customHeight="1" x14ac:dyDescent="0.4">
      <c r="A260" s="252" t="str">
        <f>'MACHINE INFO'!B260</f>
        <v>TP</v>
      </c>
      <c r="B260" s="228">
        <f>IF($F$3="YTD TOTALS",IF('MACHINE INFO'!C260-B$2&gt;0,'MACHINE INFO'!C260,B$2),'MACHINE INFO'!C260)</f>
        <v>45906</v>
      </c>
      <c r="C260" s="18">
        <f>'MACHINE INFO'!E260</f>
        <v>294</v>
      </c>
      <c r="D260" s="18">
        <f>'MACHINE INFO'!F260</f>
        <v>410498148</v>
      </c>
      <c r="E260" s="19">
        <f>'MACHINE INFO'!G260</f>
        <v>0.01</v>
      </c>
      <c r="F260" s="18" t="str">
        <f>'MACHINE INFO'!H260</f>
        <v>ARISTOCRAT</v>
      </c>
      <c r="G260" s="18">
        <f>'MACHINE INFO'!M260</f>
        <v>0</v>
      </c>
      <c r="H260" s="18" t="str">
        <f>'MACHINE INFO'!N260</f>
        <v>5R243W88-880CR</v>
      </c>
      <c r="I260" s="336" t="e">
        <f>'MACHINE INFO'!#REF!</f>
        <v>#REF!</v>
      </c>
      <c r="J260" s="336" t="e">
        <f>'MACHINE INFO'!#REF!</f>
        <v>#REF!</v>
      </c>
      <c r="K260" s="18" t="str">
        <f>'MACHINE INFO'!O260</f>
        <v>VIDEO MACHINE</v>
      </c>
      <c r="L260" s="18" t="e">
        <f>'MACHINE INFO'!#REF!</f>
        <v>#REF!</v>
      </c>
      <c r="M260" s="573">
        <f>IF('MACHINE INFO'!P260="","",'MACHINE INFO'!P260)</f>
        <v>0</v>
      </c>
      <c r="N260" s="235">
        <f>'MACHINE INFO'!S260</f>
        <v>45627</v>
      </c>
      <c r="O260" s="344">
        <f>IF(D260=0,"",(IF($F$3="YTD TOTALS",SUM(Blank2:TEMPLATE!C261),SUM(Blank:TEMPLATE!C261))))</f>
        <v>0</v>
      </c>
      <c r="P260" s="344" t="s">
        <v>827</v>
      </c>
      <c r="Q260" s="344">
        <f>IF(D260=0,"",(IF($F$3="YTD TOTALS",SUM(Blank2:TEMPLATE!G261),SUM(Blank:TEMPLATE!G261))))</f>
        <v>0</v>
      </c>
      <c r="R260" s="344" t="str">
        <f t="shared" si="22"/>
        <v/>
      </c>
      <c r="S260" s="344">
        <f>IF(D260=0,"",(IF($F$3="YTD TOTALS",SUM(SUM(Blank2:TEMPLATE!D261),SUM(Blank2:TEMPLATE!E261)),SUM(SUM(Blank:TEMPLATE!D261),SUM(Blank:TEMPLATE!E261)))))</f>
        <v>0</v>
      </c>
      <c r="T260" s="344" t="str">
        <f t="shared" si="23"/>
        <v/>
      </c>
      <c r="U260" s="344">
        <f>IF(D260=0,"",(IF($F$3="YTD TOTALS",SUM(Blank2:TEMPLATE!F261),SUM(Blank:TEMPLATE!F261))))</f>
        <v>0</v>
      </c>
      <c r="V260" s="344" t="str">
        <f t="shared" si="24"/>
        <v/>
      </c>
      <c r="W260" s="344">
        <f>IF(D260=0,"",(IF($F$3="YTD TOTALS",SUM(Blank2:TEMPLATE!H261),SUM(Blank:TEMPLATE!H261))))</f>
        <v>0</v>
      </c>
      <c r="X260" s="344">
        <f>IF(D260=0,"",(IF($F$3="YTD TOTALS",SUM(Blank2:TEMPLATE!I261),SUM(Blank:TEMPLATE!I261))))</f>
        <v>0</v>
      </c>
      <c r="Y260" s="344">
        <f>IF(D260=0,"",(IF($F$3="YTD TOTALS",SUM(Blank2:TEMPLATE!J261),SUM(Blank:TEMPLATE!J261))))</f>
        <v>0</v>
      </c>
      <c r="Z260" s="344">
        <f>IF(D260=0,"",(IF($F$3="YTD TOTALS",(SUM(Blank2:TEMPLATE!L261)-('MACHINE INFO'!P260*(B$6-B260+1))),(SUM(Blank:TEMPLATE!L261)-('MACHINE INFO'!P260*(B$6-B260+1))))))</f>
        <v>0</v>
      </c>
      <c r="AA260" s="345">
        <f t="shared" si="25"/>
        <v>0</v>
      </c>
      <c r="AB260" s="346">
        <f>IF(D260=0,"",(SUM('MACHINE INFO'!Q260)))</f>
        <v>0.14759999999999995</v>
      </c>
      <c r="AC260" s="347" t="str">
        <f t="shared" si="26"/>
        <v/>
      </c>
      <c r="AD260" s="348" t="str">
        <f t="shared" si="27"/>
        <v/>
      </c>
    </row>
    <row r="261" spans="1:43" ht="19.25" customHeight="1" x14ac:dyDescent="0.4">
      <c r="A261" s="252" t="str">
        <f>'MACHINE INFO'!B261</f>
        <v>TP</v>
      </c>
      <c r="B261" s="228">
        <f>IF($F$3="YTD TOTALS",IF('MACHINE INFO'!C261-B$2&gt;0,'MACHINE INFO'!C261,B$2),'MACHINE INFO'!C261)</f>
        <v>45626</v>
      </c>
      <c r="C261" s="18">
        <f>'MACHINE INFO'!E261</f>
        <v>295</v>
      </c>
      <c r="D261" s="18">
        <f>'MACHINE INFO'!F261</f>
        <v>0</v>
      </c>
      <c r="E261" s="19">
        <f>'MACHINE INFO'!G261</f>
        <v>0</v>
      </c>
      <c r="F261" s="18">
        <f>'MACHINE INFO'!H261</f>
        <v>0</v>
      </c>
      <c r="G261" s="18">
        <f>'MACHINE INFO'!M261</f>
        <v>0</v>
      </c>
      <c r="H261" s="18">
        <f>'MACHINE INFO'!N261</f>
        <v>0</v>
      </c>
      <c r="I261" s="336" t="e">
        <f>'MACHINE INFO'!#REF!</f>
        <v>#REF!</v>
      </c>
      <c r="J261" s="336" t="e">
        <f>'MACHINE INFO'!#REF!</f>
        <v>#REF!</v>
      </c>
      <c r="K261" s="18">
        <f>'MACHINE INFO'!O261</f>
        <v>0</v>
      </c>
      <c r="L261" s="18" t="e">
        <f>'MACHINE INFO'!#REF!</f>
        <v>#REF!</v>
      </c>
      <c r="M261" s="573" t="str">
        <f>IF('MACHINE INFO'!P261="","",'MACHINE INFO'!P261)</f>
        <v/>
      </c>
      <c r="N261" s="235">
        <f>'MACHINE INFO'!S261</f>
        <v>45627</v>
      </c>
      <c r="O261" s="344" t="str">
        <f>IF(D261=0,"",(IF($F$3="YTD TOTALS",SUM(Blank2:TEMPLATE!C262),SUM(Blank:TEMPLATE!C262))))</f>
        <v/>
      </c>
      <c r="P261" s="344" t="s">
        <v>828</v>
      </c>
      <c r="Q261" s="344" t="str">
        <f>IF(D261=0,"",(IF($F$3="YTD TOTALS",SUM(Blank2:TEMPLATE!G262),SUM(Blank:TEMPLATE!G262))))</f>
        <v/>
      </c>
      <c r="R261" s="344" t="str">
        <f t="shared" si="22"/>
        <v/>
      </c>
      <c r="S261" s="344" t="str">
        <f>IF(D261=0,"",(IF($F$3="YTD TOTALS",SUM(SUM(Blank2:TEMPLATE!D262),SUM(Blank2:TEMPLATE!E262)),SUM(SUM(Blank:TEMPLATE!D262),SUM(Blank:TEMPLATE!E262)))))</f>
        <v/>
      </c>
      <c r="T261" s="344" t="str">
        <f t="shared" si="23"/>
        <v/>
      </c>
      <c r="U261" s="344" t="str">
        <f>IF(D261=0,"",(IF($F$3="YTD TOTALS",SUM(Blank2:TEMPLATE!F262),SUM(Blank:TEMPLATE!F262))))</f>
        <v/>
      </c>
      <c r="V261" s="344" t="str">
        <f t="shared" si="24"/>
        <v/>
      </c>
      <c r="W261" s="344" t="str">
        <f>IF(D261=0,"",(IF($F$3="YTD TOTALS",SUM(Blank2:TEMPLATE!H262),SUM(Blank:TEMPLATE!H262))))</f>
        <v/>
      </c>
      <c r="X261" s="344" t="str">
        <f>IF(D261=0,"",(IF($F$3="YTD TOTALS",SUM(Blank2:TEMPLATE!I262),SUM(Blank:TEMPLATE!I262))))</f>
        <v/>
      </c>
      <c r="Y261" s="344" t="str">
        <f>IF(D261=0,"",(IF($F$3="YTD TOTALS",SUM(Blank2:TEMPLATE!J262),SUM(Blank:TEMPLATE!J262))))</f>
        <v/>
      </c>
      <c r="Z261" s="344" t="str">
        <f>IF(D261=0,"",(IF($F$3="YTD TOTALS",(SUM(Blank2:TEMPLATE!L262)-('MACHINE INFO'!P261*(B$6-B261+1))),(SUM(Blank:TEMPLATE!L262)-('MACHINE INFO'!P261*(B$6-B261+1))))))</f>
        <v/>
      </c>
      <c r="AA261" s="345" t="str">
        <f t="shared" si="25"/>
        <v/>
      </c>
      <c r="AB261" s="346" t="str">
        <f>IF(D261=0,"",(SUM('MACHINE INFO'!Q261)))</f>
        <v/>
      </c>
      <c r="AC261" s="347" t="str">
        <f t="shared" si="26"/>
        <v/>
      </c>
      <c r="AD261" s="348" t="str">
        <f t="shared" si="27"/>
        <v/>
      </c>
    </row>
    <row r="262" spans="1:43" ht="19.25" customHeight="1" x14ac:dyDescent="0.4">
      <c r="A262" s="252" t="str">
        <f>'MACHINE INFO'!B262</f>
        <v>TP</v>
      </c>
      <c r="B262" s="228">
        <f>IF($F$3="YTD TOTALS",IF('MACHINE INFO'!C262-B$2&gt;0,'MACHINE INFO'!C262,B$2),'MACHINE INFO'!C262)</f>
        <v>45626</v>
      </c>
      <c r="C262" s="18">
        <f>'MACHINE INFO'!E262</f>
        <v>296</v>
      </c>
      <c r="D262" s="18">
        <f>'MACHINE INFO'!F262</f>
        <v>0</v>
      </c>
      <c r="E262" s="19">
        <f>'MACHINE INFO'!G262</f>
        <v>0</v>
      </c>
      <c r="F262" s="18">
        <f>'MACHINE INFO'!H262</f>
        <v>0</v>
      </c>
      <c r="G262" s="18">
        <f>'MACHINE INFO'!M262</f>
        <v>0</v>
      </c>
      <c r="H262" s="18">
        <f>'MACHINE INFO'!N262</f>
        <v>0</v>
      </c>
      <c r="I262" s="336" t="e">
        <f>'MACHINE INFO'!#REF!</f>
        <v>#REF!</v>
      </c>
      <c r="J262" s="336" t="e">
        <f>'MACHINE INFO'!#REF!</f>
        <v>#REF!</v>
      </c>
      <c r="K262" s="18">
        <f>'MACHINE INFO'!O262</f>
        <v>0</v>
      </c>
      <c r="L262" s="18" t="e">
        <f>'MACHINE INFO'!#REF!</f>
        <v>#REF!</v>
      </c>
      <c r="M262" s="573" t="str">
        <f>IF('MACHINE INFO'!P262="","",'MACHINE INFO'!P262)</f>
        <v/>
      </c>
      <c r="N262" s="235">
        <f>'MACHINE INFO'!S262</f>
        <v>45627</v>
      </c>
      <c r="O262" s="344" t="str">
        <f>IF(D262=0,"",(IF($F$3="YTD TOTALS",SUM(Blank2:TEMPLATE!C263),SUM(Blank:TEMPLATE!C263))))</f>
        <v/>
      </c>
      <c r="P262" s="344" t="s">
        <v>829</v>
      </c>
      <c r="Q262" s="344" t="str">
        <f>IF(D262=0,"",(IF($F$3="YTD TOTALS",SUM(Blank2:TEMPLATE!G263),SUM(Blank:TEMPLATE!G263))))</f>
        <v/>
      </c>
      <c r="R262" s="344" t="str">
        <f t="shared" si="22"/>
        <v/>
      </c>
      <c r="S262" s="344" t="str">
        <f>IF(D262=0,"",(IF($F$3="YTD TOTALS",SUM(SUM(Blank2:TEMPLATE!D263),SUM(Blank2:TEMPLATE!E263)),SUM(SUM(Blank:TEMPLATE!D263),SUM(Blank:TEMPLATE!E263)))))</f>
        <v/>
      </c>
      <c r="T262" s="344" t="str">
        <f t="shared" si="23"/>
        <v/>
      </c>
      <c r="U262" s="344" t="str">
        <f>IF(D262=0,"",(IF($F$3="YTD TOTALS",SUM(Blank2:TEMPLATE!F263),SUM(Blank:TEMPLATE!F263))))</f>
        <v/>
      </c>
      <c r="V262" s="344" t="str">
        <f t="shared" si="24"/>
        <v/>
      </c>
      <c r="W262" s="344" t="str">
        <f>IF(D262=0,"",(IF($F$3="YTD TOTALS",SUM(Blank2:TEMPLATE!H263),SUM(Blank:TEMPLATE!H263))))</f>
        <v/>
      </c>
      <c r="X262" s="344" t="str">
        <f>IF(D262=0,"",(IF($F$3="YTD TOTALS",SUM(Blank2:TEMPLATE!I263),SUM(Blank:TEMPLATE!I263))))</f>
        <v/>
      </c>
      <c r="Y262" s="344" t="str">
        <f>IF(D262=0,"",(IF($F$3="YTD TOTALS",SUM(Blank2:TEMPLATE!J263),SUM(Blank:TEMPLATE!J263))))</f>
        <v/>
      </c>
      <c r="Z262" s="344" t="str">
        <f>IF(D262=0,"",(IF($F$3="YTD TOTALS",(SUM(Blank2:TEMPLATE!L263)-('MACHINE INFO'!P262*(B$6-B262+1))),(SUM(Blank:TEMPLATE!L263)-('MACHINE INFO'!P262*(B$6-B262+1))))))</f>
        <v/>
      </c>
      <c r="AA262" s="345" t="str">
        <f t="shared" si="25"/>
        <v/>
      </c>
      <c r="AB262" s="346" t="str">
        <f>IF(D262=0,"",(SUM('MACHINE INFO'!Q262)))</f>
        <v/>
      </c>
      <c r="AC262" s="347" t="str">
        <f t="shared" si="26"/>
        <v/>
      </c>
      <c r="AD262" s="348" t="str">
        <f t="shared" si="27"/>
        <v/>
      </c>
    </row>
    <row r="263" spans="1:43" ht="19.25" customHeight="1" x14ac:dyDescent="0.4">
      <c r="A263" s="252" t="str">
        <f>'MACHINE INFO'!B263</f>
        <v>TP</v>
      </c>
      <c r="B263" s="228">
        <f>IF($F$3="YTD TOTALS",IF('MACHINE INFO'!C263-B$2&gt;0,'MACHINE INFO'!C263,B$2),'MACHINE INFO'!C263)</f>
        <v>45626</v>
      </c>
      <c r="C263" s="18">
        <f>'MACHINE INFO'!E263</f>
        <v>297</v>
      </c>
      <c r="D263" s="18">
        <f>'MACHINE INFO'!F263</f>
        <v>0</v>
      </c>
      <c r="E263" s="19">
        <f>'MACHINE INFO'!G263</f>
        <v>0</v>
      </c>
      <c r="F263" s="18">
        <f>'MACHINE INFO'!H263</f>
        <v>0</v>
      </c>
      <c r="G263" s="18">
        <f>'MACHINE INFO'!M263</f>
        <v>0</v>
      </c>
      <c r="H263" s="18">
        <f>'MACHINE INFO'!N263</f>
        <v>0</v>
      </c>
      <c r="I263" s="336" t="e">
        <f>'MACHINE INFO'!#REF!</f>
        <v>#REF!</v>
      </c>
      <c r="J263" s="336" t="e">
        <f>'MACHINE INFO'!#REF!</f>
        <v>#REF!</v>
      </c>
      <c r="K263" s="18">
        <f>'MACHINE INFO'!O263</f>
        <v>0</v>
      </c>
      <c r="L263" s="18" t="e">
        <f>'MACHINE INFO'!#REF!</f>
        <v>#REF!</v>
      </c>
      <c r="M263" s="573" t="str">
        <f>IF('MACHINE INFO'!P263="","",'MACHINE INFO'!P263)</f>
        <v/>
      </c>
      <c r="N263" s="235">
        <f>'MACHINE INFO'!S263</f>
        <v>45627</v>
      </c>
      <c r="O263" s="344" t="str">
        <f>IF(D263=0,"",(IF($F$3="YTD TOTALS",SUM(Blank2:TEMPLATE!C264),SUM(Blank:TEMPLATE!C264))))</f>
        <v/>
      </c>
      <c r="P263" s="344" t="s">
        <v>830</v>
      </c>
      <c r="Q263" s="344" t="str">
        <f>IF(D263=0,"",(IF($F$3="YTD TOTALS",SUM(Blank2:TEMPLATE!G264),SUM(Blank:TEMPLATE!G264))))</f>
        <v/>
      </c>
      <c r="R263" s="344" t="str">
        <f t="shared" si="22"/>
        <v/>
      </c>
      <c r="S263" s="344" t="str">
        <f>IF(D263=0,"",(IF($F$3="YTD TOTALS",SUM(SUM(Blank2:TEMPLATE!D264),SUM(Blank2:TEMPLATE!E264)),SUM(SUM(Blank:TEMPLATE!D264),SUM(Blank:TEMPLATE!E264)))))</f>
        <v/>
      </c>
      <c r="T263" s="344" t="str">
        <f t="shared" si="23"/>
        <v/>
      </c>
      <c r="U263" s="344" t="str">
        <f>IF(D263=0,"",(IF($F$3="YTD TOTALS",SUM(Blank2:TEMPLATE!F264),SUM(Blank:TEMPLATE!F264))))</f>
        <v/>
      </c>
      <c r="V263" s="344" t="str">
        <f t="shared" si="24"/>
        <v/>
      </c>
      <c r="W263" s="344" t="str">
        <f>IF(D263=0,"",(IF($F$3="YTD TOTALS",SUM(Blank2:TEMPLATE!H264),SUM(Blank:TEMPLATE!H264))))</f>
        <v/>
      </c>
      <c r="X263" s="344" t="str">
        <f>IF(D263=0,"",(IF($F$3="YTD TOTALS",SUM(Blank2:TEMPLATE!I264),SUM(Blank:TEMPLATE!I264))))</f>
        <v/>
      </c>
      <c r="Y263" s="344" t="str">
        <f>IF(D263=0,"",(IF($F$3="YTD TOTALS",SUM(Blank2:TEMPLATE!J264),SUM(Blank:TEMPLATE!J264))))</f>
        <v/>
      </c>
      <c r="Z263" s="344" t="str">
        <f>IF(D263=0,"",(IF($F$3="YTD TOTALS",(SUM(Blank2:TEMPLATE!L264)-('MACHINE INFO'!P263*(B$6-B263+1))),(SUM(Blank:TEMPLATE!L264)-('MACHINE INFO'!P263*(B$6-B263+1))))))</f>
        <v/>
      </c>
      <c r="AA263" s="345" t="str">
        <f t="shared" si="25"/>
        <v/>
      </c>
      <c r="AB263" s="346" t="str">
        <f>IF(D263=0,"",(SUM('MACHINE INFO'!Q263)))</f>
        <v/>
      </c>
      <c r="AC263" s="347" t="str">
        <f t="shared" si="26"/>
        <v/>
      </c>
      <c r="AD263" s="348" t="str">
        <f t="shared" si="27"/>
        <v/>
      </c>
      <c r="AF263" s="17"/>
      <c r="AG263" s="17"/>
      <c r="AH263" s="17"/>
      <c r="AI263" s="17"/>
      <c r="AJ263" s="17"/>
      <c r="AK263" s="17"/>
      <c r="AL263" s="17"/>
      <c r="AM263" s="17"/>
      <c r="AN263" s="17"/>
    </row>
    <row r="264" spans="1:43" ht="19.25" customHeight="1" x14ac:dyDescent="0.4">
      <c r="A264" s="252" t="str">
        <f>'MACHINE INFO'!B264</f>
        <v>TP</v>
      </c>
      <c r="B264" s="228">
        <f>IF($F$3="YTD TOTALS",IF('MACHINE INFO'!C264-B$2&gt;0,'MACHINE INFO'!C264,B$2),'MACHINE INFO'!C264)</f>
        <v>45906</v>
      </c>
      <c r="C264" s="18">
        <f>'MACHINE INFO'!E264</f>
        <v>298</v>
      </c>
      <c r="D264" s="18">
        <f>'MACHINE INFO'!F264</f>
        <v>410538227</v>
      </c>
      <c r="E264" s="19">
        <f>'MACHINE INFO'!G264</f>
        <v>0.01</v>
      </c>
      <c r="F264" s="18" t="str">
        <f>'MACHINE INFO'!H264</f>
        <v>ARISTOCRAT</v>
      </c>
      <c r="G264" s="18">
        <f>'MACHINE INFO'!M264</f>
        <v>0</v>
      </c>
      <c r="H264" s="18" t="str">
        <f>'MACHINE INFO'!N264</f>
        <v>5R243W88-880CR</v>
      </c>
      <c r="I264" s="336" t="e">
        <f>'MACHINE INFO'!#REF!</f>
        <v>#REF!</v>
      </c>
      <c r="J264" s="336" t="e">
        <f>'MACHINE INFO'!#REF!</f>
        <v>#REF!</v>
      </c>
      <c r="K264" s="18" t="str">
        <f>'MACHINE INFO'!O264</f>
        <v>VIDEO MACHINE</v>
      </c>
      <c r="L264" s="18" t="e">
        <f>'MACHINE INFO'!#REF!</f>
        <v>#REF!</v>
      </c>
      <c r="M264" s="573">
        <f>IF('MACHINE INFO'!P264="","",'MACHINE INFO'!P264)</f>
        <v>0</v>
      </c>
      <c r="N264" s="235">
        <f>'MACHINE INFO'!S264</f>
        <v>45627</v>
      </c>
      <c r="O264" s="344">
        <f>IF(D264=0,"",(IF($F$3="YTD TOTALS",SUM(Blank2:TEMPLATE!C265),SUM(Blank:TEMPLATE!C265))))</f>
        <v>0</v>
      </c>
      <c r="P264" s="344" t="s">
        <v>831</v>
      </c>
      <c r="Q264" s="344">
        <f>IF(D264=0,"",(IF($F$3="YTD TOTALS",SUM(Blank2:TEMPLATE!G265),SUM(Blank:TEMPLATE!G265))))</f>
        <v>0</v>
      </c>
      <c r="R264" s="344" t="str">
        <f t="shared" si="22"/>
        <v/>
      </c>
      <c r="S264" s="344">
        <f>IF(D264=0,"",(IF($F$3="YTD TOTALS",SUM(SUM(Blank2:TEMPLATE!D265),SUM(Blank2:TEMPLATE!E265)),SUM(SUM(Blank:TEMPLATE!D265),SUM(Blank:TEMPLATE!E265)))))</f>
        <v>0</v>
      </c>
      <c r="T264" s="344" t="str">
        <f t="shared" si="23"/>
        <v/>
      </c>
      <c r="U264" s="344">
        <f>IF(D264=0,"",(IF($F$3="YTD TOTALS",SUM(Blank2:TEMPLATE!F265),SUM(Blank:TEMPLATE!F265))))</f>
        <v>0</v>
      </c>
      <c r="V264" s="344" t="str">
        <f t="shared" si="24"/>
        <v/>
      </c>
      <c r="W264" s="344">
        <f>IF(D264=0,"",(IF($F$3="YTD TOTALS",SUM(Blank2:TEMPLATE!H265),SUM(Blank:TEMPLATE!H265))))</f>
        <v>0</v>
      </c>
      <c r="X264" s="344">
        <f>IF(D264=0,"",(IF($F$3="YTD TOTALS",SUM(Blank2:TEMPLATE!I265),SUM(Blank:TEMPLATE!I265))))</f>
        <v>0</v>
      </c>
      <c r="Y264" s="344">
        <f>IF(D264=0,"",(IF($F$3="YTD TOTALS",SUM(Blank2:TEMPLATE!J265),SUM(Blank:TEMPLATE!J265))))</f>
        <v>0</v>
      </c>
      <c r="Z264" s="344">
        <f>IF(D264=0,"",(IF($F$3="YTD TOTALS",(SUM(Blank2:TEMPLATE!L265)-('MACHINE INFO'!P264*(B$6-B264+1))),(SUM(Blank:TEMPLATE!L265)-('MACHINE INFO'!P264*(B$6-B264+1))))))</f>
        <v>0</v>
      </c>
      <c r="AA264" s="345">
        <f t="shared" si="25"/>
        <v>0</v>
      </c>
      <c r="AB264" s="346">
        <f>IF(D264=0,"",(SUM('MACHINE INFO'!Q264)))</f>
        <v>0.14759999999999995</v>
      </c>
      <c r="AC264" s="347" t="str">
        <f t="shared" si="26"/>
        <v/>
      </c>
      <c r="AD264" s="348" t="str">
        <f t="shared" si="27"/>
        <v/>
      </c>
      <c r="AF264" s="17"/>
      <c r="AG264" s="17"/>
      <c r="AH264" s="17"/>
      <c r="AI264" s="17"/>
      <c r="AJ264" s="17"/>
      <c r="AK264" s="17"/>
      <c r="AL264" s="17"/>
      <c r="AM264" s="17"/>
      <c r="AN264" s="17"/>
    </row>
    <row r="265" spans="1:43" ht="14.25" x14ac:dyDescent="0.4">
      <c r="A265" s="252" t="str">
        <f>'MACHINE INFO'!B265</f>
        <v>TP</v>
      </c>
      <c r="B265" s="228">
        <f>IF($F$3="YTD TOTALS",IF('MACHINE INFO'!C265-B$2&gt;0,'MACHINE INFO'!C265,B$2),'MACHINE INFO'!C265)</f>
        <v>45906</v>
      </c>
      <c r="C265" s="18">
        <f>'MACHINE INFO'!E265</f>
        <v>299</v>
      </c>
      <c r="D265" s="18">
        <f>'MACHINE INFO'!F265</f>
        <v>410544381</v>
      </c>
      <c r="E265" s="19">
        <f>'MACHINE INFO'!G265</f>
        <v>0.01</v>
      </c>
      <c r="F265" s="18" t="str">
        <f>'MACHINE INFO'!H265</f>
        <v>ARISTOCRAT</v>
      </c>
      <c r="G265" s="18">
        <f>'MACHINE INFO'!M265</f>
        <v>0</v>
      </c>
      <c r="H265" s="18" t="str">
        <f>'MACHINE INFO'!N265</f>
        <v>5R243W88-880CR</v>
      </c>
      <c r="I265" s="336" t="e">
        <f>'MACHINE INFO'!#REF!</f>
        <v>#REF!</v>
      </c>
      <c r="J265" s="336" t="e">
        <f>'MACHINE INFO'!#REF!</f>
        <v>#REF!</v>
      </c>
      <c r="K265" s="18" t="str">
        <f>'MACHINE INFO'!O265</f>
        <v>VIDEO MACHINE</v>
      </c>
      <c r="L265" s="18" t="e">
        <f>'MACHINE INFO'!#REF!</f>
        <v>#REF!</v>
      </c>
      <c r="M265" s="573">
        <f>IF('MACHINE INFO'!P265="","",'MACHINE INFO'!P265)</f>
        <v>0</v>
      </c>
      <c r="N265" s="235">
        <f>'MACHINE INFO'!S265</f>
        <v>45627</v>
      </c>
      <c r="O265" s="344">
        <f>IF(D265=0,"",(IF($F$3="YTD TOTALS",SUM(Blank2:TEMPLATE!C266),SUM(Blank:TEMPLATE!C266))))</f>
        <v>0</v>
      </c>
      <c r="P265" s="344" t="s">
        <v>832</v>
      </c>
      <c r="Q265" s="344">
        <f>IF(D265=0,"",(IF($F$3="YTD TOTALS",SUM(Blank2:TEMPLATE!G266),SUM(Blank:TEMPLATE!G266))))</f>
        <v>0</v>
      </c>
      <c r="R265" s="344" t="str">
        <f t="shared" si="22"/>
        <v/>
      </c>
      <c r="S265" s="344">
        <f>IF(D265=0,"",(IF($F$3="YTD TOTALS",SUM(SUM(Blank2:TEMPLATE!D266),SUM(Blank2:TEMPLATE!E266)),SUM(SUM(Blank:TEMPLATE!D266),SUM(Blank:TEMPLATE!E266)))))</f>
        <v>0</v>
      </c>
      <c r="T265" s="344" t="str">
        <f t="shared" si="23"/>
        <v/>
      </c>
      <c r="U265" s="344">
        <f>IF(D265=0,"",(IF($F$3="YTD TOTALS",SUM(Blank2:TEMPLATE!F266),SUM(Blank:TEMPLATE!F266))))</f>
        <v>0</v>
      </c>
      <c r="V265" s="344" t="str">
        <f t="shared" si="24"/>
        <v/>
      </c>
      <c r="W265" s="344">
        <f>IF(D265=0,"",(IF($F$3="YTD TOTALS",SUM(Blank2:TEMPLATE!H266),SUM(Blank:TEMPLATE!H266))))</f>
        <v>0</v>
      </c>
      <c r="X265" s="344">
        <f>IF(D265=0,"",(IF($F$3="YTD TOTALS",SUM(Blank2:TEMPLATE!I266),SUM(Blank:TEMPLATE!I266))))</f>
        <v>0</v>
      </c>
      <c r="Y265" s="344">
        <f>IF(D265=0,"",(IF($F$3="YTD TOTALS",SUM(Blank2:TEMPLATE!J266),SUM(Blank:TEMPLATE!J266))))</f>
        <v>0</v>
      </c>
      <c r="Z265" s="344">
        <f>IF(D265=0,"",(IF($F$3="YTD TOTALS",(SUM(Blank2:TEMPLATE!L266)-('MACHINE INFO'!P265*(B$6-B265+1))),(SUM(Blank:TEMPLATE!L266)-('MACHINE INFO'!P265*(B$6-B265+1))))))</f>
        <v>0</v>
      </c>
      <c r="AA265" s="345">
        <f t="shared" si="25"/>
        <v>0</v>
      </c>
      <c r="AB265" s="346">
        <f>IF(D265=0,"",(SUM('MACHINE INFO'!Q265)))</f>
        <v>0.14759999999999995</v>
      </c>
      <c r="AC265" s="347" t="str">
        <f t="shared" si="26"/>
        <v/>
      </c>
      <c r="AD265" s="348" t="str">
        <f t="shared" si="27"/>
        <v/>
      </c>
      <c r="AF265" s="17"/>
      <c r="AG265" s="17"/>
      <c r="AH265" s="17"/>
      <c r="AI265" s="17"/>
      <c r="AJ265" s="17"/>
      <c r="AK265" s="17"/>
      <c r="AL265" s="17"/>
      <c r="AM265" s="17"/>
      <c r="AN265" s="17"/>
    </row>
    <row r="266" spans="1:43" ht="14.25" x14ac:dyDescent="0.4">
      <c r="A266" s="252" t="str">
        <f>'MACHINE INFO'!B266</f>
        <v>TP</v>
      </c>
      <c r="B266" s="228">
        <f>IF($F$3="YTD TOTALS",IF('MACHINE INFO'!C266-B$2&gt;0,'MACHINE INFO'!C266,B$2),'MACHINE INFO'!C266)</f>
        <v>45918</v>
      </c>
      <c r="C266" s="18">
        <f>'MACHINE INFO'!E266</f>
        <v>500</v>
      </c>
      <c r="D266" s="18">
        <f>'MACHINE INFO'!F266</f>
        <v>412376134</v>
      </c>
      <c r="E266" s="19">
        <f>'MACHINE INFO'!G266</f>
        <v>0.01</v>
      </c>
      <c r="F266" s="18" t="str">
        <f>'MACHINE INFO'!H266</f>
        <v>LIGHT AND WONDER</v>
      </c>
      <c r="G266" s="18">
        <f>'MACHINE INFO'!M266</f>
        <v>0</v>
      </c>
      <c r="H266" s="18" t="str">
        <f>'MACHINE INFO'!N266</f>
        <v>5R243W100-800CR</v>
      </c>
      <c r="I266" s="336" t="e">
        <f>'MACHINE INFO'!#REF!</f>
        <v>#REF!</v>
      </c>
      <c r="J266" s="336" t="e">
        <f>'MACHINE INFO'!#REF!</f>
        <v>#REF!</v>
      </c>
      <c r="K266" s="18" t="str">
        <f>'MACHINE INFO'!O266</f>
        <v>VIDEO MACHINE</v>
      </c>
      <c r="L266" s="18" t="e">
        <f>'MACHINE INFO'!#REF!</f>
        <v>#REF!</v>
      </c>
      <c r="M266" s="573">
        <f>IF('MACHINE INFO'!P266="","",'MACHINE INFO'!P266)</f>
        <v>0</v>
      </c>
      <c r="N266" s="235">
        <f>'MACHINE INFO'!S266</f>
        <v>45627</v>
      </c>
      <c r="O266" s="344">
        <f>IF(D266=0,"",(IF($F$3="YTD TOTALS",SUM(Blank2:TEMPLATE!C267),SUM(Blank:TEMPLATE!C267))))</f>
        <v>0</v>
      </c>
      <c r="P266" s="344" t="s">
        <v>833</v>
      </c>
      <c r="Q266" s="344">
        <f>IF(D266=0,"",(IF($F$3="YTD TOTALS",SUM(Blank2:TEMPLATE!G267),SUM(Blank:TEMPLATE!G267))))</f>
        <v>0</v>
      </c>
      <c r="R266" s="344" t="str">
        <f t="shared" si="22"/>
        <v/>
      </c>
      <c r="S266" s="344">
        <f>IF(D266=0,"",(IF($F$3="YTD TOTALS",SUM(SUM(Blank2:TEMPLATE!D267),SUM(Blank2:TEMPLATE!E267)),SUM(SUM(Blank:TEMPLATE!D267),SUM(Blank:TEMPLATE!E267)))))</f>
        <v>0</v>
      </c>
      <c r="T266" s="344" t="str">
        <f t="shared" si="23"/>
        <v/>
      </c>
      <c r="U266" s="344">
        <f>IF(D266=0,"",(IF($F$3="YTD TOTALS",SUM(Blank2:TEMPLATE!F267),SUM(Blank:TEMPLATE!F267))))</f>
        <v>0</v>
      </c>
      <c r="V266" s="344" t="str">
        <f t="shared" si="24"/>
        <v/>
      </c>
      <c r="W266" s="344">
        <f>IF(D266=0,"",(IF($F$3="YTD TOTALS",SUM(Blank2:TEMPLATE!H267),SUM(Blank:TEMPLATE!H267))))</f>
        <v>0</v>
      </c>
      <c r="X266" s="344">
        <f>IF(D266=0,"",(IF($F$3="YTD TOTALS",SUM(Blank2:TEMPLATE!I267),SUM(Blank:TEMPLATE!I267))))</f>
        <v>0</v>
      </c>
      <c r="Y266" s="344">
        <f>IF(D266=0,"",(IF($F$3="YTD TOTALS",SUM(Blank2:TEMPLATE!J267),SUM(Blank:TEMPLATE!J267))))</f>
        <v>0</v>
      </c>
      <c r="Z266" s="344">
        <f>IF(D266=0,"",(IF($F$3="YTD TOTALS",(SUM(Blank2:TEMPLATE!L267)-('MACHINE INFO'!P266*(B$6-B266+1))),(SUM(Blank:TEMPLATE!L267)-('MACHINE INFO'!P266*(B$6-B266+1))))))</f>
        <v>0</v>
      </c>
      <c r="AA266" s="345">
        <f t="shared" si="25"/>
        <v>0</v>
      </c>
      <c r="AB266" s="346">
        <f>IF(D266=0,"",(SUM('MACHINE INFO'!Q266)))</f>
        <v>0.1179</v>
      </c>
      <c r="AC266" s="347" t="str">
        <f t="shared" si="26"/>
        <v/>
      </c>
      <c r="AD266" s="348" t="str">
        <f t="shared" si="27"/>
        <v/>
      </c>
      <c r="AF266" s="17"/>
      <c r="AG266" s="17"/>
      <c r="AH266" s="17"/>
      <c r="AI266" s="17"/>
      <c r="AJ266" s="17"/>
      <c r="AK266" s="17"/>
      <c r="AL266" s="17"/>
      <c r="AM266" s="17"/>
      <c r="AN266" s="17"/>
    </row>
    <row r="267" spans="1:43" ht="14.25" x14ac:dyDescent="0.4">
      <c r="A267" s="252" t="str">
        <f>'MACHINE INFO'!B267</f>
        <v>TP</v>
      </c>
      <c r="B267" s="228">
        <f>IF($F$3="YTD TOTALS",IF('MACHINE INFO'!C267-B$2&gt;0,'MACHINE INFO'!C267,B$2),'MACHINE INFO'!C267)</f>
        <v>45918</v>
      </c>
      <c r="C267" s="18">
        <f>'MACHINE INFO'!E267</f>
        <v>501</v>
      </c>
      <c r="D267" s="18">
        <f>'MACHINE INFO'!F267</f>
        <v>412382632</v>
      </c>
      <c r="E267" s="19">
        <f>'MACHINE INFO'!G267</f>
        <v>0.01</v>
      </c>
      <c r="F267" s="18" t="str">
        <f>'MACHINE INFO'!H267</f>
        <v>LIGHT AND WONDER</v>
      </c>
      <c r="G267" s="18">
        <f>'MACHINE INFO'!M267</f>
        <v>0</v>
      </c>
      <c r="H267" s="18" t="str">
        <f>'MACHINE INFO'!N267</f>
        <v>5R243W100-800CR</v>
      </c>
      <c r="I267" s="336" t="e">
        <f>'MACHINE INFO'!#REF!</f>
        <v>#REF!</v>
      </c>
      <c r="J267" s="336" t="e">
        <f>'MACHINE INFO'!#REF!</f>
        <v>#REF!</v>
      </c>
      <c r="K267" s="18" t="str">
        <f>'MACHINE INFO'!O267</f>
        <v>VIDEO MACHINE</v>
      </c>
      <c r="L267" s="18" t="e">
        <f>'MACHINE INFO'!#REF!</f>
        <v>#REF!</v>
      </c>
      <c r="M267" s="573">
        <f>IF('MACHINE INFO'!P267="","",'MACHINE INFO'!P267)</f>
        <v>0</v>
      </c>
      <c r="N267" s="235">
        <f>'MACHINE INFO'!S267</f>
        <v>45992</v>
      </c>
      <c r="O267" s="344">
        <f>IF(D267=0,"",(IF($F$3="YTD TOTALS",SUM(Blank2:TEMPLATE!C268),SUM(Blank:TEMPLATE!C268))))</f>
        <v>0</v>
      </c>
      <c r="P267" s="344" t="s">
        <v>834</v>
      </c>
      <c r="Q267" s="344">
        <f>IF(D267=0,"",(IF($F$3="YTD TOTALS",SUM(Blank2:TEMPLATE!G268),SUM(Blank:TEMPLATE!G268))))</f>
        <v>0</v>
      </c>
      <c r="R267" s="344" t="str">
        <f t="shared" ref="R267:R323" si="28">IF(D267=0,"",(IF(B$6="","NO DATE",IF(B$5="","NO DATE",IF(Q267=0,"",SUM(Q267/(B$6-B267+1)))))))</f>
        <v/>
      </c>
      <c r="S267" s="344">
        <f>IF(D267=0,"",(IF($F$3="YTD TOTALS",SUM(SUM(Blank2:TEMPLATE!D268),SUM(Blank2:TEMPLATE!E268)),SUM(SUM(Blank:TEMPLATE!D268),SUM(Blank:TEMPLATE!E268)))))</f>
        <v>0</v>
      </c>
      <c r="T267" s="344" t="str">
        <f t="shared" ref="T267:T323" si="29">IF(D267=0,"",(IF(B$6="","NO DATE",IF(B$5="","NO DATE",IF(S267=0,"",SUM(S267/(B$6-B267+1)))))))</f>
        <v/>
      </c>
      <c r="U267" s="344">
        <f>IF(D267=0,"",(IF($F$3="YTD TOTALS",SUM(Blank2:TEMPLATE!F268),SUM(Blank:TEMPLATE!F268))))</f>
        <v>0</v>
      </c>
      <c r="V267" s="344" t="str">
        <f t="shared" ref="V267:V323" si="30">IF(D267=0,"",(IF(B$6="","NO DATE",IF(B$5="","NO DATE",IF(U267=0,"",SUM(U267/(B$6-B267+1)))))))</f>
        <v/>
      </c>
      <c r="W267" s="344">
        <f>IF(D267=0,"",(IF($F$3="YTD TOTALS",SUM(Blank2:TEMPLATE!H268),SUM(Blank:TEMPLATE!H268))))</f>
        <v>0</v>
      </c>
      <c r="X267" s="344">
        <f>IF(D267=0,"",(IF($F$3="YTD TOTALS",SUM(Blank2:TEMPLATE!I268),SUM(Blank:TEMPLATE!I268))))</f>
        <v>0</v>
      </c>
      <c r="Y267" s="344">
        <f>IF(D267=0,"",(IF($F$3="YTD TOTALS",SUM(Blank2:TEMPLATE!J268),SUM(Blank:TEMPLATE!J268))))</f>
        <v>0</v>
      </c>
      <c r="Z267" s="344">
        <f>IF(D267=0,"",(IF($F$3="YTD TOTALS",(SUM(Blank2:TEMPLATE!L268)-('MACHINE INFO'!P267*(B$6-B267+1))),(SUM(Blank:TEMPLATE!L268)-('MACHINE INFO'!P267*(B$6-B267+1))))))</f>
        <v>0</v>
      </c>
      <c r="AA267" s="345">
        <f t="shared" ref="AA267:AA323" si="31">IF(D267=0,"",(IF(B$5=0,"NO DATE",IF(B$6=0,"NO DATE",IF(Z267="NO DROP","",SUM(Z267/(B$6-B267+1)))))))</f>
        <v>0</v>
      </c>
      <c r="AB267" s="346">
        <f>IF(D267=0,"",(SUM('MACHINE INFO'!Q267)))</f>
        <v>0.1179</v>
      </c>
      <c r="AC267" s="347" t="str">
        <f t="shared" ref="AC267:AC323" si="32">IF(D267=0,"",(IF(Z267="NO DROP","",IF(O267=0,"",IF(O267=0,"",SUM(O267-Z267)/O267)))))</f>
        <v/>
      </c>
      <c r="AD267" s="348" t="str">
        <f t="shared" ref="AD267:AD323" si="33">IF(AB267=0,"NO THEOR %",IF(AC267="","",SUM(AB267-AC267)))</f>
        <v/>
      </c>
      <c r="AF267" s="17"/>
      <c r="AG267" s="17"/>
      <c r="AH267" s="17"/>
      <c r="AI267" s="17"/>
      <c r="AJ267" s="17"/>
      <c r="AK267" s="17"/>
      <c r="AL267" s="17"/>
      <c r="AM267" s="17"/>
      <c r="AN267" s="17"/>
    </row>
    <row r="268" spans="1:43" ht="14.25" x14ac:dyDescent="0.4">
      <c r="A268" s="252" t="str">
        <f>'MACHINE INFO'!B268</f>
        <v>TP</v>
      </c>
      <c r="B268" s="228">
        <f>IF($F$3="YTD TOTALS",IF('MACHINE INFO'!C268-B$2&gt;0,'MACHINE INFO'!C268,B$2),'MACHINE INFO'!C268)</f>
        <v>45918</v>
      </c>
      <c r="C268" s="18">
        <f>'MACHINE INFO'!E268</f>
        <v>502</v>
      </c>
      <c r="D268" s="18">
        <f>'MACHINE INFO'!F268</f>
        <v>412395629</v>
      </c>
      <c r="E268" s="19">
        <f>'MACHINE INFO'!G268</f>
        <v>0.01</v>
      </c>
      <c r="F268" s="18" t="str">
        <f>'MACHINE INFO'!H268</f>
        <v>LIGHT AND WONDER</v>
      </c>
      <c r="G268" s="18">
        <f>'MACHINE INFO'!M268</f>
        <v>0</v>
      </c>
      <c r="H268" s="18" t="str">
        <f>'MACHINE INFO'!N268</f>
        <v>5R243W100-800CR</v>
      </c>
      <c r="I268" s="336" t="e">
        <f>'MACHINE INFO'!#REF!</f>
        <v>#REF!</v>
      </c>
      <c r="J268" s="336" t="e">
        <f>'MACHINE INFO'!#REF!</f>
        <v>#REF!</v>
      </c>
      <c r="K268" s="18" t="str">
        <f>'MACHINE INFO'!O268</f>
        <v>VIDEO MACHINE</v>
      </c>
      <c r="L268" s="18" t="e">
        <f>'MACHINE INFO'!#REF!</f>
        <v>#REF!</v>
      </c>
      <c r="M268" s="573">
        <f>IF('MACHINE INFO'!P268="","",'MACHINE INFO'!P268)</f>
        <v>0</v>
      </c>
      <c r="N268" s="235">
        <f>'MACHINE INFO'!S268</f>
        <v>45627</v>
      </c>
      <c r="O268" s="344">
        <f>IF(D268=0,"",(IF($F$3="YTD TOTALS",SUM(Blank2:TEMPLATE!C269),SUM(Blank:TEMPLATE!C269))))</f>
        <v>0</v>
      </c>
      <c r="P268" s="344" t="s">
        <v>835</v>
      </c>
      <c r="Q268" s="344">
        <f>IF(D268=0,"",(IF($F$3="YTD TOTALS",SUM(Blank2:TEMPLATE!G269),SUM(Blank:TEMPLATE!G269))))</f>
        <v>0</v>
      </c>
      <c r="R268" s="344" t="str">
        <f t="shared" si="28"/>
        <v/>
      </c>
      <c r="S268" s="344">
        <f>IF(D268=0,"",(IF($F$3="YTD TOTALS",SUM(SUM(Blank2:TEMPLATE!D269),SUM(Blank2:TEMPLATE!E269)),SUM(SUM(Blank:TEMPLATE!D269),SUM(Blank:TEMPLATE!E269)))))</f>
        <v>0</v>
      </c>
      <c r="T268" s="344" t="str">
        <f t="shared" si="29"/>
        <v/>
      </c>
      <c r="U268" s="344">
        <f>IF(D268=0,"",(IF($F$3="YTD TOTALS",SUM(Blank2:TEMPLATE!F269),SUM(Blank:TEMPLATE!F269))))</f>
        <v>0</v>
      </c>
      <c r="V268" s="344" t="str">
        <f t="shared" si="30"/>
        <v/>
      </c>
      <c r="W268" s="344">
        <f>IF(D268=0,"",(IF($F$3="YTD TOTALS",SUM(Blank2:TEMPLATE!H269),SUM(Blank:TEMPLATE!H269))))</f>
        <v>0</v>
      </c>
      <c r="X268" s="344">
        <f>IF(D268=0,"",(IF($F$3="YTD TOTALS",SUM(Blank2:TEMPLATE!I269),SUM(Blank:TEMPLATE!I269))))</f>
        <v>0</v>
      </c>
      <c r="Y268" s="344">
        <f>IF(D268=0,"",(IF($F$3="YTD TOTALS",SUM(Blank2:TEMPLATE!J269),SUM(Blank:TEMPLATE!J269))))</f>
        <v>0</v>
      </c>
      <c r="Z268" s="344">
        <f>IF(D268=0,"",(IF($F$3="YTD TOTALS",(SUM(Blank2:TEMPLATE!L269)-('MACHINE INFO'!P268*(B$6-B268+1))),(SUM(Blank:TEMPLATE!L269)-('MACHINE INFO'!P268*(B$6-B268+1))))))</f>
        <v>0</v>
      </c>
      <c r="AA268" s="345">
        <f t="shared" si="31"/>
        <v>0</v>
      </c>
      <c r="AB268" s="346">
        <f>IF(D268=0,"",(SUM('MACHINE INFO'!Q268)))</f>
        <v>0.1179</v>
      </c>
      <c r="AC268" s="347" t="str">
        <f t="shared" si="32"/>
        <v/>
      </c>
      <c r="AD268" s="348" t="str">
        <f t="shared" si="33"/>
        <v/>
      </c>
      <c r="AF268" s="17"/>
      <c r="AG268" s="17"/>
      <c r="AH268" s="17"/>
      <c r="AI268" s="17"/>
      <c r="AJ268" s="17"/>
      <c r="AK268" s="17"/>
      <c r="AL268" s="17"/>
      <c r="AM268" s="17"/>
      <c r="AN268" s="17"/>
    </row>
    <row r="269" spans="1:43" ht="14.25" x14ac:dyDescent="0.4">
      <c r="A269" s="252" t="str">
        <f>'MACHINE INFO'!B269</f>
        <v>TP</v>
      </c>
      <c r="B269" s="228">
        <f>IF($F$3="YTD TOTALS",IF('MACHINE INFO'!C269-B$2&gt;0,'MACHINE INFO'!C269,B$2),'MACHINE INFO'!C269)</f>
        <v>45918</v>
      </c>
      <c r="C269" s="18">
        <f>'MACHINE INFO'!E269</f>
        <v>503</v>
      </c>
      <c r="D269" s="18">
        <f>'MACHINE INFO'!F269</f>
        <v>412407531</v>
      </c>
      <c r="E269" s="19">
        <f>'MACHINE INFO'!G269</f>
        <v>0.01</v>
      </c>
      <c r="F269" s="18" t="str">
        <f>'MACHINE INFO'!H269</f>
        <v>LIGHT AND WONDER</v>
      </c>
      <c r="G269" s="18">
        <f>'MACHINE INFO'!M269</f>
        <v>0</v>
      </c>
      <c r="H269" s="18" t="str">
        <f>'MACHINE INFO'!N269</f>
        <v>5R243W100-800CR</v>
      </c>
      <c r="I269" s="336" t="e">
        <f>'MACHINE INFO'!#REF!</f>
        <v>#REF!</v>
      </c>
      <c r="J269" s="336" t="e">
        <f>'MACHINE INFO'!#REF!</f>
        <v>#REF!</v>
      </c>
      <c r="K269" s="18" t="str">
        <f>'MACHINE INFO'!O269</f>
        <v>VIDEO MACHINE</v>
      </c>
      <c r="L269" s="18" t="e">
        <f>'MACHINE INFO'!#REF!</f>
        <v>#REF!</v>
      </c>
      <c r="M269" s="573">
        <f>IF('MACHINE INFO'!P269="","",'MACHINE INFO'!P269)</f>
        <v>0</v>
      </c>
      <c r="N269" s="235">
        <f>'MACHINE INFO'!S269</f>
        <v>45627</v>
      </c>
      <c r="O269" s="344">
        <f>IF(D269=0,"",(IF($F$3="YTD TOTALS",SUM(Blank2:TEMPLATE!C270),SUM(Blank:TEMPLATE!C270))))</f>
        <v>0</v>
      </c>
      <c r="P269" s="344" t="s">
        <v>836</v>
      </c>
      <c r="Q269" s="344">
        <f>IF(D269=0,"",(IF($F$3="YTD TOTALS",SUM(Blank2:TEMPLATE!G270),SUM(Blank:TEMPLATE!G270))))</f>
        <v>0</v>
      </c>
      <c r="R269" s="344" t="str">
        <f t="shared" si="28"/>
        <v/>
      </c>
      <c r="S269" s="344">
        <f>IF(D269=0,"",(IF($F$3="YTD TOTALS",SUM(SUM(Blank2:TEMPLATE!D270),SUM(Blank2:TEMPLATE!E270)),SUM(SUM(Blank:TEMPLATE!D270),SUM(Blank:TEMPLATE!E270)))))</f>
        <v>0</v>
      </c>
      <c r="T269" s="344" t="str">
        <f t="shared" si="29"/>
        <v/>
      </c>
      <c r="U269" s="344">
        <f>IF(D269=0,"",(IF($F$3="YTD TOTALS",SUM(Blank2:TEMPLATE!F270),SUM(Blank:TEMPLATE!F270))))</f>
        <v>0</v>
      </c>
      <c r="V269" s="344" t="str">
        <f t="shared" si="30"/>
        <v/>
      </c>
      <c r="W269" s="344">
        <f>IF(D269=0,"",(IF($F$3="YTD TOTALS",SUM(Blank2:TEMPLATE!H270),SUM(Blank:TEMPLATE!H270))))</f>
        <v>0</v>
      </c>
      <c r="X269" s="344">
        <f>IF(D269=0,"",(IF($F$3="YTD TOTALS",SUM(Blank2:TEMPLATE!I270),SUM(Blank:TEMPLATE!I270))))</f>
        <v>0</v>
      </c>
      <c r="Y269" s="344">
        <f>IF(D269=0,"",(IF($F$3="YTD TOTALS",SUM(Blank2:TEMPLATE!J270),SUM(Blank:TEMPLATE!J270))))</f>
        <v>0</v>
      </c>
      <c r="Z269" s="344">
        <f>IF(D269=0,"",(IF($F$3="YTD TOTALS",(SUM(Blank2:TEMPLATE!L270)-('MACHINE INFO'!P269*(B$6-B269+1))),(SUM(Blank:TEMPLATE!L270)-('MACHINE INFO'!P269*(B$6-B269+1))))))</f>
        <v>0</v>
      </c>
      <c r="AA269" s="345">
        <f t="shared" si="31"/>
        <v>0</v>
      </c>
      <c r="AB269" s="346">
        <f>IF(D269=0,"",(SUM('MACHINE INFO'!Q269)))</f>
        <v>0.1179</v>
      </c>
      <c r="AC269" s="347" t="str">
        <f t="shared" si="32"/>
        <v/>
      </c>
      <c r="AD269" s="348" t="str">
        <f t="shared" si="33"/>
        <v/>
      </c>
      <c r="AF269" s="17"/>
      <c r="AG269" s="17"/>
      <c r="AH269" s="17"/>
      <c r="AI269" s="17"/>
      <c r="AJ269" s="17"/>
      <c r="AK269" s="17"/>
      <c r="AL269" s="17"/>
      <c r="AM269" s="17"/>
      <c r="AN269" s="17"/>
    </row>
    <row r="270" spans="1:43" ht="14.25" x14ac:dyDescent="0.4">
      <c r="A270" s="252" t="str">
        <f>'MACHINE INFO'!B270</f>
        <v>TP</v>
      </c>
      <c r="B270" s="228">
        <f>IF($F$3="YTD TOTALS",IF('MACHINE INFO'!C270-B$2&gt;0,'MACHINE INFO'!C270,B$2),'MACHINE INFO'!C270)</f>
        <v>45918</v>
      </c>
      <c r="C270" s="18">
        <f>'MACHINE INFO'!E270</f>
        <v>504</v>
      </c>
      <c r="D270" s="18">
        <f>'MACHINE INFO'!F270</f>
        <v>412414430</v>
      </c>
      <c r="E270" s="19">
        <f>'MACHINE INFO'!G270</f>
        <v>0.01</v>
      </c>
      <c r="F270" s="18" t="str">
        <f>'MACHINE INFO'!H270</f>
        <v>LIGHT AND WONDER</v>
      </c>
      <c r="G270" s="18">
        <f>'MACHINE INFO'!M270</f>
        <v>0</v>
      </c>
      <c r="H270" s="18" t="str">
        <f>'MACHINE INFO'!N270</f>
        <v>5R243W100-800CR</v>
      </c>
      <c r="I270" s="336" t="e">
        <f>'MACHINE INFO'!#REF!</f>
        <v>#REF!</v>
      </c>
      <c r="J270" s="336" t="e">
        <f>'MACHINE INFO'!#REF!</f>
        <v>#REF!</v>
      </c>
      <c r="K270" s="18" t="str">
        <f>'MACHINE INFO'!O270</f>
        <v>VIDEO MACHINE</v>
      </c>
      <c r="L270" s="18" t="e">
        <f>'MACHINE INFO'!#REF!</f>
        <v>#REF!</v>
      </c>
      <c r="M270" s="573">
        <f>IF('MACHINE INFO'!P270="","",'MACHINE INFO'!P270)</f>
        <v>0</v>
      </c>
      <c r="N270" s="235">
        <f>'MACHINE INFO'!S270</f>
        <v>45627</v>
      </c>
      <c r="O270" s="344">
        <f>IF(D270=0,"",(IF($F$3="YTD TOTALS",SUM(Blank2:TEMPLATE!C271),SUM(Blank:TEMPLATE!C271))))</f>
        <v>0</v>
      </c>
      <c r="P270" s="344" t="s">
        <v>837</v>
      </c>
      <c r="Q270" s="344">
        <f>IF(D270=0,"",(IF($F$3="YTD TOTALS",SUM(Blank2:TEMPLATE!G271),SUM(Blank:TEMPLATE!G271))))</f>
        <v>0</v>
      </c>
      <c r="R270" s="344" t="str">
        <f t="shared" si="28"/>
        <v/>
      </c>
      <c r="S270" s="344">
        <f>IF(D270=0,"",(IF($F$3="YTD TOTALS",SUM(SUM(Blank2:TEMPLATE!D271),SUM(Blank2:TEMPLATE!E271)),SUM(SUM(Blank:TEMPLATE!D271),SUM(Blank:TEMPLATE!E271)))))</f>
        <v>0</v>
      </c>
      <c r="T270" s="344" t="str">
        <f t="shared" si="29"/>
        <v/>
      </c>
      <c r="U270" s="344">
        <f>IF(D270=0,"",(IF($F$3="YTD TOTALS",SUM(Blank2:TEMPLATE!F271),SUM(Blank:TEMPLATE!F271))))</f>
        <v>0</v>
      </c>
      <c r="V270" s="344" t="str">
        <f t="shared" si="30"/>
        <v/>
      </c>
      <c r="W270" s="344">
        <f>IF(D270=0,"",(IF($F$3="YTD TOTALS",SUM(Blank2:TEMPLATE!H271),SUM(Blank:TEMPLATE!H271))))</f>
        <v>0</v>
      </c>
      <c r="X270" s="344">
        <f>IF(D270=0,"",(IF($F$3="YTD TOTALS",SUM(Blank2:TEMPLATE!I271),SUM(Blank:TEMPLATE!I271))))</f>
        <v>0</v>
      </c>
      <c r="Y270" s="344">
        <f>IF(D270=0,"",(IF($F$3="YTD TOTALS",SUM(Blank2:TEMPLATE!J271),SUM(Blank:TEMPLATE!J271))))</f>
        <v>0</v>
      </c>
      <c r="Z270" s="344">
        <f>IF(D270=0,"",(IF($F$3="YTD TOTALS",(SUM(Blank2:TEMPLATE!L271)-('MACHINE INFO'!P270*(B$6-B270+1))),(SUM(Blank:TEMPLATE!L271)-('MACHINE INFO'!P270*(B$6-B270+1))))))</f>
        <v>0</v>
      </c>
      <c r="AA270" s="345">
        <f t="shared" si="31"/>
        <v>0</v>
      </c>
      <c r="AB270" s="346">
        <f>IF(D270=0,"",(SUM('MACHINE INFO'!Q270)))</f>
        <v>0.1179</v>
      </c>
      <c r="AC270" s="347" t="str">
        <f t="shared" si="32"/>
        <v/>
      </c>
      <c r="AD270" s="348" t="str">
        <f t="shared" si="33"/>
        <v/>
      </c>
      <c r="AF270" s="23"/>
      <c r="AG270" s="23"/>
      <c r="AH270" s="23"/>
      <c r="AI270" s="23"/>
      <c r="AJ270" s="23"/>
      <c r="AK270" s="23"/>
      <c r="AL270" s="23"/>
      <c r="AM270" s="23"/>
      <c r="AN270" s="23"/>
    </row>
    <row r="271" spans="1:43" ht="14.25" x14ac:dyDescent="0.4">
      <c r="A271" s="252" t="str">
        <f>'MACHINE INFO'!B271</f>
        <v>TP</v>
      </c>
      <c r="B271" s="228">
        <f>IF($F$3="YTD TOTALS",IF('MACHINE INFO'!C271-B$2&gt;0,'MACHINE INFO'!C271,B$2),'MACHINE INFO'!C271)</f>
        <v>45918</v>
      </c>
      <c r="C271" s="18">
        <f>'MACHINE INFO'!E271</f>
        <v>505</v>
      </c>
      <c r="D271" s="18">
        <f>'MACHINE INFO'!F271</f>
        <v>412421504</v>
      </c>
      <c r="E271" s="19">
        <f>'MACHINE INFO'!G271</f>
        <v>0.01</v>
      </c>
      <c r="F271" s="18" t="str">
        <f>'MACHINE INFO'!H271</f>
        <v>LIGHT AND WONDER</v>
      </c>
      <c r="G271" s="18">
        <f>'MACHINE INFO'!M271</f>
        <v>0</v>
      </c>
      <c r="H271" s="18" t="str">
        <f>'MACHINE INFO'!N271</f>
        <v>5R243W100-800CR</v>
      </c>
      <c r="I271" s="336" t="e">
        <f>'MACHINE INFO'!#REF!</f>
        <v>#REF!</v>
      </c>
      <c r="J271" s="336" t="e">
        <f>'MACHINE INFO'!#REF!</f>
        <v>#REF!</v>
      </c>
      <c r="K271" s="18" t="str">
        <f>'MACHINE INFO'!O271</f>
        <v>VIDEO MACHINE</v>
      </c>
      <c r="L271" s="18" t="e">
        <f>'MACHINE INFO'!#REF!</f>
        <v>#REF!</v>
      </c>
      <c r="M271" s="573">
        <f>IF('MACHINE INFO'!P271="","",'MACHINE INFO'!P271)</f>
        <v>0</v>
      </c>
      <c r="N271" s="235">
        <f>'MACHINE INFO'!S271</f>
        <v>45627</v>
      </c>
      <c r="O271" s="344">
        <f>IF(D271=0,"",(IF($F$3="YTD TOTALS",SUM(Blank2:TEMPLATE!C272),SUM(Blank:TEMPLATE!C272))))</f>
        <v>0</v>
      </c>
      <c r="P271" s="344" t="s">
        <v>838</v>
      </c>
      <c r="Q271" s="344">
        <f>IF(D271=0,"",(IF($F$3="YTD TOTALS",SUM(Blank2:TEMPLATE!G272),SUM(Blank:TEMPLATE!G272))))</f>
        <v>0</v>
      </c>
      <c r="R271" s="344" t="str">
        <f t="shared" si="28"/>
        <v/>
      </c>
      <c r="S271" s="344">
        <f>IF(D271=0,"",(IF($F$3="YTD TOTALS",SUM(SUM(Blank2:TEMPLATE!D272),SUM(Blank2:TEMPLATE!E272)),SUM(SUM(Blank:TEMPLATE!D272),SUM(Blank:TEMPLATE!E272)))))</f>
        <v>0</v>
      </c>
      <c r="T271" s="344" t="str">
        <f t="shared" si="29"/>
        <v/>
      </c>
      <c r="U271" s="344">
        <f>IF(D271=0,"",(IF($F$3="YTD TOTALS",SUM(Blank2:TEMPLATE!F272),SUM(Blank:TEMPLATE!F272))))</f>
        <v>0</v>
      </c>
      <c r="V271" s="344" t="str">
        <f t="shared" si="30"/>
        <v/>
      </c>
      <c r="W271" s="344">
        <f>IF(D271=0,"",(IF($F$3="YTD TOTALS",SUM(Blank2:TEMPLATE!H272),SUM(Blank:TEMPLATE!H272))))</f>
        <v>0</v>
      </c>
      <c r="X271" s="344">
        <f>IF(D271=0,"",(IF($F$3="YTD TOTALS",SUM(Blank2:TEMPLATE!I272),SUM(Blank:TEMPLATE!I272))))</f>
        <v>0</v>
      </c>
      <c r="Y271" s="344">
        <f>IF(D271=0,"",(IF($F$3="YTD TOTALS",SUM(Blank2:TEMPLATE!J272),SUM(Blank:TEMPLATE!J272))))</f>
        <v>0</v>
      </c>
      <c r="Z271" s="344">
        <f>IF(D271=0,"",(IF($F$3="YTD TOTALS",(SUM(Blank2:TEMPLATE!L272)-('MACHINE INFO'!P271*(B$6-B271+1))),(SUM(Blank:TEMPLATE!L272)-('MACHINE INFO'!P271*(B$6-B271+1))))))</f>
        <v>0</v>
      </c>
      <c r="AA271" s="345">
        <f t="shared" si="31"/>
        <v>0</v>
      </c>
      <c r="AB271" s="346">
        <f>IF(D271=0,"",(SUM('MACHINE INFO'!Q271)))</f>
        <v>0.1179</v>
      </c>
      <c r="AC271" s="347" t="str">
        <f t="shared" si="32"/>
        <v/>
      </c>
      <c r="AD271" s="348" t="str">
        <f t="shared" si="33"/>
        <v/>
      </c>
    </row>
    <row r="272" spans="1:43" ht="14.25" x14ac:dyDescent="0.4">
      <c r="A272" s="252" t="str">
        <f>'MACHINE INFO'!B272</f>
        <v>TP</v>
      </c>
      <c r="B272" s="228">
        <f>IF($F$3="YTD TOTALS",IF('MACHINE INFO'!C272-B$2&gt;0,'MACHINE INFO'!C272,B$2),'MACHINE INFO'!C272)</f>
        <v>45918</v>
      </c>
      <c r="C272" s="18">
        <f>'MACHINE INFO'!E272</f>
        <v>506</v>
      </c>
      <c r="D272" s="18">
        <f>'MACHINE INFO'!F272</f>
        <v>412437045</v>
      </c>
      <c r="E272" s="19">
        <f>'MACHINE INFO'!G272</f>
        <v>0.01</v>
      </c>
      <c r="F272" s="18" t="str">
        <f>'MACHINE INFO'!H272</f>
        <v>ARISTOCRAT</v>
      </c>
      <c r="G272" s="18">
        <f>'MACHINE INFO'!M272</f>
        <v>0</v>
      </c>
      <c r="H272" s="18" t="str">
        <f>'MACHINE INFO'!N272</f>
        <v>5R30L75-750CR</v>
      </c>
      <c r="I272" s="336" t="e">
        <f>'MACHINE INFO'!#REF!</f>
        <v>#REF!</v>
      </c>
      <c r="J272" s="336" t="e">
        <f>'MACHINE INFO'!#REF!</f>
        <v>#REF!</v>
      </c>
      <c r="K272" s="18" t="str">
        <f>'MACHINE INFO'!O272</f>
        <v>VIDEO MACHINE</v>
      </c>
      <c r="L272" s="18" t="e">
        <f>'MACHINE INFO'!#REF!</f>
        <v>#REF!</v>
      </c>
      <c r="M272" s="573">
        <f>IF('MACHINE INFO'!P272="","",'MACHINE INFO'!P272)</f>
        <v>0</v>
      </c>
      <c r="N272" s="235">
        <f>'MACHINE INFO'!S272</f>
        <v>45627</v>
      </c>
      <c r="O272" s="344">
        <f>IF(D272=0,"",(IF($F$3="YTD TOTALS",SUM(Blank2:TEMPLATE!C273),SUM(Blank:TEMPLATE!C273))))</f>
        <v>0</v>
      </c>
      <c r="P272" s="344" t="s">
        <v>839</v>
      </c>
      <c r="Q272" s="344">
        <f>IF(D272=0,"",(IF($F$3="YTD TOTALS",SUM(Blank2:TEMPLATE!G273),SUM(Blank:TEMPLATE!G273))))</f>
        <v>0</v>
      </c>
      <c r="R272" s="344" t="str">
        <f t="shared" si="28"/>
        <v/>
      </c>
      <c r="S272" s="344">
        <f>IF(D272=0,"",(IF($F$3="YTD TOTALS",SUM(SUM(Blank2:TEMPLATE!D273),SUM(Blank2:TEMPLATE!E273)),SUM(SUM(Blank:TEMPLATE!D273),SUM(Blank:TEMPLATE!E273)))))</f>
        <v>0</v>
      </c>
      <c r="T272" s="344" t="str">
        <f t="shared" si="29"/>
        <v/>
      </c>
      <c r="U272" s="344">
        <f>IF(D272=0,"",(IF($F$3="YTD TOTALS",SUM(Blank2:TEMPLATE!F273),SUM(Blank:TEMPLATE!F273))))</f>
        <v>0</v>
      </c>
      <c r="V272" s="344" t="str">
        <f t="shared" si="30"/>
        <v/>
      </c>
      <c r="W272" s="344">
        <f>IF(D272=0,"",(IF($F$3="YTD TOTALS",SUM(Blank2:TEMPLATE!H273),SUM(Blank:TEMPLATE!H273))))</f>
        <v>0</v>
      </c>
      <c r="X272" s="344">
        <f>IF(D272=0,"",(IF($F$3="YTD TOTALS",SUM(Blank2:TEMPLATE!I273),SUM(Blank:TEMPLATE!I273))))</f>
        <v>0</v>
      </c>
      <c r="Y272" s="344">
        <f>IF(D272=0,"",(IF($F$3="YTD TOTALS",SUM(Blank2:TEMPLATE!J273),SUM(Blank:TEMPLATE!J273))))</f>
        <v>0</v>
      </c>
      <c r="Z272" s="344">
        <f>IF(D272=0,"",(IF($F$3="YTD TOTALS",(SUM(Blank2:TEMPLATE!L273)-('MACHINE INFO'!P272*(B$6-B272+1))),(SUM(Blank:TEMPLATE!L273)-('MACHINE INFO'!P272*(B$6-B272+1))))))</f>
        <v>0</v>
      </c>
      <c r="AA272" s="345">
        <f t="shared" si="31"/>
        <v>0</v>
      </c>
      <c r="AB272" s="346">
        <f>IF(D272=0,"",(SUM('MACHINE INFO'!Q272)))</f>
        <v>0.1331</v>
      </c>
      <c r="AC272" s="347" t="str">
        <f t="shared" si="32"/>
        <v/>
      </c>
      <c r="AD272" s="348" t="str">
        <f t="shared" si="33"/>
        <v/>
      </c>
    </row>
    <row r="273" spans="1:42" ht="14.25" x14ac:dyDescent="0.4">
      <c r="A273" s="252" t="str">
        <f>'MACHINE INFO'!B273</f>
        <v>TP</v>
      </c>
      <c r="B273" s="228">
        <f>IF($F$3="YTD TOTALS",IF('MACHINE INFO'!C273-B$2&gt;0,'MACHINE INFO'!C273,B$2),'MACHINE INFO'!C273)</f>
        <v>45918</v>
      </c>
      <c r="C273" s="18">
        <f>'MACHINE INFO'!E273</f>
        <v>507</v>
      </c>
      <c r="D273" s="18">
        <f>'MACHINE INFO'!F273</f>
        <v>412449404</v>
      </c>
      <c r="E273" s="19">
        <f>'MACHINE INFO'!G273</f>
        <v>0.01</v>
      </c>
      <c r="F273" s="18" t="str">
        <f>'MACHINE INFO'!H273</f>
        <v>ARISTOCRAT</v>
      </c>
      <c r="G273" s="18">
        <f>'MACHINE INFO'!M273</f>
        <v>0</v>
      </c>
      <c r="H273" s="18" t="str">
        <f>'MACHINE INFO'!N273</f>
        <v>5R30L75-750CR</v>
      </c>
      <c r="I273" s="336" t="e">
        <f>'MACHINE INFO'!#REF!</f>
        <v>#REF!</v>
      </c>
      <c r="J273" s="336" t="e">
        <f>'MACHINE INFO'!#REF!</f>
        <v>#REF!</v>
      </c>
      <c r="K273" s="18" t="str">
        <f>'MACHINE INFO'!O273</f>
        <v>VIDEO MACHINE</v>
      </c>
      <c r="L273" s="18" t="e">
        <f>'MACHINE INFO'!#REF!</f>
        <v>#REF!</v>
      </c>
      <c r="M273" s="573">
        <f>IF('MACHINE INFO'!P273="","",'MACHINE INFO'!P273)</f>
        <v>0</v>
      </c>
      <c r="N273" s="235">
        <f>'MACHINE INFO'!S273</f>
        <v>45627</v>
      </c>
      <c r="O273" s="344">
        <f>IF(D273=0,"",(IF($F$3="YTD TOTALS",SUM(Blank2:TEMPLATE!C274),SUM(Blank:TEMPLATE!C274))))</f>
        <v>0</v>
      </c>
      <c r="P273" s="344" t="s">
        <v>840</v>
      </c>
      <c r="Q273" s="344">
        <f>IF(D273=0,"",(IF($F$3="YTD TOTALS",SUM(Blank2:TEMPLATE!G274),SUM(Blank:TEMPLATE!G274))))</f>
        <v>0</v>
      </c>
      <c r="R273" s="344" t="str">
        <f t="shared" si="28"/>
        <v/>
      </c>
      <c r="S273" s="344">
        <f>IF(D273=0,"",(IF($F$3="YTD TOTALS",SUM(SUM(Blank2:TEMPLATE!D274),SUM(Blank2:TEMPLATE!E274)),SUM(SUM(Blank:TEMPLATE!D274),SUM(Blank:TEMPLATE!E274)))))</f>
        <v>0</v>
      </c>
      <c r="T273" s="344" t="str">
        <f t="shared" si="29"/>
        <v/>
      </c>
      <c r="U273" s="344">
        <f>IF(D273=0,"",(IF($F$3="YTD TOTALS",SUM(Blank2:TEMPLATE!F274),SUM(Blank:TEMPLATE!F274))))</f>
        <v>0</v>
      </c>
      <c r="V273" s="344" t="str">
        <f t="shared" si="30"/>
        <v/>
      </c>
      <c r="W273" s="344">
        <f>IF(D273=0,"",(IF($F$3="YTD TOTALS",SUM(Blank2:TEMPLATE!H274),SUM(Blank:TEMPLATE!H274))))</f>
        <v>0</v>
      </c>
      <c r="X273" s="344">
        <f>IF(D273=0,"",(IF($F$3="YTD TOTALS",SUM(Blank2:TEMPLATE!I274),SUM(Blank:TEMPLATE!I274))))</f>
        <v>0</v>
      </c>
      <c r="Y273" s="344">
        <f>IF(D273=0,"",(IF($F$3="YTD TOTALS",SUM(Blank2:TEMPLATE!J274),SUM(Blank:TEMPLATE!J274))))</f>
        <v>0</v>
      </c>
      <c r="Z273" s="344">
        <f>IF(D273=0,"",(IF($F$3="YTD TOTALS",(SUM(Blank2:TEMPLATE!L274)-('MACHINE INFO'!P273*(B$6-B273+1))),(SUM(Blank:TEMPLATE!L274)-('MACHINE INFO'!P273*(B$6-B273+1))))))</f>
        <v>0</v>
      </c>
      <c r="AA273" s="345">
        <f t="shared" si="31"/>
        <v>0</v>
      </c>
      <c r="AB273" s="346">
        <f>IF(D273=0,"",(SUM('MACHINE INFO'!Q273)))</f>
        <v>0.1331</v>
      </c>
      <c r="AC273" s="347" t="str">
        <f t="shared" si="32"/>
        <v/>
      </c>
      <c r="AD273" s="348" t="str">
        <f t="shared" si="33"/>
        <v/>
      </c>
    </row>
    <row r="274" spans="1:42" ht="14.25" x14ac:dyDescent="0.4">
      <c r="A274" s="252" t="str">
        <f>'MACHINE INFO'!B274</f>
        <v>TP</v>
      </c>
      <c r="B274" s="228">
        <f>IF($F$3="YTD TOTALS",IF('MACHINE INFO'!C274-B$2&gt;0,'MACHINE INFO'!C274,B$2),'MACHINE INFO'!C274)</f>
        <v>45918</v>
      </c>
      <c r="C274" s="18">
        <f>'MACHINE INFO'!E274</f>
        <v>508</v>
      </c>
      <c r="D274" s="18">
        <f>'MACHINE INFO'!F274</f>
        <v>412453609</v>
      </c>
      <c r="E274" s="19">
        <f>'MACHINE INFO'!G274</f>
        <v>0.01</v>
      </c>
      <c r="F274" s="18" t="str">
        <f>'MACHINE INFO'!H274</f>
        <v>ARISTOCRAT</v>
      </c>
      <c r="G274" s="18">
        <f>'MACHINE INFO'!M274</f>
        <v>0</v>
      </c>
      <c r="H274" s="18" t="str">
        <f>'MACHINE INFO'!N274</f>
        <v>5R30L75-750CR</v>
      </c>
      <c r="I274" s="336" t="e">
        <f>'MACHINE INFO'!#REF!</f>
        <v>#REF!</v>
      </c>
      <c r="J274" s="336" t="e">
        <f>'MACHINE INFO'!#REF!</f>
        <v>#REF!</v>
      </c>
      <c r="K274" s="18" t="str">
        <f>'MACHINE INFO'!O274</f>
        <v>VIDEO MACHINE</v>
      </c>
      <c r="L274" s="18" t="e">
        <f>'MACHINE INFO'!#REF!</f>
        <v>#REF!</v>
      </c>
      <c r="M274" s="573">
        <f>IF('MACHINE INFO'!P274="","",'MACHINE INFO'!P274)</f>
        <v>0</v>
      </c>
      <c r="N274" s="235">
        <f>'MACHINE INFO'!S274</f>
        <v>45627</v>
      </c>
      <c r="O274" s="344">
        <f>IF(D274=0,"",(IF($F$3="YTD TOTALS",SUM(Blank2:TEMPLATE!C275),SUM(Blank:TEMPLATE!C275))))</f>
        <v>0</v>
      </c>
      <c r="P274" s="344" t="s">
        <v>841</v>
      </c>
      <c r="Q274" s="344">
        <f>IF(D274=0,"",(IF($F$3="YTD TOTALS",SUM(Blank2:TEMPLATE!G275),SUM(Blank:TEMPLATE!G275))))</f>
        <v>0</v>
      </c>
      <c r="R274" s="344" t="str">
        <f t="shared" si="28"/>
        <v/>
      </c>
      <c r="S274" s="344">
        <f>IF(D274=0,"",(IF($F$3="YTD TOTALS",SUM(SUM(Blank2:TEMPLATE!D275),SUM(Blank2:TEMPLATE!E275)),SUM(SUM(Blank:TEMPLATE!D275),SUM(Blank:TEMPLATE!E275)))))</f>
        <v>0</v>
      </c>
      <c r="T274" s="344" t="str">
        <f t="shared" si="29"/>
        <v/>
      </c>
      <c r="U274" s="344">
        <f>IF(D274=0,"",(IF($F$3="YTD TOTALS",SUM(Blank2:TEMPLATE!F275),SUM(Blank:TEMPLATE!F275))))</f>
        <v>0</v>
      </c>
      <c r="V274" s="344" t="str">
        <f t="shared" si="30"/>
        <v/>
      </c>
      <c r="W274" s="344">
        <f>IF(D274=0,"",(IF($F$3="YTD TOTALS",SUM(Blank2:TEMPLATE!H275),SUM(Blank:TEMPLATE!H275))))</f>
        <v>0</v>
      </c>
      <c r="X274" s="344">
        <f>IF(D274=0,"",(IF($F$3="YTD TOTALS",SUM(Blank2:TEMPLATE!I275),SUM(Blank:TEMPLATE!I275))))</f>
        <v>0</v>
      </c>
      <c r="Y274" s="344">
        <f>IF(D274=0,"",(IF($F$3="YTD TOTALS",SUM(Blank2:TEMPLATE!J275),SUM(Blank:TEMPLATE!J275))))</f>
        <v>0</v>
      </c>
      <c r="Z274" s="344">
        <f>IF(D274=0,"",(IF($F$3="YTD TOTALS",(SUM(Blank2:TEMPLATE!L275)-('MACHINE INFO'!P274*(B$6-B274+1))),(SUM(Blank:TEMPLATE!L275)-('MACHINE INFO'!P274*(B$6-B274+1))))))</f>
        <v>0</v>
      </c>
      <c r="AA274" s="345">
        <f t="shared" si="31"/>
        <v>0</v>
      </c>
      <c r="AB274" s="346">
        <f>IF(D274=0,"",(SUM('MACHINE INFO'!Q274)))</f>
        <v>0.1331</v>
      </c>
      <c r="AC274" s="347" t="str">
        <f t="shared" si="32"/>
        <v/>
      </c>
      <c r="AD274" s="348" t="str">
        <f t="shared" si="33"/>
        <v/>
      </c>
    </row>
    <row r="275" spans="1:42" ht="14.25" x14ac:dyDescent="0.4">
      <c r="A275" s="252" t="str">
        <f>'MACHINE INFO'!B275</f>
        <v>TP</v>
      </c>
      <c r="B275" s="228">
        <f>IF($F$3="YTD TOTALS",IF('MACHINE INFO'!C275-B$2&gt;0,'MACHINE INFO'!C275,B$2),'MACHINE INFO'!C275)</f>
        <v>45919</v>
      </c>
      <c r="C275" s="18">
        <f>'MACHINE INFO'!E275</f>
        <v>509</v>
      </c>
      <c r="D275" s="18">
        <f>'MACHINE INFO'!F275</f>
        <v>412468215</v>
      </c>
      <c r="E275" s="19">
        <f>'MACHINE INFO'!G275</f>
        <v>0.01</v>
      </c>
      <c r="F275" s="18" t="str">
        <f>'MACHINE INFO'!H275</f>
        <v>ARISTOCRAT</v>
      </c>
      <c r="G275" s="18">
        <f>'MACHINE INFO'!M275</f>
        <v>0</v>
      </c>
      <c r="H275" s="18" t="str">
        <f>'MACHINE INFO'!N275</f>
        <v>5R30L75-750CR</v>
      </c>
      <c r="I275" s="336" t="e">
        <f>'MACHINE INFO'!#REF!</f>
        <v>#REF!</v>
      </c>
      <c r="J275" s="336" t="e">
        <f>'MACHINE INFO'!#REF!</f>
        <v>#REF!</v>
      </c>
      <c r="K275" s="18" t="str">
        <f>'MACHINE INFO'!O275</f>
        <v>VIDEO MACHINE</v>
      </c>
      <c r="L275" s="18" t="e">
        <f>'MACHINE INFO'!#REF!</f>
        <v>#REF!</v>
      </c>
      <c r="M275" s="573">
        <f>IF('MACHINE INFO'!P275="","",'MACHINE INFO'!P275)</f>
        <v>0</v>
      </c>
      <c r="N275" s="235">
        <f>'MACHINE INFO'!S275</f>
        <v>45627</v>
      </c>
      <c r="O275" s="344">
        <f>IF(D275=0,"",(IF($F$3="YTD TOTALS",SUM(Blank2:TEMPLATE!C276),SUM(Blank:TEMPLATE!C276))))</f>
        <v>0</v>
      </c>
      <c r="P275" s="344" t="s">
        <v>842</v>
      </c>
      <c r="Q275" s="344">
        <f>IF(D275=0,"",(IF($F$3="YTD TOTALS",SUM(Blank2:TEMPLATE!G276),SUM(Blank:TEMPLATE!G276))))</f>
        <v>0</v>
      </c>
      <c r="R275" s="344" t="str">
        <f t="shared" si="28"/>
        <v/>
      </c>
      <c r="S275" s="344">
        <f>IF(D275=0,"",(IF($F$3="YTD TOTALS",SUM(SUM(Blank2:TEMPLATE!D276),SUM(Blank2:TEMPLATE!E276)),SUM(SUM(Blank:TEMPLATE!D276),SUM(Blank:TEMPLATE!E276)))))</f>
        <v>0</v>
      </c>
      <c r="T275" s="344" t="str">
        <f t="shared" si="29"/>
        <v/>
      </c>
      <c r="U275" s="344">
        <f>IF(D275=0,"",(IF($F$3="YTD TOTALS",SUM(Blank2:TEMPLATE!F276),SUM(Blank:TEMPLATE!F276))))</f>
        <v>0</v>
      </c>
      <c r="V275" s="344" t="str">
        <f t="shared" si="30"/>
        <v/>
      </c>
      <c r="W275" s="344">
        <f>IF(D275=0,"",(IF($F$3="YTD TOTALS",SUM(Blank2:TEMPLATE!H276),SUM(Blank:TEMPLATE!H276))))</f>
        <v>0</v>
      </c>
      <c r="X275" s="344">
        <f>IF(D275=0,"",(IF($F$3="YTD TOTALS",SUM(Blank2:TEMPLATE!I276),SUM(Blank:TEMPLATE!I276))))</f>
        <v>0</v>
      </c>
      <c r="Y275" s="344">
        <f>IF(D275=0,"",(IF($F$3="YTD TOTALS",SUM(Blank2:TEMPLATE!J276),SUM(Blank:TEMPLATE!J276))))</f>
        <v>0</v>
      </c>
      <c r="Z275" s="344">
        <f>IF(D275=0,"",(IF($F$3="YTD TOTALS",(SUM(Blank2:TEMPLATE!L276)-('MACHINE INFO'!P275*(B$6-B275+1))),(SUM(Blank:TEMPLATE!L276)-('MACHINE INFO'!P275*(B$6-B275+1))))))</f>
        <v>0</v>
      </c>
      <c r="AA275" s="345">
        <f t="shared" si="31"/>
        <v>0</v>
      </c>
      <c r="AB275" s="346">
        <f>IF(D275=0,"",(SUM('MACHINE INFO'!Q275)))</f>
        <v>0.1331</v>
      </c>
      <c r="AC275" s="347" t="str">
        <f t="shared" si="32"/>
        <v/>
      </c>
      <c r="AD275" s="348" t="str">
        <f t="shared" si="33"/>
        <v/>
      </c>
      <c r="AO275" s="17"/>
    </row>
    <row r="276" spans="1:42" ht="14.25" x14ac:dyDescent="0.4">
      <c r="A276" s="252" t="str">
        <f>'MACHINE INFO'!B276</f>
        <v>TP</v>
      </c>
      <c r="B276" s="228">
        <f>IF($F$3="YTD TOTALS",IF('MACHINE INFO'!C276-B$2&gt;0,'MACHINE INFO'!C276,B$2),'MACHINE INFO'!C276)</f>
        <v>45922</v>
      </c>
      <c r="C276" s="18">
        <f>'MACHINE INFO'!E276</f>
        <v>510</v>
      </c>
      <c r="D276" s="18">
        <f>'MACHINE INFO'!F276</f>
        <v>412474738</v>
      </c>
      <c r="E276" s="19">
        <f>'MACHINE INFO'!G276</f>
        <v>0.01</v>
      </c>
      <c r="F276" s="18" t="str">
        <f>'MACHINE INFO'!H276</f>
        <v>EVERI</v>
      </c>
      <c r="G276" s="18">
        <f>'MACHINE INFO'!M276</f>
        <v>0</v>
      </c>
      <c r="H276" s="18" t="str">
        <f>'MACHINE INFO'!N276</f>
        <v>5R243W50-500CR</v>
      </c>
      <c r="I276" s="336" t="e">
        <f>'MACHINE INFO'!#REF!</f>
        <v>#REF!</v>
      </c>
      <c r="J276" s="336" t="e">
        <f>'MACHINE INFO'!#REF!</f>
        <v>#REF!</v>
      </c>
      <c r="K276" s="18" t="str">
        <f>'MACHINE INFO'!O276</f>
        <v>VIDEO MACHINE</v>
      </c>
      <c r="L276" s="18" t="e">
        <f>'MACHINE INFO'!#REF!</f>
        <v>#REF!</v>
      </c>
      <c r="M276" s="573">
        <f>IF('MACHINE INFO'!P276="","",'MACHINE INFO'!P276)</f>
        <v>0</v>
      </c>
      <c r="N276" s="235">
        <f>'MACHINE INFO'!S276</f>
        <v>45617</v>
      </c>
      <c r="O276" s="344">
        <f>IF(D276=0,"",(IF($F$3="YTD TOTALS",SUM(Blank2:TEMPLATE!C277),SUM(Blank:TEMPLATE!C277))))</f>
        <v>0</v>
      </c>
      <c r="P276" s="344" t="s">
        <v>843</v>
      </c>
      <c r="Q276" s="344">
        <f>IF(D276=0,"",(IF($F$3="YTD TOTALS",SUM(Blank2:TEMPLATE!G277),SUM(Blank:TEMPLATE!G277))))</f>
        <v>0</v>
      </c>
      <c r="R276" s="344" t="str">
        <f t="shared" si="28"/>
        <v/>
      </c>
      <c r="S276" s="344">
        <f>IF(D276=0,"",(IF($F$3="YTD TOTALS",SUM(SUM(Blank2:TEMPLATE!D277),SUM(Blank2:TEMPLATE!E277)),SUM(SUM(Blank:TEMPLATE!D277),SUM(Blank:TEMPLATE!E277)))))</f>
        <v>0</v>
      </c>
      <c r="T276" s="344" t="str">
        <f t="shared" si="29"/>
        <v/>
      </c>
      <c r="U276" s="344">
        <f>IF(D276=0,"",(IF($F$3="YTD TOTALS",SUM(Blank2:TEMPLATE!F277),SUM(Blank:TEMPLATE!F277))))</f>
        <v>0</v>
      </c>
      <c r="V276" s="344" t="str">
        <f t="shared" si="30"/>
        <v/>
      </c>
      <c r="W276" s="344">
        <f>IF(D276=0,"",(IF($F$3="YTD TOTALS",SUM(Blank2:TEMPLATE!H277),SUM(Blank:TEMPLATE!H277))))</f>
        <v>0</v>
      </c>
      <c r="X276" s="344">
        <f>IF(D276=0,"",(IF($F$3="YTD TOTALS",SUM(Blank2:TEMPLATE!I277),SUM(Blank:TEMPLATE!I277))))</f>
        <v>0</v>
      </c>
      <c r="Y276" s="344">
        <f>IF(D276=0,"",(IF($F$3="YTD TOTALS",SUM(Blank2:TEMPLATE!J277),SUM(Blank:TEMPLATE!J277))))</f>
        <v>0</v>
      </c>
      <c r="Z276" s="344">
        <f>IF(D276=0,"",(IF($F$3="YTD TOTALS",(SUM(Blank2:TEMPLATE!L277)-('MACHINE INFO'!P276*(B$6-B276+1))),(SUM(Blank:TEMPLATE!L277)-('MACHINE INFO'!P276*(B$6-B276+1))))))</f>
        <v>0</v>
      </c>
      <c r="AA276" s="345">
        <f t="shared" si="31"/>
        <v>0</v>
      </c>
      <c r="AB276" s="346">
        <f>IF(D276=0,"",(SUM('MACHINE INFO'!Q276)))</f>
        <v>0.13200000000000001</v>
      </c>
      <c r="AC276" s="347" t="str">
        <f t="shared" si="32"/>
        <v/>
      </c>
      <c r="AD276" s="348" t="str">
        <f t="shared" si="33"/>
        <v/>
      </c>
      <c r="AO276" s="17"/>
    </row>
    <row r="277" spans="1:42" ht="14.25" x14ac:dyDescent="0.4">
      <c r="A277" s="252" t="str">
        <f>'MACHINE INFO'!B277</f>
        <v>TP</v>
      </c>
      <c r="B277" s="228">
        <f>IF($F$3="YTD TOTALS",IF('MACHINE INFO'!C277-B$2&gt;0,'MACHINE INFO'!C277,B$2),'MACHINE INFO'!C277)</f>
        <v>45922</v>
      </c>
      <c r="C277" s="18">
        <f>'MACHINE INFO'!E277</f>
        <v>511</v>
      </c>
      <c r="D277" s="18">
        <f>'MACHINE INFO'!F277</f>
        <v>412489861</v>
      </c>
      <c r="E277" s="19">
        <f>'MACHINE INFO'!G277</f>
        <v>0.01</v>
      </c>
      <c r="F277" s="18" t="str">
        <f>'MACHINE INFO'!H277</f>
        <v>EVERI</v>
      </c>
      <c r="G277" s="18">
        <f>'MACHINE INFO'!M277</f>
        <v>0</v>
      </c>
      <c r="H277" s="18" t="str">
        <f>'MACHINE INFO'!N277</f>
        <v>5R243W50-500CR</v>
      </c>
      <c r="I277" s="336" t="e">
        <f>'MACHINE INFO'!#REF!</f>
        <v>#REF!</v>
      </c>
      <c r="J277" s="336" t="e">
        <f>'MACHINE INFO'!#REF!</f>
        <v>#REF!</v>
      </c>
      <c r="K277" s="18" t="str">
        <f>'MACHINE INFO'!O277</f>
        <v>VIDEO MACHINE</v>
      </c>
      <c r="L277" s="18" t="e">
        <f>'MACHINE INFO'!#REF!</f>
        <v>#REF!</v>
      </c>
      <c r="M277" s="573">
        <f>IF('MACHINE INFO'!P277="","",'MACHINE INFO'!P277)</f>
        <v>0</v>
      </c>
      <c r="N277" s="235">
        <f>'MACHINE INFO'!S277</f>
        <v>45617</v>
      </c>
      <c r="O277" s="344">
        <f>IF(D277=0,"",(IF($F$3="YTD TOTALS",SUM(Blank2:TEMPLATE!C278),SUM(Blank:TEMPLATE!C278))))</f>
        <v>0</v>
      </c>
      <c r="P277" s="344" t="s">
        <v>844</v>
      </c>
      <c r="Q277" s="344">
        <f>IF(D277=0,"",(IF($F$3="YTD TOTALS",SUM(Blank2:TEMPLATE!G278),SUM(Blank:TEMPLATE!G278))))</f>
        <v>0</v>
      </c>
      <c r="R277" s="344" t="str">
        <f t="shared" si="28"/>
        <v/>
      </c>
      <c r="S277" s="344">
        <f>IF(D277=0,"",(IF($F$3="YTD TOTALS",SUM(SUM(Blank2:TEMPLATE!D278),SUM(Blank2:TEMPLATE!E278)),SUM(SUM(Blank:TEMPLATE!D278),SUM(Blank:TEMPLATE!E278)))))</f>
        <v>0</v>
      </c>
      <c r="T277" s="344" t="str">
        <f t="shared" si="29"/>
        <v/>
      </c>
      <c r="U277" s="344">
        <f>IF(D277=0,"",(IF($F$3="YTD TOTALS",SUM(Blank2:TEMPLATE!F278),SUM(Blank:TEMPLATE!F278))))</f>
        <v>0</v>
      </c>
      <c r="V277" s="344" t="str">
        <f t="shared" si="30"/>
        <v/>
      </c>
      <c r="W277" s="344">
        <f>IF(D277=0,"",(IF($F$3="YTD TOTALS",SUM(Blank2:TEMPLATE!H278),SUM(Blank:TEMPLATE!H278))))</f>
        <v>0</v>
      </c>
      <c r="X277" s="344">
        <f>IF(D277=0,"",(IF($F$3="YTD TOTALS",SUM(Blank2:TEMPLATE!I278),SUM(Blank:TEMPLATE!I278))))</f>
        <v>0</v>
      </c>
      <c r="Y277" s="344">
        <f>IF(D277=0,"",(IF($F$3="YTD TOTALS",SUM(Blank2:TEMPLATE!J278),SUM(Blank:TEMPLATE!J278))))</f>
        <v>0</v>
      </c>
      <c r="Z277" s="344">
        <f>IF(D277=0,"",(IF($F$3="YTD TOTALS",(SUM(Blank2:TEMPLATE!L278)-('MACHINE INFO'!P277*(B$6-B277+1))),(SUM(Blank:TEMPLATE!L278)-('MACHINE INFO'!P277*(B$6-B277+1))))))</f>
        <v>0</v>
      </c>
      <c r="AA277" s="345">
        <f t="shared" si="31"/>
        <v>0</v>
      </c>
      <c r="AB277" s="346">
        <f>IF(D277=0,"",(SUM('MACHINE INFO'!Q277)))</f>
        <v>0.13200000000000001</v>
      </c>
      <c r="AC277" s="347" t="str">
        <f t="shared" si="32"/>
        <v/>
      </c>
      <c r="AD277" s="348" t="str">
        <f t="shared" si="33"/>
        <v/>
      </c>
      <c r="AO277" s="17"/>
    </row>
    <row r="278" spans="1:42" ht="14.25" x14ac:dyDescent="0.4">
      <c r="A278" s="252" t="str">
        <f>'MACHINE INFO'!B278</f>
        <v>TP</v>
      </c>
      <c r="B278" s="228">
        <f>IF($F$3="YTD TOTALS",IF('MACHINE INFO'!C278-B$2&gt;0,'MACHINE INFO'!C278,B$2),'MACHINE INFO'!C278)</f>
        <v>45922</v>
      </c>
      <c r="C278" s="18">
        <f>'MACHINE INFO'!E278</f>
        <v>512</v>
      </c>
      <c r="D278" s="18">
        <f>'MACHINE INFO'!F278</f>
        <v>412491840</v>
      </c>
      <c r="E278" s="19">
        <f>'MACHINE INFO'!G278</f>
        <v>0.01</v>
      </c>
      <c r="F278" s="18" t="str">
        <f>'MACHINE INFO'!H278</f>
        <v>IGT</v>
      </c>
      <c r="G278" s="18">
        <f>'MACHINE INFO'!M278</f>
        <v>0</v>
      </c>
      <c r="H278" s="18" t="str">
        <f>'MACHINE INFO'!N278</f>
        <v>PK1H1-10CR</v>
      </c>
      <c r="I278" s="336" t="e">
        <f>'MACHINE INFO'!#REF!</f>
        <v>#REF!</v>
      </c>
      <c r="J278" s="336" t="e">
        <f>'MACHINE INFO'!#REF!</f>
        <v>#REF!</v>
      </c>
      <c r="K278" s="18" t="str">
        <f>'MACHINE INFO'!O278</f>
        <v>VIDEO POKER</v>
      </c>
      <c r="L278" s="18" t="e">
        <f>'MACHINE INFO'!#REF!</f>
        <v>#REF!</v>
      </c>
      <c r="M278" s="573">
        <f>IF('MACHINE INFO'!P278="","",'MACHINE INFO'!P278)</f>
        <v>0</v>
      </c>
      <c r="N278" s="235">
        <f>'MACHINE INFO'!S278</f>
        <v>45597</v>
      </c>
      <c r="O278" s="344">
        <f>IF(D278=0,"",(IF($F$3="YTD TOTALS",SUM(Blank2:TEMPLATE!C279),SUM(Blank:TEMPLATE!C279))))</f>
        <v>0</v>
      </c>
      <c r="P278" s="344" t="s">
        <v>845</v>
      </c>
      <c r="Q278" s="344">
        <f>IF(D278=0,"",(IF($F$3="YTD TOTALS",SUM(Blank2:TEMPLATE!G279),SUM(Blank:TEMPLATE!G279))))</f>
        <v>0</v>
      </c>
      <c r="R278" s="344" t="str">
        <f t="shared" si="28"/>
        <v/>
      </c>
      <c r="S278" s="344">
        <f>IF(D278=0,"",(IF($F$3="YTD TOTALS",SUM(SUM(Blank2:TEMPLATE!D279),SUM(Blank2:TEMPLATE!E279)),SUM(SUM(Blank:TEMPLATE!D279),SUM(Blank:TEMPLATE!E279)))))</f>
        <v>0</v>
      </c>
      <c r="T278" s="344" t="str">
        <f t="shared" si="29"/>
        <v/>
      </c>
      <c r="U278" s="344">
        <f>IF(D278=0,"",(IF($F$3="YTD TOTALS",SUM(Blank2:TEMPLATE!F279),SUM(Blank:TEMPLATE!F279))))</f>
        <v>0</v>
      </c>
      <c r="V278" s="344" t="str">
        <f t="shared" si="30"/>
        <v/>
      </c>
      <c r="W278" s="344">
        <f>IF(D278=0,"",(IF($F$3="YTD TOTALS",SUM(Blank2:TEMPLATE!H279),SUM(Blank:TEMPLATE!H279))))</f>
        <v>0</v>
      </c>
      <c r="X278" s="344">
        <f>IF(D278=0,"",(IF($F$3="YTD TOTALS",SUM(Blank2:TEMPLATE!I279),SUM(Blank:TEMPLATE!I279))))</f>
        <v>0</v>
      </c>
      <c r="Y278" s="344">
        <f>IF(D278=0,"",(IF($F$3="YTD TOTALS",SUM(Blank2:TEMPLATE!J279),SUM(Blank:TEMPLATE!J279))))</f>
        <v>0</v>
      </c>
      <c r="Z278" s="344">
        <f>IF(D278=0,"",(IF($F$3="YTD TOTALS",(SUM(Blank2:TEMPLATE!L279)-('MACHINE INFO'!P278*(B$6-B278+1))),(SUM(Blank:TEMPLATE!L279)-('MACHINE INFO'!P278*(B$6-B278+1))))))</f>
        <v>0</v>
      </c>
      <c r="AA278" s="345">
        <f t="shared" si="31"/>
        <v>0</v>
      </c>
      <c r="AB278" s="346">
        <f>IF(D278=0,"",(SUM('MACHINE INFO'!Q278)))</f>
        <v>5.3100000000000036E-2</v>
      </c>
      <c r="AC278" s="347" t="str">
        <f t="shared" si="32"/>
        <v/>
      </c>
      <c r="AD278" s="348" t="str">
        <f t="shared" si="33"/>
        <v/>
      </c>
      <c r="AO278" s="17"/>
    </row>
    <row r="279" spans="1:42" ht="14.25" x14ac:dyDescent="0.4">
      <c r="A279" s="252" t="str">
        <f>'MACHINE INFO'!B279</f>
        <v>TP</v>
      </c>
      <c r="B279" s="228">
        <f>IF($F$3="YTD TOTALS",IF('MACHINE INFO'!C279-B$2&gt;0,'MACHINE INFO'!C279,B$2),'MACHINE INFO'!C279)</f>
        <v>45922</v>
      </c>
      <c r="C279" s="18">
        <f>'MACHINE INFO'!E279</f>
        <v>513</v>
      </c>
      <c r="D279" s="18">
        <f>'MACHINE INFO'!F279</f>
        <v>412500942</v>
      </c>
      <c r="E279" s="19">
        <f>'MACHINE INFO'!G279</f>
        <v>0.01</v>
      </c>
      <c r="F279" s="18" t="str">
        <f>'MACHINE INFO'!H279</f>
        <v>IGT</v>
      </c>
      <c r="G279" s="18">
        <f>'MACHINE INFO'!M279</f>
        <v>0</v>
      </c>
      <c r="H279" s="18" t="str">
        <f>'MACHINE INFO'!N279</f>
        <v>PK1H1-10CR</v>
      </c>
      <c r="I279" s="336" t="e">
        <f>'MACHINE INFO'!#REF!</f>
        <v>#REF!</v>
      </c>
      <c r="J279" s="336" t="e">
        <f>'MACHINE INFO'!#REF!</f>
        <v>#REF!</v>
      </c>
      <c r="K279" s="18" t="str">
        <f>'MACHINE INFO'!O279</f>
        <v>VIDEO POKER</v>
      </c>
      <c r="L279" s="18" t="e">
        <f>'MACHINE INFO'!#REF!</f>
        <v>#REF!</v>
      </c>
      <c r="M279" s="573">
        <f>IF('MACHINE INFO'!P279="","",'MACHINE INFO'!P279)</f>
        <v>0</v>
      </c>
      <c r="N279" s="235">
        <f>'MACHINE INFO'!S279</f>
        <v>45597</v>
      </c>
      <c r="O279" s="344">
        <f>IF(D279=0,"",(IF($F$3="YTD TOTALS",SUM(Blank2:TEMPLATE!C280),SUM(Blank:TEMPLATE!C280))))</f>
        <v>0</v>
      </c>
      <c r="P279" s="344" t="s">
        <v>846</v>
      </c>
      <c r="Q279" s="344">
        <f>IF(D279=0,"",(IF($F$3="YTD TOTALS",SUM(Blank2:TEMPLATE!G280),SUM(Blank:TEMPLATE!G280))))</f>
        <v>0</v>
      </c>
      <c r="R279" s="344" t="str">
        <f t="shared" si="28"/>
        <v/>
      </c>
      <c r="S279" s="344">
        <f>IF(D279=0,"",(IF($F$3="YTD TOTALS",SUM(SUM(Blank2:TEMPLATE!D280),SUM(Blank2:TEMPLATE!E280)),SUM(SUM(Blank:TEMPLATE!D280),SUM(Blank:TEMPLATE!E280)))))</f>
        <v>0</v>
      </c>
      <c r="T279" s="344" t="str">
        <f t="shared" si="29"/>
        <v/>
      </c>
      <c r="U279" s="344">
        <f>IF(D279=0,"",(IF($F$3="YTD TOTALS",SUM(Blank2:TEMPLATE!F280),SUM(Blank:TEMPLATE!F280))))</f>
        <v>0</v>
      </c>
      <c r="V279" s="344" t="str">
        <f t="shared" si="30"/>
        <v/>
      </c>
      <c r="W279" s="344">
        <f>IF(D279=0,"",(IF($F$3="YTD TOTALS",SUM(Blank2:TEMPLATE!H280),SUM(Blank:TEMPLATE!H280))))</f>
        <v>0</v>
      </c>
      <c r="X279" s="344">
        <f>IF(D279=0,"",(IF($F$3="YTD TOTALS",SUM(Blank2:TEMPLATE!I280),SUM(Blank:TEMPLATE!I280))))</f>
        <v>0</v>
      </c>
      <c r="Y279" s="344">
        <f>IF(D279=0,"",(IF($F$3="YTD TOTALS",SUM(Blank2:TEMPLATE!J280),SUM(Blank:TEMPLATE!J280))))</f>
        <v>0</v>
      </c>
      <c r="Z279" s="344">
        <f>IF(D279=0,"",(IF($F$3="YTD TOTALS",(SUM(Blank2:TEMPLATE!L280)-('MACHINE INFO'!P279*(B$6-B279+1))),(SUM(Blank:TEMPLATE!L280)-('MACHINE INFO'!P279*(B$6-B279+1))))))</f>
        <v>0</v>
      </c>
      <c r="AA279" s="345">
        <f t="shared" si="31"/>
        <v>0</v>
      </c>
      <c r="AB279" s="346">
        <f>IF(D279=0,"",(SUM('MACHINE INFO'!Q279)))</f>
        <v>5.3100000000000036E-2</v>
      </c>
      <c r="AC279" s="347" t="str">
        <f t="shared" si="32"/>
        <v/>
      </c>
      <c r="AD279" s="348" t="str">
        <f t="shared" si="33"/>
        <v/>
      </c>
      <c r="AO279" s="17"/>
    </row>
    <row r="280" spans="1:42" ht="14.25" x14ac:dyDescent="0.4">
      <c r="A280" s="252" t="str">
        <f>'MACHINE INFO'!B280</f>
        <v>TP</v>
      </c>
      <c r="B280" s="228">
        <f>IF($F$3="YTD TOTALS",IF('MACHINE INFO'!C280-B$2&gt;0,'MACHINE INFO'!C280,B$2),'MACHINE INFO'!C280)</f>
        <v>45922</v>
      </c>
      <c r="C280" s="18">
        <f>'MACHINE INFO'!E280</f>
        <v>514</v>
      </c>
      <c r="D280" s="18">
        <f>'MACHINE INFO'!F280</f>
        <v>412510603</v>
      </c>
      <c r="E280" s="19">
        <f>'MACHINE INFO'!G280</f>
        <v>0.01</v>
      </c>
      <c r="F280" s="18" t="str">
        <f>'MACHINE INFO'!H280</f>
        <v>IGT</v>
      </c>
      <c r="G280" s="18">
        <f>'MACHINE INFO'!M280</f>
        <v>0</v>
      </c>
      <c r="H280" s="18" t="str">
        <f>'MACHINE INFO'!N280</f>
        <v>PK1H1-50CR</v>
      </c>
      <c r="I280" s="336" t="e">
        <f>'MACHINE INFO'!#REF!</f>
        <v>#REF!</v>
      </c>
      <c r="J280" s="336" t="e">
        <f>'MACHINE INFO'!#REF!</f>
        <v>#REF!</v>
      </c>
      <c r="K280" s="18" t="str">
        <f>'MACHINE INFO'!O280</f>
        <v>VIDEO POKER</v>
      </c>
      <c r="L280" s="18" t="e">
        <f>'MACHINE INFO'!#REF!</f>
        <v>#REF!</v>
      </c>
      <c r="M280" s="573">
        <f>IF('MACHINE INFO'!P280="","",'MACHINE INFO'!P280)</f>
        <v>7</v>
      </c>
      <c r="N280" s="235">
        <f>'MACHINE INFO'!S280</f>
        <v>45597</v>
      </c>
      <c r="O280" s="344">
        <f>IF(D280=0,"",(IF($F$3="YTD TOTALS",SUM(Blank2:TEMPLATE!C281),SUM(Blank:TEMPLATE!C281))))</f>
        <v>0</v>
      </c>
      <c r="P280" s="344" t="s">
        <v>847</v>
      </c>
      <c r="Q280" s="344">
        <f>IF(D280=0,"",(IF($F$3="YTD TOTALS",SUM(Blank2:TEMPLATE!G281),SUM(Blank:TEMPLATE!G281))))</f>
        <v>0</v>
      </c>
      <c r="R280" s="344" t="str">
        <f t="shared" si="28"/>
        <v/>
      </c>
      <c r="S280" s="344">
        <f>IF(D280=0,"",(IF($F$3="YTD TOTALS",SUM(SUM(Blank2:TEMPLATE!D281),SUM(Blank2:TEMPLATE!E281)),SUM(SUM(Blank:TEMPLATE!D281),SUM(Blank:TEMPLATE!E281)))))</f>
        <v>0</v>
      </c>
      <c r="T280" s="344" t="str">
        <f t="shared" si="29"/>
        <v/>
      </c>
      <c r="U280" s="344">
        <f>IF(D280=0,"",(IF($F$3="YTD TOTALS",SUM(Blank2:TEMPLATE!F281),SUM(Blank:TEMPLATE!F281))))</f>
        <v>0</v>
      </c>
      <c r="V280" s="344" t="str">
        <f t="shared" si="30"/>
        <v/>
      </c>
      <c r="W280" s="344">
        <f>IF(D280=0,"",(IF($F$3="YTD TOTALS",SUM(Blank2:TEMPLATE!H281),SUM(Blank:TEMPLATE!H281))))</f>
        <v>0</v>
      </c>
      <c r="X280" s="344">
        <f>IF(D280=0,"",(IF($F$3="YTD TOTALS",SUM(Blank2:TEMPLATE!I281),SUM(Blank:TEMPLATE!I281))))</f>
        <v>0</v>
      </c>
      <c r="Y280" s="344">
        <f>IF(D280=0,"",(IF($F$3="YTD TOTALS",SUM(Blank2:TEMPLATE!J281),SUM(Blank:TEMPLATE!J281))))</f>
        <v>0</v>
      </c>
      <c r="Z280" s="344">
        <f>IF(D280=0,"",(IF($F$3="YTD TOTALS",(SUM(Blank2:TEMPLATE!L281)-('MACHINE INFO'!P280*(B$6-B280+1))),(SUM(Blank:TEMPLATE!L281)-('MACHINE INFO'!P280*(B$6-B280+1))))))</f>
        <v>-483</v>
      </c>
      <c r="AA280" s="345">
        <f t="shared" si="31"/>
        <v>-7</v>
      </c>
      <c r="AB280" s="346">
        <f>IF(D280=0,"",(SUM('MACHINE INFO'!Q280)))</f>
        <v>4.0699999999999958E-2</v>
      </c>
      <c r="AC280" s="347" t="str">
        <f t="shared" si="32"/>
        <v/>
      </c>
      <c r="AD280" s="348" t="str">
        <f t="shared" si="33"/>
        <v/>
      </c>
      <c r="AO280" s="17"/>
    </row>
    <row r="281" spans="1:42" ht="14.25" x14ac:dyDescent="0.4">
      <c r="A281" s="252" t="str">
        <f>'MACHINE INFO'!B281</f>
        <v>TP</v>
      </c>
      <c r="B281" s="228">
        <f>IF($F$3="YTD TOTALS",IF('MACHINE INFO'!C281-B$2&gt;0,'MACHINE INFO'!C281,B$2),'MACHINE INFO'!C281)</f>
        <v>45922</v>
      </c>
      <c r="C281" s="18">
        <f>'MACHINE INFO'!E281</f>
        <v>515</v>
      </c>
      <c r="D281" s="18">
        <f>'MACHINE INFO'!F281</f>
        <v>412520770</v>
      </c>
      <c r="E281" s="19">
        <f>'MACHINE INFO'!G281</f>
        <v>0.01</v>
      </c>
      <c r="F281" s="18" t="str">
        <f>'MACHINE INFO'!H281</f>
        <v>IGT</v>
      </c>
      <c r="G281" s="18">
        <f>'MACHINE INFO'!M281</f>
        <v>0</v>
      </c>
      <c r="H281" s="18" t="str">
        <f>'MACHINE INFO'!N281</f>
        <v>PK1H1-50CR</v>
      </c>
      <c r="I281" s="336" t="e">
        <f>'MACHINE INFO'!#REF!</f>
        <v>#REF!</v>
      </c>
      <c r="J281" s="336" t="e">
        <f>'MACHINE INFO'!#REF!</f>
        <v>#REF!</v>
      </c>
      <c r="K281" s="18" t="str">
        <f>'MACHINE INFO'!O281</f>
        <v>VIDEO POKER</v>
      </c>
      <c r="L281" s="18" t="e">
        <f>'MACHINE INFO'!#REF!</f>
        <v>#REF!</v>
      </c>
      <c r="M281" s="573">
        <f>IF('MACHINE INFO'!P281="","",'MACHINE INFO'!P281)</f>
        <v>7</v>
      </c>
      <c r="N281" s="235">
        <f>'MACHINE INFO'!S281</f>
        <v>45597</v>
      </c>
      <c r="O281" s="344">
        <f>IF(D281=0,"",(IF($F$3="YTD TOTALS",SUM(Blank2:TEMPLATE!C282),SUM(Blank:TEMPLATE!C282))))</f>
        <v>0</v>
      </c>
      <c r="P281" s="344" t="s">
        <v>848</v>
      </c>
      <c r="Q281" s="344">
        <f>IF(D281=0,"",(IF($F$3="YTD TOTALS",SUM(Blank2:TEMPLATE!G282),SUM(Blank:TEMPLATE!G282))))</f>
        <v>0</v>
      </c>
      <c r="R281" s="344" t="str">
        <f t="shared" si="28"/>
        <v/>
      </c>
      <c r="S281" s="344">
        <f>IF(D281=0,"",(IF($F$3="YTD TOTALS",SUM(SUM(Blank2:TEMPLATE!D282),SUM(Blank2:TEMPLATE!E282)),SUM(SUM(Blank:TEMPLATE!D282),SUM(Blank:TEMPLATE!E282)))))</f>
        <v>0</v>
      </c>
      <c r="T281" s="344" t="str">
        <f t="shared" si="29"/>
        <v/>
      </c>
      <c r="U281" s="344">
        <f>IF(D281=0,"",(IF($F$3="YTD TOTALS",SUM(Blank2:TEMPLATE!F282),SUM(Blank:TEMPLATE!F282))))</f>
        <v>0</v>
      </c>
      <c r="V281" s="344" t="str">
        <f t="shared" si="30"/>
        <v/>
      </c>
      <c r="W281" s="344">
        <f>IF(D281=0,"",(IF($F$3="YTD TOTALS",SUM(Blank2:TEMPLATE!H282),SUM(Blank:TEMPLATE!H282))))</f>
        <v>0</v>
      </c>
      <c r="X281" s="344">
        <f>IF(D281=0,"",(IF($F$3="YTD TOTALS",SUM(Blank2:TEMPLATE!I282),SUM(Blank:TEMPLATE!I282))))</f>
        <v>0</v>
      </c>
      <c r="Y281" s="344">
        <f>IF(D281=0,"",(IF($F$3="YTD TOTALS",SUM(Blank2:TEMPLATE!J282),SUM(Blank:TEMPLATE!J282))))</f>
        <v>0</v>
      </c>
      <c r="Z281" s="344">
        <f>IF(D281=0,"",(IF($F$3="YTD TOTALS",(SUM(Blank2:TEMPLATE!L282)-('MACHINE INFO'!P281*(B$6-B281+1))),(SUM(Blank:TEMPLATE!L282)-('MACHINE INFO'!P281*(B$6-B281+1))))))</f>
        <v>-483</v>
      </c>
      <c r="AA281" s="345">
        <f t="shared" si="31"/>
        <v>-7</v>
      </c>
      <c r="AB281" s="346">
        <f>IF(D281=0,"",(SUM('MACHINE INFO'!Q281)))</f>
        <v>4.0699999999999958E-2</v>
      </c>
      <c r="AC281" s="347" t="str">
        <f t="shared" si="32"/>
        <v/>
      </c>
      <c r="AD281" s="348" t="str">
        <f t="shared" si="33"/>
        <v/>
      </c>
      <c r="AO281" s="17"/>
    </row>
    <row r="282" spans="1:42" ht="14.25" x14ac:dyDescent="0.4">
      <c r="A282" s="252" t="str">
        <f>'MACHINE INFO'!B282</f>
        <v>TP</v>
      </c>
      <c r="B282" s="228">
        <f>IF($F$3="YTD TOTALS",IF('MACHINE INFO'!C282-B$2&gt;0,'MACHINE INFO'!C282,B$2),'MACHINE INFO'!C282)</f>
        <v>45919</v>
      </c>
      <c r="C282" s="18">
        <f>'MACHINE INFO'!E282</f>
        <v>516</v>
      </c>
      <c r="D282" s="18">
        <f>'MACHINE INFO'!F282</f>
        <v>412530327</v>
      </c>
      <c r="E282" s="19">
        <f>'MACHINE INFO'!G282</f>
        <v>1</v>
      </c>
      <c r="F282" s="18" t="str">
        <f>'MACHINE INFO'!H282</f>
        <v>LIGHT AND WONDER</v>
      </c>
      <c r="G282" s="18">
        <f>'MACHINE INFO'!M282</f>
        <v>0</v>
      </c>
      <c r="H282" s="18" t="str">
        <f>'MACHINE INFO'!N282</f>
        <v>3R9L1-9CR</v>
      </c>
      <c r="I282" s="336" t="e">
        <f>'MACHINE INFO'!#REF!</f>
        <v>#REF!</v>
      </c>
      <c r="J282" s="336" t="e">
        <f>'MACHINE INFO'!#REF!</f>
        <v>#REF!</v>
      </c>
      <c r="K282" s="18" t="str">
        <f>'MACHINE INFO'!O282</f>
        <v>REEL MACHINE</v>
      </c>
      <c r="L282" s="18" t="e">
        <f>'MACHINE INFO'!#REF!</f>
        <v>#REF!</v>
      </c>
      <c r="M282" s="573">
        <f>IF('MACHINE INFO'!P282="","",'MACHINE INFO'!P282)</f>
        <v>0</v>
      </c>
      <c r="N282" s="235">
        <f>'MACHINE INFO'!S282</f>
        <v>45627</v>
      </c>
      <c r="O282" s="344">
        <f>IF(D282=0,"",(IF($F$3="YTD TOTALS",SUM(Blank2:TEMPLATE!C283),SUM(Blank:TEMPLATE!C283))))</f>
        <v>0</v>
      </c>
      <c r="P282" s="344" t="s">
        <v>849</v>
      </c>
      <c r="Q282" s="344">
        <f>IF(D282=0,"",(IF($F$3="YTD TOTALS",SUM(Blank2:TEMPLATE!G283),SUM(Blank:TEMPLATE!G283))))</f>
        <v>0</v>
      </c>
      <c r="R282" s="344" t="str">
        <f t="shared" si="28"/>
        <v/>
      </c>
      <c r="S282" s="344">
        <f>IF(D282=0,"",(IF($F$3="YTD TOTALS",SUM(SUM(Blank2:TEMPLATE!D283),SUM(Blank2:TEMPLATE!E283)),SUM(SUM(Blank:TEMPLATE!D283),SUM(Blank:TEMPLATE!E283)))))</f>
        <v>0</v>
      </c>
      <c r="T282" s="344" t="str">
        <f t="shared" si="29"/>
        <v/>
      </c>
      <c r="U282" s="344">
        <f>IF(D282=0,"",(IF($F$3="YTD TOTALS",SUM(Blank2:TEMPLATE!F283),SUM(Blank:TEMPLATE!F283))))</f>
        <v>0</v>
      </c>
      <c r="V282" s="344" t="str">
        <f t="shared" si="30"/>
        <v/>
      </c>
      <c r="W282" s="344">
        <f>IF(D282=0,"",(IF($F$3="YTD TOTALS",SUM(Blank2:TEMPLATE!H283),SUM(Blank:TEMPLATE!H283))))</f>
        <v>0</v>
      </c>
      <c r="X282" s="344">
        <f>IF(D282=0,"",(IF($F$3="YTD TOTALS",SUM(Blank2:TEMPLATE!I283),SUM(Blank:TEMPLATE!I283))))</f>
        <v>0</v>
      </c>
      <c r="Y282" s="344">
        <f>IF(D282=0,"",(IF($F$3="YTD TOTALS",SUM(Blank2:TEMPLATE!J283),SUM(Blank:TEMPLATE!J283))))</f>
        <v>0</v>
      </c>
      <c r="Z282" s="344">
        <f>IF(D282=0,"",(IF($F$3="YTD TOTALS",(SUM(Blank2:TEMPLATE!L283)-('MACHINE INFO'!P282*(B$6-B282+1))),(SUM(Blank:TEMPLATE!L283)-('MACHINE INFO'!P282*(B$6-B282+1))))))</f>
        <v>0</v>
      </c>
      <c r="AA282" s="345">
        <f t="shared" si="31"/>
        <v>0</v>
      </c>
      <c r="AB282" s="346">
        <f>IF(D282=0,"",(SUM('MACHINE INFO'!Q282)))</f>
        <v>0.12419999999999998</v>
      </c>
      <c r="AC282" s="347" t="str">
        <f t="shared" si="32"/>
        <v/>
      </c>
      <c r="AD282" s="348" t="str">
        <f t="shared" si="33"/>
        <v/>
      </c>
      <c r="AO282" s="23"/>
    </row>
    <row r="283" spans="1:42" ht="14.25" x14ac:dyDescent="0.4">
      <c r="A283" s="252" t="str">
        <f>'MACHINE INFO'!B283</f>
        <v>TP</v>
      </c>
      <c r="B283" s="228">
        <f>IF($F$3="YTD TOTALS",IF('MACHINE INFO'!C283-B$2&gt;0,'MACHINE INFO'!C283,B$2),'MACHINE INFO'!C283)</f>
        <v>45920</v>
      </c>
      <c r="C283" s="18">
        <f>'MACHINE INFO'!E283</f>
        <v>517</v>
      </c>
      <c r="D283" s="18">
        <f>'MACHINE INFO'!F283</f>
        <v>412545609</v>
      </c>
      <c r="E283" s="19">
        <f>'MACHINE INFO'!G283</f>
        <v>1</v>
      </c>
      <c r="F283" s="18" t="str">
        <f>'MACHINE INFO'!H283</f>
        <v>LIGHT AND WONDER</v>
      </c>
      <c r="G283" s="18">
        <f>'MACHINE INFO'!M283</f>
        <v>0</v>
      </c>
      <c r="H283" s="18" t="str">
        <f>'MACHINE INFO'!N283</f>
        <v>3R9L1-9CR</v>
      </c>
      <c r="I283" s="336" t="e">
        <f>'MACHINE INFO'!#REF!</f>
        <v>#REF!</v>
      </c>
      <c r="J283" s="336" t="e">
        <f>'MACHINE INFO'!#REF!</f>
        <v>#REF!</v>
      </c>
      <c r="K283" s="18" t="str">
        <f>'MACHINE INFO'!O283</f>
        <v>REEL MACHINE</v>
      </c>
      <c r="L283" s="18" t="e">
        <f>'MACHINE INFO'!#REF!</f>
        <v>#REF!</v>
      </c>
      <c r="M283" s="573">
        <f>IF('MACHINE INFO'!P283="","",'MACHINE INFO'!P283)</f>
        <v>0</v>
      </c>
      <c r="N283" s="235">
        <f>'MACHINE INFO'!S283</f>
        <v>45627</v>
      </c>
      <c r="O283" s="344">
        <f>IF(D283=0,"",(IF($F$3="YTD TOTALS",SUM(Blank2:TEMPLATE!C284),SUM(Blank:TEMPLATE!C284))))</f>
        <v>0</v>
      </c>
      <c r="P283" s="344" t="s">
        <v>850</v>
      </c>
      <c r="Q283" s="344">
        <f>IF(D283=0,"",(IF($F$3="YTD TOTALS",SUM(Blank2:TEMPLATE!G284),SUM(Blank:TEMPLATE!G284))))</f>
        <v>0</v>
      </c>
      <c r="R283" s="344" t="str">
        <f t="shared" si="28"/>
        <v/>
      </c>
      <c r="S283" s="344">
        <f>IF(D283=0,"",(IF($F$3="YTD TOTALS",SUM(SUM(Blank2:TEMPLATE!D284),SUM(Blank2:TEMPLATE!E284)),SUM(SUM(Blank:TEMPLATE!D284),SUM(Blank:TEMPLATE!E284)))))</f>
        <v>0</v>
      </c>
      <c r="T283" s="344" t="str">
        <f t="shared" si="29"/>
        <v/>
      </c>
      <c r="U283" s="344">
        <f>IF(D283=0,"",(IF($F$3="YTD TOTALS",SUM(Blank2:TEMPLATE!F284),SUM(Blank:TEMPLATE!F284))))</f>
        <v>0</v>
      </c>
      <c r="V283" s="344" t="str">
        <f t="shared" si="30"/>
        <v/>
      </c>
      <c r="W283" s="344">
        <f>IF(D283=0,"",(IF($F$3="YTD TOTALS",SUM(Blank2:TEMPLATE!H284),SUM(Blank:TEMPLATE!H284))))</f>
        <v>0</v>
      </c>
      <c r="X283" s="344">
        <f>IF(D283=0,"",(IF($F$3="YTD TOTALS",SUM(Blank2:TEMPLATE!I284),SUM(Blank:TEMPLATE!I284))))</f>
        <v>0</v>
      </c>
      <c r="Y283" s="344">
        <f>IF(D283=0,"",(IF($F$3="YTD TOTALS",SUM(Blank2:TEMPLATE!J284),SUM(Blank:TEMPLATE!J284))))</f>
        <v>0</v>
      </c>
      <c r="Z283" s="344">
        <f>IF(D283=0,"",(IF($F$3="YTD TOTALS",(SUM(Blank2:TEMPLATE!L284)-('MACHINE INFO'!P283*(B$6-B283+1))),(SUM(Blank:TEMPLATE!L284)-('MACHINE INFO'!P283*(B$6-B283+1))))))</f>
        <v>0</v>
      </c>
      <c r="AA283" s="345">
        <f t="shared" si="31"/>
        <v>0</v>
      </c>
      <c r="AB283" s="346">
        <f>IF(D283=0,"",(SUM('MACHINE INFO'!Q283)))</f>
        <v>0.124</v>
      </c>
      <c r="AC283" s="347" t="str">
        <f t="shared" si="32"/>
        <v/>
      </c>
      <c r="AD283" s="348" t="str">
        <f t="shared" si="33"/>
        <v/>
      </c>
    </row>
    <row r="284" spans="1:42" ht="14.25" x14ac:dyDescent="0.4">
      <c r="A284" s="252" t="str">
        <f>'MACHINE INFO'!B284</f>
        <v>TP</v>
      </c>
      <c r="B284" s="228">
        <f>IF($F$3="YTD TOTALS",IF('MACHINE INFO'!C284-B$2&gt;0,'MACHINE INFO'!C284,B$2),'MACHINE INFO'!C284)</f>
        <v>45919</v>
      </c>
      <c r="C284" s="18">
        <f>'MACHINE INFO'!E284</f>
        <v>518</v>
      </c>
      <c r="D284" s="18">
        <f>'MACHINE INFO'!F284</f>
        <v>412556524</v>
      </c>
      <c r="E284" s="19">
        <f>'MACHINE INFO'!G284</f>
        <v>1</v>
      </c>
      <c r="F284" s="18" t="str">
        <f>'MACHINE INFO'!H284</f>
        <v>LIGHT AND WONDER</v>
      </c>
      <c r="G284" s="18">
        <f>'MACHINE INFO'!M284</f>
        <v>0</v>
      </c>
      <c r="H284" s="18" t="str">
        <f>'MACHINE INFO'!N284</f>
        <v>3R9L1-9CR</v>
      </c>
      <c r="I284" s="336" t="e">
        <f>'MACHINE INFO'!#REF!</f>
        <v>#REF!</v>
      </c>
      <c r="J284" s="336" t="e">
        <f>'MACHINE INFO'!#REF!</f>
        <v>#REF!</v>
      </c>
      <c r="K284" s="18" t="str">
        <f>'MACHINE INFO'!O284</f>
        <v>REEL MACHINE</v>
      </c>
      <c r="L284" s="18" t="e">
        <f>'MACHINE INFO'!#REF!</f>
        <v>#REF!</v>
      </c>
      <c r="M284" s="573">
        <f>IF('MACHINE INFO'!P284="","",'MACHINE INFO'!P284)</f>
        <v>0</v>
      </c>
      <c r="N284" s="235">
        <f>'MACHINE INFO'!S284</f>
        <v>45627</v>
      </c>
      <c r="O284" s="344">
        <f>IF(D284=0,"",(IF($F$3="YTD TOTALS",SUM(Blank2:TEMPLATE!C285),SUM(Blank:TEMPLATE!C285))))</f>
        <v>0</v>
      </c>
      <c r="P284" s="344" t="s">
        <v>851</v>
      </c>
      <c r="Q284" s="344">
        <f>IF(D284=0,"",(IF($F$3="YTD TOTALS",SUM(Blank2:TEMPLATE!G285),SUM(Blank:TEMPLATE!G285))))</f>
        <v>0</v>
      </c>
      <c r="R284" s="344" t="str">
        <f t="shared" si="28"/>
        <v/>
      </c>
      <c r="S284" s="344">
        <f>IF(D284=0,"",(IF($F$3="YTD TOTALS",SUM(SUM(Blank2:TEMPLATE!D285),SUM(Blank2:TEMPLATE!E285)),SUM(SUM(Blank:TEMPLATE!D285),SUM(Blank:TEMPLATE!E285)))))</f>
        <v>0</v>
      </c>
      <c r="T284" s="344" t="str">
        <f t="shared" si="29"/>
        <v/>
      </c>
      <c r="U284" s="344">
        <f>IF(D284=0,"",(IF($F$3="YTD TOTALS",SUM(Blank2:TEMPLATE!F285),SUM(Blank:TEMPLATE!F285))))</f>
        <v>0</v>
      </c>
      <c r="V284" s="344" t="str">
        <f t="shared" si="30"/>
        <v/>
      </c>
      <c r="W284" s="344">
        <f>IF(D284=0,"",(IF($F$3="YTD TOTALS",SUM(Blank2:TEMPLATE!H285),SUM(Blank:TEMPLATE!H285))))</f>
        <v>0</v>
      </c>
      <c r="X284" s="344">
        <f>IF(D284=0,"",(IF($F$3="YTD TOTALS",SUM(Blank2:TEMPLATE!I285),SUM(Blank:TEMPLATE!I285))))</f>
        <v>0</v>
      </c>
      <c r="Y284" s="344">
        <f>IF(D284=0,"",(IF($F$3="YTD TOTALS",SUM(Blank2:TEMPLATE!J285),SUM(Blank:TEMPLATE!J285))))</f>
        <v>0</v>
      </c>
      <c r="Z284" s="344">
        <f>IF(D284=0,"",(IF($F$3="YTD TOTALS",(SUM(Blank2:TEMPLATE!L285)-('MACHINE INFO'!P284*(B$6-B284+1))),(SUM(Blank:TEMPLATE!L285)-('MACHINE INFO'!P284*(B$6-B284+1))))))</f>
        <v>0</v>
      </c>
      <c r="AA284" s="345">
        <f t="shared" si="31"/>
        <v>0</v>
      </c>
      <c r="AB284" s="346">
        <f>IF(D284=0,"",(SUM('MACHINE INFO'!Q284)))</f>
        <v>0.12419999999999998</v>
      </c>
      <c r="AC284" s="347" t="str">
        <f t="shared" si="32"/>
        <v/>
      </c>
      <c r="AD284" s="348" t="str">
        <f t="shared" si="33"/>
        <v/>
      </c>
      <c r="AO284" s="17"/>
    </row>
    <row r="285" spans="1:42" ht="14.25" x14ac:dyDescent="0.4">
      <c r="A285" s="252" t="str">
        <f>'MACHINE INFO'!B285</f>
        <v>TP</v>
      </c>
      <c r="B285" s="228">
        <f>IF($F$3="YTD TOTALS",IF('MACHINE INFO'!C285-B$2&gt;0,'MACHINE INFO'!C285,B$2),'MACHINE INFO'!C285)</f>
        <v>45919</v>
      </c>
      <c r="C285" s="18">
        <f>'MACHINE INFO'!E285</f>
        <v>519</v>
      </c>
      <c r="D285" s="18">
        <f>'MACHINE INFO'!F285</f>
        <v>412568586</v>
      </c>
      <c r="E285" s="19">
        <f>'MACHINE INFO'!G285</f>
        <v>1</v>
      </c>
      <c r="F285" s="18" t="str">
        <f>'MACHINE INFO'!H285</f>
        <v>LIGHT AND WONDER</v>
      </c>
      <c r="G285" s="18">
        <f>'MACHINE INFO'!M285</f>
        <v>0</v>
      </c>
      <c r="H285" s="18" t="str">
        <f>'MACHINE INFO'!N285</f>
        <v>3R9L1-9CR</v>
      </c>
      <c r="I285" s="336" t="e">
        <f>'MACHINE INFO'!#REF!</f>
        <v>#REF!</v>
      </c>
      <c r="J285" s="336" t="e">
        <f>'MACHINE INFO'!#REF!</f>
        <v>#REF!</v>
      </c>
      <c r="K285" s="18" t="str">
        <f>'MACHINE INFO'!O285</f>
        <v>REEL MACHINE</v>
      </c>
      <c r="L285" s="18" t="e">
        <f>'MACHINE INFO'!#REF!</f>
        <v>#REF!</v>
      </c>
      <c r="M285" s="573">
        <f>IF('MACHINE INFO'!P285="","",'MACHINE INFO'!P285)</f>
        <v>0</v>
      </c>
      <c r="N285" s="235">
        <f>'MACHINE INFO'!S285</f>
        <v>45627</v>
      </c>
      <c r="O285" s="344">
        <f>IF(D285=0,"",(IF($F$3="YTD TOTALS",SUM(Blank2:TEMPLATE!C286),SUM(Blank:TEMPLATE!C286))))</f>
        <v>0</v>
      </c>
      <c r="P285" s="344" t="s">
        <v>852</v>
      </c>
      <c r="Q285" s="344">
        <f>IF(D285=0,"",(IF($F$3="YTD TOTALS",SUM(Blank2:TEMPLATE!G286),SUM(Blank:TEMPLATE!G286))))</f>
        <v>0</v>
      </c>
      <c r="R285" s="344" t="str">
        <f t="shared" si="28"/>
        <v/>
      </c>
      <c r="S285" s="344">
        <f>IF(D285=0,"",(IF($F$3="YTD TOTALS",SUM(SUM(Blank2:TEMPLATE!D286),SUM(Blank2:TEMPLATE!E286)),SUM(SUM(Blank:TEMPLATE!D286),SUM(Blank:TEMPLATE!E286)))))</f>
        <v>0</v>
      </c>
      <c r="T285" s="344" t="str">
        <f t="shared" si="29"/>
        <v/>
      </c>
      <c r="U285" s="344">
        <f>IF(D285=0,"",(IF($F$3="YTD TOTALS",SUM(Blank2:TEMPLATE!F286),SUM(Blank:TEMPLATE!F286))))</f>
        <v>0</v>
      </c>
      <c r="V285" s="344" t="str">
        <f t="shared" si="30"/>
        <v/>
      </c>
      <c r="W285" s="344">
        <f>IF(D285=0,"",(IF($F$3="YTD TOTALS",SUM(Blank2:TEMPLATE!H286),SUM(Blank:TEMPLATE!H286))))</f>
        <v>0</v>
      </c>
      <c r="X285" s="344">
        <f>IF(D285=0,"",(IF($F$3="YTD TOTALS",SUM(Blank2:TEMPLATE!I286),SUM(Blank:TEMPLATE!I286))))</f>
        <v>0</v>
      </c>
      <c r="Y285" s="344">
        <f>IF(D285=0,"",(IF($F$3="YTD TOTALS",SUM(Blank2:TEMPLATE!J286),SUM(Blank:TEMPLATE!J286))))</f>
        <v>0</v>
      </c>
      <c r="Z285" s="344">
        <f>IF(D285=0,"",(IF($F$3="YTD TOTALS",(SUM(Blank2:TEMPLATE!L286)-('MACHINE INFO'!P285*(B$6-B285+1))),(SUM(Blank:TEMPLATE!L286)-('MACHINE INFO'!P285*(B$6-B285+1))))))</f>
        <v>0</v>
      </c>
      <c r="AA285" s="345">
        <f t="shared" si="31"/>
        <v>0</v>
      </c>
      <c r="AB285" s="346">
        <f>IF(D285=0,"",(SUM('MACHINE INFO'!Q285)))</f>
        <v>0.12409999999999999</v>
      </c>
      <c r="AC285" s="347" t="str">
        <f t="shared" si="32"/>
        <v/>
      </c>
      <c r="AD285" s="348" t="str">
        <f t="shared" si="33"/>
        <v/>
      </c>
      <c r="AO285" s="23"/>
    </row>
    <row r="286" spans="1:42" ht="14.25" x14ac:dyDescent="0.4">
      <c r="A286" s="252" t="str">
        <f>'MACHINE INFO'!B286</f>
        <v>TP</v>
      </c>
      <c r="B286" s="228">
        <f>IF($F$3="YTD TOTALS",IF('MACHINE INFO'!C286-B$2&gt;0,'MACHINE INFO'!C286,B$2),'MACHINE INFO'!C286)</f>
        <v>45920</v>
      </c>
      <c r="C286" s="18">
        <f>'MACHINE INFO'!E286</f>
        <v>520</v>
      </c>
      <c r="D286" s="18">
        <f>'MACHINE INFO'!F286</f>
        <v>412577135</v>
      </c>
      <c r="E286" s="19">
        <f>'MACHINE INFO'!G286</f>
        <v>1</v>
      </c>
      <c r="F286" s="18" t="str">
        <f>'MACHINE INFO'!H286</f>
        <v>LIGHT AND WONDER</v>
      </c>
      <c r="G286" s="18">
        <f>'MACHINE INFO'!M286</f>
        <v>0</v>
      </c>
      <c r="H286" s="18" t="str">
        <f>'MACHINE INFO'!N286</f>
        <v>3R9L1-9CR</v>
      </c>
      <c r="I286" s="336" t="e">
        <f>'MACHINE INFO'!#REF!</f>
        <v>#REF!</v>
      </c>
      <c r="J286" s="336" t="e">
        <f>'MACHINE INFO'!#REF!</f>
        <v>#REF!</v>
      </c>
      <c r="K286" s="18" t="str">
        <f>'MACHINE INFO'!O286</f>
        <v>REEL MACHINE</v>
      </c>
      <c r="L286" s="18" t="e">
        <f>'MACHINE INFO'!#REF!</f>
        <v>#REF!</v>
      </c>
      <c r="M286" s="573">
        <f>IF('MACHINE INFO'!P286="","",'MACHINE INFO'!P286)</f>
        <v>0</v>
      </c>
      <c r="N286" s="235">
        <f>'MACHINE INFO'!S286</f>
        <v>45627</v>
      </c>
      <c r="O286" s="344">
        <f>IF(D286=0,"",(IF($F$3="YTD TOTALS",SUM(Blank2:TEMPLATE!C287),SUM(Blank:TEMPLATE!C287))))</f>
        <v>0</v>
      </c>
      <c r="P286" s="344" t="s">
        <v>853</v>
      </c>
      <c r="Q286" s="344">
        <f>IF(D286=0,"",(IF($F$3="YTD TOTALS",SUM(Blank2:TEMPLATE!G287),SUM(Blank:TEMPLATE!G287))))</f>
        <v>0</v>
      </c>
      <c r="R286" s="344" t="str">
        <f t="shared" si="28"/>
        <v/>
      </c>
      <c r="S286" s="344">
        <f>IF(D286=0,"",(IF($F$3="YTD TOTALS",SUM(SUM(Blank2:TEMPLATE!D287),SUM(Blank2:TEMPLATE!E287)),SUM(SUM(Blank:TEMPLATE!D287),SUM(Blank:TEMPLATE!E287)))))</f>
        <v>0</v>
      </c>
      <c r="T286" s="344" t="str">
        <f t="shared" si="29"/>
        <v/>
      </c>
      <c r="U286" s="344">
        <f>IF(D286=0,"",(IF($F$3="YTD TOTALS",SUM(Blank2:TEMPLATE!F287),SUM(Blank:TEMPLATE!F287))))</f>
        <v>0</v>
      </c>
      <c r="V286" s="344" t="str">
        <f t="shared" si="30"/>
        <v/>
      </c>
      <c r="W286" s="344">
        <f>IF(D286=0,"",(IF($F$3="YTD TOTALS",SUM(Blank2:TEMPLATE!H287),SUM(Blank:TEMPLATE!H287))))</f>
        <v>0</v>
      </c>
      <c r="X286" s="344">
        <f>IF(D286=0,"",(IF($F$3="YTD TOTALS",SUM(Blank2:TEMPLATE!I287),SUM(Blank:TEMPLATE!I287))))</f>
        <v>0</v>
      </c>
      <c r="Y286" s="344">
        <f>IF(D286=0,"",(IF($F$3="YTD TOTALS",SUM(Blank2:TEMPLATE!J287),SUM(Blank:TEMPLATE!J287))))</f>
        <v>0</v>
      </c>
      <c r="Z286" s="344">
        <f>IF(D286=0,"",(IF($F$3="YTD TOTALS",(SUM(Blank2:TEMPLATE!L287)-('MACHINE INFO'!P286*(B$6-B286+1))),(SUM(Blank:TEMPLATE!L287)-('MACHINE INFO'!P286*(B$6-B286+1))))))</f>
        <v>0</v>
      </c>
      <c r="AA286" s="345">
        <f t="shared" si="31"/>
        <v>0</v>
      </c>
      <c r="AB286" s="346">
        <f>IF(D286=0,"",(SUM('MACHINE INFO'!Q286)))</f>
        <v>0.124</v>
      </c>
      <c r="AC286" s="347" t="str">
        <f t="shared" si="32"/>
        <v/>
      </c>
      <c r="AD286" s="348" t="str">
        <f t="shared" si="33"/>
        <v/>
      </c>
    </row>
    <row r="287" spans="1:42" ht="14.25" x14ac:dyDescent="0.4">
      <c r="A287" s="252" t="str">
        <f>'MACHINE INFO'!B287</f>
        <v>TP</v>
      </c>
      <c r="B287" s="228">
        <f>IF($F$3="YTD TOTALS",IF('MACHINE INFO'!C287-B$2&gt;0,'MACHINE INFO'!C287,B$2),'MACHINE INFO'!C287)</f>
        <v>45919</v>
      </c>
      <c r="C287" s="18">
        <f>'MACHINE INFO'!E287</f>
        <v>521</v>
      </c>
      <c r="D287" s="18">
        <f>'MACHINE INFO'!F287</f>
        <v>412588001</v>
      </c>
      <c r="E287" s="19">
        <f>'MACHINE INFO'!G287</f>
        <v>1</v>
      </c>
      <c r="F287" s="18" t="str">
        <f>'MACHINE INFO'!H287</f>
        <v>LIGHT AND WONDER</v>
      </c>
      <c r="G287" s="18">
        <f>'MACHINE INFO'!M287</f>
        <v>0</v>
      </c>
      <c r="H287" s="18" t="str">
        <f>'MACHINE INFO'!N287</f>
        <v>3R9L1-9CR</v>
      </c>
      <c r="I287" s="336" t="e">
        <f>'MACHINE INFO'!#REF!</f>
        <v>#REF!</v>
      </c>
      <c r="J287" s="336" t="e">
        <f>'MACHINE INFO'!#REF!</f>
        <v>#REF!</v>
      </c>
      <c r="K287" s="18" t="str">
        <f>'MACHINE INFO'!O287</f>
        <v>REEL MACHINE</v>
      </c>
      <c r="L287" s="18" t="e">
        <f>'MACHINE INFO'!#REF!</f>
        <v>#REF!</v>
      </c>
      <c r="M287" s="573">
        <f>IF('MACHINE INFO'!P287="","",'MACHINE INFO'!P287)</f>
        <v>0</v>
      </c>
      <c r="N287" s="235">
        <f>'MACHINE INFO'!S287</f>
        <v>45627</v>
      </c>
      <c r="O287" s="344">
        <f>IF(D287=0,"",(IF($F$3="YTD TOTALS",SUM(Blank2:TEMPLATE!C288),SUM(Blank:TEMPLATE!C288))))</f>
        <v>0</v>
      </c>
      <c r="P287" s="344" t="s">
        <v>854</v>
      </c>
      <c r="Q287" s="344">
        <f>IF(D287=0,"",(IF($F$3="YTD TOTALS",SUM(Blank2:TEMPLATE!G288),SUM(Blank:TEMPLATE!G288))))</f>
        <v>0</v>
      </c>
      <c r="R287" s="344" t="str">
        <f t="shared" si="28"/>
        <v/>
      </c>
      <c r="S287" s="344">
        <f>IF(D287=0,"",(IF($F$3="YTD TOTALS",SUM(SUM(Blank2:TEMPLATE!D288),SUM(Blank2:TEMPLATE!E288)),SUM(SUM(Blank:TEMPLATE!D288),SUM(Blank:TEMPLATE!E288)))))</f>
        <v>0</v>
      </c>
      <c r="T287" s="344" t="str">
        <f t="shared" si="29"/>
        <v/>
      </c>
      <c r="U287" s="344">
        <f>IF(D287=0,"",(IF($F$3="YTD TOTALS",SUM(Blank2:TEMPLATE!F288),SUM(Blank:TEMPLATE!F288))))</f>
        <v>0</v>
      </c>
      <c r="V287" s="344" t="str">
        <f t="shared" si="30"/>
        <v/>
      </c>
      <c r="W287" s="344">
        <f>IF(D287=0,"",(IF($F$3="YTD TOTALS",SUM(Blank2:TEMPLATE!H288),SUM(Blank:TEMPLATE!H288))))</f>
        <v>0</v>
      </c>
      <c r="X287" s="344">
        <f>IF(D287=0,"",(IF($F$3="YTD TOTALS",SUM(Blank2:TEMPLATE!I288),SUM(Blank:TEMPLATE!I288))))</f>
        <v>0</v>
      </c>
      <c r="Y287" s="344">
        <f>IF(D287=0,"",(IF($F$3="YTD TOTALS",SUM(Blank2:TEMPLATE!J288),SUM(Blank:TEMPLATE!J288))))</f>
        <v>0</v>
      </c>
      <c r="Z287" s="344">
        <f>IF(D287=0,"",(IF($F$3="YTD TOTALS",(SUM(Blank2:TEMPLATE!L288)-('MACHINE INFO'!P287*(B$6-B287+1))),(SUM(Blank:TEMPLATE!L288)-('MACHINE INFO'!P287*(B$6-B287+1))))))</f>
        <v>0</v>
      </c>
      <c r="AA287" s="345">
        <f t="shared" si="31"/>
        <v>0</v>
      </c>
      <c r="AB287" s="346">
        <f>IF(D287=0,"",(SUM('MACHINE INFO'!Q287)))</f>
        <v>0.12409999999999999</v>
      </c>
      <c r="AC287" s="347" t="str">
        <f t="shared" si="32"/>
        <v/>
      </c>
      <c r="AD287" s="348" t="str">
        <f t="shared" si="33"/>
        <v/>
      </c>
      <c r="AE287" s="17"/>
      <c r="AP287" s="17"/>
    </row>
    <row r="288" spans="1:42" ht="14.25" x14ac:dyDescent="0.4">
      <c r="A288" s="252" t="str">
        <f>'MACHINE INFO'!B288</f>
        <v>TP</v>
      </c>
      <c r="B288" s="228">
        <f>IF($F$3="YTD TOTALS",IF('MACHINE INFO'!C288-B$2&gt;0,'MACHINE INFO'!C288,B$2),'MACHINE INFO'!C288)</f>
        <v>45971</v>
      </c>
      <c r="C288" s="18">
        <f>'MACHINE INFO'!E288</f>
        <v>522</v>
      </c>
      <c r="D288" s="18">
        <f>'MACHINE INFO'!F288</f>
        <v>412598820</v>
      </c>
      <c r="E288" s="19">
        <f>'MACHINE INFO'!G288</f>
        <v>0.01</v>
      </c>
      <c r="F288" s="18" t="str">
        <f>'MACHINE INFO'!H288</f>
        <v>ARISTOCRAT</v>
      </c>
      <c r="G288" s="18">
        <f>'MACHINE INFO'!M288</f>
        <v>0</v>
      </c>
      <c r="H288" s="18" t="str">
        <f>'MACHINE INFO'!N288</f>
        <v>5R40L80-800CR</v>
      </c>
      <c r="I288" s="336" t="e">
        <f>'MACHINE INFO'!#REF!</f>
        <v>#REF!</v>
      </c>
      <c r="J288" s="336" t="e">
        <f>'MACHINE INFO'!#REF!</f>
        <v>#REF!</v>
      </c>
      <c r="K288" s="18" t="str">
        <f>'MACHINE INFO'!O288</f>
        <v>VIDEO MACHINE</v>
      </c>
      <c r="L288" s="18" t="e">
        <f>'MACHINE INFO'!#REF!</f>
        <v>#REF!</v>
      </c>
      <c r="M288" s="573">
        <f>IF('MACHINE INFO'!P288="","",'MACHINE INFO'!P288)</f>
        <v>0</v>
      </c>
      <c r="N288" s="235">
        <f>'MACHINE INFO'!S288</f>
        <v>45627</v>
      </c>
      <c r="O288" s="344">
        <f>IF(D288=0,"",(IF($F$3="YTD TOTALS",SUM(Blank2:TEMPLATE!C289),SUM(Blank:TEMPLATE!C289))))</f>
        <v>0</v>
      </c>
      <c r="P288" s="344" t="s">
        <v>855</v>
      </c>
      <c r="Q288" s="344">
        <f>IF(D288=0,"",(IF($F$3="YTD TOTALS",SUM(Blank2:TEMPLATE!G289),SUM(Blank:TEMPLATE!G289))))</f>
        <v>0</v>
      </c>
      <c r="R288" s="344" t="str">
        <f t="shared" si="28"/>
        <v/>
      </c>
      <c r="S288" s="344">
        <f>IF(D288=0,"",(IF($F$3="YTD TOTALS",SUM(SUM(Blank2:TEMPLATE!D289),SUM(Blank2:TEMPLATE!E289)),SUM(SUM(Blank:TEMPLATE!D289),SUM(Blank:TEMPLATE!E289)))))</f>
        <v>0</v>
      </c>
      <c r="T288" s="344" t="str">
        <f t="shared" si="29"/>
        <v/>
      </c>
      <c r="U288" s="344">
        <f>IF(D288=0,"",(IF($F$3="YTD TOTALS",SUM(Blank2:TEMPLATE!F289),SUM(Blank:TEMPLATE!F289))))</f>
        <v>0</v>
      </c>
      <c r="V288" s="344" t="str">
        <f t="shared" si="30"/>
        <v/>
      </c>
      <c r="W288" s="344">
        <f>IF(D288=0,"",(IF($F$3="YTD TOTALS",SUM(Blank2:TEMPLATE!H289),SUM(Blank:TEMPLATE!H289))))</f>
        <v>0</v>
      </c>
      <c r="X288" s="344">
        <f>IF(D288=0,"",(IF($F$3="YTD TOTALS",SUM(Blank2:TEMPLATE!I289),SUM(Blank:TEMPLATE!I289))))</f>
        <v>0</v>
      </c>
      <c r="Y288" s="344">
        <f>IF(D288=0,"",(IF($F$3="YTD TOTALS",SUM(Blank2:TEMPLATE!J289),SUM(Blank:TEMPLATE!J289))))</f>
        <v>0</v>
      </c>
      <c r="Z288" s="344">
        <f>IF(D288=0,"",(IF($F$3="YTD TOTALS",(SUM(Blank2:TEMPLATE!L289)-('MACHINE INFO'!P288*(B$6-B288+1))),(SUM(Blank:TEMPLATE!L289)-('MACHINE INFO'!P288*(B$6-B288+1))))))</f>
        <v>0</v>
      </c>
      <c r="AA288" s="345">
        <f t="shared" si="31"/>
        <v>0</v>
      </c>
      <c r="AB288" s="346">
        <f>IF(D288=0,"",(SUM('MACHINE INFO'!Q288)))</f>
        <v>0.12759999999999999</v>
      </c>
      <c r="AC288" s="347" t="str">
        <f t="shared" si="32"/>
        <v/>
      </c>
      <c r="AD288" s="348" t="str">
        <f t="shared" si="33"/>
        <v/>
      </c>
      <c r="AE288" s="17"/>
      <c r="AP288" s="17"/>
    </row>
    <row r="289" spans="1:43" ht="14.25" x14ac:dyDescent="0.4">
      <c r="A289" s="252" t="str">
        <f>'MACHINE INFO'!B289</f>
        <v>TP</v>
      </c>
      <c r="B289" s="228">
        <f>IF($F$3="YTD TOTALS",IF('MACHINE INFO'!C289-B$2&gt;0,'MACHINE INFO'!C289,B$2),'MACHINE INFO'!C289)</f>
        <v>45971</v>
      </c>
      <c r="C289" s="18">
        <f>'MACHINE INFO'!E289</f>
        <v>523</v>
      </c>
      <c r="D289" s="18">
        <f>'MACHINE INFO'!F289</f>
        <v>412604733</v>
      </c>
      <c r="E289" s="19">
        <f>'MACHINE INFO'!G289</f>
        <v>0.01</v>
      </c>
      <c r="F289" s="18" t="str">
        <f>'MACHINE INFO'!H289</f>
        <v>ARISTOCRAT</v>
      </c>
      <c r="G289" s="18">
        <f>'MACHINE INFO'!M289</f>
        <v>0</v>
      </c>
      <c r="H289" s="18" t="str">
        <f>'MACHINE INFO'!N289</f>
        <v>5R40L80-800CR</v>
      </c>
      <c r="I289" s="336" t="e">
        <f>'MACHINE INFO'!#REF!</f>
        <v>#REF!</v>
      </c>
      <c r="J289" s="336" t="e">
        <f>'MACHINE INFO'!#REF!</f>
        <v>#REF!</v>
      </c>
      <c r="K289" s="18" t="str">
        <f>'MACHINE INFO'!O289</f>
        <v>VIDEO MACHINE</v>
      </c>
      <c r="L289" s="18" t="e">
        <f>'MACHINE INFO'!#REF!</f>
        <v>#REF!</v>
      </c>
      <c r="M289" s="573">
        <f>IF('MACHINE INFO'!P289="","",'MACHINE INFO'!P289)</f>
        <v>0</v>
      </c>
      <c r="N289" s="235">
        <f>'MACHINE INFO'!S289</f>
        <v>45627</v>
      </c>
      <c r="O289" s="344">
        <f>IF(D289=0,"",(IF($F$3="YTD TOTALS",SUM(Blank2:TEMPLATE!C290),SUM(Blank:TEMPLATE!C290))))</f>
        <v>0</v>
      </c>
      <c r="P289" s="344" t="s">
        <v>856</v>
      </c>
      <c r="Q289" s="344">
        <f>IF(D289=0,"",(IF($F$3="YTD TOTALS",SUM(Blank2:TEMPLATE!G290),SUM(Blank:TEMPLATE!G290))))</f>
        <v>0</v>
      </c>
      <c r="R289" s="344" t="str">
        <f t="shared" si="28"/>
        <v/>
      </c>
      <c r="S289" s="344">
        <f>IF(D289=0,"",(IF($F$3="YTD TOTALS",SUM(SUM(Blank2:TEMPLATE!D290),SUM(Blank2:TEMPLATE!E290)),SUM(SUM(Blank:TEMPLATE!D290),SUM(Blank:TEMPLATE!E290)))))</f>
        <v>0</v>
      </c>
      <c r="T289" s="344" t="str">
        <f t="shared" si="29"/>
        <v/>
      </c>
      <c r="U289" s="344">
        <f>IF(D289=0,"",(IF($F$3="YTD TOTALS",SUM(Blank2:TEMPLATE!F290),SUM(Blank:TEMPLATE!F290))))</f>
        <v>0</v>
      </c>
      <c r="V289" s="344" t="str">
        <f t="shared" si="30"/>
        <v/>
      </c>
      <c r="W289" s="344">
        <f>IF(D289=0,"",(IF($F$3="YTD TOTALS",SUM(Blank2:TEMPLATE!H290),SUM(Blank:TEMPLATE!H290))))</f>
        <v>0</v>
      </c>
      <c r="X289" s="344">
        <f>IF(D289=0,"",(IF($F$3="YTD TOTALS",SUM(Blank2:TEMPLATE!I290),SUM(Blank:TEMPLATE!I290))))</f>
        <v>0</v>
      </c>
      <c r="Y289" s="344">
        <f>IF(D289=0,"",(IF($F$3="YTD TOTALS",SUM(Blank2:TEMPLATE!J290),SUM(Blank:TEMPLATE!J290))))</f>
        <v>0</v>
      </c>
      <c r="Z289" s="344">
        <f>IF(D289=0,"",(IF($F$3="YTD TOTALS",(SUM(Blank2:TEMPLATE!L290)-('MACHINE INFO'!P289*(B$6-B289+1))),(SUM(Blank:TEMPLATE!L290)-('MACHINE INFO'!P289*(B$6-B289+1))))))</f>
        <v>0</v>
      </c>
      <c r="AA289" s="345">
        <f t="shared" si="31"/>
        <v>0</v>
      </c>
      <c r="AB289" s="346">
        <f>IF(D289=0,"",(SUM('MACHINE INFO'!Q289)))</f>
        <v>0.12759999999999999</v>
      </c>
      <c r="AC289" s="347" t="str">
        <f t="shared" si="32"/>
        <v/>
      </c>
      <c r="AD289" s="348" t="str">
        <f t="shared" si="33"/>
        <v/>
      </c>
      <c r="AE289" s="17"/>
      <c r="AP289" s="17"/>
    </row>
    <row r="290" spans="1:43" ht="14.25" x14ac:dyDescent="0.4">
      <c r="A290" s="252" t="str">
        <f>'MACHINE INFO'!B290</f>
        <v>TP</v>
      </c>
      <c r="B290" s="228">
        <f>IF($F$3="YTD TOTALS",IF('MACHINE INFO'!C290-B$2&gt;0,'MACHINE INFO'!C290,B$2),'MACHINE INFO'!C290)</f>
        <v>45971</v>
      </c>
      <c r="C290" s="18">
        <f>'MACHINE INFO'!E290</f>
        <v>524</v>
      </c>
      <c r="D290" s="18">
        <f>'MACHINE INFO'!F290</f>
        <v>412613784</v>
      </c>
      <c r="E290" s="19">
        <f>'MACHINE INFO'!G290</f>
        <v>0.01</v>
      </c>
      <c r="F290" s="18" t="str">
        <f>'MACHINE INFO'!H290</f>
        <v>ARISTOCRAT</v>
      </c>
      <c r="G290" s="18">
        <f>'MACHINE INFO'!M290</f>
        <v>0</v>
      </c>
      <c r="H290" s="18" t="str">
        <f>'MACHINE INFO'!N290</f>
        <v>5R40L80-800CR</v>
      </c>
      <c r="I290" s="336" t="e">
        <f>'MACHINE INFO'!#REF!</f>
        <v>#REF!</v>
      </c>
      <c r="J290" s="336" t="e">
        <f>'MACHINE INFO'!#REF!</f>
        <v>#REF!</v>
      </c>
      <c r="K290" s="18" t="str">
        <f>'MACHINE INFO'!O290</f>
        <v>VIDEO MACHINE</v>
      </c>
      <c r="L290" s="18" t="e">
        <f>'MACHINE INFO'!#REF!</f>
        <v>#REF!</v>
      </c>
      <c r="M290" s="573">
        <f>IF('MACHINE INFO'!P290="","",'MACHINE INFO'!P290)</f>
        <v>0</v>
      </c>
      <c r="N290" s="235">
        <f>'MACHINE INFO'!S290</f>
        <v>45627</v>
      </c>
      <c r="O290" s="344">
        <f>IF(D290=0,"",(IF($F$3="YTD TOTALS",SUM(Blank2:TEMPLATE!C291),SUM(Blank:TEMPLATE!C291))))</f>
        <v>0</v>
      </c>
      <c r="P290" s="344" t="s">
        <v>857</v>
      </c>
      <c r="Q290" s="344">
        <f>IF(D290=0,"",(IF($F$3="YTD TOTALS",SUM(Blank2:TEMPLATE!G291),SUM(Blank:TEMPLATE!G291))))</f>
        <v>0</v>
      </c>
      <c r="R290" s="344" t="str">
        <f t="shared" si="28"/>
        <v/>
      </c>
      <c r="S290" s="344">
        <f>IF(D290=0,"",(IF($F$3="YTD TOTALS",SUM(SUM(Blank2:TEMPLATE!D291),SUM(Blank2:TEMPLATE!E291)),SUM(SUM(Blank:TEMPLATE!D291),SUM(Blank:TEMPLATE!E291)))))</f>
        <v>0</v>
      </c>
      <c r="T290" s="344" t="str">
        <f t="shared" si="29"/>
        <v/>
      </c>
      <c r="U290" s="344">
        <f>IF(D290=0,"",(IF($F$3="YTD TOTALS",SUM(Blank2:TEMPLATE!F291),SUM(Blank:TEMPLATE!F291))))</f>
        <v>0</v>
      </c>
      <c r="V290" s="344" t="str">
        <f t="shared" si="30"/>
        <v/>
      </c>
      <c r="W290" s="344">
        <f>IF(D290=0,"",(IF($F$3="YTD TOTALS",SUM(Blank2:TEMPLATE!H291),SUM(Blank:TEMPLATE!H291))))</f>
        <v>0</v>
      </c>
      <c r="X290" s="344">
        <f>IF(D290=0,"",(IF($F$3="YTD TOTALS",SUM(Blank2:TEMPLATE!I291),SUM(Blank:TEMPLATE!I291))))</f>
        <v>0</v>
      </c>
      <c r="Y290" s="344">
        <f>IF(D290=0,"",(IF($F$3="YTD TOTALS",SUM(Blank2:TEMPLATE!J291),SUM(Blank:TEMPLATE!J291))))</f>
        <v>0</v>
      </c>
      <c r="Z290" s="344">
        <f>IF(D290=0,"",(IF($F$3="YTD TOTALS",(SUM(Blank2:TEMPLATE!L291)-('MACHINE INFO'!P290*(B$6-B290+1))),(SUM(Blank:TEMPLATE!L291)-('MACHINE INFO'!P290*(B$6-B290+1))))))</f>
        <v>0</v>
      </c>
      <c r="AA290" s="345">
        <f t="shared" si="31"/>
        <v>0</v>
      </c>
      <c r="AB290" s="346">
        <f>IF(D290=0,"",(SUM('MACHINE INFO'!Q290)))</f>
        <v>0.12759999999999999</v>
      </c>
      <c r="AC290" s="347" t="str">
        <f t="shared" si="32"/>
        <v/>
      </c>
      <c r="AD290" s="348" t="str">
        <f t="shared" si="33"/>
        <v/>
      </c>
      <c r="AE290" s="17"/>
      <c r="AP290" s="17"/>
    </row>
    <row r="291" spans="1:43" ht="14.25" x14ac:dyDescent="0.4">
      <c r="A291" s="252" t="str">
        <f>'MACHINE INFO'!B291</f>
        <v>TP</v>
      </c>
      <c r="B291" s="228">
        <f>IF($F$3="YTD TOTALS",IF('MACHINE INFO'!C291-B$2&gt;0,'MACHINE INFO'!C291,B$2),'MACHINE INFO'!C291)</f>
        <v>45971</v>
      </c>
      <c r="C291" s="18">
        <f>'MACHINE INFO'!E291</f>
        <v>525</v>
      </c>
      <c r="D291" s="18">
        <f>'MACHINE INFO'!F291</f>
        <v>412622502</v>
      </c>
      <c r="E291" s="19">
        <f>'MACHINE INFO'!G291</f>
        <v>0.01</v>
      </c>
      <c r="F291" s="18" t="str">
        <f>'MACHINE INFO'!H291</f>
        <v>ARISTOCRAT</v>
      </c>
      <c r="G291" s="18">
        <f>'MACHINE INFO'!M291</f>
        <v>0</v>
      </c>
      <c r="H291" s="18" t="str">
        <f>'MACHINE INFO'!N291</f>
        <v>5R40L80-800CR</v>
      </c>
      <c r="I291" s="336" t="e">
        <f>'MACHINE INFO'!#REF!</f>
        <v>#REF!</v>
      </c>
      <c r="J291" s="336" t="e">
        <f>'MACHINE INFO'!#REF!</f>
        <v>#REF!</v>
      </c>
      <c r="K291" s="18" t="str">
        <f>'MACHINE INFO'!O291</f>
        <v>VIDEO MACHINE</v>
      </c>
      <c r="L291" s="18" t="e">
        <f>'MACHINE INFO'!#REF!</f>
        <v>#REF!</v>
      </c>
      <c r="M291" s="573">
        <f>IF('MACHINE INFO'!P291="","",'MACHINE INFO'!P291)</f>
        <v>0</v>
      </c>
      <c r="N291" s="235">
        <f>'MACHINE INFO'!S291</f>
        <v>45627</v>
      </c>
      <c r="O291" s="344">
        <f>IF(D291=0,"",(IF($F$3="YTD TOTALS",SUM(Blank2:TEMPLATE!C292),SUM(Blank:TEMPLATE!C292))))</f>
        <v>0</v>
      </c>
      <c r="P291" s="344" t="s">
        <v>858</v>
      </c>
      <c r="Q291" s="344">
        <f>IF(D291=0,"",(IF($F$3="YTD TOTALS",SUM(Blank2:TEMPLATE!G292),SUM(Blank:TEMPLATE!G292))))</f>
        <v>0</v>
      </c>
      <c r="R291" s="344" t="str">
        <f t="shared" si="28"/>
        <v/>
      </c>
      <c r="S291" s="344">
        <f>IF(D291=0,"",(IF($F$3="YTD TOTALS",SUM(SUM(Blank2:TEMPLATE!D292),SUM(Blank2:TEMPLATE!E292)),SUM(SUM(Blank:TEMPLATE!D292),SUM(Blank:TEMPLATE!E292)))))</f>
        <v>0</v>
      </c>
      <c r="T291" s="344" t="str">
        <f t="shared" si="29"/>
        <v/>
      </c>
      <c r="U291" s="344">
        <f>IF(D291=0,"",(IF($F$3="YTD TOTALS",SUM(Blank2:TEMPLATE!F292),SUM(Blank:TEMPLATE!F292))))</f>
        <v>0</v>
      </c>
      <c r="V291" s="344" t="str">
        <f t="shared" si="30"/>
        <v/>
      </c>
      <c r="W291" s="344">
        <f>IF(D291=0,"",(IF($F$3="YTD TOTALS",SUM(Blank2:TEMPLATE!H292),SUM(Blank:TEMPLATE!H292))))</f>
        <v>0</v>
      </c>
      <c r="X291" s="344">
        <f>IF(D291=0,"",(IF($F$3="YTD TOTALS",SUM(Blank2:TEMPLATE!I292),SUM(Blank:TEMPLATE!I292))))</f>
        <v>0</v>
      </c>
      <c r="Y291" s="344">
        <f>IF(D291=0,"",(IF($F$3="YTD TOTALS",SUM(Blank2:TEMPLATE!J292),SUM(Blank:TEMPLATE!J292))))</f>
        <v>0</v>
      </c>
      <c r="Z291" s="344">
        <f>IF(D291=0,"",(IF($F$3="YTD TOTALS",(SUM(Blank2:TEMPLATE!L292)-('MACHINE INFO'!P291*(B$6-B291+1))),(SUM(Blank:TEMPLATE!L292)-('MACHINE INFO'!P291*(B$6-B291+1))))))</f>
        <v>0</v>
      </c>
      <c r="AA291" s="345">
        <f t="shared" si="31"/>
        <v>0</v>
      </c>
      <c r="AB291" s="346">
        <f>IF(D291=0,"",(SUM('MACHINE INFO'!Q291)))</f>
        <v>0.12759999999999999</v>
      </c>
      <c r="AC291" s="347" t="str">
        <f t="shared" si="32"/>
        <v/>
      </c>
      <c r="AD291" s="348" t="str">
        <f t="shared" si="33"/>
        <v/>
      </c>
      <c r="AE291" s="17"/>
      <c r="AP291" s="17"/>
    </row>
    <row r="292" spans="1:43" ht="14.25" x14ac:dyDescent="0.4">
      <c r="A292" s="252" t="str">
        <f>'MACHINE INFO'!B292</f>
        <v>TP</v>
      </c>
      <c r="B292" s="228">
        <f>IF($F$3="YTD TOTALS",IF('MACHINE INFO'!C292-B$2&gt;0,'MACHINE INFO'!C292,B$2),'MACHINE INFO'!C292)</f>
        <v>45919</v>
      </c>
      <c r="C292" s="18">
        <f>'MACHINE INFO'!E292</f>
        <v>526</v>
      </c>
      <c r="D292" s="18">
        <f>'MACHINE INFO'!F292</f>
        <v>412638323</v>
      </c>
      <c r="E292" s="19">
        <f>'MACHINE INFO'!G292</f>
        <v>0.01</v>
      </c>
      <c r="F292" s="18" t="str">
        <f>'MACHINE INFO'!H292</f>
        <v>LIGHT AND WONDER</v>
      </c>
      <c r="G292" s="18">
        <f>'MACHINE INFO'!M292</f>
        <v>0</v>
      </c>
      <c r="H292" s="18" t="str">
        <f>'MACHINE INFO'!N292</f>
        <v>5R40L75-750CR</v>
      </c>
      <c r="I292" s="336" t="e">
        <f>'MACHINE INFO'!#REF!</f>
        <v>#REF!</v>
      </c>
      <c r="J292" s="336" t="e">
        <f>'MACHINE INFO'!#REF!</f>
        <v>#REF!</v>
      </c>
      <c r="K292" s="18" t="str">
        <f>'MACHINE INFO'!O292</f>
        <v>VIDEO MACHINE</v>
      </c>
      <c r="L292" s="18" t="e">
        <f>'MACHINE INFO'!#REF!</f>
        <v>#REF!</v>
      </c>
      <c r="M292" s="573">
        <f>IF('MACHINE INFO'!P292="","",'MACHINE INFO'!P292)</f>
        <v>0</v>
      </c>
      <c r="N292" s="235">
        <f>'MACHINE INFO'!S292</f>
        <v>45627</v>
      </c>
      <c r="O292" s="344">
        <f>IF(D292=0,"",(IF($F$3="YTD TOTALS",SUM(Blank2:TEMPLATE!C293),SUM(Blank:TEMPLATE!C293))))</f>
        <v>0</v>
      </c>
      <c r="P292" s="344" t="s">
        <v>859</v>
      </c>
      <c r="Q292" s="344">
        <f>IF(D292=0,"",(IF($F$3="YTD TOTALS",SUM(Blank2:TEMPLATE!G293),SUM(Blank:TEMPLATE!G293))))</f>
        <v>0</v>
      </c>
      <c r="R292" s="344" t="str">
        <f t="shared" si="28"/>
        <v/>
      </c>
      <c r="S292" s="344">
        <f>IF(D292=0,"",(IF($F$3="YTD TOTALS",SUM(SUM(Blank2:TEMPLATE!D293),SUM(Blank2:TEMPLATE!E293)),SUM(SUM(Blank:TEMPLATE!D293),SUM(Blank:TEMPLATE!E293)))))</f>
        <v>0</v>
      </c>
      <c r="T292" s="344" t="str">
        <f t="shared" si="29"/>
        <v/>
      </c>
      <c r="U292" s="344">
        <f>IF(D292=0,"",(IF($F$3="YTD TOTALS",SUM(Blank2:TEMPLATE!F293),SUM(Blank:TEMPLATE!F293))))</f>
        <v>0</v>
      </c>
      <c r="V292" s="344" t="str">
        <f t="shared" si="30"/>
        <v/>
      </c>
      <c r="W292" s="344">
        <f>IF(D292=0,"",(IF($F$3="YTD TOTALS",SUM(Blank2:TEMPLATE!H293),SUM(Blank:TEMPLATE!H293))))</f>
        <v>0</v>
      </c>
      <c r="X292" s="344">
        <f>IF(D292=0,"",(IF($F$3="YTD TOTALS",SUM(Blank2:TEMPLATE!I293),SUM(Blank:TEMPLATE!I293))))</f>
        <v>0</v>
      </c>
      <c r="Y292" s="344">
        <f>IF(D292=0,"",(IF($F$3="YTD TOTALS",SUM(Blank2:TEMPLATE!J293),SUM(Blank:TEMPLATE!J293))))</f>
        <v>0</v>
      </c>
      <c r="Z292" s="344">
        <f>IF(D292=0,"",(IF($F$3="YTD TOTALS",(SUM(Blank2:TEMPLATE!L293)-('MACHINE INFO'!P292*(B$6-B292+1))),(SUM(Blank:TEMPLATE!L293)-('MACHINE INFO'!P292*(B$6-B292+1))))))</f>
        <v>0</v>
      </c>
      <c r="AA292" s="345">
        <f t="shared" si="31"/>
        <v>0</v>
      </c>
      <c r="AB292" s="346">
        <f>IF(D292=0,"",(SUM('MACHINE INFO'!Q292)))</f>
        <v>0.1331</v>
      </c>
      <c r="AC292" s="347" t="str">
        <f t="shared" si="32"/>
        <v/>
      </c>
      <c r="AD292" s="348" t="str">
        <f t="shared" si="33"/>
        <v/>
      </c>
      <c r="AE292" s="17"/>
      <c r="AP292" s="17"/>
    </row>
    <row r="293" spans="1:43" ht="14.25" x14ac:dyDescent="0.4">
      <c r="A293" s="252" t="str">
        <f>'MACHINE INFO'!B293</f>
        <v>TP</v>
      </c>
      <c r="B293" s="228">
        <f>IF($F$3="YTD TOTALS",IF('MACHINE INFO'!C293-B$2&gt;0,'MACHINE INFO'!C293,B$2),'MACHINE INFO'!C293)</f>
        <v>45919</v>
      </c>
      <c r="C293" s="18">
        <f>'MACHINE INFO'!E293</f>
        <v>527</v>
      </c>
      <c r="D293" s="18">
        <f>'MACHINE INFO'!F293</f>
        <v>412648442</v>
      </c>
      <c r="E293" s="19">
        <f>'MACHINE INFO'!G293</f>
        <v>0.01</v>
      </c>
      <c r="F293" s="18" t="str">
        <f>'MACHINE INFO'!H293</f>
        <v>LIGHT AND WONDER</v>
      </c>
      <c r="G293" s="18">
        <f>'MACHINE INFO'!M293</f>
        <v>0</v>
      </c>
      <c r="H293" s="18" t="str">
        <f>'MACHINE INFO'!N293</f>
        <v>5R40L75-750CR</v>
      </c>
      <c r="I293" s="336" t="e">
        <f>'MACHINE INFO'!#REF!</f>
        <v>#REF!</v>
      </c>
      <c r="J293" s="336" t="e">
        <f>'MACHINE INFO'!#REF!</f>
        <v>#REF!</v>
      </c>
      <c r="K293" s="18" t="str">
        <f>'MACHINE INFO'!O293</f>
        <v>VIDEO MACHINE</v>
      </c>
      <c r="L293" s="18" t="e">
        <f>'MACHINE INFO'!#REF!</f>
        <v>#REF!</v>
      </c>
      <c r="M293" s="573">
        <f>IF('MACHINE INFO'!P293="","",'MACHINE INFO'!P293)</f>
        <v>0</v>
      </c>
      <c r="N293" s="235">
        <f>'MACHINE INFO'!S293</f>
        <v>45627</v>
      </c>
      <c r="O293" s="344">
        <f>IF(D293=0,"",(IF($F$3="YTD TOTALS",SUM(Blank2:TEMPLATE!C294),SUM(Blank:TEMPLATE!C294))))</f>
        <v>0</v>
      </c>
      <c r="P293" s="344" t="s">
        <v>860</v>
      </c>
      <c r="Q293" s="344">
        <f>IF(D293=0,"",(IF($F$3="YTD TOTALS",SUM(Blank2:TEMPLATE!G294),SUM(Blank:TEMPLATE!G294))))</f>
        <v>0</v>
      </c>
      <c r="R293" s="344" t="str">
        <f t="shared" si="28"/>
        <v/>
      </c>
      <c r="S293" s="344">
        <f>IF(D293=0,"",(IF($F$3="YTD TOTALS",SUM(SUM(Blank2:TEMPLATE!D294),SUM(Blank2:TEMPLATE!E294)),SUM(SUM(Blank:TEMPLATE!D294),SUM(Blank:TEMPLATE!E294)))))</f>
        <v>0</v>
      </c>
      <c r="T293" s="344" t="str">
        <f t="shared" si="29"/>
        <v/>
      </c>
      <c r="U293" s="344">
        <f>IF(D293=0,"",(IF($F$3="YTD TOTALS",SUM(Blank2:TEMPLATE!F294),SUM(Blank:TEMPLATE!F294))))</f>
        <v>0</v>
      </c>
      <c r="V293" s="344" t="str">
        <f t="shared" si="30"/>
        <v/>
      </c>
      <c r="W293" s="344">
        <f>IF(D293=0,"",(IF($F$3="YTD TOTALS",SUM(Blank2:TEMPLATE!H294),SUM(Blank:TEMPLATE!H294))))</f>
        <v>0</v>
      </c>
      <c r="X293" s="344">
        <f>IF(D293=0,"",(IF($F$3="YTD TOTALS",SUM(Blank2:TEMPLATE!I294),SUM(Blank:TEMPLATE!I294))))</f>
        <v>0</v>
      </c>
      <c r="Y293" s="344">
        <f>IF(D293=0,"",(IF($F$3="YTD TOTALS",SUM(Blank2:TEMPLATE!J294),SUM(Blank:TEMPLATE!J294))))</f>
        <v>0</v>
      </c>
      <c r="Z293" s="344">
        <f>IF(D293=0,"",(IF($F$3="YTD TOTALS",(SUM(Blank2:TEMPLATE!L294)-('MACHINE INFO'!P293*(B$6-B293+1))),(SUM(Blank:TEMPLATE!L294)-('MACHINE INFO'!P293*(B$6-B293+1))))))</f>
        <v>0</v>
      </c>
      <c r="AA293" s="345">
        <f t="shared" si="31"/>
        <v>0</v>
      </c>
      <c r="AB293" s="346">
        <f>IF(D293=0,"",(SUM('MACHINE INFO'!Q293)))</f>
        <v>0.13639999999999997</v>
      </c>
      <c r="AC293" s="347" t="str">
        <f t="shared" si="32"/>
        <v/>
      </c>
      <c r="AD293" s="348" t="str">
        <f t="shared" si="33"/>
        <v/>
      </c>
      <c r="AE293" s="17"/>
      <c r="AP293" s="17"/>
    </row>
    <row r="294" spans="1:43" ht="14.25" x14ac:dyDescent="0.4">
      <c r="A294" s="252" t="str">
        <f>'MACHINE INFO'!B294</f>
        <v>TP</v>
      </c>
      <c r="B294" s="228">
        <f>IF($F$3="YTD TOTALS",IF('MACHINE INFO'!C294-B$2&gt;0,'MACHINE INFO'!C294,B$2),'MACHINE INFO'!C294)</f>
        <v>45919</v>
      </c>
      <c r="C294" s="18">
        <f>'MACHINE INFO'!E294</f>
        <v>528</v>
      </c>
      <c r="D294" s="18">
        <f>'MACHINE INFO'!F294</f>
        <v>412659119</v>
      </c>
      <c r="E294" s="19">
        <f>'MACHINE INFO'!G294</f>
        <v>0.01</v>
      </c>
      <c r="F294" s="18" t="str">
        <f>'MACHINE INFO'!H294</f>
        <v>LIGHT AND WONDER</v>
      </c>
      <c r="G294" s="18">
        <f>'MACHINE INFO'!M294</f>
        <v>0</v>
      </c>
      <c r="H294" s="18" t="str">
        <f>'MACHINE INFO'!N294</f>
        <v>5R40L75-750CR</v>
      </c>
      <c r="I294" s="336" t="e">
        <f>'MACHINE INFO'!#REF!</f>
        <v>#REF!</v>
      </c>
      <c r="J294" s="336" t="e">
        <f>'MACHINE INFO'!#REF!</f>
        <v>#REF!</v>
      </c>
      <c r="K294" s="18" t="str">
        <f>'MACHINE INFO'!O294</f>
        <v>VIDEO MACHINE</v>
      </c>
      <c r="L294" s="18" t="e">
        <f>'MACHINE INFO'!#REF!</f>
        <v>#REF!</v>
      </c>
      <c r="M294" s="573">
        <f>IF('MACHINE INFO'!P294="","",'MACHINE INFO'!P294)</f>
        <v>0</v>
      </c>
      <c r="N294" s="235">
        <f>'MACHINE INFO'!S294</f>
        <v>45627</v>
      </c>
      <c r="O294" s="344">
        <f>IF(D294=0,"",(IF($F$3="YTD TOTALS",SUM(Blank2:TEMPLATE!C295),SUM(Blank:TEMPLATE!C295))))</f>
        <v>0</v>
      </c>
      <c r="P294" s="344" t="s">
        <v>861</v>
      </c>
      <c r="Q294" s="344">
        <f>IF(D294=0,"",(IF($F$3="YTD TOTALS",SUM(Blank2:TEMPLATE!G295),SUM(Blank:TEMPLATE!G295))))</f>
        <v>0</v>
      </c>
      <c r="R294" s="344" t="str">
        <f t="shared" si="28"/>
        <v/>
      </c>
      <c r="S294" s="344">
        <f>IF(D294=0,"",(IF($F$3="YTD TOTALS",SUM(SUM(Blank2:TEMPLATE!D295),SUM(Blank2:TEMPLATE!E295)),SUM(SUM(Blank:TEMPLATE!D295),SUM(Blank:TEMPLATE!E295)))))</f>
        <v>0</v>
      </c>
      <c r="T294" s="344" t="str">
        <f t="shared" si="29"/>
        <v/>
      </c>
      <c r="U294" s="344">
        <f>IF(D294=0,"",(IF($F$3="YTD TOTALS",SUM(Blank2:TEMPLATE!F295),SUM(Blank:TEMPLATE!F295))))</f>
        <v>0</v>
      </c>
      <c r="V294" s="344" t="str">
        <f t="shared" si="30"/>
        <v/>
      </c>
      <c r="W294" s="344">
        <f>IF(D294=0,"",(IF($F$3="YTD TOTALS",SUM(Blank2:TEMPLATE!H295),SUM(Blank:TEMPLATE!H295))))</f>
        <v>0</v>
      </c>
      <c r="X294" s="344">
        <f>IF(D294=0,"",(IF($F$3="YTD TOTALS",SUM(Blank2:TEMPLATE!I295),SUM(Blank:TEMPLATE!I295))))</f>
        <v>0</v>
      </c>
      <c r="Y294" s="344">
        <f>IF(D294=0,"",(IF($F$3="YTD TOTALS",SUM(Blank2:TEMPLATE!J295),SUM(Blank:TEMPLATE!J295))))</f>
        <v>0</v>
      </c>
      <c r="Z294" s="344">
        <f>IF(D294=0,"",(IF($F$3="YTD TOTALS",(SUM(Blank2:TEMPLATE!L295)-('MACHINE INFO'!P294*(B$6-B294+1))),(SUM(Blank:TEMPLATE!L295)-('MACHINE INFO'!P294*(B$6-B294+1))))))</f>
        <v>0</v>
      </c>
      <c r="AA294" s="345">
        <f t="shared" si="31"/>
        <v>0</v>
      </c>
      <c r="AB294" s="346">
        <f>IF(D294=0,"",(SUM('MACHINE INFO'!Q294)))</f>
        <v>0.1331</v>
      </c>
      <c r="AC294" s="347" t="str">
        <f t="shared" si="32"/>
        <v/>
      </c>
      <c r="AD294" s="348" t="str">
        <f t="shared" si="33"/>
        <v/>
      </c>
      <c r="AE294" s="23"/>
      <c r="AP294" s="23"/>
    </row>
    <row r="295" spans="1:43" ht="14.25" x14ac:dyDescent="0.4">
      <c r="A295" s="252" t="str">
        <f>'MACHINE INFO'!B295</f>
        <v>TP</v>
      </c>
      <c r="B295" s="228">
        <f>IF($F$3="YTD TOTALS",IF('MACHINE INFO'!C295-B$2&gt;0,'MACHINE INFO'!C295,B$2),'MACHINE INFO'!C295)</f>
        <v>45919</v>
      </c>
      <c r="C295" s="18">
        <f>'MACHINE INFO'!E295</f>
        <v>529</v>
      </c>
      <c r="D295" s="18">
        <f>'MACHINE INFO'!F295</f>
        <v>412669521</v>
      </c>
      <c r="E295" s="19">
        <f>'MACHINE INFO'!G295</f>
        <v>0.01</v>
      </c>
      <c r="F295" s="18" t="str">
        <f>'MACHINE INFO'!H295</f>
        <v>LIGHT AND WONDER</v>
      </c>
      <c r="G295" s="18">
        <f>'MACHINE INFO'!M295</f>
        <v>0</v>
      </c>
      <c r="H295" s="18" t="str">
        <f>'MACHINE INFO'!N295</f>
        <v>5R243W200-800CR</v>
      </c>
      <c r="I295" s="336" t="e">
        <f>'MACHINE INFO'!#REF!</f>
        <v>#REF!</v>
      </c>
      <c r="J295" s="336" t="e">
        <f>'MACHINE INFO'!#REF!</f>
        <v>#REF!</v>
      </c>
      <c r="K295" s="18" t="str">
        <f>'MACHINE INFO'!O295</f>
        <v>VIDEO MACHINE</v>
      </c>
      <c r="L295" s="18" t="e">
        <f>'MACHINE INFO'!#REF!</f>
        <v>#REF!</v>
      </c>
      <c r="M295" s="573">
        <f>IF('MACHINE INFO'!P295="","",'MACHINE INFO'!P295)</f>
        <v>0</v>
      </c>
      <c r="N295" s="235">
        <f>'MACHINE INFO'!S295</f>
        <v>45627</v>
      </c>
      <c r="O295" s="344">
        <f>IF(D295=0,"",(IF($F$3="YTD TOTALS",SUM(Blank2:TEMPLATE!C296),SUM(Blank:TEMPLATE!C296))))</f>
        <v>0</v>
      </c>
      <c r="P295" s="344" t="s">
        <v>862</v>
      </c>
      <c r="Q295" s="344">
        <f>IF(D295=0,"",(IF($F$3="YTD TOTALS",SUM(Blank2:TEMPLATE!G296),SUM(Blank:TEMPLATE!G296))))</f>
        <v>0</v>
      </c>
      <c r="R295" s="344" t="str">
        <f t="shared" si="28"/>
        <v/>
      </c>
      <c r="S295" s="344">
        <f>IF(D295=0,"",(IF($F$3="YTD TOTALS",SUM(SUM(Blank2:TEMPLATE!D296),SUM(Blank2:TEMPLATE!E296)),SUM(SUM(Blank:TEMPLATE!D296),SUM(Blank:TEMPLATE!E296)))))</f>
        <v>0</v>
      </c>
      <c r="T295" s="344" t="str">
        <f t="shared" si="29"/>
        <v/>
      </c>
      <c r="U295" s="344">
        <f>IF(D295=0,"",(IF($F$3="YTD TOTALS",SUM(Blank2:TEMPLATE!F296),SUM(Blank:TEMPLATE!F296))))</f>
        <v>0</v>
      </c>
      <c r="V295" s="344" t="str">
        <f t="shared" si="30"/>
        <v/>
      </c>
      <c r="W295" s="344">
        <f>IF(D295=0,"",(IF($F$3="YTD TOTALS",SUM(Blank2:TEMPLATE!H296),SUM(Blank:TEMPLATE!H296))))</f>
        <v>0</v>
      </c>
      <c r="X295" s="344">
        <f>IF(D295=0,"",(IF($F$3="YTD TOTALS",SUM(Blank2:TEMPLATE!I296),SUM(Blank:TEMPLATE!I296))))</f>
        <v>0</v>
      </c>
      <c r="Y295" s="344">
        <f>IF(D295=0,"",(IF($F$3="YTD TOTALS",SUM(Blank2:TEMPLATE!J296),SUM(Blank:TEMPLATE!J296))))</f>
        <v>0</v>
      </c>
      <c r="Z295" s="344">
        <f>IF(D295=0,"",(IF($F$3="YTD TOTALS",(SUM(Blank2:TEMPLATE!L296)-('MACHINE INFO'!P295*(B$6-B295+1))),(SUM(Blank:TEMPLATE!L296)-('MACHINE INFO'!P295*(B$6-B295+1))))))</f>
        <v>0</v>
      </c>
      <c r="AA295" s="345">
        <f t="shared" si="31"/>
        <v>0</v>
      </c>
      <c r="AB295" s="346">
        <f>IF(D295=0,"",(SUM('MACHINE INFO'!Q295)))</f>
        <v>0.10929999999999995</v>
      </c>
      <c r="AC295" s="347" t="str">
        <f t="shared" si="32"/>
        <v/>
      </c>
      <c r="AD295" s="348" t="str">
        <f t="shared" si="33"/>
        <v/>
      </c>
      <c r="AQ295" s="17"/>
    </row>
    <row r="296" spans="1:43" s="17" customFormat="1" ht="14.25" x14ac:dyDescent="0.4">
      <c r="A296" s="252" t="str">
        <f>'MACHINE INFO'!B296</f>
        <v>TP</v>
      </c>
      <c r="B296" s="228">
        <f>IF($F$3="YTD TOTALS",IF('MACHINE INFO'!C296-B$2&gt;0,'MACHINE INFO'!C296,B$2),'MACHINE INFO'!C296)</f>
        <v>45919</v>
      </c>
      <c r="C296" s="18">
        <f>'MACHINE INFO'!E296</f>
        <v>530</v>
      </c>
      <c r="D296" s="18">
        <f>'MACHINE INFO'!F296</f>
        <v>412675188</v>
      </c>
      <c r="E296" s="19">
        <f>'MACHINE INFO'!G296</f>
        <v>0.01</v>
      </c>
      <c r="F296" s="18" t="str">
        <f>'MACHINE INFO'!H296</f>
        <v>LIGHT AND WONDER</v>
      </c>
      <c r="G296" s="18">
        <f>'MACHINE INFO'!M296</f>
        <v>0</v>
      </c>
      <c r="H296" s="18" t="str">
        <f>'MACHINE INFO'!N296</f>
        <v>5R243W200-800CR</v>
      </c>
      <c r="I296" s="336" t="e">
        <f>'MACHINE INFO'!#REF!</f>
        <v>#REF!</v>
      </c>
      <c r="J296" s="336" t="e">
        <f>'MACHINE INFO'!#REF!</f>
        <v>#REF!</v>
      </c>
      <c r="K296" s="18" t="str">
        <f>'MACHINE INFO'!O296</f>
        <v>VIDEO MACHINE</v>
      </c>
      <c r="L296" s="18" t="e">
        <f>'MACHINE INFO'!#REF!</f>
        <v>#REF!</v>
      </c>
      <c r="M296" s="573">
        <f>IF('MACHINE INFO'!P296="","",'MACHINE INFO'!P296)</f>
        <v>0</v>
      </c>
      <c r="N296" s="235">
        <f>'MACHINE INFO'!S296</f>
        <v>45627</v>
      </c>
      <c r="O296" s="344">
        <f>IF(D296=0,"",(IF($F$3="YTD TOTALS",SUM(Blank2:TEMPLATE!C297),SUM(Blank:TEMPLATE!C297))))</f>
        <v>0</v>
      </c>
      <c r="P296" s="344" t="s">
        <v>863</v>
      </c>
      <c r="Q296" s="344">
        <f>IF(D296=0,"",(IF($F$3="YTD TOTALS",SUM(Blank2:TEMPLATE!G297),SUM(Blank:TEMPLATE!G297))))</f>
        <v>0</v>
      </c>
      <c r="R296" s="344" t="str">
        <f t="shared" si="28"/>
        <v/>
      </c>
      <c r="S296" s="344">
        <f>IF(D296=0,"",(IF($F$3="YTD TOTALS",SUM(SUM(Blank2:TEMPLATE!D297),SUM(Blank2:TEMPLATE!E297)),SUM(SUM(Blank:TEMPLATE!D297),SUM(Blank:TEMPLATE!E297)))))</f>
        <v>0</v>
      </c>
      <c r="T296" s="344" t="str">
        <f t="shared" si="29"/>
        <v/>
      </c>
      <c r="U296" s="344">
        <f>IF(D296=0,"",(IF($F$3="YTD TOTALS",SUM(Blank2:TEMPLATE!F297),SUM(Blank:TEMPLATE!F297))))</f>
        <v>0</v>
      </c>
      <c r="V296" s="344" t="str">
        <f t="shared" si="30"/>
        <v/>
      </c>
      <c r="W296" s="344">
        <f>IF(D296=0,"",(IF($F$3="YTD TOTALS",SUM(Blank2:TEMPLATE!H297),SUM(Blank:TEMPLATE!H297))))</f>
        <v>0</v>
      </c>
      <c r="X296" s="344">
        <f>IF(D296=0,"",(IF($F$3="YTD TOTALS",SUM(Blank2:TEMPLATE!I297),SUM(Blank:TEMPLATE!I297))))</f>
        <v>0</v>
      </c>
      <c r="Y296" s="344">
        <f>IF(D296=0,"",(IF($F$3="YTD TOTALS",SUM(Blank2:TEMPLATE!J297),SUM(Blank:TEMPLATE!J297))))</f>
        <v>0</v>
      </c>
      <c r="Z296" s="344">
        <f>IF(D296=0,"",(IF($F$3="YTD TOTALS",(SUM(Blank2:TEMPLATE!L297)-('MACHINE INFO'!P296*(B$6-B296+1))),(SUM(Blank:TEMPLATE!L297)-('MACHINE INFO'!P296*(B$6-B296+1))))))</f>
        <v>0</v>
      </c>
      <c r="AA296" s="345">
        <f t="shared" si="31"/>
        <v>0</v>
      </c>
      <c r="AB296" s="346">
        <f>IF(D296=0,"",(SUM('MACHINE INFO'!Q296)))</f>
        <v>0.10929999999999995</v>
      </c>
      <c r="AC296" s="347" t="str">
        <f t="shared" si="32"/>
        <v/>
      </c>
      <c r="AD296" s="348" t="str">
        <f t="shared" si="33"/>
        <v/>
      </c>
      <c r="AF296" s="1"/>
      <c r="AG296" s="1"/>
      <c r="AH296" s="1"/>
      <c r="AI296" s="1"/>
      <c r="AJ296" s="1"/>
      <c r="AK296" s="1"/>
      <c r="AL296" s="1"/>
      <c r="AM296" s="1"/>
      <c r="AN296" s="1"/>
      <c r="AO296" s="1"/>
    </row>
    <row r="297" spans="1:43" s="17" customFormat="1" ht="14.25" x14ac:dyDescent="0.4">
      <c r="A297" s="252" t="str">
        <f>'MACHINE INFO'!B297</f>
        <v>TP</v>
      </c>
      <c r="B297" s="228">
        <f>IF($F$3="YTD TOTALS",IF('MACHINE INFO'!C297-B$2&gt;0,'MACHINE INFO'!C297,B$2),'MACHINE INFO'!C297)</f>
        <v>45919</v>
      </c>
      <c r="C297" s="18">
        <f>'MACHINE INFO'!E297</f>
        <v>531</v>
      </c>
      <c r="D297" s="18">
        <f>'MACHINE INFO'!F297</f>
        <v>412684781</v>
      </c>
      <c r="E297" s="19">
        <f>'MACHINE INFO'!G297</f>
        <v>0.01</v>
      </c>
      <c r="F297" s="18" t="str">
        <f>'MACHINE INFO'!H297</f>
        <v>LIGHT AND WONDER</v>
      </c>
      <c r="G297" s="18">
        <f>'MACHINE INFO'!M297</f>
        <v>0</v>
      </c>
      <c r="H297" s="18" t="str">
        <f>'MACHINE INFO'!N297</f>
        <v>5R243W200-800CR</v>
      </c>
      <c r="I297" s="336" t="e">
        <f>'MACHINE INFO'!#REF!</f>
        <v>#REF!</v>
      </c>
      <c r="J297" s="336" t="e">
        <f>'MACHINE INFO'!#REF!</f>
        <v>#REF!</v>
      </c>
      <c r="K297" s="18" t="str">
        <f>'MACHINE INFO'!O297</f>
        <v>VIDEO MACHINE</v>
      </c>
      <c r="L297" s="18" t="e">
        <f>'MACHINE INFO'!#REF!</f>
        <v>#REF!</v>
      </c>
      <c r="M297" s="573">
        <f>IF('MACHINE INFO'!P297="","",'MACHINE INFO'!P297)</f>
        <v>0</v>
      </c>
      <c r="N297" s="235">
        <f>'MACHINE INFO'!S297</f>
        <v>45627</v>
      </c>
      <c r="O297" s="344">
        <f>IF(D297=0,"",(IF($F$3="YTD TOTALS",SUM(Blank2:TEMPLATE!C298),SUM(Blank:TEMPLATE!C298))))</f>
        <v>0</v>
      </c>
      <c r="P297" s="344" t="s">
        <v>864</v>
      </c>
      <c r="Q297" s="344">
        <f>IF(D297=0,"",(IF($F$3="YTD TOTALS",SUM(Blank2:TEMPLATE!G298),SUM(Blank:TEMPLATE!G298))))</f>
        <v>0</v>
      </c>
      <c r="R297" s="344" t="str">
        <f t="shared" si="28"/>
        <v/>
      </c>
      <c r="S297" s="344">
        <f>IF(D297=0,"",(IF($F$3="YTD TOTALS",SUM(SUM(Blank2:TEMPLATE!D298),SUM(Blank2:TEMPLATE!E298)),SUM(SUM(Blank:TEMPLATE!D298),SUM(Blank:TEMPLATE!E298)))))</f>
        <v>0</v>
      </c>
      <c r="T297" s="344" t="str">
        <f t="shared" si="29"/>
        <v/>
      </c>
      <c r="U297" s="344">
        <f>IF(D297=0,"",(IF($F$3="YTD TOTALS",SUM(Blank2:TEMPLATE!F298),SUM(Blank:TEMPLATE!F298))))</f>
        <v>0</v>
      </c>
      <c r="V297" s="344" t="str">
        <f t="shared" si="30"/>
        <v/>
      </c>
      <c r="W297" s="344">
        <f>IF(D297=0,"",(IF($F$3="YTD TOTALS",SUM(Blank2:TEMPLATE!H298),SUM(Blank:TEMPLATE!H298))))</f>
        <v>0</v>
      </c>
      <c r="X297" s="344">
        <f>IF(D297=0,"",(IF($F$3="YTD TOTALS",SUM(Blank2:TEMPLATE!I298),SUM(Blank:TEMPLATE!I298))))</f>
        <v>0</v>
      </c>
      <c r="Y297" s="344">
        <f>IF(D297=0,"",(IF($F$3="YTD TOTALS",SUM(Blank2:TEMPLATE!J298),SUM(Blank:TEMPLATE!J298))))</f>
        <v>0</v>
      </c>
      <c r="Z297" s="344">
        <f>IF(D297=0,"",(IF($F$3="YTD TOTALS",(SUM(Blank2:TEMPLATE!L298)-('MACHINE INFO'!P297*(B$6-B297+1))),(SUM(Blank:TEMPLATE!L298)-('MACHINE INFO'!P297*(B$6-B297+1))))))</f>
        <v>0</v>
      </c>
      <c r="AA297" s="345">
        <f t="shared" si="31"/>
        <v>0</v>
      </c>
      <c r="AB297" s="346">
        <f>IF(D297=0,"",(SUM('MACHINE INFO'!Q297)))</f>
        <v>0.10929999999999995</v>
      </c>
      <c r="AC297" s="347" t="str">
        <f t="shared" si="32"/>
        <v/>
      </c>
      <c r="AD297" s="348" t="str">
        <f t="shared" si="33"/>
        <v/>
      </c>
      <c r="AE297" s="23"/>
      <c r="AF297" s="1"/>
      <c r="AG297" s="1"/>
      <c r="AH297" s="1"/>
      <c r="AI297" s="1"/>
      <c r="AJ297" s="1"/>
      <c r="AK297" s="1"/>
      <c r="AL297" s="1"/>
      <c r="AM297" s="1"/>
      <c r="AN297" s="1"/>
      <c r="AO297" s="1"/>
      <c r="AP297" s="23"/>
    </row>
    <row r="298" spans="1:43" s="17" customFormat="1" ht="14.25" x14ac:dyDescent="0.4">
      <c r="A298" s="252" t="str">
        <f>'MACHINE INFO'!B298</f>
        <v>TP</v>
      </c>
      <c r="B298" s="228">
        <f>IF($F$3="YTD TOTALS",IF('MACHINE INFO'!C298-B$2&gt;0,'MACHINE INFO'!C298,B$2),'MACHINE INFO'!C298)</f>
        <v>45920</v>
      </c>
      <c r="C298" s="18">
        <f>'MACHINE INFO'!E298</f>
        <v>532</v>
      </c>
      <c r="D298" s="18">
        <f>'MACHINE INFO'!F298</f>
        <v>412695848</v>
      </c>
      <c r="E298" s="19">
        <f>'MACHINE INFO'!G298</f>
        <v>0.01</v>
      </c>
      <c r="F298" s="18" t="str">
        <f>'MACHINE INFO'!H298</f>
        <v>INCREDIBLE TECHNOLOGIES</v>
      </c>
      <c r="G298" s="18">
        <f>'MACHINE INFO'!M298</f>
        <v>0</v>
      </c>
      <c r="H298" s="18" t="str">
        <f>'MACHINE INFO'!N298</f>
        <v>5R243W75-750CR</v>
      </c>
      <c r="I298" s="336" t="e">
        <f>'MACHINE INFO'!#REF!</f>
        <v>#REF!</v>
      </c>
      <c r="J298" s="336" t="e">
        <f>'MACHINE INFO'!#REF!</f>
        <v>#REF!</v>
      </c>
      <c r="K298" s="18" t="str">
        <f>'MACHINE INFO'!O298</f>
        <v>VIDEO MACHINE</v>
      </c>
      <c r="L298" s="18" t="e">
        <f>'MACHINE INFO'!#REF!</f>
        <v>#REF!</v>
      </c>
      <c r="M298" s="573">
        <f>IF('MACHINE INFO'!P298="","",'MACHINE INFO'!P298)</f>
        <v>0</v>
      </c>
      <c r="N298" s="235">
        <f>'MACHINE INFO'!S298</f>
        <v>45595</v>
      </c>
      <c r="O298" s="344">
        <f>IF(D298=0,"",(IF($F$3="YTD TOTALS",SUM(Blank2:TEMPLATE!C299),SUM(Blank:TEMPLATE!C299))))</f>
        <v>0</v>
      </c>
      <c r="P298" s="344" t="s">
        <v>865</v>
      </c>
      <c r="Q298" s="344">
        <f>IF(D298=0,"",(IF($F$3="YTD TOTALS",SUM(Blank2:TEMPLATE!G299),SUM(Blank:TEMPLATE!G299))))</f>
        <v>0</v>
      </c>
      <c r="R298" s="344" t="str">
        <f t="shared" si="28"/>
        <v/>
      </c>
      <c r="S298" s="344">
        <f>IF(D298=0,"",(IF($F$3="YTD TOTALS",SUM(SUM(Blank2:TEMPLATE!D299),SUM(Blank2:TEMPLATE!E299)),SUM(SUM(Blank:TEMPLATE!D299),SUM(Blank:TEMPLATE!E299)))))</f>
        <v>0</v>
      </c>
      <c r="T298" s="344" t="str">
        <f t="shared" si="29"/>
        <v/>
      </c>
      <c r="U298" s="344">
        <f>IF(D298=0,"",(IF($F$3="YTD TOTALS",SUM(Blank2:TEMPLATE!F299),SUM(Blank:TEMPLATE!F299))))</f>
        <v>0</v>
      </c>
      <c r="V298" s="344" t="str">
        <f t="shared" si="30"/>
        <v/>
      </c>
      <c r="W298" s="344">
        <f>IF(D298=0,"",(IF($F$3="YTD TOTALS",SUM(Blank2:TEMPLATE!H299),SUM(Blank:TEMPLATE!H299))))</f>
        <v>0</v>
      </c>
      <c r="X298" s="344">
        <f>IF(D298=0,"",(IF($F$3="YTD TOTALS",SUM(Blank2:TEMPLATE!I299),SUM(Blank:TEMPLATE!I299))))</f>
        <v>0</v>
      </c>
      <c r="Y298" s="344">
        <f>IF(D298=0,"",(IF($F$3="YTD TOTALS",SUM(Blank2:TEMPLATE!J299),SUM(Blank:TEMPLATE!J299))))</f>
        <v>0</v>
      </c>
      <c r="Z298" s="344">
        <f>IF(D298=0,"",(IF($F$3="YTD TOTALS",(SUM(Blank2:TEMPLATE!L299)-('MACHINE INFO'!P298*(B$6-B298+1))),(SUM(Blank:TEMPLATE!L299)-('MACHINE INFO'!P298*(B$6-B298+1))))))</f>
        <v>0</v>
      </c>
      <c r="AA298" s="345">
        <f t="shared" si="31"/>
        <v>0</v>
      </c>
      <c r="AB298" s="346">
        <f>IF(D298=0,"",(SUM('MACHINE INFO'!Q298)))</f>
        <v>0.13949999999999996</v>
      </c>
      <c r="AC298" s="347" t="str">
        <f t="shared" si="32"/>
        <v/>
      </c>
      <c r="AD298" s="348" t="str">
        <f t="shared" si="33"/>
        <v/>
      </c>
      <c r="AE298" s="1"/>
      <c r="AF298" s="1"/>
      <c r="AG298" s="1"/>
      <c r="AH298" s="1"/>
      <c r="AI298" s="1"/>
      <c r="AJ298" s="1"/>
      <c r="AK298" s="1"/>
      <c r="AL298" s="1"/>
      <c r="AM298" s="1"/>
      <c r="AN298" s="1"/>
      <c r="AO298" s="1"/>
      <c r="AP298" s="1"/>
    </row>
    <row r="299" spans="1:43" s="17" customFormat="1" ht="14.25" x14ac:dyDescent="0.4">
      <c r="A299" s="252" t="str">
        <f>'MACHINE INFO'!B299</f>
        <v>TP</v>
      </c>
      <c r="B299" s="228">
        <f>IF($F$3="YTD TOTALS",IF('MACHINE INFO'!C299-B$2&gt;0,'MACHINE INFO'!C299,B$2),'MACHINE INFO'!C299)</f>
        <v>45920</v>
      </c>
      <c r="C299" s="18">
        <f>'MACHINE INFO'!E299</f>
        <v>533</v>
      </c>
      <c r="D299" s="18">
        <f>'MACHINE INFO'!F299</f>
        <v>412709622</v>
      </c>
      <c r="E299" s="19">
        <f>'MACHINE INFO'!G299</f>
        <v>0.01</v>
      </c>
      <c r="F299" s="18" t="str">
        <f>'MACHINE INFO'!H299</f>
        <v>INCREDIBLE TECHNOLOGIES</v>
      </c>
      <c r="G299" s="18">
        <f>'MACHINE INFO'!M299</f>
        <v>0</v>
      </c>
      <c r="H299" s="18" t="str">
        <f>'MACHINE INFO'!N299</f>
        <v>5R243W75-750CR</v>
      </c>
      <c r="I299" s="336" t="e">
        <f>'MACHINE INFO'!#REF!</f>
        <v>#REF!</v>
      </c>
      <c r="J299" s="336" t="e">
        <f>'MACHINE INFO'!#REF!</f>
        <v>#REF!</v>
      </c>
      <c r="K299" s="18" t="str">
        <f>'MACHINE INFO'!O299</f>
        <v>VIDEO MACHINE</v>
      </c>
      <c r="L299" s="18" t="e">
        <f>'MACHINE INFO'!#REF!</f>
        <v>#REF!</v>
      </c>
      <c r="M299" s="573">
        <f>IF('MACHINE INFO'!P299="","",'MACHINE INFO'!P299)</f>
        <v>0</v>
      </c>
      <c r="N299" s="235">
        <f>'MACHINE INFO'!S299</f>
        <v>45595</v>
      </c>
      <c r="O299" s="344">
        <f>IF(D299=0,"",(IF($F$3="YTD TOTALS",SUM(Blank2:TEMPLATE!C300),SUM(Blank:TEMPLATE!C300))))</f>
        <v>0</v>
      </c>
      <c r="P299" s="344" t="s">
        <v>866</v>
      </c>
      <c r="Q299" s="344">
        <f>IF(D299=0,"",(IF($F$3="YTD TOTALS",SUM(Blank2:TEMPLATE!G300),SUM(Blank:TEMPLATE!G300))))</f>
        <v>0</v>
      </c>
      <c r="R299" s="344" t="str">
        <f t="shared" si="28"/>
        <v/>
      </c>
      <c r="S299" s="344">
        <f>IF(D299=0,"",(IF($F$3="YTD TOTALS",SUM(SUM(Blank2:TEMPLATE!D300),SUM(Blank2:TEMPLATE!E300)),SUM(SUM(Blank:TEMPLATE!D300),SUM(Blank:TEMPLATE!E300)))))</f>
        <v>0</v>
      </c>
      <c r="T299" s="344" t="str">
        <f t="shared" si="29"/>
        <v/>
      </c>
      <c r="U299" s="344">
        <f>IF(D299=0,"",(IF($F$3="YTD TOTALS",SUM(Blank2:TEMPLATE!F300),SUM(Blank:TEMPLATE!F300))))</f>
        <v>0</v>
      </c>
      <c r="V299" s="344" t="str">
        <f t="shared" si="30"/>
        <v/>
      </c>
      <c r="W299" s="344">
        <f>IF(D299=0,"",(IF($F$3="YTD TOTALS",SUM(Blank2:TEMPLATE!H300),SUM(Blank:TEMPLATE!H300))))</f>
        <v>0</v>
      </c>
      <c r="X299" s="344">
        <f>IF(D299=0,"",(IF($F$3="YTD TOTALS",SUM(Blank2:TEMPLATE!I300),SUM(Blank:TEMPLATE!I300))))</f>
        <v>0</v>
      </c>
      <c r="Y299" s="344">
        <f>IF(D299=0,"",(IF($F$3="YTD TOTALS",SUM(Blank2:TEMPLATE!J300),SUM(Blank:TEMPLATE!J300))))</f>
        <v>0</v>
      </c>
      <c r="Z299" s="344">
        <f>IF(D299=0,"",(IF($F$3="YTD TOTALS",(SUM(Blank2:TEMPLATE!L300)-('MACHINE INFO'!P299*(B$6-B299+1))),(SUM(Blank:TEMPLATE!L300)-('MACHINE INFO'!P299*(B$6-B299+1))))))</f>
        <v>0</v>
      </c>
      <c r="AA299" s="345">
        <f t="shared" si="31"/>
        <v>0</v>
      </c>
      <c r="AB299" s="346">
        <f>IF(D299=0,"",(SUM('MACHINE INFO'!Q299)))</f>
        <v>0.13949999999999996</v>
      </c>
      <c r="AC299" s="347" t="str">
        <f t="shared" si="32"/>
        <v/>
      </c>
      <c r="AD299" s="348" t="str">
        <f t="shared" si="33"/>
        <v/>
      </c>
      <c r="AE299" s="1"/>
      <c r="AF299" s="1"/>
      <c r="AG299" s="1"/>
      <c r="AH299" s="1"/>
      <c r="AI299" s="1"/>
      <c r="AJ299" s="1"/>
      <c r="AK299" s="1"/>
      <c r="AL299" s="1"/>
      <c r="AM299" s="1"/>
      <c r="AN299" s="1"/>
      <c r="AO299" s="1"/>
      <c r="AP299" s="1"/>
    </row>
    <row r="300" spans="1:43" s="17" customFormat="1" ht="14.25" x14ac:dyDescent="0.4">
      <c r="A300" s="252" t="str">
        <f>'MACHINE INFO'!B300</f>
        <v>TP</v>
      </c>
      <c r="B300" s="228">
        <f>IF($F$3="YTD TOTALS",IF('MACHINE INFO'!C300-B$2&gt;0,'MACHINE INFO'!C300,B$2),'MACHINE INFO'!C300)</f>
        <v>45920</v>
      </c>
      <c r="C300" s="18">
        <f>'MACHINE INFO'!E300</f>
        <v>534</v>
      </c>
      <c r="D300" s="18">
        <f>'MACHINE INFO'!F300</f>
        <v>412719363</v>
      </c>
      <c r="E300" s="19">
        <f>'MACHINE INFO'!G300</f>
        <v>0.01</v>
      </c>
      <c r="F300" s="18" t="str">
        <f>'MACHINE INFO'!H300</f>
        <v>INCREDIBLE TECHNOLOGIES</v>
      </c>
      <c r="G300" s="18">
        <f>'MACHINE INFO'!M300</f>
        <v>0</v>
      </c>
      <c r="H300" s="18" t="str">
        <f>'MACHINE INFO'!N300</f>
        <v>5R243W75-750CR</v>
      </c>
      <c r="I300" s="336" t="e">
        <f>'MACHINE INFO'!#REF!</f>
        <v>#REF!</v>
      </c>
      <c r="J300" s="336" t="e">
        <f>'MACHINE INFO'!#REF!</f>
        <v>#REF!</v>
      </c>
      <c r="K300" s="18" t="str">
        <f>'MACHINE INFO'!O300</f>
        <v>VIDEO MACHINE</v>
      </c>
      <c r="L300" s="18" t="e">
        <f>'MACHINE INFO'!#REF!</f>
        <v>#REF!</v>
      </c>
      <c r="M300" s="573">
        <f>IF('MACHINE INFO'!P300="","",'MACHINE INFO'!P300)</f>
        <v>0</v>
      </c>
      <c r="N300" s="235">
        <f>'MACHINE INFO'!S300</f>
        <v>45595</v>
      </c>
      <c r="O300" s="344">
        <f>IF(D300=0,"",(IF($F$3="YTD TOTALS",SUM(Blank2:TEMPLATE!C301),SUM(Blank:TEMPLATE!C301))))</f>
        <v>0</v>
      </c>
      <c r="P300" s="344" t="s">
        <v>867</v>
      </c>
      <c r="Q300" s="344">
        <f>IF(D300=0,"",(IF($F$3="YTD TOTALS",SUM(Blank2:TEMPLATE!G301),SUM(Blank:TEMPLATE!G301))))</f>
        <v>0</v>
      </c>
      <c r="R300" s="344" t="str">
        <f t="shared" si="28"/>
        <v/>
      </c>
      <c r="S300" s="344">
        <f>IF(D300=0,"",(IF($F$3="YTD TOTALS",SUM(SUM(Blank2:TEMPLATE!D301),SUM(Blank2:TEMPLATE!E301)),SUM(SUM(Blank:TEMPLATE!D301),SUM(Blank:TEMPLATE!E301)))))</f>
        <v>0</v>
      </c>
      <c r="T300" s="344" t="str">
        <f t="shared" si="29"/>
        <v/>
      </c>
      <c r="U300" s="344">
        <f>IF(D300=0,"",(IF($F$3="YTD TOTALS",SUM(Blank2:TEMPLATE!F301),SUM(Blank:TEMPLATE!F301))))</f>
        <v>0</v>
      </c>
      <c r="V300" s="344" t="str">
        <f t="shared" si="30"/>
        <v/>
      </c>
      <c r="W300" s="344">
        <f>IF(D300=0,"",(IF($F$3="YTD TOTALS",SUM(Blank2:TEMPLATE!H301),SUM(Blank:TEMPLATE!H301))))</f>
        <v>0</v>
      </c>
      <c r="X300" s="344">
        <f>IF(D300=0,"",(IF($F$3="YTD TOTALS",SUM(Blank2:TEMPLATE!I301),SUM(Blank:TEMPLATE!I301))))</f>
        <v>0</v>
      </c>
      <c r="Y300" s="344">
        <f>IF(D300=0,"",(IF($F$3="YTD TOTALS",SUM(Blank2:TEMPLATE!J301),SUM(Blank:TEMPLATE!J301))))</f>
        <v>0</v>
      </c>
      <c r="Z300" s="344">
        <f>IF(D300=0,"",(IF($F$3="YTD TOTALS",(SUM(Blank2:TEMPLATE!L301)-('MACHINE INFO'!P300*(B$6-B300+1))),(SUM(Blank:TEMPLATE!L301)-('MACHINE INFO'!P300*(B$6-B300+1))))))</f>
        <v>0</v>
      </c>
      <c r="AA300" s="345">
        <f t="shared" si="31"/>
        <v>0</v>
      </c>
      <c r="AB300" s="346">
        <f>IF(D300=0,"",(SUM('MACHINE INFO'!Q300)))</f>
        <v>0.13949999999999996</v>
      </c>
      <c r="AC300" s="347" t="str">
        <f t="shared" si="32"/>
        <v/>
      </c>
      <c r="AD300" s="348" t="str">
        <f t="shared" si="33"/>
        <v/>
      </c>
      <c r="AE300" s="1"/>
      <c r="AF300" s="1"/>
      <c r="AG300" s="1"/>
      <c r="AH300" s="1"/>
      <c r="AI300" s="1"/>
      <c r="AJ300" s="1"/>
      <c r="AK300" s="1"/>
      <c r="AL300" s="1"/>
      <c r="AM300" s="1"/>
      <c r="AN300" s="1"/>
      <c r="AO300" s="1"/>
      <c r="AP300" s="1"/>
    </row>
    <row r="301" spans="1:43" s="17" customFormat="1" ht="14.25" x14ac:dyDescent="0.4">
      <c r="A301" s="252" t="str">
        <f>'MACHINE INFO'!B301</f>
        <v>TP</v>
      </c>
      <c r="B301" s="228">
        <f>IF($F$3="YTD TOTALS",IF('MACHINE INFO'!C301-B$2&gt;0,'MACHINE INFO'!C301,B$2),'MACHINE INFO'!C301)</f>
        <v>45920</v>
      </c>
      <c r="C301" s="18">
        <f>'MACHINE INFO'!E301</f>
        <v>535</v>
      </c>
      <c r="D301" s="18">
        <f>'MACHINE INFO'!F301</f>
        <v>412723397</v>
      </c>
      <c r="E301" s="19">
        <f>'MACHINE INFO'!G301</f>
        <v>0.01</v>
      </c>
      <c r="F301" s="18" t="str">
        <f>'MACHINE INFO'!H301</f>
        <v>INCREDIBLE TECHNOLOGIES</v>
      </c>
      <c r="G301" s="18">
        <f>'MACHINE INFO'!M301</f>
        <v>0</v>
      </c>
      <c r="H301" s="18" t="str">
        <f>'MACHINE INFO'!N301</f>
        <v>5R25L60-600CR</v>
      </c>
      <c r="I301" s="336" t="e">
        <f>'MACHINE INFO'!#REF!</f>
        <v>#REF!</v>
      </c>
      <c r="J301" s="336" t="e">
        <f>'MACHINE INFO'!#REF!</f>
        <v>#REF!</v>
      </c>
      <c r="K301" s="18" t="str">
        <f>'MACHINE INFO'!O301</f>
        <v>VIDEO MACHINE</v>
      </c>
      <c r="L301" s="18" t="e">
        <f>'MACHINE INFO'!#REF!</f>
        <v>#REF!</v>
      </c>
      <c r="M301" s="573">
        <f>IF('MACHINE INFO'!P301="","",'MACHINE INFO'!P301)</f>
        <v>0</v>
      </c>
      <c r="N301" s="235">
        <f>'MACHINE INFO'!S301</f>
        <v>45595</v>
      </c>
      <c r="O301" s="344">
        <f>IF(D301=0,"",(IF($F$3="YTD TOTALS",SUM(Blank2:TEMPLATE!C302),SUM(Blank:TEMPLATE!C302))))</f>
        <v>0</v>
      </c>
      <c r="P301" s="344" t="s">
        <v>868</v>
      </c>
      <c r="Q301" s="344">
        <f>IF(D301=0,"",(IF($F$3="YTD TOTALS",SUM(Blank2:TEMPLATE!G302),SUM(Blank:TEMPLATE!G302))))</f>
        <v>0</v>
      </c>
      <c r="R301" s="344" t="str">
        <f t="shared" si="28"/>
        <v/>
      </c>
      <c r="S301" s="344">
        <f>IF(D301=0,"",(IF($F$3="YTD TOTALS",SUM(SUM(Blank2:TEMPLATE!D302),SUM(Blank2:TEMPLATE!E302)),SUM(SUM(Blank:TEMPLATE!D302),SUM(Blank:TEMPLATE!E302)))))</f>
        <v>0</v>
      </c>
      <c r="T301" s="344" t="str">
        <f t="shared" si="29"/>
        <v/>
      </c>
      <c r="U301" s="344">
        <f>IF(D301=0,"",(IF($F$3="YTD TOTALS",SUM(Blank2:TEMPLATE!F302),SUM(Blank:TEMPLATE!F302))))</f>
        <v>0</v>
      </c>
      <c r="V301" s="344" t="str">
        <f t="shared" si="30"/>
        <v/>
      </c>
      <c r="W301" s="344">
        <f>IF(D301=0,"",(IF($F$3="YTD TOTALS",SUM(Blank2:TEMPLATE!H302),SUM(Blank:TEMPLATE!H302))))</f>
        <v>0</v>
      </c>
      <c r="X301" s="344">
        <f>IF(D301=0,"",(IF($F$3="YTD TOTALS",SUM(Blank2:TEMPLATE!I302),SUM(Blank:TEMPLATE!I302))))</f>
        <v>0</v>
      </c>
      <c r="Y301" s="344">
        <f>IF(D301=0,"",(IF($F$3="YTD TOTALS",SUM(Blank2:TEMPLATE!J302),SUM(Blank:TEMPLATE!J302))))</f>
        <v>0</v>
      </c>
      <c r="Z301" s="344">
        <f>IF(D301=0,"",(IF($F$3="YTD TOTALS",(SUM(Blank2:TEMPLATE!L302)-('MACHINE INFO'!P301*(B$6-B301+1))),(SUM(Blank:TEMPLATE!L302)-('MACHINE INFO'!P301*(B$6-B301+1))))))</f>
        <v>0</v>
      </c>
      <c r="AA301" s="345">
        <f t="shared" si="31"/>
        <v>0</v>
      </c>
      <c r="AB301" s="346">
        <f>IF(D301=0,"",(SUM('MACHINE INFO'!Q301)))</f>
        <v>0.13839999999999997</v>
      </c>
      <c r="AC301" s="347" t="str">
        <f t="shared" si="32"/>
        <v/>
      </c>
      <c r="AD301" s="348" t="str">
        <f t="shared" si="33"/>
        <v/>
      </c>
      <c r="AE301" s="1"/>
      <c r="AF301" s="1"/>
      <c r="AG301" s="1"/>
      <c r="AH301" s="1"/>
      <c r="AI301" s="1"/>
      <c r="AJ301" s="1"/>
      <c r="AK301" s="1"/>
      <c r="AL301" s="1"/>
      <c r="AM301" s="1"/>
      <c r="AN301" s="1"/>
      <c r="AO301" s="1"/>
      <c r="AP301" s="1"/>
    </row>
    <row r="302" spans="1:43" s="17" customFormat="1" ht="14.25" x14ac:dyDescent="0.4">
      <c r="A302" s="252" t="str">
        <f>'MACHINE INFO'!B302</f>
        <v>TP</v>
      </c>
      <c r="B302" s="228">
        <f>IF($F$3="YTD TOTALS",IF('MACHINE INFO'!C302-B$2&gt;0,'MACHINE INFO'!C302,B$2),'MACHINE INFO'!C302)</f>
        <v>45920</v>
      </c>
      <c r="C302" s="18">
        <f>'MACHINE INFO'!E302</f>
        <v>536</v>
      </c>
      <c r="D302" s="18">
        <f>'MACHINE INFO'!F302</f>
        <v>412734928</v>
      </c>
      <c r="E302" s="19">
        <f>'MACHINE INFO'!G302</f>
        <v>0.01</v>
      </c>
      <c r="F302" s="18" t="str">
        <f>'MACHINE INFO'!H302</f>
        <v>INCREDIBLE TECHNOLOGIES</v>
      </c>
      <c r="G302" s="18">
        <f>'MACHINE INFO'!M302</f>
        <v>0</v>
      </c>
      <c r="H302" s="18" t="str">
        <f>'MACHINE INFO'!N302</f>
        <v>5R25L60-600CR</v>
      </c>
      <c r="I302" s="336" t="e">
        <f>'MACHINE INFO'!#REF!</f>
        <v>#REF!</v>
      </c>
      <c r="J302" s="336" t="e">
        <f>'MACHINE INFO'!#REF!</f>
        <v>#REF!</v>
      </c>
      <c r="K302" s="18" t="str">
        <f>'MACHINE INFO'!O302</f>
        <v>VIDEO MACHINE</v>
      </c>
      <c r="L302" s="18" t="e">
        <f>'MACHINE INFO'!#REF!</f>
        <v>#REF!</v>
      </c>
      <c r="M302" s="573">
        <f>IF('MACHINE INFO'!P302="","",'MACHINE INFO'!P302)</f>
        <v>0</v>
      </c>
      <c r="N302" s="235">
        <f>'MACHINE INFO'!S302</f>
        <v>45595</v>
      </c>
      <c r="O302" s="344">
        <f>IF(D302=0,"",(IF($F$3="YTD TOTALS",SUM(Blank2:TEMPLATE!C303),SUM(Blank:TEMPLATE!C303))))</f>
        <v>0</v>
      </c>
      <c r="P302" s="344" t="s">
        <v>869</v>
      </c>
      <c r="Q302" s="344">
        <f>IF(D302=0,"",(IF($F$3="YTD TOTALS",SUM(Blank2:TEMPLATE!G303),SUM(Blank:TEMPLATE!G303))))</f>
        <v>0</v>
      </c>
      <c r="R302" s="344" t="str">
        <f t="shared" si="28"/>
        <v/>
      </c>
      <c r="S302" s="344">
        <f>IF(D302=0,"",(IF($F$3="YTD TOTALS",SUM(SUM(Blank2:TEMPLATE!D303),SUM(Blank2:TEMPLATE!E303)),SUM(SUM(Blank:TEMPLATE!D303),SUM(Blank:TEMPLATE!E303)))))</f>
        <v>0</v>
      </c>
      <c r="T302" s="344" t="str">
        <f t="shared" si="29"/>
        <v/>
      </c>
      <c r="U302" s="344">
        <f>IF(D302=0,"",(IF($F$3="YTD TOTALS",SUM(Blank2:TEMPLATE!F303),SUM(Blank:TEMPLATE!F303))))</f>
        <v>0</v>
      </c>
      <c r="V302" s="344" t="str">
        <f t="shared" si="30"/>
        <v/>
      </c>
      <c r="W302" s="344">
        <f>IF(D302=0,"",(IF($F$3="YTD TOTALS",SUM(Blank2:TEMPLATE!H303),SUM(Blank:TEMPLATE!H303))))</f>
        <v>0</v>
      </c>
      <c r="X302" s="344">
        <f>IF(D302=0,"",(IF($F$3="YTD TOTALS",SUM(Blank2:TEMPLATE!I303),SUM(Blank:TEMPLATE!I303))))</f>
        <v>0</v>
      </c>
      <c r="Y302" s="344">
        <f>IF(D302=0,"",(IF($F$3="YTD TOTALS",SUM(Blank2:TEMPLATE!J303),SUM(Blank:TEMPLATE!J303))))</f>
        <v>0</v>
      </c>
      <c r="Z302" s="344">
        <f>IF(D302=0,"",(IF($F$3="YTD TOTALS",(SUM(Blank2:TEMPLATE!L303)-('MACHINE INFO'!P302*(B$6-B302+1))),(SUM(Blank:TEMPLATE!L303)-('MACHINE INFO'!P302*(B$6-B302+1))))))</f>
        <v>0</v>
      </c>
      <c r="AA302" s="345">
        <f t="shared" si="31"/>
        <v>0</v>
      </c>
      <c r="AB302" s="346">
        <f>IF(D302=0,"",(SUM('MACHINE INFO'!Q302)))</f>
        <v>0.13839999999999997</v>
      </c>
      <c r="AC302" s="347" t="str">
        <f t="shared" si="32"/>
        <v/>
      </c>
      <c r="AD302" s="348" t="str">
        <f t="shared" si="33"/>
        <v/>
      </c>
      <c r="AE302" s="1"/>
      <c r="AF302" s="1"/>
      <c r="AG302" s="1"/>
      <c r="AH302" s="1"/>
      <c r="AI302" s="1"/>
      <c r="AJ302" s="1"/>
      <c r="AK302" s="1"/>
      <c r="AL302" s="1"/>
      <c r="AM302" s="1"/>
      <c r="AN302" s="1"/>
      <c r="AO302" s="1"/>
      <c r="AP302" s="1"/>
    </row>
    <row r="303" spans="1:43" s="17" customFormat="1" ht="14.25" x14ac:dyDescent="0.4">
      <c r="A303" s="252" t="str">
        <f>'MACHINE INFO'!B303</f>
        <v>TP</v>
      </c>
      <c r="B303" s="228">
        <f>IF($F$3="YTD TOTALS",IF('MACHINE INFO'!C303-B$2&gt;0,'MACHINE INFO'!C303,B$2),'MACHINE INFO'!C303)</f>
        <v>45920</v>
      </c>
      <c r="C303" s="18">
        <f>'MACHINE INFO'!E303</f>
        <v>537</v>
      </c>
      <c r="D303" s="18">
        <f>'MACHINE INFO'!F303</f>
        <v>412743358</v>
      </c>
      <c r="E303" s="19">
        <f>'MACHINE INFO'!G303</f>
        <v>0.01</v>
      </c>
      <c r="F303" s="18" t="str">
        <f>'MACHINE INFO'!H303</f>
        <v>INCREDIBLE TECHNOLOGIES</v>
      </c>
      <c r="G303" s="18">
        <f>'MACHINE INFO'!M303</f>
        <v>0</v>
      </c>
      <c r="H303" s="18" t="str">
        <f>'MACHINE INFO'!N303</f>
        <v>5R25L60-600CR</v>
      </c>
      <c r="I303" s="336" t="e">
        <f>'MACHINE INFO'!#REF!</f>
        <v>#REF!</v>
      </c>
      <c r="J303" s="336" t="e">
        <f>'MACHINE INFO'!#REF!</f>
        <v>#REF!</v>
      </c>
      <c r="K303" s="18" t="str">
        <f>'MACHINE INFO'!O303</f>
        <v>VIDEO MACHINE</v>
      </c>
      <c r="L303" s="18" t="e">
        <f>'MACHINE INFO'!#REF!</f>
        <v>#REF!</v>
      </c>
      <c r="M303" s="573">
        <f>IF('MACHINE INFO'!P303="","",'MACHINE INFO'!P303)</f>
        <v>0</v>
      </c>
      <c r="N303" s="235">
        <f>'MACHINE INFO'!S303</f>
        <v>45595</v>
      </c>
      <c r="O303" s="344">
        <f>IF(D303=0,"",(IF($F$3="YTD TOTALS",SUM(Blank2:TEMPLATE!C304),SUM(Blank:TEMPLATE!C304))))</f>
        <v>0</v>
      </c>
      <c r="P303" s="344" t="s">
        <v>870</v>
      </c>
      <c r="Q303" s="344">
        <f>IF(D303=0,"",(IF($F$3="YTD TOTALS",SUM(Blank2:TEMPLATE!G304),SUM(Blank:TEMPLATE!G304))))</f>
        <v>0</v>
      </c>
      <c r="R303" s="344" t="str">
        <f t="shared" si="28"/>
        <v/>
      </c>
      <c r="S303" s="344">
        <f>IF(D303=0,"",(IF($F$3="YTD TOTALS",SUM(SUM(Blank2:TEMPLATE!D304),SUM(Blank2:TEMPLATE!E304)),SUM(SUM(Blank:TEMPLATE!D304),SUM(Blank:TEMPLATE!E304)))))</f>
        <v>0</v>
      </c>
      <c r="T303" s="344" t="str">
        <f t="shared" si="29"/>
        <v/>
      </c>
      <c r="U303" s="344">
        <f>IF(D303=0,"",(IF($F$3="YTD TOTALS",SUM(Blank2:TEMPLATE!F304),SUM(Blank:TEMPLATE!F304))))</f>
        <v>0</v>
      </c>
      <c r="V303" s="344" t="str">
        <f t="shared" si="30"/>
        <v/>
      </c>
      <c r="W303" s="344">
        <f>IF(D303=0,"",(IF($F$3="YTD TOTALS",SUM(Blank2:TEMPLATE!H304),SUM(Blank:TEMPLATE!H304))))</f>
        <v>0</v>
      </c>
      <c r="X303" s="344">
        <f>IF(D303=0,"",(IF($F$3="YTD TOTALS",SUM(Blank2:TEMPLATE!I304),SUM(Blank:TEMPLATE!I304))))</f>
        <v>0</v>
      </c>
      <c r="Y303" s="344">
        <f>IF(D303=0,"",(IF($F$3="YTD TOTALS",SUM(Blank2:TEMPLATE!J304),SUM(Blank:TEMPLATE!J304))))</f>
        <v>0</v>
      </c>
      <c r="Z303" s="344">
        <f>IF(D303=0,"",(IF($F$3="YTD TOTALS",(SUM(Blank2:TEMPLATE!L304)-('MACHINE INFO'!P303*(B$6-B303+1))),(SUM(Blank:TEMPLATE!L304)-('MACHINE INFO'!P303*(B$6-B303+1))))))</f>
        <v>0</v>
      </c>
      <c r="AA303" s="345">
        <f t="shared" si="31"/>
        <v>0</v>
      </c>
      <c r="AB303" s="346">
        <f>IF(D303=0,"",(SUM('MACHINE INFO'!Q303)))</f>
        <v>0.13839999999999997</v>
      </c>
      <c r="AC303" s="347" t="str">
        <f t="shared" si="32"/>
        <v/>
      </c>
      <c r="AD303" s="348" t="str">
        <f t="shared" si="33"/>
        <v/>
      </c>
      <c r="AE303" s="1"/>
      <c r="AF303" s="1"/>
      <c r="AG303" s="1"/>
      <c r="AH303" s="1"/>
      <c r="AI303" s="1"/>
      <c r="AJ303" s="1"/>
      <c r="AK303" s="1"/>
      <c r="AL303" s="1"/>
      <c r="AM303" s="1"/>
      <c r="AN303" s="1"/>
      <c r="AO303" s="1"/>
      <c r="AP303" s="1"/>
    </row>
    <row r="304" spans="1:43" s="17" customFormat="1" ht="14.25" x14ac:dyDescent="0.4">
      <c r="A304" s="252" t="str">
        <f>'MACHINE INFO'!B304</f>
        <v>TP</v>
      </c>
      <c r="B304" s="228">
        <f>IF($F$3="YTD TOTALS",IF('MACHINE INFO'!C304-B$2&gt;0,'MACHINE INFO'!C304,B$2),'MACHINE INFO'!C304)</f>
        <v>45921</v>
      </c>
      <c r="C304" s="18">
        <f>'MACHINE INFO'!E304</f>
        <v>538</v>
      </c>
      <c r="D304" s="18">
        <f>'MACHINE INFO'!F304</f>
        <v>412754475</v>
      </c>
      <c r="E304" s="19">
        <f>'MACHINE INFO'!G304</f>
        <v>0.01</v>
      </c>
      <c r="F304" s="18" t="str">
        <f>'MACHINE INFO'!H304</f>
        <v>IGT</v>
      </c>
      <c r="G304" s="18">
        <f>'MACHINE INFO'!M304</f>
        <v>0</v>
      </c>
      <c r="H304" s="18" t="str">
        <f>'MACHINE INFO'!N304</f>
        <v>5R40L80-400CR</v>
      </c>
      <c r="I304" s="336" t="e">
        <f>'MACHINE INFO'!#REF!</f>
        <v>#REF!</v>
      </c>
      <c r="J304" s="336" t="e">
        <f>'MACHINE INFO'!#REF!</f>
        <v>#REF!</v>
      </c>
      <c r="K304" s="18" t="str">
        <f>'MACHINE INFO'!O304</f>
        <v>VIDEO MACHINE</v>
      </c>
      <c r="L304" s="18" t="e">
        <f>'MACHINE INFO'!#REF!</f>
        <v>#REF!</v>
      </c>
      <c r="M304" s="573">
        <f>IF('MACHINE INFO'!P304="","",'MACHINE INFO'!P304)</f>
        <v>0</v>
      </c>
      <c r="N304" s="235">
        <f>'MACHINE INFO'!S304</f>
        <v>45597</v>
      </c>
      <c r="O304" s="344">
        <f>IF(D304=0,"",(IF($F$3="YTD TOTALS",SUM(Blank2:TEMPLATE!C305),SUM(Blank:TEMPLATE!C305))))</f>
        <v>0</v>
      </c>
      <c r="P304" s="344" t="s">
        <v>871</v>
      </c>
      <c r="Q304" s="344">
        <f>IF(D304=0,"",(IF($F$3="YTD TOTALS",SUM(Blank2:TEMPLATE!G305),SUM(Blank:TEMPLATE!G305))))</f>
        <v>0</v>
      </c>
      <c r="R304" s="344" t="str">
        <f t="shared" si="28"/>
        <v/>
      </c>
      <c r="S304" s="344">
        <f>IF(D304=0,"",(IF($F$3="YTD TOTALS",SUM(SUM(Blank2:TEMPLATE!D305),SUM(Blank2:TEMPLATE!E305)),SUM(SUM(Blank:TEMPLATE!D305),SUM(Blank:TEMPLATE!E305)))))</f>
        <v>0</v>
      </c>
      <c r="T304" s="344" t="str">
        <f t="shared" si="29"/>
        <v/>
      </c>
      <c r="U304" s="344">
        <f>IF(D304=0,"",(IF($F$3="YTD TOTALS",SUM(Blank2:TEMPLATE!F305),SUM(Blank:TEMPLATE!F305))))</f>
        <v>0</v>
      </c>
      <c r="V304" s="344" t="str">
        <f t="shared" si="30"/>
        <v/>
      </c>
      <c r="W304" s="344">
        <f>IF(D304=0,"",(IF($F$3="YTD TOTALS",SUM(Blank2:TEMPLATE!H305),SUM(Blank:TEMPLATE!H305))))</f>
        <v>0</v>
      </c>
      <c r="X304" s="344">
        <f>IF(D304=0,"",(IF($F$3="YTD TOTALS",SUM(Blank2:TEMPLATE!I305),SUM(Blank:TEMPLATE!I305))))</f>
        <v>0</v>
      </c>
      <c r="Y304" s="344">
        <f>IF(D304=0,"",(IF($F$3="YTD TOTALS",SUM(Blank2:TEMPLATE!J305),SUM(Blank:TEMPLATE!J305))))</f>
        <v>0</v>
      </c>
      <c r="Z304" s="344">
        <f>IF(D304=0,"",(IF($F$3="YTD TOTALS",(SUM(Blank2:TEMPLATE!L305)-('MACHINE INFO'!P304*(B$6-B304+1))),(SUM(Blank:TEMPLATE!L305)-('MACHINE INFO'!P304*(B$6-B304+1))))))</f>
        <v>0</v>
      </c>
      <c r="AA304" s="345">
        <f t="shared" si="31"/>
        <v>0</v>
      </c>
      <c r="AB304" s="346">
        <f>IF(D304=0,"",(SUM('MACHINE INFO'!Q304)))</f>
        <v>0.1179</v>
      </c>
      <c r="AC304" s="347" t="str">
        <f t="shared" si="32"/>
        <v/>
      </c>
      <c r="AD304" s="348" t="str">
        <f t="shared" si="33"/>
        <v/>
      </c>
      <c r="AE304" s="1"/>
      <c r="AF304" s="1"/>
      <c r="AG304" s="1"/>
      <c r="AH304" s="1"/>
      <c r="AI304" s="1"/>
      <c r="AJ304" s="1"/>
      <c r="AK304" s="1"/>
      <c r="AL304" s="1"/>
      <c r="AM304" s="1"/>
      <c r="AN304" s="1"/>
      <c r="AO304" s="1"/>
      <c r="AP304" s="1"/>
    </row>
    <row r="305" spans="1:43" s="17" customFormat="1" ht="14.25" x14ac:dyDescent="0.4">
      <c r="A305" s="252" t="str">
        <f>'MACHINE INFO'!B305</f>
        <v>TP</v>
      </c>
      <c r="B305" s="228">
        <f>IF($F$3="YTD TOTALS",IF('MACHINE INFO'!C305-B$2&gt;0,'MACHINE INFO'!C305,B$2),'MACHINE INFO'!C305)</f>
        <v>45921</v>
      </c>
      <c r="C305" s="18">
        <f>'MACHINE INFO'!E305</f>
        <v>539</v>
      </c>
      <c r="D305" s="18">
        <f>'MACHINE INFO'!F305</f>
        <v>412764962</v>
      </c>
      <c r="E305" s="19">
        <f>'MACHINE INFO'!G305</f>
        <v>0.01</v>
      </c>
      <c r="F305" s="18" t="str">
        <f>'MACHINE INFO'!H305</f>
        <v>IGT</v>
      </c>
      <c r="G305" s="18">
        <f>'MACHINE INFO'!M305</f>
        <v>0</v>
      </c>
      <c r="H305" s="18" t="str">
        <f>'MACHINE INFO'!N305</f>
        <v>5R50L80-400CR</v>
      </c>
      <c r="I305" s="336" t="e">
        <f>'MACHINE INFO'!#REF!</f>
        <v>#REF!</v>
      </c>
      <c r="J305" s="336" t="e">
        <f>'MACHINE INFO'!#REF!</f>
        <v>#REF!</v>
      </c>
      <c r="K305" s="18" t="str">
        <f>'MACHINE INFO'!O305</f>
        <v>VIDEO MACHINE</v>
      </c>
      <c r="L305" s="18" t="e">
        <f>'MACHINE INFO'!#REF!</f>
        <v>#REF!</v>
      </c>
      <c r="M305" s="573">
        <f>IF('MACHINE INFO'!P305="","",'MACHINE INFO'!P305)</f>
        <v>0</v>
      </c>
      <c r="N305" s="235">
        <f>'MACHINE INFO'!S305</f>
        <v>45597</v>
      </c>
      <c r="O305" s="344">
        <f>IF(D305=0,"",(IF($F$3="YTD TOTALS",SUM(Blank2:TEMPLATE!C306),SUM(Blank:TEMPLATE!C306))))</f>
        <v>0</v>
      </c>
      <c r="P305" s="344" t="s">
        <v>872</v>
      </c>
      <c r="Q305" s="344">
        <f>IF(D305=0,"",(IF($F$3="YTD TOTALS",SUM(Blank2:TEMPLATE!G306),SUM(Blank:TEMPLATE!G306))))</f>
        <v>0</v>
      </c>
      <c r="R305" s="344" t="str">
        <f t="shared" si="28"/>
        <v/>
      </c>
      <c r="S305" s="344">
        <f>IF(D305=0,"",(IF($F$3="YTD TOTALS",SUM(SUM(Blank2:TEMPLATE!D306),SUM(Blank2:TEMPLATE!E306)),SUM(SUM(Blank:TEMPLATE!D306),SUM(Blank:TEMPLATE!E306)))))</f>
        <v>0</v>
      </c>
      <c r="T305" s="344" t="str">
        <f t="shared" si="29"/>
        <v/>
      </c>
      <c r="U305" s="344">
        <f>IF(D305=0,"",(IF($F$3="YTD TOTALS",SUM(Blank2:TEMPLATE!F306),SUM(Blank:TEMPLATE!F306))))</f>
        <v>0</v>
      </c>
      <c r="V305" s="344" t="str">
        <f t="shared" si="30"/>
        <v/>
      </c>
      <c r="W305" s="344">
        <f>IF(D305=0,"",(IF($F$3="YTD TOTALS",SUM(Blank2:TEMPLATE!H306),SUM(Blank:TEMPLATE!H306))))</f>
        <v>0</v>
      </c>
      <c r="X305" s="344">
        <f>IF(D305=0,"",(IF($F$3="YTD TOTALS",SUM(Blank2:TEMPLATE!I306),SUM(Blank:TEMPLATE!I306))))</f>
        <v>0</v>
      </c>
      <c r="Y305" s="344">
        <f>IF(D305=0,"",(IF($F$3="YTD TOTALS",SUM(Blank2:TEMPLATE!J306),SUM(Blank:TEMPLATE!J306))))</f>
        <v>0</v>
      </c>
      <c r="Z305" s="344">
        <f>IF(D305=0,"",(IF($F$3="YTD TOTALS",(SUM(Blank2:TEMPLATE!L306)-('MACHINE INFO'!P305*(B$6-B305+1))),(SUM(Blank:TEMPLATE!L306)-('MACHINE INFO'!P305*(B$6-B305+1))))))</f>
        <v>0</v>
      </c>
      <c r="AA305" s="345">
        <f t="shared" si="31"/>
        <v>0</v>
      </c>
      <c r="AB305" s="346">
        <f>IF(D305=0,"",(SUM('MACHINE INFO'!Q305)))</f>
        <v>0.1179</v>
      </c>
      <c r="AC305" s="347" t="str">
        <f t="shared" si="32"/>
        <v/>
      </c>
      <c r="AD305" s="348" t="str">
        <f t="shared" si="33"/>
        <v/>
      </c>
      <c r="AE305" s="1"/>
      <c r="AF305" s="1"/>
      <c r="AG305" s="1"/>
      <c r="AH305" s="1"/>
      <c r="AI305" s="1"/>
      <c r="AJ305" s="1"/>
      <c r="AK305" s="1"/>
      <c r="AL305" s="1"/>
      <c r="AM305" s="1"/>
      <c r="AN305" s="1"/>
      <c r="AO305" s="1"/>
      <c r="AP305" s="1"/>
    </row>
    <row r="306" spans="1:43" s="17" customFormat="1" ht="14.25" x14ac:dyDescent="0.4">
      <c r="A306" s="252" t="str">
        <f>'MACHINE INFO'!B306</f>
        <v>TP</v>
      </c>
      <c r="B306" s="228">
        <f>IF($F$3="YTD TOTALS",IF('MACHINE INFO'!C306-B$2&gt;0,'MACHINE INFO'!C306,B$2),'MACHINE INFO'!C306)</f>
        <v>45920</v>
      </c>
      <c r="C306" s="18">
        <f>'MACHINE INFO'!E306</f>
        <v>540</v>
      </c>
      <c r="D306" s="18">
        <f>'MACHINE INFO'!F306</f>
        <v>412779847</v>
      </c>
      <c r="E306" s="19">
        <f>'MACHINE INFO'!G306</f>
        <v>0.01</v>
      </c>
      <c r="F306" s="18" t="str">
        <f>'MACHINE INFO'!H306</f>
        <v>IGT</v>
      </c>
      <c r="G306" s="18">
        <f>'MACHINE INFO'!M306</f>
        <v>0</v>
      </c>
      <c r="H306" s="18" t="str">
        <f>'MACHINE INFO'!N306</f>
        <v>5R40L65-520CR</v>
      </c>
      <c r="I306" s="336" t="e">
        <f>'MACHINE INFO'!#REF!</f>
        <v>#REF!</v>
      </c>
      <c r="J306" s="336" t="e">
        <f>'MACHINE INFO'!#REF!</f>
        <v>#REF!</v>
      </c>
      <c r="K306" s="18" t="str">
        <f>'MACHINE INFO'!O306</f>
        <v>VIDEO MACHINE</v>
      </c>
      <c r="L306" s="18" t="e">
        <f>'MACHINE INFO'!#REF!</f>
        <v>#REF!</v>
      </c>
      <c r="M306" s="573">
        <f>IF('MACHINE INFO'!P306="","",'MACHINE INFO'!P306)</f>
        <v>0</v>
      </c>
      <c r="N306" s="235">
        <f>'MACHINE INFO'!S306</f>
        <v>45597</v>
      </c>
      <c r="O306" s="344">
        <f>IF(D306=0,"",(IF($F$3="YTD TOTALS",SUM(Blank2:TEMPLATE!C307),SUM(Blank:TEMPLATE!C307))))</f>
        <v>0</v>
      </c>
      <c r="P306" s="344" t="s">
        <v>873</v>
      </c>
      <c r="Q306" s="344">
        <f>IF(D306=0,"",(IF($F$3="YTD TOTALS",SUM(Blank2:TEMPLATE!G307),SUM(Blank:TEMPLATE!G307))))</f>
        <v>0</v>
      </c>
      <c r="R306" s="344" t="str">
        <f t="shared" si="28"/>
        <v/>
      </c>
      <c r="S306" s="344">
        <f>IF(D306=0,"",(IF($F$3="YTD TOTALS",SUM(SUM(Blank2:TEMPLATE!D307),SUM(Blank2:TEMPLATE!E307)),SUM(SUM(Blank:TEMPLATE!D307),SUM(Blank:TEMPLATE!E307)))))</f>
        <v>0</v>
      </c>
      <c r="T306" s="344" t="str">
        <f t="shared" si="29"/>
        <v/>
      </c>
      <c r="U306" s="344">
        <f>IF(D306=0,"",(IF($F$3="YTD TOTALS",SUM(Blank2:TEMPLATE!F307),SUM(Blank:TEMPLATE!F307))))</f>
        <v>0</v>
      </c>
      <c r="V306" s="344" t="str">
        <f t="shared" si="30"/>
        <v/>
      </c>
      <c r="W306" s="344">
        <f>IF(D306=0,"",(IF($F$3="YTD TOTALS",SUM(Blank2:TEMPLATE!H307),SUM(Blank:TEMPLATE!H307))))</f>
        <v>0</v>
      </c>
      <c r="X306" s="344">
        <f>IF(D306=0,"",(IF($F$3="YTD TOTALS",SUM(Blank2:TEMPLATE!I307),SUM(Blank:TEMPLATE!I307))))</f>
        <v>0</v>
      </c>
      <c r="Y306" s="344">
        <f>IF(D306=0,"",(IF($F$3="YTD TOTALS",SUM(Blank2:TEMPLATE!J307),SUM(Blank:TEMPLATE!J307))))</f>
        <v>0</v>
      </c>
      <c r="Z306" s="344">
        <f>IF(D306=0,"",(IF($F$3="YTD TOTALS",(SUM(Blank2:TEMPLATE!L307)-('MACHINE INFO'!P306*(B$6-B306+1))),(SUM(Blank:TEMPLATE!L307)-('MACHINE INFO'!P306*(B$6-B306+1))))))</f>
        <v>0</v>
      </c>
      <c r="AA306" s="345">
        <f t="shared" si="31"/>
        <v>0</v>
      </c>
      <c r="AB306" s="346">
        <f>IF(D306=0,"",(SUM('MACHINE INFO'!Q306)))</f>
        <v>0.125</v>
      </c>
      <c r="AC306" s="347" t="str">
        <f t="shared" si="32"/>
        <v/>
      </c>
      <c r="AD306" s="348" t="str">
        <f t="shared" si="33"/>
        <v/>
      </c>
      <c r="AE306" s="1"/>
      <c r="AF306" s="1"/>
      <c r="AG306" s="1"/>
      <c r="AH306" s="1"/>
      <c r="AI306" s="1"/>
      <c r="AJ306" s="1"/>
      <c r="AK306" s="1"/>
      <c r="AL306" s="1"/>
      <c r="AM306" s="1"/>
      <c r="AN306" s="1"/>
      <c r="AO306" s="1"/>
      <c r="AP306" s="1"/>
    </row>
    <row r="307" spans="1:43" s="17" customFormat="1" ht="14.25" x14ac:dyDescent="0.4">
      <c r="A307" s="252" t="str">
        <f>'MACHINE INFO'!B307</f>
        <v>TP</v>
      </c>
      <c r="B307" s="228">
        <f>IF($F$3="YTD TOTALS",IF('MACHINE INFO'!C307-B$2&gt;0,'MACHINE INFO'!C307,B$2),'MACHINE INFO'!C307)</f>
        <v>45920</v>
      </c>
      <c r="C307" s="18">
        <f>'MACHINE INFO'!E307</f>
        <v>541</v>
      </c>
      <c r="D307" s="18">
        <f>'MACHINE INFO'!F307</f>
        <v>412783273</v>
      </c>
      <c r="E307" s="19">
        <f>'MACHINE INFO'!G307</f>
        <v>0.01</v>
      </c>
      <c r="F307" s="18" t="str">
        <f>'MACHINE INFO'!H307</f>
        <v>IGT</v>
      </c>
      <c r="G307" s="18">
        <f>'MACHINE INFO'!M307</f>
        <v>0</v>
      </c>
      <c r="H307" s="18" t="str">
        <f>'MACHINE INFO'!N307</f>
        <v>5R40L65-520CR</v>
      </c>
      <c r="I307" s="336" t="e">
        <f>'MACHINE INFO'!#REF!</f>
        <v>#REF!</v>
      </c>
      <c r="J307" s="336" t="e">
        <f>'MACHINE INFO'!#REF!</f>
        <v>#REF!</v>
      </c>
      <c r="K307" s="18" t="str">
        <f>'MACHINE INFO'!O307</f>
        <v>VIDEO MACHINE</v>
      </c>
      <c r="L307" s="18" t="e">
        <f>'MACHINE INFO'!#REF!</f>
        <v>#REF!</v>
      </c>
      <c r="M307" s="573">
        <f>IF('MACHINE INFO'!P307="","",'MACHINE INFO'!P307)</f>
        <v>0</v>
      </c>
      <c r="N307" s="235">
        <f>'MACHINE INFO'!S307</f>
        <v>45597</v>
      </c>
      <c r="O307" s="344">
        <f>IF(D307=0,"",(IF($F$3="YTD TOTALS",SUM(Blank2:TEMPLATE!C308),SUM(Blank:TEMPLATE!C308))))</f>
        <v>0</v>
      </c>
      <c r="P307" s="344" t="s">
        <v>874</v>
      </c>
      <c r="Q307" s="344">
        <f>IF(D307=0,"",(IF($F$3="YTD TOTALS",SUM(Blank2:TEMPLATE!G308),SUM(Blank:TEMPLATE!G308))))</f>
        <v>0</v>
      </c>
      <c r="R307" s="344" t="str">
        <f t="shared" si="28"/>
        <v/>
      </c>
      <c r="S307" s="344">
        <f>IF(D307=0,"",(IF($F$3="YTD TOTALS",SUM(SUM(Blank2:TEMPLATE!D308),SUM(Blank2:TEMPLATE!E308)),SUM(SUM(Blank:TEMPLATE!D308),SUM(Blank:TEMPLATE!E308)))))</f>
        <v>0</v>
      </c>
      <c r="T307" s="344" t="str">
        <f t="shared" si="29"/>
        <v/>
      </c>
      <c r="U307" s="344">
        <f>IF(D307=0,"",(IF($F$3="YTD TOTALS",SUM(Blank2:TEMPLATE!F308),SUM(Blank:TEMPLATE!F308))))</f>
        <v>0</v>
      </c>
      <c r="V307" s="344" t="str">
        <f t="shared" si="30"/>
        <v/>
      </c>
      <c r="W307" s="344">
        <f>IF(D307=0,"",(IF($F$3="YTD TOTALS",SUM(Blank2:TEMPLATE!H308),SUM(Blank:TEMPLATE!H308))))</f>
        <v>0</v>
      </c>
      <c r="X307" s="344">
        <f>IF(D307=0,"",(IF($F$3="YTD TOTALS",SUM(Blank2:TEMPLATE!I308),SUM(Blank:TEMPLATE!I308))))</f>
        <v>0</v>
      </c>
      <c r="Y307" s="344">
        <f>IF(D307=0,"",(IF($F$3="YTD TOTALS",SUM(Blank2:TEMPLATE!J308),SUM(Blank:TEMPLATE!J308))))</f>
        <v>0</v>
      </c>
      <c r="Z307" s="344">
        <f>IF(D307=0,"",(IF($F$3="YTD TOTALS",(SUM(Blank2:TEMPLATE!L308)-('MACHINE INFO'!P307*(B$6-B307+1))),(SUM(Blank:TEMPLATE!L308)-('MACHINE INFO'!P307*(B$6-B307+1))))))</f>
        <v>0</v>
      </c>
      <c r="AA307" s="345">
        <f t="shared" si="31"/>
        <v>0</v>
      </c>
      <c r="AB307" s="346">
        <f>IF(D307=0,"",(SUM('MACHINE INFO'!Q307)))</f>
        <v>0.125</v>
      </c>
      <c r="AC307" s="347" t="str">
        <f t="shared" si="32"/>
        <v/>
      </c>
      <c r="AD307" s="348" t="str">
        <f t="shared" si="33"/>
        <v/>
      </c>
      <c r="AE307" s="1"/>
      <c r="AF307" s="1"/>
      <c r="AG307" s="1"/>
      <c r="AH307" s="1"/>
      <c r="AI307" s="1"/>
      <c r="AJ307" s="1"/>
      <c r="AK307" s="1"/>
      <c r="AL307" s="1"/>
      <c r="AM307" s="1"/>
      <c r="AN307" s="1"/>
      <c r="AO307" s="1"/>
      <c r="AP307" s="1"/>
    </row>
    <row r="308" spans="1:43" s="17" customFormat="1" ht="14.25" x14ac:dyDescent="0.4">
      <c r="A308" s="252" t="str">
        <f>'MACHINE INFO'!B308</f>
        <v>TP</v>
      </c>
      <c r="B308" s="228">
        <f>IF($F$3="YTD TOTALS",IF('MACHINE INFO'!C308-B$2&gt;0,'MACHINE INFO'!C308,B$2),'MACHINE INFO'!C308)</f>
        <v>45922</v>
      </c>
      <c r="C308" s="18">
        <f>'MACHINE INFO'!E308</f>
        <v>542</v>
      </c>
      <c r="D308" s="18">
        <f>'MACHINE INFO'!F308</f>
        <v>412792236</v>
      </c>
      <c r="E308" s="19">
        <f>'MACHINE INFO'!G308</f>
        <v>0.01</v>
      </c>
      <c r="F308" s="18" t="str">
        <f>'MACHINE INFO'!H308</f>
        <v>ARISTOCRAT</v>
      </c>
      <c r="G308" s="18">
        <f>'MACHINE INFO'!M308</f>
        <v>0</v>
      </c>
      <c r="H308" s="18" t="str">
        <f>'MACHINE INFO'!N308</f>
        <v>5R1024W100-1000CR</v>
      </c>
      <c r="I308" s="336" t="e">
        <f>'MACHINE INFO'!#REF!</f>
        <v>#REF!</v>
      </c>
      <c r="J308" s="336" t="e">
        <f>'MACHINE INFO'!#REF!</f>
        <v>#REF!</v>
      </c>
      <c r="K308" s="18" t="str">
        <f>'MACHINE INFO'!O308</f>
        <v>VIDEO MACHINE</v>
      </c>
      <c r="L308" s="18" t="e">
        <f>'MACHINE INFO'!#REF!</f>
        <v>#REF!</v>
      </c>
      <c r="M308" s="573">
        <f>IF('MACHINE INFO'!P308="","",'MACHINE INFO'!P308)</f>
        <v>0</v>
      </c>
      <c r="N308" s="235">
        <f>'MACHINE INFO'!S308</f>
        <v>45627</v>
      </c>
      <c r="O308" s="344">
        <f>IF(D308=0,"",(IF($F$3="YTD TOTALS",SUM(Blank2:TEMPLATE!C309),SUM(Blank:TEMPLATE!C309))))</f>
        <v>0</v>
      </c>
      <c r="P308" s="344" t="s">
        <v>875</v>
      </c>
      <c r="Q308" s="344">
        <f>IF(D308=0,"",(IF($F$3="YTD TOTALS",SUM(Blank2:TEMPLATE!G309),SUM(Blank:TEMPLATE!G309))))</f>
        <v>0</v>
      </c>
      <c r="R308" s="344" t="str">
        <f t="shared" si="28"/>
        <v/>
      </c>
      <c r="S308" s="344">
        <f>IF(D308=0,"",(IF($F$3="YTD TOTALS",SUM(SUM(Blank2:TEMPLATE!D309),SUM(Blank2:TEMPLATE!E309)),SUM(SUM(Blank:TEMPLATE!D309),SUM(Blank:TEMPLATE!E309)))))</f>
        <v>0</v>
      </c>
      <c r="T308" s="344" t="str">
        <f t="shared" si="29"/>
        <v/>
      </c>
      <c r="U308" s="344">
        <f>IF(D308=0,"",(IF($F$3="YTD TOTALS",SUM(Blank2:TEMPLATE!F309),SUM(Blank:TEMPLATE!F309))))</f>
        <v>0</v>
      </c>
      <c r="V308" s="344" t="str">
        <f t="shared" si="30"/>
        <v/>
      </c>
      <c r="W308" s="344">
        <f>IF(D308=0,"",(IF($F$3="YTD TOTALS",SUM(Blank2:TEMPLATE!H309),SUM(Blank:TEMPLATE!H309))))</f>
        <v>0</v>
      </c>
      <c r="X308" s="344">
        <f>IF(D308=0,"",(IF($F$3="YTD TOTALS",SUM(Blank2:TEMPLATE!I309),SUM(Blank:TEMPLATE!I309))))</f>
        <v>0</v>
      </c>
      <c r="Y308" s="344">
        <f>IF(D308=0,"",(IF($F$3="YTD TOTALS",SUM(Blank2:TEMPLATE!J309),SUM(Blank:TEMPLATE!J309))))</f>
        <v>0</v>
      </c>
      <c r="Z308" s="344">
        <f>IF(D308=0,"",(IF($F$3="YTD TOTALS",(SUM(Blank2:TEMPLATE!L309)-('MACHINE INFO'!P308*(B$6-B308+1))),(SUM(Blank:TEMPLATE!L309)-('MACHINE INFO'!P308*(B$6-B308+1))))))</f>
        <v>0</v>
      </c>
      <c r="AA308" s="345">
        <f t="shared" si="31"/>
        <v>0</v>
      </c>
      <c r="AB308" s="346">
        <f>IF(D308=0,"",(SUM('MACHINE INFO'!Q308)))</f>
        <v>0.12190000000000001</v>
      </c>
      <c r="AC308" s="347" t="str">
        <f t="shared" si="32"/>
        <v/>
      </c>
      <c r="AD308" s="348" t="str">
        <f t="shared" si="33"/>
        <v/>
      </c>
      <c r="AE308" s="1"/>
      <c r="AF308" s="1"/>
      <c r="AG308" s="1"/>
      <c r="AH308" s="1"/>
      <c r="AI308" s="1"/>
      <c r="AJ308" s="1"/>
      <c r="AK308" s="1"/>
      <c r="AL308" s="1"/>
      <c r="AM308" s="1"/>
      <c r="AN308" s="1"/>
      <c r="AO308" s="1"/>
      <c r="AP308" s="1"/>
    </row>
    <row r="309" spans="1:43" s="17" customFormat="1" ht="14.25" x14ac:dyDescent="0.4">
      <c r="A309" s="252" t="str">
        <f>'MACHINE INFO'!B309</f>
        <v>TP</v>
      </c>
      <c r="B309" s="228">
        <f>IF($F$3="YTD TOTALS",IF('MACHINE INFO'!C309-B$2&gt;0,'MACHINE INFO'!C309,B$2),'MACHINE INFO'!C309)</f>
        <v>45922</v>
      </c>
      <c r="C309" s="18">
        <f>'MACHINE INFO'!E309</f>
        <v>543</v>
      </c>
      <c r="D309" s="18">
        <f>'MACHINE INFO'!F309</f>
        <v>412807766</v>
      </c>
      <c r="E309" s="19">
        <f>'MACHINE INFO'!G309</f>
        <v>0.01</v>
      </c>
      <c r="F309" s="18" t="str">
        <f>'MACHINE INFO'!H309</f>
        <v>ARISTOCRAT</v>
      </c>
      <c r="G309" s="18">
        <f>'MACHINE INFO'!M309</f>
        <v>0</v>
      </c>
      <c r="H309" s="18" t="str">
        <f>'MACHINE INFO'!N309</f>
        <v>5R1024W100-1000CR</v>
      </c>
      <c r="I309" s="336" t="e">
        <f>'MACHINE INFO'!#REF!</f>
        <v>#REF!</v>
      </c>
      <c r="J309" s="336" t="e">
        <f>'MACHINE INFO'!#REF!</f>
        <v>#REF!</v>
      </c>
      <c r="K309" s="18" t="str">
        <f>'MACHINE INFO'!O309</f>
        <v>VIDEO MACHINE</v>
      </c>
      <c r="L309" s="18" t="e">
        <f>'MACHINE INFO'!#REF!</f>
        <v>#REF!</v>
      </c>
      <c r="M309" s="573">
        <f>IF('MACHINE INFO'!P309="","",'MACHINE INFO'!P309)</f>
        <v>0</v>
      </c>
      <c r="N309" s="235">
        <f>'MACHINE INFO'!S309</f>
        <v>45627</v>
      </c>
      <c r="O309" s="344">
        <f>IF(D309=0,"",(IF($F$3="YTD TOTALS",SUM(Blank2:TEMPLATE!C310),SUM(Blank:TEMPLATE!C310))))</f>
        <v>0</v>
      </c>
      <c r="P309" s="344" t="s">
        <v>876</v>
      </c>
      <c r="Q309" s="344">
        <f>IF(D309=0,"",(IF($F$3="YTD TOTALS",SUM(Blank2:TEMPLATE!G310),SUM(Blank:TEMPLATE!G310))))</f>
        <v>0</v>
      </c>
      <c r="R309" s="344" t="str">
        <f t="shared" si="28"/>
        <v/>
      </c>
      <c r="S309" s="344">
        <f>IF(D309=0,"",(IF($F$3="YTD TOTALS",SUM(SUM(Blank2:TEMPLATE!D310),SUM(Blank2:TEMPLATE!E310)),SUM(SUM(Blank:TEMPLATE!D310),SUM(Blank:TEMPLATE!E310)))))</f>
        <v>0</v>
      </c>
      <c r="T309" s="344" t="str">
        <f t="shared" si="29"/>
        <v/>
      </c>
      <c r="U309" s="344">
        <f>IF(D309=0,"",(IF($F$3="YTD TOTALS",SUM(Blank2:TEMPLATE!F310),SUM(Blank:TEMPLATE!F310))))</f>
        <v>0</v>
      </c>
      <c r="V309" s="344" t="str">
        <f t="shared" si="30"/>
        <v/>
      </c>
      <c r="W309" s="344">
        <f>IF(D309=0,"",(IF($F$3="YTD TOTALS",SUM(Blank2:TEMPLATE!H310),SUM(Blank:TEMPLATE!H310))))</f>
        <v>0</v>
      </c>
      <c r="X309" s="344">
        <f>IF(D309=0,"",(IF($F$3="YTD TOTALS",SUM(Blank2:TEMPLATE!I310),SUM(Blank:TEMPLATE!I310))))</f>
        <v>0</v>
      </c>
      <c r="Y309" s="344">
        <f>IF(D309=0,"",(IF($F$3="YTD TOTALS",SUM(Blank2:TEMPLATE!J310),SUM(Blank:TEMPLATE!J310))))</f>
        <v>0</v>
      </c>
      <c r="Z309" s="344">
        <f>IF(D309=0,"",(IF($F$3="YTD TOTALS",(SUM(Blank2:TEMPLATE!L310)-('MACHINE INFO'!P309*(B$6-B309+1))),(SUM(Blank:TEMPLATE!L310)-('MACHINE INFO'!P309*(B$6-B309+1))))))</f>
        <v>0</v>
      </c>
      <c r="AA309" s="345">
        <f t="shared" si="31"/>
        <v>0</v>
      </c>
      <c r="AB309" s="346">
        <f>IF(D309=0,"",(SUM('MACHINE INFO'!Q309)))</f>
        <v>0.12190000000000001</v>
      </c>
      <c r="AC309" s="347" t="str">
        <f t="shared" si="32"/>
        <v/>
      </c>
      <c r="AD309" s="348" t="str">
        <f t="shared" si="33"/>
        <v/>
      </c>
      <c r="AE309" s="1"/>
      <c r="AF309" s="1"/>
      <c r="AG309" s="1"/>
      <c r="AH309" s="1"/>
      <c r="AI309" s="1"/>
      <c r="AJ309" s="1"/>
      <c r="AK309" s="1"/>
      <c r="AL309" s="1"/>
      <c r="AM309" s="1"/>
      <c r="AN309" s="1"/>
      <c r="AO309" s="1"/>
      <c r="AP309" s="1"/>
    </row>
    <row r="310" spans="1:43" s="17" customFormat="1" ht="14.25" x14ac:dyDescent="0.4">
      <c r="A310" s="252" t="str">
        <f>'MACHINE INFO'!B310</f>
        <v>TP</v>
      </c>
      <c r="B310" s="228">
        <f>IF($F$3="YTD TOTALS",IF('MACHINE INFO'!C310-B$2&gt;0,'MACHINE INFO'!C310,B$2),'MACHINE INFO'!C310)</f>
        <v>45920</v>
      </c>
      <c r="C310" s="18">
        <f>'MACHINE INFO'!E310</f>
        <v>544</v>
      </c>
      <c r="D310" s="18">
        <f>'MACHINE INFO'!F310</f>
        <v>412814243</v>
      </c>
      <c r="E310" s="19">
        <f>'MACHINE INFO'!G310</f>
        <v>0.01</v>
      </c>
      <c r="F310" s="18" t="str">
        <f>'MACHINE INFO'!H310</f>
        <v>BLUBERI</v>
      </c>
      <c r="G310" s="18">
        <f>'MACHINE INFO'!M310</f>
        <v>0</v>
      </c>
      <c r="H310" s="18" t="str">
        <f>'MACHINE INFO'!N310</f>
        <v>5R30L66-660CR</v>
      </c>
      <c r="I310" s="336" t="e">
        <f>'MACHINE INFO'!#REF!</f>
        <v>#REF!</v>
      </c>
      <c r="J310" s="336" t="e">
        <f>'MACHINE INFO'!#REF!</f>
        <v>#REF!</v>
      </c>
      <c r="K310" s="18" t="str">
        <f>'MACHINE INFO'!O310</f>
        <v>VIDEO MACHINE</v>
      </c>
      <c r="L310" s="18" t="e">
        <f>'MACHINE INFO'!#REF!</f>
        <v>#REF!</v>
      </c>
      <c r="M310" s="573">
        <f>IF('MACHINE INFO'!P310="","",'MACHINE INFO'!P310)</f>
        <v>0</v>
      </c>
      <c r="N310" s="235">
        <f>'MACHINE INFO'!S310</f>
        <v>45597</v>
      </c>
      <c r="O310" s="344">
        <f>IF(D310=0,"",(IF($F$3="YTD TOTALS",SUM(Blank2:TEMPLATE!C311),SUM(Blank:TEMPLATE!C311))))</f>
        <v>0</v>
      </c>
      <c r="P310" s="344" t="s">
        <v>877</v>
      </c>
      <c r="Q310" s="344">
        <f>IF(D310=0,"",(IF($F$3="YTD TOTALS",SUM(Blank2:TEMPLATE!G311),SUM(Blank:TEMPLATE!G311))))</f>
        <v>0</v>
      </c>
      <c r="R310" s="344" t="str">
        <f t="shared" si="28"/>
        <v/>
      </c>
      <c r="S310" s="344">
        <f>IF(D310=0,"",(IF($F$3="YTD TOTALS",SUM(SUM(Blank2:TEMPLATE!D311),SUM(Blank2:TEMPLATE!E311)),SUM(SUM(Blank:TEMPLATE!D311),SUM(Blank:TEMPLATE!E311)))))</f>
        <v>0</v>
      </c>
      <c r="T310" s="344" t="str">
        <f t="shared" si="29"/>
        <v/>
      </c>
      <c r="U310" s="344">
        <f>IF(D310=0,"",(IF($F$3="YTD TOTALS",SUM(Blank2:TEMPLATE!F311),SUM(Blank:TEMPLATE!F311))))</f>
        <v>0</v>
      </c>
      <c r="V310" s="344" t="str">
        <f t="shared" si="30"/>
        <v/>
      </c>
      <c r="W310" s="344">
        <f>IF(D310=0,"",(IF($F$3="YTD TOTALS",SUM(Blank2:TEMPLATE!H311),SUM(Blank:TEMPLATE!H311))))</f>
        <v>0</v>
      </c>
      <c r="X310" s="344">
        <f>IF(D310=0,"",(IF($F$3="YTD TOTALS",SUM(Blank2:TEMPLATE!I311),SUM(Blank:TEMPLATE!I311))))</f>
        <v>0</v>
      </c>
      <c r="Y310" s="344">
        <f>IF(D310=0,"",(IF($F$3="YTD TOTALS",SUM(Blank2:TEMPLATE!J311),SUM(Blank:TEMPLATE!J311))))</f>
        <v>0</v>
      </c>
      <c r="Z310" s="344">
        <f>IF(D310=0,"",(IF($F$3="YTD TOTALS",(SUM(Blank2:TEMPLATE!L311)-('MACHINE INFO'!P310*(B$6-B310+1))),(SUM(Blank:TEMPLATE!L311)-('MACHINE INFO'!P310*(B$6-B310+1))))))</f>
        <v>0</v>
      </c>
      <c r="AA310" s="345">
        <f t="shared" si="31"/>
        <v>0</v>
      </c>
      <c r="AB310" s="346">
        <f>IF(D310=0,"",(SUM('MACHINE INFO'!Q310)))</f>
        <v>0.11990000000000001</v>
      </c>
      <c r="AC310" s="347" t="str">
        <f t="shared" si="32"/>
        <v/>
      </c>
      <c r="AD310" s="348" t="str">
        <f t="shared" si="33"/>
        <v/>
      </c>
      <c r="AE310" s="1"/>
      <c r="AF310" s="1"/>
      <c r="AG310" s="1"/>
      <c r="AH310" s="1"/>
      <c r="AI310" s="1"/>
      <c r="AJ310" s="1"/>
      <c r="AK310" s="1"/>
      <c r="AL310" s="1"/>
      <c r="AM310" s="1"/>
      <c r="AN310" s="1"/>
      <c r="AO310" s="1"/>
      <c r="AP310" s="1"/>
    </row>
    <row r="311" spans="1:43" s="17" customFormat="1" ht="14.25" x14ac:dyDescent="0.4">
      <c r="A311" s="252" t="str">
        <f>'MACHINE INFO'!B311</f>
        <v>TP</v>
      </c>
      <c r="B311" s="228">
        <f>IF($F$3="YTD TOTALS",IF('MACHINE INFO'!C311-B$2&gt;0,'MACHINE INFO'!C311,B$2),'MACHINE INFO'!C311)</f>
        <v>45920</v>
      </c>
      <c r="C311" s="18">
        <f>'MACHINE INFO'!E311</f>
        <v>545</v>
      </c>
      <c r="D311" s="18">
        <f>'MACHINE INFO'!F311</f>
        <v>412820845</v>
      </c>
      <c r="E311" s="19">
        <f>'MACHINE INFO'!G311</f>
        <v>0.01</v>
      </c>
      <c r="F311" s="18" t="str">
        <f>'MACHINE INFO'!H311</f>
        <v>BLUBERI</v>
      </c>
      <c r="G311" s="18">
        <f>'MACHINE INFO'!M311</f>
        <v>0</v>
      </c>
      <c r="H311" s="18" t="str">
        <f>'MACHINE INFO'!N311</f>
        <v>5R30L66-660CR</v>
      </c>
      <c r="I311" s="336" t="e">
        <f>'MACHINE INFO'!#REF!</f>
        <v>#REF!</v>
      </c>
      <c r="J311" s="336" t="e">
        <f>'MACHINE INFO'!#REF!</f>
        <v>#REF!</v>
      </c>
      <c r="K311" s="18" t="str">
        <f>'MACHINE INFO'!O311</f>
        <v>VIDEO MACHINE</v>
      </c>
      <c r="L311" s="18" t="e">
        <f>'MACHINE INFO'!#REF!</f>
        <v>#REF!</v>
      </c>
      <c r="M311" s="573">
        <f>IF('MACHINE INFO'!P311="","",'MACHINE INFO'!P311)</f>
        <v>0</v>
      </c>
      <c r="N311" s="235">
        <f>'MACHINE INFO'!S311</f>
        <v>45597</v>
      </c>
      <c r="O311" s="344">
        <f>IF(D311=0,"",(IF($F$3="YTD TOTALS",SUM(Blank2:TEMPLATE!C312),SUM(Blank:TEMPLATE!C312))))</f>
        <v>0</v>
      </c>
      <c r="P311" s="344" t="s">
        <v>878</v>
      </c>
      <c r="Q311" s="344">
        <f>IF(D311=0,"",(IF($F$3="YTD TOTALS",SUM(Blank2:TEMPLATE!G312),SUM(Blank:TEMPLATE!G312))))</f>
        <v>0</v>
      </c>
      <c r="R311" s="344" t="str">
        <f t="shared" si="28"/>
        <v/>
      </c>
      <c r="S311" s="344">
        <f>IF(D311=0,"",(IF($F$3="YTD TOTALS",SUM(SUM(Blank2:TEMPLATE!D312),SUM(Blank2:TEMPLATE!E312)),SUM(SUM(Blank:TEMPLATE!D312),SUM(Blank:TEMPLATE!E312)))))</f>
        <v>0</v>
      </c>
      <c r="T311" s="344" t="str">
        <f t="shared" si="29"/>
        <v/>
      </c>
      <c r="U311" s="344">
        <f>IF(D311=0,"",(IF($F$3="YTD TOTALS",SUM(Blank2:TEMPLATE!F312),SUM(Blank:TEMPLATE!F312))))</f>
        <v>0</v>
      </c>
      <c r="V311" s="344" t="str">
        <f t="shared" si="30"/>
        <v/>
      </c>
      <c r="W311" s="344">
        <f>IF(D311=0,"",(IF($F$3="YTD TOTALS",SUM(Blank2:TEMPLATE!H312),SUM(Blank:TEMPLATE!H312))))</f>
        <v>0</v>
      </c>
      <c r="X311" s="344">
        <f>IF(D311=0,"",(IF($F$3="YTD TOTALS",SUM(Blank2:TEMPLATE!I312),SUM(Blank:TEMPLATE!I312))))</f>
        <v>0</v>
      </c>
      <c r="Y311" s="344">
        <f>IF(D311=0,"",(IF($F$3="YTD TOTALS",SUM(Blank2:TEMPLATE!J312),SUM(Blank:TEMPLATE!J312))))</f>
        <v>0</v>
      </c>
      <c r="Z311" s="344">
        <f>IF(D311=0,"",(IF($F$3="YTD TOTALS",(SUM(Blank2:TEMPLATE!L312)-('MACHINE INFO'!P311*(B$6-B311+1))),(SUM(Blank:TEMPLATE!L312)-('MACHINE INFO'!P311*(B$6-B311+1))))))</f>
        <v>0</v>
      </c>
      <c r="AA311" s="345">
        <f t="shared" si="31"/>
        <v>0</v>
      </c>
      <c r="AB311" s="346">
        <f>IF(D311=0,"",(SUM('MACHINE INFO'!Q311)))</f>
        <v>0.11990000000000001</v>
      </c>
      <c r="AC311" s="347" t="str">
        <f t="shared" si="32"/>
        <v/>
      </c>
      <c r="AD311" s="348" t="str">
        <f t="shared" si="33"/>
        <v/>
      </c>
      <c r="AE311" s="1"/>
      <c r="AF311" s="1"/>
      <c r="AG311" s="1"/>
      <c r="AH311" s="1"/>
      <c r="AI311" s="1"/>
      <c r="AJ311" s="1"/>
      <c r="AK311" s="1"/>
      <c r="AL311" s="1"/>
      <c r="AM311" s="1"/>
      <c r="AN311" s="1"/>
      <c r="AO311" s="1"/>
      <c r="AP311" s="1"/>
    </row>
    <row r="312" spans="1:43" s="17" customFormat="1" ht="14.25" x14ac:dyDescent="0.4">
      <c r="A312" s="252" t="str">
        <f>'MACHINE INFO'!B312</f>
        <v>TP</v>
      </c>
      <c r="B312" s="228">
        <f>IF($F$3="YTD TOTALS",IF('MACHINE INFO'!C312-B$2&gt;0,'MACHINE INFO'!C312,B$2),'MACHINE INFO'!C312)</f>
        <v>45920</v>
      </c>
      <c r="C312" s="18">
        <f>'MACHINE INFO'!E312</f>
        <v>546</v>
      </c>
      <c r="D312" s="18">
        <f>'MACHINE INFO'!F312</f>
        <v>412832200</v>
      </c>
      <c r="E312" s="19">
        <f>'MACHINE INFO'!G312</f>
        <v>0.01</v>
      </c>
      <c r="F312" s="18" t="str">
        <f>'MACHINE INFO'!H312</f>
        <v>BLUBERI</v>
      </c>
      <c r="G312" s="18">
        <f>'MACHINE INFO'!M312</f>
        <v>0</v>
      </c>
      <c r="H312" s="18" t="str">
        <f>'MACHINE INFO'!N312</f>
        <v>5R30L66-660CR</v>
      </c>
      <c r="I312" s="336" t="e">
        <f>'MACHINE INFO'!#REF!</f>
        <v>#REF!</v>
      </c>
      <c r="J312" s="336" t="e">
        <f>'MACHINE INFO'!#REF!</f>
        <v>#REF!</v>
      </c>
      <c r="K312" s="18" t="str">
        <f>'MACHINE INFO'!O312</f>
        <v>VIDEO MACHINE</v>
      </c>
      <c r="L312" s="18" t="e">
        <f>'MACHINE INFO'!#REF!</f>
        <v>#REF!</v>
      </c>
      <c r="M312" s="573">
        <f>IF('MACHINE INFO'!P312="","",'MACHINE INFO'!P312)</f>
        <v>0</v>
      </c>
      <c r="N312" s="235">
        <f>'MACHINE INFO'!S312</f>
        <v>45597</v>
      </c>
      <c r="O312" s="344">
        <f>IF(D312=0,"",(IF($F$3="YTD TOTALS",SUM(Blank2:TEMPLATE!C313),SUM(Blank:TEMPLATE!C313))))</f>
        <v>0</v>
      </c>
      <c r="P312" s="344" t="s">
        <v>879</v>
      </c>
      <c r="Q312" s="344">
        <f>IF(D312=0,"",(IF($F$3="YTD TOTALS",SUM(Blank2:TEMPLATE!G313),SUM(Blank:TEMPLATE!G313))))</f>
        <v>0</v>
      </c>
      <c r="R312" s="344" t="str">
        <f t="shared" si="28"/>
        <v/>
      </c>
      <c r="S312" s="344">
        <f>IF(D312=0,"",(IF($F$3="YTD TOTALS",SUM(SUM(Blank2:TEMPLATE!D313),SUM(Blank2:TEMPLATE!E313)),SUM(SUM(Blank:TEMPLATE!D313),SUM(Blank:TEMPLATE!E313)))))</f>
        <v>0</v>
      </c>
      <c r="T312" s="344" t="str">
        <f t="shared" si="29"/>
        <v/>
      </c>
      <c r="U312" s="344">
        <f>IF(D312=0,"",(IF($F$3="YTD TOTALS",SUM(Blank2:TEMPLATE!F313),SUM(Blank:TEMPLATE!F313))))</f>
        <v>0</v>
      </c>
      <c r="V312" s="344" t="str">
        <f t="shared" si="30"/>
        <v/>
      </c>
      <c r="W312" s="344">
        <f>IF(D312=0,"",(IF($F$3="YTD TOTALS",SUM(Blank2:TEMPLATE!H313),SUM(Blank:TEMPLATE!H313))))</f>
        <v>0</v>
      </c>
      <c r="X312" s="344">
        <f>IF(D312=0,"",(IF($F$3="YTD TOTALS",SUM(Blank2:TEMPLATE!I313),SUM(Blank:TEMPLATE!I313))))</f>
        <v>0</v>
      </c>
      <c r="Y312" s="344">
        <f>IF(D312=0,"",(IF($F$3="YTD TOTALS",SUM(Blank2:TEMPLATE!J313),SUM(Blank:TEMPLATE!J313))))</f>
        <v>0</v>
      </c>
      <c r="Z312" s="344">
        <f>IF(D312=0,"",(IF($F$3="YTD TOTALS",(SUM(Blank2:TEMPLATE!L313)-('MACHINE INFO'!P312*(B$6-B312+1))),(SUM(Blank:TEMPLATE!L313)-('MACHINE INFO'!P312*(B$6-B312+1))))))</f>
        <v>0</v>
      </c>
      <c r="AA312" s="345">
        <f t="shared" si="31"/>
        <v>0</v>
      </c>
      <c r="AB312" s="346">
        <f>IF(D312=0,"",(SUM('MACHINE INFO'!Q312)))</f>
        <v>0.11990000000000001</v>
      </c>
      <c r="AC312" s="347" t="str">
        <f t="shared" si="32"/>
        <v/>
      </c>
      <c r="AD312" s="348" t="str">
        <f t="shared" si="33"/>
        <v/>
      </c>
      <c r="AE312" s="1"/>
      <c r="AF312" s="1"/>
      <c r="AG312" s="1"/>
      <c r="AH312" s="1"/>
      <c r="AI312" s="1"/>
      <c r="AJ312" s="1"/>
      <c r="AK312" s="1"/>
      <c r="AL312" s="1"/>
      <c r="AM312" s="1"/>
      <c r="AN312" s="1"/>
      <c r="AO312" s="1"/>
      <c r="AP312" s="1"/>
    </row>
    <row r="313" spans="1:43" s="17" customFormat="1" ht="14.25" x14ac:dyDescent="0.4">
      <c r="A313" s="252" t="str">
        <f>'MACHINE INFO'!B313</f>
        <v>TP</v>
      </c>
      <c r="B313" s="228">
        <f>IF($F$3="YTD TOTALS",IF('MACHINE INFO'!C313-B$2&gt;0,'MACHINE INFO'!C313,B$2),'MACHINE INFO'!C313)</f>
        <v>45920</v>
      </c>
      <c r="C313" s="18">
        <f>'MACHINE INFO'!E313</f>
        <v>547</v>
      </c>
      <c r="D313" s="18">
        <f>'MACHINE INFO'!F313</f>
        <v>412843105</v>
      </c>
      <c r="E313" s="19">
        <f>'MACHINE INFO'!G313</f>
        <v>0.01</v>
      </c>
      <c r="F313" s="18" t="str">
        <f>'MACHINE INFO'!H313</f>
        <v>BLUBERI</v>
      </c>
      <c r="G313" s="18">
        <f>'MACHINE INFO'!M313</f>
        <v>0</v>
      </c>
      <c r="H313" s="18" t="str">
        <f>'MACHINE INFO'!N313</f>
        <v>5R50L60-600CR</v>
      </c>
      <c r="I313" s="336" t="e">
        <f>'MACHINE INFO'!#REF!</f>
        <v>#REF!</v>
      </c>
      <c r="J313" s="336" t="e">
        <f>'MACHINE INFO'!#REF!</f>
        <v>#REF!</v>
      </c>
      <c r="K313" s="18" t="str">
        <f>'MACHINE INFO'!O313</f>
        <v>VIDEO MACHINE</v>
      </c>
      <c r="L313" s="18" t="e">
        <f>'MACHINE INFO'!#REF!</f>
        <v>#REF!</v>
      </c>
      <c r="M313" s="573">
        <f>IF('MACHINE INFO'!P313="","",'MACHINE INFO'!P313)</f>
        <v>0</v>
      </c>
      <c r="N313" s="235">
        <f>'MACHINE INFO'!S313</f>
        <v>45597</v>
      </c>
      <c r="O313" s="344">
        <f>IF(D313=0,"",(IF($F$3="YTD TOTALS",SUM(Blank2:TEMPLATE!C314),SUM(Blank:TEMPLATE!C314))))</f>
        <v>0</v>
      </c>
      <c r="P313" s="344" t="s">
        <v>880</v>
      </c>
      <c r="Q313" s="344">
        <f>IF(D313=0,"",(IF($F$3="YTD TOTALS",SUM(Blank2:TEMPLATE!G314),SUM(Blank:TEMPLATE!G314))))</f>
        <v>0</v>
      </c>
      <c r="R313" s="344" t="str">
        <f t="shared" si="28"/>
        <v/>
      </c>
      <c r="S313" s="344">
        <f>IF(D313=0,"",(IF($F$3="YTD TOTALS",SUM(SUM(Blank2:TEMPLATE!D314),SUM(Blank2:TEMPLATE!E314)),SUM(SUM(Blank:TEMPLATE!D314),SUM(Blank:TEMPLATE!E314)))))</f>
        <v>0</v>
      </c>
      <c r="T313" s="344" t="str">
        <f t="shared" si="29"/>
        <v/>
      </c>
      <c r="U313" s="344">
        <f>IF(D313=0,"",(IF($F$3="YTD TOTALS",SUM(Blank2:TEMPLATE!F314),SUM(Blank:TEMPLATE!F314))))</f>
        <v>0</v>
      </c>
      <c r="V313" s="344" t="str">
        <f t="shared" si="30"/>
        <v/>
      </c>
      <c r="W313" s="344">
        <f>IF(D313=0,"",(IF($F$3="YTD TOTALS",SUM(Blank2:TEMPLATE!H314),SUM(Blank:TEMPLATE!H314))))</f>
        <v>0</v>
      </c>
      <c r="X313" s="344">
        <f>IF(D313=0,"",(IF($F$3="YTD TOTALS",SUM(Blank2:TEMPLATE!I314),SUM(Blank:TEMPLATE!I314))))</f>
        <v>0</v>
      </c>
      <c r="Y313" s="344">
        <f>IF(D313=0,"",(IF($F$3="YTD TOTALS",SUM(Blank2:TEMPLATE!J314),SUM(Blank:TEMPLATE!J314))))</f>
        <v>0</v>
      </c>
      <c r="Z313" s="344">
        <f>IF(D313=0,"",(IF($F$3="YTD TOTALS",(SUM(Blank2:TEMPLATE!L314)-('MACHINE INFO'!P313*(B$6-B313+1))),(SUM(Blank:TEMPLATE!L314)-('MACHINE INFO'!P313*(B$6-B313+1))))))</f>
        <v>0</v>
      </c>
      <c r="AA313" s="345">
        <f t="shared" si="31"/>
        <v>0</v>
      </c>
      <c r="AB313" s="346">
        <f>IF(D313=0,"",(SUM('MACHINE INFO'!Q313)))</f>
        <v>0.125</v>
      </c>
      <c r="AC313" s="347" t="str">
        <f t="shared" si="32"/>
        <v/>
      </c>
      <c r="AD313" s="348" t="str">
        <f t="shared" si="33"/>
        <v/>
      </c>
      <c r="AE313" s="1"/>
      <c r="AF313" s="1"/>
      <c r="AG313" s="1"/>
      <c r="AH313" s="1"/>
      <c r="AI313" s="1"/>
      <c r="AJ313" s="1"/>
      <c r="AK313" s="1"/>
      <c r="AL313" s="1"/>
      <c r="AM313" s="1"/>
      <c r="AN313" s="1"/>
      <c r="AO313" s="1"/>
      <c r="AP313" s="1"/>
    </row>
    <row r="314" spans="1:43" s="17" customFormat="1" ht="14.25" x14ac:dyDescent="0.4">
      <c r="A314" s="252" t="str">
        <f>'MACHINE INFO'!B314</f>
        <v>TP</v>
      </c>
      <c r="B314" s="228">
        <f>IF($F$3="YTD TOTALS",IF('MACHINE INFO'!C314-B$2&gt;0,'MACHINE INFO'!C314,B$2),'MACHINE INFO'!C314)</f>
        <v>45920</v>
      </c>
      <c r="C314" s="18">
        <f>'MACHINE INFO'!E314</f>
        <v>548</v>
      </c>
      <c r="D314" s="18">
        <f>'MACHINE INFO'!F314</f>
        <v>412857684</v>
      </c>
      <c r="E314" s="19">
        <f>'MACHINE INFO'!G314</f>
        <v>0.01</v>
      </c>
      <c r="F314" s="18" t="str">
        <f>'MACHINE INFO'!H314</f>
        <v>BLUBERI</v>
      </c>
      <c r="G314" s="18">
        <f>'MACHINE INFO'!M314</f>
        <v>0</v>
      </c>
      <c r="H314" s="18" t="str">
        <f>'MACHINE INFO'!N314</f>
        <v>5R50L60-600CR</v>
      </c>
      <c r="I314" s="336" t="e">
        <f>'MACHINE INFO'!#REF!</f>
        <v>#REF!</v>
      </c>
      <c r="J314" s="336" t="e">
        <f>'MACHINE INFO'!#REF!</f>
        <v>#REF!</v>
      </c>
      <c r="K314" s="18" t="str">
        <f>'MACHINE INFO'!O314</f>
        <v>VIDEO MACHINE</v>
      </c>
      <c r="L314" s="18" t="e">
        <f>'MACHINE INFO'!#REF!</f>
        <v>#REF!</v>
      </c>
      <c r="M314" s="573">
        <f>IF('MACHINE INFO'!P314="","",'MACHINE INFO'!P314)</f>
        <v>0</v>
      </c>
      <c r="N314" s="235">
        <f>'MACHINE INFO'!S314</f>
        <v>45597</v>
      </c>
      <c r="O314" s="344">
        <f>IF(D314=0,"",(IF($F$3="YTD TOTALS",SUM(Blank2:TEMPLATE!C315),SUM(Blank:TEMPLATE!C315))))</f>
        <v>0</v>
      </c>
      <c r="P314" s="344" t="s">
        <v>881</v>
      </c>
      <c r="Q314" s="344">
        <f>IF(D314=0,"",(IF($F$3="YTD TOTALS",SUM(Blank2:TEMPLATE!G315),SUM(Blank:TEMPLATE!G315))))</f>
        <v>0</v>
      </c>
      <c r="R314" s="344" t="str">
        <f t="shared" ref="R314" si="34">IF(D314=0,"",(IF(B$6="","NO DATE",IF(B$5="","NO DATE",IF(Q314=0,"",SUM(Q314/(B$6-B314+1)))))))</f>
        <v/>
      </c>
      <c r="S314" s="344">
        <f>IF(D314=0,"",(IF($F$3="YTD TOTALS",SUM(SUM(Blank2:TEMPLATE!D315),SUM(Blank2:TEMPLATE!E315)),SUM(SUM(Blank:TEMPLATE!D315),SUM(Blank:TEMPLATE!E315)))))</f>
        <v>0</v>
      </c>
      <c r="T314" s="344" t="str">
        <f t="shared" ref="T314" si="35">IF(D314=0,"",(IF(B$6="","NO DATE",IF(B$5="","NO DATE",IF(S314=0,"",SUM(S314/(B$6-B314+1)))))))</f>
        <v/>
      </c>
      <c r="U314" s="344">
        <f>IF(D314=0,"",(IF($F$3="YTD TOTALS",SUM(Blank2:TEMPLATE!F315),SUM(Blank:TEMPLATE!F315))))</f>
        <v>0</v>
      </c>
      <c r="V314" s="344" t="str">
        <f t="shared" ref="V314" si="36">IF(D314=0,"",(IF(B$6="","NO DATE",IF(B$5="","NO DATE",IF(U314=0,"",SUM(U314/(B$6-B314+1)))))))</f>
        <v/>
      </c>
      <c r="W314" s="344">
        <f>IF(D314=0,"",(IF($F$3="YTD TOTALS",SUM(Blank2:TEMPLATE!H315),SUM(Blank:TEMPLATE!H315))))</f>
        <v>0</v>
      </c>
      <c r="X314" s="344">
        <f>IF(D314=0,"",(IF($F$3="YTD TOTALS",SUM(Blank2:TEMPLATE!I315),SUM(Blank:TEMPLATE!I315))))</f>
        <v>0</v>
      </c>
      <c r="Y314" s="344">
        <f>IF(D314=0,"",(IF($F$3="YTD TOTALS",SUM(Blank2:TEMPLATE!J315),SUM(Blank:TEMPLATE!J315))))</f>
        <v>0</v>
      </c>
      <c r="Z314" s="344">
        <f>IF(D314=0,"",(IF($F$3="YTD TOTALS",(SUM(Blank2:TEMPLATE!L315)-('MACHINE INFO'!P314*(B$6-B314+1))),(SUM(Blank:TEMPLATE!L315)-('MACHINE INFO'!P314*(B$6-B314+1))))))</f>
        <v>0</v>
      </c>
      <c r="AA314" s="345">
        <f t="shared" ref="AA314" si="37">IF(D314=0,"",(IF(B$5=0,"NO DATE",IF(B$6=0,"NO DATE",IF(Z314="NO DROP","",SUM(Z314/(B$6-B314+1)))))))</f>
        <v>0</v>
      </c>
      <c r="AB314" s="346">
        <f>IF(D314=0,"",(SUM('MACHINE INFO'!Q314)))</f>
        <v>0.125</v>
      </c>
      <c r="AC314" s="347" t="str">
        <f t="shared" ref="AC314" si="38">IF(D314=0,"",(IF(Z314="NO DROP","",IF(O314=0,"",IF(O314=0,"",SUM(O314-Z314)/O314)))))</f>
        <v/>
      </c>
      <c r="AD314" s="348" t="str">
        <f t="shared" ref="AD314" si="39">IF(AB314=0,"NO THEOR %",IF(AC314="","",SUM(AB314-AC314)))</f>
        <v/>
      </c>
      <c r="AE314" s="1"/>
      <c r="AF314" s="1"/>
      <c r="AG314" s="1"/>
      <c r="AH314" s="1"/>
      <c r="AI314" s="1"/>
      <c r="AJ314" s="1"/>
      <c r="AK314" s="1"/>
      <c r="AL314" s="1"/>
      <c r="AM314" s="1"/>
      <c r="AN314" s="1"/>
      <c r="AO314" s="1"/>
      <c r="AP314" s="1"/>
    </row>
    <row r="315" spans="1:43" s="17" customFormat="1" ht="14.25" x14ac:dyDescent="0.4">
      <c r="A315" s="252" t="str">
        <f>'MACHINE INFO'!B315</f>
        <v>TP</v>
      </c>
      <c r="B315" s="228">
        <f>IF($F$3="YTD TOTALS",IF('MACHINE INFO'!C315-B$2&gt;0,'MACHINE INFO'!C315,B$2),'MACHINE INFO'!C315)</f>
        <v>45920</v>
      </c>
      <c r="C315" s="18">
        <f>'MACHINE INFO'!E315</f>
        <v>549</v>
      </c>
      <c r="D315" s="18">
        <f>'MACHINE INFO'!F315</f>
        <v>412867834</v>
      </c>
      <c r="E315" s="19">
        <f>'MACHINE INFO'!G315</f>
        <v>0.01</v>
      </c>
      <c r="F315" s="18" t="str">
        <f>'MACHINE INFO'!H315</f>
        <v>BLUBERI</v>
      </c>
      <c r="G315" s="18">
        <f>'MACHINE INFO'!M315</f>
        <v>0</v>
      </c>
      <c r="H315" s="18" t="str">
        <f>'MACHINE INFO'!N315</f>
        <v>5R50L60-600CR</v>
      </c>
      <c r="I315" s="336" t="e">
        <f>'MACHINE INFO'!#REF!</f>
        <v>#REF!</v>
      </c>
      <c r="J315" s="336" t="e">
        <f>'MACHINE INFO'!#REF!</f>
        <v>#REF!</v>
      </c>
      <c r="K315" s="18" t="str">
        <f>'MACHINE INFO'!O315</f>
        <v>VIDEO MACHINE</v>
      </c>
      <c r="L315" s="18" t="e">
        <f>'MACHINE INFO'!#REF!</f>
        <v>#REF!</v>
      </c>
      <c r="M315" s="573">
        <f>IF('MACHINE INFO'!P315="","",'MACHINE INFO'!P315)</f>
        <v>0</v>
      </c>
      <c r="N315" s="235">
        <f>'MACHINE INFO'!S315</f>
        <v>45597</v>
      </c>
      <c r="O315" s="344">
        <f>IF(D315=0,"",(IF($F$3="YTD TOTALS",SUM(Blank2:TEMPLATE!C316),SUM(Blank:TEMPLATE!C316))))</f>
        <v>0</v>
      </c>
      <c r="P315" s="344" t="s">
        <v>882</v>
      </c>
      <c r="Q315" s="344">
        <f>IF(D315=0,"",(IF($F$3="YTD TOTALS",SUM(Blank2:TEMPLATE!G316),SUM(Blank:TEMPLATE!G316))))</f>
        <v>0</v>
      </c>
      <c r="R315" s="344" t="str">
        <f t="shared" si="28"/>
        <v/>
      </c>
      <c r="S315" s="344">
        <f>IF(D315=0,"",(IF($F$3="YTD TOTALS",SUM(SUM(Blank2:TEMPLATE!D316),SUM(Blank2:TEMPLATE!E316)),SUM(SUM(Blank:TEMPLATE!D316),SUM(Blank:TEMPLATE!E316)))))</f>
        <v>0</v>
      </c>
      <c r="T315" s="344" t="str">
        <f t="shared" si="29"/>
        <v/>
      </c>
      <c r="U315" s="344">
        <f>IF(D315=0,"",(IF($F$3="YTD TOTALS",SUM(Blank2:TEMPLATE!F316),SUM(Blank:TEMPLATE!F316))))</f>
        <v>0</v>
      </c>
      <c r="V315" s="344" t="str">
        <f t="shared" si="30"/>
        <v/>
      </c>
      <c r="W315" s="344">
        <f>IF(D315=0,"",(IF($F$3="YTD TOTALS",SUM(Blank2:TEMPLATE!H316),SUM(Blank:TEMPLATE!H316))))</f>
        <v>0</v>
      </c>
      <c r="X315" s="344">
        <f>IF(D315=0,"",(IF($F$3="YTD TOTALS",SUM(Blank2:TEMPLATE!I316),SUM(Blank:TEMPLATE!I316))))</f>
        <v>0</v>
      </c>
      <c r="Y315" s="344">
        <f>IF(D315=0,"",(IF($F$3="YTD TOTALS",SUM(Blank2:TEMPLATE!J316),SUM(Blank:TEMPLATE!J316))))</f>
        <v>0</v>
      </c>
      <c r="Z315" s="344">
        <f>IF(D315=0,"",(IF($F$3="YTD TOTALS",(SUM(Blank2:TEMPLATE!L316)-('MACHINE INFO'!P315*(B$6-B315+1))),(SUM(Blank:TEMPLATE!L316)-('MACHINE INFO'!P315*(B$6-B315+1))))))</f>
        <v>0</v>
      </c>
      <c r="AA315" s="345">
        <f t="shared" si="31"/>
        <v>0</v>
      </c>
      <c r="AB315" s="346">
        <f>IF(D315=0,"",(SUM('MACHINE INFO'!Q315)))</f>
        <v>0.125</v>
      </c>
      <c r="AC315" s="347" t="str">
        <f t="shared" si="32"/>
        <v/>
      </c>
      <c r="AD315" s="348" t="str">
        <f t="shared" si="33"/>
        <v/>
      </c>
      <c r="AE315" s="1"/>
      <c r="AF315" s="1"/>
      <c r="AG315" s="1"/>
      <c r="AH315" s="1"/>
      <c r="AI315" s="1"/>
      <c r="AJ315" s="1"/>
      <c r="AK315" s="1"/>
      <c r="AL315" s="1"/>
      <c r="AM315" s="1"/>
      <c r="AN315" s="1"/>
      <c r="AO315" s="1"/>
      <c r="AP315" s="1"/>
    </row>
    <row r="316" spans="1:43" s="17" customFormat="1" ht="14.25" x14ac:dyDescent="0.4">
      <c r="A316" s="252" t="str">
        <f>'MACHINE INFO'!B316</f>
        <v>TP</v>
      </c>
      <c r="B316" s="228">
        <f>IF($F$3="YTD TOTALS",IF('MACHINE INFO'!C316-B$2&gt;0,'MACHINE INFO'!C316,B$2),'MACHINE INFO'!C316)</f>
        <v>45976</v>
      </c>
      <c r="C316" s="18">
        <f>'MACHINE INFO'!E316</f>
        <v>550</v>
      </c>
      <c r="D316" s="18">
        <f>'MACHINE INFO'!F316</f>
        <v>412872799</v>
      </c>
      <c r="E316" s="19">
        <f>'MACHINE INFO'!G316</f>
        <v>0.01</v>
      </c>
      <c r="F316" s="18" t="str">
        <f>'MACHINE INFO'!H316</f>
        <v>GAMING ARTS</v>
      </c>
      <c r="G316" s="18">
        <f>'MACHINE INFO'!M316</f>
        <v>0</v>
      </c>
      <c r="H316" s="18" t="str">
        <f>'MACHINE INFO'!N316</f>
        <v>5R50L88-880CR</v>
      </c>
      <c r="I316" s="336" t="e">
        <f>'MACHINE INFO'!#REF!</f>
        <v>#REF!</v>
      </c>
      <c r="J316" s="336" t="e">
        <f>'MACHINE INFO'!#REF!</f>
        <v>#REF!</v>
      </c>
      <c r="K316" s="18" t="str">
        <f>'MACHINE INFO'!O316</f>
        <v>VIDEO MACHINE</v>
      </c>
      <c r="L316" s="18" t="e">
        <f>'MACHINE INFO'!#REF!</f>
        <v>#REF!</v>
      </c>
      <c r="M316" s="573">
        <f>IF('MACHINE INFO'!P316="","",'MACHINE INFO'!P316)</f>
        <v>0</v>
      </c>
      <c r="N316" s="235">
        <f>'MACHINE INFO'!S316</f>
        <v>45627</v>
      </c>
      <c r="O316" s="344">
        <f>IF(D316=0,"",(IF($F$3="YTD TOTALS",SUM(Blank2:TEMPLATE!C317),SUM(Blank:TEMPLATE!C317))))</f>
        <v>0</v>
      </c>
      <c r="P316" s="344" t="s">
        <v>883</v>
      </c>
      <c r="Q316" s="344">
        <f>IF(D316=0,"",(IF($F$3="YTD TOTALS",SUM(Blank2:TEMPLATE!G317),SUM(Blank:TEMPLATE!G317))))</f>
        <v>0</v>
      </c>
      <c r="R316" s="344" t="str">
        <f t="shared" si="28"/>
        <v/>
      </c>
      <c r="S316" s="344">
        <f>IF(D316=0,"",(IF($F$3="YTD TOTALS",SUM(SUM(Blank2:TEMPLATE!D317),SUM(Blank2:TEMPLATE!E317)),SUM(SUM(Blank:TEMPLATE!D317),SUM(Blank:TEMPLATE!E317)))))</f>
        <v>0</v>
      </c>
      <c r="T316" s="344" t="str">
        <f t="shared" si="29"/>
        <v/>
      </c>
      <c r="U316" s="344">
        <f>IF(D316=0,"",(IF($F$3="YTD TOTALS",SUM(Blank2:TEMPLATE!F317),SUM(Blank:TEMPLATE!F317))))</f>
        <v>0</v>
      </c>
      <c r="V316" s="344" t="str">
        <f t="shared" si="30"/>
        <v/>
      </c>
      <c r="W316" s="344">
        <f>IF(D316=0,"",(IF($F$3="YTD TOTALS",SUM(Blank2:TEMPLATE!H317),SUM(Blank:TEMPLATE!H317))))</f>
        <v>0</v>
      </c>
      <c r="X316" s="344">
        <f>IF(D316=0,"",(IF($F$3="YTD TOTALS",SUM(Blank2:TEMPLATE!I317),SUM(Blank:TEMPLATE!I317))))</f>
        <v>0</v>
      </c>
      <c r="Y316" s="344">
        <f>IF(D316=0,"",(IF($F$3="YTD TOTALS",SUM(Blank2:TEMPLATE!J317),SUM(Blank:TEMPLATE!J317))))</f>
        <v>0</v>
      </c>
      <c r="Z316" s="344">
        <f>IF(D316=0,"",(IF($F$3="YTD TOTALS",(SUM(Blank2:TEMPLATE!L317)-('MACHINE INFO'!P316*(B$6-B316+1))),(SUM(Blank:TEMPLATE!L317)-('MACHINE INFO'!P316*(B$6-B316+1))))))</f>
        <v>0</v>
      </c>
      <c r="AA316" s="345">
        <f t="shared" si="31"/>
        <v>0</v>
      </c>
      <c r="AB316" s="346">
        <f>IF(D316=0,"",(SUM('MACHINE INFO'!Q316)))</f>
        <v>0.13869999999999999</v>
      </c>
      <c r="AC316" s="347" t="str">
        <f t="shared" si="32"/>
        <v/>
      </c>
      <c r="AD316" s="348" t="str">
        <f t="shared" si="33"/>
        <v/>
      </c>
      <c r="AE316" s="1"/>
      <c r="AF316" s="1"/>
      <c r="AG316" s="1"/>
      <c r="AH316" s="1"/>
      <c r="AI316" s="1"/>
      <c r="AJ316" s="1"/>
      <c r="AK316" s="1"/>
      <c r="AL316" s="1"/>
      <c r="AM316" s="1"/>
      <c r="AN316" s="1"/>
      <c r="AO316" s="1"/>
      <c r="AP316" s="1"/>
      <c r="AQ316" s="23"/>
    </row>
    <row r="317" spans="1:43" s="23" customFormat="1" ht="14.25" x14ac:dyDescent="0.4">
      <c r="A317" s="252" t="str">
        <f>'MACHINE INFO'!B317</f>
        <v>TP</v>
      </c>
      <c r="B317" s="228">
        <f>IF($F$3="YTD TOTALS",IF('MACHINE INFO'!C317-B$2&gt;0,'MACHINE INFO'!C317,B$2),'MACHINE INFO'!C317)</f>
        <v>45976</v>
      </c>
      <c r="C317" s="18">
        <f>'MACHINE INFO'!E317</f>
        <v>551</v>
      </c>
      <c r="D317" s="18">
        <f>'MACHINE INFO'!F317</f>
        <v>412884521</v>
      </c>
      <c r="E317" s="19">
        <f>'MACHINE INFO'!G317</f>
        <v>0.01</v>
      </c>
      <c r="F317" s="18" t="str">
        <f>'MACHINE INFO'!H317</f>
        <v>GAMING ARTS</v>
      </c>
      <c r="G317" s="18">
        <f>'MACHINE INFO'!M317</f>
        <v>0</v>
      </c>
      <c r="H317" s="18" t="str">
        <f>'MACHINE INFO'!N317</f>
        <v>5R50L88-880CR</v>
      </c>
      <c r="I317" s="336" t="e">
        <f>'MACHINE INFO'!#REF!</f>
        <v>#REF!</v>
      </c>
      <c r="J317" s="336" t="e">
        <f>'MACHINE INFO'!#REF!</f>
        <v>#REF!</v>
      </c>
      <c r="K317" s="18" t="str">
        <f>'MACHINE INFO'!O317</f>
        <v>VIDEO MACHINE</v>
      </c>
      <c r="L317" s="18" t="e">
        <f>'MACHINE INFO'!#REF!</f>
        <v>#REF!</v>
      </c>
      <c r="M317" s="573">
        <f>IF('MACHINE INFO'!P317="","",'MACHINE INFO'!P317)</f>
        <v>0</v>
      </c>
      <c r="N317" s="235">
        <f>'MACHINE INFO'!S317</f>
        <v>45627</v>
      </c>
      <c r="O317" s="344">
        <f>IF(D317=0,"",(IF($F$3="YTD TOTALS",SUM(Blank2:TEMPLATE!C318),SUM(Blank:TEMPLATE!C318))))</f>
        <v>0</v>
      </c>
      <c r="P317" s="344" t="s">
        <v>884</v>
      </c>
      <c r="Q317" s="344">
        <f>IF(D317=0,"",(IF($F$3="YTD TOTALS",SUM(Blank2:TEMPLATE!G318),SUM(Blank:TEMPLATE!G318))))</f>
        <v>0</v>
      </c>
      <c r="R317" s="344" t="str">
        <f t="shared" si="28"/>
        <v/>
      </c>
      <c r="S317" s="344">
        <f>IF(D317=0,"",(IF($F$3="YTD TOTALS",SUM(SUM(Blank2:TEMPLATE!D318),SUM(Blank2:TEMPLATE!E318)),SUM(SUM(Blank:TEMPLATE!D318),SUM(Blank:TEMPLATE!E318)))))</f>
        <v>0</v>
      </c>
      <c r="T317" s="344" t="str">
        <f t="shared" si="29"/>
        <v/>
      </c>
      <c r="U317" s="344">
        <f>IF(D317=0,"",(IF($F$3="YTD TOTALS",SUM(Blank2:TEMPLATE!F318),SUM(Blank:TEMPLATE!F318))))</f>
        <v>0</v>
      </c>
      <c r="V317" s="344" t="str">
        <f t="shared" si="30"/>
        <v/>
      </c>
      <c r="W317" s="344">
        <f>IF(D317=0,"",(IF($F$3="YTD TOTALS",SUM(Blank2:TEMPLATE!H318),SUM(Blank:TEMPLATE!H318))))</f>
        <v>0</v>
      </c>
      <c r="X317" s="344">
        <f>IF(D317=0,"",(IF($F$3="YTD TOTALS",SUM(Blank2:TEMPLATE!I318),SUM(Blank:TEMPLATE!I318))))</f>
        <v>0</v>
      </c>
      <c r="Y317" s="344">
        <f>IF(D317=0,"",(IF($F$3="YTD TOTALS",SUM(Blank2:TEMPLATE!J318),SUM(Blank:TEMPLATE!J318))))</f>
        <v>0</v>
      </c>
      <c r="Z317" s="344">
        <f>IF(D317=0,"",(IF($F$3="YTD TOTALS",(SUM(Blank2:TEMPLATE!L318)-('MACHINE INFO'!P317*(B$6-B317+1))),(SUM(Blank:TEMPLATE!L318)-('MACHINE INFO'!P317*(B$6-B317+1))))))</f>
        <v>0</v>
      </c>
      <c r="AA317" s="345">
        <f t="shared" si="31"/>
        <v>0</v>
      </c>
      <c r="AB317" s="346">
        <f>IF(D317=0,"",(SUM('MACHINE INFO'!Q317)))</f>
        <v>0.13869999999999999</v>
      </c>
      <c r="AC317" s="347" t="str">
        <f t="shared" si="32"/>
        <v/>
      </c>
      <c r="AD317" s="348" t="str">
        <f t="shared" si="33"/>
        <v/>
      </c>
      <c r="AE317" s="1"/>
      <c r="AF317" s="1"/>
      <c r="AG317" s="1"/>
      <c r="AH317" s="1"/>
      <c r="AI317" s="1"/>
      <c r="AJ317" s="1"/>
      <c r="AK317" s="1"/>
      <c r="AL317" s="1"/>
      <c r="AM317" s="1"/>
      <c r="AN317" s="1"/>
      <c r="AO317" s="1"/>
      <c r="AP317" s="1"/>
      <c r="AQ317" s="1"/>
    </row>
    <row r="318" spans="1:43" ht="14.25" x14ac:dyDescent="0.4">
      <c r="A318" s="252" t="str">
        <f>'MACHINE INFO'!B318</f>
        <v>TP</v>
      </c>
      <c r="B318" s="228">
        <f>IF($F$3="YTD TOTALS",IF('MACHINE INFO'!C318-B$2&gt;0,'MACHINE INFO'!C318,B$2),'MACHINE INFO'!C318)</f>
        <v>45976</v>
      </c>
      <c r="C318" s="18">
        <f>'MACHINE INFO'!E318</f>
        <v>552</v>
      </c>
      <c r="D318" s="18">
        <f>'MACHINE INFO'!F318</f>
        <v>412890364</v>
      </c>
      <c r="E318" s="19">
        <f>'MACHINE INFO'!G318</f>
        <v>0.01</v>
      </c>
      <c r="F318" s="18" t="str">
        <f>'MACHINE INFO'!H318</f>
        <v>GAMING ARTS</v>
      </c>
      <c r="G318" s="18">
        <f>'MACHINE INFO'!M318</f>
        <v>0</v>
      </c>
      <c r="H318" s="18" t="str">
        <f>'MACHINE INFO'!N318</f>
        <v>5R50L88-880CR</v>
      </c>
      <c r="I318" s="336" t="e">
        <f>'MACHINE INFO'!#REF!</f>
        <v>#REF!</v>
      </c>
      <c r="J318" s="336" t="e">
        <f>'MACHINE INFO'!#REF!</f>
        <v>#REF!</v>
      </c>
      <c r="K318" s="18" t="str">
        <f>'MACHINE INFO'!O318</f>
        <v>VIDEO MACHINE</v>
      </c>
      <c r="L318" s="18" t="e">
        <f>'MACHINE INFO'!#REF!</f>
        <v>#REF!</v>
      </c>
      <c r="M318" s="573">
        <f>IF('MACHINE INFO'!P318="","",'MACHINE INFO'!P318)</f>
        <v>0</v>
      </c>
      <c r="N318" s="235">
        <f>'MACHINE INFO'!S318</f>
        <v>45627</v>
      </c>
      <c r="O318" s="344">
        <f>IF(D318=0,"",(IF($F$3="YTD TOTALS",SUM(Blank2:TEMPLATE!C319),SUM(Blank:TEMPLATE!C319))))</f>
        <v>0</v>
      </c>
      <c r="P318" s="344" t="s">
        <v>885</v>
      </c>
      <c r="Q318" s="344">
        <f>IF(D318=0,"",(IF($F$3="YTD TOTALS",SUM(Blank2:TEMPLATE!G319),SUM(Blank:TEMPLATE!G319))))</f>
        <v>0</v>
      </c>
      <c r="R318" s="344" t="str">
        <f t="shared" si="28"/>
        <v/>
      </c>
      <c r="S318" s="344">
        <f>IF(D318=0,"",(IF($F$3="YTD TOTALS",SUM(SUM(Blank2:TEMPLATE!D319),SUM(Blank2:TEMPLATE!E319)),SUM(SUM(Blank:TEMPLATE!D319),SUM(Blank:TEMPLATE!E319)))))</f>
        <v>0</v>
      </c>
      <c r="T318" s="344" t="str">
        <f t="shared" si="29"/>
        <v/>
      </c>
      <c r="U318" s="344">
        <f>IF(D318=0,"",(IF($F$3="YTD TOTALS",SUM(Blank2:TEMPLATE!F319),SUM(Blank:TEMPLATE!F319))))</f>
        <v>0</v>
      </c>
      <c r="V318" s="344" t="str">
        <f t="shared" si="30"/>
        <v/>
      </c>
      <c r="W318" s="344">
        <f>IF(D318=0,"",(IF($F$3="YTD TOTALS",SUM(Blank2:TEMPLATE!H319),SUM(Blank:TEMPLATE!H319))))</f>
        <v>0</v>
      </c>
      <c r="X318" s="344">
        <f>IF(D318=0,"",(IF($F$3="YTD TOTALS",SUM(Blank2:TEMPLATE!I319),SUM(Blank:TEMPLATE!I319))))</f>
        <v>0</v>
      </c>
      <c r="Y318" s="344">
        <f>IF(D318=0,"",(IF($F$3="YTD TOTALS",SUM(Blank2:TEMPLATE!J319),SUM(Blank:TEMPLATE!J319))))</f>
        <v>0</v>
      </c>
      <c r="Z318" s="344">
        <f>IF(D318=0,"",(IF($F$3="YTD TOTALS",(SUM(Blank2:TEMPLATE!L319)-('MACHINE INFO'!P318*(B$6-B318+1))),(SUM(Blank:TEMPLATE!L319)-('MACHINE INFO'!P318*(B$6-B318+1))))))</f>
        <v>0</v>
      </c>
      <c r="AA318" s="345">
        <f t="shared" si="31"/>
        <v>0</v>
      </c>
      <c r="AB318" s="346">
        <f>IF(D318=0,"",(SUM('MACHINE INFO'!Q318)))</f>
        <v>0.13830000000000001</v>
      </c>
      <c r="AC318" s="347" t="str">
        <f t="shared" si="32"/>
        <v/>
      </c>
      <c r="AD318" s="348" t="str">
        <f t="shared" si="33"/>
        <v/>
      </c>
      <c r="AQ318" s="17"/>
    </row>
    <row r="319" spans="1:43" s="17" customFormat="1" ht="14.25" x14ac:dyDescent="0.4">
      <c r="A319" s="252" t="str">
        <f>'MACHINE INFO'!B319</f>
        <v>TP</v>
      </c>
      <c r="B319" s="228">
        <f>IF($F$3="YTD TOTALS",IF('MACHINE INFO'!C319-B$2&gt;0,'MACHINE INFO'!C319,B$2),'MACHINE INFO'!C319)</f>
        <v>45976</v>
      </c>
      <c r="C319" s="18">
        <f>'MACHINE INFO'!E319</f>
        <v>553</v>
      </c>
      <c r="D319" s="18">
        <f>'MACHINE INFO'!F319</f>
        <v>412905938</v>
      </c>
      <c r="E319" s="19">
        <f>'MACHINE INFO'!G319</f>
        <v>0.01</v>
      </c>
      <c r="F319" s="18" t="str">
        <f>'MACHINE INFO'!H319</f>
        <v>GAMING ARTS</v>
      </c>
      <c r="G319" s="18">
        <f>'MACHINE INFO'!M319</f>
        <v>0</v>
      </c>
      <c r="H319" s="18" t="str">
        <f>'MACHINE INFO'!N319</f>
        <v>5R50L88-880CR</v>
      </c>
      <c r="I319" s="336" t="e">
        <f>'MACHINE INFO'!#REF!</f>
        <v>#REF!</v>
      </c>
      <c r="J319" s="336" t="e">
        <f>'MACHINE INFO'!#REF!</f>
        <v>#REF!</v>
      </c>
      <c r="K319" s="18" t="str">
        <f>'MACHINE INFO'!O319</f>
        <v>VIDEO MACHINE</v>
      </c>
      <c r="L319" s="18" t="e">
        <f>'MACHINE INFO'!#REF!</f>
        <v>#REF!</v>
      </c>
      <c r="M319" s="573">
        <f>IF('MACHINE INFO'!P319="","",'MACHINE INFO'!P319)</f>
        <v>0</v>
      </c>
      <c r="N319" s="235">
        <f>'MACHINE INFO'!S319</f>
        <v>45627</v>
      </c>
      <c r="O319" s="344">
        <f>IF(D319=0,"",(IF($F$3="YTD TOTALS",SUM(Blank2:TEMPLATE!C320),SUM(Blank:TEMPLATE!C320))))</f>
        <v>0</v>
      </c>
      <c r="P319" s="344" t="s">
        <v>886</v>
      </c>
      <c r="Q319" s="344">
        <f>IF(D319=0,"",(IF($F$3="YTD TOTALS",SUM(Blank2:TEMPLATE!G320),SUM(Blank:TEMPLATE!G320))))</f>
        <v>0</v>
      </c>
      <c r="R319" s="344" t="str">
        <f t="shared" si="28"/>
        <v/>
      </c>
      <c r="S319" s="344">
        <f>IF(D319=0,"",(IF($F$3="YTD TOTALS",SUM(SUM(Blank2:TEMPLATE!D320),SUM(Blank2:TEMPLATE!E320)),SUM(SUM(Blank:TEMPLATE!D320),SUM(Blank:TEMPLATE!E320)))))</f>
        <v>0</v>
      </c>
      <c r="T319" s="344" t="str">
        <f t="shared" si="29"/>
        <v/>
      </c>
      <c r="U319" s="344">
        <f>IF(D319=0,"",(IF($F$3="YTD TOTALS",SUM(Blank2:TEMPLATE!F320),SUM(Blank:TEMPLATE!F320))))</f>
        <v>0</v>
      </c>
      <c r="V319" s="344" t="str">
        <f t="shared" si="30"/>
        <v/>
      </c>
      <c r="W319" s="344">
        <f>IF(D319=0,"",(IF($F$3="YTD TOTALS",SUM(Blank2:TEMPLATE!H320),SUM(Blank:TEMPLATE!H320))))</f>
        <v>0</v>
      </c>
      <c r="X319" s="344">
        <f>IF(D319=0,"",(IF($F$3="YTD TOTALS",SUM(Blank2:TEMPLATE!I320),SUM(Blank:TEMPLATE!I320))))</f>
        <v>0</v>
      </c>
      <c r="Y319" s="344">
        <f>IF(D319=0,"",(IF($F$3="YTD TOTALS",SUM(Blank2:TEMPLATE!J320),SUM(Blank:TEMPLATE!J320))))</f>
        <v>0</v>
      </c>
      <c r="Z319" s="344">
        <f>IF(D319=0,"",(IF($F$3="YTD TOTALS",(SUM(Blank2:TEMPLATE!L320)-('MACHINE INFO'!P319*(B$6-B319+1))),(SUM(Blank:TEMPLATE!L320)-('MACHINE INFO'!P319*(B$6-B319+1))))))</f>
        <v>0</v>
      </c>
      <c r="AA319" s="345">
        <f t="shared" si="31"/>
        <v>0</v>
      </c>
      <c r="AB319" s="346">
        <f>IF(D319=0,"",(SUM('MACHINE INFO'!Q319)))</f>
        <v>0.13830000000000001</v>
      </c>
      <c r="AC319" s="347" t="str">
        <f t="shared" si="32"/>
        <v/>
      </c>
      <c r="AD319" s="348" t="str">
        <f t="shared" si="33"/>
        <v/>
      </c>
      <c r="AE319" s="1"/>
      <c r="AF319" s="1"/>
      <c r="AG319" s="1"/>
      <c r="AH319" s="1"/>
      <c r="AI319" s="1"/>
      <c r="AJ319" s="1"/>
      <c r="AK319" s="1"/>
      <c r="AL319" s="1"/>
      <c r="AM319" s="1"/>
      <c r="AN319" s="1"/>
      <c r="AO319" s="1"/>
      <c r="AP319" s="1"/>
      <c r="AQ319" s="23"/>
    </row>
    <row r="320" spans="1:43" s="23" customFormat="1" ht="14.25" x14ac:dyDescent="0.4">
      <c r="A320" s="252" t="str">
        <f>'MACHINE INFO'!B320</f>
        <v>TP</v>
      </c>
      <c r="B320" s="228">
        <f>IF($F$3="YTD TOTALS",IF('MACHINE INFO'!C320-B$2&gt;0,'MACHINE INFO'!C320,B$2),'MACHINE INFO'!C320)</f>
        <v>45920</v>
      </c>
      <c r="C320" s="18">
        <f>'MACHINE INFO'!E320</f>
        <v>554</v>
      </c>
      <c r="D320" s="18">
        <f>'MACHINE INFO'!F320</f>
        <v>412911255</v>
      </c>
      <c r="E320" s="19">
        <f>'MACHINE INFO'!G320</f>
        <v>0.01</v>
      </c>
      <c r="F320" s="18" t="str">
        <f>'MACHINE INFO'!H320</f>
        <v>LIGHT AND WONDER</v>
      </c>
      <c r="G320" s="18">
        <f>'MACHINE INFO'!M320</f>
        <v>0</v>
      </c>
      <c r="H320" s="18" t="str">
        <f>'MACHINE INFO'!N320</f>
        <v>3R9L88-880CR</v>
      </c>
      <c r="I320" s="336" t="e">
        <f>'MACHINE INFO'!#REF!</f>
        <v>#REF!</v>
      </c>
      <c r="J320" s="336" t="e">
        <f>'MACHINE INFO'!#REF!</f>
        <v>#REF!</v>
      </c>
      <c r="K320" s="18" t="str">
        <f>'MACHINE INFO'!O320</f>
        <v>REEL MACHINE</v>
      </c>
      <c r="L320" s="18" t="e">
        <f>'MACHINE INFO'!#REF!</f>
        <v>#REF!</v>
      </c>
      <c r="M320" s="573">
        <f>IF('MACHINE INFO'!P320="","",'MACHINE INFO'!P320)</f>
        <v>0</v>
      </c>
      <c r="N320" s="235">
        <f>'MACHINE INFO'!S320</f>
        <v>45627</v>
      </c>
      <c r="O320" s="344">
        <f>IF(D320=0,"",(IF($F$3="YTD TOTALS",SUM(Blank2:TEMPLATE!C321),SUM(Blank:TEMPLATE!C321))))</f>
        <v>0</v>
      </c>
      <c r="P320" s="344" t="s">
        <v>887</v>
      </c>
      <c r="Q320" s="344">
        <f>IF(D320=0,"",(IF($F$3="YTD TOTALS",SUM(Blank2:TEMPLATE!G321),SUM(Blank:TEMPLATE!G321))))</f>
        <v>0</v>
      </c>
      <c r="R320" s="344" t="str">
        <f t="shared" si="28"/>
        <v/>
      </c>
      <c r="S320" s="344">
        <f>IF(D320=0,"",(IF($F$3="YTD TOTALS",SUM(SUM(Blank2:TEMPLATE!D321),SUM(Blank2:TEMPLATE!E321)),SUM(SUM(Blank:TEMPLATE!D321),SUM(Blank:TEMPLATE!E321)))))</f>
        <v>0</v>
      </c>
      <c r="T320" s="344" t="str">
        <f t="shared" si="29"/>
        <v/>
      </c>
      <c r="U320" s="344">
        <f>IF(D320=0,"",(IF($F$3="YTD TOTALS",SUM(Blank2:TEMPLATE!F321),SUM(Blank:TEMPLATE!F321))))</f>
        <v>0</v>
      </c>
      <c r="V320" s="344" t="str">
        <f t="shared" si="30"/>
        <v/>
      </c>
      <c r="W320" s="344">
        <f>IF(D320=0,"",(IF($F$3="YTD TOTALS",SUM(Blank2:TEMPLATE!H321),SUM(Blank:TEMPLATE!H321))))</f>
        <v>0</v>
      </c>
      <c r="X320" s="344">
        <f>IF(D320=0,"",(IF($F$3="YTD TOTALS",SUM(Blank2:TEMPLATE!I321),SUM(Blank:TEMPLATE!I321))))</f>
        <v>0</v>
      </c>
      <c r="Y320" s="344">
        <f>IF(D320=0,"",(IF($F$3="YTD TOTALS",SUM(Blank2:TEMPLATE!J321),SUM(Blank:TEMPLATE!J321))))</f>
        <v>0</v>
      </c>
      <c r="Z320" s="344">
        <f>IF(D320=0,"",(IF($F$3="YTD TOTALS",(SUM(Blank2:TEMPLATE!L321)-('MACHINE INFO'!P320*(B$6-B320+1))),(SUM(Blank:TEMPLATE!L321)-('MACHINE INFO'!P320*(B$6-B320+1))))))</f>
        <v>0</v>
      </c>
      <c r="AA320" s="345">
        <f t="shared" si="31"/>
        <v>0</v>
      </c>
      <c r="AB320" s="346">
        <f>IF(D320=0,"",(SUM('MACHINE INFO'!Q320)))</f>
        <v>0.12829999999999997</v>
      </c>
      <c r="AC320" s="347" t="str">
        <f t="shared" si="32"/>
        <v/>
      </c>
      <c r="AD320" s="348" t="str">
        <f t="shared" si="33"/>
        <v/>
      </c>
      <c r="AE320" s="1"/>
      <c r="AF320" s="1"/>
      <c r="AG320" s="1"/>
      <c r="AH320" s="1"/>
      <c r="AI320" s="1"/>
      <c r="AJ320" s="1"/>
      <c r="AK320" s="1"/>
      <c r="AL320" s="1"/>
      <c r="AM320" s="1"/>
      <c r="AN320" s="1"/>
      <c r="AO320" s="1"/>
      <c r="AP320" s="1"/>
      <c r="AQ320" s="1"/>
    </row>
    <row r="321" spans="1:30" ht="14.25" x14ac:dyDescent="0.4">
      <c r="A321" s="252" t="str">
        <f>'MACHINE INFO'!B321</f>
        <v>TP</v>
      </c>
      <c r="B321" s="228">
        <f>IF($F$3="YTD TOTALS",IF('MACHINE INFO'!C321-B$2&gt;0,'MACHINE INFO'!C321,B$2),'MACHINE INFO'!C321)</f>
        <v>45921</v>
      </c>
      <c r="C321" s="18">
        <f>'MACHINE INFO'!E321</f>
        <v>555</v>
      </c>
      <c r="D321" s="18">
        <f>'MACHINE INFO'!F321</f>
        <v>412924846</v>
      </c>
      <c r="E321" s="19">
        <f>'MACHINE INFO'!G321</f>
        <v>0.01</v>
      </c>
      <c r="F321" s="18" t="str">
        <f>'MACHINE INFO'!H321</f>
        <v>LIGHT AND WONDER</v>
      </c>
      <c r="G321" s="18">
        <f>'MACHINE INFO'!M321</f>
        <v>0</v>
      </c>
      <c r="H321" s="18" t="str">
        <f>'MACHINE INFO'!N321</f>
        <v>3R9L88-880CR</v>
      </c>
      <c r="I321" s="336" t="e">
        <f>'MACHINE INFO'!#REF!</f>
        <v>#REF!</v>
      </c>
      <c r="J321" s="336" t="e">
        <f>'MACHINE INFO'!#REF!</f>
        <v>#REF!</v>
      </c>
      <c r="K321" s="18" t="str">
        <f>'MACHINE INFO'!O321</f>
        <v>REEL MACHINE</v>
      </c>
      <c r="L321" s="18" t="e">
        <f>'MACHINE INFO'!#REF!</f>
        <v>#REF!</v>
      </c>
      <c r="M321" s="573">
        <f>IF('MACHINE INFO'!P321="","",'MACHINE INFO'!P321)</f>
        <v>0</v>
      </c>
      <c r="N321" s="235">
        <f>'MACHINE INFO'!S321</f>
        <v>45627</v>
      </c>
      <c r="O321" s="344">
        <f>IF(D321=0,"",(IF($F$3="YTD TOTALS",SUM(Blank2:TEMPLATE!C322),SUM(Blank:TEMPLATE!C322))))</f>
        <v>0</v>
      </c>
      <c r="P321" s="344" t="s">
        <v>888</v>
      </c>
      <c r="Q321" s="344">
        <f>IF(D321=0,"",(IF($F$3="YTD TOTALS",SUM(Blank2:TEMPLATE!G322),SUM(Blank:TEMPLATE!G322))))</f>
        <v>0</v>
      </c>
      <c r="R321" s="344" t="str">
        <f t="shared" si="28"/>
        <v/>
      </c>
      <c r="S321" s="344">
        <f>IF(D321=0,"",(IF($F$3="YTD TOTALS",SUM(SUM(Blank2:TEMPLATE!D322),SUM(Blank2:TEMPLATE!E322)),SUM(SUM(Blank:TEMPLATE!D322),SUM(Blank:TEMPLATE!E322)))))</f>
        <v>0</v>
      </c>
      <c r="T321" s="344" t="str">
        <f t="shared" si="29"/>
        <v/>
      </c>
      <c r="U321" s="344">
        <f>IF(D321=0,"",(IF($F$3="YTD TOTALS",SUM(Blank2:TEMPLATE!F322),SUM(Blank:TEMPLATE!F322))))</f>
        <v>0</v>
      </c>
      <c r="V321" s="344" t="str">
        <f t="shared" si="30"/>
        <v/>
      </c>
      <c r="W321" s="344">
        <f>IF(D321=0,"",(IF($F$3="YTD TOTALS",SUM(Blank2:TEMPLATE!H322),SUM(Blank:TEMPLATE!H322))))</f>
        <v>0</v>
      </c>
      <c r="X321" s="344">
        <f>IF(D321=0,"",(IF($F$3="YTD TOTALS",SUM(Blank2:TEMPLATE!I322),SUM(Blank:TEMPLATE!I322))))</f>
        <v>0</v>
      </c>
      <c r="Y321" s="344">
        <f>IF(D321=0,"",(IF($F$3="YTD TOTALS",SUM(Blank2:TEMPLATE!J322),SUM(Blank:TEMPLATE!J322))))</f>
        <v>0</v>
      </c>
      <c r="Z321" s="344">
        <f>IF(D321=0,"",(IF($F$3="YTD TOTALS",(SUM(Blank2:TEMPLATE!L322)-('MACHINE INFO'!P321*(B$6-B321+1))),(SUM(Blank:TEMPLATE!L322)-('MACHINE INFO'!P321*(B$6-B321+1))))))</f>
        <v>0</v>
      </c>
      <c r="AA321" s="345">
        <f t="shared" si="31"/>
        <v>0</v>
      </c>
      <c r="AB321" s="346">
        <f>IF(D321=0,"",(SUM('MACHINE INFO'!Q321)))</f>
        <v>0.12829999999999997</v>
      </c>
      <c r="AC321" s="347" t="str">
        <f t="shared" si="32"/>
        <v/>
      </c>
      <c r="AD321" s="348" t="str">
        <f t="shared" si="33"/>
        <v/>
      </c>
    </row>
    <row r="322" spans="1:30" ht="14.65" thickBot="1" x14ac:dyDescent="0.45">
      <c r="A322" s="252" t="str">
        <f>'MACHINE INFO'!B322</f>
        <v>TP</v>
      </c>
      <c r="B322" s="228">
        <f>IF($F$3="YTD TOTALS",IF('MACHINE INFO'!C322-B$2&gt;0,'MACHINE INFO'!C322,B$2),'MACHINE INFO'!C322)</f>
        <v>45920</v>
      </c>
      <c r="C322" s="18">
        <f>'MACHINE INFO'!E322</f>
        <v>556</v>
      </c>
      <c r="D322" s="18">
        <f>'MACHINE INFO'!F322</f>
        <v>412934507</v>
      </c>
      <c r="E322" s="19">
        <f>'MACHINE INFO'!G322</f>
        <v>0.01</v>
      </c>
      <c r="F322" s="18" t="str">
        <f>'MACHINE INFO'!H322</f>
        <v>LIGHT AND WONDER</v>
      </c>
      <c r="G322" s="18">
        <f>'MACHINE INFO'!M322</f>
        <v>0</v>
      </c>
      <c r="H322" s="18" t="str">
        <f>'MACHINE INFO'!N322</f>
        <v>3R9L88-880CR</v>
      </c>
      <c r="I322" s="336" t="e">
        <f>'MACHINE INFO'!#REF!</f>
        <v>#REF!</v>
      </c>
      <c r="J322" s="336" t="e">
        <f>'MACHINE INFO'!#REF!</f>
        <v>#REF!</v>
      </c>
      <c r="K322" s="18" t="str">
        <f>'MACHINE INFO'!O322</f>
        <v>REEL MACHINE</v>
      </c>
      <c r="L322" s="18" t="e">
        <f>'MACHINE INFO'!#REF!</f>
        <v>#REF!</v>
      </c>
      <c r="M322" s="573">
        <f>IF('MACHINE INFO'!P322="","",'MACHINE INFO'!P322)</f>
        <v>0</v>
      </c>
      <c r="N322" s="235">
        <f>'MACHINE INFO'!S322</f>
        <v>45627</v>
      </c>
      <c r="O322" s="344">
        <f>IF(D322=0,"",(IF($F$3="YTD TOTALS",SUM(Blank2:TEMPLATE!C323),SUM(Blank:TEMPLATE!C323))))</f>
        <v>0</v>
      </c>
      <c r="P322" s="344" t="s">
        <v>889</v>
      </c>
      <c r="Q322" s="344">
        <f>IF(D322=0,"",(IF($F$3="YTD TOTALS",SUM(Blank2:TEMPLATE!G323),SUM(Blank:TEMPLATE!G323))))</f>
        <v>0</v>
      </c>
      <c r="R322" s="344" t="str">
        <f t="shared" si="28"/>
        <v/>
      </c>
      <c r="S322" s="344">
        <f>IF(D322=0,"",(IF($F$3="YTD TOTALS",SUM(SUM(Blank2:TEMPLATE!D323),SUM(Blank2:TEMPLATE!E323)),SUM(SUM(Blank:TEMPLATE!D323),SUM(Blank:TEMPLATE!E323)))))</f>
        <v>0</v>
      </c>
      <c r="T322" s="344" t="str">
        <f t="shared" si="29"/>
        <v/>
      </c>
      <c r="U322" s="344">
        <f>IF(D322=0,"",(IF($F$3="YTD TOTALS",SUM(Blank2:TEMPLATE!F323),SUM(Blank:TEMPLATE!F323))))</f>
        <v>0</v>
      </c>
      <c r="V322" s="344" t="str">
        <f t="shared" si="30"/>
        <v/>
      </c>
      <c r="W322" s="344">
        <f>IF(D322=0,"",(IF($F$3="YTD TOTALS",SUM(Blank2:TEMPLATE!H323),SUM(Blank:TEMPLATE!H323))))</f>
        <v>0</v>
      </c>
      <c r="X322" s="344">
        <f>IF(D322=0,"",(IF($F$3="YTD TOTALS",SUM(Blank2:TEMPLATE!I323),SUM(Blank:TEMPLATE!I323))))</f>
        <v>0</v>
      </c>
      <c r="Y322" s="344">
        <f>IF(D322=0,"",(IF($F$3="YTD TOTALS",SUM(Blank2:TEMPLATE!J323),SUM(Blank:TEMPLATE!J323))))</f>
        <v>0</v>
      </c>
      <c r="Z322" s="344">
        <f>IF(D322=0,"",(IF($F$3="YTD TOTALS",(SUM(Blank2:TEMPLATE!L323)-('MACHINE INFO'!P322*(B$6-B322+1))),(SUM(Blank:TEMPLATE!L323)-('MACHINE INFO'!P322*(B$6-B322+1))))))</f>
        <v>0</v>
      </c>
      <c r="AA322" s="345">
        <f t="shared" si="31"/>
        <v>0</v>
      </c>
      <c r="AB322" s="346">
        <f>IF(D322=0,"",(SUM('MACHINE INFO'!Q322)))</f>
        <v>0.12829999999999997</v>
      </c>
      <c r="AC322" s="347" t="str">
        <f t="shared" si="32"/>
        <v/>
      </c>
      <c r="AD322" s="348" t="str">
        <f t="shared" si="33"/>
        <v/>
      </c>
    </row>
    <row r="323" spans="1:30" ht="14.65" hidden="1" thickBot="1" x14ac:dyDescent="0.45">
      <c r="A323" s="252">
        <f>'MACHINE INFO'!B323</f>
        <v>0</v>
      </c>
      <c r="B323" s="228">
        <f>IF($F$3="YTD TOTALS",IF('MACHINE INFO'!C323-B$2&gt;0,'MACHINE INFO'!C323,B$2),'MACHINE INFO'!C323)</f>
        <v>45626</v>
      </c>
      <c r="C323" s="18">
        <f>'MACHINE INFO'!E323</f>
        <v>0</v>
      </c>
      <c r="D323" s="18">
        <f>'MACHINE INFO'!F323</f>
        <v>0</v>
      </c>
      <c r="E323" s="19">
        <f>'MACHINE INFO'!G323</f>
        <v>0</v>
      </c>
      <c r="F323" s="18">
        <f>'MACHINE INFO'!H323</f>
        <v>0</v>
      </c>
      <c r="G323" s="18">
        <f>'MACHINE INFO'!M323</f>
        <v>0</v>
      </c>
      <c r="H323" s="18">
        <f>'MACHINE INFO'!N323</f>
        <v>0</v>
      </c>
      <c r="I323" s="336" t="e">
        <f>'MACHINE INFO'!#REF!</f>
        <v>#REF!</v>
      </c>
      <c r="J323" s="336" t="e">
        <f>'MACHINE INFO'!#REF!</f>
        <v>#REF!</v>
      </c>
      <c r="K323" s="18">
        <f>'MACHINE INFO'!O323</f>
        <v>0</v>
      </c>
      <c r="L323" s="18" t="e">
        <f>'MACHINE INFO'!#REF!</f>
        <v>#REF!</v>
      </c>
      <c r="M323" s="573" t="str">
        <f>IF('MACHINE INFO'!P323="","",'MACHINE INFO'!P323)</f>
        <v/>
      </c>
      <c r="N323" s="235">
        <f>'MACHINE INFO'!S323</f>
        <v>0</v>
      </c>
      <c r="O323" s="344" t="str">
        <f>IF(D323=0,"",(IF($F$3="YTD TOTALS",SUM(Blank2:TEMPLATE!C324),SUM(Blank:TEMPLATE!C324))))</f>
        <v/>
      </c>
      <c r="P323" s="344" t="str">
        <f t="shared" ref="P267:P323" si="40">IF(D323=0,"",(IF(B$6="","NO DATE",IF(B$5="","NO DATE",IF(O323=0,"",SUM(O323/(B$6-B323+1)))))))</f>
        <v/>
      </c>
      <c r="Q323" s="344" t="str">
        <f>IF(D323=0,"",(IF($F$3="YTD TOTALS",SUM(Blank2:TEMPLATE!G324),SUM(Blank:TEMPLATE!G324))))</f>
        <v/>
      </c>
      <c r="R323" s="344" t="str">
        <f t="shared" si="28"/>
        <v/>
      </c>
      <c r="S323" s="344" t="str">
        <f>IF(D323=0,"",(IF($F$3="YTD TOTALS",SUM(SUM(Blank2:TEMPLATE!D324),SUM(Blank2:TEMPLATE!E324)),SUM(SUM(Blank:TEMPLATE!D324),SUM(Blank:TEMPLATE!E324)))))</f>
        <v/>
      </c>
      <c r="T323" s="344" t="str">
        <f t="shared" si="29"/>
        <v/>
      </c>
      <c r="U323" s="344" t="str">
        <f>IF(D323=0,"",(IF($F$3="YTD TOTALS",SUM(Blank2:TEMPLATE!F324),SUM(Blank:TEMPLATE!F324))))</f>
        <v/>
      </c>
      <c r="V323" s="344" t="str">
        <f t="shared" si="30"/>
        <v/>
      </c>
      <c r="W323" s="344" t="str">
        <f>IF(D323=0,"",(IF($F$3="YTD TOTALS",SUM(Blank2:TEMPLATE!H324),SUM(Blank:TEMPLATE!H324))))</f>
        <v/>
      </c>
      <c r="X323" s="344" t="str">
        <f>IF(D323=0,"",(IF($F$3="YTD TOTALS",SUM(Blank2:TEMPLATE!I324),SUM(Blank:TEMPLATE!I324))))</f>
        <v/>
      </c>
      <c r="Y323" s="344" t="str">
        <f>IF(D323=0,"",(IF($F$3="YTD TOTALS",SUM(Blank2:TEMPLATE!J324),SUM(Blank:TEMPLATE!J324))))</f>
        <v/>
      </c>
      <c r="Z323" s="344" t="str">
        <f>IF(D323=0,"",(IF($F$3="YTD TOTALS",(SUM(Blank2:TEMPLATE!L324)-('MACHINE INFO'!P323*(B$6-B323+1))),(SUM(Blank:TEMPLATE!L324)-('MACHINE INFO'!P323*(B$6-B323+1))))))</f>
        <v/>
      </c>
      <c r="AA323" s="345" t="str">
        <f t="shared" si="31"/>
        <v/>
      </c>
      <c r="AB323" s="346" t="str">
        <f>IF(D323=0,"",(SUM('MACHINE INFO'!Q323)))</f>
        <v/>
      </c>
      <c r="AC323" s="347" t="str">
        <f t="shared" si="32"/>
        <v/>
      </c>
      <c r="AD323" s="348" t="str">
        <f t="shared" si="33"/>
        <v/>
      </c>
    </row>
    <row r="324" spans="1:30" ht="15.75" thickTop="1" x14ac:dyDescent="0.4">
      <c r="A324" s="760"/>
      <c r="B324" s="761"/>
      <c r="C324" s="761"/>
      <c r="D324" s="762"/>
      <c r="E324" s="761"/>
      <c r="F324" s="761"/>
      <c r="G324" s="761"/>
      <c r="H324" s="761"/>
      <c r="I324" s="761"/>
      <c r="J324" s="761"/>
      <c r="K324" s="763"/>
      <c r="L324" s="763"/>
      <c r="M324" s="763"/>
      <c r="N324" s="763"/>
      <c r="O324" s="763"/>
      <c r="P324" s="763"/>
      <c r="Q324" s="763"/>
      <c r="R324" s="763"/>
      <c r="S324" s="763"/>
      <c r="T324" s="763"/>
      <c r="U324" s="763"/>
      <c r="V324" s="763"/>
      <c r="W324" s="763"/>
      <c r="X324" s="763"/>
      <c r="Y324" s="763"/>
      <c r="Z324" s="762"/>
      <c r="AA324" s="764"/>
      <c r="AB324" s="765"/>
      <c r="AC324" s="766"/>
      <c r="AD324" s="767"/>
    </row>
    <row r="325" spans="1:30" ht="18.75" customHeight="1" x14ac:dyDescent="0.4">
      <c r="B325" s="26"/>
      <c r="C325" s="27"/>
      <c r="D325" s="27"/>
      <c r="E325" s="28"/>
      <c r="F325" s="29"/>
      <c r="G325" s="30"/>
      <c r="H325" s="30"/>
      <c r="I325" s="30"/>
      <c r="J325" s="30"/>
      <c r="K325" s="29"/>
      <c r="L325" s="29"/>
      <c r="M325" s="29"/>
      <c r="N325" s="29"/>
      <c r="O325" s="31" t="s">
        <v>127</v>
      </c>
      <c r="P325" s="31" t="s">
        <v>114</v>
      </c>
      <c r="Q325" s="31" t="s">
        <v>127</v>
      </c>
      <c r="R325" s="32" t="s">
        <v>114</v>
      </c>
      <c r="S325" s="31" t="s">
        <v>127</v>
      </c>
      <c r="T325" s="32" t="s">
        <v>114</v>
      </c>
      <c r="U325" s="31" t="s">
        <v>127</v>
      </c>
      <c r="V325" s="32" t="s">
        <v>114</v>
      </c>
      <c r="W325" s="27" t="s">
        <v>101</v>
      </c>
      <c r="X325" s="27" t="s">
        <v>101</v>
      </c>
      <c r="Y325" s="27" t="s">
        <v>101</v>
      </c>
      <c r="Z325" s="27" t="s">
        <v>127</v>
      </c>
      <c r="AA325" s="27" t="s">
        <v>114</v>
      </c>
      <c r="AB325" s="27" t="s">
        <v>120</v>
      </c>
      <c r="AC325" s="27" t="s">
        <v>115</v>
      </c>
      <c r="AD325" s="30" t="s">
        <v>117</v>
      </c>
    </row>
    <row r="326" spans="1:30" ht="18.75" customHeight="1" x14ac:dyDescent="0.4">
      <c r="B326" s="26"/>
      <c r="C326" s="27"/>
      <c r="D326" s="27"/>
      <c r="E326" s="28"/>
      <c r="F326" s="29"/>
      <c r="G326" s="30"/>
      <c r="H326" s="30"/>
      <c r="I326" s="30"/>
      <c r="J326" s="30"/>
      <c r="K326" s="29"/>
      <c r="L326" s="29"/>
      <c r="M326" s="29"/>
      <c r="N326" s="29"/>
      <c r="O326" s="31" t="s">
        <v>106</v>
      </c>
      <c r="P326" s="31" t="s">
        <v>106</v>
      </c>
      <c r="Q326" s="31" t="s">
        <v>107</v>
      </c>
      <c r="R326" s="32" t="s">
        <v>107</v>
      </c>
      <c r="S326" s="31" t="s">
        <v>172</v>
      </c>
      <c r="T326" s="31" t="s">
        <v>172</v>
      </c>
      <c r="U326" s="31" t="s">
        <v>173</v>
      </c>
      <c r="V326" s="31" t="s">
        <v>173</v>
      </c>
      <c r="W326" s="30" t="s">
        <v>111</v>
      </c>
      <c r="X326" s="30" t="s">
        <v>112</v>
      </c>
      <c r="Y326" s="30" t="s">
        <v>186</v>
      </c>
      <c r="Z326" s="30" t="s">
        <v>108</v>
      </c>
      <c r="AA326" s="30" t="s">
        <v>108</v>
      </c>
      <c r="AB326" s="30" t="s">
        <v>113</v>
      </c>
      <c r="AC326" s="30" t="s">
        <v>113</v>
      </c>
      <c r="AD326" s="30" t="s">
        <v>110</v>
      </c>
    </row>
    <row r="327" spans="1:30" ht="14.65" thickBot="1" x14ac:dyDescent="0.45">
      <c r="B327" s="13"/>
      <c r="C327" s="13"/>
      <c r="D327" s="13"/>
      <c r="E327" s="13"/>
      <c r="F327" s="13"/>
      <c r="G327" s="33"/>
      <c r="H327" s="33"/>
      <c r="I327" s="33"/>
      <c r="J327" s="33"/>
      <c r="K327" s="33"/>
      <c r="L327" s="33"/>
      <c r="M327" s="33"/>
      <c r="N327" s="33"/>
      <c r="O327" s="34"/>
      <c r="P327" s="34"/>
      <c r="Q327" s="34"/>
      <c r="R327" s="32"/>
      <c r="S327" s="32"/>
      <c r="T327" s="32"/>
      <c r="U327" s="32"/>
      <c r="V327" s="32"/>
      <c r="W327" s="34"/>
      <c r="X327" s="34"/>
      <c r="Y327" s="34"/>
      <c r="Z327" s="31"/>
      <c r="AA327" s="31"/>
      <c r="AB327" s="35"/>
      <c r="AC327" s="13"/>
      <c r="AD327" s="17"/>
    </row>
    <row r="328" spans="1:30" ht="18.75" customHeight="1" thickTop="1" thickBot="1" x14ac:dyDescent="0.4">
      <c r="B328" s="36"/>
      <c r="C328" s="36"/>
      <c r="D328" s="36"/>
      <c r="E328" s="36"/>
      <c r="F328" s="36"/>
      <c r="G328" s="36"/>
      <c r="H328" s="36"/>
      <c r="I328" s="36"/>
      <c r="J328" s="36"/>
      <c r="K328" s="36"/>
      <c r="L328" s="36"/>
      <c r="M328" s="36"/>
      <c r="N328" s="36"/>
      <c r="O328" s="37">
        <f>AVERAGE(O10:O323)</f>
        <v>0</v>
      </c>
      <c r="P328" s="37" t="e">
        <f>AVERAGE(P10:P323)</f>
        <v>#DIV/0!</v>
      </c>
      <c r="Q328" s="37">
        <f t="shared" ref="Q328:V328" si="41">AVERAGE(Q10:Q323)</f>
        <v>0</v>
      </c>
      <c r="R328" s="37" t="e">
        <f t="shared" si="41"/>
        <v>#DIV/0!</v>
      </c>
      <c r="S328" s="37">
        <f t="shared" si="41"/>
        <v>0</v>
      </c>
      <c r="T328" s="37" t="e">
        <f t="shared" si="41"/>
        <v>#DIV/0!</v>
      </c>
      <c r="U328" s="37">
        <f t="shared" si="41"/>
        <v>0</v>
      </c>
      <c r="V328" s="37" t="e">
        <f t="shared" si="41"/>
        <v>#DIV/0!</v>
      </c>
      <c r="W328" s="37">
        <f>SUM(W10:W323)</f>
        <v>0</v>
      </c>
      <c r="X328" s="37">
        <f>SUM(X10:X323)</f>
        <v>0</v>
      </c>
      <c r="Y328" s="37">
        <f>SUM(Y10:Y323)</f>
        <v>0</v>
      </c>
      <c r="Z328" s="37">
        <f t="shared" ref="Z328:AD328" si="42">AVERAGE(Z10:Z323)</f>
        <v>-232.10812903225803</v>
      </c>
      <c r="AA328" s="37">
        <f t="shared" si="42"/>
        <v>-3.10974193548387</v>
      </c>
      <c r="AB328" s="314">
        <f t="shared" si="42"/>
        <v>0.11675645161290316</v>
      </c>
      <c r="AC328" s="314" t="e">
        <f t="shared" si="42"/>
        <v>#DIV/0!</v>
      </c>
      <c r="AD328" s="314" t="e">
        <f t="shared" si="42"/>
        <v>#DIV/0!</v>
      </c>
    </row>
    <row r="329" spans="1:30" ht="14.65" thickTop="1" x14ac:dyDescent="0.4">
      <c r="O329" s="17"/>
      <c r="P329" s="17"/>
    </row>
    <row r="330" spans="1:30" ht="18.75" customHeight="1" x14ac:dyDescent="0.4">
      <c r="H330" s="94"/>
      <c r="I330" s="94"/>
      <c r="J330" s="94"/>
      <c r="K330" s="143"/>
      <c r="L330" s="143"/>
      <c r="M330" s="143"/>
      <c r="N330" s="143"/>
      <c r="O330" s="95"/>
      <c r="P330" s="94"/>
      <c r="Q330" s="143"/>
      <c r="R330" s="143"/>
      <c r="S330" s="143"/>
      <c r="T330" s="143"/>
      <c r="U330" s="143"/>
    </row>
    <row r="331" spans="1:30" ht="18.75" customHeight="1" x14ac:dyDescent="0.4">
      <c r="H331" s="97"/>
      <c r="I331" s="97"/>
      <c r="J331" s="97"/>
      <c r="K331" s="148"/>
      <c r="L331" s="148"/>
      <c r="M331" s="148"/>
      <c r="N331" s="148"/>
      <c r="O331" s="95"/>
      <c r="P331" s="97"/>
      <c r="Q331" s="148"/>
      <c r="R331" s="148"/>
      <c r="S331" s="148"/>
      <c r="T331" s="148"/>
      <c r="U331" s="148"/>
    </row>
    <row r="332" spans="1:30" ht="18.75" customHeight="1" x14ac:dyDescent="0.35">
      <c r="H332" s="98"/>
      <c r="I332" s="98"/>
      <c r="J332" s="98"/>
      <c r="K332" s="143"/>
      <c r="L332" s="143"/>
      <c r="M332" s="143"/>
      <c r="N332" s="143"/>
      <c r="O332" s="95"/>
      <c r="P332" s="99"/>
      <c r="Q332" s="148"/>
      <c r="R332" s="148"/>
      <c r="S332" s="148"/>
      <c r="T332" s="148"/>
      <c r="U332" s="148"/>
    </row>
    <row r="333" spans="1:30" ht="18.75" customHeight="1" x14ac:dyDescent="0.35">
      <c r="O333" s="95"/>
      <c r="P333" s="98"/>
      <c r="Q333" s="143"/>
      <c r="R333" s="143"/>
      <c r="S333" s="143"/>
      <c r="T333" s="143"/>
      <c r="U333" s="143"/>
    </row>
    <row r="334" spans="1:30" ht="18.75" customHeight="1" x14ac:dyDescent="0.35">
      <c r="O334" s="95"/>
      <c r="P334" s="99"/>
      <c r="Q334" s="148"/>
      <c r="R334" s="148"/>
      <c r="S334" s="148"/>
      <c r="T334" s="148"/>
      <c r="U334" s="148"/>
    </row>
    <row r="335" spans="1:30" ht="18.75" customHeight="1" x14ac:dyDescent="0.4">
      <c r="H335" s="90"/>
      <c r="I335" s="90"/>
      <c r="J335" s="90"/>
      <c r="K335" s="100"/>
      <c r="L335" s="100"/>
      <c r="M335" s="100"/>
      <c r="N335" s="100"/>
      <c r="O335" s="95"/>
      <c r="P335" s="98"/>
      <c r="Q335" s="143"/>
      <c r="R335" s="143"/>
      <c r="S335" s="143"/>
      <c r="T335" s="143"/>
      <c r="U335" s="143"/>
    </row>
    <row r="336" spans="1:30" ht="14.25" x14ac:dyDescent="0.4">
      <c r="K336" s="17"/>
      <c r="L336" s="17"/>
      <c r="M336" s="17"/>
      <c r="N336" s="17"/>
      <c r="O336" s="17"/>
    </row>
    <row r="337" spans="11:15" ht="14.25" x14ac:dyDescent="0.4">
      <c r="K337" s="17"/>
      <c r="L337" s="17"/>
      <c r="M337" s="17"/>
      <c r="N337" s="17"/>
      <c r="O337" s="17"/>
    </row>
    <row r="338" spans="11:15" ht="14.25" x14ac:dyDescent="0.4">
      <c r="K338" s="17"/>
      <c r="L338" s="17"/>
      <c r="M338" s="17"/>
      <c r="N338" s="17"/>
      <c r="O338" s="17"/>
    </row>
    <row r="424" spans="1:14" x14ac:dyDescent="0.35">
      <c r="A424"/>
      <c r="B424"/>
      <c r="C424"/>
      <c r="D424"/>
      <c r="E424"/>
      <c r="F424"/>
      <c r="G424"/>
      <c r="H424"/>
      <c r="I424"/>
      <c r="J424"/>
      <c r="K424"/>
      <c r="L424"/>
      <c r="M424"/>
      <c r="N424"/>
    </row>
    <row r="425" spans="1:14" x14ac:dyDescent="0.35">
      <c r="A425"/>
      <c r="B425"/>
      <c r="C425"/>
      <c r="D425"/>
      <c r="E425"/>
      <c r="F425"/>
      <c r="G425"/>
      <c r="H425"/>
      <c r="I425"/>
      <c r="J425"/>
      <c r="K425"/>
      <c r="L425"/>
      <c r="M425"/>
      <c r="N425"/>
    </row>
    <row r="426" spans="1:14" x14ac:dyDescent="0.35">
      <c r="A426"/>
      <c r="B426"/>
      <c r="C426"/>
      <c r="D426"/>
      <c r="E426"/>
      <c r="F426"/>
      <c r="G426"/>
      <c r="H426"/>
      <c r="I426"/>
      <c r="J426"/>
      <c r="K426"/>
      <c r="L426"/>
      <c r="M426"/>
      <c r="N426"/>
    </row>
  </sheetData>
  <dataConsolidate/>
  <mergeCells count="3">
    <mergeCell ref="AG3:AK4"/>
    <mergeCell ref="AG5:AK5"/>
    <mergeCell ref="E2:H2"/>
  </mergeCells>
  <phoneticPr fontId="0" type="noConversion"/>
  <pageMargins left="0.75" right="0.75" top="1" bottom="1" header="0.5" footer="0.5"/>
  <pageSetup paperSize="5" scale="22" fitToHeight="5" orientation="landscape" horizontalDpi="1200" verticalDpi="12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fitToPage="1"/>
  </sheetPr>
  <dimension ref="A1:AQ384"/>
  <sheetViews>
    <sheetView showGridLines="0" zoomScale="70" zoomScaleNormal="70" workbookViewId="0"/>
  </sheetViews>
  <sheetFormatPr defaultColWidth="9.1328125" defaultRowHeight="13.15" x14ac:dyDescent="0.35"/>
  <cols>
    <col min="1" max="1" width="14.1328125" style="1" customWidth="1"/>
    <col min="2" max="2" width="14.33203125" style="1" customWidth="1"/>
    <col min="3" max="3" width="10" style="1" customWidth="1"/>
    <col min="4" max="4" width="14.33203125" style="1" customWidth="1"/>
    <col min="5" max="5" width="11.46484375" style="1" customWidth="1"/>
    <col min="6" max="6" width="30.46484375" style="1" bestFit="1" customWidth="1"/>
    <col min="7" max="7" width="116.6640625" style="1" bestFit="1" customWidth="1"/>
    <col min="8" max="8" width="24.53125" style="1" bestFit="1" customWidth="1"/>
    <col min="9" max="9" width="10.1328125" style="1" customWidth="1"/>
    <col min="10" max="10" width="9.46484375" style="1" bestFit="1" customWidth="1"/>
    <col min="11" max="11" width="16.46484375" style="1" bestFit="1" customWidth="1"/>
    <col min="12" max="12" width="28.33203125" style="1" bestFit="1" customWidth="1"/>
    <col min="13" max="13" width="14.1328125" style="1" customWidth="1"/>
    <col min="14" max="16" width="17.1328125" style="1" customWidth="1"/>
    <col min="17" max="25" width="16.6640625" style="1" hidden="1" customWidth="1"/>
    <col min="26" max="31" width="17.1328125" style="1" customWidth="1"/>
    <col min="32" max="32" width="18.53125" style="1" customWidth="1"/>
    <col min="33" max="33" width="18.46484375" style="1" customWidth="1"/>
    <col min="34" max="35" width="18.53125" style="1" customWidth="1"/>
    <col min="36" max="36" width="18.46484375" style="1" customWidth="1"/>
    <col min="37" max="37" width="17" style="1" bestFit="1" customWidth="1"/>
    <col min="38" max="38" width="18.53125" style="1" customWidth="1"/>
    <col min="39" max="40" width="17.1328125" style="1" customWidth="1"/>
    <col min="41" max="41" width="12.86328125" style="1" customWidth="1"/>
    <col min="42" max="42" width="17.1328125" style="1" customWidth="1"/>
    <col min="43" max="16384" width="9.1328125" style="1"/>
  </cols>
  <sheetData>
    <row r="1" spans="1:41" ht="17.25" customHeight="1" x14ac:dyDescent="0.6">
      <c r="A1" s="5"/>
      <c r="H1" s="46"/>
      <c r="I1" s="46"/>
      <c r="J1" s="46"/>
      <c r="K1" s="47"/>
    </row>
    <row r="2" spans="1:41" ht="29.25" customHeight="1" x14ac:dyDescent="0.75">
      <c r="D2" s="938" t="str">
        <f>HOME!I4</f>
        <v>STAR PRINCESS</v>
      </c>
      <c r="E2" s="939"/>
      <c r="F2" s="939"/>
      <c r="G2" s="124"/>
    </row>
    <row r="3" spans="1:41" ht="26.25" customHeight="1" x14ac:dyDescent="0.5">
      <c r="D3" s="940" t="s">
        <v>300</v>
      </c>
      <c r="E3" s="941"/>
      <c r="F3" s="941"/>
      <c r="G3" s="125"/>
      <c r="AH3" s="935" t="str">
        <f>HOME!I4</f>
        <v>STAR PRINCESS</v>
      </c>
      <c r="AI3" s="936"/>
      <c r="AJ3" s="936"/>
      <c r="AK3" s="936"/>
      <c r="AL3" s="936"/>
    </row>
    <row r="4" spans="1:41" ht="19.5" customHeight="1" x14ac:dyDescent="0.45">
      <c r="E4" s="48"/>
      <c r="L4" s="17"/>
      <c r="M4" s="17"/>
      <c r="AD4" s="1" t="s">
        <v>190</v>
      </c>
      <c r="AF4" s="526" t="s">
        <v>294</v>
      </c>
      <c r="AG4" s="51"/>
      <c r="AH4" s="937" t="s">
        <v>258</v>
      </c>
      <c r="AI4" s="937"/>
      <c r="AJ4" s="937"/>
      <c r="AK4" s="937"/>
      <c r="AL4" s="937"/>
    </row>
    <row r="5" spans="1:41" ht="19.5" customHeight="1" x14ac:dyDescent="0.45">
      <c r="A5" s="202" t="s">
        <v>187</v>
      </c>
      <c r="B5" s="481">
        <v>45626</v>
      </c>
      <c r="C5" s="201"/>
      <c r="E5" s="49" t="s">
        <v>298</v>
      </c>
      <c r="AC5" s="198"/>
    </row>
    <row r="6" spans="1:41" ht="19.5" customHeight="1" x14ac:dyDescent="0.4">
      <c r="A6" s="203" t="s">
        <v>188</v>
      </c>
      <c r="B6" s="482">
        <v>45937</v>
      </c>
      <c r="C6" s="201"/>
      <c r="AC6" s="198"/>
    </row>
    <row r="7" spans="1:41" ht="30.75" customHeight="1" x14ac:dyDescent="0.35">
      <c r="F7" s="50"/>
      <c r="G7" s="50"/>
    </row>
    <row r="8" spans="1:41" ht="13.5" customHeight="1" thickBot="1" x14ac:dyDescent="0.4">
      <c r="F8" s="50"/>
      <c r="G8" s="50"/>
    </row>
    <row r="9" spans="1:41" s="84" customFormat="1" ht="39.75" customHeight="1" thickTop="1" x14ac:dyDescent="0.4">
      <c r="A9" s="479" t="s">
        <v>196</v>
      </c>
      <c r="B9" s="480" t="s">
        <v>200</v>
      </c>
      <c r="C9" s="480" t="s">
        <v>161</v>
      </c>
      <c r="D9" s="480" t="s">
        <v>174</v>
      </c>
      <c r="E9" s="480" t="s">
        <v>192</v>
      </c>
      <c r="F9" s="480" t="s">
        <v>280</v>
      </c>
      <c r="G9" s="480" t="s">
        <v>104</v>
      </c>
      <c r="H9" s="480" t="s">
        <v>193</v>
      </c>
      <c r="I9" s="480" t="s">
        <v>276</v>
      </c>
      <c r="J9" s="480" t="s">
        <v>277</v>
      </c>
      <c r="K9" s="480" t="s">
        <v>194</v>
      </c>
      <c r="L9" s="480" t="s">
        <v>199</v>
      </c>
      <c r="M9" s="480" t="s">
        <v>197</v>
      </c>
      <c r="N9" s="480" t="s">
        <v>222</v>
      </c>
      <c r="O9" s="480" t="s">
        <v>209</v>
      </c>
      <c r="P9" s="480" t="s">
        <v>210</v>
      </c>
      <c r="Q9" s="480" t="s">
        <v>87</v>
      </c>
      <c r="R9" s="480" t="s">
        <v>201</v>
      </c>
      <c r="S9" s="480" t="s">
        <v>202</v>
      </c>
      <c r="T9" s="480" t="s">
        <v>203</v>
      </c>
      <c r="U9" s="480" t="s">
        <v>218</v>
      </c>
      <c r="V9" s="480" t="s">
        <v>217</v>
      </c>
      <c r="W9" s="480" t="s">
        <v>111</v>
      </c>
      <c r="X9" s="480" t="s">
        <v>112</v>
      </c>
      <c r="Y9" s="480" t="s">
        <v>204</v>
      </c>
      <c r="Z9" s="480" t="s">
        <v>216</v>
      </c>
      <c r="AA9" s="480" t="s">
        <v>215</v>
      </c>
      <c r="AB9" s="480" t="s">
        <v>213</v>
      </c>
      <c r="AC9" s="480" t="s">
        <v>214</v>
      </c>
      <c r="AD9" s="485" t="s">
        <v>205</v>
      </c>
      <c r="AF9" s="475" t="s">
        <v>227</v>
      </c>
      <c r="AG9" s="476" t="s">
        <v>219</v>
      </c>
      <c r="AH9" s="476" t="s">
        <v>87</v>
      </c>
      <c r="AI9" s="476" t="s">
        <v>96</v>
      </c>
      <c r="AJ9" s="476" t="s">
        <v>206</v>
      </c>
      <c r="AK9" s="476" t="s">
        <v>98</v>
      </c>
      <c r="AL9" s="476" t="s">
        <v>211</v>
      </c>
      <c r="AM9" s="476" t="s">
        <v>212</v>
      </c>
      <c r="AN9" s="477" t="s">
        <v>99</v>
      </c>
      <c r="AO9" s="478" t="s">
        <v>226</v>
      </c>
    </row>
    <row r="10" spans="1:41" s="17" customFormat="1" ht="19.25" customHeight="1" x14ac:dyDescent="0.4">
      <c r="A10" s="252" t="s">
        <v>535</v>
      </c>
      <c r="B10" s="228">
        <v>45904</v>
      </c>
      <c r="C10" s="18">
        <v>1</v>
      </c>
      <c r="D10" s="18">
        <v>409816561</v>
      </c>
      <c r="E10" s="19">
        <v>5</v>
      </c>
      <c r="F10" s="18" t="s">
        <v>270</v>
      </c>
      <c r="G10" s="18" t="s">
        <v>407</v>
      </c>
      <c r="H10" s="18" t="s">
        <v>281</v>
      </c>
      <c r="I10" s="336">
        <v>1</v>
      </c>
      <c r="J10" s="336">
        <v>9</v>
      </c>
      <c r="K10" s="18" t="s">
        <v>257</v>
      </c>
      <c r="L10" s="18" t="s">
        <v>282</v>
      </c>
      <c r="M10" s="573">
        <v>0</v>
      </c>
      <c r="N10" s="235">
        <v>45618</v>
      </c>
      <c r="O10" s="20">
        <v>164095</v>
      </c>
      <c r="P10" s="20">
        <v>4826.3235294117649</v>
      </c>
      <c r="Q10" s="20">
        <v>70842.63</v>
      </c>
      <c r="R10" s="20">
        <v>2083.6067647058826</v>
      </c>
      <c r="S10" s="20">
        <v>26850</v>
      </c>
      <c r="T10" s="20">
        <v>789.70588235294122</v>
      </c>
      <c r="U10" s="20">
        <v>43992.63</v>
      </c>
      <c r="V10" s="20">
        <v>1293.9008823529412</v>
      </c>
      <c r="W10" s="20">
        <v>22527.100000000002</v>
      </c>
      <c r="X10" s="20">
        <v>0</v>
      </c>
      <c r="Y10" s="20">
        <v>28167.63</v>
      </c>
      <c r="Z10" s="20">
        <v>20147.900000000001</v>
      </c>
      <c r="AA10" s="21">
        <v>592.58529411764709</v>
      </c>
      <c r="AB10" s="120">
        <v>0.13200000000000001</v>
      </c>
      <c r="AC10" s="138">
        <v>0.87721807489563974</v>
      </c>
      <c r="AD10" s="486">
        <v>-0.74521807489563974</v>
      </c>
      <c r="AF10" s="459">
        <v>45626</v>
      </c>
      <c r="AG10" s="452" t="s">
        <v>267</v>
      </c>
      <c r="AH10" s="453">
        <v>202562</v>
      </c>
      <c r="AI10" s="454">
        <v>649.23717948717945</v>
      </c>
      <c r="AJ10" s="453">
        <v>54180.5</v>
      </c>
      <c r="AK10" s="454">
        <v>173.65544871794873</v>
      </c>
      <c r="AL10" s="455">
        <v>0.26747613076490162</v>
      </c>
      <c r="AM10" s="412"/>
      <c r="AN10" s="455"/>
      <c r="AO10" s="460"/>
    </row>
    <row r="11" spans="1:41" s="17" customFormat="1" ht="19.25" customHeight="1" x14ac:dyDescent="0.4">
      <c r="A11" s="252" t="s">
        <v>535</v>
      </c>
      <c r="B11" s="228">
        <v>45897</v>
      </c>
      <c r="C11" s="18">
        <v>2</v>
      </c>
      <c r="D11" s="18">
        <v>409824655</v>
      </c>
      <c r="E11" s="19">
        <v>5</v>
      </c>
      <c r="F11" s="18" t="s">
        <v>270</v>
      </c>
      <c r="G11" s="18" t="s">
        <v>408</v>
      </c>
      <c r="H11" s="18" t="s">
        <v>281</v>
      </c>
      <c r="I11" s="336">
        <v>1</v>
      </c>
      <c r="J11" s="336">
        <v>9</v>
      </c>
      <c r="K11" s="18" t="s">
        <v>257</v>
      </c>
      <c r="L11" s="18" t="s">
        <v>282</v>
      </c>
      <c r="M11" s="336">
        <v>0</v>
      </c>
      <c r="N11" s="235">
        <v>45618</v>
      </c>
      <c r="O11" s="20">
        <v>115515</v>
      </c>
      <c r="P11" s="20">
        <v>2817.439024390244</v>
      </c>
      <c r="Q11" s="20">
        <v>61462.95</v>
      </c>
      <c r="R11" s="20">
        <v>1499.0963414634145</v>
      </c>
      <c r="S11" s="20">
        <v>20620</v>
      </c>
      <c r="T11" s="20">
        <v>502.92682926829269</v>
      </c>
      <c r="U11" s="20">
        <v>40842.949999999997</v>
      </c>
      <c r="V11" s="20">
        <v>996.16951219512191</v>
      </c>
      <c r="W11" s="20">
        <v>18541.509999999998</v>
      </c>
      <c r="X11" s="20">
        <v>0</v>
      </c>
      <c r="Y11" s="20">
        <v>20987.279999999999</v>
      </c>
      <c r="Z11" s="20">
        <v>21934.160000000003</v>
      </c>
      <c r="AA11" s="21">
        <v>534.97951219512208</v>
      </c>
      <c r="AB11" s="120">
        <v>0.13200000000000001</v>
      </c>
      <c r="AC11" s="138">
        <v>0.81011851274726221</v>
      </c>
      <c r="AD11" s="486">
        <v>-0.6781185127472622</v>
      </c>
      <c r="AF11" s="459">
        <v>45626</v>
      </c>
      <c r="AG11" s="452" t="s">
        <v>283</v>
      </c>
      <c r="AH11" s="453">
        <v>194811</v>
      </c>
      <c r="AI11" s="454">
        <v>624.39423076923072</v>
      </c>
      <c r="AJ11" s="453">
        <v>4089</v>
      </c>
      <c r="AK11" s="454">
        <v>13.10576923076923</v>
      </c>
      <c r="AL11" s="455">
        <v>2.0989574510679582E-2</v>
      </c>
      <c r="AM11" s="412"/>
      <c r="AN11" s="455"/>
      <c r="AO11" s="460"/>
    </row>
    <row r="12" spans="1:41" s="17" customFormat="1" ht="19.25" customHeight="1" x14ac:dyDescent="0.4">
      <c r="A12" s="252" t="s">
        <v>535</v>
      </c>
      <c r="B12" s="228">
        <v>45904</v>
      </c>
      <c r="C12" s="18">
        <v>3</v>
      </c>
      <c r="D12" s="18">
        <v>409832922</v>
      </c>
      <c r="E12" s="19">
        <v>5</v>
      </c>
      <c r="F12" s="18" t="s">
        <v>270</v>
      </c>
      <c r="G12" s="18" t="s">
        <v>409</v>
      </c>
      <c r="H12" s="18" t="s">
        <v>332</v>
      </c>
      <c r="I12" s="336">
        <v>1</v>
      </c>
      <c r="J12" s="336">
        <v>9</v>
      </c>
      <c r="K12" s="18" t="s">
        <v>257</v>
      </c>
      <c r="L12" s="18" t="s">
        <v>282</v>
      </c>
      <c r="M12" s="336">
        <v>0</v>
      </c>
      <c r="N12" s="235">
        <v>45618</v>
      </c>
      <c r="O12" s="20">
        <v>81935</v>
      </c>
      <c r="P12" s="20">
        <v>2409.8529411764707</v>
      </c>
      <c r="Q12" s="20">
        <v>49426.76</v>
      </c>
      <c r="R12" s="20">
        <v>1453.7282352941177</v>
      </c>
      <c r="S12" s="20">
        <v>9960</v>
      </c>
      <c r="T12" s="20">
        <v>292.94117647058823</v>
      </c>
      <c r="U12" s="20">
        <v>39466.76</v>
      </c>
      <c r="V12" s="20">
        <v>1160.7870588235294</v>
      </c>
      <c r="W12" s="20">
        <v>25173.74</v>
      </c>
      <c r="X12" s="20">
        <v>0</v>
      </c>
      <c r="Y12" s="20">
        <v>20331.759999999998</v>
      </c>
      <c r="Z12" s="20">
        <v>3921.260000000002</v>
      </c>
      <c r="AA12" s="21">
        <v>115.33117647058829</v>
      </c>
      <c r="AB12" s="120">
        <v>0.13200000000000001</v>
      </c>
      <c r="AC12" s="138">
        <v>0.95214181973515577</v>
      </c>
      <c r="AD12" s="486">
        <v>-0.82014181973515576</v>
      </c>
      <c r="AF12" s="459">
        <v>45626</v>
      </c>
      <c r="AG12" s="452" t="s">
        <v>284</v>
      </c>
      <c r="AH12" s="453">
        <v>161643</v>
      </c>
      <c r="AI12" s="454">
        <v>518.08653846153845</v>
      </c>
      <c r="AJ12" s="453">
        <v>-3456</v>
      </c>
      <c r="AK12" s="454">
        <v>-11.076923076923077</v>
      </c>
      <c r="AL12" s="455">
        <v>-2.1380449509103394E-2</v>
      </c>
      <c r="AM12" s="412"/>
      <c r="AN12" s="455"/>
      <c r="AO12" s="460"/>
    </row>
    <row r="13" spans="1:41" s="17" customFormat="1" ht="19.25" customHeight="1" x14ac:dyDescent="0.4">
      <c r="A13" s="252" t="s">
        <v>535</v>
      </c>
      <c r="B13" s="228">
        <v>45897</v>
      </c>
      <c r="C13" s="18">
        <v>4</v>
      </c>
      <c r="D13" s="18">
        <v>409844044</v>
      </c>
      <c r="E13" s="19">
        <v>1</v>
      </c>
      <c r="F13" s="18" t="s">
        <v>156</v>
      </c>
      <c r="G13" s="18" t="s">
        <v>410</v>
      </c>
      <c r="H13" s="18" t="s">
        <v>333</v>
      </c>
      <c r="I13" s="336">
        <v>1</v>
      </c>
      <c r="J13" s="336">
        <v>10</v>
      </c>
      <c r="K13" s="18" t="s">
        <v>257</v>
      </c>
      <c r="L13" s="18" t="s">
        <v>305</v>
      </c>
      <c r="M13" s="336">
        <v>0</v>
      </c>
      <c r="N13" s="235">
        <v>45597</v>
      </c>
      <c r="O13" s="20">
        <v>276929.13</v>
      </c>
      <c r="P13" s="20">
        <v>6754.3690243902438</v>
      </c>
      <c r="Q13" s="20">
        <v>111769</v>
      </c>
      <c r="R13" s="20">
        <v>2726.0731707317073</v>
      </c>
      <c r="S13" s="20">
        <v>41474</v>
      </c>
      <c r="T13" s="20">
        <v>1011.560975609756</v>
      </c>
      <c r="U13" s="20">
        <v>70295</v>
      </c>
      <c r="V13" s="20">
        <v>1714.5121951219512</v>
      </c>
      <c r="W13" s="20">
        <v>8550</v>
      </c>
      <c r="X13" s="20">
        <v>0</v>
      </c>
      <c r="Y13" s="20">
        <v>60578.67</v>
      </c>
      <c r="Z13" s="20">
        <v>42640.33</v>
      </c>
      <c r="AA13" s="21">
        <v>1040.0080487804878</v>
      </c>
      <c r="AB13" s="120">
        <v>0.10699999999999998</v>
      </c>
      <c r="AC13" s="138">
        <v>0.84602439620562842</v>
      </c>
      <c r="AD13" s="486">
        <v>-0.73902439620562843</v>
      </c>
      <c r="AF13" s="459">
        <v>45626</v>
      </c>
      <c r="AG13" s="452" t="s">
        <v>285</v>
      </c>
      <c r="AH13" s="453">
        <v>167657</v>
      </c>
      <c r="AI13" s="454">
        <v>537.36217948717945</v>
      </c>
      <c r="AJ13" s="453">
        <v>54716</v>
      </c>
      <c r="AK13" s="454">
        <v>175.37179487179486</v>
      </c>
      <c r="AL13" s="455">
        <v>0.32635678796590656</v>
      </c>
      <c r="AM13" s="412"/>
      <c r="AN13" s="455"/>
      <c r="AO13" s="460"/>
    </row>
    <row r="14" spans="1:41" s="17" customFormat="1" ht="19.25" customHeight="1" x14ac:dyDescent="0.4">
      <c r="A14" s="252" t="s">
        <v>535</v>
      </c>
      <c r="B14" s="228">
        <v>45907</v>
      </c>
      <c r="C14" s="18">
        <v>5</v>
      </c>
      <c r="D14" s="18">
        <v>409855657</v>
      </c>
      <c r="E14" s="19">
        <v>1</v>
      </c>
      <c r="F14" s="18" t="s">
        <v>156</v>
      </c>
      <c r="G14" s="18" t="s">
        <v>411</v>
      </c>
      <c r="H14" s="18" t="s">
        <v>333</v>
      </c>
      <c r="I14" s="336">
        <v>1</v>
      </c>
      <c r="J14" s="336">
        <v>10</v>
      </c>
      <c r="K14" s="18" t="s">
        <v>257</v>
      </c>
      <c r="L14" s="18" t="s">
        <v>305</v>
      </c>
      <c r="M14" s="336">
        <v>0</v>
      </c>
      <c r="N14" s="235">
        <v>45597</v>
      </c>
      <c r="O14" s="20">
        <v>140314.14000000001</v>
      </c>
      <c r="P14" s="20">
        <v>4526.2625806451615</v>
      </c>
      <c r="Q14" s="20">
        <v>70310.92</v>
      </c>
      <c r="R14" s="20">
        <v>2268.094193548387</v>
      </c>
      <c r="S14" s="20">
        <v>15900</v>
      </c>
      <c r="T14" s="20">
        <v>512.90322580645159</v>
      </c>
      <c r="U14" s="20">
        <v>54410.92</v>
      </c>
      <c r="V14" s="20">
        <v>1755.1909677419355</v>
      </c>
      <c r="W14" s="20">
        <v>1567</v>
      </c>
      <c r="X14" s="20">
        <v>0</v>
      </c>
      <c r="Y14" s="20">
        <v>55995.54</v>
      </c>
      <c r="Z14" s="20">
        <v>12748.379999999997</v>
      </c>
      <c r="AA14" s="21">
        <v>411.23806451612893</v>
      </c>
      <c r="AB14" s="120">
        <v>0.10699999999999998</v>
      </c>
      <c r="AC14" s="138">
        <v>0.90914401071766537</v>
      </c>
      <c r="AD14" s="486">
        <v>-0.80214401071766539</v>
      </c>
      <c r="AF14" s="459">
        <v>45626</v>
      </c>
      <c r="AG14" s="452" t="s">
        <v>296</v>
      </c>
      <c r="AH14" s="453">
        <v>315309</v>
      </c>
      <c r="AI14" s="454">
        <v>1010.6057692307693</v>
      </c>
      <c r="AJ14" s="453">
        <v>48860</v>
      </c>
      <c r="AK14" s="454">
        <v>156.60256410256412</v>
      </c>
      <c r="AL14" s="455">
        <v>0.15495910360947515</v>
      </c>
      <c r="AM14" s="412"/>
      <c r="AN14" s="455"/>
      <c r="AO14" s="460"/>
    </row>
    <row r="15" spans="1:41" s="17" customFormat="1" ht="19.25" customHeight="1" x14ac:dyDescent="0.4">
      <c r="A15" s="252" t="s">
        <v>535</v>
      </c>
      <c r="B15" s="228">
        <v>45898</v>
      </c>
      <c r="C15" s="18">
        <v>6</v>
      </c>
      <c r="D15" s="18">
        <v>409861159</v>
      </c>
      <c r="E15" s="19">
        <v>1</v>
      </c>
      <c r="F15" s="18" t="s">
        <v>156</v>
      </c>
      <c r="G15" s="18" t="s">
        <v>412</v>
      </c>
      <c r="H15" s="18" t="s">
        <v>333</v>
      </c>
      <c r="I15" s="336">
        <v>1</v>
      </c>
      <c r="J15" s="336">
        <v>10</v>
      </c>
      <c r="K15" s="18" t="s">
        <v>257</v>
      </c>
      <c r="L15" s="18" t="s">
        <v>305</v>
      </c>
      <c r="M15" s="336">
        <v>0</v>
      </c>
      <c r="N15" s="235">
        <v>45597</v>
      </c>
      <c r="O15" s="20">
        <v>146305.16</v>
      </c>
      <c r="P15" s="20">
        <v>3657.6289999999999</v>
      </c>
      <c r="Q15" s="20">
        <v>95763.09</v>
      </c>
      <c r="R15" s="20">
        <v>2394.0772499999998</v>
      </c>
      <c r="S15" s="20">
        <v>18858</v>
      </c>
      <c r="T15" s="20">
        <v>471.45</v>
      </c>
      <c r="U15" s="20">
        <v>76905.09</v>
      </c>
      <c r="V15" s="20">
        <v>1922.62725</v>
      </c>
      <c r="W15" s="20">
        <v>5672.92</v>
      </c>
      <c r="X15" s="20">
        <v>0</v>
      </c>
      <c r="Y15" s="20">
        <v>75586.929999999993</v>
      </c>
      <c r="Z15" s="20">
        <v>14503.240000000005</v>
      </c>
      <c r="AA15" s="21">
        <v>362.58100000000013</v>
      </c>
      <c r="AB15" s="120">
        <v>0.10829999999999995</v>
      </c>
      <c r="AC15" s="138">
        <v>0.90086993514104341</v>
      </c>
      <c r="AD15" s="486">
        <v>-0.79256993514104346</v>
      </c>
      <c r="AF15" s="459">
        <v>45626</v>
      </c>
      <c r="AG15" s="452" t="s">
        <v>295</v>
      </c>
      <c r="AH15" s="453">
        <v>779203</v>
      </c>
      <c r="AI15" s="454">
        <v>2497.4455128205127</v>
      </c>
      <c r="AJ15" s="453">
        <v>44707</v>
      </c>
      <c r="AK15" s="454">
        <v>143.29166666666666</v>
      </c>
      <c r="AL15" s="455">
        <v>5.7375292446255985E-2</v>
      </c>
      <c r="AM15" s="412"/>
      <c r="AN15" s="455"/>
      <c r="AO15" s="460"/>
    </row>
    <row r="16" spans="1:41" s="17" customFormat="1" ht="19.25" customHeight="1" x14ac:dyDescent="0.4">
      <c r="A16" s="252" t="s">
        <v>535</v>
      </c>
      <c r="B16" s="228">
        <v>45915</v>
      </c>
      <c r="C16" s="18">
        <v>7</v>
      </c>
      <c r="D16" s="18">
        <v>409876946</v>
      </c>
      <c r="E16" s="19">
        <v>5</v>
      </c>
      <c r="F16" s="18" t="s">
        <v>405</v>
      </c>
      <c r="G16" s="18" t="s">
        <v>413</v>
      </c>
      <c r="H16" s="18" t="s">
        <v>332</v>
      </c>
      <c r="I16" s="336">
        <v>1</v>
      </c>
      <c r="J16" s="336">
        <v>9</v>
      </c>
      <c r="K16" s="18" t="s">
        <v>257</v>
      </c>
      <c r="L16" s="18" t="s">
        <v>306</v>
      </c>
      <c r="M16" s="336">
        <v>0</v>
      </c>
      <c r="N16" s="235">
        <v>45627</v>
      </c>
      <c r="O16" s="20">
        <v>71730</v>
      </c>
      <c r="P16" s="20">
        <v>3118.695652173913</v>
      </c>
      <c r="Q16" s="20">
        <v>43140.36</v>
      </c>
      <c r="R16" s="20">
        <v>1875.6678260869564</v>
      </c>
      <c r="S16" s="20">
        <v>10350</v>
      </c>
      <c r="T16" s="20">
        <v>450</v>
      </c>
      <c r="U16" s="20">
        <v>32790.36</v>
      </c>
      <c r="V16" s="20">
        <v>1425.6678260869564</v>
      </c>
      <c r="W16" s="20">
        <v>7086.76</v>
      </c>
      <c r="X16" s="20">
        <v>0</v>
      </c>
      <c r="Y16" s="20">
        <v>14615.36</v>
      </c>
      <c r="Z16" s="20">
        <v>21438.239999999998</v>
      </c>
      <c r="AA16" s="21">
        <v>932.09739130434775</v>
      </c>
      <c r="AB16" s="120">
        <v>0.12409999999999999</v>
      </c>
      <c r="AC16" s="138">
        <v>0.70112588874947723</v>
      </c>
      <c r="AD16" s="486">
        <v>-0.57702588874947724</v>
      </c>
      <c r="AF16" s="459">
        <v>45626</v>
      </c>
      <c r="AG16" s="452" t="s">
        <v>286</v>
      </c>
      <c r="AH16" s="453">
        <v>98408</v>
      </c>
      <c r="AI16" s="454">
        <v>315.41025641025641</v>
      </c>
      <c r="AJ16" s="453">
        <v>33047</v>
      </c>
      <c r="AK16" s="454">
        <v>105.9198717948718</v>
      </c>
      <c r="AL16" s="455">
        <v>0.33581619380538169</v>
      </c>
      <c r="AM16" s="412"/>
      <c r="AN16" s="455"/>
      <c r="AO16" s="460"/>
    </row>
    <row r="17" spans="1:41" s="17" customFormat="1" ht="19.25" customHeight="1" x14ac:dyDescent="0.4">
      <c r="A17" s="252" t="s">
        <v>535</v>
      </c>
      <c r="B17" s="228">
        <v>45918</v>
      </c>
      <c r="C17" s="18">
        <v>8</v>
      </c>
      <c r="D17" s="18">
        <v>409883291</v>
      </c>
      <c r="E17" s="19">
        <v>5</v>
      </c>
      <c r="F17" s="18" t="s">
        <v>405</v>
      </c>
      <c r="G17" s="18" t="s">
        <v>414</v>
      </c>
      <c r="H17" s="18" t="s">
        <v>332</v>
      </c>
      <c r="I17" s="336">
        <v>1</v>
      </c>
      <c r="J17" s="336">
        <v>9</v>
      </c>
      <c r="K17" s="18" t="s">
        <v>257</v>
      </c>
      <c r="L17" s="18" t="s">
        <v>306</v>
      </c>
      <c r="M17" s="336">
        <v>0</v>
      </c>
      <c r="N17" s="235">
        <v>45627</v>
      </c>
      <c r="O17" s="20">
        <v>38655</v>
      </c>
      <c r="P17" s="20">
        <v>1932.75</v>
      </c>
      <c r="Q17" s="20">
        <v>19176.740000000002</v>
      </c>
      <c r="R17" s="20">
        <v>958.8370000000001</v>
      </c>
      <c r="S17" s="20">
        <v>2125</v>
      </c>
      <c r="T17" s="20">
        <v>106.25</v>
      </c>
      <c r="U17" s="20">
        <v>17051.740000000002</v>
      </c>
      <c r="V17" s="20">
        <v>852.5870000000001</v>
      </c>
      <c r="W17" s="20">
        <v>7341.25</v>
      </c>
      <c r="X17" s="20">
        <v>0</v>
      </c>
      <c r="Y17" s="20">
        <v>10238.709999999999</v>
      </c>
      <c r="Z17" s="20">
        <v>1596.7800000000025</v>
      </c>
      <c r="AA17" s="21">
        <v>79.839000000000127</v>
      </c>
      <c r="AB17" s="120">
        <v>0.12419999999999998</v>
      </c>
      <c r="AC17" s="138">
        <v>0.95869150174621653</v>
      </c>
      <c r="AD17" s="486">
        <v>-0.83449150174621656</v>
      </c>
      <c r="AF17" s="459">
        <v>45626</v>
      </c>
      <c r="AG17" s="452" t="s">
        <v>293</v>
      </c>
      <c r="AH17" s="453">
        <v>261939</v>
      </c>
      <c r="AI17" s="454">
        <v>839.54807692307691</v>
      </c>
      <c r="AJ17" s="453">
        <v>74630</v>
      </c>
      <c r="AK17" s="454">
        <v>239.19871794871796</v>
      </c>
      <c r="AL17" s="455">
        <v>0.28491366310476868</v>
      </c>
      <c r="AM17" s="412"/>
      <c r="AN17" s="455"/>
      <c r="AO17" s="460"/>
    </row>
    <row r="18" spans="1:41" s="17" customFormat="1" ht="19.25" customHeight="1" x14ac:dyDescent="0.4">
      <c r="A18" s="252" t="s">
        <v>535</v>
      </c>
      <c r="B18" s="228">
        <v>45899</v>
      </c>
      <c r="C18" s="18">
        <v>9</v>
      </c>
      <c r="D18" s="18">
        <v>409890174</v>
      </c>
      <c r="E18" s="19">
        <v>5</v>
      </c>
      <c r="F18" s="18" t="s">
        <v>405</v>
      </c>
      <c r="G18" s="18" t="s">
        <v>413</v>
      </c>
      <c r="H18" s="18" t="s">
        <v>332</v>
      </c>
      <c r="I18" s="336">
        <v>1</v>
      </c>
      <c r="J18" s="336">
        <v>9</v>
      </c>
      <c r="K18" s="18" t="s">
        <v>257</v>
      </c>
      <c r="L18" s="18" t="s">
        <v>306</v>
      </c>
      <c r="M18" s="336">
        <v>0</v>
      </c>
      <c r="N18" s="235">
        <v>45627</v>
      </c>
      <c r="O18" s="20">
        <v>54000</v>
      </c>
      <c r="P18" s="20">
        <v>1384.6153846153845</v>
      </c>
      <c r="Q18" s="20">
        <v>35768.259999999995</v>
      </c>
      <c r="R18" s="20">
        <v>917.13487179487163</v>
      </c>
      <c r="S18" s="20">
        <v>6725</v>
      </c>
      <c r="T18" s="20">
        <v>172.43589743589743</v>
      </c>
      <c r="U18" s="20">
        <v>29043.26</v>
      </c>
      <c r="V18" s="20">
        <v>744.69897435897428</v>
      </c>
      <c r="W18" s="20">
        <v>23334.81</v>
      </c>
      <c r="X18" s="20">
        <v>0</v>
      </c>
      <c r="Y18" s="20">
        <v>12178.26</v>
      </c>
      <c r="Z18" s="20">
        <v>255.18999999999505</v>
      </c>
      <c r="AA18" s="21">
        <v>6.5433333333332069</v>
      </c>
      <c r="AB18" s="120">
        <v>0.12409999999999999</v>
      </c>
      <c r="AC18" s="138">
        <v>0.99527425925925939</v>
      </c>
      <c r="AD18" s="486">
        <v>-0.8711742592592594</v>
      </c>
      <c r="AF18" s="459">
        <v>45626</v>
      </c>
      <c r="AG18" s="452" t="s">
        <v>287</v>
      </c>
      <c r="AH18" s="453">
        <v>345404</v>
      </c>
      <c r="AI18" s="454">
        <v>1107.0641025641025</v>
      </c>
      <c r="AJ18" s="453">
        <v>29513.5</v>
      </c>
      <c r="AK18" s="454">
        <v>94.594551282051285</v>
      </c>
      <c r="AL18" s="455">
        <v>8.5446317934939953E-2</v>
      </c>
      <c r="AM18" s="412"/>
      <c r="AN18" s="455"/>
      <c r="AO18" s="460"/>
    </row>
    <row r="19" spans="1:41" s="17" customFormat="1" ht="19.25" customHeight="1" x14ac:dyDescent="0.4">
      <c r="A19" s="252" t="s">
        <v>535</v>
      </c>
      <c r="B19" s="228">
        <v>45899</v>
      </c>
      <c r="C19" s="18">
        <v>10</v>
      </c>
      <c r="D19" s="18">
        <v>409905232</v>
      </c>
      <c r="E19" s="19">
        <v>0.25</v>
      </c>
      <c r="F19" s="18" t="s">
        <v>156</v>
      </c>
      <c r="G19" s="18" t="s">
        <v>415</v>
      </c>
      <c r="H19" s="18" t="s">
        <v>334</v>
      </c>
      <c r="I19" s="336">
        <v>1</v>
      </c>
      <c r="J19" s="336">
        <v>10</v>
      </c>
      <c r="K19" s="18" t="s">
        <v>272</v>
      </c>
      <c r="L19" s="18" t="s">
        <v>307</v>
      </c>
      <c r="M19" s="336">
        <v>0</v>
      </c>
      <c r="N19" s="235">
        <v>45597</v>
      </c>
      <c r="O19" s="20">
        <v>57136.25</v>
      </c>
      <c r="P19" s="20">
        <v>1465.0320512820513</v>
      </c>
      <c r="Q19" s="20">
        <v>19605.18</v>
      </c>
      <c r="R19" s="20">
        <v>502.6969230769231</v>
      </c>
      <c r="S19" s="20">
        <v>6767</v>
      </c>
      <c r="T19" s="20">
        <v>173.51282051282053</v>
      </c>
      <c r="U19" s="20">
        <v>12838.18</v>
      </c>
      <c r="V19" s="20">
        <v>329.18410256410255</v>
      </c>
      <c r="W19" s="20">
        <v>2036</v>
      </c>
      <c r="X19" s="20">
        <v>0</v>
      </c>
      <c r="Y19" s="20">
        <v>8958.68</v>
      </c>
      <c r="Z19" s="20">
        <v>8610.5</v>
      </c>
      <c r="AA19" s="21">
        <v>220.78205128205127</v>
      </c>
      <c r="AB19" s="120">
        <v>5.3100000000000036E-2</v>
      </c>
      <c r="AC19" s="138">
        <v>0.849298825176661</v>
      </c>
      <c r="AD19" s="486">
        <v>-0.79619882517666096</v>
      </c>
      <c r="AF19" s="459">
        <v>45626</v>
      </c>
      <c r="AG19" s="452" t="s">
        <v>288</v>
      </c>
      <c r="AH19" s="453">
        <v>150913</v>
      </c>
      <c r="AI19" s="454">
        <v>483.69551282051282</v>
      </c>
      <c r="AJ19" s="453">
        <v>43074</v>
      </c>
      <c r="AK19" s="454">
        <v>138.05769230769232</v>
      </c>
      <c r="AL19" s="455">
        <v>0.28542272700164995</v>
      </c>
      <c r="AM19" s="412"/>
      <c r="AN19" s="455"/>
      <c r="AO19" s="460"/>
    </row>
    <row r="20" spans="1:41" s="17" customFormat="1" ht="19.25" customHeight="1" x14ac:dyDescent="0.4">
      <c r="A20" s="252" t="s">
        <v>535</v>
      </c>
      <c r="B20" s="228">
        <v>45899</v>
      </c>
      <c r="C20" s="18">
        <v>11</v>
      </c>
      <c r="D20" s="18">
        <v>409919973</v>
      </c>
      <c r="E20" s="19">
        <v>0.25</v>
      </c>
      <c r="F20" s="18" t="s">
        <v>156</v>
      </c>
      <c r="G20" s="18" t="s">
        <v>415</v>
      </c>
      <c r="H20" s="18" t="s">
        <v>334</v>
      </c>
      <c r="I20" s="336">
        <v>1</v>
      </c>
      <c r="J20" s="336">
        <v>10</v>
      </c>
      <c r="K20" s="18" t="s">
        <v>272</v>
      </c>
      <c r="L20" s="18" t="s">
        <v>307</v>
      </c>
      <c r="M20" s="336">
        <v>0</v>
      </c>
      <c r="N20" s="235">
        <v>45597</v>
      </c>
      <c r="O20" s="20">
        <v>33838.75</v>
      </c>
      <c r="P20" s="20">
        <v>867.66025641025647</v>
      </c>
      <c r="Q20" s="20">
        <v>14216.47</v>
      </c>
      <c r="R20" s="20">
        <v>364.52487179487179</v>
      </c>
      <c r="S20" s="20">
        <v>1980</v>
      </c>
      <c r="T20" s="20">
        <v>50.769230769230766</v>
      </c>
      <c r="U20" s="20">
        <v>12236.47</v>
      </c>
      <c r="V20" s="20">
        <v>313.75564102564101</v>
      </c>
      <c r="W20" s="20">
        <v>0</v>
      </c>
      <c r="X20" s="20">
        <v>0</v>
      </c>
      <c r="Y20" s="20">
        <v>11314.16</v>
      </c>
      <c r="Z20" s="20">
        <v>2902.3099999999995</v>
      </c>
      <c r="AA20" s="21">
        <v>74.418205128205116</v>
      </c>
      <c r="AB20" s="120">
        <v>5.3100000000000036E-2</v>
      </c>
      <c r="AC20" s="138">
        <v>0.91423116988659459</v>
      </c>
      <c r="AD20" s="486">
        <v>-0.86113116988659455</v>
      </c>
      <c r="AF20" s="459">
        <v>45626</v>
      </c>
      <c r="AG20" s="452" t="s">
        <v>289</v>
      </c>
      <c r="AH20" s="453">
        <v>180240</v>
      </c>
      <c r="AI20" s="454">
        <v>577.69230769230774</v>
      </c>
      <c r="AJ20" s="453">
        <v>42847</v>
      </c>
      <c r="AK20" s="454">
        <v>137.3301282051282</v>
      </c>
      <c r="AL20" s="455">
        <v>0.2377219263204616</v>
      </c>
      <c r="AM20" s="412"/>
      <c r="AN20" s="455"/>
      <c r="AO20" s="460"/>
    </row>
    <row r="21" spans="1:41" s="17" customFormat="1" ht="19.25" customHeight="1" x14ac:dyDescent="0.4">
      <c r="A21" s="252" t="s">
        <v>535</v>
      </c>
      <c r="B21" s="228">
        <v>45899</v>
      </c>
      <c r="C21" s="18">
        <v>12</v>
      </c>
      <c r="D21" s="18">
        <v>409924098</v>
      </c>
      <c r="E21" s="19">
        <v>0.1</v>
      </c>
      <c r="F21" s="18" t="s">
        <v>156</v>
      </c>
      <c r="G21" s="18" t="s">
        <v>416</v>
      </c>
      <c r="H21" s="18" t="s">
        <v>259</v>
      </c>
      <c r="I21" s="336">
        <v>1</v>
      </c>
      <c r="J21" s="336">
        <v>50</v>
      </c>
      <c r="K21" s="18" t="s">
        <v>272</v>
      </c>
      <c r="L21" s="18" t="s">
        <v>307</v>
      </c>
      <c r="M21" s="336">
        <v>7</v>
      </c>
      <c r="N21" s="235">
        <v>45597</v>
      </c>
      <c r="O21" s="20">
        <v>275380.95</v>
      </c>
      <c r="P21" s="20">
        <v>7061.05</v>
      </c>
      <c r="Q21" s="20">
        <v>66460.28</v>
      </c>
      <c r="R21" s="20">
        <v>1704.1097435897436</v>
      </c>
      <c r="S21" s="20">
        <v>16685</v>
      </c>
      <c r="T21" s="20">
        <v>427.82051282051282</v>
      </c>
      <c r="U21" s="20">
        <v>49775.28</v>
      </c>
      <c r="V21" s="20">
        <v>1276.2892307692307</v>
      </c>
      <c r="W21" s="20">
        <v>18735.150000000001</v>
      </c>
      <c r="X21" s="20">
        <v>0</v>
      </c>
      <c r="Y21" s="20">
        <v>49102.93</v>
      </c>
      <c r="Z21" s="20">
        <v>-1650.8000000000029</v>
      </c>
      <c r="AA21" s="21">
        <v>-42.328205128205205</v>
      </c>
      <c r="AB21" s="120">
        <v>4.0699999999999958E-2</v>
      </c>
      <c r="AC21" s="138">
        <v>1.0059946049281911</v>
      </c>
      <c r="AD21" s="486">
        <v>-0.96529460492819119</v>
      </c>
      <c r="AF21" s="459">
        <v>45626</v>
      </c>
      <c r="AG21" s="452" t="s">
        <v>290</v>
      </c>
      <c r="AH21" s="453">
        <v>317838</v>
      </c>
      <c r="AI21" s="454">
        <v>1018.7115384615385</v>
      </c>
      <c r="AJ21" s="453">
        <v>160134</v>
      </c>
      <c r="AK21" s="454">
        <v>513.25</v>
      </c>
      <c r="AL21" s="455">
        <v>0.50382270213127445</v>
      </c>
      <c r="AM21" s="412"/>
      <c r="AN21" s="455"/>
      <c r="AO21" s="460"/>
    </row>
    <row r="22" spans="1:41" s="17" customFormat="1" ht="19.25" customHeight="1" x14ac:dyDescent="0.4">
      <c r="A22" s="252" t="s">
        <v>535</v>
      </c>
      <c r="B22" s="228">
        <v>45899</v>
      </c>
      <c r="C22" s="18">
        <v>13</v>
      </c>
      <c r="D22" s="18">
        <v>409930775</v>
      </c>
      <c r="E22" s="19">
        <v>0.1</v>
      </c>
      <c r="F22" s="18" t="s">
        <v>156</v>
      </c>
      <c r="G22" s="18" t="s">
        <v>416</v>
      </c>
      <c r="H22" s="18" t="s">
        <v>259</v>
      </c>
      <c r="I22" s="336">
        <v>1</v>
      </c>
      <c r="J22" s="336">
        <v>50</v>
      </c>
      <c r="K22" s="18" t="s">
        <v>272</v>
      </c>
      <c r="L22" s="18" t="s">
        <v>307</v>
      </c>
      <c r="M22" s="336">
        <v>7</v>
      </c>
      <c r="N22" s="235">
        <v>45597</v>
      </c>
      <c r="O22" s="20">
        <v>263344.25</v>
      </c>
      <c r="P22" s="20">
        <v>6752.416666666667</v>
      </c>
      <c r="Q22" s="20">
        <v>60334.98</v>
      </c>
      <c r="R22" s="20">
        <v>1547.0507692307692</v>
      </c>
      <c r="S22" s="20">
        <v>10964</v>
      </c>
      <c r="T22" s="20">
        <v>281.12820512820514</v>
      </c>
      <c r="U22" s="20">
        <v>49370.98</v>
      </c>
      <c r="V22" s="20">
        <v>1265.9225641025641</v>
      </c>
      <c r="W22" s="20">
        <v>6920</v>
      </c>
      <c r="X22" s="20">
        <v>0</v>
      </c>
      <c r="Y22" s="20">
        <v>44333.53</v>
      </c>
      <c r="Z22" s="20">
        <v>8808.4500000000044</v>
      </c>
      <c r="AA22" s="21">
        <v>225.85769230769242</v>
      </c>
      <c r="AB22" s="120">
        <v>4.0699999999999958E-2</v>
      </c>
      <c r="AC22" s="138">
        <v>0.96655157650110068</v>
      </c>
      <c r="AD22" s="486">
        <v>-0.92585157650110073</v>
      </c>
      <c r="AF22" s="468">
        <v>45626</v>
      </c>
      <c r="AG22" s="469" t="s">
        <v>291</v>
      </c>
      <c r="AH22" s="470">
        <v>402995</v>
      </c>
      <c r="AI22" s="471">
        <v>1291.6506410256411</v>
      </c>
      <c r="AJ22" s="470">
        <v>86028</v>
      </c>
      <c r="AK22" s="471">
        <v>275.73076923076923</v>
      </c>
      <c r="AL22" s="472">
        <v>0.21347163116167694</v>
      </c>
      <c r="AM22" s="466"/>
      <c r="AN22" s="472"/>
      <c r="AO22" s="473"/>
    </row>
    <row r="23" spans="1:41" s="17" customFormat="1" ht="19.25" customHeight="1" thickBot="1" x14ac:dyDescent="0.45">
      <c r="A23" s="252" t="s">
        <v>535</v>
      </c>
      <c r="B23" s="228">
        <v>45899</v>
      </c>
      <c r="C23" s="18">
        <v>14</v>
      </c>
      <c r="D23" s="18">
        <v>409943849</v>
      </c>
      <c r="E23" s="19">
        <v>0.05</v>
      </c>
      <c r="F23" s="18" t="s">
        <v>405</v>
      </c>
      <c r="G23" s="18" t="s">
        <v>417</v>
      </c>
      <c r="H23" s="18" t="s">
        <v>335</v>
      </c>
      <c r="I23" s="336">
        <v>75</v>
      </c>
      <c r="J23" s="336">
        <v>750</v>
      </c>
      <c r="K23" s="18" t="s">
        <v>256</v>
      </c>
      <c r="L23" s="18" t="s">
        <v>308</v>
      </c>
      <c r="M23" s="336">
        <v>0</v>
      </c>
      <c r="N23" s="235">
        <v>45627</v>
      </c>
      <c r="O23" s="20">
        <v>523990</v>
      </c>
      <c r="P23" s="20">
        <v>13435.641025641025</v>
      </c>
      <c r="Q23" s="20">
        <v>227570.57</v>
      </c>
      <c r="R23" s="20">
        <v>5835.1428205128204</v>
      </c>
      <c r="S23" s="20">
        <v>51028</v>
      </c>
      <c r="T23" s="20">
        <v>1308.4102564102564</v>
      </c>
      <c r="U23" s="20">
        <v>176542.57</v>
      </c>
      <c r="V23" s="20">
        <v>4526.7325641025645</v>
      </c>
      <c r="W23" s="20">
        <v>67466.789999999994</v>
      </c>
      <c r="X23" s="20">
        <v>0</v>
      </c>
      <c r="Y23" s="20">
        <v>95190.76</v>
      </c>
      <c r="Z23" s="20">
        <v>64913.020000000019</v>
      </c>
      <c r="AA23" s="21">
        <v>1664.4364102564107</v>
      </c>
      <c r="AB23" s="120">
        <v>0.13980000000000004</v>
      </c>
      <c r="AC23" s="138">
        <v>0.87611782667608162</v>
      </c>
      <c r="AD23" s="486">
        <v>-0.73631782667608159</v>
      </c>
      <c r="AF23" s="186" t="s">
        <v>297</v>
      </c>
      <c r="AG23" s="187" t="s">
        <v>297</v>
      </c>
      <c r="AH23" s="461" t="s">
        <v>297</v>
      </c>
      <c r="AI23" s="462" t="s">
        <v>297</v>
      </c>
      <c r="AJ23" s="461" t="s">
        <v>297</v>
      </c>
      <c r="AK23" s="462" t="s">
        <v>297</v>
      </c>
      <c r="AL23" s="189" t="s">
        <v>297</v>
      </c>
      <c r="AM23" s="197"/>
      <c r="AN23" s="189"/>
      <c r="AO23" s="190"/>
    </row>
    <row r="24" spans="1:41" s="17" customFormat="1" ht="19.25" customHeight="1" thickTop="1" x14ac:dyDescent="0.4">
      <c r="A24" s="252" t="s">
        <v>535</v>
      </c>
      <c r="B24" s="228">
        <v>45899</v>
      </c>
      <c r="C24" s="18">
        <v>15</v>
      </c>
      <c r="D24" s="18">
        <v>409952668</v>
      </c>
      <c r="E24" s="19">
        <v>0.05</v>
      </c>
      <c r="F24" s="18" t="s">
        <v>405</v>
      </c>
      <c r="G24" s="18" t="s">
        <v>417</v>
      </c>
      <c r="H24" s="18" t="s">
        <v>335</v>
      </c>
      <c r="I24" s="336">
        <v>75</v>
      </c>
      <c r="J24" s="336">
        <v>750</v>
      </c>
      <c r="K24" s="18" t="s">
        <v>256</v>
      </c>
      <c r="L24" s="18" t="s">
        <v>308</v>
      </c>
      <c r="M24" s="336">
        <v>0</v>
      </c>
      <c r="N24" s="235">
        <v>45627</v>
      </c>
      <c r="O24" s="20">
        <v>438448.75</v>
      </c>
      <c r="P24" s="20">
        <v>11242.275641025641</v>
      </c>
      <c r="Q24" s="20">
        <v>207953.58</v>
      </c>
      <c r="R24" s="20">
        <v>5332.1430769230765</v>
      </c>
      <c r="S24" s="20">
        <v>72324</v>
      </c>
      <c r="T24" s="20">
        <v>1854.4615384615386</v>
      </c>
      <c r="U24" s="20">
        <v>135629.57999999999</v>
      </c>
      <c r="V24" s="20">
        <v>3477.6815384615379</v>
      </c>
      <c r="W24" s="20">
        <v>89195.5</v>
      </c>
      <c r="X24" s="20">
        <v>0</v>
      </c>
      <c r="Y24" s="20">
        <v>73438.98</v>
      </c>
      <c r="Z24" s="20">
        <v>45319.100000000006</v>
      </c>
      <c r="AA24" s="21">
        <v>1162.0282051282052</v>
      </c>
      <c r="AB24" s="120">
        <v>0.13980000000000004</v>
      </c>
      <c r="AC24" s="138">
        <v>0.89663763438714339</v>
      </c>
      <c r="AD24" s="486">
        <v>-0.75683763438714335</v>
      </c>
      <c r="AF24" s="447"/>
      <c r="AG24" s="448"/>
      <c r="AH24" s="449"/>
      <c r="AI24" s="450"/>
      <c r="AJ24" s="449"/>
      <c r="AK24" s="450"/>
      <c r="AL24" s="25"/>
      <c r="AM24" s="451"/>
      <c r="AN24" s="25"/>
      <c r="AO24" s="25"/>
    </row>
    <row r="25" spans="1:41" s="17" customFormat="1" ht="19.25" customHeight="1" x14ac:dyDescent="0.4">
      <c r="A25" s="252" t="s">
        <v>535</v>
      </c>
      <c r="B25" s="228">
        <v>45901</v>
      </c>
      <c r="C25" s="18">
        <v>16</v>
      </c>
      <c r="D25" s="18">
        <v>409966965</v>
      </c>
      <c r="E25" s="19">
        <v>0.05</v>
      </c>
      <c r="F25" s="18" t="s">
        <v>405</v>
      </c>
      <c r="G25" s="18" t="s">
        <v>417</v>
      </c>
      <c r="H25" s="18" t="s">
        <v>335</v>
      </c>
      <c r="I25" s="336">
        <v>75</v>
      </c>
      <c r="J25" s="336">
        <v>750</v>
      </c>
      <c r="K25" s="18" t="s">
        <v>256</v>
      </c>
      <c r="L25" s="18" t="s">
        <v>308</v>
      </c>
      <c r="M25" s="336">
        <v>0</v>
      </c>
      <c r="N25" s="235">
        <v>45627</v>
      </c>
      <c r="O25" s="20">
        <v>521792.5</v>
      </c>
      <c r="P25" s="20">
        <v>14102.5</v>
      </c>
      <c r="Q25" s="20">
        <v>254882.1</v>
      </c>
      <c r="R25" s="20">
        <v>6888.7054054054051</v>
      </c>
      <c r="S25" s="20">
        <v>67920</v>
      </c>
      <c r="T25" s="20">
        <v>1835.6756756756756</v>
      </c>
      <c r="U25" s="20">
        <v>186962.1</v>
      </c>
      <c r="V25" s="20">
        <v>5053.0297297297302</v>
      </c>
      <c r="W25" s="20">
        <v>75374.2</v>
      </c>
      <c r="X25" s="20">
        <v>0</v>
      </c>
      <c r="Y25" s="20">
        <v>105381.15</v>
      </c>
      <c r="Z25" s="20">
        <v>74126.750000000029</v>
      </c>
      <c r="AA25" s="21">
        <v>2003.4256756756765</v>
      </c>
      <c r="AB25" s="120">
        <v>0.13980000000000004</v>
      </c>
      <c r="AC25" s="138">
        <v>0.85793826089872893</v>
      </c>
      <c r="AD25" s="486">
        <v>-0.7181382608987289</v>
      </c>
      <c r="AF25" s="447"/>
      <c r="AG25" s="448"/>
      <c r="AH25" s="522" t="s">
        <v>191</v>
      </c>
      <c r="AI25" s="522" t="s">
        <v>124</v>
      </c>
      <c r="AJ25" s="522" t="s">
        <v>191</v>
      </c>
      <c r="AK25" s="522" t="s">
        <v>124</v>
      </c>
      <c r="AL25" s="523" t="s">
        <v>95</v>
      </c>
      <c r="AM25" s="483"/>
      <c r="AN25" s="523"/>
      <c r="AO25" s="25"/>
    </row>
    <row r="26" spans="1:41" s="17" customFormat="1" ht="19.25" customHeight="1" thickBot="1" x14ac:dyDescent="0.45">
      <c r="A26" s="252" t="s">
        <v>535</v>
      </c>
      <c r="B26" s="228">
        <v>45919</v>
      </c>
      <c r="C26" s="18">
        <v>17</v>
      </c>
      <c r="D26" s="18">
        <v>409979152</v>
      </c>
      <c r="E26" s="19">
        <v>0.05</v>
      </c>
      <c r="F26" s="18" t="s">
        <v>405</v>
      </c>
      <c r="G26" s="18" t="s">
        <v>418</v>
      </c>
      <c r="H26" s="18" t="s">
        <v>336</v>
      </c>
      <c r="I26" s="336">
        <v>80</v>
      </c>
      <c r="J26" s="336">
        <v>800</v>
      </c>
      <c r="K26" s="18" t="s">
        <v>256</v>
      </c>
      <c r="L26" s="18" t="s">
        <v>308</v>
      </c>
      <c r="M26" s="336">
        <v>0</v>
      </c>
      <c r="N26" s="235">
        <v>45627</v>
      </c>
      <c r="O26" s="20">
        <v>164006</v>
      </c>
      <c r="P26" s="20">
        <v>8631.894736842105</v>
      </c>
      <c r="Q26" s="20">
        <v>104646.87</v>
      </c>
      <c r="R26" s="20">
        <v>5507.73</v>
      </c>
      <c r="S26" s="20">
        <v>38562</v>
      </c>
      <c r="T26" s="20">
        <v>2029.578947368421</v>
      </c>
      <c r="U26" s="20">
        <v>66084.87</v>
      </c>
      <c r="V26" s="20">
        <v>3478.1510526315788</v>
      </c>
      <c r="W26" s="20">
        <v>31064.69</v>
      </c>
      <c r="X26" s="20">
        <v>0</v>
      </c>
      <c r="Y26" s="20">
        <v>39695.760000000002</v>
      </c>
      <c r="Z26" s="20">
        <v>33886.42</v>
      </c>
      <c r="AA26" s="21">
        <v>1783.4957894736842</v>
      </c>
      <c r="AB26" s="120">
        <v>0.13460000000000005</v>
      </c>
      <c r="AC26" s="138">
        <v>0.79338304696169648</v>
      </c>
      <c r="AD26" s="486">
        <v>-0.65878304696169643</v>
      </c>
      <c r="AF26" s="447"/>
      <c r="AG26" s="448"/>
      <c r="AH26" s="522" t="s">
        <v>107</v>
      </c>
      <c r="AI26" s="520" t="s">
        <v>96</v>
      </c>
      <c r="AJ26" s="522" t="s">
        <v>97</v>
      </c>
      <c r="AK26" s="520" t="s">
        <v>98</v>
      </c>
      <c r="AL26" s="523" t="s">
        <v>79</v>
      </c>
      <c r="AM26" s="483"/>
      <c r="AN26" s="523"/>
      <c r="AO26" s="25"/>
    </row>
    <row r="27" spans="1:41" s="17" customFormat="1" ht="19.25" customHeight="1" thickTop="1" thickBot="1" x14ac:dyDescent="0.45">
      <c r="A27" s="252" t="s">
        <v>535</v>
      </c>
      <c r="B27" s="228">
        <v>45919</v>
      </c>
      <c r="C27" s="18">
        <v>18</v>
      </c>
      <c r="D27" s="18">
        <v>409980478</v>
      </c>
      <c r="E27" s="19">
        <v>0.05</v>
      </c>
      <c r="F27" s="18" t="s">
        <v>405</v>
      </c>
      <c r="G27" s="18" t="s">
        <v>419</v>
      </c>
      <c r="H27" s="18" t="s">
        <v>336</v>
      </c>
      <c r="I27" s="336">
        <v>80</v>
      </c>
      <c r="J27" s="336">
        <v>800</v>
      </c>
      <c r="K27" s="18" t="s">
        <v>256</v>
      </c>
      <c r="L27" s="18" t="s">
        <v>308</v>
      </c>
      <c r="M27" s="336">
        <v>0</v>
      </c>
      <c r="N27" s="235">
        <v>45627</v>
      </c>
      <c r="O27" s="20">
        <v>106514</v>
      </c>
      <c r="P27" s="20">
        <v>5606</v>
      </c>
      <c r="Q27" s="20">
        <v>60365.96</v>
      </c>
      <c r="R27" s="20">
        <v>3177.1557894736843</v>
      </c>
      <c r="S27" s="20">
        <v>16406</v>
      </c>
      <c r="T27" s="20">
        <v>863.47368421052636</v>
      </c>
      <c r="U27" s="20">
        <v>43959.96</v>
      </c>
      <c r="V27" s="20">
        <v>2313.6821052631581</v>
      </c>
      <c r="W27" s="20">
        <v>24298.799999999999</v>
      </c>
      <c r="X27" s="20">
        <v>0</v>
      </c>
      <c r="Y27" s="20">
        <v>33231.46</v>
      </c>
      <c r="Z27" s="20">
        <v>2835.7000000000044</v>
      </c>
      <c r="AA27" s="21">
        <v>149.24736842105287</v>
      </c>
      <c r="AB27" s="120">
        <v>0.12460000000000004</v>
      </c>
      <c r="AC27" s="138">
        <v>0.97337720862985133</v>
      </c>
      <c r="AD27" s="486">
        <v>-0.84877720862985129</v>
      </c>
      <c r="AF27" s="447"/>
      <c r="AG27" s="448"/>
      <c r="AH27" s="456">
        <v>3578922</v>
      </c>
      <c r="AI27" s="457">
        <v>882.3772189349113</v>
      </c>
      <c r="AJ27" s="456">
        <v>672370</v>
      </c>
      <c r="AK27" s="457">
        <v>165.77169625246549</v>
      </c>
      <c r="AL27" s="458">
        <v>0.21172243086525144</v>
      </c>
      <c r="AM27" s="484"/>
      <c r="AN27" s="458"/>
      <c r="AO27" s="25"/>
    </row>
    <row r="28" spans="1:41" s="17" customFormat="1" ht="19.25" customHeight="1" thickTop="1" x14ac:dyDescent="0.4">
      <c r="A28" s="252" t="s">
        <v>535</v>
      </c>
      <c r="B28" s="228">
        <v>45919</v>
      </c>
      <c r="C28" s="18">
        <v>19</v>
      </c>
      <c r="D28" s="18">
        <v>409998491</v>
      </c>
      <c r="E28" s="19">
        <v>0.05</v>
      </c>
      <c r="F28" s="18" t="s">
        <v>405</v>
      </c>
      <c r="G28" s="18" t="s">
        <v>418</v>
      </c>
      <c r="H28" s="18" t="s">
        <v>336</v>
      </c>
      <c r="I28" s="336">
        <v>80</v>
      </c>
      <c r="J28" s="336">
        <v>800</v>
      </c>
      <c r="K28" s="18" t="s">
        <v>256</v>
      </c>
      <c r="L28" s="18" t="s">
        <v>308</v>
      </c>
      <c r="M28" s="336">
        <v>0</v>
      </c>
      <c r="N28" s="235">
        <v>45627</v>
      </c>
      <c r="O28" s="20">
        <v>188688.69</v>
      </c>
      <c r="P28" s="20">
        <v>9930.9836842105269</v>
      </c>
      <c r="Q28" s="20">
        <v>100582.76</v>
      </c>
      <c r="R28" s="20">
        <v>5293.8294736842099</v>
      </c>
      <c r="S28" s="20">
        <v>32799</v>
      </c>
      <c r="T28" s="20">
        <v>1726.2631578947369</v>
      </c>
      <c r="U28" s="20">
        <v>67783.759999999995</v>
      </c>
      <c r="V28" s="20">
        <v>3567.5663157894733</v>
      </c>
      <c r="W28" s="20">
        <v>30630.87</v>
      </c>
      <c r="X28" s="20">
        <v>0</v>
      </c>
      <c r="Y28" s="20">
        <v>45010.27</v>
      </c>
      <c r="Z28" s="20">
        <v>24941.619999999995</v>
      </c>
      <c r="AA28" s="21">
        <v>1312.7168421052629</v>
      </c>
      <c r="AB28" s="120">
        <v>0.13460000000000005</v>
      </c>
      <c r="AC28" s="138">
        <v>0.86781603073294966</v>
      </c>
      <c r="AD28" s="486">
        <v>-0.73321603073294961</v>
      </c>
      <c r="AF28" s="447"/>
      <c r="AG28" s="448"/>
      <c r="AH28" s="449"/>
      <c r="AI28" s="450"/>
      <c r="AJ28" s="449"/>
      <c r="AK28" s="450"/>
      <c r="AL28" s="25"/>
      <c r="AM28" s="451"/>
      <c r="AN28" s="25"/>
      <c r="AO28" s="25"/>
    </row>
    <row r="29" spans="1:41" s="17" customFormat="1" ht="19.25" customHeight="1" x14ac:dyDescent="0.5">
      <c r="A29" s="252" t="s">
        <v>535</v>
      </c>
      <c r="B29" s="228">
        <v>45901</v>
      </c>
      <c r="C29" s="18">
        <v>20</v>
      </c>
      <c r="D29" s="18">
        <v>410004061</v>
      </c>
      <c r="E29" s="19">
        <v>0.05</v>
      </c>
      <c r="F29" s="18" t="s">
        <v>228</v>
      </c>
      <c r="G29" s="18" t="s">
        <v>420</v>
      </c>
      <c r="H29" s="18" t="s">
        <v>337</v>
      </c>
      <c r="I29" s="336">
        <v>75</v>
      </c>
      <c r="J29" s="336">
        <v>375</v>
      </c>
      <c r="K29" s="18" t="s">
        <v>256</v>
      </c>
      <c r="L29" s="18" t="s">
        <v>309</v>
      </c>
      <c r="M29" s="336">
        <v>0</v>
      </c>
      <c r="N29" s="235">
        <v>45627</v>
      </c>
      <c r="O29" s="20">
        <v>262460</v>
      </c>
      <c r="P29" s="20">
        <v>7093.5135135135133</v>
      </c>
      <c r="Q29" s="20">
        <v>176864.38</v>
      </c>
      <c r="R29" s="20">
        <v>4780.1183783783781</v>
      </c>
      <c r="S29" s="20">
        <v>47582</v>
      </c>
      <c r="T29" s="20">
        <v>1286</v>
      </c>
      <c r="U29" s="20">
        <v>129282.38</v>
      </c>
      <c r="V29" s="20">
        <v>3494.1183783783786</v>
      </c>
      <c r="W29" s="20">
        <v>35219.97</v>
      </c>
      <c r="X29" s="20">
        <v>0</v>
      </c>
      <c r="Y29" s="20">
        <v>77326.399999999994</v>
      </c>
      <c r="Z29" s="20">
        <v>64318.010000000009</v>
      </c>
      <c r="AA29" s="21">
        <v>1738.3245945945948</v>
      </c>
      <c r="AB29" s="120">
        <v>0.1331</v>
      </c>
      <c r="AC29" s="138">
        <v>0.75494166730168399</v>
      </c>
      <c r="AD29" s="486">
        <v>-0.621841667301684</v>
      </c>
      <c r="AF29" s="447"/>
      <c r="AG29" s="448"/>
      <c r="AH29" s="449"/>
      <c r="AI29" s="520"/>
      <c r="AJ29" s="521" t="s">
        <v>100</v>
      </c>
      <c r="AK29" s="520"/>
      <c r="AL29" s="25"/>
      <c r="AM29" s="451"/>
      <c r="AN29" s="25"/>
      <c r="AO29" s="25"/>
    </row>
    <row r="30" spans="1:41" s="17" customFormat="1" ht="19.25" customHeight="1" thickBot="1" x14ac:dyDescent="0.45">
      <c r="A30" s="252" t="s">
        <v>535</v>
      </c>
      <c r="B30" s="228">
        <v>45901</v>
      </c>
      <c r="C30" s="18">
        <v>21</v>
      </c>
      <c r="D30" s="18">
        <v>410015496</v>
      </c>
      <c r="E30" s="19">
        <v>0.05</v>
      </c>
      <c r="F30" s="18" t="s">
        <v>228</v>
      </c>
      <c r="G30" s="18" t="s">
        <v>421</v>
      </c>
      <c r="H30" s="18" t="s">
        <v>337</v>
      </c>
      <c r="I30" s="336">
        <v>75</v>
      </c>
      <c r="J30" s="336">
        <v>375</v>
      </c>
      <c r="K30" s="18" t="s">
        <v>256</v>
      </c>
      <c r="L30" s="18" t="s">
        <v>309</v>
      </c>
      <c r="M30" s="336">
        <v>0</v>
      </c>
      <c r="N30" s="235">
        <v>45627</v>
      </c>
      <c r="O30" s="20">
        <v>281166.25</v>
      </c>
      <c r="P30" s="20">
        <v>7599.0878378378375</v>
      </c>
      <c r="Q30" s="20">
        <v>170500.33000000002</v>
      </c>
      <c r="R30" s="20">
        <v>4608.1170270270277</v>
      </c>
      <c r="S30" s="20">
        <v>44586</v>
      </c>
      <c r="T30" s="20">
        <v>1205.0270270270271</v>
      </c>
      <c r="U30" s="20">
        <v>125914.33</v>
      </c>
      <c r="V30" s="20">
        <v>3403.09</v>
      </c>
      <c r="W30" s="20">
        <v>29641.23</v>
      </c>
      <c r="X30" s="20">
        <v>0</v>
      </c>
      <c r="Y30" s="20">
        <v>81868.08</v>
      </c>
      <c r="Z30" s="20">
        <v>58991.020000000019</v>
      </c>
      <c r="AA30" s="21">
        <v>1594.3518918918924</v>
      </c>
      <c r="AB30" s="120">
        <v>0.1331</v>
      </c>
      <c r="AC30" s="138">
        <v>0.79019167485428987</v>
      </c>
      <c r="AD30" s="486">
        <v>-0.65709167485428988</v>
      </c>
      <c r="AF30" s="447"/>
      <c r="AG30" s="448"/>
      <c r="AH30" s="449"/>
      <c r="AI30" s="450"/>
      <c r="AJ30" s="449"/>
      <c r="AK30" s="450"/>
      <c r="AL30" s="25"/>
      <c r="AM30" s="451"/>
      <c r="AN30" s="25"/>
      <c r="AO30" s="25"/>
    </row>
    <row r="31" spans="1:41" s="17" customFormat="1" ht="19.25" customHeight="1" thickTop="1" x14ac:dyDescent="0.4">
      <c r="A31" s="252" t="s">
        <v>535</v>
      </c>
      <c r="B31" s="228">
        <v>45901</v>
      </c>
      <c r="C31" s="18">
        <v>22</v>
      </c>
      <c r="D31" s="18">
        <v>410020342</v>
      </c>
      <c r="E31" s="19">
        <v>0.05</v>
      </c>
      <c r="F31" s="18" t="s">
        <v>228</v>
      </c>
      <c r="G31" s="18" t="s">
        <v>420</v>
      </c>
      <c r="H31" s="18" t="s">
        <v>337</v>
      </c>
      <c r="I31" s="336">
        <v>75</v>
      </c>
      <c r="J31" s="336">
        <v>375</v>
      </c>
      <c r="K31" s="18" t="s">
        <v>256</v>
      </c>
      <c r="L31" s="18" t="s">
        <v>309</v>
      </c>
      <c r="M31" s="336">
        <v>0</v>
      </c>
      <c r="N31" s="235">
        <v>45627</v>
      </c>
      <c r="O31" s="20">
        <v>243633.75</v>
      </c>
      <c r="P31" s="20">
        <v>6584.6959459459458</v>
      </c>
      <c r="Q31" s="20">
        <v>172770.45</v>
      </c>
      <c r="R31" s="20">
        <v>4669.471621621622</v>
      </c>
      <c r="S31" s="20">
        <v>38062</v>
      </c>
      <c r="T31" s="20">
        <v>1028.7027027027027</v>
      </c>
      <c r="U31" s="20">
        <v>134708.45000000001</v>
      </c>
      <c r="V31" s="20">
        <v>3640.7689189189191</v>
      </c>
      <c r="W31" s="20">
        <v>75146.27</v>
      </c>
      <c r="X31" s="20">
        <v>0</v>
      </c>
      <c r="Y31" s="20">
        <v>86907.49</v>
      </c>
      <c r="Z31" s="20">
        <v>10716.690000000002</v>
      </c>
      <c r="AA31" s="21">
        <v>289.64027027027032</v>
      </c>
      <c r="AB31" s="120">
        <v>0.1331</v>
      </c>
      <c r="AC31" s="138">
        <v>0.95601311394665145</v>
      </c>
      <c r="AD31" s="486">
        <v>-0.82291311394665145</v>
      </c>
      <c r="AF31" s="514" t="s">
        <v>227</v>
      </c>
      <c r="AG31" s="519" t="s">
        <v>219</v>
      </c>
      <c r="AH31" s="519" t="s">
        <v>87</v>
      </c>
      <c r="AI31" s="519" t="s">
        <v>96</v>
      </c>
      <c r="AJ31" s="519" t="s">
        <v>206</v>
      </c>
      <c r="AK31" s="519" t="s">
        <v>98</v>
      </c>
      <c r="AL31" s="519" t="s">
        <v>211</v>
      </c>
      <c r="AM31" s="519"/>
      <c r="AN31" s="519"/>
      <c r="AO31" s="525"/>
    </row>
    <row r="32" spans="1:41" s="17" customFormat="1" ht="19.25" customHeight="1" thickBot="1" x14ac:dyDescent="0.45">
      <c r="A32" s="252" t="s">
        <v>535</v>
      </c>
      <c r="B32" s="228">
        <v>45911</v>
      </c>
      <c r="C32" s="18">
        <v>23</v>
      </c>
      <c r="D32" s="18">
        <v>410038515</v>
      </c>
      <c r="E32" s="19">
        <v>0.05</v>
      </c>
      <c r="F32" s="18" t="s">
        <v>228</v>
      </c>
      <c r="G32" s="18" t="s">
        <v>422</v>
      </c>
      <c r="H32" s="18" t="s">
        <v>338</v>
      </c>
      <c r="I32" s="336">
        <v>80</v>
      </c>
      <c r="J32" s="336">
        <v>800</v>
      </c>
      <c r="K32" s="18" t="s">
        <v>256</v>
      </c>
      <c r="L32" s="18" t="s">
        <v>309</v>
      </c>
      <c r="M32" s="336">
        <v>0</v>
      </c>
      <c r="N32" s="235">
        <v>45627</v>
      </c>
      <c r="O32" s="20">
        <v>154864</v>
      </c>
      <c r="P32" s="20">
        <v>5735.7037037037035</v>
      </c>
      <c r="Q32" s="20">
        <v>104474.06</v>
      </c>
      <c r="R32" s="20">
        <v>3869.4096296296298</v>
      </c>
      <c r="S32" s="20">
        <v>26258</v>
      </c>
      <c r="T32" s="20">
        <v>972.51851851851848</v>
      </c>
      <c r="U32" s="20">
        <v>78216.06</v>
      </c>
      <c r="V32" s="20">
        <v>2896.8911111111111</v>
      </c>
      <c r="W32" s="20">
        <v>20655.349999999999</v>
      </c>
      <c r="X32" s="20">
        <v>0</v>
      </c>
      <c r="Y32" s="20">
        <v>51652.2</v>
      </c>
      <c r="Z32" s="20">
        <v>32166.510000000009</v>
      </c>
      <c r="AA32" s="21">
        <v>1191.3522222222225</v>
      </c>
      <c r="AB32" s="120">
        <v>0.12</v>
      </c>
      <c r="AC32" s="138">
        <v>0.79229188190928812</v>
      </c>
      <c r="AD32" s="486">
        <v>-0.67229188190928812</v>
      </c>
      <c r="AF32" s="186">
        <v>45626</v>
      </c>
      <c r="AG32" s="187" t="s">
        <v>273</v>
      </c>
      <c r="AH32" s="461" t="s">
        <v>303</v>
      </c>
      <c r="AI32" s="462" t="s">
        <v>303</v>
      </c>
      <c r="AJ32" s="461" t="s">
        <v>303</v>
      </c>
      <c r="AK32" s="462" t="s">
        <v>303</v>
      </c>
      <c r="AL32" s="189" t="s">
        <v>303</v>
      </c>
      <c r="AM32" s="518"/>
      <c r="AN32" s="189"/>
      <c r="AO32" s="190"/>
    </row>
    <row r="33" spans="1:43" s="17" customFormat="1" ht="19.25" customHeight="1" thickTop="1" x14ac:dyDescent="0.4">
      <c r="A33" s="252" t="s">
        <v>535</v>
      </c>
      <c r="B33" s="228">
        <v>45911</v>
      </c>
      <c r="C33" s="18">
        <v>24</v>
      </c>
      <c r="D33" s="18">
        <v>410043290</v>
      </c>
      <c r="E33" s="19">
        <v>0.05</v>
      </c>
      <c r="F33" s="18" t="s">
        <v>228</v>
      </c>
      <c r="G33" s="18" t="s">
        <v>422</v>
      </c>
      <c r="H33" s="18" t="s">
        <v>338</v>
      </c>
      <c r="I33" s="336">
        <v>80</v>
      </c>
      <c r="J33" s="336">
        <v>800</v>
      </c>
      <c r="K33" s="18" t="s">
        <v>256</v>
      </c>
      <c r="L33" s="18" t="s">
        <v>309</v>
      </c>
      <c r="M33" s="336">
        <v>0</v>
      </c>
      <c r="N33" s="235">
        <v>45627</v>
      </c>
      <c r="O33" s="20">
        <v>149936</v>
      </c>
      <c r="P33" s="20">
        <v>5553.1851851851852</v>
      </c>
      <c r="Q33" s="20">
        <v>90546.36</v>
      </c>
      <c r="R33" s="20">
        <v>3353.568888888889</v>
      </c>
      <c r="S33" s="20">
        <v>22711</v>
      </c>
      <c r="T33" s="20">
        <v>841.14814814814815</v>
      </c>
      <c r="U33" s="20">
        <v>67835.360000000001</v>
      </c>
      <c r="V33" s="20">
        <v>2512.4207407407407</v>
      </c>
      <c r="W33" s="20">
        <v>15015</v>
      </c>
      <c r="X33" s="20">
        <v>0</v>
      </c>
      <c r="Y33" s="20">
        <v>45577.06</v>
      </c>
      <c r="Z33" s="20">
        <v>29954.300000000003</v>
      </c>
      <c r="AA33" s="21">
        <v>1109.4185185185186</v>
      </c>
      <c r="AB33" s="120">
        <v>0.12</v>
      </c>
      <c r="AC33" s="138">
        <v>0.80021942695550097</v>
      </c>
      <c r="AD33" s="486">
        <v>-0.68021942695550097</v>
      </c>
      <c r="AE33" s="22"/>
      <c r="AF33" s="447"/>
      <c r="AG33" s="448"/>
      <c r="AH33" s="449"/>
      <c r="AI33" s="450"/>
      <c r="AJ33" s="449"/>
      <c r="AK33" s="450"/>
      <c r="AL33" s="25"/>
      <c r="AM33" s="451"/>
      <c r="AN33" s="25"/>
      <c r="AO33" s="25"/>
      <c r="AP33" s="22"/>
    </row>
    <row r="34" spans="1:43" s="17" customFormat="1" ht="19.25" customHeight="1" x14ac:dyDescent="0.4">
      <c r="A34" s="252" t="s">
        <v>535</v>
      </c>
      <c r="B34" s="228">
        <v>45911</v>
      </c>
      <c r="C34" s="18">
        <v>25</v>
      </c>
      <c r="D34" s="18">
        <v>410053199</v>
      </c>
      <c r="E34" s="19">
        <v>0.05</v>
      </c>
      <c r="F34" s="18" t="s">
        <v>228</v>
      </c>
      <c r="G34" s="18" t="s">
        <v>422</v>
      </c>
      <c r="H34" s="18" t="s">
        <v>339</v>
      </c>
      <c r="I34" s="336">
        <v>80</v>
      </c>
      <c r="J34" s="336">
        <v>800</v>
      </c>
      <c r="K34" s="18" t="s">
        <v>256</v>
      </c>
      <c r="L34" s="18" t="s">
        <v>309</v>
      </c>
      <c r="M34" s="336">
        <v>0</v>
      </c>
      <c r="N34" s="235">
        <v>45627</v>
      </c>
      <c r="O34" s="20">
        <v>114516</v>
      </c>
      <c r="P34" s="20">
        <v>4241.333333333333</v>
      </c>
      <c r="Q34" s="20">
        <v>66904.100000000006</v>
      </c>
      <c r="R34" s="20">
        <v>2477.9296296296297</v>
      </c>
      <c r="S34" s="20">
        <v>9310</v>
      </c>
      <c r="T34" s="20">
        <v>344.81481481481484</v>
      </c>
      <c r="U34" s="20">
        <v>57594.1</v>
      </c>
      <c r="V34" s="20">
        <v>2133.114814814815</v>
      </c>
      <c r="W34" s="20">
        <v>9916.4</v>
      </c>
      <c r="X34" s="20">
        <v>0</v>
      </c>
      <c r="Y34" s="20">
        <v>29659.95</v>
      </c>
      <c r="Z34" s="20">
        <v>27327.750000000007</v>
      </c>
      <c r="AA34" s="21">
        <v>1012.1388888888891</v>
      </c>
      <c r="AB34" s="120">
        <v>0.12</v>
      </c>
      <c r="AC34" s="138">
        <v>0.76136304097244056</v>
      </c>
      <c r="AD34" s="486">
        <v>-0.64136304097244057</v>
      </c>
      <c r="AE34" s="22"/>
      <c r="AF34" s="22"/>
      <c r="AG34" s="22"/>
      <c r="AH34" s="22"/>
      <c r="AI34" s="22"/>
      <c r="AJ34" s="22"/>
      <c r="AK34" s="22"/>
      <c r="AL34" s="22"/>
      <c r="AM34" s="22"/>
      <c r="AN34" s="22"/>
      <c r="AO34" s="22"/>
      <c r="AP34" s="22"/>
    </row>
    <row r="35" spans="1:43" s="17" customFormat="1" ht="19.25" customHeight="1" x14ac:dyDescent="0.4">
      <c r="A35" s="252" t="s">
        <v>535</v>
      </c>
      <c r="B35" s="228">
        <v>45907</v>
      </c>
      <c r="C35" s="18">
        <v>26</v>
      </c>
      <c r="D35" s="18">
        <v>410556392</v>
      </c>
      <c r="E35" s="19">
        <v>1</v>
      </c>
      <c r="F35" s="18" t="s">
        <v>156</v>
      </c>
      <c r="G35" s="18" t="s">
        <v>423</v>
      </c>
      <c r="H35" s="18" t="s">
        <v>340</v>
      </c>
      <c r="I35" s="336">
        <v>1</v>
      </c>
      <c r="J35" s="336">
        <v>27</v>
      </c>
      <c r="K35" s="18" t="s">
        <v>257</v>
      </c>
      <c r="L35" s="18" t="s">
        <v>310</v>
      </c>
      <c r="M35" s="336">
        <v>52</v>
      </c>
      <c r="N35" s="235">
        <v>45566</v>
      </c>
      <c r="O35" s="20">
        <v>196761</v>
      </c>
      <c r="P35" s="20">
        <v>6347.1290322580644</v>
      </c>
      <c r="Q35" s="20">
        <v>101693.73</v>
      </c>
      <c r="R35" s="20">
        <v>3280.4429032258063</v>
      </c>
      <c r="S35" s="20">
        <v>24028</v>
      </c>
      <c r="T35" s="20">
        <v>775.09677419354841</v>
      </c>
      <c r="U35" s="20">
        <v>77665.73</v>
      </c>
      <c r="V35" s="20">
        <v>2505.346129032258</v>
      </c>
      <c r="W35" s="20">
        <v>0</v>
      </c>
      <c r="X35" s="20">
        <v>0</v>
      </c>
      <c r="Y35" s="20">
        <v>74205.97</v>
      </c>
      <c r="Z35" s="20">
        <v>25875.759999999995</v>
      </c>
      <c r="AA35" s="21">
        <v>834.70193548387078</v>
      </c>
      <c r="AB35" s="120">
        <v>0.129</v>
      </c>
      <c r="AC35" s="138">
        <v>0.86849141852297962</v>
      </c>
      <c r="AD35" s="486">
        <v>-0.73949141852297962</v>
      </c>
      <c r="AE35" s="22"/>
      <c r="AF35" s="22"/>
      <c r="AG35" s="22"/>
      <c r="AH35" s="22"/>
      <c r="AI35" s="22"/>
      <c r="AJ35" s="22"/>
      <c r="AK35" s="22"/>
      <c r="AL35" s="22"/>
      <c r="AM35" s="22"/>
      <c r="AN35" s="22"/>
      <c r="AO35" s="22"/>
      <c r="AP35" s="22"/>
    </row>
    <row r="36" spans="1:43" s="17" customFormat="1" ht="19.25" customHeight="1" x14ac:dyDescent="0.4">
      <c r="A36" s="252" t="s">
        <v>535</v>
      </c>
      <c r="B36" s="228">
        <v>45908</v>
      </c>
      <c r="C36" s="18">
        <v>27</v>
      </c>
      <c r="D36" s="18">
        <v>410561135</v>
      </c>
      <c r="E36" s="19">
        <v>0.01</v>
      </c>
      <c r="F36" s="18" t="s">
        <v>405</v>
      </c>
      <c r="G36" s="18" t="s">
        <v>424</v>
      </c>
      <c r="H36" s="18" t="s">
        <v>341</v>
      </c>
      <c r="I36" s="336">
        <v>60</v>
      </c>
      <c r="J36" s="336">
        <v>600</v>
      </c>
      <c r="K36" s="18" t="s">
        <v>256</v>
      </c>
      <c r="L36" s="18" t="s">
        <v>311</v>
      </c>
      <c r="M36" s="336">
        <v>0</v>
      </c>
      <c r="N36" s="235">
        <v>45627</v>
      </c>
      <c r="O36" s="20">
        <v>277308</v>
      </c>
      <c r="P36" s="20">
        <v>9243.6</v>
      </c>
      <c r="Q36" s="20">
        <v>122465.36</v>
      </c>
      <c r="R36" s="20">
        <v>4082.1786666666667</v>
      </c>
      <c r="S36" s="20">
        <v>18213</v>
      </c>
      <c r="T36" s="20">
        <v>607.1</v>
      </c>
      <c r="U36" s="20">
        <v>104252.36</v>
      </c>
      <c r="V36" s="20">
        <v>3475.0786666666668</v>
      </c>
      <c r="W36" s="20">
        <v>32962.28</v>
      </c>
      <c r="X36" s="20">
        <v>0</v>
      </c>
      <c r="Y36" s="20">
        <v>83022.47</v>
      </c>
      <c r="Z36" s="20">
        <v>6480.6100000000006</v>
      </c>
      <c r="AA36" s="21">
        <v>216.02033333333335</v>
      </c>
      <c r="AB36" s="120">
        <v>9.6799999999999997E-2</v>
      </c>
      <c r="AC36" s="138">
        <v>0.97663028113144956</v>
      </c>
      <c r="AD36" s="486">
        <v>-0.87983028113144957</v>
      </c>
      <c r="AE36" s="22"/>
      <c r="AF36" s="22"/>
      <c r="AG36" s="22"/>
      <c r="AH36" s="22"/>
      <c r="AI36" s="22"/>
      <c r="AJ36" s="22"/>
      <c r="AK36" s="22"/>
      <c r="AL36" s="22"/>
      <c r="AM36" s="22"/>
      <c r="AN36" s="22"/>
      <c r="AO36" s="22"/>
      <c r="AP36" s="22"/>
    </row>
    <row r="37" spans="1:43" s="17" customFormat="1" ht="19.25" customHeight="1" x14ac:dyDescent="0.4">
      <c r="A37" s="252" t="s">
        <v>535</v>
      </c>
      <c r="B37" s="228">
        <v>45908</v>
      </c>
      <c r="C37" s="18">
        <v>28</v>
      </c>
      <c r="D37" s="18">
        <v>410571178</v>
      </c>
      <c r="E37" s="19">
        <v>0.01</v>
      </c>
      <c r="F37" s="18" t="s">
        <v>405</v>
      </c>
      <c r="G37" s="18" t="s">
        <v>425</v>
      </c>
      <c r="H37" s="18" t="s">
        <v>341</v>
      </c>
      <c r="I37" s="336">
        <v>60</v>
      </c>
      <c r="J37" s="336">
        <v>600</v>
      </c>
      <c r="K37" s="18" t="s">
        <v>256</v>
      </c>
      <c r="L37" s="18" t="s">
        <v>311</v>
      </c>
      <c r="M37" s="336">
        <v>0</v>
      </c>
      <c r="N37" s="235">
        <v>45627</v>
      </c>
      <c r="O37" s="20">
        <v>249507.3</v>
      </c>
      <c r="P37" s="20">
        <v>8316.91</v>
      </c>
      <c r="Q37" s="20">
        <v>105211.42</v>
      </c>
      <c r="R37" s="20">
        <v>3507.0473333333334</v>
      </c>
      <c r="S37" s="20">
        <v>17831</v>
      </c>
      <c r="T37" s="20">
        <v>594.36666666666667</v>
      </c>
      <c r="U37" s="20">
        <v>87380.42</v>
      </c>
      <c r="V37" s="20">
        <v>2912.6806666666666</v>
      </c>
      <c r="W37" s="20">
        <v>33925.11</v>
      </c>
      <c r="X37" s="20">
        <v>0</v>
      </c>
      <c r="Y37" s="20">
        <v>68557.850000000006</v>
      </c>
      <c r="Z37" s="20">
        <v>2728.4599999999919</v>
      </c>
      <c r="AA37" s="21">
        <v>90.948666666666398</v>
      </c>
      <c r="AB37" s="120">
        <v>9.6799999999999997E-2</v>
      </c>
      <c r="AC37" s="138">
        <v>0.98906460853049194</v>
      </c>
      <c r="AD37" s="486">
        <v>-0.89226460853049194</v>
      </c>
      <c r="AE37" s="22"/>
      <c r="AF37" s="22"/>
      <c r="AG37" s="22"/>
      <c r="AH37" s="22"/>
      <c r="AI37" s="22"/>
      <c r="AJ37" s="22"/>
      <c r="AK37" s="22"/>
      <c r="AL37" s="22"/>
      <c r="AM37" s="22"/>
      <c r="AN37" s="22"/>
      <c r="AO37" s="22"/>
      <c r="AP37" s="22"/>
    </row>
    <row r="38" spans="1:43" s="17" customFormat="1" ht="19.25" customHeight="1" x14ac:dyDescent="0.4">
      <c r="A38" s="252" t="s">
        <v>535</v>
      </c>
      <c r="B38" s="228">
        <v>45908</v>
      </c>
      <c r="C38" s="18">
        <v>29</v>
      </c>
      <c r="D38" s="18">
        <v>410581492</v>
      </c>
      <c r="E38" s="19">
        <v>0.01</v>
      </c>
      <c r="F38" s="18" t="s">
        <v>405</v>
      </c>
      <c r="G38" s="18" t="s">
        <v>426</v>
      </c>
      <c r="H38" s="18" t="s">
        <v>341</v>
      </c>
      <c r="I38" s="336">
        <v>60</v>
      </c>
      <c r="J38" s="336">
        <v>600</v>
      </c>
      <c r="K38" s="18" t="s">
        <v>256</v>
      </c>
      <c r="L38" s="18" t="s">
        <v>311</v>
      </c>
      <c r="M38" s="336">
        <v>0</v>
      </c>
      <c r="N38" s="235">
        <v>45627</v>
      </c>
      <c r="O38" s="20">
        <v>227438.4</v>
      </c>
      <c r="P38" s="20">
        <v>7581.28</v>
      </c>
      <c r="Q38" s="20">
        <v>106597.84</v>
      </c>
      <c r="R38" s="20">
        <v>3553.2613333333334</v>
      </c>
      <c r="S38" s="20">
        <v>24197</v>
      </c>
      <c r="T38" s="20">
        <v>806.56666666666672</v>
      </c>
      <c r="U38" s="20">
        <v>82400.84</v>
      </c>
      <c r="V38" s="20">
        <v>2746.6946666666668</v>
      </c>
      <c r="W38" s="20">
        <v>20169.97</v>
      </c>
      <c r="X38" s="20">
        <v>0</v>
      </c>
      <c r="Y38" s="20">
        <v>57955.24</v>
      </c>
      <c r="Z38" s="20">
        <v>28472.630000000005</v>
      </c>
      <c r="AA38" s="21">
        <v>949.08766666666679</v>
      </c>
      <c r="AB38" s="120">
        <v>9.6799999999999997E-2</v>
      </c>
      <c r="AC38" s="138">
        <v>0.87481168527390274</v>
      </c>
      <c r="AD38" s="486">
        <v>-0.77801168527390274</v>
      </c>
      <c r="AE38" s="22"/>
      <c r="AO38" s="22"/>
      <c r="AP38" s="22"/>
    </row>
    <row r="39" spans="1:43" s="17" customFormat="1" ht="19.25" customHeight="1" x14ac:dyDescent="0.4">
      <c r="A39" s="252" t="s">
        <v>535</v>
      </c>
      <c r="B39" s="228">
        <v>45908</v>
      </c>
      <c r="C39" s="18">
        <v>30</v>
      </c>
      <c r="D39" s="18">
        <v>410592897</v>
      </c>
      <c r="E39" s="19">
        <v>0.01</v>
      </c>
      <c r="F39" s="18" t="s">
        <v>405</v>
      </c>
      <c r="G39" s="18" t="s">
        <v>426</v>
      </c>
      <c r="H39" s="18" t="s">
        <v>341</v>
      </c>
      <c r="I39" s="336">
        <v>60</v>
      </c>
      <c r="J39" s="336">
        <v>600</v>
      </c>
      <c r="K39" s="18" t="s">
        <v>256</v>
      </c>
      <c r="L39" s="18" t="s">
        <v>311</v>
      </c>
      <c r="M39" s="336">
        <v>0</v>
      </c>
      <c r="N39" s="235">
        <v>45627</v>
      </c>
      <c r="O39" s="20">
        <v>290999.21999999997</v>
      </c>
      <c r="P39" s="20">
        <v>9699.9739999999983</v>
      </c>
      <c r="Q39" s="20">
        <v>126958.44</v>
      </c>
      <c r="R39" s="20">
        <v>4231.9480000000003</v>
      </c>
      <c r="S39" s="20">
        <v>24763</v>
      </c>
      <c r="T39" s="20">
        <v>825.43333333333328</v>
      </c>
      <c r="U39" s="20">
        <v>102195.44</v>
      </c>
      <c r="V39" s="20">
        <v>3406.5146666666669</v>
      </c>
      <c r="W39" s="20">
        <v>34345.279999999999</v>
      </c>
      <c r="X39" s="20">
        <v>0</v>
      </c>
      <c r="Y39" s="20">
        <v>74904.47</v>
      </c>
      <c r="Z39" s="20">
        <v>17708.690000000002</v>
      </c>
      <c r="AA39" s="21">
        <v>590.28966666666679</v>
      </c>
      <c r="AB39" s="120">
        <v>9.6799999999999997E-2</v>
      </c>
      <c r="AC39" s="138">
        <v>0.93914523207313061</v>
      </c>
      <c r="AD39" s="486">
        <v>-0.84234523207313061</v>
      </c>
      <c r="AE39" s="22"/>
      <c r="AO39" s="22"/>
      <c r="AP39" s="22"/>
    </row>
    <row r="40" spans="1:43" s="17" customFormat="1" ht="19.25" customHeight="1" x14ac:dyDescent="0.4">
      <c r="A40" s="252" t="s">
        <v>535</v>
      </c>
      <c r="B40" s="228">
        <v>45908</v>
      </c>
      <c r="C40" s="18">
        <v>31</v>
      </c>
      <c r="D40" s="18">
        <v>410600632</v>
      </c>
      <c r="E40" s="19">
        <v>0.01</v>
      </c>
      <c r="F40" s="18" t="s">
        <v>405</v>
      </c>
      <c r="G40" s="18" t="s">
        <v>427</v>
      </c>
      <c r="H40" s="18" t="s">
        <v>341</v>
      </c>
      <c r="I40" s="336">
        <v>60</v>
      </c>
      <c r="J40" s="336">
        <v>600</v>
      </c>
      <c r="K40" s="18" t="s">
        <v>256</v>
      </c>
      <c r="L40" s="18" t="s">
        <v>311</v>
      </c>
      <c r="M40" s="336">
        <v>0</v>
      </c>
      <c r="N40" s="235">
        <v>45627</v>
      </c>
      <c r="O40" s="20">
        <v>254999.75</v>
      </c>
      <c r="P40" s="20">
        <v>8499.9916666666668</v>
      </c>
      <c r="Q40" s="20">
        <v>96467</v>
      </c>
      <c r="R40" s="20">
        <v>3215.5666666666666</v>
      </c>
      <c r="S40" s="20">
        <v>20367</v>
      </c>
      <c r="T40" s="20">
        <v>678.9</v>
      </c>
      <c r="U40" s="20">
        <v>76100</v>
      </c>
      <c r="V40" s="20">
        <v>2536.6666666666665</v>
      </c>
      <c r="W40" s="20">
        <v>39027.26</v>
      </c>
      <c r="X40" s="20">
        <v>0</v>
      </c>
      <c r="Y40" s="20">
        <v>64040.78</v>
      </c>
      <c r="Z40" s="20">
        <v>-6601.0400000000081</v>
      </c>
      <c r="AA40" s="21">
        <v>-220.03466666666694</v>
      </c>
      <c r="AB40" s="120">
        <v>9.6799999999999997E-2</v>
      </c>
      <c r="AC40" s="138">
        <v>1.0258864567514283</v>
      </c>
      <c r="AD40" s="486">
        <v>-0.92908645675142831</v>
      </c>
      <c r="AE40" s="22"/>
      <c r="AO40" s="22"/>
      <c r="AP40" s="22"/>
    </row>
    <row r="41" spans="1:43" s="17" customFormat="1" ht="19.25" customHeight="1" x14ac:dyDescent="0.4">
      <c r="A41" s="252" t="s">
        <v>535</v>
      </c>
      <c r="B41" s="228">
        <v>45908</v>
      </c>
      <c r="C41" s="18">
        <v>32</v>
      </c>
      <c r="D41" s="18">
        <v>410619885</v>
      </c>
      <c r="E41" s="19">
        <v>0.01</v>
      </c>
      <c r="F41" s="18" t="s">
        <v>405</v>
      </c>
      <c r="G41" s="18" t="s">
        <v>428</v>
      </c>
      <c r="H41" s="18" t="s">
        <v>341</v>
      </c>
      <c r="I41" s="336">
        <v>60</v>
      </c>
      <c r="J41" s="336">
        <v>600</v>
      </c>
      <c r="K41" s="18" t="s">
        <v>256</v>
      </c>
      <c r="L41" s="18" t="s">
        <v>311</v>
      </c>
      <c r="M41" s="573">
        <v>0</v>
      </c>
      <c r="N41" s="235">
        <v>45627</v>
      </c>
      <c r="O41" s="20">
        <v>294418.8</v>
      </c>
      <c r="P41" s="20">
        <v>9813.9599999999991</v>
      </c>
      <c r="Q41" s="20">
        <v>154385.24</v>
      </c>
      <c r="R41" s="20">
        <v>5146.1746666666668</v>
      </c>
      <c r="S41" s="20">
        <v>28711</v>
      </c>
      <c r="T41" s="20">
        <v>957.0333333333333</v>
      </c>
      <c r="U41" s="20">
        <v>125674.24000000001</v>
      </c>
      <c r="V41" s="20">
        <v>4189.1413333333339</v>
      </c>
      <c r="W41" s="20">
        <v>35097.57</v>
      </c>
      <c r="X41" s="20">
        <v>0</v>
      </c>
      <c r="Y41" s="20">
        <v>78195.12</v>
      </c>
      <c r="Z41" s="20">
        <v>41092.549999999988</v>
      </c>
      <c r="AA41" s="21">
        <v>1369.7516666666663</v>
      </c>
      <c r="AB41" s="120">
        <v>9.6799999999999997E-2</v>
      </c>
      <c r="AC41" s="138">
        <v>0.86042824031617549</v>
      </c>
      <c r="AD41" s="486">
        <v>-0.76362824031617549</v>
      </c>
      <c r="AE41" s="22"/>
      <c r="AO41" s="22"/>
      <c r="AP41" s="22"/>
      <c r="AQ41" s="22"/>
    </row>
    <row r="42" spans="1:43" s="22" customFormat="1" ht="19.25" customHeight="1" x14ac:dyDescent="0.4">
      <c r="A42" s="252" t="s">
        <v>535</v>
      </c>
      <c r="B42" s="228">
        <v>45919</v>
      </c>
      <c r="C42" s="18">
        <v>33</v>
      </c>
      <c r="D42" s="18">
        <v>410626163</v>
      </c>
      <c r="E42" s="19">
        <v>0.01</v>
      </c>
      <c r="F42" s="18" t="s">
        <v>405</v>
      </c>
      <c r="G42" s="18" t="s">
        <v>429</v>
      </c>
      <c r="H42" s="18" t="s">
        <v>342</v>
      </c>
      <c r="I42" s="336">
        <v>80</v>
      </c>
      <c r="J42" s="336">
        <v>800</v>
      </c>
      <c r="K42" s="18" t="s">
        <v>256</v>
      </c>
      <c r="L42" s="18" t="s">
        <v>311</v>
      </c>
      <c r="M42" s="336">
        <v>0</v>
      </c>
      <c r="N42" s="235">
        <v>45627</v>
      </c>
      <c r="O42" s="20">
        <v>121974</v>
      </c>
      <c r="P42" s="20">
        <v>6419.6842105263158</v>
      </c>
      <c r="Q42" s="20">
        <v>67163.12</v>
      </c>
      <c r="R42" s="20">
        <v>3534.9010526315788</v>
      </c>
      <c r="S42" s="20">
        <v>9806</v>
      </c>
      <c r="T42" s="20">
        <v>516.10526315789468</v>
      </c>
      <c r="U42" s="20">
        <v>57357.119999999995</v>
      </c>
      <c r="V42" s="20">
        <v>3018.7957894736842</v>
      </c>
      <c r="W42" s="20">
        <v>18155.22</v>
      </c>
      <c r="X42" s="20">
        <v>0</v>
      </c>
      <c r="Y42" s="20">
        <v>49916.740000000005</v>
      </c>
      <c r="Z42" s="20">
        <v>-908.84000000001106</v>
      </c>
      <c r="AA42" s="21">
        <v>-47.833684210526897</v>
      </c>
      <c r="AB42" s="120">
        <v>0.12460000000000004</v>
      </c>
      <c r="AC42" s="138">
        <v>1.0074510961352421</v>
      </c>
      <c r="AD42" s="486">
        <v>-0.88285109613524204</v>
      </c>
      <c r="AF42" s="17"/>
      <c r="AG42" s="17"/>
      <c r="AH42" s="17"/>
      <c r="AI42" s="17"/>
      <c r="AJ42" s="17"/>
      <c r="AK42" s="17"/>
      <c r="AL42" s="17"/>
      <c r="AM42" s="17"/>
      <c r="AN42" s="17"/>
    </row>
    <row r="43" spans="1:43" s="22" customFormat="1" ht="19.25" customHeight="1" x14ac:dyDescent="0.4">
      <c r="A43" s="252" t="s">
        <v>535</v>
      </c>
      <c r="B43" s="228">
        <v>45920</v>
      </c>
      <c r="C43" s="18">
        <v>34</v>
      </c>
      <c r="D43" s="18">
        <v>410633094</v>
      </c>
      <c r="E43" s="19">
        <v>0.01</v>
      </c>
      <c r="F43" s="18" t="s">
        <v>405</v>
      </c>
      <c r="G43" s="18" t="s">
        <v>430</v>
      </c>
      <c r="H43" s="18" t="s">
        <v>342</v>
      </c>
      <c r="I43" s="336">
        <v>80</v>
      </c>
      <c r="J43" s="336">
        <v>800</v>
      </c>
      <c r="K43" s="18" t="s">
        <v>256</v>
      </c>
      <c r="L43" s="18" t="s">
        <v>311</v>
      </c>
      <c r="M43" s="573">
        <v>0</v>
      </c>
      <c r="N43" s="235">
        <v>45627</v>
      </c>
      <c r="O43" s="20">
        <v>93537.600000000006</v>
      </c>
      <c r="P43" s="20">
        <v>5196.5333333333338</v>
      </c>
      <c r="Q43" s="20">
        <v>48609.95</v>
      </c>
      <c r="R43" s="20">
        <v>2700.5527777777775</v>
      </c>
      <c r="S43" s="20">
        <v>9614</v>
      </c>
      <c r="T43" s="20">
        <v>534.11111111111109</v>
      </c>
      <c r="U43" s="20">
        <v>38995.949999999997</v>
      </c>
      <c r="V43" s="20">
        <v>2166.4416666666666</v>
      </c>
      <c r="W43" s="20">
        <v>3207.12</v>
      </c>
      <c r="X43" s="20">
        <v>0</v>
      </c>
      <c r="Y43" s="20">
        <v>37210.43</v>
      </c>
      <c r="Z43" s="20">
        <v>8192.3999999999942</v>
      </c>
      <c r="AA43" s="21">
        <v>455.13333333333298</v>
      </c>
      <c r="AB43" s="120">
        <v>0.13460000000000005</v>
      </c>
      <c r="AC43" s="138">
        <v>0.91241596962077287</v>
      </c>
      <c r="AD43" s="486">
        <v>-0.77781596962077282</v>
      </c>
      <c r="AF43" s="17"/>
      <c r="AG43" s="17"/>
      <c r="AH43" s="17"/>
      <c r="AI43" s="17"/>
      <c r="AJ43" s="17"/>
      <c r="AK43" s="17"/>
      <c r="AL43" s="17"/>
      <c r="AM43" s="17"/>
      <c r="AN43" s="17"/>
    </row>
    <row r="44" spans="1:43" s="22" customFormat="1" ht="19.25" customHeight="1" x14ac:dyDescent="0.4">
      <c r="A44" s="252" t="s">
        <v>535</v>
      </c>
      <c r="B44" s="228">
        <v>45919</v>
      </c>
      <c r="C44" s="18">
        <v>35</v>
      </c>
      <c r="D44" s="18">
        <v>410640512</v>
      </c>
      <c r="E44" s="19">
        <v>0.01</v>
      </c>
      <c r="F44" s="18" t="s">
        <v>405</v>
      </c>
      <c r="G44" s="18" t="s">
        <v>429</v>
      </c>
      <c r="H44" s="18" t="s">
        <v>342</v>
      </c>
      <c r="I44" s="336">
        <v>80</v>
      </c>
      <c r="J44" s="336">
        <v>800</v>
      </c>
      <c r="K44" s="18" t="s">
        <v>256</v>
      </c>
      <c r="L44" s="18" t="s">
        <v>311</v>
      </c>
      <c r="M44" s="573">
        <v>0</v>
      </c>
      <c r="N44" s="235">
        <v>45627</v>
      </c>
      <c r="O44" s="20">
        <v>116552.8</v>
      </c>
      <c r="P44" s="20">
        <v>6134.3578947368424</v>
      </c>
      <c r="Q44" s="20">
        <v>61909.17</v>
      </c>
      <c r="R44" s="20">
        <v>3258.3773684210523</v>
      </c>
      <c r="S44" s="20">
        <v>11091</v>
      </c>
      <c r="T44" s="20">
        <v>583.73684210526312</v>
      </c>
      <c r="U44" s="20">
        <v>50818.17</v>
      </c>
      <c r="V44" s="20">
        <v>2674.6405263157894</v>
      </c>
      <c r="W44" s="20">
        <v>1792.07</v>
      </c>
      <c r="X44" s="20">
        <v>0</v>
      </c>
      <c r="Y44" s="20">
        <v>49190.03</v>
      </c>
      <c r="Z44" s="20">
        <v>10927.07</v>
      </c>
      <c r="AA44" s="21">
        <v>575.10894736842101</v>
      </c>
      <c r="AB44" s="120">
        <v>0.12460000000000004</v>
      </c>
      <c r="AC44" s="138">
        <v>0.90624789794839766</v>
      </c>
      <c r="AD44" s="486">
        <v>-0.78164789794839762</v>
      </c>
      <c r="AF44" s="17"/>
      <c r="AG44" s="17"/>
      <c r="AH44" s="17"/>
      <c r="AI44" s="17"/>
      <c r="AJ44" s="17"/>
      <c r="AK44" s="17"/>
      <c r="AL44" s="17"/>
      <c r="AM44" s="17"/>
      <c r="AN44" s="17"/>
    </row>
    <row r="45" spans="1:43" s="22" customFormat="1" ht="19.25" customHeight="1" x14ac:dyDescent="0.4">
      <c r="A45" s="252" t="s">
        <v>535</v>
      </c>
      <c r="B45" s="228">
        <v>45911</v>
      </c>
      <c r="C45" s="18">
        <v>36</v>
      </c>
      <c r="D45" s="18">
        <v>410655781</v>
      </c>
      <c r="E45" s="19">
        <v>0.01</v>
      </c>
      <c r="F45" s="18" t="s">
        <v>405</v>
      </c>
      <c r="G45" s="18" t="s">
        <v>431</v>
      </c>
      <c r="H45" s="18" t="s">
        <v>343</v>
      </c>
      <c r="I45" s="336">
        <v>8</v>
      </c>
      <c r="J45" s="336">
        <v>800</v>
      </c>
      <c r="K45" s="18" t="s">
        <v>256</v>
      </c>
      <c r="L45" s="18" t="s">
        <v>311</v>
      </c>
      <c r="M45" s="336">
        <v>0</v>
      </c>
      <c r="N45" s="235">
        <v>45627</v>
      </c>
      <c r="O45" s="20">
        <v>126791.36</v>
      </c>
      <c r="P45" s="20">
        <v>4695.9762962962959</v>
      </c>
      <c r="Q45" s="20">
        <v>71789.63</v>
      </c>
      <c r="R45" s="20">
        <v>2658.8751851851853</v>
      </c>
      <c r="S45" s="20">
        <v>9972</v>
      </c>
      <c r="T45" s="20">
        <v>369.33333333333331</v>
      </c>
      <c r="U45" s="20">
        <v>61817.63</v>
      </c>
      <c r="V45" s="20">
        <v>2289.5418518518518</v>
      </c>
      <c r="W45" s="20">
        <v>2996.97</v>
      </c>
      <c r="X45" s="20">
        <v>0</v>
      </c>
      <c r="Y45" s="20">
        <v>53248.15</v>
      </c>
      <c r="Z45" s="20">
        <v>15544.510000000002</v>
      </c>
      <c r="AA45" s="21">
        <v>575.72259259259272</v>
      </c>
      <c r="AB45" s="120">
        <v>0.12860000000000005</v>
      </c>
      <c r="AC45" s="138">
        <v>0.87740087337181338</v>
      </c>
      <c r="AD45" s="486">
        <v>-0.74880087337181334</v>
      </c>
      <c r="AF45" s="17"/>
      <c r="AG45" s="17"/>
      <c r="AH45" s="17"/>
      <c r="AI45" s="17"/>
      <c r="AJ45" s="17"/>
      <c r="AK45" s="17"/>
      <c r="AL45" s="17"/>
      <c r="AM45" s="17"/>
      <c r="AN45" s="17"/>
    </row>
    <row r="46" spans="1:43" s="22" customFormat="1" ht="19.25" customHeight="1" x14ac:dyDescent="0.4">
      <c r="A46" s="252" t="s">
        <v>535</v>
      </c>
      <c r="B46" s="228">
        <v>45911</v>
      </c>
      <c r="C46" s="18">
        <v>37</v>
      </c>
      <c r="D46" s="18">
        <v>410663835</v>
      </c>
      <c r="E46" s="19">
        <v>0.01</v>
      </c>
      <c r="F46" s="18" t="s">
        <v>405</v>
      </c>
      <c r="G46" s="18" t="s">
        <v>432</v>
      </c>
      <c r="H46" s="18" t="s">
        <v>343</v>
      </c>
      <c r="I46" s="336">
        <v>8</v>
      </c>
      <c r="J46" s="336">
        <v>800</v>
      </c>
      <c r="K46" s="18" t="s">
        <v>256</v>
      </c>
      <c r="L46" s="18" t="s">
        <v>311</v>
      </c>
      <c r="M46" s="573">
        <v>0</v>
      </c>
      <c r="N46" s="235">
        <v>45627</v>
      </c>
      <c r="O46" s="20">
        <v>108112.22</v>
      </c>
      <c r="P46" s="20">
        <v>4004.1562962962962</v>
      </c>
      <c r="Q46" s="20">
        <v>67989.31</v>
      </c>
      <c r="R46" s="20">
        <v>2518.1225925925924</v>
      </c>
      <c r="S46" s="20">
        <v>5707</v>
      </c>
      <c r="T46" s="20">
        <v>211.37037037037038</v>
      </c>
      <c r="U46" s="20">
        <v>62282.31</v>
      </c>
      <c r="V46" s="20">
        <v>2306.7522222222219</v>
      </c>
      <c r="W46" s="20">
        <v>2942.81</v>
      </c>
      <c r="X46" s="20">
        <v>0</v>
      </c>
      <c r="Y46" s="20">
        <v>52204.68</v>
      </c>
      <c r="Z46" s="20">
        <v>12841.82</v>
      </c>
      <c r="AA46" s="21">
        <v>475.62296296296296</v>
      </c>
      <c r="AB46" s="120">
        <v>0.13200000000000001</v>
      </c>
      <c r="AC46" s="138">
        <v>0.88121768288543134</v>
      </c>
      <c r="AD46" s="486">
        <v>-0.74921768288543134</v>
      </c>
      <c r="AF46" s="17"/>
      <c r="AG46" s="17"/>
      <c r="AH46" s="17"/>
      <c r="AI46" s="17"/>
      <c r="AJ46" s="17"/>
      <c r="AK46" s="17"/>
      <c r="AL46" s="17"/>
      <c r="AM46" s="17"/>
      <c r="AN46" s="17"/>
    </row>
    <row r="47" spans="1:43" s="22" customFormat="1" ht="19.25" customHeight="1" x14ac:dyDescent="0.4">
      <c r="A47" s="252" t="s">
        <v>535</v>
      </c>
      <c r="B47" s="228">
        <v>45911</v>
      </c>
      <c r="C47" s="18">
        <v>38</v>
      </c>
      <c r="D47" s="18">
        <v>410675870</v>
      </c>
      <c r="E47" s="19">
        <v>0.01</v>
      </c>
      <c r="F47" s="18" t="s">
        <v>405</v>
      </c>
      <c r="G47" s="18" t="s">
        <v>431</v>
      </c>
      <c r="H47" s="18" t="s">
        <v>343</v>
      </c>
      <c r="I47" s="336">
        <v>8</v>
      </c>
      <c r="J47" s="336">
        <v>800</v>
      </c>
      <c r="K47" s="18" t="s">
        <v>256</v>
      </c>
      <c r="L47" s="18" t="s">
        <v>311</v>
      </c>
      <c r="M47" s="573">
        <v>0</v>
      </c>
      <c r="N47" s="235">
        <v>45627</v>
      </c>
      <c r="O47" s="20">
        <v>118617.7</v>
      </c>
      <c r="P47" s="20">
        <v>4393.2481481481482</v>
      </c>
      <c r="Q47" s="20">
        <v>63220.3</v>
      </c>
      <c r="R47" s="20">
        <v>2341.4925925925927</v>
      </c>
      <c r="S47" s="20">
        <v>7789</v>
      </c>
      <c r="T47" s="20">
        <v>288.48148148148147</v>
      </c>
      <c r="U47" s="20">
        <v>55431.3</v>
      </c>
      <c r="V47" s="20">
        <v>2053.0111111111114</v>
      </c>
      <c r="W47" s="20">
        <v>8423.02</v>
      </c>
      <c r="X47" s="20">
        <v>0</v>
      </c>
      <c r="Y47" s="20">
        <v>49039.75</v>
      </c>
      <c r="Z47" s="20">
        <v>5757.5299999999988</v>
      </c>
      <c r="AA47" s="21">
        <v>213.24185185185181</v>
      </c>
      <c r="AB47" s="120">
        <v>0.12860000000000005</v>
      </c>
      <c r="AC47" s="138">
        <v>0.95146145979900132</v>
      </c>
      <c r="AD47" s="486">
        <v>-0.82286145979900127</v>
      </c>
      <c r="AF47" s="17"/>
      <c r="AG47" s="17"/>
      <c r="AH47" s="17"/>
      <c r="AI47" s="17"/>
      <c r="AJ47" s="17"/>
      <c r="AK47" s="17"/>
      <c r="AL47" s="17"/>
      <c r="AM47" s="17"/>
      <c r="AN47" s="17"/>
    </row>
    <row r="48" spans="1:43" s="22" customFormat="1" ht="19.25" customHeight="1" x14ac:dyDescent="0.4">
      <c r="A48" s="252" t="s">
        <v>535</v>
      </c>
      <c r="B48" s="228">
        <v>45918</v>
      </c>
      <c r="C48" s="18">
        <v>39</v>
      </c>
      <c r="D48" s="18">
        <v>410689847</v>
      </c>
      <c r="E48" s="19">
        <v>0.01</v>
      </c>
      <c r="F48" s="18" t="s">
        <v>228</v>
      </c>
      <c r="G48" s="18" t="s">
        <v>433</v>
      </c>
      <c r="H48" s="18" t="s">
        <v>344</v>
      </c>
      <c r="I48" s="336">
        <v>100</v>
      </c>
      <c r="J48" s="336">
        <v>1000</v>
      </c>
      <c r="K48" s="18" t="s">
        <v>256</v>
      </c>
      <c r="L48" s="18" t="s">
        <v>312</v>
      </c>
      <c r="M48" s="573">
        <v>0</v>
      </c>
      <c r="N48" s="235">
        <v>45627</v>
      </c>
      <c r="O48" s="20">
        <v>121986.8</v>
      </c>
      <c r="P48" s="20">
        <v>6099.34</v>
      </c>
      <c r="Q48" s="20">
        <v>58793.35</v>
      </c>
      <c r="R48" s="20">
        <v>2939.6675</v>
      </c>
      <c r="S48" s="20">
        <v>12270</v>
      </c>
      <c r="T48" s="20">
        <v>613.5</v>
      </c>
      <c r="U48" s="20">
        <v>46523.35</v>
      </c>
      <c r="V48" s="20">
        <v>2326.1675</v>
      </c>
      <c r="W48" s="20">
        <v>1258.8399999999999</v>
      </c>
      <c r="X48" s="20">
        <v>0</v>
      </c>
      <c r="Y48" s="20">
        <v>41459.89</v>
      </c>
      <c r="Z48" s="20">
        <v>16074.620000000003</v>
      </c>
      <c r="AA48" s="21">
        <v>803.73100000000011</v>
      </c>
      <c r="AB48" s="120">
        <v>9.1799999999999993E-2</v>
      </c>
      <c r="AC48" s="138">
        <v>0.86822656221820715</v>
      </c>
      <c r="AD48" s="486">
        <v>-0.77642656221820716</v>
      </c>
      <c r="AF48" s="17"/>
      <c r="AG48" s="17"/>
      <c r="AH48" s="17"/>
      <c r="AI48" s="17"/>
      <c r="AJ48" s="17"/>
      <c r="AK48" s="17"/>
      <c r="AL48" s="17"/>
      <c r="AM48" s="17"/>
      <c r="AN48" s="17"/>
    </row>
    <row r="49" spans="1:41" s="22" customFormat="1" ht="19.25" customHeight="1" x14ac:dyDescent="0.4">
      <c r="A49" s="252" t="s">
        <v>535</v>
      </c>
      <c r="B49" s="228">
        <v>45918</v>
      </c>
      <c r="C49" s="18">
        <v>40</v>
      </c>
      <c r="D49" s="18">
        <v>410698066</v>
      </c>
      <c r="E49" s="19">
        <v>0.01</v>
      </c>
      <c r="F49" s="18" t="s">
        <v>228</v>
      </c>
      <c r="G49" s="18" t="s">
        <v>434</v>
      </c>
      <c r="H49" s="18" t="s">
        <v>345</v>
      </c>
      <c r="I49" s="336">
        <v>88</v>
      </c>
      <c r="J49" s="336">
        <v>880</v>
      </c>
      <c r="K49" s="18" t="s">
        <v>256</v>
      </c>
      <c r="L49" s="18" t="s">
        <v>312</v>
      </c>
      <c r="M49" s="573">
        <v>0</v>
      </c>
      <c r="N49" s="235">
        <v>45627</v>
      </c>
      <c r="O49" s="20">
        <v>166485.68</v>
      </c>
      <c r="P49" s="20">
        <v>8324.2839999999997</v>
      </c>
      <c r="Q49" s="20">
        <v>87928.19</v>
      </c>
      <c r="R49" s="20">
        <v>4396.4094999999998</v>
      </c>
      <c r="S49" s="20">
        <v>12501</v>
      </c>
      <c r="T49" s="20">
        <v>625.04999999999995</v>
      </c>
      <c r="U49" s="20">
        <v>75427.19</v>
      </c>
      <c r="V49" s="20">
        <v>3771.3595</v>
      </c>
      <c r="W49" s="20">
        <v>1783.28</v>
      </c>
      <c r="X49" s="20">
        <v>0</v>
      </c>
      <c r="Y49" s="20">
        <v>60511.33</v>
      </c>
      <c r="Z49" s="20">
        <v>25633.58</v>
      </c>
      <c r="AA49" s="21">
        <v>1281.6790000000001</v>
      </c>
      <c r="AB49" s="120">
        <v>9.1799999999999993E-2</v>
      </c>
      <c r="AC49" s="138">
        <v>0.84603132233354839</v>
      </c>
      <c r="AD49" s="486">
        <v>-0.75423132233354839</v>
      </c>
      <c r="AF49" s="17"/>
      <c r="AG49" s="17"/>
      <c r="AH49" s="17"/>
      <c r="AI49" s="17"/>
      <c r="AJ49" s="17"/>
      <c r="AK49" s="17"/>
      <c r="AL49" s="17"/>
      <c r="AM49" s="17"/>
      <c r="AN49" s="17"/>
    </row>
    <row r="50" spans="1:41" s="22" customFormat="1" ht="19.25" customHeight="1" x14ac:dyDescent="0.4">
      <c r="A50" s="252" t="s">
        <v>535</v>
      </c>
      <c r="B50" s="228">
        <v>45923</v>
      </c>
      <c r="C50" s="18">
        <v>41</v>
      </c>
      <c r="D50" s="18">
        <v>410703740</v>
      </c>
      <c r="E50" s="19">
        <v>0.01</v>
      </c>
      <c r="F50" s="18" t="s">
        <v>228</v>
      </c>
      <c r="G50" s="18" t="s">
        <v>433</v>
      </c>
      <c r="H50" s="18" t="s">
        <v>344</v>
      </c>
      <c r="I50" s="336">
        <v>100</v>
      </c>
      <c r="J50" s="336">
        <v>1000</v>
      </c>
      <c r="K50" s="18" t="s">
        <v>256</v>
      </c>
      <c r="L50" s="18" t="s">
        <v>312</v>
      </c>
      <c r="M50" s="573">
        <v>0</v>
      </c>
      <c r="N50" s="235">
        <v>45627</v>
      </c>
      <c r="O50" s="20">
        <v>103587.4</v>
      </c>
      <c r="P50" s="20">
        <v>6905.8266666666659</v>
      </c>
      <c r="Q50" s="20">
        <v>53752.01</v>
      </c>
      <c r="R50" s="20">
        <v>3583.4673333333335</v>
      </c>
      <c r="S50" s="20">
        <v>8448</v>
      </c>
      <c r="T50" s="20">
        <v>563.20000000000005</v>
      </c>
      <c r="U50" s="20">
        <v>45304.01</v>
      </c>
      <c r="V50" s="20">
        <v>3020.2673333333337</v>
      </c>
      <c r="W50" s="20">
        <v>0</v>
      </c>
      <c r="X50" s="20">
        <v>0</v>
      </c>
      <c r="Y50" s="20">
        <v>44608.87</v>
      </c>
      <c r="Z50" s="20">
        <v>9143.14</v>
      </c>
      <c r="AA50" s="21">
        <v>609.54266666666661</v>
      </c>
      <c r="AB50" s="120">
        <v>9.1799999999999993E-2</v>
      </c>
      <c r="AC50" s="138">
        <v>0.91173501796550549</v>
      </c>
      <c r="AD50" s="486">
        <v>-0.8199350179655055</v>
      </c>
      <c r="AF50" s="17"/>
      <c r="AG50" s="17"/>
      <c r="AH50" s="17"/>
      <c r="AI50" s="17"/>
      <c r="AJ50" s="17"/>
      <c r="AK50" s="17"/>
      <c r="AL50" s="17"/>
      <c r="AM50" s="17"/>
      <c r="AN50" s="17"/>
      <c r="AO50" s="17"/>
    </row>
    <row r="51" spans="1:41" s="22" customFormat="1" ht="19.25" customHeight="1" x14ac:dyDescent="0.4">
      <c r="A51" s="252" t="s">
        <v>535</v>
      </c>
      <c r="B51" s="228">
        <v>45923</v>
      </c>
      <c r="C51" s="18">
        <v>42</v>
      </c>
      <c r="D51" s="18">
        <v>410714233</v>
      </c>
      <c r="E51" s="19">
        <v>0.01</v>
      </c>
      <c r="F51" s="18" t="s">
        <v>228</v>
      </c>
      <c r="G51" s="18" t="s">
        <v>434</v>
      </c>
      <c r="H51" s="18" t="s">
        <v>345</v>
      </c>
      <c r="I51" s="336">
        <v>88</v>
      </c>
      <c r="J51" s="336">
        <v>880</v>
      </c>
      <c r="K51" s="18" t="s">
        <v>256</v>
      </c>
      <c r="L51" s="18" t="s">
        <v>312</v>
      </c>
      <c r="M51" s="573">
        <v>0</v>
      </c>
      <c r="N51" s="235">
        <v>45627</v>
      </c>
      <c r="O51" s="20">
        <v>218788.72</v>
      </c>
      <c r="P51" s="20">
        <v>14585.914666666667</v>
      </c>
      <c r="Q51" s="20">
        <v>93250.65</v>
      </c>
      <c r="R51" s="20">
        <v>6216.71</v>
      </c>
      <c r="S51" s="20">
        <v>16122</v>
      </c>
      <c r="T51" s="20">
        <v>1074.8</v>
      </c>
      <c r="U51" s="20">
        <v>77128.649999999994</v>
      </c>
      <c r="V51" s="20">
        <v>5141.91</v>
      </c>
      <c r="W51" s="20">
        <v>7176.3</v>
      </c>
      <c r="X51" s="20">
        <v>0</v>
      </c>
      <c r="Y51" s="20">
        <v>59351.41</v>
      </c>
      <c r="Z51" s="20">
        <v>26722.939999999988</v>
      </c>
      <c r="AA51" s="21">
        <v>1781.5293333333325</v>
      </c>
      <c r="AB51" s="120">
        <v>9.1799999999999993E-2</v>
      </c>
      <c r="AC51" s="138">
        <v>0.87785960811873676</v>
      </c>
      <c r="AD51" s="486">
        <v>-0.78605960811873676</v>
      </c>
      <c r="AF51" s="17"/>
      <c r="AG51" s="17"/>
      <c r="AH51" s="17"/>
      <c r="AI51" s="17"/>
      <c r="AJ51" s="17"/>
      <c r="AK51" s="17"/>
      <c r="AL51" s="17"/>
      <c r="AM51" s="17"/>
      <c r="AN51" s="17"/>
      <c r="AO51" s="17"/>
    </row>
    <row r="52" spans="1:41" s="22" customFormat="1" ht="19.25" customHeight="1" x14ac:dyDescent="0.4">
      <c r="A52" s="252" t="s">
        <v>535</v>
      </c>
      <c r="B52" s="228">
        <v>45909</v>
      </c>
      <c r="C52" s="18">
        <v>43</v>
      </c>
      <c r="D52" s="18">
        <v>410726288</v>
      </c>
      <c r="E52" s="19">
        <v>0.01</v>
      </c>
      <c r="F52" s="18" t="s">
        <v>228</v>
      </c>
      <c r="G52" s="18" t="s">
        <v>435</v>
      </c>
      <c r="H52" s="18" t="s">
        <v>346</v>
      </c>
      <c r="I52" s="336">
        <v>80</v>
      </c>
      <c r="J52" s="336">
        <v>800</v>
      </c>
      <c r="K52" s="18" t="s">
        <v>256</v>
      </c>
      <c r="L52" s="18" t="s">
        <v>312</v>
      </c>
      <c r="M52" s="573">
        <v>0</v>
      </c>
      <c r="N52" s="235">
        <v>45627</v>
      </c>
      <c r="O52" s="20">
        <v>117774.39999999999</v>
      </c>
      <c r="P52" s="20">
        <v>4061.1862068965515</v>
      </c>
      <c r="Q52" s="20">
        <v>55427.45</v>
      </c>
      <c r="R52" s="20">
        <v>1911.2913793103448</v>
      </c>
      <c r="S52" s="20">
        <v>7864</v>
      </c>
      <c r="T52" s="20">
        <v>271.17241379310343</v>
      </c>
      <c r="U52" s="20">
        <v>47563.45</v>
      </c>
      <c r="V52" s="20">
        <v>1640.1189655172413</v>
      </c>
      <c r="W52" s="20">
        <v>2465.6</v>
      </c>
      <c r="X52" s="20">
        <v>0</v>
      </c>
      <c r="Y52" s="20">
        <v>42418.81</v>
      </c>
      <c r="Z52" s="20">
        <v>10543.04</v>
      </c>
      <c r="AA52" s="21">
        <v>363.55310344827592</v>
      </c>
      <c r="AB52" s="120">
        <v>0.13990000000000002</v>
      </c>
      <c r="AC52" s="138">
        <v>0.91048105530573697</v>
      </c>
      <c r="AD52" s="486">
        <v>-0.77058105530573695</v>
      </c>
      <c r="AF52" s="17"/>
      <c r="AG52" s="17"/>
      <c r="AH52" s="17"/>
      <c r="AI52" s="17"/>
      <c r="AJ52" s="17"/>
      <c r="AK52" s="17"/>
      <c r="AL52" s="17"/>
      <c r="AM52" s="17"/>
      <c r="AN52" s="17"/>
      <c r="AO52" s="17"/>
    </row>
    <row r="53" spans="1:41" s="22" customFormat="1" ht="19.25" customHeight="1" x14ac:dyDescent="0.4">
      <c r="A53" s="252" t="s">
        <v>535</v>
      </c>
      <c r="B53" s="228">
        <v>45909</v>
      </c>
      <c r="C53" s="18">
        <v>44</v>
      </c>
      <c r="D53" s="18">
        <v>410735461</v>
      </c>
      <c r="E53" s="19">
        <v>0.01</v>
      </c>
      <c r="F53" s="18" t="s">
        <v>228</v>
      </c>
      <c r="G53" s="18" t="s">
        <v>435</v>
      </c>
      <c r="H53" s="18" t="s">
        <v>346</v>
      </c>
      <c r="I53" s="336">
        <v>80</v>
      </c>
      <c r="J53" s="336">
        <v>800</v>
      </c>
      <c r="K53" s="18" t="s">
        <v>256</v>
      </c>
      <c r="L53" s="18" t="s">
        <v>312</v>
      </c>
      <c r="M53" s="573">
        <v>0</v>
      </c>
      <c r="N53" s="235">
        <v>45627</v>
      </c>
      <c r="O53" s="20">
        <v>115296.8</v>
      </c>
      <c r="P53" s="20">
        <v>3975.751724137931</v>
      </c>
      <c r="Q53" s="20">
        <v>52659.98</v>
      </c>
      <c r="R53" s="20">
        <v>1815.861379310345</v>
      </c>
      <c r="S53" s="20">
        <v>5048</v>
      </c>
      <c r="T53" s="20">
        <v>174.06896551724137</v>
      </c>
      <c r="U53" s="20">
        <v>47611.98</v>
      </c>
      <c r="V53" s="20">
        <v>1641.7924137931036</v>
      </c>
      <c r="W53" s="20">
        <v>0</v>
      </c>
      <c r="X53" s="20">
        <v>0</v>
      </c>
      <c r="Y53" s="20">
        <v>31016.18</v>
      </c>
      <c r="Z53" s="20">
        <v>21643.800000000003</v>
      </c>
      <c r="AA53" s="21">
        <v>746.33793103448284</v>
      </c>
      <c r="AB53" s="120">
        <v>0.13990000000000002</v>
      </c>
      <c r="AC53" s="138">
        <v>0.81227753068602071</v>
      </c>
      <c r="AD53" s="486">
        <v>-0.67237753068602069</v>
      </c>
      <c r="AF53" s="17"/>
      <c r="AG53" s="17"/>
      <c r="AH53" s="17"/>
      <c r="AI53" s="17"/>
      <c r="AJ53" s="17"/>
      <c r="AK53" s="17"/>
      <c r="AL53" s="17"/>
      <c r="AM53" s="17"/>
      <c r="AN53" s="17"/>
      <c r="AO53" s="17"/>
    </row>
    <row r="54" spans="1:41" s="22" customFormat="1" ht="19.25" customHeight="1" x14ac:dyDescent="0.4">
      <c r="A54" s="252" t="s">
        <v>535</v>
      </c>
      <c r="B54" s="228">
        <v>45909</v>
      </c>
      <c r="C54" s="18">
        <v>45</v>
      </c>
      <c r="D54" s="18">
        <v>410746683</v>
      </c>
      <c r="E54" s="19">
        <v>0.01</v>
      </c>
      <c r="F54" s="18" t="s">
        <v>228</v>
      </c>
      <c r="G54" s="18" t="s">
        <v>436</v>
      </c>
      <c r="H54" s="18" t="s">
        <v>346</v>
      </c>
      <c r="I54" s="336">
        <v>80</v>
      </c>
      <c r="J54" s="336">
        <v>800</v>
      </c>
      <c r="K54" s="18" t="s">
        <v>256</v>
      </c>
      <c r="L54" s="18" t="s">
        <v>312</v>
      </c>
      <c r="M54" s="573">
        <v>0</v>
      </c>
      <c r="N54" s="235">
        <v>45627</v>
      </c>
      <c r="O54" s="20">
        <v>86735.2</v>
      </c>
      <c r="P54" s="20">
        <v>2990.8689655172411</v>
      </c>
      <c r="Q54" s="20">
        <v>46487.83</v>
      </c>
      <c r="R54" s="20">
        <v>1603.0286206896553</v>
      </c>
      <c r="S54" s="20">
        <v>4576</v>
      </c>
      <c r="T54" s="20">
        <v>157.79310344827587</v>
      </c>
      <c r="U54" s="20">
        <v>41911.83</v>
      </c>
      <c r="V54" s="20">
        <v>1445.2355172413793</v>
      </c>
      <c r="W54" s="20">
        <v>0</v>
      </c>
      <c r="X54" s="20">
        <v>0</v>
      </c>
      <c r="Y54" s="20">
        <v>29040.19</v>
      </c>
      <c r="Z54" s="20">
        <v>17447.640000000003</v>
      </c>
      <c r="AA54" s="21">
        <v>601.64275862068973</v>
      </c>
      <c r="AB54" s="120">
        <v>0.13990000000000002</v>
      </c>
      <c r="AC54" s="138">
        <v>0.7988401479445485</v>
      </c>
      <c r="AD54" s="486">
        <v>-0.65894014794454847</v>
      </c>
      <c r="AF54" s="17"/>
      <c r="AG54" s="17"/>
      <c r="AH54" s="17"/>
      <c r="AI54" s="17"/>
      <c r="AJ54" s="17"/>
      <c r="AK54" s="17"/>
      <c r="AL54" s="17"/>
      <c r="AM54" s="17"/>
      <c r="AN54" s="17"/>
      <c r="AO54" s="17"/>
    </row>
    <row r="55" spans="1:41" s="22" customFormat="1" ht="19.25" customHeight="1" x14ac:dyDescent="0.4">
      <c r="A55" s="252" t="s">
        <v>535</v>
      </c>
      <c r="B55" s="228">
        <v>45909</v>
      </c>
      <c r="C55" s="18">
        <v>46</v>
      </c>
      <c r="D55" s="18">
        <v>410754526</v>
      </c>
      <c r="E55" s="19">
        <v>0.01</v>
      </c>
      <c r="F55" s="18" t="s">
        <v>228</v>
      </c>
      <c r="G55" s="18" t="s">
        <v>436</v>
      </c>
      <c r="H55" s="18" t="s">
        <v>346</v>
      </c>
      <c r="I55" s="336">
        <v>80</v>
      </c>
      <c r="J55" s="336">
        <v>800</v>
      </c>
      <c r="K55" s="18" t="s">
        <v>256</v>
      </c>
      <c r="L55" s="18" t="s">
        <v>312</v>
      </c>
      <c r="M55" s="336">
        <v>0</v>
      </c>
      <c r="N55" s="235">
        <v>45627</v>
      </c>
      <c r="O55" s="20">
        <v>126316.8</v>
      </c>
      <c r="P55" s="20">
        <v>4355.751724137931</v>
      </c>
      <c r="Q55" s="20">
        <v>57189.91</v>
      </c>
      <c r="R55" s="20">
        <v>1972.0658620689655</v>
      </c>
      <c r="S55" s="20">
        <v>10006</v>
      </c>
      <c r="T55" s="20">
        <v>345.0344827586207</v>
      </c>
      <c r="U55" s="20">
        <v>47183.91</v>
      </c>
      <c r="V55" s="20">
        <v>1627.0313793103448</v>
      </c>
      <c r="W55" s="20">
        <v>1300</v>
      </c>
      <c r="X55" s="20">
        <v>0</v>
      </c>
      <c r="Y55" s="20">
        <v>37585.79</v>
      </c>
      <c r="Z55" s="20">
        <v>18304.120000000003</v>
      </c>
      <c r="AA55" s="21">
        <v>631.17655172413799</v>
      </c>
      <c r="AB55" s="120">
        <v>0.13990000000000002</v>
      </c>
      <c r="AC55" s="138">
        <v>0.85509354258499259</v>
      </c>
      <c r="AD55" s="486">
        <v>-0.71519354258499257</v>
      </c>
      <c r="AF55" s="17"/>
      <c r="AG55" s="17"/>
      <c r="AH55" s="17"/>
      <c r="AI55" s="17"/>
      <c r="AJ55" s="17"/>
      <c r="AK55" s="17"/>
      <c r="AL55" s="17"/>
      <c r="AM55" s="17"/>
      <c r="AN55" s="17"/>
      <c r="AO55" s="17"/>
    </row>
    <row r="56" spans="1:41" s="22" customFormat="1" ht="19.25" customHeight="1" x14ac:dyDescent="0.4">
      <c r="A56" s="252" t="s">
        <v>535</v>
      </c>
      <c r="B56" s="228">
        <v>45910</v>
      </c>
      <c r="C56" s="18">
        <v>47</v>
      </c>
      <c r="D56" s="18">
        <v>410765559</v>
      </c>
      <c r="E56" s="19">
        <v>0.01</v>
      </c>
      <c r="F56" s="18" t="s">
        <v>156</v>
      </c>
      <c r="G56" s="18" t="s">
        <v>437</v>
      </c>
      <c r="H56" s="18" t="s">
        <v>348</v>
      </c>
      <c r="I56" s="336">
        <v>40</v>
      </c>
      <c r="J56" s="336">
        <v>400</v>
      </c>
      <c r="K56" s="18" t="s">
        <v>256</v>
      </c>
      <c r="L56" s="18" t="s">
        <v>313</v>
      </c>
      <c r="M56" s="573">
        <v>0</v>
      </c>
      <c r="N56" s="235">
        <v>45597</v>
      </c>
      <c r="O56" s="20">
        <v>145011.17000000001</v>
      </c>
      <c r="P56" s="20">
        <v>5178.9703571428572</v>
      </c>
      <c r="Q56" s="20">
        <v>55509.58</v>
      </c>
      <c r="R56" s="20">
        <v>1982.4850000000001</v>
      </c>
      <c r="S56" s="20">
        <v>6151</v>
      </c>
      <c r="T56" s="20">
        <v>219.67857142857142</v>
      </c>
      <c r="U56" s="20">
        <v>49358.58</v>
      </c>
      <c r="V56" s="20">
        <v>1762.8064285714286</v>
      </c>
      <c r="W56" s="20">
        <v>40</v>
      </c>
      <c r="X56" s="20">
        <v>0</v>
      </c>
      <c r="Y56" s="20">
        <v>43746.69</v>
      </c>
      <c r="Z56" s="20">
        <v>11722.89</v>
      </c>
      <c r="AA56" s="21">
        <v>418.67464285714283</v>
      </c>
      <c r="AB56" s="120">
        <v>8.3200000000000052E-2</v>
      </c>
      <c r="AC56" s="138">
        <v>0.91915871032555641</v>
      </c>
      <c r="AD56" s="486">
        <v>-0.83595871032555635</v>
      </c>
      <c r="AF56" s="17"/>
      <c r="AG56" s="17"/>
      <c r="AH56" s="17"/>
      <c r="AI56" s="17"/>
      <c r="AJ56" s="17"/>
      <c r="AK56" s="17"/>
      <c r="AL56" s="17"/>
      <c r="AM56" s="17"/>
      <c r="AN56" s="17"/>
      <c r="AO56" s="17"/>
    </row>
    <row r="57" spans="1:41" s="22" customFormat="1" ht="19.25" customHeight="1" x14ac:dyDescent="0.4">
      <c r="A57" s="252" t="s">
        <v>535</v>
      </c>
      <c r="B57" s="228">
        <v>45911</v>
      </c>
      <c r="C57" s="18">
        <v>48</v>
      </c>
      <c r="D57" s="18">
        <v>410770850</v>
      </c>
      <c r="E57" s="19">
        <v>0.01</v>
      </c>
      <c r="F57" s="18" t="s">
        <v>156</v>
      </c>
      <c r="G57" s="18" t="s">
        <v>438</v>
      </c>
      <c r="H57" s="18" t="s">
        <v>349</v>
      </c>
      <c r="I57" s="336">
        <v>40</v>
      </c>
      <c r="J57" s="336">
        <v>400</v>
      </c>
      <c r="K57" s="18" t="s">
        <v>256</v>
      </c>
      <c r="L57" s="18" t="s">
        <v>313</v>
      </c>
      <c r="M57" s="573">
        <v>0</v>
      </c>
      <c r="N57" s="235">
        <v>45597</v>
      </c>
      <c r="O57" s="20">
        <v>100372.46</v>
      </c>
      <c r="P57" s="20">
        <v>3717.4985185185187</v>
      </c>
      <c r="Q57" s="20">
        <v>44717.41</v>
      </c>
      <c r="R57" s="20">
        <v>1656.2003703703706</v>
      </c>
      <c r="S57" s="20">
        <v>5945</v>
      </c>
      <c r="T57" s="20">
        <v>220.18518518518519</v>
      </c>
      <c r="U57" s="20">
        <v>38772.410000000003</v>
      </c>
      <c r="V57" s="20">
        <v>1436.0151851851854</v>
      </c>
      <c r="W57" s="20">
        <v>216.07</v>
      </c>
      <c r="X57" s="20">
        <v>0</v>
      </c>
      <c r="Y57" s="20">
        <v>28389.68</v>
      </c>
      <c r="Z57" s="20">
        <v>16111.660000000003</v>
      </c>
      <c r="AA57" s="21">
        <v>596.72814814814831</v>
      </c>
      <c r="AB57" s="120">
        <v>0.13119999999999998</v>
      </c>
      <c r="AC57" s="138">
        <v>0.8394812680689504</v>
      </c>
      <c r="AD57" s="486">
        <v>-0.70828126806895042</v>
      </c>
      <c r="AF57" s="17"/>
      <c r="AG57" s="17"/>
      <c r="AH57" s="17"/>
      <c r="AI57" s="17"/>
      <c r="AJ57" s="17"/>
      <c r="AK57" s="17"/>
      <c r="AL57" s="17"/>
      <c r="AM57" s="17"/>
      <c r="AN57" s="17"/>
      <c r="AO57" s="17"/>
    </row>
    <row r="58" spans="1:41" s="22" customFormat="1" ht="19.25" customHeight="1" x14ac:dyDescent="0.4">
      <c r="A58" s="252" t="s">
        <v>535</v>
      </c>
      <c r="B58" s="228">
        <v>45912</v>
      </c>
      <c r="C58" s="18">
        <v>49</v>
      </c>
      <c r="D58" s="18">
        <v>410781116</v>
      </c>
      <c r="E58" s="19">
        <v>0.01</v>
      </c>
      <c r="F58" s="18" t="s">
        <v>156</v>
      </c>
      <c r="G58" s="18" t="s">
        <v>439</v>
      </c>
      <c r="H58" s="18" t="s">
        <v>350</v>
      </c>
      <c r="I58" s="336">
        <v>75</v>
      </c>
      <c r="J58" s="336">
        <v>750</v>
      </c>
      <c r="K58" s="18" t="s">
        <v>256</v>
      </c>
      <c r="L58" s="18" t="s">
        <v>313</v>
      </c>
      <c r="M58" s="573">
        <v>0</v>
      </c>
      <c r="N58" s="235">
        <v>45597</v>
      </c>
      <c r="O58" s="20">
        <v>102490.35</v>
      </c>
      <c r="P58" s="20">
        <v>3941.9365384615385</v>
      </c>
      <c r="Q58" s="20">
        <v>47693.41</v>
      </c>
      <c r="R58" s="20">
        <v>1834.3619230769232</v>
      </c>
      <c r="S58" s="20">
        <v>6881</v>
      </c>
      <c r="T58" s="20">
        <v>264.65384615384613</v>
      </c>
      <c r="U58" s="20">
        <v>40812.410000000003</v>
      </c>
      <c r="V58" s="20">
        <v>1569.708076923077</v>
      </c>
      <c r="W58" s="20">
        <v>1457</v>
      </c>
      <c r="X58" s="20">
        <v>0</v>
      </c>
      <c r="Y58" s="20">
        <v>34481.21</v>
      </c>
      <c r="Z58" s="20">
        <v>11755.200000000004</v>
      </c>
      <c r="AA58" s="21">
        <v>452.12307692307706</v>
      </c>
      <c r="AB58" s="120">
        <v>0.14159999999999995</v>
      </c>
      <c r="AC58" s="138">
        <v>0.8853043237729209</v>
      </c>
      <c r="AD58" s="486">
        <v>-0.74370432377292095</v>
      </c>
      <c r="AF58" s="17"/>
      <c r="AG58" s="17"/>
      <c r="AH58" s="17"/>
      <c r="AI58" s="17"/>
      <c r="AJ58" s="17"/>
      <c r="AK58" s="17"/>
      <c r="AL58" s="17"/>
      <c r="AM58" s="17"/>
      <c r="AN58" s="17"/>
      <c r="AO58" s="17"/>
    </row>
    <row r="59" spans="1:41" s="22" customFormat="1" ht="19.25" customHeight="1" x14ac:dyDescent="0.4">
      <c r="A59" s="252" t="s">
        <v>535</v>
      </c>
      <c r="B59" s="228">
        <v>45912</v>
      </c>
      <c r="C59" s="18">
        <v>50</v>
      </c>
      <c r="D59" s="18">
        <v>410791401</v>
      </c>
      <c r="E59" s="19">
        <v>0.01</v>
      </c>
      <c r="F59" s="18" t="s">
        <v>156</v>
      </c>
      <c r="G59" s="18" t="s">
        <v>440</v>
      </c>
      <c r="H59" s="18" t="s">
        <v>351</v>
      </c>
      <c r="I59" s="336">
        <v>75</v>
      </c>
      <c r="J59" s="336">
        <v>750</v>
      </c>
      <c r="K59" s="18" t="s">
        <v>256</v>
      </c>
      <c r="L59" s="18" t="s">
        <v>313</v>
      </c>
      <c r="M59" s="573">
        <v>0</v>
      </c>
      <c r="N59" s="235">
        <v>45597</v>
      </c>
      <c r="O59" s="20">
        <v>131029.77</v>
      </c>
      <c r="P59" s="20">
        <v>5039.6065384615385</v>
      </c>
      <c r="Q59" s="20">
        <v>63236.19</v>
      </c>
      <c r="R59" s="20">
        <v>2432.1611538461539</v>
      </c>
      <c r="S59" s="20">
        <v>9964</v>
      </c>
      <c r="T59" s="20">
        <v>383.23076923076923</v>
      </c>
      <c r="U59" s="20">
        <v>53272.19</v>
      </c>
      <c r="V59" s="20">
        <v>2048.9303846153848</v>
      </c>
      <c r="W59" s="20">
        <v>3228.05</v>
      </c>
      <c r="X59" s="20">
        <v>0</v>
      </c>
      <c r="Y59" s="20">
        <v>45046.080000000002</v>
      </c>
      <c r="Z59" s="20">
        <v>14962.059999999998</v>
      </c>
      <c r="AA59" s="21">
        <v>575.46384615384602</v>
      </c>
      <c r="AB59" s="120">
        <v>0.14159999999999995</v>
      </c>
      <c r="AC59" s="138">
        <v>0.88581175102421383</v>
      </c>
      <c r="AD59" s="486">
        <v>-0.74421175102421389</v>
      </c>
      <c r="AF59" s="17"/>
      <c r="AG59" s="17"/>
      <c r="AH59" s="17"/>
      <c r="AI59" s="17"/>
      <c r="AJ59" s="17"/>
      <c r="AK59" s="17"/>
      <c r="AL59" s="17"/>
      <c r="AM59" s="17"/>
      <c r="AN59" s="17"/>
      <c r="AO59" s="17"/>
    </row>
    <row r="60" spans="1:41" s="22" customFormat="1" ht="19.25" customHeight="1" x14ac:dyDescent="0.4">
      <c r="A60" s="252" t="s">
        <v>535</v>
      </c>
      <c r="B60" s="228">
        <v>45910</v>
      </c>
      <c r="C60" s="18">
        <v>51</v>
      </c>
      <c r="D60" s="18">
        <v>410806239</v>
      </c>
      <c r="E60" s="19">
        <v>0.01</v>
      </c>
      <c r="F60" s="18" t="s">
        <v>228</v>
      </c>
      <c r="G60" s="18" t="s">
        <v>441</v>
      </c>
      <c r="H60" s="18" t="s">
        <v>350</v>
      </c>
      <c r="I60" s="336">
        <v>75</v>
      </c>
      <c r="J60" s="336">
        <v>750</v>
      </c>
      <c r="K60" s="18" t="s">
        <v>256</v>
      </c>
      <c r="L60" s="18" t="s">
        <v>314</v>
      </c>
      <c r="M60" s="573">
        <v>0</v>
      </c>
      <c r="N60" s="235">
        <v>45627</v>
      </c>
      <c r="O60" s="20">
        <v>106584.75</v>
      </c>
      <c r="P60" s="20">
        <v>3806.5982142857142</v>
      </c>
      <c r="Q60" s="20">
        <v>71412.429999999993</v>
      </c>
      <c r="R60" s="20">
        <v>2550.4439285714284</v>
      </c>
      <c r="S60" s="20">
        <v>6724</v>
      </c>
      <c r="T60" s="20">
        <v>240.14285714285714</v>
      </c>
      <c r="U60" s="20">
        <v>64688.43</v>
      </c>
      <c r="V60" s="20">
        <v>2310.3010714285715</v>
      </c>
      <c r="W60" s="20">
        <v>1292</v>
      </c>
      <c r="X60" s="20">
        <v>0</v>
      </c>
      <c r="Y60" s="20">
        <v>54854.01</v>
      </c>
      <c r="Z60" s="20">
        <v>15266.419999999991</v>
      </c>
      <c r="AA60" s="21">
        <v>545.22928571428542</v>
      </c>
      <c r="AB60" s="120">
        <v>0.1331</v>
      </c>
      <c r="AC60" s="138">
        <v>0.8567673142733836</v>
      </c>
      <c r="AD60" s="486">
        <v>-0.7236673142733836</v>
      </c>
      <c r="AF60" s="17"/>
      <c r="AG60" s="17"/>
      <c r="AH60" s="17"/>
      <c r="AI60" s="17"/>
      <c r="AJ60" s="17"/>
      <c r="AK60" s="17"/>
      <c r="AL60" s="17"/>
      <c r="AM60" s="17"/>
      <c r="AN60" s="17"/>
      <c r="AO60" s="17"/>
    </row>
    <row r="61" spans="1:41" s="22" customFormat="1" ht="19.25" customHeight="1" x14ac:dyDescent="0.4">
      <c r="A61" s="252" t="s">
        <v>535</v>
      </c>
      <c r="B61" s="228">
        <v>45910</v>
      </c>
      <c r="C61" s="18">
        <v>52</v>
      </c>
      <c r="D61" s="18">
        <v>410816314</v>
      </c>
      <c r="E61" s="19">
        <v>0.01</v>
      </c>
      <c r="F61" s="18" t="s">
        <v>228</v>
      </c>
      <c r="G61" s="18" t="s">
        <v>442</v>
      </c>
      <c r="H61" s="18" t="s">
        <v>350</v>
      </c>
      <c r="I61" s="336">
        <v>75</v>
      </c>
      <c r="J61" s="336">
        <v>750</v>
      </c>
      <c r="K61" s="18" t="s">
        <v>256</v>
      </c>
      <c r="L61" s="18" t="s">
        <v>314</v>
      </c>
      <c r="M61" s="573">
        <v>0</v>
      </c>
      <c r="N61" s="235">
        <v>45627</v>
      </c>
      <c r="O61" s="20">
        <v>116766</v>
      </c>
      <c r="P61" s="20">
        <v>4170.2142857142853</v>
      </c>
      <c r="Q61" s="20">
        <v>70397.989999999991</v>
      </c>
      <c r="R61" s="20">
        <v>2514.2139285714284</v>
      </c>
      <c r="S61" s="20">
        <v>12341</v>
      </c>
      <c r="T61" s="20">
        <v>440.75</v>
      </c>
      <c r="U61" s="20">
        <v>58056.99</v>
      </c>
      <c r="V61" s="20">
        <v>2073.4639285714284</v>
      </c>
      <c r="W61" s="20">
        <v>1337.5</v>
      </c>
      <c r="X61" s="20">
        <v>0</v>
      </c>
      <c r="Y61" s="20">
        <v>52829.440000000002</v>
      </c>
      <c r="Z61" s="20">
        <v>16231.049999999988</v>
      </c>
      <c r="AA61" s="21">
        <v>579.68035714285668</v>
      </c>
      <c r="AB61" s="120">
        <v>0.1331</v>
      </c>
      <c r="AC61" s="138">
        <v>0.86099506705719142</v>
      </c>
      <c r="AD61" s="486">
        <v>-0.72789506705719142</v>
      </c>
      <c r="AF61" s="17"/>
      <c r="AG61" s="17"/>
      <c r="AH61" s="17"/>
      <c r="AI61" s="17"/>
      <c r="AJ61" s="17"/>
      <c r="AK61" s="17"/>
      <c r="AL61" s="17"/>
      <c r="AM61" s="17"/>
      <c r="AN61" s="17"/>
      <c r="AO61" s="17"/>
    </row>
    <row r="62" spans="1:41" s="22" customFormat="1" ht="19.25" customHeight="1" x14ac:dyDescent="0.4">
      <c r="A62" s="252" t="s">
        <v>535</v>
      </c>
      <c r="B62" s="228">
        <v>45911</v>
      </c>
      <c r="C62" s="18">
        <v>53</v>
      </c>
      <c r="D62" s="18">
        <v>410820068</v>
      </c>
      <c r="E62" s="19">
        <v>0.01</v>
      </c>
      <c r="F62" s="18" t="s">
        <v>228</v>
      </c>
      <c r="G62" s="18" t="s">
        <v>443</v>
      </c>
      <c r="H62" s="18" t="s">
        <v>352</v>
      </c>
      <c r="I62" s="336">
        <v>88</v>
      </c>
      <c r="J62" s="336">
        <v>880</v>
      </c>
      <c r="K62" s="18" t="s">
        <v>256</v>
      </c>
      <c r="L62" s="18" t="s">
        <v>314</v>
      </c>
      <c r="M62" s="573">
        <v>0</v>
      </c>
      <c r="N62" s="235">
        <v>45627</v>
      </c>
      <c r="O62" s="20">
        <v>118836.08</v>
      </c>
      <c r="P62" s="20">
        <v>4401.3362962962965</v>
      </c>
      <c r="Q62" s="20">
        <v>68506.38</v>
      </c>
      <c r="R62" s="20">
        <v>2537.2733333333335</v>
      </c>
      <c r="S62" s="20">
        <v>16962</v>
      </c>
      <c r="T62" s="20">
        <v>628.22222222222217</v>
      </c>
      <c r="U62" s="20">
        <v>51544.38</v>
      </c>
      <c r="V62" s="20">
        <v>1909.0511111111109</v>
      </c>
      <c r="W62" s="20">
        <v>5115.22</v>
      </c>
      <c r="X62" s="20">
        <v>0</v>
      </c>
      <c r="Y62" s="20">
        <v>52443.64</v>
      </c>
      <c r="Z62" s="20">
        <v>10947.520000000004</v>
      </c>
      <c r="AA62" s="21">
        <v>405.46370370370386</v>
      </c>
      <c r="AB62" s="120">
        <v>0.11439999999999995</v>
      </c>
      <c r="AC62" s="138">
        <v>0.90787713630405842</v>
      </c>
      <c r="AD62" s="486">
        <v>-0.79347713630405847</v>
      </c>
      <c r="AF62" s="17"/>
      <c r="AG62" s="17"/>
      <c r="AH62" s="17"/>
      <c r="AI62" s="17"/>
      <c r="AJ62" s="17"/>
      <c r="AK62" s="17"/>
      <c r="AL62" s="17"/>
      <c r="AM62" s="17"/>
      <c r="AN62" s="17"/>
      <c r="AO62" s="17"/>
    </row>
    <row r="63" spans="1:41" s="22" customFormat="1" ht="19.25" customHeight="1" x14ac:dyDescent="0.4">
      <c r="A63" s="252" t="s">
        <v>535</v>
      </c>
      <c r="B63" s="228">
        <v>45911</v>
      </c>
      <c r="C63" s="18">
        <v>54</v>
      </c>
      <c r="D63" s="18">
        <v>410834225</v>
      </c>
      <c r="E63" s="19">
        <v>0.01</v>
      </c>
      <c r="F63" s="18" t="s">
        <v>228</v>
      </c>
      <c r="G63" s="18" t="s">
        <v>444</v>
      </c>
      <c r="H63" s="18" t="s">
        <v>352</v>
      </c>
      <c r="I63" s="336">
        <v>88</v>
      </c>
      <c r="J63" s="336">
        <v>880</v>
      </c>
      <c r="K63" s="18" t="s">
        <v>256</v>
      </c>
      <c r="L63" s="18" t="s">
        <v>314</v>
      </c>
      <c r="M63" s="573">
        <v>0</v>
      </c>
      <c r="N63" s="235">
        <v>45627</v>
      </c>
      <c r="O63" s="20">
        <v>89021.68</v>
      </c>
      <c r="P63" s="20">
        <v>3297.0992592592588</v>
      </c>
      <c r="Q63" s="20">
        <v>53748.1</v>
      </c>
      <c r="R63" s="20">
        <v>1990.6703703703704</v>
      </c>
      <c r="S63" s="20">
        <v>11717</v>
      </c>
      <c r="T63" s="20">
        <v>433.96296296296299</v>
      </c>
      <c r="U63" s="20">
        <v>42031.1</v>
      </c>
      <c r="V63" s="20">
        <v>1556.7074074074073</v>
      </c>
      <c r="W63" s="20">
        <v>4907.88</v>
      </c>
      <c r="X63" s="20">
        <v>0</v>
      </c>
      <c r="Y63" s="20">
        <v>43887.65</v>
      </c>
      <c r="Z63" s="20">
        <v>4952.57</v>
      </c>
      <c r="AA63" s="21">
        <v>183.4285185185185</v>
      </c>
      <c r="AB63" s="120">
        <v>0.11439999999999995</v>
      </c>
      <c r="AC63" s="138">
        <v>0.94436669808972373</v>
      </c>
      <c r="AD63" s="486">
        <v>-0.82996669808972379</v>
      </c>
      <c r="AF63" s="17"/>
      <c r="AG63" s="17"/>
      <c r="AH63" s="17"/>
      <c r="AI63" s="17"/>
      <c r="AJ63" s="17"/>
      <c r="AK63" s="17"/>
      <c r="AL63" s="17"/>
      <c r="AM63" s="17"/>
      <c r="AN63" s="17"/>
      <c r="AO63" s="17"/>
    </row>
    <row r="64" spans="1:41" s="22" customFormat="1" ht="19.25" customHeight="1" x14ac:dyDescent="0.4">
      <c r="A64" s="252" t="s">
        <v>535</v>
      </c>
      <c r="B64" s="228">
        <v>45912</v>
      </c>
      <c r="C64" s="18">
        <v>55</v>
      </c>
      <c r="D64" s="18">
        <v>410845320</v>
      </c>
      <c r="E64" s="19">
        <v>0.01</v>
      </c>
      <c r="F64" s="18" t="s">
        <v>228</v>
      </c>
      <c r="G64" s="18" t="s">
        <v>445</v>
      </c>
      <c r="H64" s="18" t="s">
        <v>352</v>
      </c>
      <c r="I64" s="336">
        <v>88</v>
      </c>
      <c r="J64" s="336">
        <v>880</v>
      </c>
      <c r="K64" s="18" t="s">
        <v>256</v>
      </c>
      <c r="L64" s="18" t="s">
        <v>314</v>
      </c>
      <c r="M64" s="573">
        <v>0</v>
      </c>
      <c r="N64" s="235">
        <v>45627</v>
      </c>
      <c r="O64" s="20">
        <v>100644.56</v>
      </c>
      <c r="P64" s="20">
        <v>3870.9446153846152</v>
      </c>
      <c r="Q64" s="20">
        <v>60031.42</v>
      </c>
      <c r="R64" s="20">
        <v>2308.9007692307691</v>
      </c>
      <c r="S64" s="20">
        <v>8380</v>
      </c>
      <c r="T64" s="20">
        <v>322.30769230769232</v>
      </c>
      <c r="U64" s="20">
        <v>51651.42</v>
      </c>
      <c r="V64" s="20">
        <v>1986.5930769230768</v>
      </c>
      <c r="W64" s="20">
        <v>1996</v>
      </c>
      <c r="X64" s="20">
        <v>0</v>
      </c>
      <c r="Y64" s="20">
        <v>48188.07</v>
      </c>
      <c r="Z64" s="20">
        <v>9847.3499999999985</v>
      </c>
      <c r="AA64" s="21">
        <v>378.74423076923074</v>
      </c>
      <c r="AB64" s="120">
        <v>0.126</v>
      </c>
      <c r="AC64" s="138">
        <v>0.90215715583634126</v>
      </c>
      <c r="AD64" s="486">
        <v>-0.77615715583634126</v>
      </c>
      <c r="AF64" s="17"/>
      <c r="AG64" s="17"/>
      <c r="AH64" s="17"/>
      <c r="AI64" s="17"/>
      <c r="AJ64" s="17"/>
      <c r="AK64" s="17"/>
      <c r="AL64" s="17"/>
      <c r="AM64" s="17"/>
      <c r="AN64" s="17"/>
      <c r="AO64" s="17"/>
    </row>
    <row r="65" spans="1:43" s="22" customFormat="1" ht="19.25" customHeight="1" x14ac:dyDescent="0.4">
      <c r="A65" s="252" t="s">
        <v>535</v>
      </c>
      <c r="B65" s="228">
        <v>45912</v>
      </c>
      <c r="C65" s="18">
        <v>56</v>
      </c>
      <c r="D65" s="18">
        <v>410855293</v>
      </c>
      <c r="E65" s="19">
        <v>0.01</v>
      </c>
      <c r="F65" s="18" t="s">
        <v>228</v>
      </c>
      <c r="G65" s="18" t="s">
        <v>446</v>
      </c>
      <c r="H65" s="18" t="s">
        <v>352</v>
      </c>
      <c r="I65" s="336">
        <v>88</v>
      </c>
      <c r="J65" s="336">
        <v>880</v>
      </c>
      <c r="K65" s="18" t="s">
        <v>256</v>
      </c>
      <c r="L65" s="18" t="s">
        <v>314</v>
      </c>
      <c r="M65" s="573">
        <v>0</v>
      </c>
      <c r="N65" s="235">
        <v>45627</v>
      </c>
      <c r="O65" s="20">
        <v>85236.800000000003</v>
      </c>
      <c r="P65" s="20">
        <v>3278.3384615384616</v>
      </c>
      <c r="Q65" s="20">
        <v>59732.62</v>
      </c>
      <c r="R65" s="20">
        <v>2297.4084615384618</v>
      </c>
      <c r="S65" s="20">
        <v>8866</v>
      </c>
      <c r="T65" s="20">
        <v>341</v>
      </c>
      <c r="U65" s="20">
        <v>50866.62</v>
      </c>
      <c r="V65" s="20">
        <v>1956.4084615384616</v>
      </c>
      <c r="W65" s="20">
        <v>2806.98</v>
      </c>
      <c r="X65" s="20">
        <v>0</v>
      </c>
      <c r="Y65" s="20">
        <v>43902.32</v>
      </c>
      <c r="Z65" s="20">
        <v>13023.32</v>
      </c>
      <c r="AA65" s="21">
        <v>500.89692307692309</v>
      </c>
      <c r="AB65" s="120">
        <v>0.126</v>
      </c>
      <c r="AC65" s="138">
        <v>0.8472101252041373</v>
      </c>
      <c r="AD65" s="486">
        <v>-0.7212101252041373</v>
      </c>
      <c r="AE65" s="17"/>
      <c r="AF65" s="17"/>
      <c r="AG65" s="17"/>
      <c r="AH65" s="17"/>
      <c r="AI65" s="17"/>
      <c r="AJ65" s="17"/>
      <c r="AK65" s="17"/>
      <c r="AL65" s="17"/>
      <c r="AM65" s="17"/>
      <c r="AN65" s="17"/>
      <c r="AO65" s="17"/>
      <c r="AP65" s="17"/>
    </row>
    <row r="66" spans="1:43" s="22" customFormat="1" ht="19.25" customHeight="1" x14ac:dyDescent="0.4">
      <c r="A66" s="252" t="s">
        <v>535</v>
      </c>
      <c r="B66" s="228">
        <v>45910</v>
      </c>
      <c r="C66" s="18">
        <v>57</v>
      </c>
      <c r="D66" s="18">
        <v>410869731</v>
      </c>
      <c r="E66" s="19">
        <v>0.01</v>
      </c>
      <c r="F66" s="18" t="s">
        <v>228</v>
      </c>
      <c r="G66" s="18" t="s">
        <v>447</v>
      </c>
      <c r="H66" s="18" t="s">
        <v>353</v>
      </c>
      <c r="I66" s="336">
        <v>25</v>
      </c>
      <c r="J66" s="336">
        <v>250</v>
      </c>
      <c r="K66" s="18" t="s">
        <v>256</v>
      </c>
      <c r="L66" s="18" t="s">
        <v>314</v>
      </c>
      <c r="M66" s="336">
        <v>0</v>
      </c>
      <c r="N66" s="235">
        <v>45627</v>
      </c>
      <c r="O66" s="20">
        <v>130811.5</v>
      </c>
      <c r="P66" s="20">
        <v>4671.8392857142853</v>
      </c>
      <c r="Q66" s="20">
        <v>75921.27</v>
      </c>
      <c r="R66" s="20">
        <v>2711.4739285714286</v>
      </c>
      <c r="S66" s="20">
        <v>8271</v>
      </c>
      <c r="T66" s="20">
        <v>295.39285714285717</v>
      </c>
      <c r="U66" s="20">
        <v>67650.27</v>
      </c>
      <c r="V66" s="20">
        <v>2416.0810714285717</v>
      </c>
      <c r="W66" s="20">
        <v>13211.04</v>
      </c>
      <c r="X66" s="20">
        <v>0</v>
      </c>
      <c r="Y66" s="20">
        <v>64323.6</v>
      </c>
      <c r="Z66" s="20">
        <v>-1613.3699999999953</v>
      </c>
      <c r="AA66" s="21">
        <v>-57.620357142856975</v>
      </c>
      <c r="AB66" s="120">
        <v>0.11919999999999997</v>
      </c>
      <c r="AC66" s="138">
        <v>1.0123335486558902</v>
      </c>
      <c r="AD66" s="486">
        <v>-0.89313354865589023</v>
      </c>
      <c r="AE66" s="17"/>
      <c r="AF66" s="17"/>
      <c r="AG66" s="17"/>
      <c r="AH66" s="17"/>
      <c r="AI66" s="17"/>
      <c r="AJ66" s="17"/>
      <c r="AK66" s="17"/>
      <c r="AL66" s="17"/>
      <c r="AM66" s="17"/>
      <c r="AN66" s="17"/>
      <c r="AO66" s="17"/>
      <c r="AP66" s="17"/>
    </row>
    <row r="67" spans="1:43" s="22" customFormat="1" ht="19.25" customHeight="1" x14ac:dyDescent="0.4">
      <c r="A67" s="252" t="s">
        <v>535</v>
      </c>
      <c r="B67" s="228">
        <v>45910</v>
      </c>
      <c r="C67" s="18">
        <v>58</v>
      </c>
      <c r="D67" s="18">
        <v>410879286</v>
      </c>
      <c r="E67" s="19">
        <v>0.01</v>
      </c>
      <c r="F67" s="18" t="s">
        <v>228</v>
      </c>
      <c r="G67" s="18" t="s">
        <v>448</v>
      </c>
      <c r="H67" s="18" t="s">
        <v>354</v>
      </c>
      <c r="I67" s="336">
        <v>25</v>
      </c>
      <c r="J67" s="336">
        <v>250</v>
      </c>
      <c r="K67" s="18" t="s">
        <v>256</v>
      </c>
      <c r="L67" s="18" t="s">
        <v>314</v>
      </c>
      <c r="M67" s="336">
        <v>0</v>
      </c>
      <c r="N67" s="235">
        <v>45627</v>
      </c>
      <c r="O67" s="20">
        <v>96419</v>
      </c>
      <c r="P67" s="20">
        <v>3443.5357142857142</v>
      </c>
      <c r="Q67" s="20">
        <v>63356.91</v>
      </c>
      <c r="R67" s="20">
        <v>2262.746785714286</v>
      </c>
      <c r="S67" s="20">
        <v>8170</v>
      </c>
      <c r="T67" s="20">
        <v>291.78571428571428</v>
      </c>
      <c r="U67" s="20">
        <v>55186.91</v>
      </c>
      <c r="V67" s="20">
        <v>1970.9610714285716</v>
      </c>
      <c r="W67" s="20">
        <v>10558.43</v>
      </c>
      <c r="X67" s="20">
        <v>0</v>
      </c>
      <c r="Y67" s="20">
        <v>48303.22</v>
      </c>
      <c r="Z67" s="20">
        <v>4495.260000000002</v>
      </c>
      <c r="AA67" s="21">
        <v>160.54500000000007</v>
      </c>
      <c r="AB67" s="120">
        <v>0.11919999999999997</v>
      </c>
      <c r="AC67" s="138">
        <v>0.9533778612099274</v>
      </c>
      <c r="AD67" s="486">
        <v>-0.83417786120992743</v>
      </c>
      <c r="AE67" s="17"/>
      <c r="AF67" s="17"/>
      <c r="AG67" s="17"/>
      <c r="AH67" s="17"/>
      <c r="AI67" s="17"/>
      <c r="AJ67" s="17"/>
      <c r="AK67" s="17"/>
      <c r="AL67" s="17"/>
      <c r="AM67" s="17"/>
      <c r="AN67" s="17"/>
      <c r="AO67" s="17"/>
      <c r="AP67" s="17"/>
    </row>
    <row r="68" spans="1:43" s="22" customFormat="1" ht="19.25" customHeight="1" x14ac:dyDescent="0.4">
      <c r="A68" s="252" t="s">
        <v>535</v>
      </c>
      <c r="B68" s="228">
        <v>45911</v>
      </c>
      <c r="C68" s="18">
        <v>59</v>
      </c>
      <c r="D68" s="18">
        <v>410884055</v>
      </c>
      <c r="E68" s="19">
        <v>0.01</v>
      </c>
      <c r="F68" s="18" t="s">
        <v>156</v>
      </c>
      <c r="G68" s="18" t="s">
        <v>449</v>
      </c>
      <c r="H68" s="18" t="s">
        <v>355</v>
      </c>
      <c r="I68" s="336">
        <v>80</v>
      </c>
      <c r="J68" s="336">
        <v>400</v>
      </c>
      <c r="K68" s="18" t="s">
        <v>256</v>
      </c>
      <c r="L68" s="18" t="s">
        <v>313</v>
      </c>
      <c r="M68" s="573">
        <v>0</v>
      </c>
      <c r="N68" s="235">
        <v>45597</v>
      </c>
      <c r="O68" s="20">
        <v>154122.76</v>
      </c>
      <c r="P68" s="20">
        <v>5708.2503703703705</v>
      </c>
      <c r="Q68" s="20">
        <v>64882.05</v>
      </c>
      <c r="R68" s="20">
        <v>2403.0388888888888</v>
      </c>
      <c r="S68" s="20">
        <v>7697</v>
      </c>
      <c r="T68" s="20">
        <v>285.07407407407408</v>
      </c>
      <c r="U68" s="20">
        <v>57185.05</v>
      </c>
      <c r="V68" s="20">
        <v>2117.9648148148149</v>
      </c>
      <c r="W68" s="20">
        <v>2641.12</v>
      </c>
      <c r="X68" s="20">
        <v>0</v>
      </c>
      <c r="Y68" s="20">
        <v>49559.55</v>
      </c>
      <c r="Z68" s="20">
        <v>12681.379999999997</v>
      </c>
      <c r="AA68" s="21">
        <v>469.68074074074065</v>
      </c>
      <c r="AB68" s="120">
        <v>0.11460000000000004</v>
      </c>
      <c r="AC68" s="138">
        <v>0.91771896636161976</v>
      </c>
      <c r="AD68" s="486">
        <v>-0.80311896636161972</v>
      </c>
      <c r="AE68" s="17"/>
      <c r="AF68" s="17"/>
      <c r="AG68" s="17"/>
      <c r="AH68" s="17"/>
      <c r="AI68" s="17"/>
      <c r="AJ68" s="17"/>
      <c r="AK68" s="17"/>
      <c r="AL68" s="17"/>
      <c r="AM68" s="17"/>
      <c r="AN68" s="17"/>
      <c r="AO68" s="17"/>
      <c r="AP68" s="17"/>
    </row>
    <row r="69" spans="1:43" s="22" customFormat="1" ht="19.25" customHeight="1" x14ac:dyDescent="0.4">
      <c r="A69" s="252" t="s">
        <v>535</v>
      </c>
      <c r="B69" s="228">
        <v>45911</v>
      </c>
      <c r="C69" s="18">
        <v>60</v>
      </c>
      <c r="D69" s="18">
        <v>410890962</v>
      </c>
      <c r="E69" s="19">
        <v>0.01</v>
      </c>
      <c r="F69" s="18" t="s">
        <v>156</v>
      </c>
      <c r="G69" s="18" t="s">
        <v>449</v>
      </c>
      <c r="H69" s="18" t="s">
        <v>355</v>
      </c>
      <c r="I69" s="336">
        <v>80</v>
      </c>
      <c r="J69" s="336">
        <v>400</v>
      </c>
      <c r="K69" s="18" t="s">
        <v>256</v>
      </c>
      <c r="L69" s="18" t="s">
        <v>313</v>
      </c>
      <c r="M69" s="573">
        <v>0</v>
      </c>
      <c r="N69" s="235">
        <v>45597</v>
      </c>
      <c r="O69" s="20">
        <v>145130.26</v>
      </c>
      <c r="P69" s="20">
        <v>5375.1948148148149</v>
      </c>
      <c r="Q69" s="20">
        <v>70653.42</v>
      </c>
      <c r="R69" s="20">
        <v>2616.7933333333331</v>
      </c>
      <c r="S69" s="20">
        <v>9667</v>
      </c>
      <c r="T69" s="20">
        <v>358.03703703703701</v>
      </c>
      <c r="U69" s="20">
        <v>60986.42</v>
      </c>
      <c r="V69" s="20">
        <v>2258.7562962962961</v>
      </c>
      <c r="W69" s="20">
        <v>2286.87</v>
      </c>
      <c r="X69" s="20">
        <v>0</v>
      </c>
      <c r="Y69" s="20">
        <v>45128.94</v>
      </c>
      <c r="Z69" s="20">
        <v>23237.609999999993</v>
      </c>
      <c r="AA69" s="21">
        <v>860.65222222222201</v>
      </c>
      <c r="AB69" s="120">
        <v>0.11460000000000004</v>
      </c>
      <c r="AC69" s="138">
        <v>0.83988445965713843</v>
      </c>
      <c r="AD69" s="486">
        <v>-0.72528445965713839</v>
      </c>
      <c r="AE69" s="17"/>
      <c r="AF69" s="17"/>
      <c r="AG69" s="17"/>
      <c r="AH69" s="17"/>
      <c r="AI69" s="17"/>
      <c r="AJ69" s="17"/>
      <c r="AK69" s="17"/>
      <c r="AL69" s="17"/>
      <c r="AM69" s="17"/>
      <c r="AN69" s="17"/>
      <c r="AO69" s="17"/>
      <c r="AP69" s="17"/>
    </row>
    <row r="70" spans="1:43" s="22" customFormat="1" ht="19.25" customHeight="1" x14ac:dyDescent="0.4">
      <c r="A70" s="252" t="s">
        <v>535</v>
      </c>
      <c r="B70" s="228">
        <v>45911</v>
      </c>
      <c r="C70" s="18">
        <v>61</v>
      </c>
      <c r="D70" s="18">
        <v>410900860</v>
      </c>
      <c r="E70" s="19">
        <v>0.01</v>
      </c>
      <c r="F70" s="18" t="s">
        <v>156</v>
      </c>
      <c r="G70" s="18" t="s">
        <v>450</v>
      </c>
      <c r="H70" s="18" t="s">
        <v>355</v>
      </c>
      <c r="I70" s="336">
        <v>80</v>
      </c>
      <c r="J70" s="336">
        <v>400</v>
      </c>
      <c r="K70" s="18" t="s">
        <v>256</v>
      </c>
      <c r="L70" s="18" t="s">
        <v>313</v>
      </c>
      <c r="M70" s="336">
        <v>0</v>
      </c>
      <c r="N70" s="235">
        <v>45597</v>
      </c>
      <c r="O70" s="20">
        <v>167350.66</v>
      </c>
      <c r="P70" s="20">
        <v>6198.172592592593</v>
      </c>
      <c r="Q70" s="20">
        <v>75555.61</v>
      </c>
      <c r="R70" s="20">
        <v>2798.3559259259259</v>
      </c>
      <c r="S70" s="20">
        <v>10377</v>
      </c>
      <c r="T70" s="20">
        <v>384.33333333333331</v>
      </c>
      <c r="U70" s="20">
        <v>65178.61</v>
      </c>
      <c r="V70" s="20">
        <v>2414.0225925925924</v>
      </c>
      <c r="W70" s="20">
        <v>3295.65</v>
      </c>
      <c r="X70" s="20">
        <v>0</v>
      </c>
      <c r="Y70" s="20">
        <v>48885.68</v>
      </c>
      <c r="Z70" s="20">
        <v>23374.28</v>
      </c>
      <c r="AA70" s="21">
        <v>865.71407407407401</v>
      </c>
      <c r="AB70" s="120">
        <v>0.11460000000000004</v>
      </c>
      <c r="AC70" s="138">
        <v>0.86032753022904118</v>
      </c>
      <c r="AD70" s="486">
        <v>-0.74572753022904115</v>
      </c>
      <c r="AE70" s="17"/>
      <c r="AF70" s="17"/>
      <c r="AG70" s="17"/>
      <c r="AH70" s="17"/>
      <c r="AI70" s="17"/>
      <c r="AJ70" s="17"/>
      <c r="AK70" s="17"/>
      <c r="AL70" s="17"/>
      <c r="AM70" s="17"/>
      <c r="AN70" s="17"/>
      <c r="AO70" s="17"/>
      <c r="AP70" s="17"/>
    </row>
    <row r="71" spans="1:43" s="22" customFormat="1" ht="19.25" customHeight="1" x14ac:dyDescent="0.4">
      <c r="A71" s="252" t="s">
        <v>535</v>
      </c>
      <c r="B71" s="228">
        <v>45911</v>
      </c>
      <c r="C71" s="18">
        <v>62</v>
      </c>
      <c r="D71" s="18">
        <v>410911849</v>
      </c>
      <c r="E71" s="19">
        <v>0.01</v>
      </c>
      <c r="F71" s="18" t="s">
        <v>156</v>
      </c>
      <c r="G71" s="18" t="s">
        <v>450</v>
      </c>
      <c r="H71" s="18" t="s">
        <v>355</v>
      </c>
      <c r="I71" s="336">
        <v>80</v>
      </c>
      <c r="J71" s="336">
        <v>400</v>
      </c>
      <c r="K71" s="18" t="s">
        <v>256</v>
      </c>
      <c r="L71" s="18" t="s">
        <v>313</v>
      </c>
      <c r="M71" s="573">
        <v>0</v>
      </c>
      <c r="N71" s="235">
        <v>45597</v>
      </c>
      <c r="O71" s="20">
        <v>150986.54</v>
      </c>
      <c r="P71" s="20">
        <v>5592.0940740740743</v>
      </c>
      <c r="Q71" s="20">
        <v>67184.86</v>
      </c>
      <c r="R71" s="20">
        <v>2488.3281481481481</v>
      </c>
      <c r="S71" s="20">
        <v>17775</v>
      </c>
      <c r="T71" s="20">
        <v>658.33333333333337</v>
      </c>
      <c r="U71" s="20">
        <v>49409.86</v>
      </c>
      <c r="V71" s="20">
        <v>1829.9948148148148</v>
      </c>
      <c r="W71" s="20">
        <v>1420.39</v>
      </c>
      <c r="X71" s="20">
        <v>0</v>
      </c>
      <c r="Y71" s="20">
        <v>52611.67</v>
      </c>
      <c r="Z71" s="20">
        <v>13152.800000000003</v>
      </c>
      <c r="AA71" s="21">
        <v>487.14074074074085</v>
      </c>
      <c r="AB71" s="120">
        <v>0.11460000000000004</v>
      </c>
      <c r="AC71" s="138">
        <v>0.91288759911976247</v>
      </c>
      <c r="AD71" s="486">
        <v>-0.79828759911976244</v>
      </c>
      <c r="AE71" s="17"/>
      <c r="AF71" s="17"/>
      <c r="AG71" s="17"/>
      <c r="AH71" s="17"/>
      <c r="AI71" s="17"/>
      <c r="AJ71" s="17"/>
      <c r="AK71" s="17"/>
      <c r="AL71" s="17"/>
      <c r="AM71" s="17"/>
      <c r="AN71" s="17"/>
      <c r="AO71" s="17"/>
      <c r="AP71" s="17"/>
    </row>
    <row r="72" spans="1:43" s="22" customFormat="1" ht="19.25" customHeight="1" x14ac:dyDescent="0.4">
      <c r="A72" s="252" t="s">
        <v>535</v>
      </c>
      <c r="B72" s="228">
        <v>45911</v>
      </c>
      <c r="C72" s="18">
        <v>63</v>
      </c>
      <c r="D72" s="18">
        <v>410921760</v>
      </c>
      <c r="E72" s="19">
        <v>0.01</v>
      </c>
      <c r="F72" s="18" t="s">
        <v>228</v>
      </c>
      <c r="G72" s="18" t="s">
        <v>436</v>
      </c>
      <c r="H72" s="18" t="s">
        <v>346</v>
      </c>
      <c r="I72" s="336">
        <v>80</v>
      </c>
      <c r="J72" s="336">
        <v>800</v>
      </c>
      <c r="K72" s="18" t="s">
        <v>256</v>
      </c>
      <c r="L72" s="18" t="s">
        <v>312</v>
      </c>
      <c r="M72" s="336">
        <v>0</v>
      </c>
      <c r="N72" s="235">
        <v>45627</v>
      </c>
      <c r="O72" s="20">
        <v>180256</v>
      </c>
      <c r="P72" s="20">
        <v>6676.1481481481478</v>
      </c>
      <c r="Q72" s="20">
        <v>67998</v>
      </c>
      <c r="R72" s="20">
        <v>2518.4444444444443</v>
      </c>
      <c r="S72" s="20">
        <v>14110</v>
      </c>
      <c r="T72" s="20">
        <v>522.59259259259261</v>
      </c>
      <c r="U72" s="20">
        <v>53888</v>
      </c>
      <c r="V72" s="20">
        <v>1995.851851851852</v>
      </c>
      <c r="W72" s="20">
        <v>4722.45</v>
      </c>
      <c r="X72" s="20">
        <v>0</v>
      </c>
      <c r="Y72" s="20">
        <v>47866.16</v>
      </c>
      <c r="Z72" s="20">
        <v>15409.39</v>
      </c>
      <c r="AA72" s="21">
        <v>570.71814814814809</v>
      </c>
      <c r="AB72" s="120">
        <v>0.13990000000000002</v>
      </c>
      <c r="AC72" s="138">
        <v>0.9145138580685247</v>
      </c>
      <c r="AD72" s="486">
        <v>-0.77461385806852467</v>
      </c>
      <c r="AE72" s="17"/>
      <c r="AF72" s="17"/>
      <c r="AG72" s="17"/>
      <c r="AH72" s="17"/>
      <c r="AI72" s="17"/>
      <c r="AJ72" s="17"/>
      <c r="AK72" s="17"/>
      <c r="AL72" s="17"/>
      <c r="AM72" s="17"/>
      <c r="AN72" s="17"/>
      <c r="AO72" s="17"/>
      <c r="AP72" s="17"/>
    </row>
    <row r="73" spans="1:43" s="22" customFormat="1" ht="19.25" customHeight="1" x14ac:dyDescent="0.4">
      <c r="A73" s="252" t="s">
        <v>535</v>
      </c>
      <c r="B73" s="228">
        <v>45911</v>
      </c>
      <c r="C73" s="18">
        <v>64</v>
      </c>
      <c r="D73" s="18">
        <v>410930869</v>
      </c>
      <c r="E73" s="19">
        <v>0.01</v>
      </c>
      <c r="F73" s="18" t="s">
        <v>228</v>
      </c>
      <c r="G73" s="18" t="s">
        <v>436</v>
      </c>
      <c r="H73" s="18" t="s">
        <v>346</v>
      </c>
      <c r="I73" s="336">
        <v>80</v>
      </c>
      <c r="J73" s="336">
        <v>800</v>
      </c>
      <c r="K73" s="18" t="s">
        <v>256</v>
      </c>
      <c r="L73" s="18" t="s">
        <v>312</v>
      </c>
      <c r="M73" s="573">
        <v>0</v>
      </c>
      <c r="N73" s="235">
        <v>45627</v>
      </c>
      <c r="O73" s="20">
        <v>88007.2</v>
      </c>
      <c r="P73" s="20">
        <v>3259.525925925926</v>
      </c>
      <c r="Q73" s="20">
        <v>48083.15</v>
      </c>
      <c r="R73" s="20">
        <v>1780.8574074074074</v>
      </c>
      <c r="S73" s="20">
        <v>6193</v>
      </c>
      <c r="T73" s="20">
        <v>229.37037037037038</v>
      </c>
      <c r="U73" s="20">
        <v>41890.15</v>
      </c>
      <c r="V73" s="20">
        <v>1551.487037037037</v>
      </c>
      <c r="W73" s="20">
        <v>0</v>
      </c>
      <c r="X73" s="20">
        <v>0</v>
      </c>
      <c r="Y73" s="20">
        <v>35870.47</v>
      </c>
      <c r="Z73" s="20">
        <v>12212.68</v>
      </c>
      <c r="AA73" s="21">
        <v>452.3214814814815</v>
      </c>
      <c r="AB73" s="120">
        <v>0.13990000000000002</v>
      </c>
      <c r="AC73" s="138">
        <v>0.86123089929005803</v>
      </c>
      <c r="AD73" s="486">
        <v>-0.721330899290058</v>
      </c>
      <c r="AE73" s="17"/>
      <c r="AF73" s="17"/>
      <c r="AG73" s="17"/>
      <c r="AH73" s="17"/>
      <c r="AI73" s="17"/>
      <c r="AJ73" s="17"/>
      <c r="AK73" s="17"/>
      <c r="AL73" s="17"/>
      <c r="AM73" s="17"/>
      <c r="AN73" s="17"/>
      <c r="AO73" s="17"/>
      <c r="AP73" s="17"/>
      <c r="AQ73" s="17"/>
    </row>
    <row r="74" spans="1:43" s="17" customFormat="1" ht="19.25" customHeight="1" x14ac:dyDescent="0.4">
      <c r="A74" s="252" t="s">
        <v>535</v>
      </c>
      <c r="B74" s="228">
        <v>45911</v>
      </c>
      <c r="C74" s="18">
        <v>65</v>
      </c>
      <c r="D74" s="18">
        <v>410941419</v>
      </c>
      <c r="E74" s="19">
        <v>0.01</v>
      </c>
      <c r="F74" s="18" t="s">
        <v>228</v>
      </c>
      <c r="G74" s="18" t="s">
        <v>435</v>
      </c>
      <c r="H74" s="18" t="s">
        <v>346</v>
      </c>
      <c r="I74" s="336">
        <v>80</v>
      </c>
      <c r="J74" s="336">
        <v>800</v>
      </c>
      <c r="K74" s="18" t="s">
        <v>256</v>
      </c>
      <c r="L74" s="18" t="s">
        <v>312</v>
      </c>
      <c r="M74" s="573">
        <v>0</v>
      </c>
      <c r="N74" s="235">
        <v>45627</v>
      </c>
      <c r="O74" s="20">
        <v>111528</v>
      </c>
      <c r="P74" s="20">
        <v>4130.666666666667</v>
      </c>
      <c r="Q74" s="20">
        <v>55243.25</v>
      </c>
      <c r="R74" s="20">
        <v>2046.0462962962963</v>
      </c>
      <c r="S74" s="20">
        <v>7572</v>
      </c>
      <c r="T74" s="20">
        <v>280.44444444444446</v>
      </c>
      <c r="U74" s="20">
        <v>47671.25</v>
      </c>
      <c r="V74" s="20">
        <v>1765.601851851852</v>
      </c>
      <c r="W74" s="20">
        <v>0</v>
      </c>
      <c r="X74" s="20">
        <v>0</v>
      </c>
      <c r="Y74" s="20">
        <v>38041.57</v>
      </c>
      <c r="Z74" s="20">
        <v>17201.68</v>
      </c>
      <c r="AA74" s="21">
        <v>637.09925925925927</v>
      </c>
      <c r="AB74" s="120">
        <v>0.13990000000000002</v>
      </c>
      <c r="AC74" s="138">
        <v>0.84576357506635114</v>
      </c>
      <c r="AD74" s="486">
        <v>-0.70586357506635111</v>
      </c>
    </row>
    <row r="75" spans="1:43" s="17" customFormat="1" ht="19.25" customHeight="1" x14ac:dyDescent="0.4">
      <c r="A75" s="252" t="s">
        <v>535</v>
      </c>
      <c r="B75" s="228">
        <v>45911</v>
      </c>
      <c r="C75" s="18">
        <v>66</v>
      </c>
      <c r="D75" s="18">
        <v>410950110</v>
      </c>
      <c r="E75" s="19">
        <v>0.01</v>
      </c>
      <c r="F75" s="18" t="s">
        <v>228</v>
      </c>
      <c r="G75" s="18" t="s">
        <v>435</v>
      </c>
      <c r="H75" s="18" t="s">
        <v>346</v>
      </c>
      <c r="I75" s="336">
        <v>80</v>
      </c>
      <c r="J75" s="336">
        <v>800</v>
      </c>
      <c r="K75" s="18" t="s">
        <v>256</v>
      </c>
      <c r="L75" s="18" t="s">
        <v>312</v>
      </c>
      <c r="M75" s="573">
        <v>0</v>
      </c>
      <c r="N75" s="235">
        <v>45627</v>
      </c>
      <c r="O75" s="20">
        <v>102334.39999999999</v>
      </c>
      <c r="P75" s="20">
        <v>3790.1629629629629</v>
      </c>
      <c r="Q75" s="20">
        <v>49415</v>
      </c>
      <c r="R75" s="20">
        <v>1830.1851851851852</v>
      </c>
      <c r="S75" s="20">
        <v>8875</v>
      </c>
      <c r="T75" s="20">
        <v>328.7037037037037</v>
      </c>
      <c r="U75" s="20">
        <v>40540</v>
      </c>
      <c r="V75" s="20">
        <v>1501.4814814814815</v>
      </c>
      <c r="W75" s="20">
        <v>1510.4</v>
      </c>
      <c r="X75" s="20">
        <v>0</v>
      </c>
      <c r="Y75" s="20">
        <v>36448.959999999999</v>
      </c>
      <c r="Z75" s="20">
        <v>11455.64</v>
      </c>
      <c r="AA75" s="21">
        <v>424.28296296296293</v>
      </c>
      <c r="AB75" s="120">
        <v>0.13990000000000002</v>
      </c>
      <c r="AC75" s="138">
        <v>0.88805680201379011</v>
      </c>
      <c r="AD75" s="486">
        <v>-0.74815680201379009</v>
      </c>
    </row>
    <row r="76" spans="1:43" s="17" customFormat="1" ht="19.25" customHeight="1" x14ac:dyDescent="0.4">
      <c r="A76" s="252" t="s">
        <v>535</v>
      </c>
      <c r="B76" s="228">
        <v>45911</v>
      </c>
      <c r="C76" s="18">
        <v>67</v>
      </c>
      <c r="D76" s="18">
        <v>410965288</v>
      </c>
      <c r="E76" s="19">
        <v>0.01</v>
      </c>
      <c r="F76" s="18" t="s">
        <v>228</v>
      </c>
      <c r="G76" s="18" t="s">
        <v>451</v>
      </c>
      <c r="H76" s="18" t="s">
        <v>356</v>
      </c>
      <c r="I76" s="336">
        <v>1</v>
      </c>
      <c r="J76" s="336">
        <v>600</v>
      </c>
      <c r="K76" s="18" t="s">
        <v>256</v>
      </c>
      <c r="L76" s="18" t="s">
        <v>312</v>
      </c>
      <c r="M76" s="336">
        <v>0</v>
      </c>
      <c r="N76" s="235">
        <v>45627</v>
      </c>
      <c r="O76" s="20">
        <v>202384.5</v>
      </c>
      <c r="P76" s="20">
        <v>7495.7222222222226</v>
      </c>
      <c r="Q76" s="20">
        <v>93878.29</v>
      </c>
      <c r="R76" s="20">
        <v>3476.9737037037034</v>
      </c>
      <c r="S76" s="20">
        <v>14742</v>
      </c>
      <c r="T76" s="20">
        <v>546</v>
      </c>
      <c r="U76" s="20">
        <v>79136.289999999994</v>
      </c>
      <c r="V76" s="20">
        <v>2930.9737037037034</v>
      </c>
      <c r="W76" s="20">
        <v>11606.56</v>
      </c>
      <c r="X76" s="20">
        <v>0</v>
      </c>
      <c r="Y76" s="20">
        <v>65962.17</v>
      </c>
      <c r="Z76" s="20">
        <v>16309.559999999998</v>
      </c>
      <c r="AA76" s="21">
        <v>604.05777777777769</v>
      </c>
      <c r="AB76" s="120">
        <v>0.10999999999999999</v>
      </c>
      <c r="AC76" s="138">
        <v>0.91941299852508473</v>
      </c>
      <c r="AD76" s="486">
        <v>-0.80941299852508475</v>
      </c>
    </row>
    <row r="77" spans="1:43" s="17" customFormat="1" ht="19.25" customHeight="1" x14ac:dyDescent="0.4">
      <c r="A77" s="252" t="s">
        <v>535</v>
      </c>
      <c r="B77" s="228">
        <v>45911</v>
      </c>
      <c r="C77" s="18">
        <v>68</v>
      </c>
      <c r="D77" s="18">
        <v>410975581</v>
      </c>
      <c r="E77" s="19">
        <v>0.01</v>
      </c>
      <c r="F77" s="18" t="s">
        <v>228</v>
      </c>
      <c r="G77" s="18" t="s">
        <v>451</v>
      </c>
      <c r="H77" s="18" t="s">
        <v>357</v>
      </c>
      <c r="I77" s="336">
        <v>10</v>
      </c>
      <c r="J77" s="336">
        <v>100</v>
      </c>
      <c r="K77" s="18" t="s">
        <v>256</v>
      </c>
      <c r="L77" s="18" t="s">
        <v>312</v>
      </c>
      <c r="M77" s="573">
        <v>0</v>
      </c>
      <c r="N77" s="235">
        <v>45627</v>
      </c>
      <c r="O77" s="20">
        <v>159307</v>
      </c>
      <c r="P77" s="20">
        <v>5900.2592592592591</v>
      </c>
      <c r="Q77" s="20">
        <v>78221.790000000008</v>
      </c>
      <c r="R77" s="20">
        <v>2897.1033333333335</v>
      </c>
      <c r="S77" s="20">
        <v>14803</v>
      </c>
      <c r="T77" s="20">
        <v>548.25925925925924</v>
      </c>
      <c r="U77" s="20">
        <v>63418.79</v>
      </c>
      <c r="V77" s="20">
        <v>2348.8440740740739</v>
      </c>
      <c r="W77" s="20">
        <v>6829.37</v>
      </c>
      <c r="X77" s="20">
        <v>0</v>
      </c>
      <c r="Y77" s="20">
        <v>51939.49</v>
      </c>
      <c r="Z77" s="20">
        <v>19452.930000000008</v>
      </c>
      <c r="AA77" s="21">
        <v>720.47888888888917</v>
      </c>
      <c r="AB77" s="120">
        <v>0.10999999999999999</v>
      </c>
      <c r="AC77" s="138">
        <v>0.8778902998612742</v>
      </c>
      <c r="AD77" s="486">
        <v>-0.76789029986127422</v>
      </c>
    </row>
    <row r="78" spans="1:43" s="17" customFormat="1" ht="19.25" customHeight="1" x14ac:dyDescent="0.4">
      <c r="A78" s="252" t="s">
        <v>535</v>
      </c>
      <c r="B78" s="228">
        <v>45911</v>
      </c>
      <c r="C78" s="18">
        <v>69</v>
      </c>
      <c r="D78" s="18">
        <v>410980435</v>
      </c>
      <c r="E78" s="19">
        <v>0.01</v>
      </c>
      <c r="F78" s="18" t="s">
        <v>228</v>
      </c>
      <c r="G78" s="18" t="s">
        <v>452</v>
      </c>
      <c r="H78" s="18" t="s">
        <v>358</v>
      </c>
      <c r="I78" s="336">
        <v>10</v>
      </c>
      <c r="J78" s="336">
        <v>1000</v>
      </c>
      <c r="K78" s="18" t="s">
        <v>256</v>
      </c>
      <c r="L78" s="18" t="s">
        <v>312</v>
      </c>
      <c r="M78" s="573">
        <v>0</v>
      </c>
      <c r="N78" s="235">
        <v>45627</v>
      </c>
      <c r="O78" s="20">
        <v>196000.5</v>
      </c>
      <c r="P78" s="20">
        <v>7259.2777777777774</v>
      </c>
      <c r="Q78" s="20">
        <v>99123.83</v>
      </c>
      <c r="R78" s="20">
        <v>3671.252962962963</v>
      </c>
      <c r="S78" s="20">
        <v>19164</v>
      </c>
      <c r="T78" s="20">
        <v>709.77777777777783</v>
      </c>
      <c r="U78" s="20">
        <v>79959.83</v>
      </c>
      <c r="V78" s="20">
        <v>2961.4751851851852</v>
      </c>
      <c r="W78" s="20">
        <v>14256.92</v>
      </c>
      <c r="X78" s="20">
        <v>0</v>
      </c>
      <c r="Y78" s="20">
        <v>65802.649999999994</v>
      </c>
      <c r="Z78" s="20">
        <v>19064.260000000009</v>
      </c>
      <c r="AA78" s="21">
        <v>706.08370370370403</v>
      </c>
      <c r="AB78" s="120">
        <v>0.10999999999999999</v>
      </c>
      <c r="AC78" s="138">
        <v>0.90273361547547071</v>
      </c>
      <c r="AD78" s="486">
        <v>-0.79273361547547072</v>
      </c>
    </row>
    <row r="79" spans="1:43" s="17" customFormat="1" ht="19.25" customHeight="1" x14ac:dyDescent="0.4">
      <c r="A79" s="269" t="s">
        <v>535</v>
      </c>
      <c r="B79" s="270">
        <v>45911</v>
      </c>
      <c r="C79" s="271">
        <v>70</v>
      </c>
      <c r="D79" s="271">
        <v>410999398</v>
      </c>
      <c r="E79" s="272">
        <v>0.01</v>
      </c>
      <c r="F79" s="271" t="s">
        <v>228</v>
      </c>
      <c r="G79" s="271" t="s">
        <v>452</v>
      </c>
      <c r="H79" s="271" t="s">
        <v>358</v>
      </c>
      <c r="I79" s="271">
        <v>10</v>
      </c>
      <c r="J79" s="271">
        <v>1000</v>
      </c>
      <c r="K79" s="271" t="s">
        <v>256</v>
      </c>
      <c r="L79" s="271" t="s">
        <v>312</v>
      </c>
      <c r="M79" s="574">
        <v>0</v>
      </c>
      <c r="N79" s="273">
        <v>45627</v>
      </c>
      <c r="O79" s="274">
        <v>192781</v>
      </c>
      <c r="P79" s="274">
        <v>7140.0370370370374</v>
      </c>
      <c r="Q79" s="274">
        <v>99615.17</v>
      </c>
      <c r="R79" s="274">
        <v>3689.4507407407405</v>
      </c>
      <c r="S79" s="274">
        <v>21520</v>
      </c>
      <c r="T79" s="274">
        <v>797.03703703703707</v>
      </c>
      <c r="U79" s="274">
        <v>78095.17</v>
      </c>
      <c r="V79" s="274">
        <v>2892.4137037037035</v>
      </c>
      <c r="W79" s="274">
        <v>9466.49</v>
      </c>
      <c r="X79" s="274">
        <v>0</v>
      </c>
      <c r="Y79" s="274">
        <v>66972.81</v>
      </c>
      <c r="Z79" s="274">
        <v>23175.869999999995</v>
      </c>
      <c r="AA79" s="253">
        <v>858.36555555555537</v>
      </c>
      <c r="AB79" s="275">
        <v>0.10999999999999999</v>
      </c>
      <c r="AC79" s="276">
        <v>0.87978135812139169</v>
      </c>
      <c r="AD79" s="524">
        <v>-0.7697813581213917</v>
      </c>
    </row>
    <row r="80" spans="1:43" s="17" customFormat="1" ht="19.25" customHeight="1" x14ac:dyDescent="0.4">
      <c r="A80" s="252" t="s">
        <v>535</v>
      </c>
      <c r="B80" s="228">
        <v>45911</v>
      </c>
      <c r="C80" s="18">
        <v>71</v>
      </c>
      <c r="D80" s="18">
        <v>411002303</v>
      </c>
      <c r="E80" s="19">
        <v>0.25</v>
      </c>
      <c r="F80" s="18" t="s">
        <v>156</v>
      </c>
      <c r="G80" s="18" t="s">
        <v>415</v>
      </c>
      <c r="H80" s="18" t="s">
        <v>334</v>
      </c>
      <c r="I80" s="336">
        <v>1</v>
      </c>
      <c r="J80" s="336">
        <v>10</v>
      </c>
      <c r="K80" s="18" t="s">
        <v>272</v>
      </c>
      <c r="L80" s="18" t="s">
        <v>307</v>
      </c>
      <c r="M80" s="573">
        <v>0</v>
      </c>
      <c r="N80" s="235">
        <v>45597</v>
      </c>
      <c r="O80" s="20">
        <v>94073.5</v>
      </c>
      <c r="P80" s="20">
        <v>3484.2037037037039</v>
      </c>
      <c r="Q80" s="20">
        <v>23671.39</v>
      </c>
      <c r="R80" s="20">
        <v>876.71814814814809</v>
      </c>
      <c r="S80" s="20">
        <v>5824</v>
      </c>
      <c r="T80" s="20">
        <v>215.7037037037037</v>
      </c>
      <c r="U80" s="20">
        <v>17847.39</v>
      </c>
      <c r="V80" s="20">
        <v>661.01444444444439</v>
      </c>
      <c r="W80" s="20">
        <v>0</v>
      </c>
      <c r="X80" s="20">
        <v>0</v>
      </c>
      <c r="Y80" s="20">
        <v>11688.39</v>
      </c>
      <c r="Z80" s="20">
        <v>11983</v>
      </c>
      <c r="AA80" s="21">
        <v>443.81481481481484</v>
      </c>
      <c r="AB80" s="120">
        <v>5.3100000000000036E-2</v>
      </c>
      <c r="AC80" s="138">
        <v>0.87262087622975648</v>
      </c>
      <c r="AD80" s="486">
        <v>-0.81952087622975645</v>
      </c>
    </row>
    <row r="81" spans="1:30" s="17" customFormat="1" ht="19.25" customHeight="1" x14ac:dyDescent="0.4">
      <c r="A81" s="252" t="s">
        <v>535</v>
      </c>
      <c r="B81" s="228">
        <v>45911</v>
      </c>
      <c r="C81" s="18">
        <v>72</v>
      </c>
      <c r="D81" s="18">
        <v>411010506</v>
      </c>
      <c r="E81" s="19">
        <v>0.25</v>
      </c>
      <c r="F81" s="18" t="s">
        <v>156</v>
      </c>
      <c r="G81" s="18" t="s">
        <v>415</v>
      </c>
      <c r="H81" s="18" t="s">
        <v>334</v>
      </c>
      <c r="I81" s="336">
        <v>1</v>
      </c>
      <c r="J81" s="336">
        <v>10</v>
      </c>
      <c r="K81" s="18" t="s">
        <v>272</v>
      </c>
      <c r="L81" s="18" t="s">
        <v>307</v>
      </c>
      <c r="M81" s="573">
        <v>0</v>
      </c>
      <c r="N81" s="235">
        <v>45597</v>
      </c>
      <c r="O81" s="20">
        <v>57931.75</v>
      </c>
      <c r="P81" s="20">
        <v>2145.6203703703704</v>
      </c>
      <c r="Q81" s="20">
        <v>14565.26</v>
      </c>
      <c r="R81" s="20">
        <v>539.45407407407413</v>
      </c>
      <c r="S81" s="20">
        <v>4165</v>
      </c>
      <c r="T81" s="20">
        <v>154.25925925925927</v>
      </c>
      <c r="U81" s="20">
        <v>10400.26</v>
      </c>
      <c r="V81" s="20">
        <v>385.19481481481483</v>
      </c>
      <c r="W81" s="20">
        <v>1600</v>
      </c>
      <c r="X81" s="20">
        <v>0</v>
      </c>
      <c r="Y81" s="20">
        <v>6287.01</v>
      </c>
      <c r="Z81" s="20">
        <v>6678.25</v>
      </c>
      <c r="AA81" s="21">
        <v>247.34259259259258</v>
      </c>
      <c r="AB81" s="120">
        <v>5.3100000000000036E-2</v>
      </c>
      <c r="AC81" s="138">
        <v>0.88472210834300702</v>
      </c>
      <c r="AD81" s="486">
        <v>-0.83162210834300698</v>
      </c>
    </row>
    <row r="82" spans="1:30" s="17" customFormat="1" ht="19.25" customHeight="1" x14ac:dyDescent="0.4">
      <c r="A82" s="252" t="s">
        <v>535</v>
      </c>
      <c r="B82" s="228">
        <v>45911</v>
      </c>
      <c r="C82" s="18">
        <v>73</v>
      </c>
      <c r="D82" s="18">
        <v>411024884</v>
      </c>
      <c r="E82" s="19">
        <v>0.25</v>
      </c>
      <c r="F82" s="18" t="s">
        <v>156</v>
      </c>
      <c r="G82" s="18" t="s">
        <v>415</v>
      </c>
      <c r="H82" s="18" t="s">
        <v>334</v>
      </c>
      <c r="I82" s="336">
        <v>1</v>
      </c>
      <c r="J82" s="336">
        <v>10</v>
      </c>
      <c r="K82" s="18" t="s">
        <v>272</v>
      </c>
      <c r="L82" s="18" t="s">
        <v>307</v>
      </c>
      <c r="M82" s="573">
        <v>0</v>
      </c>
      <c r="N82" s="235">
        <v>45597</v>
      </c>
      <c r="O82" s="20">
        <v>60316</v>
      </c>
      <c r="P82" s="20">
        <v>2233.9259259259261</v>
      </c>
      <c r="Q82" s="20">
        <v>13924.63</v>
      </c>
      <c r="R82" s="20">
        <v>515.72703703703701</v>
      </c>
      <c r="S82" s="20">
        <v>5035</v>
      </c>
      <c r="T82" s="20">
        <v>186.4814814814815</v>
      </c>
      <c r="U82" s="20">
        <v>8889.6299999999992</v>
      </c>
      <c r="V82" s="20">
        <v>329.24555555555554</v>
      </c>
      <c r="W82" s="20">
        <v>2000</v>
      </c>
      <c r="X82" s="20">
        <v>0</v>
      </c>
      <c r="Y82" s="20">
        <v>5429.88</v>
      </c>
      <c r="Z82" s="20">
        <v>6494.7499999999991</v>
      </c>
      <c r="AA82" s="21">
        <v>240.54629629629628</v>
      </c>
      <c r="AB82" s="120">
        <v>5.3100000000000036E-2</v>
      </c>
      <c r="AC82" s="138">
        <v>0.89232127462033295</v>
      </c>
      <c r="AD82" s="486">
        <v>-0.83922127462033291</v>
      </c>
    </row>
    <row r="83" spans="1:30" s="17" customFormat="1" ht="19.25" customHeight="1" x14ac:dyDescent="0.4">
      <c r="A83" s="252" t="s">
        <v>535</v>
      </c>
      <c r="B83" s="228">
        <v>45911</v>
      </c>
      <c r="C83" s="18">
        <v>74</v>
      </c>
      <c r="D83" s="18">
        <v>411038081</v>
      </c>
      <c r="E83" s="19">
        <v>0.25</v>
      </c>
      <c r="F83" s="18" t="s">
        <v>156</v>
      </c>
      <c r="G83" s="18" t="s">
        <v>415</v>
      </c>
      <c r="H83" s="18" t="s">
        <v>334</v>
      </c>
      <c r="I83" s="336">
        <v>1</v>
      </c>
      <c r="J83" s="336">
        <v>10</v>
      </c>
      <c r="K83" s="18" t="s">
        <v>272</v>
      </c>
      <c r="L83" s="18" t="s">
        <v>307</v>
      </c>
      <c r="M83" s="336">
        <v>0</v>
      </c>
      <c r="N83" s="235">
        <v>45597</v>
      </c>
      <c r="O83" s="20">
        <v>49186.75</v>
      </c>
      <c r="P83" s="20">
        <v>1821.7314814814815</v>
      </c>
      <c r="Q83" s="20">
        <v>14379.32</v>
      </c>
      <c r="R83" s="20">
        <v>532.56740740740736</v>
      </c>
      <c r="S83" s="20">
        <v>2791</v>
      </c>
      <c r="T83" s="20">
        <v>103.37037037037037</v>
      </c>
      <c r="U83" s="20">
        <v>11588.32</v>
      </c>
      <c r="V83" s="20">
        <v>429.19703703703703</v>
      </c>
      <c r="W83" s="20">
        <v>0</v>
      </c>
      <c r="X83" s="20">
        <v>0</v>
      </c>
      <c r="Y83" s="20">
        <v>7485.32</v>
      </c>
      <c r="Z83" s="20">
        <v>6894</v>
      </c>
      <c r="AA83" s="21">
        <v>255.33333333333334</v>
      </c>
      <c r="AB83" s="120">
        <v>5.3100000000000036E-2</v>
      </c>
      <c r="AC83" s="138">
        <v>0.85984030252049581</v>
      </c>
      <c r="AD83" s="486">
        <v>-0.80674030252049578</v>
      </c>
    </row>
    <row r="84" spans="1:30" s="17" customFormat="1" ht="19.25" customHeight="1" x14ac:dyDescent="0.4">
      <c r="A84" s="252" t="s">
        <v>535</v>
      </c>
      <c r="B84" s="228">
        <v>45919</v>
      </c>
      <c r="C84" s="18">
        <v>75</v>
      </c>
      <c r="D84" s="18">
        <v>411049928</v>
      </c>
      <c r="E84" s="19">
        <v>0.25</v>
      </c>
      <c r="F84" s="18" t="s">
        <v>156</v>
      </c>
      <c r="G84" s="18" t="s">
        <v>415</v>
      </c>
      <c r="H84" s="18" t="s">
        <v>334</v>
      </c>
      <c r="I84" s="336">
        <v>1</v>
      </c>
      <c r="J84" s="336">
        <v>10</v>
      </c>
      <c r="K84" s="18" t="s">
        <v>272</v>
      </c>
      <c r="L84" s="18" t="s">
        <v>307</v>
      </c>
      <c r="M84" s="573">
        <v>0</v>
      </c>
      <c r="N84" s="235">
        <v>45597</v>
      </c>
      <c r="O84" s="20">
        <v>133312</v>
      </c>
      <c r="P84" s="20">
        <v>7016.4210526315792</v>
      </c>
      <c r="Q84" s="20">
        <v>30200.03</v>
      </c>
      <c r="R84" s="20">
        <v>1589.4752631578947</v>
      </c>
      <c r="S84" s="20">
        <v>8001</v>
      </c>
      <c r="T84" s="20">
        <v>421.10526315789474</v>
      </c>
      <c r="U84" s="20">
        <v>22199.03</v>
      </c>
      <c r="V84" s="20">
        <v>1168.3699999999999</v>
      </c>
      <c r="W84" s="20">
        <v>3262.5</v>
      </c>
      <c r="X84" s="20">
        <v>0</v>
      </c>
      <c r="Y84" s="20">
        <v>17014.78</v>
      </c>
      <c r="Z84" s="20">
        <v>9922.75</v>
      </c>
      <c r="AA84" s="21">
        <v>522.25</v>
      </c>
      <c r="AB84" s="120">
        <v>5.3100000000000036E-2</v>
      </c>
      <c r="AC84" s="138">
        <v>0.92556746579452709</v>
      </c>
      <c r="AD84" s="486">
        <v>-0.87246746579452705</v>
      </c>
    </row>
    <row r="85" spans="1:30" s="17" customFormat="1" ht="19.25" customHeight="1" x14ac:dyDescent="0.4">
      <c r="A85" s="252" t="s">
        <v>535</v>
      </c>
      <c r="B85" s="228">
        <v>45911</v>
      </c>
      <c r="C85" s="18">
        <v>76</v>
      </c>
      <c r="D85" s="18">
        <v>411059773</v>
      </c>
      <c r="E85" s="19">
        <v>0.01</v>
      </c>
      <c r="F85" s="18" t="s">
        <v>405</v>
      </c>
      <c r="G85" s="18" t="s">
        <v>453</v>
      </c>
      <c r="H85" s="18" t="s">
        <v>359</v>
      </c>
      <c r="I85" s="336">
        <v>100</v>
      </c>
      <c r="J85" s="336">
        <v>800</v>
      </c>
      <c r="K85" s="18" t="s">
        <v>256</v>
      </c>
      <c r="L85" s="18" t="s">
        <v>315</v>
      </c>
      <c r="M85" s="336">
        <v>0</v>
      </c>
      <c r="N85" s="235">
        <v>45627</v>
      </c>
      <c r="O85" s="20">
        <v>98468</v>
      </c>
      <c r="P85" s="20">
        <v>3646.962962962963</v>
      </c>
      <c r="Q85" s="20">
        <v>72862.33</v>
      </c>
      <c r="R85" s="20">
        <v>2698.6048148148147</v>
      </c>
      <c r="S85" s="20">
        <v>14050</v>
      </c>
      <c r="T85" s="20">
        <v>520.37037037037032</v>
      </c>
      <c r="U85" s="20">
        <v>58812.33</v>
      </c>
      <c r="V85" s="20">
        <v>2178.2344444444443</v>
      </c>
      <c r="W85" s="20">
        <v>12419.19</v>
      </c>
      <c r="X85" s="20">
        <v>0</v>
      </c>
      <c r="Y85" s="20">
        <v>61722.82</v>
      </c>
      <c r="Z85" s="20">
        <v>-1279.679999999993</v>
      </c>
      <c r="AA85" s="21">
        <v>-47.395555555555298</v>
      </c>
      <c r="AB85" s="120">
        <v>0.1179</v>
      </c>
      <c r="AC85" s="138">
        <v>1.0129958971442499</v>
      </c>
      <c r="AD85" s="486">
        <v>-0.89509589714424986</v>
      </c>
    </row>
    <row r="86" spans="1:30" s="17" customFormat="1" ht="19.25" customHeight="1" x14ac:dyDescent="0.4">
      <c r="A86" s="252" t="s">
        <v>535</v>
      </c>
      <c r="B86" s="228">
        <v>45911</v>
      </c>
      <c r="C86" s="18">
        <v>77</v>
      </c>
      <c r="D86" s="18">
        <v>411066195</v>
      </c>
      <c r="E86" s="19">
        <v>0.01</v>
      </c>
      <c r="F86" s="18" t="s">
        <v>405</v>
      </c>
      <c r="G86" s="18" t="s">
        <v>453</v>
      </c>
      <c r="H86" s="18" t="s">
        <v>359</v>
      </c>
      <c r="I86" s="336">
        <v>100</v>
      </c>
      <c r="J86" s="336">
        <v>800</v>
      </c>
      <c r="K86" s="18" t="s">
        <v>256</v>
      </c>
      <c r="L86" s="18" t="s">
        <v>315</v>
      </c>
      <c r="M86" s="573">
        <v>0</v>
      </c>
      <c r="N86" s="235">
        <v>0</v>
      </c>
      <c r="O86" s="20">
        <v>100668</v>
      </c>
      <c r="P86" s="20">
        <v>3728.4444444444443</v>
      </c>
      <c r="Q86" s="20">
        <v>70305.260000000009</v>
      </c>
      <c r="R86" s="20">
        <v>2603.8985185185188</v>
      </c>
      <c r="S86" s="20">
        <v>13443</v>
      </c>
      <c r="T86" s="20">
        <v>497.88888888888891</v>
      </c>
      <c r="U86" s="20">
        <v>56862.26</v>
      </c>
      <c r="V86" s="20">
        <v>2106.0096296296297</v>
      </c>
      <c r="W86" s="20">
        <v>20701.86</v>
      </c>
      <c r="X86" s="20">
        <v>0</v>
      </c>
      <c r="Y86" s="20">
        <v>47773.8</v>
      </c>
      <c r="Z86" s="20">
        <v>1829.6000000000058</v>
      </c>
      <c r="AA86" s="21">
        <v>67.762962962963172</v>
      </c>
      <c r="AB86" s="120">
        <v>0.1179</v>
      </c>
      <c r="AC86" s="138">
        <v>0.98182540628600945</v>
      </c>
      <c r="AD86" s="486">
        <v>-0.86392540628600945</v>
      </c>
    </row>
    <row r="87" spans="1:30" s="17" customFormat="1" ht="19.25" customHeight="1" x14ac:dyDescent="0.4">
      <c r="A87" s="252" t="s">
        <v>535</v>
      </c>
      <c r="B87" s="228">
        <v>45915</v>
      </c>
      <c r="C87" s="18">
        <v>78</v>
      </c>
      <c r="D87" s="18">
        <v>411072806</v>
      </c>
      <c r="E87" s="19">
        <v>0.01</v>
      </c>
      <c r="F87" s="18" t="s">
        <v>405</v>
      </c>
      <c r="G87" s="18" t="s">
        <v>453</v>
      </c>
      <c r="H87" s="18" t="s">
        <v>359</v>
      </c>
      <c r="I87" s="336">
        <v>100</v>
      </c>
      <c r="J87" s="336">
        <v>800</v>
      </c>
      <c r="K87" s="18" t="s">
        <v>256</v>
      </c>
      <c r="L87" s="18" t="s">
        <v>315</v>
      </c>
      <c r="M87" s="336">
        <v>0</v>
      </c>
      <c r="N87" s="235">
        <v>0</v>
      </c>
      <c r="O87" s="20">
        <v>95465</v>
      </c>
      <c r="P87" s="20">
        <v>4150.652173913043</v>
      </c>
      <c r="Q87" s="20">
        <v>75436.11</v>
      </c>
      <c r="R87" s="20">
        <v>3279.8308695652172</v>
      </c>
      <c r="S87" s="20">
        <v>14298</v>
      </c>
      <c r="T87" s="20">
        <v>621.6521739130435</v>
      </c>
      <c r="U87" s="20">
        <v>61138.11</v>
      </c>
      <c r="V87" s="20">
        <v>2658.1786956521742</v>
      </c>
      <c r="W87" s="20">
        <v>6656.45</v>
      </c>
      <c r="X87" s="20">
        <v>0</v>
      </c>
      <c r="Y87" s="20">
        <v>60164.4</v>
      </c>
      <c r="Z87" s="20">
        <v>8615.2599999999948</v>
      </c>
      <c r="AA87" s="21">
        <v>374.57652173913021</v>
      </c>
      <c r="AB87" s="120">
        <v>0.1179</v>
      </c>
      <c r="AC87" s="138">
        <v>0.90975477923846437</v>
      </c>
      <c r="AD87" s="486">
        <v>-0.79185477923846437</v>
      </c>
    </row>
    <row r="88" spans="1:30" s="17" customFormat="1" ht="19.25" customHeight="1" x14ac:dyDescent="0.4">
      <c r="A88" s="252" t="s">
        <v>535</v>
      </c>
      <c r="B88" s="228">
        <v>45912</v>
      </c>
      <c r="C88" s="18">
        <v>79</v>
      </c>
      <c r="D88" s="18">
        <v>411086319</v>
      </c>
      <c r="E88" s="19">
        <v>0.01</v>
      </c>
      <c r="F88" s="18" t="s">
        <v>405</v>
      </c>
      <c r="G88" s="18" t="s">
        <v>453</v>
      </c>
      <c r="H88" s="18" t="s">
        <v>359</v>
      </c>
      <c r="I88" s="336">
        <v>100</v>
      </c>
      <c r="J88" s="336">
        <v>800</v>
      </c>
      <c r="K88" s="18" t="s">
        <v>256</v>
      </c>
      <c r="L88" s="18" t="s">
        <v>315</v>
      </c>
      <c r="M88" s="573">
        <v>0</v>
      </c>
      <c r="N88" s="235">
        <v>0</v>
      </c>
      <c r="O88" s="20">
        <v>81758</v>
      </c>
      <c r="P88" s="20">
        <v>3144.5384615384614</v>
      </c>
      <c r="Q88" s="20">
        <v>72233.8</v>
      </c>
      <c r="R88" s="20">
        <v>2778.2230769230769</v>
      </c>
      <c r="S88" s="20">
        <v>10675</v>
      </c>
      <c r="T88" s="20">
        <v>410.57692307692309</v>
      </c>
      <c r="U88" s="20">
        <v>61558.8</v>
      </c>
      <c r="V88" s="20">
        <v>2367.646153846154</v>
      </c>
      <c r="W88" s="20">
        <v>15141.93</v>
      </c>
      <c r="X88" s="20">
        <v>0</v>
      </c>
      <c r="Y88" s="20">
        <v>46969.04</v>
      </c>
      <c r="Z88" s="20">
        <v>10122.830000000002</v>
      </c>
      <c r="AA88" s="21">
        <v>389.33961538461546</v>
      </c>
      <c r="AB88" s="120">
        <v>0.1179</v>
      </c>
      <c r="AC88" s="138">
        <v>0.87618544974192125</v>
      </c>
      <c r="AD88" s="486">
        <v>-0.75828544974192125</v>
      </c>
    </row>
    <row r="89" spans="1:30" s="17" customFormat="1" ht="19.25" customHeight="1" x14ac:dyDescent="0.4">
      <c r="A89" s="252" t="s">
        <v>535</v>
      </c>
      <c r="B89" s="228">
        <v>45911</v>
      </c>
      <c r="C89" s="18">
        <v>80</v>
      </c>
      <c r="D89" s="18">
        <v>411097322</v>
      </c>
      <c r="E89" s="19">
        <v>0.01</v>
      </c>
      <c r="F89" s="18" t="s">
        <v>228</v>
      </c>
      <c r="G89" s="18" t="s">
        <v>454</v>
      </c>
      <c r="H89" s="18" t="s">
        <v>360</v>
      </c>
      <c r="I89" s="336">
        <v>60</v>
      </c>
      <c r="J89" s="336">
        <v>600</v>
      </c>
      <c r="K89" s="18" t="s">
        <v>256</v>
      </c>
      <c r="L89" s="18" t="s">
        <v>314</v>
      </c>
      <c r="M89" s="573">
        <v>0</v>
      </c>
      <c r="N89" s="235">
        <v>45627</v>
      </c>
      <c r="O89" s="20">
        <v>249878.39999999999</v>
      </c>
      <c r="P89" s="20">
        <v>9254.7555555555555</v>
      </c>
      <c r="Q89" s="20">
        <v>106921.4</v>
      </c>
      <c r="R89" s="20">
        <v>3960.0518518518516</v>
      </c>
      <c r="S89" s="20">
        <v>20359</v>
      </c>
      <c r="T89" s="20">
        <v>754.03703703703707</v>
      </c>
      <c r="U89" s="20">
        <v>86562.4</v>
      </c>
      <c r="V89" s="20">
        <v>3206.0148148148146</v>
      </c>
      <c r="W89" s="20">
        <v>10613.76</v>
      </c>
      <c r="X89" s="20">
        <v>0</v>
      </c>
      <c r="Y89" s="20">
        <v>72022.81</v>
      </c>
      <c r="Z89" s="20">
        <v>24284.83</v>
      </c>
      <c r="AA89" s="21">
        <v>899.43814814814823</v>
      </c>
      <c r="AB89" s="120">
        <v>0.1018</v>
      </c>
      <c r="AC89" s="138">
        <v>0.90281340844186619</v>
      </c>
      <c r="AD89" s="486">
        <v>-0.80101340844186619</v>
      </c>
    </row>
    <row r="90" spans="1:30" s="17" customFormat="1" ht="19.25" customHeight="1" x14ac:dyDescent="0.4">
      <c r="A90" s="252" t="s">
        <v>535</v>
      </c>
      <c r="B90" s="228">
        <v>45912</v>
      </c>
      <c r="C90" s="18">
        <v>81</v>
      </c>
      <c r="D90" s="18">
        <v>411105428</v>
      </c>
      <c r="E90" s="19">
        <v>0.01</v>
      </c>
      <c r="F90" s="18" t="s">
        <v>228</v>
      </c>
      <c r="G90" s="18" t="s">
        <v>455</v>
      </c>
      <c r="H90" s="18" t="s">
        <v>360</v>
      </c>
      <c r="I90" s="336">
        <v>60</v>
      </c>
      <c r="J90" s="336">
        <v>600</v>
      </c>
      <c r="K90" s="18" t="s">
        <v>256</v>
      </c>
      <c r="L90" s="18" t="s">
        <v>314</v>
      </c>
      <c r="M90" s="336">
        <v>0</v>
      </c>
      <c r="N90" s="235">
        <v>45627</v>
      </c>
      <c r="O90" s="20">
        <v>84051.6</v>
      </c>
      <c r="P90" s="20">
        <v>3232.7538461538466</v>
      </c>
      <c r="Q90" s="20">
        <v>47832.54</v>
      </c>
      <c r="R90" s="20">
        <v>1839.7130769230769</v>
      </c>
      <c r="S90" s="20">
        <v>8480</v>
      </c>
      <c r="T90" s="20">
        <v>326.15384615384613</v>
      </c>
      <c r="U90" s="20">
        <v>39352.54</v>
      </c>
      <c r="V90" s="20">
        <v>1513.5592307692309</v>
      </c>
      <c r="W90" s="20">
        <v>1285.5</v>
      </c>
      <c r="X90" s="20">
        <v>0</v>
      </c>
      <c r="Y90" s="20">
        <v>26185.27</v>
      </c>
      <c r="Z90" s="20">
        <v>20361.77</v>
      </c>
      <c r="AA90" s="21">
        <v>783.14499999999998</v>
      </c>
      <c r="AB90" s="120">
        <v>0.14910000000000001</v>
      </c>
      <c r="AC90" s="138">
        <v>0.75774678887730862</v>
      </c>
      <c r="AD90" s="486">
        <v>-0.60864678887730861</v>
      </c>
    </row>
    <row r="91" spans="1:30" s="17" customFormat="1" ht="19.25" customHeight="1" x14ac:dyDescent="0.4">
      <c r="A91" s="252" t="s">
        <v>535</v>
      </c>
      <c r="B91" s="228">
        <v>45911</v>
      </c>
      <c r="C91" s="18">
        <v>82</v>
      </c>
      <c r="D91" s="18">
        <v>411118705</v>
      </c>
      <c r="E91" s="19">
        <v>0.01</v>
      </c>
      <c r="F91" s="18" t="s">
        <v>228</v>
      </c>
      <c r="G91" s="18" t="s">
        <v>454</v>
      </c>
      <c r="H91" s="18" t="s">
        <v>360</v>
      </c>
      <c r="I91" s="336">
        <v>60</v>
      </c>
      <c r="J91" s="336">
        <v>600</v>
      </c>
      <c r="K91" s="18" t="s">
        <v>256</v>
      </c>
      <c r="L91" s="18" t="s">
        <v>314</v>
      </c>
      <c r="M91" s="336">
        <v>0</v>
      </c>
      <c r="N91" s="235">
        <v>45627</v>
      </c>
      <c r="O91" s="20">
        <v>219562.2</v>
      </c>
      <c r="P91" s="20">
        <v>8131.9333333333334</v>
      </c>
      <c r="Q91" s="20">
        <v>98162.27</v>
      </c>
      <c r="R91" s="20">
        <v>3635.6396296296298</v>
      </c>
      <c r="S91" s="20">
        <v>12362</v>
      </c>
      <c r="T91" s="20">
        <v>457.85185185185185</v>
      </c>
      <c r="U91" s="20">
        <v>85800.27</v>
      </c>
      <c r="V91" s="20">
        <v>3177.787777777778</v>
      </c>
      <c r="W91" s="20">
        <v>11416.35</v>
      </c>
      <c r="X91" s="20">
        <v>0</v>
      </c>
      <c r="Y91" s="20">
        <v>65036.09</v>
      </c>
      <c r="Z91" s="20">
        <v>21709.83</v>
      </c>
      <c r="AA91" s="21">
        <v>804.06777777777779</v>
      </c>
      <c r="AB91" s="120">
        <v>0.1018</v>
      </c>
      <c r="AC91" s="138">
        <v>0.90112218769897545</v>
      </c>
      <c r="AD91" s="486">
        <v>-0.79932218769897545</v>
      </c>
    </row>
    <row r="92" spans="1:30" s="17" customFormat="1" ht="19.25" customHeight="1" x14ac:dyDescent="0.4">
      <c r="A92" s="252" t="s">
        <v>535</v>
      </c>
      <c r="B92" s="228">
        <v>45911</v>
      </c>
      <c r="C92" s="18">
        <v>83</v>
      </c>
      <c r="D92" s="18">
        <v>411120103</v>
      </c>
      <c r="E92" s="19">
        <v>0.01</v>
      </c>
      <c r="F92" s="18" t="s">
        <v>228</v>
      </c>
      <c r="G92" s="18" t="s">
        <v>448</v>
      </c>
      <c r="H92" s="18" t="s">
        <v>361</v>
      </c>
      <c r="I92" s="336">
        <v>25</v>
      </c>
      <c r="J92" s="336">
        <v>500</v>
      </c>
      <c r="K92" s="18" t="s">
        <v>256</v>
      </c>
      <c r="L92" s="18" t="s">
        <v>314</v>
      </c>
      <c r="M92" s="573">
        <v>0</v>
      </c>
      <c r="N92" s="235">
        <v>45627</v>
      </c>
      <c r="O92" s="20">
        <v>105313.5</v>
      </c>
      <c r="P92" s="20">
        <v>3900.5</v>
      </c>
      <c r="Q92" s="20">
        <v>67295.13</v>
      </c>
      <c r="R92" s="20">
        <v>2492.4122222222222</v>
      </c>
      <c r="S92" s="20">
        <v>8714</v>
      </c>
      <c r="T92" s="20">
        <v>322.74074074074076</v>
      </c>
      <c r="U92" s="20">
        <v>58581.13</v>
      </c>
      <c r="V92" s="20">
        <v>2169.6714814814814</v>
      </c>
      <c r="W92" s="20">
        <v>7490</v>
      </c>
      <c r="X92" s="20">
        <v>0</v>
      </c>
      <c r="Y92" s="20">
        <v>45886.66</v>
      </c>
      <c r="Z92" s="20">
        <v>13918.470000000001</v>
      </c>
      <c r="AA92" s="21">
        <v>515.49888888888893</v>
      </c>
      <c r="AB92" s="120">
        <v>0.11919999999999997</v>
      </c>
      <c r="AC92" s="138">
        <v>0.86783774160007976</v>
      </c>
      <c r="AD92" s="486">
        <v>-0.74863774160007979</v>
      </c>
    </row>
    <row r="93" spans="1:30" s="17" customFormat="1" ht="19.25" customHeight="1" x14ac:dyDescent="0.4">
      <c r="A93" s="252" t="s">
        <v>535</v>
      </c>
      <c r="B93" s="228">
        <v>45911</v>
      </c>
      <c r="C93" s="18">
        <v>84</v>
      </c>
      <c r="D93" s="18">
        <v>411137618</v>
      </c>
      <c r="E93" s="19">
        <v>0.01</v>
      </c>
      <c r="F93" s="18" t="s">
        <v>228</v>
      </c>
      <c r="G93" s="18" t="s">
        <v>456</v>
      </c>
      <c r="H93" s="18" t="s">
        <v>353</v>
      </c>
      <c r="I93" s="336">
        <v>25</v>
      </c>
      <c r="J93" s="336">
        <v>250</v>
      </c>
      <c r="K93" s="18" t="s">
        <v>256</v>
      </c>
      <c r="L93" s="18" t="s">
        <v>314</v>
      </c>
      <c r="M93" s="573">
        <v>0</v>
      </c>
      <c r="N93" s="235">
        <v>45627</v>
      </c>
      <c r="O93" s="20">
        <v>104918.5</v>
      </c>
      <c r="P93" s="20">
        <v>3885.8703703703704</v>
      </c>
      <c r="Q93" s="20">
        <v>62503.89</v>
      </c>
      <c r="R93" s="20">
        <v>2314.9588888888889</v>
      </c>
      <c r="S93" s="20">
        <v>6015</v>
      </c>
      <c r="T93" s="20">
        <v>222.77777777777777</v>
      </c>
      <c r="U93" s="20">
        <v>56488.89</v>
      </c>
      <c r="V93" s="20">
        <v>2092.181111111111</v>
      </c>
      <c r="W93" s="20">
        <v>2949.5</v>
      </c>
      <c r="X93" s="20">
        <v>0</v>
      </c>
      <c r="Y93" s="20">
        <v>40913.370000000003</v>
      </c>
      <c r="Z93" s="20">
        <v>18641.019999999997</v>
      </c>
      <c r="AA93" s="21">
        <v>690.40814814814803</v>
      </c>
      <c r="AB93" s="120">
        <v>0.11919999999999997</v>
      </c>
      <c r="AC93" s="138">
        <v>0.82232856931808984</v>
      </c>
      <c r="AD93" s="486">
        <v>-0.70312856931808987</v>
      </c>
    </row>
    <row r="94" spans="1:30" s="17" customFormat="1" ht="19.25" customHeight="1" x14ac:dyDescent="0.4">
      <c r="A94" s="252" t="s">
        <v>535</v>
      </c>
      <c r="B94" s="228">
        <v>45911</v>
      </c>
      <c r="C94" s="18">
        <v>85</v>
      </c>
      <c r="D94" s="18">
        <v>411145244</v>
      </c>
      <c r="E94" s="19">
        <v>0.01</v>
      </c>
      <c r="F94" s="18" t="s">
        <v>228</v>
      </c>
      <c r="G94" s="18" t="s">
        <v>447</v>
      </c>
      <c r="H94" s="18" t="s">
        <v>353</v>
      </c>
      <c r="I94" s="336">
        <v>25</v>
      </c>
      <c r="J94" s="336">
        <v>250</v>
      </c>
      <c r="K94" s="18" t="s">
        <v>256</v>
      </c>
      <c r="L94" s="18" t="s">
        <v>314</v>
      </c>
      <c r="M94" s="573">
        <v>0</v>
      </c>
      <c r="N94" s="235">
        <v>45627</v>
      </c>
      <c r="O94" s="20">
        <v>135401.25</v>
      </c>
      <c r="P94" s="20">
        <v>5014.8611111111113</v>
      </c>
      <c r="Q94" s="20">
        <v>85402.63</v>
      </c>
      <c r="R94" s="20">
        <v>3163.0603703703705</v>
      </c>
      <c r="S94" s="20">
        <v>14806</v>
      </c>
      <c r="T94" s="20">
        <v>548.37037037037032</v>
      </c>
      <c r="U94" s="20">
        <v>70596.63</v>
      </c>
      <c r="V94" s="20">
        <v>2614.69</v>
      </c>
      <c r="W94" s="20">
        <v>10928.67</v>
      </c>
      <c r="X94" s="20">
        <v>0</v>
      </c>
      <c r="Y94" s="20">
        <v>56029.4</v>
      </c>
      <c r="Z94" s="20">
        <v>18444.559999999998</v>
      </c>
      <c r="AA94" s="21">
        <v>683.13185185185182</v>
      </c>
      <c r="AB94" s="120">
        <v>0.11919999999999997</v>
      </c>
      <c r="AC94" s="138">
        <v>0.86377851016884999</v>
      </c>
      <c r="AD94" s="486">
        <v>-0.74457851016885002</v>
      </c>
    </row>
    <row r="95" spans="1:30" s="17" customFormat="1" ht="19.25" customHeight="1" x14ac:dyDescent="0.4">
      <c r="A95" s="252" t="s">
        <v>535</v>
      </c>
      <c r="B95" s="228">
        <v>45912</v>
      </c>
      <c r="C95" s="18">
        <v>86</v>
      </c>
      <c r="D95" s="18">
        <v>411154121</v>
      </c>
      <c r="E95" s="19">
        <v>0.01</v>
      </c>
      <c r="F95" s="18" t="s">
        <v>405</v>
      </c>
      <c r="G95" s="18" t="s">
        <v>457</v>
      </c>
      <c r="H95" s="18" t="s">
        <v>362</v>
      </c>
      <c r="I95" s="336">
        <v>200</v>
      </c>
      <c r="J95" s="336">
        <v>800</v>
      </c>
      <c r="K95" s="18" t="s">
        <v>256</v>
      </c>
      <c r="L95" s="18" t="s">
        <v>308</v>
      </c>
      <c r="M95" s="573">
        <v>0</v>
      </c>
      <c r="N95" s="235">
        <v>45627</v>
      </c>
      <c r="O95" s="20">
        <v>75937</v>
      </c>
      <c r="P95" s="20">
        <v>2920.6538461538462</v>
      </c>
      <c r="Q95" s="20">
        <v>55697.15</v>
      </c>
      <c r="R95" s="20">
        <v>2142.1980769230768</v>
      </c>
      <c r="S95" s="20">
        <v>5959</v>
      </c>
      <c r="T95" s="20">
        <v>229.19230769230768</v>
      </c>
      <c r="U95" s="20">
        <v>49738.15</v>
      </c>
      <c r="V95" s="20">
        <v>1913.0057692307694</v>
      </c>
      <c r="W95" s="20">
        <v>3187.87</v>
      </c>
      <c r="X95" s="20">
        <v>0</v>
      </c>
      <c r="Y95" s="20">
        <v>42285.96</v>
      </c>
      <c r="Z95" s="20">
        <v>10223.32</v>
      </c>
      <c r="AA95" s="21">
        <v>393.20461538461535</v>
      </c>
      <c r="AB95" s="120">
        <v>0.10929999999999995</v>
      </c>
      <c r="AC95" s="138">
        <v>0.86537103124958836</v>
      </c>
      <c r="AD95" s="486">
        <v>-0.75607103124958841</v>
      </c>
    </row>
    <row r="96" spans="1:30" s="17" customFormat="1" ht="19.25" customHeight="1" x14ac:dyDescent="0.4">
      <c r="A96" s="252" t="s">
        <v>535</v>
      </c>
      <c r="B96" s="228">
        <v>45912</v>
      </c>
      <c r="C96" s="18">
        <v>87</v>
      </c>
      <c r="D96" s="18">
        <v>411165776</v>
      </c>
      <c r="E96" s="19">
        <v>0.01</v>
      </c>
      <c r="F96" s="18" t="s">
        <v>405</v>
      </c>
      <c r="G96" s="18" t="s">
        <v>457</v>
      </c>
      <c r="H96" s="18" t="s">
        <v>359</v>
      </c>
      <c r="I96" s="336">
        <v>100</v>
      </c>
      <c r="J96" s="336">
        <v>800</v>
      </c>
      <c r="K96" s="18" t="s">
        <v>256</v>
      </c>
      <c r="L96" s="18" t="s">
        <v>308</v>
      </c>
      <c r="M96" s="573">
        <v>0</v>
      </c>
      <c r="N96" s="235">
        <v>45627</v>
      </c>
      <c r="O96" s="20">
        <v>60240</v>
      </c>
      <c r="P96" s="20">
        <v>2316.9230769230771</v>
      </c>
      <c r="Q96" s="20">
        <v>38787.660000000003</v>
      </c>
      <c r="R96" s="20">
        <v>1491.833076923077</v>
      </c>
      <c r="S96" s="20">
        <v>6140</v>
      </c>
      <c r="T96" s="20">
        <v>236.15384615384616</v>
      </c>
      <c r="U96" s="20">
        <v>32647.66</v>
      </c>
      <c r="V96" s="20">
        <v>1255.6792307692308</v>
      </c>
      <c r="W96" s="20">
        <v>1697.84</v>
      </c>
      <c r="X96" s="20">
        <v>0</v>
      </c>
      <c r="Y96" s="20">
        <v>29815.81</v>
      </c>
      <c r="Z96" s="20">
        <v>7274.010000000002</v>
      </c>
      <c r="AA96" s="21">
        <v>279.76961538461546</v>
      </c>
      <c r="AB96" s="120">
        <v>0.10929999999999995</v>
      </c>
      <c r="AC96" s="138">
        <v>0.87924950199203189</v>
      </c>
      <c r="AD96" s="486">
        <v>-0.76994950199203194</v>
      </c>
    </row>
    <row r="97" spans="1:30" s="17" customFormat="1" ht="19.25" customHeight="1" x14ac:dyDescent="0.4">
      <c r="A97" s="252" t="s">
        <v>535</v>
      </c>
      <c r="B97" s="228">
        <v>45912</v>
      </c>
      <c r="C97" s="18">
        <v>88</v>
      </c>
      <c r="D97" s="18">
        <v>411170197</v>
      </c>
      <c r="E97" s="19">
        <v>0.01</v>
      </c>
      <c r="F97" s="18" t="s">
        <v>405</v>
      </c>
      <c r="G97" s="18" t="s">
        <v>457</v>
      </c>
      <c r="H97" s="18" t="s">
        <v>335</v>
      </c>
      <c r="I97" s="336">
        <v>75</v>
      </c>
      <c r="J97" s="336">
        <v>750</v>
      </c>
      <c r="K97" s="18" t="s">
        <v>256</v>
      </c>
      <c r="L97" s="18" t="s">
        <v>308</v>
      </c>
      <c r="M97" s="336">
        <v>0</v>
      </c>
      <c r="N97" s="235">
        <v>45627</v>
      </c>
      <c r="O97" s="20">
        <v>83563</v>
      </c>
      <c r="P97" s="20">
        <v>3213.9615384615386</v>
      </c>
      <c r="Q97" s="20">
        <v>51777.82</v>
      </c>
      <c r="R97" s="20">
        <v>1991.4546153846154</v>
      </c>
      <c r="S97" s="20">
        <v>10890</v>
      </c>
      <c r="T97" s="20">
        <v>418.84615384615387</v>
      </c>
      <c r="U97" s="20">
        <v>40887.82</v>
      </c>
      <c r="V97" s="20">
        <v>1572.6084615384616</v>
      </c>
      <c r="W97" s="20">
        <v>7590.46</v>
      </c>
      <c r="X97" s="20">
        <v>0</v>
      </c>
      <c r="Y97" s="20">
        <v>37020.49</v>
      </c>
      <c r="Z97" s="20">
        <v>7166.8700000000026</v>
      </c>
      <c r="AA97" s="21">
        <v>275.64884615384625</v>
      </c>
      <c r="AB97" s="120">
        <v>0.10929999999999995</v>
      </c>
      <c r="AC97" s="138">
        <v>0.91423393128537755</v>
      </c>
      <c r="AD97" s="486">
        <v>-0.8049339312853776</v>
      </c>
    </row>
    <row r="98" spans="1:30" s="17" customFormat="1" ht="19.25" customHeight="1" x14ac:dyDescent="0.4">
      <c r="A98" s="252" t="s">
        <v>535</v>
      </c>
      <c r="B98" s="228">
        <v>45918</v>
      </c>
      <c r="C98" s="18">
        <v>89</v>
      </c>
      <c r="D98" s="18">
        <v>411188363</v>
      </c>
      <c r="E98" s="19">
        <v>0.01</v>
      </c>
      <c r="F98" s="18" t="s">
        <v>405</v>
      </c>
      <c r="G98" s="18" t="s">
        <v>453</v>
      </c>
      <c r="H98" s="18" t="s">
        <v>359</v>
      </c>
      <c r="I98" s="336">
        <v>100</v>
      </c>
      <c r="J98" s="336">
        <v>800</v>
      </c>
      <c r="K98" s="18" t="s">
        <v>256</v>
      </c>
      <c r="L98" s="18" t="s">
        <v>315</v>
      </c>
      <c r="M98" s="573">
        <v>0</v>
      </c>
      <c r="N98" s="235">
        <v>45627</v>
      </c>
      <c r="O98" s="20">
        <v>130313</v>
      </c>
      <c r="P98" s="20">
        <v>6515.65</v>
      </c>
      <c r="Q98" s="20">
        <v>77544.05</v>
      </c>
      <c r="R98" s="20">
        <v>3877.2025000000003</v>
      </c>
      <c r="S98" s="20">
        <v>13384</v>
      </c>
      <c r="T98" s="20">
        <v>669.2</v>
      </c>
      <c r="U98" s="20">
        <v>64160.05</v>
      </c>
      <c r="V98" s="20">
        <v>3208.0025000000001</v>
      </c>
      <c r="W98" s="20">
        <v>6334.32</v>
      </c>
      <c r="X98" s="20">
        <v>0</v>
      </c>
      <c r="Y98" s="20">
        <v>51955.9</v>
      </c>
      <c r="Z98" s="20">
        <v>19253.830000000002</v>
      </c>
      <c r="AA98" s="21">
        <v>962.69150000000013</v>
      </c>
      <c r="AB98" s="120">
        <v>0.1179</v>
      </c>
      <c r="AC98" s="138">
        <v>0.85224935347969888</v>
      </c>
      <c r="AD98" s="486">
        <v>-0.73434935347969887</v>
      </c>
    </row>
    <row r="99" spans="1:30" s="17" customFormat="1" ht="19.25" customHeight="1" x14ac:dyDescent="0.4">
      <c r="A99" s="252" t="s">
        <v>535</v>
      </c>
      <c r="B99" s="228">
        <v>45912</v>
      </c>
      <c r="C99" s="18">
        <v>90</v>
      </c>
      <c r="D99" s="18">
        <v>411190462</v>
      </c>
      <c r="E99" s="19">
        <v>0.01</v>
      </c>
      <c r="F99" s="18" t="s">
        <v>405</v>
      </c>
      <c r="G99" s="18" t="s">
        <v>453</v>
      </c>
      <c r="H99" s="18" t="s">
        <v>359</v>
      </c>
      <c r="I99" s="336">
        <v>100</v>
      </c>
      <c r="J99" s="336">
        <v>800</v>
      </c>
      <c r="K99" s="18" t="s">
        <v>256</v>
      </c>
      <c r="L99" s="18" t="s">
        <v>315</v>
      </c>
      <c r="M99" s="573">
        <v>0</v>
      </c>
      <c r="N99" s="235">
        <v>45627</v>
      </c>
      <c r="O99" s="20">
        <v>109336</v>
      </c>
      <c r="P99" s="20">
        <v>4205.2307692307695</v>
      </c>
      <c r="Q99" s="20">
        <v>65626.600000000006</v>
      </c>
      <c r="R99" s="20">
        <v>2524.1000000000004</v>
      </c>
      <c r="S99" s="20">
        <v>11420</v>
      </c>
      <c r="T99" s="20">
        <v>439.23076923076923</v>
      </c>
      <c r="U99" s="20">
        <v>54206.6</v>
      </c>
      <c r="V99" s="20">
        <v>2084.8692307692309</v>
      </c>
      <c r="W99" s="20">
        <v>8691.5</v>
      </c>
      <c r="X99" s="20">
        <v>0</v>
      </c>
      <c r="Y99" s="20">
        <v>37811.599999999999</v>
      </c>
      <c r="Z99" s="20">
        <v>19123.500000000007</v>
      </c>
      <c r="AA99" s="21">
        <v>735.51923076923106</v>
      </c>
      <c r="AB99" s="120">
        <v>0.1179</v>
      </c>
      <c r="AC99" s="138">
        <v>0.82509420501938979</v>
      </c>
      <c r="AD99" s="486">
        <v>-0.70719420501938979</v>
      </c>
    </row>
    <row r="100" spans="1:30" s="17" customFormat="1" ht="19.25" customHeight="1" x14ac:dyDescent="0.4">
      <c r="A100" s="252" t="s">
        <v>535</v>
      </c>
      <c r="B100" s="228">
        <v>45912</v>
      </c>
      <c r="C100" s="18">
        <v>91</v>
      </c>
      <c r="D100" s="18">
        <v>411207529</v>
      </c>
      <c r="E100" s="19">
        <v>0.01</v>
      </c>
      <c r="F100" s="18" t="s">
        <v>405</v>
      </c>
      <c r="G100" s="18" t="s">
        <v>453</v>
      </c>
      <c r="H100" s="18" t="s">
        <v>359</v>
      </c>
      <c r="I100" s="336">
        <v>100</v>
      </c>
      <c r="J100" s="336">
        <v>800</v>
      </c>
      <c r="K100" s="18" t="s">
        <v>256</v>
      </c>
      <c r="L100" s="18" t="s">
        <v>315</v>
      </c>
      <c r="M100" s="336">
        <v>0</v>
      </c>
      <c r="N100" s="235">
        <v>45627</v>
      </c>
      <c r="O100" s="20">
        <v>171133</v>
      </c>
      <c r="P100" s="20">
        <v>6582.0384615384619</v>
      </c>
      <c r="Q100" s="20">
        <v>78043.81</v>
      </c>
      <c r="R100" s="20">
        <v>3001.6849999999999</v>
      </c>
      <c r="S100" s="20">
        <v>7983</v>
      </c>
      <c r="T100" s="20">
        <v>307.03846153846155</v>
      </c>
      <c r="U100" s="20">
        <v>70060.81</v>
      </c>
      <c r="V100" s="20">
        <v>2694.6465384615385</v>
      </c>
      <c r="W100" s="20">
        <v>11642.93</v>
      </c>
      <c r="X100" s="20">
        <v>0</v>
      </c>
      <c r="Y100" s="20">
        <v>45652.7</v>
      </c>
      <c r="Z100" s="20">
        <v>20748.18</v>
      </c>
      <c r="AA100" s="21">
        <v>798.00692307692304</v>
      </c>
      <c r="AB100" s="120">
        <v>0.1179</v>
      </c>
      <c r="AC100" s="138">
        <v>0.87875991188140223</v>
      </c>
      <c r="AD100" s="486">
        <v>-0.76085991188140223</v>
      </c>
    </row>
    <row r="101" spans="1:30" s="17" customFormat="1" ht="19.25" customHeight="1" x14ac:dyDescent="0.4">
      <c r="A101" s="252" t="s">
        <v>535</v>
      </c>
      <c r="B101" s="228">
        <v>45912</v>
      </c>
      <c r="C101" s="18">
        <v>92</v>
      </c>
      <c r="D101" s="18">
        <v>411219308</v>
      </c>
      <c r="E101" s="19">
        <v>0.01</v>
      </c>
      <c r="F101" s="18" t="s">
        <v>405</v>
      </c>
      <c r="G101" s="18" t="s">
        <v>458</v>
      </c>
      <c r="H101" s="18" t="s">
        <v>363</v>
      </c>
      <c r="I101" s="336">
        <v>100</v>
      </c>
      <c r="J101" s="336">
        <v>5000</v>
      </c>
      <c r="K101" s="18" t="s">
        <v>256</v>
      </c>
      <c r="L101" s="18" t="s">
        <v>315</v>
      </c>
      <c r="M101" s="573">
        <v>65</v>
      </c>
      <c r="N101" s="235">
        <v>45627</v>
      </c>
      <c r="O101" s="20">
        <v>180546.21</v>
      </c>
      <c r="P101" s="20">
        <v>6944.085</v>
      </c>
      <c r="Q101" s="20">
        <v>74676.260000000009</v>
      </c>
      <c r="R101" s="20">
        <v>2872.1638461538464</v>
      </c>
      <c r="S101" s="20">
        <v>14000</v>
      </c>
      <c r="T101" s="20">
        <v>538.46153846153845</v>
      </c>
      <c r="U101" s="20">
        <v>60676.26</v>
      </c>
      <c r="V101" s="20">
        <v>2333.7023076923078</v>
      </c>
      <c r="W101" s="20">
        <v>5710.84</v>
      </c>
      <c r="X101" s="20">
        <v>0</v>
      </c>
      <c r="Y101" s="20">
        <v>47297.5</v>
      </c>
      <c r="Z101" s="20">
        <v>19977.920000000013</v>
      </c>
      <c r="AA101" s="21">
        <v>768.38153846153898</v>
      </c>
      <c r="AB101" s="120">
        <v>0.11750000000000005</v>
      </c>
      <c r="AC101" s="138">
        <v>0.88934733107939501</v>
      </c>
      <c r="AD101" s="486">
        <v>-0.77184733107939496</v>
      </c>
    </row>
    <row r="102" spans="1:30" s="17" customFormat="1" ht="19.25" customHeight="1" x14ac:dyDescent="0.4">
      <c r="A102" s="252" t="s">
        <v>535</v>
      </c>
      <c r="B102" s="228">
        <v>45912</v>
      </c>
      <c r="C102" s="18">
        <v>93</v>
      </c>
      <c r="D102" s="18">
        <v>411225570</v>
      </c>
      <c r="E102" s="19">
        <v>0.01</v>
      </c>
      <c r="F102" s="18" t="s">
        <v>405</v>
      </c>
      <c r="G102" s="18" t="s">
        <v>458</v>
      </c>
      <c r="H102" s="18" t="s">
        <v>363</v>
      </c>
      <c r="I102" s="336">
        <v>100</v>
      </c>
      <c r="J102" s="336">
        <v>5000</v>
      </c>
      <c r="K102" s="18" t="s">
        <v>256</v>
      </c>
      <c r="L102" s="18" t="s">
        <v>315</v>
      </c>
      <c r="M102" s="336">
        <v>70</v>
      </c>
      <c r="N102" s="235">
        <v>45627</v>
      </c>
      <c r="O102" s="20">
        <v>115816.62</v>
      </c>
      <c r="P102" s="20">
        <v>4454.4853846153846</v>
      </c>
      <c r="Q102" s="20">
        <v>58433.72</v>
      </c>
      <c r="R102" s="20">
        <v>2247.4507692307693</v>
      </c>
      <c r="S102" s="20">
        <v>6362</v>
      </c>
      <c r="T102" s="20">
        <v>244.69230769230768</v>
      </c>
      <c r="U102" s="20">
        <v>52071.72</v>
      </c>
      <c r="V102" s="20">
        <v>2002.7584615384617</v>
      </c>
      <c r="W102" s="20">
        <v>7294.5</v>
      </c>
      <c r="X102" s="20">
        <v>0</v>
      </c>
      <c r="Y102" s="20">
        <v>40471.519999999997</v>
      </c>
      <c r="Z102" s="20">
        <v>8847.7000000000044</v>
      </c>
      <c r="AA102" s="21">
        <v>340.29615384615403</v>
      </c>
      <c r="AB102" s="120">
        <v>0.11750000000000005</v>
      </c>
      <c r="AC102" s="138">
        <v>0.92360595569098791</v>
      </c>
      <c r="AD102" s="486">
        <v>-0.80610595569098786</v>
      </c>
    </row>
    <row r="103" spans="1:30" s="17" customFormat="1" ht="19.25" customHeight="1" x14ac:dyDescent="0.4">
      <c r="A103" s="252" t="s">
        <v>535</v>
      </c>
      <c r="B103" s="228">
        <v>45912</v>
      </c>
      <c r="C103" s="18">
        <v>94</v>
      </c>
      <c r="D103" s="18">
        <v>411239671</v>
      </c>
      <c r="E103" s="19">
        <v>0.01</v>
      </c>
      <c r="F103" s="18" t="s">
        <v>405</v>
      </c>
      <c r="G103" s="18" t="s">
        <v>458</v>
      </c>
      <c r="H103" s="18" t="s">
        <v>363</v>
      </c>
      <c r="I103" s="336">
        <v>100</v>
      </c>
      <c r="J103" s="336">
        <v>5000</v>
      </c>
      <c r="K103" s="18" t="s">
        <v>256</v>
      </c>
      <c r="L103" s="18" t="s">
        <v>315</v>
      </c>
      <c r="M103" s="336">
        <v>70</v>
      </c>
      <c r="N103" s="235">
        <v>45627</v>
      </c>
      <c r="O103" s="20">
        <v>169668.29</v>
      </c>
      <c r="P103" s="20">
        <v>6525.7034615384619</v>
      </c>
      <c r="Q103" s="20">
        <v>93888.27</v>
      </c>
      <c r="R103" s="20">
        <v>3611.0873076923081</v>
      </c>
      <c r="S103" s="20">
        <v>11952</v>
      </c>
      <c r="T103" s="20">
        <v>459.69230769230768</v>
      </c>
      <c r="U103" s="20">
        <v>81936.27</v>
      </c>
      <c r="V103" s="20">
        <v>3151.395</v>
      </c>
      <c r="W103" s="20">
        <v>50842.9</v>
      </c>
      <c r="X103" s="20">
        <v>0</v>
      </c>
      <c r="Y103" s="20">
        <v>60725.5</v>
      </c>
      <c r="Z103" s="20">
        <v>-19500.12999999999</v>
      </c>
      <c r="AA103" s="21">
        <v>-750.00499999999965</v>
      </c>
      <c r="AB103" s="120">
        <v>0.11750000000000005</v>
      </c>
      <c r="AC103" s="138">
        <v>1.1149309042956699</v>
      </c>
      <c r="AD103" s="486">
        <v>-0.99743090429566983</v>
      </c>
    </row>
    <row r="104" spans="1:30" s="17" customFormat="1" ht="19.25" customHeight="1" x14ac:dyDescent="0.4">
      <c r="A104" s="252" t="s">
        <v>535</v>
      </c>
      <c r="B104" s="228">
        <v>45912</v>
      </c>
      <c r="C104" s="18">
        <v>95</v>
      </c>
      <c r="D104" s="18">
        <v>411245054</v>
      </c>
      <c r="E104" s="19">
        <v>0.01</v>
      </c>
      <c r="F104" s="18" t="s">
        <v>405</v>
      </c>
      <c r="G104" s="18" t="s">
        <v>459</v>
      </c>
      <c r="H104" s="18" t="s">
        <v>335</v>
      </c>
      <c r="I104" s="336">
        <v>75</v>
      </c>
      <c r="J104" s="336">
        <v>750</v>
      </c>
      <c r="K104" s="18" t="s">
        <v>256</v>
      </c>
      <c r="L104" s="18" t="s">
        <v>308</v>
      </c>
      <c r="M104" s="573">
        <v>0</v>
      </c>
      <c r="N104" s="235">
        <v>45627</v>
      </c>
      <c r="O104" s="20">
        <v>152660.25</v>
      </c>
      <c r="P104" s="20">
        <v>5871.5480769230771</v>
      </c>
      <c r="Q104" s="20">
        <v>78581.570000000007</v>
      </c>
      <c r="R104" s="20">
        <v>3022.3680769230773</v>
      </c>
      <c r="S104" s="20">
        <v>23865</v>
      </c>
      <c r="T104" s="20">
        <v>917.88461538461536</v>
      </c>
      <c r="U104" s="20">
        <v>54716.57</v>
      </c>
      <c r="V104" s="20">
        <v>2104.4834615384616</v>
      </c>
      <c r="W104" s="20">
        <v>18499.7</v>
      </c>
      <c r="X104" s="20">
        <v>0</v>
      </c>
      <c r="Y104" s="20">
        <v>55056.07</v>
      </c>
      <c r="Z104" s="20">
        <v>5025.8000000000029</v>
      </c>
      <c r="AA104" s="21">
        <v>193.30000000000013</v>
      </c>
      <c r="AB104" s="120">
        <v>0.11650000000000005</v>
      </c>
      <c r="AC104" s="138">
        <v>0.96707852895563851</v>
      </c>
      <c r="AD104" s="486">
        <v>-0.85057852895563846</v>
      </c>
    </row>
    <row r="105" spans="1:30" s="17" customFormat="1" ht="19.25" customHeight="1" x14ac:dyDescent="0.4">
      <c r="A105" s="252" t="s">
        <v>535</v>
      </c>
      <c r="B105" s="228">
        <v>45912</v>
      </c>
      <c r="C105" s="18">
        <v>96</v>
      </c>
      <c r="D105" s="18">
        <v>411253979</v>
      </c>
      <c r="E105" s="19">
        <v>0.01</v>
      </c>
      <c r="F105" s="18" t="s">
        <v>405</v>
      </c>
      <c r="G105" s="18" t="s">
        <v>459</v>
      </c>
      <c r="H105" s="18" t="s">
        <v>362</v>
      </c>
      <c r="I105" s="336">
        <v>200</v>
      </c>
      <c r="J105" s="336">
        <v>800</v>
      </c>
      <c r="K105" s="18" t="s">
        <v>256</v>
      </c>
      <c r="L105" s="18" t="s">
        <v>308</v>
      </c>
      <c r="M105" s="573">
        <v>0</v>
      </c>
      <c r="N105" s="235">
        <v>45627</v>
      </c>
      <c r="O105" s="20">
        <v>66191.75</v>
      </c>
      <c r="P105" s="20">
        <v>2545.8365384615386</v>
      </c>
      <c r="Q105" s="20">
        <v>45621.32</v>
      </c>
      <c r="R105" s="20">
        <v>1754.6661538461537</v>
      </c>
      <c r="S105" s="20">
        <v>7665</v>
      </c>
      <c r="T105" s="20">
        <v>294.80769230769232</v>
      </c>
      <c r="U105" s="20">
        <v>37956.32</v>
      </c>
      <c r="V105" s="20">
        <v>1459.8584615384616</v>
      </c>
      <c r="W105" s="20">
        <v>3151.87</v>
      </c>
      <c r="X105" s="20">
        <v>0</v>
      </c>
      <c r="Y105" s="20">
        <v>33956.61</v>
      </c>
      <c r="Z105" s="20">
        <v>8512.8399999999965</v>
      </c>
      <c r="AA105" s="21">
        <v>327.41692307692296</v>
      </c>
      <c r="AB105" s="120">
        <v>0.11650000000000005</v>
      </c>
      <c r="AC105" s="138">
        <v>0.87139122322645957</v>
      </c>
      <c r="AD105" s="486">
        <v>-0.75489122322645952</v>
      </c>
    </row>
    <row r="106" spans="1:30" s="17" customFormat="1" ht="19.25" customHeight="1" x14ac:dyDescent="0.4">
      <c r="A106" s="252" t="s">
        <v>535</v>
      </c>
      <c r="B106" s="228">
        <v>45912</v>
      </c>
      <c r="C106" s="18">
        <v>97</v>
      </c>
      <c r="D106" s="18">
        <v>411261605</v>
      </c>
      <c r="E106" s="19">
        <v>0.01</v>
      </c>
      <c r="F106" s="18" t="s">
        <v>405</v>
      </c>
      <c r="G106" s="18" t="s">
        <v>459</v>
      </c>
      <c r="H106" s="18" t="s">
        <v>362</v>
      </c>
      <c r="I106" s="336">
        <v>200</v>
      </c>
      <c r="J106" s="336">
        <v>800</v>
      </c>
      <c r="K106" s="18" t="s">
        <v>256</v>
      </c>
      <c r="L106" s="18" t="s">
        <v>308</v>
      </c>
      <c r="M106" s="336">
        <v>0</v>
      </c>
      <c r="N106" s="235">
        <v>45627</v>
      </c>
      <c r="O106" s="20">
        <v>70815.75</v>
      </c>
      <c r="P106" s="20">
        <v>2723.6826923076924</v>
      </c>
      <c r="Q106" s="20">
        <v>49831.08</v>
      </c>
      <c r="R106" s="20">
        <v>1916.5800000000002</v>
      </c>
      <c r="S106" s="20">
        <v>8856</v>
      </c>
      <c r="T106" s="20">
        <v>340.61538461538464</v>
      </c>
      <c r="U106" s="20">
        <v>40975.08</v>
      </c>
      <c r="V106" s="20">
        <v>1575.9646153846154</v>
      </c>
      <c r="W106" s="20">
        <v>4396.8</v>
      </c>
      <c r="X106" s="20">
        <v>0</v>
      </c>
      <c r="Y106" s="20">
        <v>48110.01</v>
      </c>
      <c r="Z106" s="20">
        <v>-2675.7300000000032</v>
      </c>
      <c r="AA106" s="21">
        <v>-102.91269230769242</v>
      </c>
      <c r="AB106" s="120">
        <v>0.11650000000000005</v>
      </c>
      <c r="AC106" s="138">
        <v>1.0377843911841647</v>
      </c>
      <c r="AD106" s="486">
        <v>-0.92128439118416461</v>
      </c>
    </row>
    <row r="107" spans="1:30" s="17" customFormat="1" ht="19.25" customHeight="1" x14ac:dyDescent="0.4">
      <c r="A107" s="252" t="s">
        <v>535</v>
      </c>
      <c r="B107" s="228">
        <v>45912</v>
      </c>
      <c r="C107" s="18">
        <v>98</v>
      </c>
      <c r="D107" s="18">
        <v>411279168</v>
      </c>
      <c r="E107" s="19">
        <v>0.01</v>
      </c>
      <c r="F107" s="18" t="s">
        <v>156</v>
      </c>
      <c r="G107" s="18" t="s">
        <v>460</v>
      </c>
      <c r="H107" s="18" t="s">
        <v>364</v>
      </c>
      <c r="I107" s="336">
        <v>98</v>
      </c>
      <c r="J107" s="336">
        <v>958</v>
      </c>
      <c r="K107" s="18" t="s">
        <v>256</v>
      </c>
      <c r="L107" s="18" t="s">
        <v>313</v>
      </c>
      <c r="M107" s="573">
        <v>0</v>
      </c>
      <c r="N107" s="235">
        <v>0</v>
      </c>
      <c r="O107" s="20">
        <v>139100.82</v>
      </c>
      <c r="P107" s="20">
        <v>5350.0315384615387</v>
      </c>
      <c r="Q107" s="20">
        <v>62324.21</v>
      </c>
      <c r="R107" s="20">
        <v>2397.085</v>
      </c>
      <c r="S107" s="20">
        <v>14893</v>
      </c>
      <c r="T107" s="20">
        <v>572.80769230769226</v>
      </c>
      <c r="U107" s="20">
        <v>47431.21</v>
      </c>
      <c r="V107" s="20">
        <v>1824.2773076923077</v>
      </c>
      <c r="W107" s="20">
        <v>1462.84</v>
      </c>
      <c r="X107" s="20">
        <v>0</v>
      </c>
      <c r="Y107" s="20">
        <v>52333.36</v>
      </c>
      <c r="Z107" s="20">
        <v>8528.010000000002</v>
      </c>
      <c r="AA107" s="21">
        <v>328.00038461538469</v>
      </c>
      <c r="AB107" s="120">
        <v>0.11819999999999997</v>
      </c>
      <c r="AC107" s="138">
        <v>0.93869187830812206</v>
      </c>
      <c r="AD107" s="486">
        <v>-0.82049187830812209</v>
      </c>
    </row>
    <row r="108" spans="1:30" s="17" customFormat="1" ht="19.25" customHeight="1" x14ac:dyDescent="0.4">
      <c r="A108" s="252" t="s">
        <v>535</v>
      </c>
      <c r="B108" s="228">
        <v>45912</v>
      </c>
      <c r="C108" s="18">
        <v>99</v>
      </c>
      <c r="D108" s="18">
        <v>411280838</v>
      </c>
      <c r="E108" s="19">
        <v>0.01</v>
      </c>
      <c r="F108" s="18" t="s">
        <v>156</v>
      </c>
      <c r="G108" s="18" t="s">
        <v>460</v>
      </c>
      <c r="H108" s="18" t="s">
        <v>364</v>
      </c>
      <c r="I108" s="336">
        <v>98</v>
      </c>
      <c r="J108" s="336">
        <v>958</v>
      </c>
      <c r="K108" s="18" t="s">
        <v>256</v>
      </c>
      <c r="L108" s="18" t="s">
        <v>313</v>
      </c>
      <c r="M108" s="573">
        <v>0</v>
      </c>
      <c r="N108" s="235">
        <v>0</v>
      </c>
      <c r="O108" s="20">
        <v>142199.9</v>
      </c>
      <c r="P108" s="20">
        <v>5469.2269230769225</v>
      </c>
      <c r="Q108" s="20">
        <v>61759.48</v>
      </c>
      <c r="R108" s="20">
        <v>2375.3646153846157</v>
      </c>
      <c r="S108" s="20">
        <v>7187</v>
      </c>
      <c r="T108" s="20">
        <v>276.42307692307691</v>
      </c>
      <c r="U108" s="20">
        <v>54572.480000000003</v>
      </c>
      <c r="V108" s="20">
        <v>2098.9415384615386</v>
      </c>
      <c r="W108" s="20">
        <v>2272.21</v>
      </c>
      <c r="X108" s="20">
        <v>0</v>
      </c>
      <c r="Y108" s="20">
        <v>48277.3</v>
      </c>
      <c r="Z108" s="20">
        <v>11209.970000000001</v>
      </c>
      <c r="AA108" s="21">
        <v>431.15269230769235</v>
      </c>
      <c r="AB108" s="120">
        <v>0.11819999999999997</v>
      </c>
      <c r="AC108" s="138">
        <v>0.92116752543426539</v>
      </c>
      <c r="AD108" s="486">
        <v>-0.80296752543426542</v>
      </c>
    </row>
    <row r="109" spans="1:30" s="17" customFormat="1" ht="19.25" customHeight="1" x14ac:dyDescent="0.4">
      <c r="A109" s="252" t="s">
        <v>535</v>
      </c>
      <c r="B109" s="228">
        <v>45912</v>
      </c>
      <c r="C109" s="18">
        <v>100</v>
      </c>
      <c r="D109" s="18">
        <v>411293635</v>
      </c>
      <c r="E109" s="19">
        <v>0.01</v>
      </c>
      <c r="F109" s="18" t="s">
        <v>156</v>
      </c>
      <c r="G109" s="18" t="s">
        <v>461</v>
      </c>
      <c r="H109" s="18" t="s">
        <v>364</v>
      </c>
      <c r="I109" s="336">
        <v>98</v>
      </c>
      <c r="J109" s="336">
        <v>958</v>
      </c>
      <c r="K109" s="18" t="s">
        <v>256</v>
      </c>
      <c r="L109" s="18" t="s">
        <v>313</v>
      </c>
      <c r="M109" s="573">
        <v>0</v>
      </c>
      <c r="N109" s="235">
        <v>0</v>
      </c>
      <c r="O109" s="20">
        <v>146089.9</v>
      </c>
      <c r="P109" s="20">
        <v>5618.8423076923073</v>
      </c>
      <c r="Q109" s="20">
        <v>78466.720000000001</v>
      </c>
      <c r="R109" s="20">
        <v>3017.9507692307693</v>
      </c>
      <c r="S109" s="20">
        <v>12383</v>
      </c>
      <c r="T109" s="20">
        <v>476.26923076923077</v>
      </c>
      <c r="U109" s="20">
        <v>66083.72</v>
      </c>
      <c r="V109" s="20">
        <v>2541.6815384615384</v>
      </c>
      <c r="W109" s="20">
        <v>1697.86</v>
      </c>
      <c r="X109" s="20">
        <v>0</v>
      </c>
      <c r="Y109" s="20">
        <v>54221.97</v>
      </c>
      <c r="Z109" s="20">
        <v>22546.89</v>
      </c>
      <c r="AA109" s="21">
        <v>867.18807692307689</v>
      </c>
      <c r="AB109" s="120">
        <v>0.11819999999999997</v>
      </c>
      <c r="AC109" s="138">
        <v>0.84566427932389576</v>
      </c>
      <c r="AD109" s="137">
        <v>-0.72746427932389579</v>
      </c>
    </row>
    <row r="110" spans="1:30" s="17" customFormat="1" ht="19.25" customHeight="1" x14ac:dyDescent="0.4">
      <c r="A110" s="252" t="s">
        <v>535</v>
      </c>
      <c r="B110" s="228">
        <v>45912</v>
      </c>
      <c r="C110" s="18">
        <v>101</v>
      </c>
      <c r="D110" s="18">
        <v>411300029</v>
      </c>
      <c r="E110" s="19">
        <v>0.01</v>
      </c>
      <c r="F110" s="18" t="s">
        <v>156</v>
      </c>
      <c r="G110" s="18" t="s">
        <v>461</v>
      </c>
      <c r="H110" s="18" t="s">
        <v>364</v>
      </c>
      <c r="I110" s="336">
        <v>98</v>
      </c>
      <c r="J110" s="336">
        <v>958</v>
      </c>
      <c r="K110" s="18" t="s">
        <v>256</v>
      </c>
      <c r="L110" s="18" t="s">
        <v>313</v>
      </c>
      <c r="M110" s="573">
        <v>0</v>
      </c>
      <c r="N110" s="235">
        <v>0</v>
      </c>
      <c r="O110" s="20">
        <v>154403.79</v>
      </c>
      <c r="P110" s="20">
        <v>5938.6073076923076</v>
      </c>
      <c r="Q110" s="20">
        <v>62818.22</v>
      </c>
      <c r="R110" s="20">
        <v>2416.0853846153846</v>
      </c>
      <c r="S110" s="20">
        <v>14886</v>
      </c>
      <c r="T110" s="20">
        <v>572.53846153846155</v>
      </c>
      <c r="U110" s="20">
        <v>47932.22</v>
      </c>
      <c r="V110" s="20">
        <v>1843.5469230769231</v>
      </c>
      <c r="W110" s="20">
        <v>355.43</v>
      </c>
      <c r="X110" s="20">
        <v>0</v>
      </c>
      <c r="Y110" s="20">
        <v>46056.7</v>
      </c>
      <c r="Z110" s="20">
        <v>16406.090000000004</v>
      </c>
      <c r="AA110" s="21">
        <v>631.00346153846169</v>
      </c>
      <c r="AB110" s="120">
        <v>0.11819999999999997</v>
      </c>
      <c r="AC110" s="138">
        <v>0.8937455486034378</v>
      </c>
      <c r="AD110" s="137">
        <v>-0.77554554860343783</v>
      </c>
    </row>
    <row r="111" spans="1:30" s="17" customFormat="1" ht="19.25" customHeight="1" x14ac:dyDescent="0.4">
      <c r="A111" s="252" t="s">
        <v>535</v>
      </c>
      <c r="B111" s="228">
        <v>45912</v>
      </c>
      <c r="C111" s="18">
        <v>102</v>
      </c>
      <c r="D111" s="18">
        <v>411310552</v>
      </c>
      <c r="E111" s="19">
        <v>0.01</v>
      </c>
      <c r="F111" s="18" t="s">
        <v>156</v>
      </c>
      <c r="G111" s="18" t="s">
        <v>461</v>
      </c>
      <c r="H111" s="18" t="s">
        <v>364</v>
      </c>
      <c r="I111" s="336">
        <v>98</v>
      </c>
      <c r="J111" s="336">
        <v>958</v>
      </c>
      <c r="K111" s="18" t="s">
        <v>256</v>
      </c>
      <c r="L111" s="18" t="s">
        <v>313</v>
      </c>
      <c r="M111" s="573">
        <v>0</v>
      </c>
      <c r="N111" s="235">
        <v>0</v>
      </c>
      <c r="O111" s="20">
        <v>103906.5</v>
      </c>
      <c r="P111" s="20">
        <v>3996.4038461538462</v>
      </c>
      <c r="Q111" s="20">
        <v>49578.14</v>
      </c>
      <c r="R111" s="20">
        <v>1906.8515384615384</v>
      </c>
      <c r="S111" s="20">
        <v>6020</v>
      </c>
      <c r="T111" s="20">
        <v>231.53846153846155</v>
      </c>
      <c r="U111" s="20">
        <v>43558.14</v>
      </c>
      <c r="V111" s="20">
        <v>1675.313076923077</v>
      </c>
      <c r="W111" s="20">
        <v>0</v>
      </c>
      <c r="X111" s="20">
        <v>0</v>
      </c>
      <c r="Y111" s="20">
        <v>37455.03</v>
      </c>
      <c r="Z111" s="20">
        <v>12123.11</v>
      </c>
      <c r="AA111" s="21">
        <v>466.27346153846156</v>
      </c>
      <c r="AB111" s="120">
        <v>0.11819999999999997</v>
      </c>
      <c r="AC111" s="138">
        <v>0.8833267408679919</v>
      </c>
      <c r="AD111" s="137">
        <v>-0.76512674086799193</v>
      </c>
    </row>
    <row r="112" spans="1:30" s="17" customFormat="1" ht="19.25" customHeight="1" x14ac:dyDescent="0.4">
      <c r="A112" s="252" t="s">
        <v>535</v>
      </c>
      <c r="B112" s="228">
        <v>45912</v>
      </c>
      <c r="C112" s="18">
        <v>103</v>
      </c>
      <c r="D112" s="18">
        <v>411323633</v>
      </c>
      <c r="E112" s="19">
        <v>0.01</v>
      </c>
      <c r="F112" s="18" t="s">
        <v>156</v>
      </c>
      <c r="G112" s="18" t="s">
        <v>461</v>
      </c>
      <c r="H112" s="18" t="s">
        <v>364</v>
      </c>
      <c r="I112" s="336">
        <v>98</v>
      </c>
      <c r="J112" s="336">
        <v>958</v>
      </c>
      <c r="K112" s="18" t="s">
        <v>256</v>
      </c>
      <c r="L112" s="18" t="s">
        <v>313</v>
      </c>
      <c r="M112" s="573">
        <v>0</v>
      </c>
      <c r="N112" s="235">
        <v>0</v>
      </c>
      <c r="O112" s="20">
        <v>147779.74</v>
      </c>
      <c r="P112" s="20">
        <v>5683.8361538461531</v>
      </c>
      <c r="Q112" s="20">
        <v>63643.66</v>
      </c>
      <c r="R112" s="20">
        <v>2447.833076923077</v>
      </c>
      <c r="S112" s="20">
        <v>11281</v>
      </c>
      <c r="T112" s="20">
        <v>433.88461538461536</v>
      </c>
      <c r="U112" s="20">
        <v>52362.66</v>
      </c>
      <c r="V112" s="20">
        <v>2013.9484615384617</v>
      </c>
      <c r="W112" s="20">
        <v>1575.57</v>
      </c>
      <c r="X112" s="20">
        <v>0</v>
      </c>
      <c r="Y112" s="20">
        <v>47501.69</v>
      </c>
      <c r="Z112" s="20">
        <v>14566.400000000001</v>
      </c>
      <c r="AA112" s="21">
        <v>560.2461538461539</v>
      </c>
      <c r="AB112" s="120">
        <v>0.11819999999999997</v>
      </c>
      <c r="AC112" s="138">
        <v>0.90143168474920854</v>
      </c>
      <c r="AD112" s="137">
        <v>-0.78323168474920857</v>
      </c>
    </row>
    <row r="113" spans="1:41" s="17" customFormat="1" ht="19.25" customHeight="1" x14ac:dyDescent="0.4">
      <c r="A113" s="252" t="s">
        <v>535</v>
      </c>
      <c r="B113" s="228">
        <v>45913</v>
      </c>
      <c r="C113" s="18">
        <v>104</v>
      </c>
      <c r="D113" s="18">
        <v>411337348</v>
      </c>
      <c r="E113" s="19">
        <v>0.01</v>
      </c>
      <c r="F113" s="18" t="s">
        <v>405</v>
      </c>
      <c r="G113" s="18" t="s">
        <v>462</v>
      </c>
      <c r="H113" s="18" t="s">
        <v>365</v>
      </c>
      <c r="I113" s="336">
        <v>75</v>
      </c>
      <c r="J113" s="336">
        <v>600</v>
      </c>
      <c r="K113" s="18" t="s">
        <v>257</v>
      </c>
      <c r="L113" s="18" t="s">
        <v>306</v>
      </c>
      <c r="M113" s="573">
        <v>0</v>
      </c>
      <c r="N113" s="235">
        <v>0</v>
      </c>
      <c r="O113" s="20">
        <v>47416</v>
      </c>
      <c r="P113" s="20">
        <v>1896.64</v>
      </c>
      <c r="Q113" s="20">
        <v>35615.94</v>
      </c>
      <c r="R113" s="20">
        <v>1424.6376</v>
      </c>
      <c r="S113" s="20">
        <v>7186</v>
      </c>
      <c r="T113" s="20">
        <v>287.44</v>
      </c>
      <c r="U113" s="20">
        <v>28429.94</v>
      </c>
      <c r="V113" s="20">
        <v>1137.1976</v>
      </c>
      <c r="W113" s="20">
        <v>23.2</v>
      </c>
      <c r="X113" s="20">
        <v>0</v>
      </c>
      <c r="Y113" s="20">
        <v>28606.44</v>
      </c>
      <c r="Z113" s="20">
        <v>6986.3000000000029</v>
      </c>
      <c r="AA113" s="21">
        <v>279.45200000000011</v>
      </c>
      <c r="AB113" s="120">
        <v>0.11760000000000004</v>
      </c>
      <c r="AC113" s="138">
        <v>0.85265943985152681</v>
      </c>
      <c r="AD113" s="137">
        <v>-0.73505943985152677</v>
      </c>
    </row>
    <row r="114" spans="1:41" s="17" customFormat="1" ht="19.25" customHeight="1" x14ac:dyDescent="0.4">
      <c r="A114" s="252" t="s">
        <v>535</v>
      </c>
      <c r="B114" s="228">
        <v>45913</v>
      </c>
      <c r="C114" s="18">
        <v>105</v>
      </c>
      <c r="D114" s="18">
        <v>411346746</v>
      </c>
      <c r="E114" s="19">
        <v>0.01</v>
      </c>
      <c r="F114" s="18" t="s">
        <v>405</v>
      </c>
      <c r="G114" s="18" t="s">
        <v>462</v>
      </c>
      <c r="H114" s="18" t="s">
        <v>365</v>
      </c>
      <c r="I114" s="336">
        <v>75</v>
      </c>
      <c r="J114" s="336">
        <v>600</v>
      </c>
      <c r="K114" s="18" t="s">
        <v>257</v>
      </c>
      <c r="L114" s="18" t="s">
        <v>306</v>
      </c>
      <c r="M114" s="573">
        <v>0</v>
      </c>
      <c r="N114" s="235">
        <v>0</v>
      </c>
      <c r="O114" s="20">
        <v>39133</v>
      </c>
      <c r="P114" s="20">
        <v>1565.32</v>
      </c>
      <c r="Q114" s="20">
        <v>30135.37</v>
      </c>
      <c r="R114" s="20">
        <v>1205.4148</v>
      </c>
      <c r="S114" s="20">
        <v>2740</v>
      </c>
      <c r="T114" s="20">
        <v>109.6</v>
      </c>
      <c r="U114" s="20">
        <v>27395.37</v>
      </c>
      <c r="V114" s="20">
        <v>1095.8147999999999</v>
      </c>
      <c r="W114" s="20">
        <v>0</v>
      </c>
      <c r="X114" s="20">
        <v>0</v>
      </c>
      <c r="Y114" s="20">
        <v>24128.87</v>
      </c>
      <c r="Z114" s="20">
        <v>6006.5</v>
      </c>
      <c r="AA114" s="21">
        <v>240.26</v>
      </c>
      <c r="AB114" s="120">
        <v>0.11760000000000004</v>
      </c>
      <c r="AC114" s="138">
        <v>0.84651061763728819</v>
      </c>
      <c r="AD114" s="137">
        <v>-0.72891061763728815</v>
      </c>
    </row>
    <row r="115" spans="1:41" s="17" customFormat="1" ht="19.25" customHeight="1" x14ac:dyDescent="0.4">
      <c r="A115" s="252" t="s">
        <v>535</v>
      </c>
      <c r="B115" s="228">
        <v>45913</v>
      </c>
      <c r="C115" s="18">
        <v>106</v>
      </c>
      <c r="D115" s="18">
        <v>411353695</v>
      </c>
      <c r="E115" s="19">
        <v>0.01</v>
      </c>
      <c r="F115" s="18" t="s">
        <v>405</v>
      </c>
      <c r="G115" s="18" t="s">
        <v>462</v>
      </c>
      <c r="H115" s="18" t="s">
        <v>365</v>
      </c>
      <c r="I115" s="336">
        <v>75</v>
      </c>
      <c r="J115" s="336">
        <v>600</v>
      </c>
      <c r="K115" s="18" t="s">
        <v>257</v>
      </c>
      <c r="L115" s="18" t="s">
        <v>306</v>
      </c>
      <c r="M115" s="573">
        <v>0</v>
      </c>
      <c r="N115" s="235">
        <v>0</v>
      </c>
      <c r="O115" s="20">
        <v>47715.25</v>
      </c>
      <c r="P115" s="20">
        <v>1908.61</v>
      </c>
      <c r="Q115" s="20">
        <v>34109.85</v>
      </c>
      <c r="R115" s="20">
        <v>1364.394</v>
      </c>
      <c r="S115" s="20">
        <v>5307</v>
      </c>
      <c r="T115" s="20">
        <v>212.28</v>
      </c>
      <c r="U115" s="20">
        <v>28802.85</v>
      </c>
      <c r="V115" s="20">
        <v>1152.114</v>
      </c>
      <c r="W115" s="20">
        <v>202.1</v>
      </c>
      <c r="X115" s="20">
        <v>0</v>
      </c>
      <c r="Y115" s="20">
        <v>28230.65</v>
      </c>
      <c r="Z115" s="20">
        <v>5677.0999999999985</v>
      </c>
      <c r="AA115" s="21">
        <v>227.08399999999995</v>
      </c>
      <c r="AB115" s="120">
        <v>0.11760000000000004</v>
      </c>
      <c r="AC115" s="138">
        <v>0.88102126678577608</v>
      </c>
      <c r="AD115" s="137">
        <v>-0.76342126678577604</v>
      </c>
      <c r="AF115" s="23"/>
      <c r="AG115" s="23"/>
      <c r="AH115" s="23"/>
      <c r="AI115" s="23"/>
      <c r="AJ115" s="23"/>
      <c r="AK115" s="23"/>
      <c r="AL115" s="23"/>
      <c r="AM115" s="23"/>
      <c r="AN115" s="23"/>
    </row>
    <row r="116" spans="1:41" s="17" customFormat="1" ht="19.25" customHeight="1" x14ac:dyDescent="0.4">
      <c r="A116" s="252" t="s">
        <v>535</v>
      </c>
      <c r="B116" s="228">
        <v>45913</v>
      </c>
      <c r="C116" s="18">
        <v>107</v>
      </c>
      <c r="D116" s="18">
        <v>411366726</v>
      </c>
      <c r="E116" s="19">
        <v>0.01</v>
      </c>
      <c r="F116" s="18" t="s">
        <v>405</v>
      </c>
      <c r="G116" s="18" t="s">
        <v>458</v>
      </c>
      <c r="H116" s="18" t="s">
        <v>366</v>
      </c>
      <c r="I116" s="336">
        <v>100</v>
      </c>
      <c r="J116" s="336">
        <v>500</v>
      </c>
      <c r="K116" s="18" t="s">
        <v>256</v>
      </c>
      <c r="L116" s="18" t="s">
        <v>315</v>
      </c>
      <c r="M116" s="336">
        <v>70</v>
      </c>
      <c r="N116" s="235">
        <v>0</v>
      </c>
      <c r="O116" s="20">
        <v>26892</v>
      </c>
      <c r="P116" s="20">
        <v>1075.68</v>
      </c>
      <c r="Q116" s="20">
        <v>20904.7</v>
      </c>
      <c r="R116" s="20">
        <v>836.18799999999999</v>
      </c>
      <c r="S116" s="20">
        <v>3203</v>
      </c>
      <c r="T116" s="20">
        <v>128.12</v>
      </c>
      <c r="U116" s="20">
        <v>17701.7</v>
      </c>
      <c r="V116" s="20">
        <v>708.06799999999998</v>
      </c>
      <c r="W116" s="20">
        <v>43.55</v>
      </c>
      <c r="X116" s="20">
        <v>0</v>
      </c>
      <c r="Y116" s="20">
        <v>15891.78</v>
      </c>
      <c r="Z116" s="20">
        <v>3219.3700000000008</v>
      </c>
      <c r="AA116" s="21">
        <v>128.77480000000003</v>
      </c>
      <c r="AB116" s="120">
        <v>0.11750000000000005</v>
      </c>
      <c r="AC116" s="138">
        <v>0.88028521493380918</v>
      </c>
      <c r="AD116" s="137">
        <v>-0.76278521493380913</v>
      </c>
      <c r="AF116" s="1"/>
      <c r="AG116" s="1"/>
      <c r="AH116" s="1"/>
      <c r="AI116" s="1"/>
      <c r="AJ116" s="1"/>
      <c r="AK116" s="1"/>
      <c r="AL116" s="1"/>
      <c r="AM116" s="1"/>
      <c r="AN116" s="1"/>
    </row>
    <row r="117" spans="1:41" s="17" customFormat="1" ht="19.25" customHeight="1" x14ac:dyDescent="0.4">
      <c r="A117" s="252" t="s">
        <v>535</v>
      </c>
      <c r="B117" s="228">
        <v>45913</v>
      </c>
      <c r="C117" s="18">
        <v>108</v>
      </c>
      <c r="D117" s="18">
        <v>411374707</v>
      </c>
      <c r="E117" s="19">
        <v>0.01</v>
      </c>
      <c r="F117" s="18" t="s">
        <v>405</v>
      </c>
      <c r="G117" s="18" t="s">
        <v>458</v>
      </c>
      <c r="H117" s="18" t="s">
        <v>366</v>
      </c>
      <c r="I117" s="336">
        <v>100</v>
      </c>
      <c r="J117" s="336">
        <v>500</v>
      </c>
      <c r="K117" s="18" t="s">
        <v>256</v>
      </c>
      <c r="L117" s="18" t="s">
        <v>315</v>
      </c>
      <c r="M117" s="336">
        <v>70</v>
      </c>
      <c r="N117" s="235">
        <v>0</v>
      </c>
      <c r="O117" s="20">
        <v>97058</v>
      </c>
      <c r="P117" s="20">
        <v>3882.32</v>
      </c>
      <c r="Q117" s="20">
        <v>64871.58</v>
      </c>
      <c r="R117" s="20">
        <v>2594.8632000000002</v>
      </c>
      <c r="S117" s="20">
        <v>11441</v>
      </c>
      <c r="T117" s="20">
        <v>457.64</v>
      </c>
      <c r="U117" s="20">
        <v>53430.58</v>
      </c>
      <c r="V117" s="20">
        <v>2137.2231999999999</v>
      </c>
      <c r="W117" s="20">
        <v>5379.41</v>
      </c>
      <c r="X117" s="20">
        <v>0</v>
      </c>
      <c r="Y117" s="20">
        <v>44923.5</v>
      </c>
      <c r="Z117" s="20">
        <v>12818.669999999998</v>
      </c>
      <c r="AA117" s="21">
        <v>512.74679999999989</v>
      </c>
      <c r="AB117" s="120">
        <v>0.11750000000000005</v>
      </c>
      <c r="AC117" s="138">
        <v>0.86792773393228795</v>
      </c>
      <c r="AD117" s="137">
        <v>-0.7504277339322879</v>
      </c>
      <c r="AF117" s="1"/>
      <c r="AG117" s="1"/>
      <c r="AH117" s="1"/>
      <c r="AI117" s="1"/>
      <c r="AJ117" s="1"/>
      <c r="AK117" s="1"/>
      <c r="AL117" s="1"/>
      <c r="AM117" s="1"/>
      <c r="AN117" s="1"/>
    </row>
    <row r="118" spans="1:41" s="17" customFormat="1" ht="19.25" customHeight="1" x14ac:dyDescent="0.4">
      <c r="A118" s="252" t="s">
        <v>535</v>
      </c>
      <c r="B118" s="228">
        <v>45913</v>
      </c>
      <c r="C118" s="18">
        <v>109</v>
      </c>
      <c r="D118" s="18">
        <v>411384253</v>
      </c>
      <c r="E118" s="19">
        <v>0.01</v>
      </c>
      <c r="F118" s="18" t="s">
        <v>405</v>
      </c>
      <c r="G118" s="18" t="s">
        <v>458</v>
      </c>
      <c r="H118" s="18" t="s">
        <v>366</v>
      </c>
      <c r="I118" s="336">
        <v>100</v>
      </c>
      <c r="J118" s="336">
        <v>500</v>
      </c>
      <c r="K118" s="18" t="s">
        <v>256</v>
      </c>
      <c r="L118" s="18" t="s">
        <v>315</v>
      </c>
      <c r="M118" s="336">
        <v>70</v>
      </c>
      <c r="N118" s="235">
        <v>0</v>
      </c>
      <c r="O118" s="20">
        <v>129676</v>
      </c>
      <c r="P118" s="20">
        <v>5187.04</v>
      </c>
      <c r="Q118" s="20">
        <v>69785.62</v>
      </c>
      <c r="R118" s="20">
        <v>2791.4247999999998</v>
      </c>
      <c r="S118" s="20">
        <v>14630</v>
      </c>
      <c r="T118" s="20">
        <v>585.20000000000005</v>
      </c>
      <c r="U118" s="20">
        <v>55155.62</v>
      </c>
      <c r="V118" s="20">
        <v>2206.2248</v>
      </c>
      <c r="W118" s="20">
        <v>16952.54</v>
      </c>
      <c r="X118" s="20">
        <v>0</v>
      </c>
      <c r="Y118" s="20">
        <v>39809.870000000003</v>
      </c>
      <c r="Z118" s="20">
        <v>11273.209999999992</v>
      </c>
      <c r="AA118" s="21">
        <v>450.92839999999967</v>
      </c>
      <c r="AB118" s="120">
        <v>0.11750000000000005</v>
      </c>
      <c r="AC118" s="138">
        <v>0.91306633455689568</v>
      </c>
      <c r="AD118" s="137">
        <v>-0.79556633455689563</v>
      </c>
      <c r="AF118" s="1"/>
      <c r="AG118" s="1"/>
      <c r="AH118" s="1"/>
      <c r="AI118" s="1"/>
      <c r="AJ118" s="1"/>
      <c r="AK118" s="1"/>
      <c r="AL118" s="1"/>
      <c r="AM118" s="1"/>
      <c r="AN118" s="1"/>
    </row>
    <row r="119" spans="1:41" s="17" customFormat="1" ht="19.25" customHeight="1" x14ac:dyDescent="0.4">
      <c r="A119" s="252" t="s">
        <v>535</v>
      </c>
      <c r="B119" s="228">
        <v>45913</v>
      </c>
      <c r="C119" s="18">
        <v>110</v>
      </c>
      <c r="D119" s="18">
        <v>411397240</v>
      </c>
      <c r="E119" s="19">
        <v>0.01</v>
      </c>
      <c r="F119" s="18" t="s">
        <v>405</v>
      </c>
      <c r="G119" s="18" t="s">
        <v>453</v>
      </c>
      <c r="H119" s="18" t="s">
        <v>359</v>
      </c>
      <c r="I119" s="336">
        <v>100</v>
      </c>
      <c r="J119" s="336">
        <v>800</v>
      </c>
      <c r="K119" s="18" t="s">
        <v>256</v>
      </c>
      <c r="L119" s="18" t="s">
        <v>315</v>
      </c>
      <c r="M119" s="336">
        <v>0</v>
      </c>
      <c r="N119" s="235">
        <v>0</v>
      </c>
      <c r="O119" s="20">
        <v>120862</v>
      </c>
      <c r="P119" s="20">
        <v>4834.4799999999996</v>
      </c>
      <c r="Q119" s="20">
        <v>83497.990000000005</v>
      </c>
      <c r="R119" s="20">
        <v>3339.9196000000002</v>
      </c>
      <c r="S119" s="20">
        <v>9839</v>
      </c>
      <c r="T119" s="20">
        <v>393.56</v>
      </c>
      <c r="U119" s="20">
        <v>73658.990000000005</v>
      </c>
      <c r="V119" s="20">
        <v>2946.3596000000002</v>
      </c>
      <c r="W119" s="20">
        <v>3327.91</v>
      </c>
      <c r="X119" s="20">
        <v>0</v>
      </c>
      <c r="Y119" s="20">
        <v>54179.61</v>
      </c>
      <c r="Z119" s="20">
        <v>25990.47</v>
      </c>
      <c r="AA119" s="21">
        <v>1039.6188</v>
      </c>
      <c r="AB119" s="120">
        <v>0.1179</v>
      </c>
      <c r="AC119" s="138">
        <v>0.78495747215832934</v>
      </c>
      <c r="AD119" s="137">
        <v>-0.66705747215832933</v>
      </c>
      <c r="AF119" s="1"/>
      <c r="AG119" s="1"/>
      <c r="AH119" s="1"/>
      <c r="AI119" s="1"/>
      <c r="AJ119" s="1"/>
      <c r="AK119" s="1"/>
      <c r="AL119" s="1"/>
      <c r="AM119" s="1"/>
      <c r="AN119" s="1"/>
    </row>
    <row r="120" spans="1:41" s="17" customFormat="1" ht="19.25" customHeight="1" x14ac:dyDescent="0.4">
      <c r="A120" s="252" t="s">
        <v>535</v>
      </c>
      <c r="B120" s="228">
        <v>45913</v>
      </c>
      <c r="C120" s="18">
        <v>111</v>
      </c>
      <c r="D120" s="18">
        <v>411401953</v>
      </c>
      <c r="E120" s="19">
        <v>0.01</v>
      </c>
      <c r="F120" s="18" t="s">
        <v>405</v>
      </c>
      <c r="G120" s="18" t="s">
        <v>453</v>
      </c>
      <c r="H120" s="18" t="s">
        <v>359</v>
      </c>
      <c r="I120" s="336">
        <v>100</v>
      </c>
      <c r="J120" s="336">
        <v>800</v>
      </c>
      <c r="K120" s="18" t="s">
        <v>256</v>
      </c>
      <c r="L120" s="18" t="s">
        <v>315</v>
      </c>
      <c r="M120" s="573">
        <v>0</v>
      </c>
      <c r="N120" s="235">
        <v>0</v>
      </c>
      <c r="O120" s="20">
        <v>113449</v>
      </c>
      <c r="P120" s="20">
        <v>4537.96</v>
      </c>
      <c r="Q120" s="20">
        <v>70228.72</v>
      </c>
      <c r="R120" s="20">
        <v>2809.1487999999999</v>
      </c>
      <c r="S120" s="20">
        <v>25052</v>
      </c>
      <c r="T120" s="20">
        <v>1002.08</v>
      </c>
      <c r="U120" s="20">
        <v>45176.72</v>
      </c>
      <c r="V120" s="20">
        <v>1807.0688</v>
      </c>
      <c r="W120" s="20">
        <v>9503.66</v>
      </c>
      <c r="X120" s="20">
        <v>0</v>
      </c>
      <c r="Y120" s="20">
        <v>33328.79</v>
      </c>
      <c r="Z120" s="20">
        <v>27396.270000000004</v>
      </c>
      <c r="AA120" s="21">
        <v>1095.8508000000002</v>
      </c>
      <c r="AB120" s="120">
        <v>0.1179</v>
      </c>
      <c r="AC120" s="138">
        <v>0.75851466297631531</v>
      </c>
      <c r="AD120" s="137">
        <v>-0.64061466297631531</v>
      </c>
      <c r="AF120" s="1"/>
      <c r="AG120" s="1"/>
      <c r="AH120" s="1"/>
      <c r="AI120" s="1"/>
      <c r="AJ120" s="1"/>
      <c r="AK120" s="1"/>
      <c r="AL120" s="1"/>
      <c r="AM120" s="1"/>
      <c r="AN120" s="1"/>
    </row>
    <row r="121" spans="1:41" s="17" customFormat="1" ht="19.25" customHeight="1" x14ac:dyDescent="0.4">
      <c r="A121" s="252" t="s">
        <v>535</v>
      </c>
      <c r="B121" s="228">
        <v>45913</v>
      </c>
      <c r="C121" s="18">
        <v>112</v>
      </c>
      <c r="D121" s="18">
        <v>411418116</v>
      </c>
      <c r="E121" s="19">
        <v>0.01</v>
      </c>
      <c r="F121" s="18" t="s">
        <v>405</v>
      </c>
      <c r="G121" s="18" t="s">
        <v>453</v>
      </c>
      <c r="H121" s="18" t="s">
        <v>359</v>
      </c>
      <c r="I121" s="336">
        <v>100</v>
      </c>
      <c r="J121" s="336">
        <v>800</v>
      </c>
      <c r="K121" s="18" t="s">
        <v>256</v>
      </c>
      <c r="L121" s="18" t="s">
        <v>315</v>
      </c>
      <c r="M121" s="573">
        <v>0</v>
      </c>
      <c r="N121" s="235">
        <v>0</v>
      </c>
      <c r="O121" s="20">
        <v>129476</v>
      </c>
      <c r="P121" s="20">
        <v>5179.04</v>
      </c>
      <c r="Q121" s="20">
        <v>73903.83</v>
      </c>
      <c r="R121" s="20">
        <v>2956.1532000000002</v>
      </c>
      <c r="S121" s="20">
        <v>17280</v>
      </c>
      <c r="T121" s="20">
        <v>691.2</v>
      </c>
      <c r="U121" s="20">
        <v>56623.83</v>
      </c>
      <c r="V121" s="20">
        <v>2264.9531999999999</v>
      </c>
      <c r="W121" s="20">
        <v>4160.49</v>
      </c>
      <c r="X121" s="20">
        <v>0</v>
      </c>
      <c r="Y121" s="20">
        <v>51327.69</v>
      </c>
      <c r="Z121" s="20">
        <v>18415.650000000001</v>
      </c>
      <c r="AA121" s="21">
        <v>736.62600000000009</v>
      </c>
      <c r="AB121" s="120">
        <v>0.1179</v>
      </c>
      <c r="AC121" s="138">
        <v>0.85776784886774382</v>
      </c>
      <c r="AD121" s="137">
        <v>-0.73986784886774382</v>
      </c>
      <c r="AF121" s="1"/>
      <c r="AG121" s="1"/>
      <c r="AH121" s="1"/>
      <c r="AI121" s="1"/>
      <c r="AJ121" s="1"/>
      <c r="AK121" s="1"/>
      <c r="AL121" s="1"/>
      <c r="AM121" s="1"/>
      <c r="AN121" s="1"/>
    </row>
    <row r="122" spans="1:41" s="17" customFormat="1" ht="19.25" customHeight="1" x14ac:dyDescent="0.4">
      <c r="A122" s="252" t="s">
        <v>535</v>
      </c>
      <c r="B122" s="228">
        <v>45913</v>
      </c>
      <c r="C122" s="18">
        <v>113</v>
      </c>
      <c r="D122" s="18">
        <v>411427994</v>
      </c>
      <c r="E122" s="19">
        <v>0.01</v>
      </c>
      <c r="F122" s="18" t="s">
        <v>405</v>
      </c>
      <c r="G122" s="18" t="s">
        <v>457</v>
      </c>
      <c r="H122" s="18" t="s">
        <v>362</v>
      </c>
      <c r="I122" s="336">
        <v>200</v>
      </c>
      <c r="J122" s="336">
        <v>800</v>
      </c>
      <c r="K122" s="18" t="s">
        <v>256</v>
      </c>
      <c r="L122" s="18" t="s">
        <v>308</v>
      </c>
      <c r="M122" s="573">
        <v>0</v>
      </c>
      <c r="N122" s="235">
        <v>0</v>
      </c>
      <c r="O122" s="20">
        <v>78024</v>
      </c>
      <c r="P122" s="20">
        <v>3120.96</v>
      </c>
      <c r="Q122" s="20">
        <v>59543.57</v>
      </c>
      <c r="R122" s="20">
        <v>2381.7428</v>
      </c>
      <c r="S122" s="20">
        <v>9149</v>
      </c>
      <c r="T122" s="20">
        <v>365.96</v>
      </c>
      <c r="U122" s="20">
        <v>50394.57</v>
      </c>
      <c r="V122" s="20">
        <v>2015.7828</v>
      </c>
      <c r="W122" s="20">
        <v>7287.14</v>
      </c>
      <c r="X122" s="20">
        <v>0</v>
      </c>
      <c r="Y122" s="20">
        <v>39463.51</v>
      </c>
      <c r="Z122" s="20">
        <v>12792.919999999998</v>
      </c>
      <c r="AA122" s="21">
        <v>511.71679999999992</v>
      </c>
      <c r="AB122" s="120">
        <v>0.10929999999999995</v>
      </c>
      <c r="AC122" s="138">
        <v>0.83603865477289041</v>
      </c>
      <c r="AD122" s="137">
        <v>-0.72673865477289046</v>
      </c>
      <c r="AF122" s="1"/>
      <c r="AG122" s="1"/>
      <c r="AH122" s="1"/>
      <c r="AI122" s="1"/>
      <c r="AJ122" s="1"/>
      <c r="AK122" s="1"/>
      <c r="AL122" s="1"/>
      <c r="AM122" s="1"/>
      <c r="AN122" s="1"/>
    </row>
    <row r="123" spans="1:41" s="17" customFormat="1" ht="19.25" customHeight="1" x14ac:dyDescent="0.4">
      <c r="A123" s="252" t="s">
        <v>535</v>
      </c>
      <c r="B123" s="228">
        <v>45913</v>
      </c>
      <c r="C123" s="18">
        <v>114</v>
      </c>
      <c r="D123" s="18">
        <v>411435487</v>
      </c>
      <c r="E123" s="19">
        <v>0.01</v>
      </c>
      <c r="F123" s="18" t="s">
        <v>405</v>
      </c>
      <c r="G123" s="18" t="s">
        <v>457</v>
      </c>
      <c r="H123" s="18" t="s">
        <v>362</v>
      </c>
      <c r="I123" s="336">
        <v>200</v>
      </c>
      <c r="J123" s="336">
        <v>800</v>
      </c>
      <c r="K123" s="18" t="s">
        <v>256</v>
      </c>
      <c r="L123" s="18" t="s">
        <v>308</v>
      </c>
      <c r="M123" s="573">
        <v>0</v>
      </c>
      <c r="N123" s="235">
        <v>0</v>
      </c>
      <c r="O123" s="20">
        <v>45248</v>
      </c>
      <c r="P123" s="20">
        <v>1809.92</v>
      </c>
      <c r="Q123" s="20">
        <v>36344.43</v>
      </c>
      <c r="R123" s="20">
        <v>1453.7772</v>
      </c>
      <c r="S123" s="20">
        <v>5745</v>
      </c>
      <c r="T123" s="20">
        <v>229.8</v>
      </c>
      <c r="U123" s="20">
        <v>30599.43</v>
      </c>
      <c r="V123" s="20">
        <v>1223.9772</v>
      </c>
      <c r="W123" s="20">
        <v>13089.58</v>
      </c>
      <c r="X123" s="20">
        <v>0</v>
      </c>
      <c r="Y123" s="20">
        <v>32016.91</v>
      </c>
      <c r="Z123" s="20">
        <v>-8762.0599999999977</v>
      </c>
      <c r="AA123" s="21">
        <v>-350.48239999999993</v>
      </c>
      <c r="AB123" s="120">
        <v>0.10929999999999995</v>
      </c>
      <c r="AC123" s="138">
        <v>1.1936452439886844</v>
      </c>
      <c r="AD123" s="137">
        <v>-1.0843452439886845</v>
      </c>
      <c r="AF123" s="1"/>
      <c r="AG123" s="1"/>
      <c r="AH123" s="1"/>
      <c r="AI123" s="1"/>
      <c r="AJ123" s="1"/>
      <c r="AK123" s="1"/>
      <c r="AL123" s="1"/>
      <c r="AM123" s="1"/>
      <c r="AN123" s="1"/>
    </row>
    <row r="124" spans="1:41" s="17" customFormat="1" ht="19.25" customHeight="1" x14ac:dyDescent="0.4">
      <c r="A124" s="252" t="s">
        <v>535</v>
      </c>
      <c r="B124" s="228">
        <v>45913</v>
      </c>
      <c r="C124" s="18">
        <v>115</v>
      </c>
      <c r="D124" s="18">
        <v>411443289</v>
      </c>
      <c r="E124" s="19">
        <v>0.01</v>
      </c>
      <c r="F124" s="18" t="s">
        <v>405</v>
      </c>
      <c r="G124" s="18" t="s">
        <v>457</v>
      </c>
      <c r="H124" s="18" t="s">
        <v>362</v>
      </c>
      <c r="I124" s="336">
        <v>200</v>
      </c>
      <c r="J124" s="336">
        <v>800</v>
      </c>
      <c r="K124" s="18" t="s">
        <v>256</v>
      </c>
      <c r="L124" s="18" t="s">
        <v>308</v>
      </c>
      <c r="M124" s="573">
        <v>0</v>
      </c>
      <c r="N124" s="235">
        <v>0</v>
      </c>
      <c r="O124" s="20">
        <v>94423</v>
      </c>
      <c r="P124" s="20">
        <v>3776.92</v>
      </c>
      <c r="Q124" s="20">
        <v>54587.28</v>
      </c>
      <c r="R124" s="20">
        <v>2183.4911999999999</v>
      </c>
      <c r="S124" s="20">
        <v>7629</v>
      </c>
      <c r="T124" s="20">
        <v>305.16000000000003</v>
      </c>
      <c r="U124" s="20">
        <v>46958.28</v>
      </c>
      <c r="V124" s="20">
        <v>1878.3311999999999</v>
      </c>
      <c r="W124" s="20">
        <v>9032.6</v>
      </c>
      <c r="X124" s="20">
        <v>0</v>
      </c>
      <c r="Y124" s="20">
        <v>46693.55</v>
      </c>
      <c r="Z124" s="20">
        <v>-1138.8700000000026</v>
      </c>
      <c r="AA124" s="21">
        <v>-45.554800000000107</v>
      </c>
      <c r="AB124" s="120">
        <v>0.10929999999999995</v>
      </c>
      <c r="AC124" s="138">
        <v>1.0120613621681158</v>
      </c>
      <c r="AD124" s="137">
        <v>-0.90276136216811587</v>
      </c>
      <c r="AF124" s="1"/>
      <c r="AG124" s="1"/>
      <c r="AH124" s="1"/>
      <c r="AI124" s="1"/>
      <c r="AJ124" s="1"/>
      <c r="AK124" s="1"/>
      <c r="AL124" s="1"/>
      <c r="AM124" s="1"/>
      <c r="AN124" s="1"/>
    </row>
    <row r="125" spans="1:41" s="17" customFormat="1" ht="19.25" customHeight="1" x14ac:dyDescent="0.4">
      <c r="A125" s="252" t="s">
        <v>535</v>
      </c>
      <c r="B125" s="228">
        <v>45913</v>
      </c>
      <c r="C125" s="18">
        <v>116</v>
      </c>
      <c r="D125" s="18">
        <v>411457996</v>
      </c>
      <c r="E125" s="19">
        <v>0.01</v>
      </c>
      <c r="F125" s="18" t="s">
        <v>278</v>
      </c>
      <c r="G125" s="18" t="s">
        <v>463</v>
      </c>
      <c r="H125" s="18" t="s">
        <v>367</v>
      </c>
      <c r="I125" s="336">
        <v>66</v>
      </c>
      <c r="J125" s="336">
        <v>660</v>
      </c>
      <c r="K125" s="18" t="s">
        <v>256</v>
      </c>
      <c r="L125" s="18" t="s">
        <v>316</v>
      </c>
      <c r="M125" s="573">
        <v>0</v>
      </c>
      <c r="N125" s="235">
        <v>0</v>
      </c>
      <c r="O125" s="20">
        <v>141954.17000000001</v>
      </c>
      <c r="P125" s="20">
        <v>5678.1668000000009</v>
      </c>
      <c r="Q125" s="20">
        <v>63408.13</v>
      </c>
      <c r="R125" s="20">
        <v>2536.3251999999998</v>
      </c>
      <c r="S125" s="20">
        <v>17795</v>
      </c>
      <c r="T125" s="20">
        <v>711.8</v>
      </c>
      <c r="U125" s="20">
        <v>45613.13</v>
      </c>
      <c r="V125" s="20">
        <v>1824.5251999999998</v>
      </c>
      <c r="W125" s="20">
        <v>16221.5</v>
      </c>
      <c r="X125" s="20">
        <v>0</v>
      </c>
      <c r="Y125" s="20">
        <v>40430.71</v>
      </c>
      <c r="Z125" s="20">
        <v>6755.9199999999983</v>
      </c>
      <c r="AA125" s="21">
        <v>270.2367999999999</v>
      </c>
      <c r="AB125" s="120">
        <v>0.11990000000000001</v>
      </c>
      <c r="AC125" s="138">
        <v>0.95240773835668224</v>
      </c>
      <c r="AD125" s="137">
        <v>-0.83250773835668224</v>
      </c>
      <c r="AF125" s="1"/>
      <c r="AG125" s="1"/>
      <c r="AH125" s="1"/>
      <c r="AI125" s="1"/>
      <c r="AJ125" s="1"/>
      <c r="AK125" s="1"/>
      <c r="AL125" s="1"/>
      <c r="AM125" s="1"/>
      <c r="AN125" s="1"/>
    </row>
    <row r="126" spans="1:41" s="17" customFormat="1" ht="19.25" customHeight="1" x14ac:dyDescent="0.4">
      <c r="A126" s="252" t="s">
        <v>535</v>
      </c>
      <c r="B126" s="228">
        <v>45915</v>
      </c>
      <c r="C126" s="18">
        <v>117</v>
      </c>
      <c r="D126" s="18">
        <v>411462450</v>
      </c>
      <c r="E126" s="19">
        <v>0.01</v>
      </c>
      <c r="F126" s="18" t="s">
        <v>278</v>
      </c>
      <c r="G126" s="18" t="s">
        <v>464</v>
      </c>
      <c r="H126" s="18" t="s">
        <v>368</v>
      </c>
      <c r="I126" s="336">
        <v>66</v>
      </c>
      <c r="J126" s="336">
        <v>660</v>
      </c>
      <c r="K126" s="18" t="s">
        <v>256</v>
      </c>
      <c r="L126" s="18" t="s">
        <v>316</v>
      </c>
      <c r="M126" s="573">
        <v>0</v>
      </c>
      <c r="N126" s="235">
        <v>0</v>
      </c>
      <c r="O126" s="20">
        <v>87592.74</v>
      </c>
      <c r="P126" s="20">
        <v>3808.38</v>
      </c>
      <c r="Q126" s="20">
        <v>55685.760000000002</v>
      </c>
      <c r="R126" s="20">
        <v>2421.12</v>
      </c>
      <c r="S126" s="20">
        <v>17965</v>
      </c>
      <c r="T126" s="20">
        <v>781.08695652173913</v>
      </c>
      <c r="U126" s="20">
        <v>37720.76</v>
      </c>
      <c r="V126" s="20">
        <v>1640.0330434782609</v>
      </c>
      <c r="W126" s="20">
        <v>5761.5</v>
      </c>
      <c r="X126" s="20">
        <v>0</v>
      </c>
      <c r="Y126" s="20">
        <v>31243.65</v>
      </c>
      <c r="Z126" s="20">
        <v>18680.61</v>
      </c>
      <c r="AA126" s="21">
        <v>812.20043478260868</v>
      </c>
      <c r="AB126" s="120">
        <v>0.125</v>
      </c>
      <c r="AC126" s="138">
        <v>0.78673335255867094</v>
      </c>
      <c r="AD126" s="137">
        <v>-0.66173335255867094</v>
      </c>
      <c r="AF126" s="1"/>
      <c r="AG126" s="1"/>
      <c r="AH126" s="1"/>
      <c r="AI126" s="1"/>
      <c r="AJ126" s="1"/>
      <c r="AK126" s="1"/>
      <c r="AL126" s="1"/>
      <c r="AM126" s="1"/>
      <c r="AN126" s="1"/>
    </row>
    <row r="127" spans="1:41" s="17" customFormat="1" ht="19.25" customHeight="1" x14ac:dyDescent="0.4">
      <c r="A127" s="252" t="s">
        <v>535</v>
      </c>
      <c r="B127" s="228">
        <v>45913</v>
      </c>
      <c r="C127" s="18">
        <v>118</v>
      </c>
      <c r="D127" s="18">
        <v>411477575</v>
      </c>
      <c r="E127" s="19">
        <v>0.01</v>
      </c>
      <c r="F127" s="18" t="s">
        <v>278</v>
      </c>
      <c r="G127" s="18" t="s">
        <v>463</v>
      </c>
      <c r="H127" s="18" t="s">
        <v>368</v>
      </c>
      <c r="I127" s="336">
        <v>66</v>
      </c>
      <c r="J127" s="336">
        <v>660</v>
      </c>
      <c r="K127" s="18" t="s">
        <v>256</v>
      </c>
      <c r="L127" s="18" t="s">
        <v>316</v>
      </c>
      <c r="M127" s="573">
        <v>0</v>
      </c>
      <c r="N127" s="235">
        <v>0</v>
      </c>
      <c r="O127" s="20">
        <v>120360.14</v>
      </c>
      <c r="P127" s="20">
        <v>4814.4056</v>
      </c>
      <c r="Q127" s="20">
        <v>58069.78</v>
      </c>
      <c r="R127" s="20">
        <v>2322.7912000000001</v>
      </c>
      <c r="S127" s="20">
        <v>10421</v>
      </c>
      <c r="T127" s="20">
        <v>416.84</v>
      </c>
      <c r="U127" s="20">
        <v>47648.78</v>
      </c>
      <c r="V127" s="20">
        <v>1905.9512</v>
      </c>
      <c r="W127" s="20">
        <v>1689</v>
      </c>
      <c r="X127" s="20">
        <v>0</v>
      </c>
      <c r="Y127" s="20">
        <v>35529.660000000003</v>
      </c>
      <c r="Z127" s="20">
        <v>20851.119999999995</v>
      </c>
      <c r="AA127" s="21">
        <v>834.04479999999978</v>
      </c>
      <c r="AB127" s="120">
        <v>0.11990000000000001</v>
      </c>
      <c r="AC127" s="138">
        <v>0.82676058701826038</v>
      </c>
      <c r="AD127" s="137">
        <v>-0.70686058701826038</v>
      </c>
      <c r="AF127" s="1"/>
      <c r="AG127" s="1"/>
      <c r="AH127" s="1"/>
      <c r="AI127" s="1"/>
      <c r="AJ127" s="1"/>
      <c r="AK127" s="1"/>
      <c r="AL127" s="1"/>
      <c r="AM127" s="1"/>
      <c r="AN127" s="1"/>
      <c r="AO127" s="23"/>
    </row>
    <row r="128" spans="1:41" s="17" customFormat="1" ht="19.25" customHeight="1" x14ac:dyDescent="0.4">
      <c r="A128" s="252" t="s">
        <v>535</v>
      </c>
      <c r="B128" s="228">
        <v>45913</v>
      </c>
      <c r="C128" s="18">
        <v>119</v>
      </c>
      <c r="D128" s="18">
        <v>411483806</v>
      </c>
      <c r="E128" s="19">
        <v>0.01</v>
      </c>
      <c r="F128" s="18" t="s">
        <v>278</v>
      </c>
      <c r="G128" s="18" t="s">
        <v>464</v>
      </c>
      <c r="H128" s="18" t="s">
        <v>369</v>
      </c>
      <c r="I128" s="336">
        <v>66</v>
      </c>
      <c r="J128" s="336">
        <v>660</v>
      </c>
      <c r="K128" s="18" t="s">
        <v>256</v>
      </c>
      <c r="L128" s="18" t="s">
        <v>316</v>
      </c>
      <c r="M128" s="573">
        <v>0</v>
      </c>
      <c r="N128" s="235">
        <v>0</v>
      </c>
      <c r="O128" s="20">
        <v>112310.1</v>
      </c>
      <c r="P128" s="20">
        <v>4492.4040000000005</v>
      </c>
      <c r="Q128" s="20">
        <v>63651.38</v>
      </c>
      <c r="R128" s="20">
        <v>2546.0551999999998</v>
      </c>
      <c r="S128" s="20">
        <v>7419</v>
      </c>
      <c r="T128" s="20">
        <v>296.76</v>
      </c>
      <c r="U128" s="20">
        <v>56232.38</v>
      </c>
      <c r="V128" s="20">
        <v>2249.2952</v>
      </c>
      <c r="W128" s="20">
        <v>7945.63</v>
      </c>
      <c r="X128" s="20">
        <v>0</v>
      </c>
      <c r="Y128" s="20">
        <v>49106.37</v>
      </c>
      <c r="Z128" s="20">
        <v>6599.3799999999974</v>
      </c>
      <c r="AA128" s="21">
        <v>263.97519999999992</v>
      </c>
      <c r="AB128" s="120">
        <v>0.125</v>
      </c>
      <c r="AC128" s="138">
        <v>0.94123965698543577</v>
      </c>
      <c r="AD128" s="137">
        <v>-0.81623965698543577</v>
      </c>
      <c r="AF128" s="1"/>
      <c r="AG128" s="1"/>
      <c r="AH128" s="1"/>
      <c r="AI128" s="1"/>
      <c r="AJ128" s="1"/>
      <c r="AK128" s="1"/>
      <c r="AL128" s="1"/>
      <c r="AM128" s="1"/>
      <c r="AN128" s="1"/>
      <c r="AO128" s="1"/>
    </row>
    <row r="129" spans="1:42" s="17" customFormat="1" ht="19.25" customHeight="1" x14ac:dyDescent="0.4">
      <c r="A129" s="252" t="s">
        <v>535</v>
      </c>
      <c r="B129" s="228">
        <v>45913</v>
      </c>
      <c r="C129" s="18">
        <v>120</v>
      </c>
      <c r="D129" s="18">
        <v>411490443</v>
      </c>
      <c r="E129" s="19">
        <v>0.01</v>
      </c>
      <c r="F129" s="18" t="s">
        <v>278</v>
      </c>
      <c r="G129" s="18" t="s">
        <v>463</v>
      </c>
      <c r="H129" s="18" t="s">
        <v>368</v>
      </c>
      <c r="I129" s="336">
        <v>66</v>
      </c>
      <c r="J129" s="336">
        <v>660</v>
      </c>
      <c r="K129" s="18" t="s">
        <v>256</v>
      </c>
      <c r="L129" s="18" t="s">
        <v>316</v>
      </c>
      <c r="M129" s="336">
        <v>0</v>
      </c>
      <c r="N129" s="235">
        <v>0</v>
      </c>
      <c r="O129" s="20">
        <v>94306.58</v>
      </c>
      <c r="P129" s="20">
        <v>3772.2631999999999</v>
      </c>
      <c r="Q129" s="20">
        <v>44307</v>
      </c>
      <c r="R129" s="20">
        <v>1772.28</v>
      </c>
      <c r="S129" s="20">
        <v>4971</v>
      </c>
      <c r="T129" s="20">
        <v>198.84</v>
      </c>
      <c r="U129" s="20">
        <v>39336</v>
      </c>
      <c r="V129" s="20">
        <v>1573.44</v>
      </c>
      <c r="W129" s="20">
        <v>5332.2</v>
      </c>
      <c r="X129" s="20">
        <v>0</v>
      </c>
      <c r="Y129" s="20">
        <v>33023.46</v>
      </c>
      <c r="Z129" s="20">
        <v>5951.3400000000038</v>
      </c>
      <c r="AA129" s="21">
        <v>238.05360000000016</v>
      </c>
      <c r="AB129" s="120">
        <v>0.11990000000000001</v>
      </c>
      <c r="AC129" s="138">
        <v>0.93689369288972191</v>
      </c>
      <c r="AD129" s="137">
        <v>-0.8169936928897219</v>
      </c>
      <c r="AF129" s="1"/>
      <c r="AG129" s="1"/>
      <c r="AH129" s="1"/>
      <c r="AI129" s="1"/>
      <c r="AJ129" s="1"/>
      <c r="AK129" s="1"/>
      <c r="AL129" s="1"/>
      <c r="AM129" s="1"/>
      <c r="AN129" s="1"/>
      <c r="AO129" s="1"/>
    </row>
    <row r="130" spans="1:42" s="17" customFormat="1" ht="19.25" customHeight="1" x14ac:dyDescent="0.4">
      <c r="A130" s="252" t="s">
        <v>535</v>
      </c>
      <c r="B130" s="228">
        <v>45913</v>
      </c>
      <c r="C130" s="18">
        <v>121</v>
      </c>
      <c r="D130" s="18">
        <v>411506885</v>
      </c>
      <c r="E130" s="19">
        <v>0.01</v>
      </c>
      <c r="F130" s="18" t="s">
        <v>278</v>
      </c>
      <c r="G130" s="18" t="s">
        <v>464</v>
      </c>
      <c r="H130" s="18" t="s">
        <v>368</v>
      </c>
      <c r="I130" s="336">
        <v>66</v>
      </c>
      <c r="J130" s="336">
        <v>660</v>
      </c>
      <c r="K130" s="18" t="s">
        <v>256</v>
      </c>
      <c r="L130" s="18" t="s">
        <v>316</v>
      </c>
      <c r="M130" s="336">
        <v>0</v>
      </c>
      <c r="N130" s="235">
        <v>0</v>
      </c>
      <c r="O130" s="20">
        <v>87052.96</v>
      </c>
      <c r="P130" s="20">
        <v>3482.1184000000003</v>
      </c>
      <c r="Q130" s="20">
        <v>55653.54</v>
      </c>
      <c r="R130" s="20">
        <v>2226.1415999999999</v>
      </c>
      <c r="S130" s="20">
        <v>9244</v>
      </c>
      <c r="T130" s="20">
        <v>369.76</v>
      </c>
      <c r="U130" s="20">
        <v>46409.54</v>
      </c>
      <c r="V130" s="20">
        <v>1856.3815999999999</v>
      </c>
      <c r="W130" s="20">
        <v>0</v>
      </c>
      <c r="X130" s="20">
        <v>0</v>
      </c>
      <c r="Y130" s="20">
        <v>47704.82</v>
      </c>
      <c r="Z130" s="20">
        <v>7948.7200000000012</v>
      </c>
      <c r="AA130" s="21">
        <v>317.94880000000006</v>
      </c>
      <c r="AB130" s="120">
        <v>0.125</v>
      </c>
      <c r="AC130" s="138">
        <v>0.9086909853496079</v>
      </c>
      <c r="AD130" s="137">
        <v>-0.7836909853496079</v>
      </c>
      <c r="AF130" s="1"/>
      <c r="AG130" s="1"/>
      <c r="AH130" s="1"/>
      <c r="AI130" s="1"/>
      <c r="AJ130" s="1"/>
      <c r="AK130" s="1"/>
      <c r="AL130" s="1"/>
      <c r="AM130" s="1"/>
      <c r="AN130" s="1"/>
      <c r="AO130" s="1"/>
    </row>
    <row r="131" spans="1:42" s="17" customFormat="1" ht="19.25" customHeight="1" x14ac:dyDescent="0.4">
      <c r="A131" s="252" t="s">
        <v>535</v>
      </c>
      <c r="B131" s="228">
        <v>45913</v>
      </c>
      <c r="C131" s="18">
        <v>122</v>
      </c>
      <c r="D131" s="18">
        <v>411519440</v>
      </c>
      <c r="E131" s="19">
        <v>0.01</v>
      </c>
      <c r="F131" s="18" t="s">
        <v>405</v>
      </c>
      <c r="G131" s="18" t="s">
        <v>465</v>
      </c>
      <c r="H131" s="18" t="s">
        <v>370</v>
      </c>
      <c r="I131" s="336">
        <v>75</v>
      </c>
      <c r="J131" s="336">
        <v>600</v>
      </c>
      <c r="K131" s="18" t="s">
        <v>256</v>
      </c>
      <c r="L131" s="18" t="s">
        <v>315</v>
      </c>
      <c r="M131" s="573">
        <v>0</v>
      </c>
      <c r="N131" s="235">
        <v>0</v>
      </c>
      <c r="O131" s="20">
        <v>266910.5</v>
      </c>
      <c r="P131" s="20">
        <v>10676.42</v>
      </c>
      <c r="Q131" s="20">
        <v>108089.79</v>
      </c>
      <c r="R131" s="20">
        <v>4323.5915999999997</v>
      </c>
      <c r="S131" s="20">
        <v>25004</v>
      </c>
      <c r="T131" s="20">
        <v>1000.16</v>
      </c>
      <c r="U131" s="20">
        <v>83085.789999999994</v>
      </c>
      <c r="V131" s="20">
        <v>3323.4315999999999</v>
      </c>
      <c r="W131" s="20">
        <v>13319.59</v>
      </c>
      <c r="X131" s="20">
        <v>0</v>
      </c>
      <c r="Y131" s="20">
        <v>63440.87</v>
      </c>
      <c r="Z131" s="20">
        <v>31329.329999999987</v>
      </c>
      <c r="AA131" s="21">
        <v>1253.1731999999995</v>
      </c>
      <c r="AB131" s="120">
        <v>0.10770000000000002</v>
      </c>
      <c r="AC131" s="138">
        <v>0.88262233969813852</v>
      </c>
      <c r="AD131" s="137">
        <v>-0.77492233969813851</v>
      </c>
      <c r="AF131" s="1"/>
      <c r="AG131" s="1"/>
      <c r="AH131" s="1"/>
      <c r="AI131" s="1"/>
      <c r="AJ131" s="1"/>
      <c r="AK131" s="1"/>
      <c r="AL131" s="1"/>
      <c r="AM131" s="1"/>
      <c r="AN131" s="1"/>
      <c r="AO131" s="1"/>
    </row>
    <row r="132" spans="1:42" s="17" customFormat="1" ht="19.25" customHeight="1" x14ac:dyDescent="0.4">
      <c r="A132" s="252" t="s">
        <v>535</v>
      </c>
      <c r="B132" s="228">
        <v>45913</v>
      </c>
      <c r="C132" s="18">
        <v>123</v>
      </c>
      <c r="D132" s="18">
        <v>411528010</v>
      </c>
      <c r="E132" s="19">
        <v>0.01</v>
      </c>
      <c r="F132" s="18" t="s">
        <v>405</v>
      </c>
      <c r="G132" s="18" t="s">
        <v>536</v>
      </c>
      <c r="H132" s="18" t="s">
        <v>370</v>
      </c>
      <c r="I132" s="336">
        <v>75</v>
      </c>
      <c r="J132" s="336">
        <v>600</v>
      </c>
      <c r="K132" s="18" t="s">
        <v>256</v>
      </c>
      <c r="L132" s="18" t="s">
        <v>315</v>
      </c>
      <c r="M132" s="573">
        <v>0</v>
      </c>
      <c r="N132" s="235">
        <v>0</v>
      </c>
      <c r="O132" s="20">
        <v>213591.75</v>
      </c>
      <c r="P132" s="20">
        <v>8543.67</v>
      </c>
      <c r="Q132" s="20">
        <v>110881.12</v>
      </c>
      <c r="R132" s="20">
        <v>4435.2447999999995</v>
      </c>
      <c r="S132" s="20">
        <v>12689</v>
      </c>
      <c r="T132" s="20">
        <v>507.56</v>
      </c>
      <c r="U132" s="20">
        <v>98192.12</v>
      </c>
      <c r="V132" s="20">
        <v>3927.6848</v>
      </c>
      <c r="W132" s="20">
        <v>7347.51</v>
      </c>
      <c r="X132" s="20">
        <v>0</v>
      </c>
      <c r="Y132" s="20">
        <v>76876.53</v>
      </c>
      <c r="Z132" s="20">
        <v>26657.08</v>
      </c>
      <c r="AA132" s="21">
        <v>1066.2832000000001</v>
      </c>
      <c r="AB132" s="120">
        <v>0.10770000000000002</v>
      </c>
      <c r="AC132" s="138">
        <v>0.87519611595485303</v>
      </c>
      <c r="AD132" s="137">
        <v>-0.76749611595485301</v>
      </c>
      <c r="AF132" s="1"/>
      <c r="AG132" s="1"/>
      <c r="AH132" s="1"/>
      <c r="AI132" s="1"/>
      <c r="AJ132" s="1"/>
      <c r="AK132" s="1"/>
      <c r="AL132" s="1"/>
      <c r="AM132" s="1"/>
      <c r="AN132" s="1"/>
      <c r="AO132" s="1"/>
    </row>
    <row r="133" spans="1:42" s="17" customFormat="1" ht="19.25" customHeight="1" x14ac:dyDescent="0.4">
      <c r="A133" s="252" t="s">
        <v>535</v>
      </c>
      <c r="B133" s="228">
        <v>45917</v>
      </c>
      <c r="C133" s="18">
        <v>124</v>
      </c>
      <c r="D133" s="18">
        <v>411537391</v>
      </c>
      <c r="E133" s="19">
        <v>0.01</v>
      </c>
      <c r="F133" s="18" t="s">
        <v>405</v>
      </c>
      <c r="G133" s="18" t="s">
        <v>466</v>
      </c>
      <c r="H133" s="18" t="s">
        <v>371</v>
      </c>
      <c r="I133" s="336">
        <v>88</v>
      </c>
      <c r="J133" s="336">
        <v>880</v>
      </c>
      <c r="K133" s="18" t="s">
        <v>257</v>
      </c>
      <c r="L133" s="18" t="s">
        <v>306</v>
      </c>
      <c r="M133" s="573">
        <v>0</v>
      </c>
      <c r="N133" s="235">
        <v>0</v>
      </c>
      <c r="O133" s="20">
        <v>88225.279999999999</v>
      </c>
      <c r="P133" s="20">
        <v>4201.2038095238095</v>
      </c>
      <c r="Q133" s="20">
        <v>45337.87</v>
      </c>
      <c r="R133" s="20">
        <v>2158.9461904761906</v>
      </c>
      <c r="S133" s="20">
        <v>3451</v>
      </c>
      <c r="T133" s="20">
        <v>164.33333333333334</v>
      </c>
      <c r="U133" s="20">
        <v>41886.870000000003</v>
      </c>
      <c r="V133" s="20">
        <v>1994.6128571428574</v>
      </c>
      <c r="W133" s="20">
        <v>840.45</v>
      </c>
      <c r="X133" s="20">
        <v>0</v>
      </c>
      <c r="Y133" s="20">
        <v>29413.01</v>
      </c>
      <c r="Z133" s="20">
        <v>15084.410000000003</v>
      </c>
      <c r="AA133" s="21">
        <v>718.30523809523822</v>
      </c>
      <c r="AB133" s="120">
        <v>0.13690000000000002</v>
      </c>
      <c r="AC133" s="138">
        <v>0.8290239486913501</v>
      </c>
      <c r="AD133" s="137">
        <v>-0.69212394869135008</v>
      </c>
      <c r="AF133" s="1"/>
      <c r="AG133" s="1"/>
      <c r="AH133" s="1"/>
      <c r="AI133" s="1"/>
      <c r="AJ133" s="1"/>
      <c r="AK133" s="1"/>
      <c r="AL133" s="1"/>
      <c r="AM133" s="1"/>
      <c r="AN133" s="1"/>
      <c r="AO133" s="1"/>
    </row>
    <row r="134" spans="1:42" s="17" customFormat="1" ht="19.25" customHeight="1" x14ac:dyDescent="0.4">
      <c r="A134" s="252" t="s">
        <v>535</v>
      </c>
      <c r="B134" s="228">
        <v>45917</v>
      </c>
      <c r="C134" s="18">
        <v>125</v>
      </c>
      <c r="D134" s="18">
        <v>411546321</v>
      </c>
      <c r="E134" s="19">
        <v>0.01</v>
      </c>
      <c r="F134" s="18" t="s">
        <v>405</v>
      </c>
      <c r="G134" s="18" t="s">
        <v>466</v>
      </c>
      <c r="H134" s="18" t="s">
        <v>371</v>
      </c>
      <c r="I134" s="336">
        <v>88</v>
      </c>
      <c r="J134" s="336">
        <v>880</v>
      </c>
      <c r="K134" s="18" t="s">
        <v>257</v>
      </c>
      <c r="L134" s="18" t="s">
        <v>306</v>
      </c>
      <c r="M134" s="573">
        <v>0</v>
      </c>
      <c r="N134" s="235">
        <v>0</v>
      </c>
      <c r="O134" s="20">
        <v>53921.120000000003</v>
      </c>
      <c r="P134" s="20">
        <v>2567.672380952381</v>
      </c>
      <c r="Q134" s="20">
        <v>27651.5</v>
      </c>
      <c r="R134" s="20">
        <v>1316.7380952380952</v>
      </c>
      <c r="S134" s="20">
        <v>2768</v>
      </c>
      <c r="T134" s="20">
        <v>131.8095238095238</v>
      </c>
      <c r="U134" s="20">
        <v>24883.5</v>
      </c>
      <c r="V134" s="20">
        <v>1184.9285714285713</v>
      </c>
      <c r="W134" s="20">
        <v>179.89</v>
      </c>
      <c r="X134" s="20">
        <v>0</v>
      </c>
      <c r="Y134" s="20">
        <v>24142.58</v>
      </c>
      <c r="Z134" s="20">
        <v>3329.0299999999988</v>
      </c>
      <c r="AA134" s="21">
        <v>158.52523809523805</v>
      </c>
      <c r="AB134" s="120">
        <v>0.13690000000000002</v>
      </c>
      <c r="AC134" s="138">
        <v>0.93826111178699556</v>
      </c>
      <c r="AD134" s="137">
        <v>-0.80136111178699554</v>
      </c>
      <c r="AF134" s="1"/>
      <c r="AG134" s="1"/>
      <c r="AH134" s="1"/>
      <c r="AI134" s="1"/>
      <c r="AJ134" s="1"/>
      <c r="AK134" s="1"/>
      <c r="AL134" s="1"/>
      <c r="AM134" s="1"/>
      <c r="AN134" s="1"/>
      <c r="AO134" s="1"/>
    </row>
    <row r="135" spans="1:42" s="17" customFormat="1" ht="19.25" customHeight="1" x14ac:dyDescent="0.4">
      <c r="A135" s="252" t="s">
        <v>535</v>
      </c>
      <c r="B135" s="228">
        <v>45917</v>
      </c>
      <c r="C135" s="18">
        <v>126</v>
      </c>
      <c r="D135" s="18">
        <v>411550820</v>
      </c>
      <c r="E135" s="19">
        <v>0.01</v>
      </c>
      <c r="F135" s="18" t="s">
        <v>405</v>
      </c>
      <c r="G135" s="18" t="s">
        <v>466</v>
      </c>
      <c r="H135" s="18" t="s">
        <v>371</v>
      </c>
      <c r="I135" s="336">
        <v>88</v>
      </c>
      <c r="J135" s="336">
        <v>880</v>
      </c>
      <c r="K135" s="18" t="s">
        <v>257</v>
      </c>
      <c r="L135" s="18" t="s">
        <v>306</v>
      </c>
      <c r="M135" s="573">
        <v>0</v>
      </c>
      <c r="N135" s="235">
        <v>0</v>
      </c>
      <c r="O135" s="20">
        <v>86935.2</v>
      </c>
      <c r="P135" s="20">
        <v>4139.7714285714283</v>
      </c>
      <c r="Q135" s="20">
        <v>45558.69</v>
      </c>
      <c r="R135" s="20">
        <v>2169.4614285714288</v>
      </c>
      <c r="S135" s="20">
        <v>6004</v>
      </c>
      <c r="T135" s="20">
        <v>285.90476190476193</v>
      </c>
      <c r="U135" s="20">
        <v>39554.69</v>
      </c>
      <c r="V135" s="20">
        <v>1883.5566666666668</v>
      </c>
      <c r="W135" s="20">
        <v>3597.27</v>
      </c>
      <c r="X135" s="20">
        <v>0</v>
      </c>
      <c r="Y135" s="20">
        <v>33582.54</v>
      </c>
      <c r="Z135" s="20">
        <v>8378.8800000000047</v>
      </c>
      <c r="AA135" s="21">
        <v>398.99428571428592</v>
      </c>
      <c r="AB135" s="120">
        <v>0.13690000000000002</v>
      </c>
      <c r="AC135" s="138">
        <v>0.90361924743947208</v>
      </c>
      <c r="AD135" s="137">
        <v>-0.76671924743947206</v>
      </c>
      <c r="AF135" s="1"/>
      <c r="AG135" s="1"/>
      <c r="AH135" s="1"/>
      <c r="AI135" s="1"/>
      <c r="AJ135" s="1"/>
      <c r="AK135" s="1"/>
      <c r="AL135" s="1"/>
      <c r="AM135" s="1"/>
      <c r="AN135" s="1"/>
      <c r="AO135" s="1"/>
    </row>
    <row r="136" spans="1:42" s="17" customFormat="1" ht="19.25" customHeight="1" x14ac:dyDescent="0.4">
      <c r="A136" s="252" t="s">
        <v>535</v>
      </c>
      <c r="B136" s="228">
        <v>45917</v>
      </c>
      <c r="C136" s="18">
        <v>127</v>
      </c>
      <c r="D136" s="18">
        <v>411566701</v>
      </c>
      <c r="E136" s="19">
        <v>0.01</v>
      </c>
      <c r="F136" s="18" t="s">
        <v>405</v>
      </c>
      <c r="G136" s="18" t="s">
        <v>467</v>
      </c>
      <c r="H136" s="18" t="s">
        <v>372</v>
      </c>
      <c r="I136" s="336">
        <v>60</v>
      </c>
      <c r="J136" s="336">
        <v>600</v>
      </c>
      <c r="K136" s="18" t="s">
        <v>257</v>
      </c>
      <c r="L136" s="18" t="s">
        <v>306</v>
      </c>
      <c r="M136" s="336">
        <v>0</v>
      </c>
      <c r="N136" s="235">
        <v>0</v>
      </c>
      <c r="O136" s="20">
        <v>158970.29999999999</v>
      </c>
      <c r="P136" s="20">
        <v>7570.0142857142855</v>
      </c>
      <c r="Q136" s="20">
        <v>80552.69</v>
      </c>
      <c r="R136" s="20">
        <v>3835.8423809523811</v>
      </c>
      <c r="S136" s="20">
        <v>17834</v>
      </c>
      <c r="T136" s="20">
        <v>849.23809523809518</v>
      </c>
      <c r="U136" s="20">
        <v>62718.69</v>
      </c>
      <c r="V136" s="20">
        <v>2986.6042857142857</v>
      </c>
      <c r="W136" s="20">
        <v>27833.91</v>
      </c>
      <c r="X136" s="20">
        <v>0</v>
      </c>
      <c r="Y136" s="20">
        <v>51136.58</v>
      </c>
      <c r="Z136" s="20">
        <v>1582.1999999999971</v>
      </c>
      <c r="AA136" s="21">
        <v>75.342857142857</v>
      </c>
      <c r="AB136" s="120">
        <v>0.12</v>
      </c>
      <c r="AC136" s="138">
        <v>0.99004719749538117</v>
      </c>
      <c r="AD136" s="137">
        <v>-0.87004719749538117</v>
      </c>
      <c r="AF136" s="1"/>
      <c r="AG136" s="1"/>
      <c r="AH136" s="1"/>
      <c r="AI136" s="1"/>
      <c r="AJ136" s="1"/>
      <c r="AK136" s="1"/>
      <c r="AL136" s="1"/>
      <c r="AM136" s="1"/>
      <c r="AN136" s="1"/>
      <c r="AO136" s="1"/>
    </row>
    <row r="137" spans="1:42" s="17" customFormat="1" ht="19.25" customHeight="1" x14ac:dyDescent="0.4">
      <c r="A137" s="252" t="s">
        <v>535</v>
      </c>
      <c r="B137" s="228">
        <v>45917</v>
      </c>
      <c r="C137" s="18">
        <v>128</v>
      </c>
      <c r="D137" s="18">
        <v>411573768</v>
      </c>
      <c r="E137" s="19">
        <v>0.01</v>
      </c>
      <c r="F137" s="18" t="s">
        <v>405</v>
      </c>
      <c r="G137" s="18" t="s">
        <v>468</v>
      </c>
      <c r="H137" s="18" t="s">
        <v>372</v>
      </c>
      <c r="I137" s="336">
        <v>60</v>
      </c>
      <c r="J137" s="336">
        <v>600</v>
      </c>
      <c r="K137" s="18" t="s">
        <v>257</v>
      </c>
      <c r="L137" s="18" t="s">
        <v>306</v>
      </c>
      <c r="M137" s="573">
        <v>0</v>
      </c>
      <c r="N137" s="235">
        <v>0</v>
      </c>
      <c r="O137" s="20">
        <v>39530.400000000001</v>
      </c>
      <c r="P137" s="20">
        <v>1882.4</v>
      </c>
      <c r="Q137" s="20">
        <v>21483.42</v>
      </c>
      <c r="R137" s="20">
        <v>1023.0199999999999</v>
      </c>
      <c r="S137" s="20">
        <v>3382</v>
      </c>
      <c r="T137" s="20">
        <v>161.04761904761904</v>
      </c>
      <c r="U137" s="20">
        <v>18101.419999999998</v>
      </c>
      <c r="V137" s="20">
        <v>861.97238095238083</v>
      </c>
      <c r="W137" s="20">
        <v>0</v>
      </c>
      <c r="X137" s="20">
        <v>0</v>
      </c>
      <c r="Y137" s="20">
        <v>18352.37</v>
      </c>
      <c r="Z137" s="20">
        <v>3131.0499999999993</v>
      </c>
      <c r="AA137" s="21">
        <v>149.09761904761902</v>
      </c>
      <c r="AB137" s="120">
        <v>0.12</v>
      </c>
      <c r="AC137" s="138">
        <v>0.92079387003420166</v>
      </c>
      <c r="AD137" s="137">
        <v>-0.80079387003420166</v>
      </c>
      <c r="AF137" s="1"/>
      <c r="AG137" s="1"/>
      <c r="AH137" s="1"/>
      <c r="AI137" s="1"/>
      <c r="AJ137" s="1"/>
      <c r="AK137" s="1"/>
      <c r="AL137" s="1"/>
      <c r="AM137" s="1"/>
      <c r="AN137" s="1"/>
      <c r="AO137" s="1"/>
    </row>
    <row r="138" spans="1:42" s="17" customFormat="1" ht="19.25" customHeight="1" x14ac:dyDescent="0.4">
      <c r="A138" s="252" t="s">
        <v>535</v>
      </c>
      <c r="B138" s="228">
        <v>45917</v>
      </c>
      <c r="C138" s="18">
        <v>129</v>
      </c>
      <c r="D138" s="18">
        <v>411581094</v>
      </c>
      <c r="E138" s="19">
        <v>0.01</v>
      </c>
      <c r="F138" s="18" t="s">
        <v>405</v>
      </c>
      <c r="G138" s="18" t="s">
        <v>467</v>
      </c>
      <c r="H138" s="18" t="s">
        <v>372</v>
      </c>
      <c r="I138" s="336">
        <v>60</v>
      </c>
      <c r="J138" s="336">
        <v>600</v>
      </c>
      <c r="K138" s="18" t="s">
        <v>257</v>
      </c>
      <c r="L138" s="18" t="s">
        <v>306</v>
      </c>
      <c r="M138" s="336">
        <v>0</v>
      </c>
      <c r="N138" s="235">
        <v>0</v>
      </c>
      <c r="O138" s="20">
        <v>96953.4</v>
      </c>
      <c r="P138" s="20">
        <v>4616.8285714285712</v>
      </c>
      <c r="Q138" s="20">
        <v>57321.67</v>
      </c>
      <c r="R138" s="20">
        <v>2729.6033333333335</v>
      </c>
      <c r="S138" s="20">
        <v>7188</v>
      </c>
      <c r="T138" s="20">
        <v>342.28571428571428</v>
      </c>
      <c r="U138" s="20">
        <v>50133.67</v>
      </c>
      <c r="V138" s="20">
        <v>2387.3176190476188</v>
      </c>
      <c r="W138" s="20">
        <v>2956.3</v>
      </c>
      <c r="X138" s="20">
        <v>0</v>
      </c>
      <c r="Y138" s="20">
        <v>42055.82</v>
      </c>
      <c r="Z138" s="20">
        <v>12309.549999999996</v>
      </c>
      <c r="AA138" s="21">
        <v>586.16904761904743</v>
      </c>
      <c r="AB138" s="120">
        <v>0.12</v>
      </c>
      <c r="AC138" s="138">
        <v>0.87303642780964885</v>
      </c>
      <c r="AD138" s="137">
        <v>-0.75303642780964886</v>
      </c>
      <c r="AF138" s="1"/>
      <c r="AG138" s="1"/>
      <c r="AH138" s="1"/>
      <c r="AI138" s="1"/>
      <c r="AJ138" s="1"/>
      <c r="AK138" s="1"/>
      <c r="AL138" s="1"/>
      <c r="AM138" s="1"/>
      <c r="AN138" s="1"/>
      <c r="AO138" s="1"/>
    </row>
    <row r="139" spans="1:42" s="17" customFormat="1" ht="19.25" customHeight="1" x14ac:dyDescent="0.4">
      <c r="A139" s="252" t="s">
        <v>535</v>
      </c>
      <c r="B139" s="228">
        <v>45913</v>
      </c>
      <c r="C139" s="18">
        <v>130</v>
      </c>
      <c r="D139" s="18">
        <v>411597779</v>
      </c>
      <c r="E139" s="19">
        <v>0.01</v>
      </c>
      <c r="F139" s="18" t="s">
        <v>405</v>
      </c>
      <c r="G139" s="18" t="s">
        <v>469</v>
      </c>
      <c r="H139" s="18" t="s">
        <v>352</v>
      </c>
      <c r="I139" s="336">
        <v>88</v>
      </c>
      <c r="J139" s="336">
        <v>880</v>
      </c>
      <c r="K139" s="18" t="s">
        <v>256</v>
      </c>
      <c r="L139" s="18" t="s">
        <v>315</v>
      </c>
      <c r="M139" s="573">
        <v>0</v>
      </c>
      <c r="N139" s="235">
        <v>0</v>
      </c>
      <c r="O139" s="20">
        <v>154759.92000000001</v>
      </c>
      <c r="P139" s="20">
        <v>6190.3968000000004</v>
      </c>
      <c r="Q139" s="20">
        <v>107201.57</v>
      </c>
      <c r="R139" s="20">
        <v>4288.0628000000006</v>
      </c>
      <c r="S139" s="20">
        <v>14370</v>
      </c>
      <c r="T139" s="20">
        <v>574.79999999999995</v>
      </c>
      <c r="U139" s="20">
        <v>92831.57</v>
      </c>
      <c r="V139" s="20">
        <v>3713.2628000000004</v>
      </c>
      <c r="W139" s="20">
        <v>1527.1</v>
      </c>
      <c r="X139" s="20">
        <v>0</v>
      </c>
      <c r="Y139" s="20">
        <v>79072.100000000006</v>
      </c>
      <c r="Z139" s="20">
        <v>26602.369999999995</v>
      </c>
      <c r="AA139" s="21">
        <v>1064.0947999999999</v>
      </c>
      <c r="AB139" s="120">
        <v>0.11029999999999995</v>
      </c>
      <c r="AC139" s="138">
        <v>0.82810555859682533</v>
      </c>
      <c r="AD139" s="137">
        <v>-0.71780555859682538</v>
      </c>
      <c r="AF139" s="1"/>
      <c r="AG139" s="1"/>
      <c r="AH139" s="1"/>
      <c r="AI139" s="1"/>
      <c r="AJ139" s="1"/>
      <c r="AK139" s="1"/>
      <c r="AL139" s="1"/>
      <c r="AM139" s="1"/>
      <c r="AN139" s="1"/>
      <c r="AO139" s="1"/>
    </row>
    <row r="140" spans="1:42" s="17" customFormat="1" ht="19.25" customHeight="1" x14ac:dyDescent="0.4">
      <c r="A140" s="252" t="s">
        <v>535</v>
      </c>
      <c r="B140" s="228">
        <v>45913</v>
      </c>
      <c r="C140" s="18">
        <v>131</v>
      </c>
      <c r="D140" s="18">
        <v>411609349</v>
      </c>
      <c r="E140" s="19">
        <v>0.01</v>
      </c>
      <c r="F140" s="18" t="s">
        <v>405</v>
      </c>
      <c r="G140" s="18" t="s">
        <v>469</v>
      </c>
      <c r="H140" s="18" t="s">
        <v>352</v>
      </c>
      <c r="I140" s="336">
        <v>88</v>
      </c>
      <c r="J140" s="336">
        <v>880</v>
      </c>
      <c r="K140" s="18" t="s">
        <v>256</v>
      </c>
      <c r="L140" s="18" t="s">
        <v>315</v>
      </c>
      <c r="M140" s="336">
        <v>0</v>
      </c>
      <c r="N140" s="235">
        <v>0</v>
      </c>
      <c r="O140" s="20">
        <v>162651.12</v>
      </c>
      <c r="P140" s="20">
        <v>6506.0447999999997</v>
      </c>
      <c r="Q140" s="20">
        <v>119640.92</v>
      </c>
      <c r="R140" s="20">
        <v>4785.6368000000002</v>
      </c>
      <c r="S140" s="20">
        <v>13979</v>
      </c>
      <c r="T140" s="20">
        <v>559.16</v>
      </c>
      <c r="U140" s="20">
        <v>105661.92</v>
      </c>
      <c r="V140" s="20">
        <v>4226.4768000000004</v>
      </c>
      <c r="W140" s="20">
        <v>6682.67</v>
      </c>
      <c r="X140" s="20">
        <v>0</v>
      </c>
      <c r="Y140" s="20">
        <v>86497.35</v>
      </c>
      <c r="Z140" s="20">
        <v>26460.899999999994</v>
      </c>
      <c r="AA140" s="21">
        <v>1058.4359999999997</v>
      </c>
      <c r="AB140" s="120">
        <v>0.11029999999999995</v>
      </c>
      <c r="AC140" s="138">
        <v>0.83731498436653862</v>
      </c>
      <c r="AD140" s="137">
        <v>-0.72701498436653866</v>
      </c>
      <c r="AF140" s="1"/>
      <c r="AG140" s="1"/>
      <c r="AH140" s="1"/>
      <c r="AI140" s="1"/>
      <c r="AJ140" s="1"/>
      <c r="AK140" s="1"/>
      <c r="AL140" s="1"/>
      <c r="AM140" s="1"/>
      <c r="AN140" s="1"/>
      <c r="AO140" s="1"/>
    </row>
    <row r="141" spans="1:42" s="17" customFormat="1" ht="19.25" customHeight="1" x14ac:dyDescent="0.4">
      <c r="A141" s="252" t="s">
        <v>535</v>
      </c>
      <c r="B141" s="228">
        <v>45914</v>
      </c>
      <c r="C141" s="18">
        <v>132</v>
      </c>
      <c r="D141" s="18">
        <v>411612544</v>
      </c>
      <c r="E141" s="19">
        <v>0.01</v>
      </c>
      <c r="F141" s="18" t="s">
        <v>228</v>
      </c>
      <c r="G141" s="18" t="s">
        <v>470</v>
      </c>
      <c r="H141" s="18" t="s">
        <v>346</v>
      </c>
      <c r="I141" s="336">
        <v>88</v>
      </c>
      <c r="J141" s="336">
        <v>880</v>
      </c>
      <c r="K141" s="18" t="s">
        <v>256</v>
      </c>
      <c r="L141" s="18" t="s">
        <v>317</v>
      </c>
      <c r="M141" s="573">
        <v>0</v>
      </c>
      <c r="N141" s="235">
        <v>0</v>
      </c>
      <c r="O141" s="20">
        <v>160356.79999999999</v>
      </c>
      <c r="P141" s="20">
        <v>6681.5333333333328</v>
      </c>
      <c r="Q141" s="20">
        <v>82646.61</v>
      </c>
      <c r="R141" s="20">
        <v>3443.6087499999999</v>
      </c>
      <c r="S141" s="20">
        <v>12594</v>
      </c>
      <c r="T141" s="20">
        <v>524.75</v>
      </c>
      <c r="U141" s="20">
        <v>70052.61</v>
      </c>
      <c r="V141" s="20">
        <v>2918.8587499999999</v>
      </c>
      <c r="W141" s="20">
        <v>7345.92</v>
      </c>
      <c r="X141" s="20">
        <v>0</v>
      </c>
      <c r="Y141" s="20">
        <v>48559.4</v>
      </c>
      <c r="Z141" s="20">
        <v>26741.29</v>
      </c>
      <c r="AA141" s="21">
        <v>1114.2204166666668</v>
      </c>
      <c r="AB141" s="120">
        <v>0.13470000000000004</v>
      </c>
      <c r="AC141" s="138">
        <v>0.83323881494267782</v>
      </c>
      <c r="AD141" s="137">
        <v>-0.69853881494267778</v>
      </c>
      <c r="AF141" s="1"/>
      <c r="AG141" s="1"/>
      <c r="AH141" s="1"/>
      <c r="AI141" s="1"/>
      <c r="AJ141" s="1"/>
      <c r="AK141" s="1"/>
      <c r="AL141" s="1"/>
      <c r="AM141" s="1"/>
      <c r="AN141" s="1"/>
      <c r="AO141" s="1"/>
    </row>
    <row r="142" spans="1:42" s="17" customFormat="1" ht="19.25" customHeight="1" x14ac:dyDescent="0.4">
      <c r="A142" s="252" t="s">
        <v>535</v>
      </c>
      <c r="B142" s="228">
        <v>45916</v>
      </c>
      <c r="C142" s="18">
        <v>133</v>
      </c>
      <c r="D142" s="18">
        <v>411628814</v>
      </c>
      <c r="E142" s="19">
        <v>0.01</v>
      </c>
      <c r="F142" s="18" t="s">
        <v>228</v>
      </c>
      <c r="G142" s="18" t="s">
        <v>471</v>
      </c>
      <c r="H142" s="18" t="s">
        <v>352</v>
      </c>
      <c r="I142" s="336">
        <v>88</v>
      </c>
      <c r="J142" s="336">
        <v>880</v>
      </c>
      <c r="K142" s="18" t="s">
        <v>256</v>
      </c>
      <c r="L142" s="18" t="s">
        <v>317</v>
      </c>
      <c r="M142" s="573">
        <v>0</v>
      </c>
      <c r="N142" s="235">
        <v>0</v>
      </c>
      <c r="O142" s="20">
        <v>151148.79999999999</v>
      </c>
      <c r="P142" s="20">
        <v>6870.4</v>
      </c>
      <c r="Q142" s="20">
        <v>82397.53</v>
      </c>
      <c r="R142" s="20">
        <v>3745.3422727272728</v>
      </c>
      <c r="S142" s="20">
        <v>11198</v>
      </c>
      <c r="T142" s="20">
        <v>509</v>
      </c>
      <c r="U142" s="20">
        <v>71199.53</v>
      </c>
      <c r="V142" s="20">
        <v>3236.3422727272728</v>
      </c>
      <c r="W142" s="20">
        <v>16997.490000000002</v>
      </c>
      <c r="X142" s="20">
        <v>0</v>
      </c>
      <c r="Y142" s="20">
        <v>51316.58</v>
      </c>
      <c r="Z142" s="20">
        <v>14083.459999999992</v>
      </c>
      <c r="AA142" s="21">
        <v>640.15727272727236</v>
      </c>
      <c r="AB142" s="120">
        <v>0.13470000000000004</v>
      </c>
      <c r="AC142" s="138">
        <v>0.90682387157555999</v>
      </c>
      <c r="AD142" s="137">
        <v>-0.77212387157555995</v>
      </c>
      <c r="AE142" s="23"/>
      <c r="AF142" s="1"/>
      <c r="AG142" s="1"/>
      <c r="AH142" s="1"/>
      <c r="AI142" s="1"/>
      <c r="AJ142" s="1"/>
      <c r="AK142" s="1"/>
      <c r="AL142" s="1"/>
      <c r="AM142" s="1"/>
      <c r="AN142" s="1"/>
      <c r="AO142" s="1"/>
      <c r="AP142" s="23"/>
    </row>
    <row r="143" spans="1:42" s="17" customFormat="1" ht="19.25" customHeight="1" x14ac:dyDescent="0.4">
      <c r="A143" s="252" t="s">
        <v>535</v>
      </c>
      <c r="B143" s="228">
        <v>45914</v>
      </c>
      <c r="C143" s="18">
        <v>134</v>
      </c>
      <c r="D143" s="18">
        <v>411632539</v>
      </c>
      <c r="E143" s="19">
        <v>0.01</v>
      </c>
      <c r="F143" s="18" t="s">
        <v>228</v>
      </c>
      <c r="G143" s="18" t="s">
        <v>470</v>
      </c>
      <c r="H143" s="18" t="s">
        <v>346</v>
      </c>
      <c r="I143" s="336">
        <v>88</v>
      </c>
      <c r="J143" s="336">
        <v>880</v>
      </c>
      <c r="K143" s="18" t="s">
        <v>256</v>
      </c>
      <c r="L143" s="18" t="s">
        <v>317</v>
      </c>
      <c r="M143" s="573">
        <v>0</v>
      </c>
      <c r="N143" s="235">
        <v>0</v>
      </c>
      <c r="O143" s="20">
        <v>121647.2</v>
      </c>
      <c r="P143" s="20">
        <v>5068.6333333333332</v>
      </c>
      <c r="Q143" s="20">
        <v>74877.679999999993</v>
      </c>
      <c r="R143" s="20">
        <v>3119.9033333333332</v>
      </c>
      <c r="S143" s="20">
        <v>13171</v>
      </c>
      <c r="T143" s="20">
        <v>548.79166666666663</v>
      </c>
      <c r="U143" s="20">
        <v>61706.68</v>
      </c>
      <c r="V143" s="20">
        <v>2571.1116666666667</v>
      </c>
      <c r="W143" s="20">
        <v>4362.8900000000003</v>
      </c>
      <c r="X143" s="20">
        <v>0</v>
      </c>
      <c r="Y143" s="20">
        <v>49439.59</v>
      </c>
      <c r="Z143" s="20">
        <v>21075.199999999997</v>
      </c>
      <c r="AA143" s="21">
        <v>878.13333333333321</v>
      </c>
      <c r="AB143" s="120">
        <v>0.13470000000000004</v>
      </c>
      <c r="AC143" s="138">
        <v>0.82675145831552233</v>
      </c>
      <c r="AD143" s="137">
        <v>-0.69205145831552228</v>
      </c>
      <c r="AE143" s="1"/>
      <c r="AF143" s="1"/>
      <c r="AG143" s="1"/>
      <c r="AH143" s="1"/>
      <c r="AI143" s="1"/>
      <c r="AJ143" s="1"/>
      <c r="AK143" s="1"/>
      <c r="AL143" s="1"/>
      <c r="AM143" s="1"/>
      <c r="AN143" s="1"/>
      <c r="AO143" s="1"/>
      <c r="AP143" s="1"/>
    </row>
    <row r="144" spans="1:42" s="17" customFormat="1" ht="19.25" customHeight="1" x14ac:dyDescent="0.4">
      <c r="A144" s="252" t="s">
        <v>535</v>
      </c>
      <c r="B144" s="228">
        <v>45914</v>
      </c>
      <c r="C144" s="18">
        <v>135</v>
      </c>
      <c r="D144" s="18">
        <v>411643058</v>
      </c>
      <c r="E144" s="19">
        <v>0.01</v>
      </c>
      <c r="F144" s="18" t="s">
        <v>228</v>
      </c>
      <c r="G144" s="18" t="s">
        <v>472</v>
      </c>
      <c r="H144" s="18" t="s">
        <v>335</v>
      </c>
      <c r="I144" s="336">
        <v>75</v>
      </c>
      <c r="J144" s="336">
        <v>750</v>
      </c>
      <c r="K144" s="18" t="s">
        <v>256</v>
      </c>
      <c r="L144" s="18" t="s">
        <v>317</v>
      </c>
      <c r="M144" s="573">
        <v>0</v>
      </c>
      <c r="N144" s="235">
        <v>0</v>
      </c>
      <c r="O144" s="20">
        <v>123254.25</v>
      </c>
      <c r="P144" s="20">
        <v>5135.59375</v>
      </c>
      <c r="Q144" s="20">
        <v>73350.48000000001</v>
      </c>
      <c r="R144" s="20">
        <v>3056.2700000000004</v>
      </c>
      <c r="S144" s="20">
        <v>9066</v>
      </c>
      <c r="T144" s="20">
        <v>377.75</v>
      </c>
      <c r="U144" s="20">
        <v>64284.480000000003</v>
      </c>
      <c r="V144" s="20">
        <v>2678.52</v>
      </c>
      <c r="W144" s="20">
        <v>13992.5</v>
      </c>
      <c r="X144" s="20">
        <v>0</v>
      </c>
      <c r="Y144" s="20">
        <v>63536.95</v>
      </c>
      <c r="Z144" s="20">
        <v>-4178.9699999999866</v>
      </c>
      <c r="AA144" s="21">
        <v>-174.12374999999943</v>
      </c>
      <c r="AB144" s="120">
        <v>0.124</v>
      </c>
      <c r="AC144" s="138">
        <v>1.0339052811566334</v>
      </c>
      <c r="AD144" s="137">
        <v>-0.90990528115663338</v>
      </c>
      <c r="AE144" s="1"/>
      <c r="AF144" s="1"/>
      <c r="AG144" s="1"/>
      <c r="AH144" s="1"/>
      <c r="AI144" s="1"/>
      <c r="AJ144" s="1"/>
      <c r="AK144" s="1"/>
      <c r="AL144" s="1"/>
      <c r="AM144" s="1"/>
      <c r="AN144" s="1"/>
      <c r="AO144" s="1"/>
      <c r="AP144" s="1"/>
    </row>
    <row r="145" spans="1:43" s="17" customFormat="1" ht="19.25" customHeight="1" x14ac:dyDescent="0.4">
      <c r="A145" s="252" t="s">
        <v>535</v>
      </c>
      <c r="B145" s="228">
        <v>45914</v>
      </c>
      <c r="C145" s="18">
        <v>136</v>
      </c>
      <c r="D145" s="18">
        <v>411650503</v>
      </c>
      <c r="E145" s="19">
        <v>0.01</v>
      </c>
      <c r="F145" s="18" t="s">
        <v>228</v>
      </c>
      <c r="G145" s="18" t="s">
        <v>472</v>
      </c>
      <c r="H145" s="18" t="s">
        <v>335</v>
      </c>
      <c r="I145" s="336">
        <v>75</v>
      </c>
      <c r="J145" s="336">
        <v>750</v>
      </c>
      <c r="K145" s="18" t="s">
        <v>256</v>
      </c>
      <c r="L145" s="18" t="s">
        <v>317</v>
      </c>
      <c r="M145" s="573">
        <v>0</v>
      </c>
      <c r="N145" s="235">
        <v>0</v>
      </c>
      <c r="O145" s="20">
        <v>92370</v>
      </c>
      <c r="P145" s="20">
        <v>3848.75</v>
      </c>
      <c r="Q145" s="20">
        <v>55899.92</v>
      </c>
      <c r="R145" s="20">
        <v>2329.1633333333334</v>
      </c>
      <c r="S145" s="20">
        <v>8204</v>
      </c>
      <c r="T145" s="20">
        <v>341.83333333333331</v>
      </c>
      <c r="U145" s="20">
        <v>47695.92</v>
      </c>
      <c r="V145" s="20">
        <v>1987.33</v>
      </c>
      <c r="W145" s="20">
        <v>2799.23</v>
      </c>
      <c r="X145" s="20">
        <v>0</v>
      </c>
      <c r="Y145" s="20">
        <v>35122.14</v>
      </c>
      <c r="Z145" s="20">
        <v>17978.549999999996</v>
      </c>
      <c r="AA145" s="21">
        <v>749.10624999999982</v>
      </c>
      <c r="AB145" s="120">
        <v>0.124</v>
      </c>
      <c r="AC145" s="138">
        <v>0.80536375446573572</v>
      </c>
      <c r="AD145" s="137">
        <v>-0.68136375446573572</v>
      </c>
      <c r="AE145" s="1"/>
      <c r="AF145" s="1"/>
      <c r="AG145" s="1"/>
      <c r="AH145" s="1"/>
      <c r="AI145" s="1"/>
      <c r="AJ145" s="1"/>
      <c r="AK145" s="1"/>
      <c r="AL145" s="1"/>
      <c r="AM145" s="1"/>
      <c r="AN145" s="1"/>
      <c r="AO145" s="1"/>
      <c r="AP145" s="1"/>
    </row>
    <row r="146" spans="1:43" s="17" customFormat="1" ht="19.25" customHeight="1" x14ac:dyDescent="0.4">
      <c r="A146" s="252" t="s">
        <v>535</v>
      </c>
      <c r="B146" s="228">
        <v>45914</v>
      </c>
      <c r="C146" s="18">
        <v>137</v>
      </c>
      <c r="D146" s="18">
        <v>411664009</v>
      </c>
      <c r="E146" s="19">
        <v>0.01</v>
      </c>
      <c r="F146" s="18" t="s">
        <v>228</v>
      </c>
      <c r="G146" s="18" t="s">
        <v>472</v>
      </c>
      <c r="H146" s="18" t="s">
        <v>335</v>
      </c>
      <c r="I146" s="336">
        <v>75</v>
      </c>
      <c r="J146" s="336">
        <v>750</v>
      </c>
      <c r="K146" s="18" t="s">
        <v>256</v>
      </c>
      <c r="L146" s="18" t="s">
        <v>317</v>
      </c>
      <c r="M146" s="573">
        <v>0</v>
      </c>
      <c r="N146" s="235">
        <v>0</v>
      </c>
      <c r="O146" s="20">
        <v>102517.5</v>
      </c>
      <c r="P146" s="20">
        <v>4271.5625</v>
      </c>
      <c r="Q146" s="20">
        <v>61429.27</v>
      </c>
      <c r="R146" s="20">
        <v>2559.5529166666665</v>
      </c>
      <c r="S146" s="20">
        <v>6783</v>
      </c>
      <c r="T146" s="20">
        <v>282.625</v>
      </c>
      <c r="U146" s="20">
        <v>54646.27</v>
      </c>
      <c r="V146" s="20">
        <v>2276.9279166666665</v>
      </c>
      <c r="W146" s="20">
        <v>8115</v>
      </c>
      <c r="X146" s="20">
        <v>0</v>
      </c>
      <c r="Y146" s="20">
        <v>46073.79</v>
      </c>
      <c r="Z146" s="20">
        <v>7240.4799999999959</v>
      </c>
      <c r="AA146" s="21">
        <v>301.6866666666665</v>
      </c>
      <c r="AB146" s="120">
        <v>0.124</v>
      </c>
      <c r="AC146" s="138">
        <v>0.92937322896090913</v>
      </c>
      <c r="AD146" s="137">
        <v>-0.80537322896090913</v>
      </c>
      <c r="AE146" s="1"/>
      <c r="AF146" s="1"/>
      <c r="AG146" s="1"/>
      <c r="AH146" s="1"/>
      <c r="AI146" s="1"/>
      <c r="AJ146" s="1"/>
      <c r="AK146" s="1"/>
      <c r="AL146" s="1"/>
      <c r="AM146" s="1"/>
      <c r="AN146" s="1"/>
      <c r="AO146" s="1"/>
      <c r="AP146" s="1"/>
    </row>
    <row r="147" spans="1:43" s="17" customFormat="1" ht="19.25" customHeight="1" x14ac:dyDescent="0.4">
      <c r="A147" s="252" t="s">
        <v>535</v>
      </c>
      <c r="B147" s="228">
        <v>45920</v>
      </c>
      <c r="C147" s="18">
        <v>138</v>
      </c>
      <c r="D147" s="18">
        <v>411675660</v>
      </c>
      <c r="E147" s="19">
        <v>0.01</v>
      </c>
      <c r="F147" s="18" t="s">
        <v>405</v>
      </c>
      <c r="G147" s="18" t="s">
        <v>473</v>
      </c>
      <c r="H147" s="18" t="s">
        <v>344</v>
      </c>
      <c r="I147" s="336">
        <v>100</v>
      </c>
      <c r="J147" s="336">
        <v>1000</v>
      </c>
      <c r="K147" s="18" t="s">
        <v>256</v>
      </c>
      <c r="L147" s="18" t="s">
        <v>315</v>
      </c>
      <c r="M147" s="573">
        <v>0</v>
      </c>
      <c r="N147" s="235">
        <v>0</v>
      </c>
      <c r="O147" s="20">
        <v>60300.75</v>
      </c>
      <c r="P147" s="20">
        <v>3350.0416666666665</v>
      </c>
      <c r="Q147" s="20">
        <v>50170.99</v>
      </c>
      <c r="R147" s="20">
        <v>2787.277222222222</v>
      </c>
      <c r="S147" s="20">
        <v>6030</v>
      </c>
      <c r="T147" s="20">
        <v>335</v>
      </c>
      <c r="U147" s="20">
        <v>44140.99</v>
      </c>
      <c r="V147" s="20">
        <v>2452.277222222222</v>
      </c>
      <c r="W147" s="20">
        <v>2250.02</v>
      </c>
      <c r="X147" s="20">
        <v>0</v>
      </c>
      <c r="Y147" s="20">
        <v>36985.32</v>
      </c>
      <c r="Z147" s="20">
        <v>10935.650000000001</v>
      </c>
      <c r="AA147" s="21">
        <v>607.53611111111115</v>
      </c>
      <c r="AB147" s="120">
        <v>0.11780000000000002</v>
      </c>
      <c r="AC147" s="138">
        <v>0.81864819260125288</v>
      </c>
      <c r="AD147" s="137">
        <v>-0.70084819260125286</v>
      </c>
      <c r="AE147" s="1"/>
      <c r="AF147" s="1"/>
      <c r="AG147" s="1"/>
      <c r="AH147" s="1"/>
      <c r="AI147" s="1"/>
      <c r="AJ147" s="1"/>
      <c r="AK147" s="1"/>
      <c r="AL147" s="1"/>
      <c r="AM147" s="1"/>
      <c r="AN147" s="1"/>
      <c r="AO147" s="1"/>
      <c r="AP147" s="1"/>
    </row>
    <row r="148" spans="1:43" s="17" customFormat="1" ht="19.25" customHeight="1" x14ac:dyDescent="0.4">
      <c r="A148" s="252" t="s">
        <v>535</v>
      </c>
      <c r="B148" s="228">
        <v>45920</v>
      </c>
      <c r="C148" s="18">
        <v>139</v>
      </c>
      <c r="D148" s="18">
        <v>411683029</v>
      </c>
      <c r="E148" s="19">
        <v>0.01</v>
      </c>
      <c r="F148" s="18" t="s">
        <v>405</v>
      </c>
      <c r="G148" s="18" t="s">
        <v>473</v>
      </c>
      <c r="H148" s="18" t="s">
        <v>370</v>
      </c>
      <c r="I148" s="336">
        <v>75</v>
      </c>
      <c r="J148" s="336">
        <v>600</v>
      </c>
      <c r="K148" s="18" t="s">
        <v>256</v>
      </c>
      <c r="L148" s="18" t="s">
        <v>315</v>
      </c>
      <c r="M148" s="573">
        <v>0</v>
      </c>
      <c r="N148" s="235">
        <v>0</v>
      </c>
      <c r="O148" s="20">
        <v>70979.25</v>
      </c>
      <c r="P148" s="20">
        <v>3943.2916666666665</v>
      </c>
      <c r="Q148" s="20">
        <v>57666.04</v>
      </c>
      <c r="R148" s="20">
        <v>3203.6688888888889</v>
      </c>
      <c r="S148" s="20">
        <v>5653</v>
      </c>
      <c r="T148" s="20">
        <v>314.05555555555554</v>
      </c>
      <c r="U148" s="20">
        <v>52013.04</v>
      </c>
      <c r="V148" s="20">
        <v>2889.6133333333332</v>
      </c>
      <c r="W148" s="20">
        <v>3437.97</v>
      </c>
      <c r="X148" s="20">
        <v>0</v>
      </c>
      <c r="Y148" s="20">
        <v>48217.84</v>
      </c>
      <c r="Z148" s="20">
        <v>6010.2300000000032</v>
      </c>
      <c r="AA148" s="21">
        <v>333.90166666666687</v>
      </c>
      <c r="AB148" s="120">
        <v>0.11780000000000002</v>
      </c>
      <c r="AC148" s="138">
        <v>0.91532412641722749</v>
      </c>
      <c r="AD148" s="137">
        <v>-0.79752412641722747</v>
      </c>
      <c r="AE148" s="1"/>
      <c r="AF148" s="1"/>
      <c r="AG148" s="1"/>
      <c r="AH148" s="1"/>
      <c r="AI148" s="1"/>
      <c r="AJ148" s="1"/>
      <c r="AK148" s="1"/>
      <c r="AL148" s="1"/>
      <c r="AM148" s="1"/>
      <c r="AN148" s="1"/>
      <c r="AO148" s="1"/>
      <c r="AP148" s="1"/>
    </row>
    <row r="149" spans="1:43" s="17" customFormat="1" ht="19.25" customHeight="1" x14ac:dyDescent="0.4">
      <c r="A149" s="252" t="s">
        <v>535</v>
      </c>
      <c r="B149" s="228">
        <v>45914</v>
      </c>
      <c r="C149" s="18">
        <v>140</v>
      </c>
      <c r="D149" s="18">
        <v>411693344</v>
      </c>
      <c r="E149" s="19">
        <v>0.01</v>
      </c>
      <c r="F149" s="18" t="s">
        <v>278</v>
      </c>
      <c r="G149" s="18" t="s">
        <v>474</v>
      </c>
      <c r="H149" s="18" t="s">
        <v>373</v>
      </c>
      <c r="I149" s="336">
        <v>75</v>
      </c>
      <c r="J149" s="336">
        <v>750</v>
      </c>
      <c r="K149" s="18" t="s">
        <v>256</v>
      </c>
      <c r="L149" s="18" t="s">
        <v>318</v>
      </c>
      <c r="M149" s="573">
        <v>0</v>
      </c>
      <c r="N149" s="235">
        <v>0</v>
      </c>
      <c r="O149" s="20">
        <v>158131.14000000001</v>
      </c>
      <c r="P149" s="20">
        <v>6588.7975000000006</v>
      </c>
      <c r="Q149" s="20">
        <v>66783.16</v>
      </c>
      <c r="R149" s="20">
        <v>2782.6316666666667</v>
      </c>
      <c r="S149" s="20">
        <v>7380</v>
      </c>
      <c r="T149" s="20">
        <v>307.5</v>
      </c>
      <c r="U149" s="20">
        <v>59403.16</v>
      </c>
      <c r="V149" s="20">
        <v>2475.1316666666667</v>
      </c>
      <c r="W149" s="20">
        <v>33237</v>
      </c>
      <c r="X149" s="20">
        <v>0</v>
      </c>
      <c r="Y149" s="20">
        <v>50436.69</v>
      </c>
      <c r="Z149" s="20">
        <v>-16890.53</v>
      </c>
      <c r="AA149" s="21">
        <v>-703.77208333333328</v>
      </c>
      <c r="AB149" s="120">
        <v>0.12</v>
      </c>
      <c r="AC149" s="138">
        <v>1.106813433457825</v>
      </c>
      <c r="AD149" s="137">
        <v>-0.98681343345782502</v>
      </c>
      <c r="AE149" s="1"/>
      <c r="AF149" s="1"/>
      <c r="AG149" s="1"/>
      <c r="AH149" s="1"/>
      <c r="AI149" s="1"/>
      <c r="AJ149" s="1"/>
      <c r="AK149" s="1"/>
      <c r="AL149" s="1"/>
      <c r="AM149" s="1"/>
      <c r="AN149" s="1"/>
      <c r="AO149" s="1"/>
      <c r="AP149" s="1"/>
    </row>
    <row r="150" spans="1:43" s="17" customFormat="1" ht="19.25" customHeight="1" x14ac:dyDescent="0.4">
      <c r="A150" s="252" t="s">
        <v>535</v>
      </c>
      <c r="B150" s="228">
        <v>45914</v>
      </c>
      <c r="C150" s="18">
        <v>141</v>
      </c>
      <c r="D150" s="18">
        <v>411706366</v>
      </c>
      <c r="E150" s="19">
        <v>0.01</v>
      </c>
      <c r="F150" s="18" t="s">
        <v>278</v>
      </c>
      <c r="G150" s="18" t="s">
        <v>474</v>
      </c>
      <c r="H150" s="18" t="s">
        <v>335</v>
      </c>
      <c r="I150" s="336">
        <v>75</v>
      </c>
      <c r="J150" s="336">
        <v>750</v>
      </c>
      <c r="K150" s="18" t="s">
        <v>256</v>
      </c>
      <c r="L150" s="18" t="s">
        <v>318</v>
      </c>
      <c r="M150" s="573">
        <v>0</v>
      </c>
      <c r="N150" s="235">
        <v>0</v>
      </c>
      <c r="O150" s="20">
        <v>115236.41</v>
      </c>
      <c r="P150" s="20">
        <v>4801.5170833333332</v>
      </c>
      <c r="Q150" s="20">
        <v>56435.29</v>
      </c>
      <c r="R150" s="20">
        <v>2351.4704166666666</v>
      </c>
      <c r="S150" s="20">
        <v>9397</v>
      </c>
      <c r="T150" s="20">
        <v>391.54166666666669</v>
      </c>
      <c r="U150" s="20">
        <v>47038.29</v>
      </c>
      <c r="V150" s="20">
        <v>1959.92875</v>
      </c>
      <c r="W150" s="20">
        <v>5980.2</v>
      </c>
      <c r="X150" s="20">
        <v>0</v>
      </c>
      <c r="Y150" s="20">
        <v>42438.080000000002</v>
      </c>
      <c r="Z150" s="20">
        <v>8017.010000000002</v>
      </c>
      <c r="AA150" s="21">
        <v>334.04208333333344</v>
      </c>
      <c r="AB150" s="120">
        <v>0.12</v>
      </c>
      <c r="AC150" s="138">
        <v>0.93042988756765321</v>
      </c>
      <c r="AD150" s="137">
        <v>-0.81042988756765322</v>
      </c>
      <c r="AE150" s="1"/>
      <c r="AF150" s="1"/>
      <c r="AG150" s="1"/>
      <c r="AH150" s="1"/>
      <c r="AI150" s="1"/>
      <c r="AJ150" s="1"/>
      <c r="AK150" s="1"/>
      <c r="AL150" s="1"/>
      <c r="AM150" s="1"/>
      <c r="AN150" s="1"/>
      <c r="AO150" s="1"/>
      <c r="AP150" s="1"/>
      <c r="AQ150" s="23"/>
    </row>
    <row r="151" spans="1:43" s="23" customFormat="1" ht="19.25" customHeight="1" x14ac:dyDescent="0.4">
      <c r="A151" s="252" t="s">
        <v>535</v>
      </c>
      <c r="B151" s="228">
        <v>45914</v>
      </c>
      <c r="C151" s="18">
        <v>142</v>
      </c>
      <c r="D151" s="18">
        <v>411713419</v>
      </c>
      <c r="E151" s="19">
        <v>0.01</v>
      </c>
      <c r="F151" s="18" t="s">
        <v>278</v>
      </c>
      <c r="G151" s="18" t="s">
        <v>474</v>
      </c>
      <c r="H151" s="18" t="s">
        <v>335</v>
      </c>
      <c r="I151" s="336">
        <v>75</v>
      </c>
      <c r="J151" s="336">
        <v>750</v>
      </c>
      <c r="K151" s="18" t="s">
        <v>256</v>
      </c>
      <c r="L151" s="18" t="s">
        <v>318</v>
      </c>
      <c r="M151" s="573">
        <v>0</v>
      </c>
      <c r="N151" s="235">
        <v>0</v>
      </c>
      <c r="O151" s="20">
        <v>165109.71</v>
      </c>
      <c r="P151" s="20">
        <v>6879.57125</v>
      </c>
      <c r="Q151" s="20">
        <v>80587.399999999994</v>
      </c>
      <c r="R151" s="20">
        <v>3357.8083333333329</v>
      </c>
      <c r="S151" s="20">
        <v>9595</v>
      </c>
      <c r="T151" s="20">
        <v>399.79166666666669</v>
      </c>
      <c r="U151" s="20">
        <v>70992.399999999994</v>
      </c>
      <c r="V151" s="20">
        <v>2958.0166666666664</v>
      </c>
      <c r="W151" s="20">
        <v>5069.3999999999996</v>
      </c>
      <c r="X151" s="20">
        <v>0</v>
      </c>
      <c r="Y151" s="20">
        <v>53038.239999999998</v>
      </c>
      <c r="Z151" s="20">
        <v>22479.759999999995</v>
      </c>
      <c r="AA151" s="21">
        <v>936.65666666666641</v>
      </c>
      <c r="AB151" s="120">
        <v>0.12</v>
      </c>
      <c r="AC151" s="138">
        <v>0.86384955796966767</v>
      </c>
      <c r="AD151" s="137">
        <v>-0.74384955796966767</v>
      </c>
      <c r="AE151" s="1"/>
      <c r="AF151" s="1"/>
      <c r="AG151" s="1"/>
      <c r="AH151" s="1"/>
      <c r="AI151" s="1"/>
      <c r="AJ151" s="1"/>
      <c r="AK151" s="1"/>
      <c r="AL151" s="1"/>
      <c r="AM151" s="1"/>
      <c r="AN151" s="1"/>
      <c r="AO151" s="1"/>
      <c r="AP151" s="1"/>
      <c r="AQ151" s="1"/>
    </row>
    <row r="152" spans="1:43" ht="19.25" customHeight="1" x14ac:dyDescent="0.4">
      <c r="A152" s="252" t="s">
        <v>535</v>
      </c>
      <c r="B152" s="228">
        <v>45914</v>
      </c>
      <c r="C152" s="18">
        <v>143</v>
      </c>
      <c r="D152" s="18">
        <v>411724066</v>
      </c>
      <c r="E152" s="19">
        <v>0.01</v>
      </c>
      <c r="F152" s="18" t="s">
        <v>278</v>
      </c>
      <c r="G152" s="18" t="s">
        <v>475</v>
      </c>
      <c r="H152" s="18" t="s">
        <v>335</v>
      </c>
      <c r="I152" s="336">
        <v>75</v>
      </c>
      <c r="J152" s="336">
        <v>750</v>
      </c>
      <c r="K152" s="18" t="s">
        <v>256</v>
      </c>
      <c r="L152" s="18" t="s">
        <v>318</v>
      </c>
      <c r="M152" s="336">
        <v>0</v>
      </c>
      <c r="N152" s="235">
        <v>0</v>
      </c>
      <c r="O152" s="20">
        <v>145325.9</v>
      </c>
      <c r="P152" s="20">
        <v>6055.2458333333334</v>
      </c>
      <c r="Q152" s="20">
        <v>61566.559999999998</v>
      </c>
      <c r="R152" s="20">
        <v>2565.2733333333331</v>
      </c>
      <c r="S152" s="20">
        <v>11825</v>
      </c>
      <c r="T152" s="20">
        <v>492.70833333333331</v>
      </c>
      <c r="U152" s="20">
        <v>49741.56</v>
      </c>
      <c r="V152" s="20">
        <v>2072.5650000000001</v>
      </c>
      <c r="W152" s="20">
        <v>16139</v>
      </c>
      <c r="X152" s="20">
        <v>0</v>
      </c>
      <c r="Y152" s="20">
        <v>36094.660000000003</v>
      </c>
      <c r="Z152" s="20">
        <v>9332.8999999999942</v>
      </c>
      <c r="AA152" s="21">
        <v>388.87083333333311</v>
      </c>
      <c r="AB152" s="120">
        <v>0.10999999999999999</v>
      </c>
      <c r="AC152" s="138">
        <v>0.93577951349346544</v>
      </c>
      <c r="AD152" s="137">
        <v>-0.82577951349346546</v>
      </c>
      <c r="AF152" s="17"/>
      <c r="AG152" s="17"/>
      <c r="AH152" s="17"/>
      <c r="AI152" s="17"/>
      <c r="AJ152" s="17"/>
      <c r="AK152" s="17"/>
      <c r="AL152" s="17"/>
      <c r="AM152" s="17"/>
      <c r="AN152" s="17"/>
    </row>
    <row r="153" spans="1:43" ht="19.25" customHeight="1" x14ac:dyDescent="0.4">
      <c r="A153" s="252" t="s">
        <v>535</v>
      </c>
      <c r="B153" s="228">
        <v>45916</v>
      </c>
      <c r="C153" s="18">
        <v>144</v>
      </c>
      <c r="D153" s="18">
        <v>411731063</v>
      </c>
      <c r="E153" s="19">
        <v>0.01</v>
      </c>
      <c r="F153" s="18" t="s">
        <v>278</v>
      </c>
      <c r="G153" s="18" t="s">
        <v>475</v>
      </c>
      <c r="H153" s="18" t="s">
        <v>335</v>
      </c>
      <c r="I153" s="336">
        <v>75</v>
      </c>
      <c r="J153" s="336">
        <v>750</v>
      </c>
      <c r="K153" s="18" t="s">
        <v>256</v>
      </c>
      <c r="L153" s="18" t="s">
        <v>318</v>
      </c>
      <c r="M153" s="573">
        <v>0</v>
      </c>
      <c r="N153" s="235">
        <v>0</v>
      </c>
      <c r="O153" s="20">
        <v>86431.360000000001</v>
      </c>
      <c r="P153" s="20">
        <v>3928.6981818181816</v>
      </c>
      <c r="Q153" s="20">
        <v>45251.880000000005</v>
      </c>
      <c r="R153" s="20">
        <v>2056.9036363636365</v>
      </c>
      <c r="S153" s="20">
        <v>14775</v>
      </c>
      <c r="T153" s="20">
        <v>671.59090909090912</v>
      </c>
      <c r="U153" s="20">
        <v>30476.880000000001</v>
      </c>
      <c r="V153" s="20">
        <v>1385.3127272727272</v>
      </c>
      <c r="W153" s="20">
        <v>13201</v>
      </c>
      <c r="X153" s="20">
        <v>0</v>
      </c>
      <c r="Y153" s="20">
        <v>25270.02</v>
      </c>
      <c r="Z153" s="20">
        <v>6780.8600000000006</v>
      </c>
      <c r="AA153" s="21">
        <v>308.22090909090912</v>
      </c>
      <c r="AB153" s="120">
        <v>0.10999999999999999</v>
      </c>
      <c r="AC153" s="138">
        <v>0.92154629986153169</v>
      </c>
      <c r="AD153" s="137">
        <v>-0.81154629986153171</v>
      </c>
      <c r="AF153" s="17"/>
      <c r="AG153" s="17"/>
      <c r="AH153" s="17"/>
      <c r="AI153" s="17"/>
      <c r="AJ153" s="17"/>
      <c r="AK153" s="17"/>
      <c r="AL153" s="17"/>
      <c r="AM153" s="17"/>
      <c r="AN153" s="17"/>
    </row>
    <row r="154" spans="1:43" ht="19.25" customHeight="1" x14ac:dyDescent="0.4">
      <c r="A154" s="252" t="s">
        <v>535</v>
      </c>
      <c r="B154" s="228">
        <v>45914</v>
      </c>
      <c r="C154" s="18">
        <v>145</v>
      </c>
      <c r="D154" s="18">
        <v>411743481</v>
      </c>
      <c r="E154" s="19">
        <v>0.01</v>
      </c>
      <c r="F154" s="18" t="s">
        <v>278</v>
      </c>
      <c r="G154" s="18" t="s">
        <v>475</v>
      </c>
      <c r="H154" s="18" t="s">
        <v>335</v>
      </c>
      <c r="I154" s="336">
        <v>75</v>
      </c>
      <c r="J154" s="336">
        <v>750</v>
      </c>
      <c r="K154" s="18" t="s">
        <v>256</v>
      </c>
      <c r="L154" s="18" t="s">
        <v>318</v>
      </c>
      <c r="M154" s="573">
        <v>0</v>
      </c>
      <c r="N154" s="235">
        <v>0</v>
      </c>
      <c r="O154" s="20">
        <v>151797.79999999999</v>
      </c>
      <c r="P154" s="20">
        <v>6324.9083333333328</v>
      </c>
      <c r="Q154" s="20">
        <v>70620.850000000006</v>
      </c>
      <c r="R154" s="20">
        <v>2942.5354166666671</v>
      </c>
      <c r="S154" s="20">
        <v>17827</v>
      </c>
      <c r="T154" s="20">
        <v>742.79166666666663</v>
      </c>
      <c r="U154" s="20">
        <v>52793.85</v>
      </c>
      <c r="V154" s="20">
        <v>2199.7437500000001</v>
      </c>
      <c r="W154" s="20">
        <v>8976.25</v>
      </c>
      <c r="X154" s="20">
        <v>0</v>
      </c>
      <c r="Y154" s="20">
        <v>42040.55</v>
      </c>
      <c r="Z154" s="20">
        <v>19604.050000000003</v>
      </c>
      <c r="AA154" s="21">
        <v>816.83541666666679</v>
      </c>
      <c r="AB154" s="120">
        <v>0.10999999999999999</v>
      </c>
      <c r="AC154" s="138">
        <v>0.87085418892763933</v>
      </c>
      <c r="AD154" s="137">
        <v>-0.76085418892763934</v>
      </c>
      <c r="AF154" s="17"/>
      <c r="AG154" s="17"/>
      <c r="AH154" s="17"/>
      <c r="AI154" s="17"/>
      <c r="AJ154" s="17"/>
      <c r="AK154" s="17"/>
      <c r="AL154" s="17"/>
      <c r="AM154" s="17"/>
      <c r="AN154" s="17"/>
    </row>
    <row r="155" spans="1:43" ht="19.25" customHeight="1" x14ac:dyDescent="0.4">
      <c r="A155" s="252" t="s">
        <v>535</v>
      </c>
      <c r="B155" s="228">
        <v>45915</v>
      </c>
      <c r="C155" s="18">
        <v>146</v>
      </c>
      <c r="D155" s="18">
        <v>411751708</v>
      </c>
      <c r="E155" s="19">
        <v>0.01</v>
      </c>
      <c r="F155" s="18" t="s">
        <v>271</v>
      </c>
      <c r="G155" s="18" t="s">
        <v>476</v>
      </c>
      <c r="H155" s="18" t="s">
        <v>360</v>
      </c>
      <c r="I155" s="336">
        <v>60</v>
      </c>
      <c r="J155" s="336">
        <v>600</v>
      </c>
      <c r="K155" s="18" t="s">
        <v>256</v>
      </c>
      <c r="L155" s="18" t="s">
        <v>319</v>
      </c>
      <c r="M155" s="573">
        <v>0</v>
      </c>
      <c r="N155" s="235">
        <v>0</v>
      </c>
      <c r="O155" s="20">
        <v>108558.86</v>
      </c>
      <c r="P155" s="20">
        <v>4719.9504347826087</v>
      </c>
      <c r="Q155" s="20">
        <v>72262.8</v>
      </c>
      <c r="R155" s="20">
        <v>3141.8608695652174</v>
      </c>
      <c r="S155" s="20">
        <v>11633</v>
      </c>
      <c r="T155" s="20">
        <v>505.78260869565219</v>
      </c>
      <c r="U155" s="20">
        <v>60629.8</v>
      </c>
      <c r="V155" s="20">
        <v>2636.0782608695654</v>
      </c>
      <c r="W155" s="20">
        <v>5879.87</v>
      </c>
      <c r="X155" s="20">
        <v>0</v>
      </c>
      <c r="Y155" s="20">
        <v>52347.67</v>
      </c>
      <c r="Z155" s="20">
        <v>14035.260000000002</v>
      </c>
      <c r="AA155" s="21">
        <v>610.228695652174</v>
      </c>
      <c r="AB155" s="120">
        <v>0.13870000000000005</v>
      </c>
      <c r="AC155" s="138">
        <v>0.87071290173828286</v>
      </c>
      <c r="AD155" s="137">
        <v>-0.73201290173828282</v>
      </c>
      <c r="AF155" s="17"/>
      <c r="AG155" s="17"/>
      <c r="AH155" s="17"/>
      <c r="AI155" s="17"/>
      <c r="AJ155" s="17"/>
      <c r="AK155" s="17"/>
      <c r="AL155" s="17"/>
      <c r="AM155" s="17"/>
      <c r="AN155" s="17"/>
    </row>
    <row r="156" spans="1:43" ht="19.25" customHeight="1" x14ac:dyDescent="0.4">
      <c r="A156" s="252" t="s">
        <v>535</v>
      </c>
      <c r="B156" s="228">
        <v>45915</v>
      </c>
      <c r="C156" s="18">
        <v>147</v>
      </c>
      <c r="D156" s="18">
        <v>411767626</v>
      </c>
      <c r="E156" s="19">
        <v>0.01</v>
      </c>
      <c r="F156" s="18" t="s">
        <v>271</v>
      </c>
      <c r="G156" s="18" t="s">
        <v>476</v>
      </c>
      <c r="H156" s="18" t="s">
        <v>360</v>
      </c>
      <c r="I156" s="336">
        <v>60</v>
      </c>
      <c r="J156" s="336">
        <v>600</v>
      </c>
      <c r="K156" s="18" t="s">
        <v>256</v>
      </c>
      <c r="L156" s="18" t="s">
        <v>319</v>
      </c>
      <c r="M156" s="573">
        <v>0</v>
      </c>
      <c r="N156" s="235">
        <v>0</v>
      </c>
      <c r="O156" s="20">
        <v>127136.05</v>
      </c>
      <c r="P156" s="20">
        <v>5527.6543478260874</v>
      </c>
      <c r="Q156" s="20">
        <v>83105.91</v>
      </c>
      <c r="R156" s="20">
        <v>3613.300434782609</v>
      </c>
      <c r="S156" s="20">
        <v>7145</v>
      </c>
      <c r="T156" s="20">
        <v>310.6521739130435</v>
      </c>
      <c r="U156" s="20">
        <v>75960.91</v>
      </c>
      <c r="V156" s="20">
        <v>3302.6482608695655</v>
      </c>
      <c r="W156" s="20">
        <v>6996.01</v>
      </c>
      <c r="X156" s="20">
        <v>0</v>
      </c>
      <c r="Y156" s="20">
        <v>63911.33</v>
      </c>
      <c r="Z156" s="20">
        <v>12198.570000000007</v>
      </c>
      <c r="AA156" s="21">
        <v>530.3726086956525</v>
      </c>
      <c r="AB156" s="120">
        <v>0.13870000000000005</v>
      </c>
      <c r="AC156" s="138">
        <v>0.90405105396935015</v>
      </c>
      <c r="AD156" s="137">
        <v>-0.7653510539693501</v>
      </c>
      <c r="AF156" s="17"/>
      <c r="AG156" s="17"/>
      <c r="AH156" s="17"/>
      <c r="AI156" s="17"/>
      <c r="AJ156" s="17"/>
      <c r="AK156" s="17"/>
      <c r="AL156" s="17"/>
      <c r="AM156" s="17"/>
      <c r="AN156" s="17"/>
    </row>
    <row r="157" spans="1:43" ht="19.25" customHeight="1" x14ac:dyDescent="0.4">
      <c r="A157" s="252" t="s">
        <v>535</v>
      </c>
      <c r="B157" s="228">
        <v>45915</v>
      </c>
      <c r="C157" s="18">
        <v>148</v>
      </c>
      <c r="D157" s="18">
        <v>411777471</v>
      </c>
      <c r="E157" s="19">
        <v>0.01</v>
      </c>
      <c r="F157" s="18" t="s">
        <v>271</v>
      </c>
      <c r="G157" s="18" t="s">
        <v>477</v>
      </c>
      <c r="H157" s="18" t="s">
        <v>374</v>
      </c>
      <c r="I157" s="336">
        <v>75</v>
      </c>
      <c r="J157" s="336">
        <v>600</v>
      </c>
      <c r="K157" s="18" t="s">
        <v>256</v>
      </c>
      <c r="L157" s="18" t="s">
        <v>319</v>
      </c>
      <c r="M157" s="573">
        <v>0</v>
      </c>
      <c r="N157" s="235">
        <v>0</v>
      </c>
      <c r="O157" s="20">
        <v>161651.82</v>
      </c>
      <c r="P157" s="20">
        <v>7028.34</v>
      </c>
      <c r="Q157" s="20">
        <v>114316.95</v>
      </c>
      <c r="R157" s="20">
        <v>4970.3021739130436</v>
      </c>
      <c r="S157" s="20">
        <v>29002</v>
      </c>
      <c r="T157" s="20">
        <v>1260.9565217391305</v>
      </c>
      <c r="U157" s="20">
        <v>85314.95</v>
      </c>
      <c r="V157" s="20">
        <v>3709.3456521739131</v>
      </c>
      <c r="W157" s="20">
        <v>42292.52</v>
      </c>
      <c r="X157" s="20">
        <v>0</v>
      </c>
      <c r="Y157" s="20">
        <v>61424.41</v>
      </c>
      <c r="Z157" s="20">
        <v>10600.020000000004</v>
      </c>
      <c r="AA157" s="21">
        <v>460.87043478260887</v>
      </c>
      <c r="AB157" s="120">
        <v>0.13870000000000005</v>
      </c>
      <c r="AC157" s="138">
        <v>0.93442684406522603</v>
      </c>
      <c r="AD157" s="137">
        <v>-0.79572684406522598</v>
      </c>
      <c r="AF157" s="17"/>
      <c r="AG157" s="17"/>
      <c r="AH157" s="17"/>
      <c r="AI157" s="17"/>
      <c r="AJ157" s="17"/>
      <c r="AK157" s="17"/>
      <c r="AL157" s="17"/>
      <c r="AM157" s="17"/>
      <c r="AN157" s="17"/>
    </row>
    <row r="158" spans="1:43" ht="19.25" customHeight="1" x14ac:dyDescent="0.4">
      <c r="A158" s="252" t="s">
        <v>535</v>
      </c>
      <c r="B158" s="228">
        <v>45916</v>
      </c>
      <c r="C158" s="18">
        <v>149</v>
      </c>
      <c r="D158" s="18">
        <v>411782593</v>
      </c>
      <c r="E158" s="19">
        <v>0.01</v>
      </c>
      <c r="F158" s="18" t="s">
        <v>271</v>
      </c>
      <c r="G158" s="18" t="s">
        <v>477</v>
      </c>
      <c r="H158" s="18" t="s">
        <v>374</v>
      </c>
      <c r="I158" s="336">
        <v>75</v>
      </c>
      <c r="J158" s="336">
        <v>600</v>
      </c>
      <c r="K158" s="18" t="s">
        <v>256</v>
      </c>
      <c r="L158" s="18" t="s">
        <v>320</v>
      </c>
      <c r="M158" s="573">
        <v>0</v>
      </c>
      <c r="N158" s="235">
        <v>0</v>
      </c>
      <c r="O158" s="20">
        <v>140307.19</v>
      </c>
      <c r="P158" s="20">
        <v>6377.5995454545455</v>
      </c>
      <c r="Q158" s="20">
        <v>83323.25</v>
      </c>
      <c r="R158" s="20">
        <v>3787.4204545454545</v>
      </c>
      <c r="S158" s="20">
        <v>14810</v>
      </c>
      <c r="T158" s="20">
        <v>673.18181818181813</v>
      </c>
      <c r="U158" s="20">
        <v>68513.25</v>
      </c>
      <c r="V158" s="20">
        <v>3114.2386363636365</v>
      </c>
      <c r="W158" s="20">
        <v>21666.7</v>
      </c>
      <c r="X158" s="20">
        <v>0</v>
      </c>
      <c r="Y158" s="20">
        <v>47256.2</v>
      </c>
      <c r="Z158" s="20">
        <v>14400.350000000006</v>
      </c>
      <c r="AA158" s="21">
        <v>654.56136363636392</v>
      </c>
      <c r="AB158" s="120">
        <v>0.13870000000000005</v>
      </c>
      <c r="AC158" s="138">
        <v>0.89736555909928772</v>
      </c>
      <c r="AD158" s="137">
        <v>-0.75866555909928768</v>
      </c>
      <c r="AF158" s="17"/>
      <c r="AG158" s="17"/>
      <c r="AH158" s="17"/>
      <c r="AI158" s="17"/>
      <c r="AJ158" s="17"/>
      <c r="AK158" s="17"/>
      <c r="AL158" s="17"/>
      <c r="AM158" s="17"/>
      <c r="AN158" s="17"/>
    </row>
    <row r="159" spans="1:43" ht="19.25" customHeight="1" x14ac:dyDescent="0.4">
      <c r="A159" s="252" t="s">
        <v>535</v>
      </c>
      <c r="B159" s="228">
        <v>45919</v>
      </c>
      <c r="C159" s="18">
        <v>150</v>
      </c>
      <c r="D159" s="18">
        <v>411794580</v>
      </c>
      <c r="E159" s="19">
        <v>0.01</v>
      </c>
      <c r="F159" s="18" t="s">
        <v>156</v>
      </c>
      <c r="G159" s="18" t="s">
        <v>478</v>
      </c>
      <c r="H159" s="18" t="s">
        <v>375</v>
      </c>
      <c r="I159" s="336">
        <v>88</v>
      </c>
      <c r="J159" s="336">
        <v>888</v>
      </c>
      <c r="K159" s="18" t="s">
        <v>256</v>
      </c>
      <c r="L159" s="18" t="s">
        <v>313</v>
      </c>
      <c r="M159" s="573">
        <v>0</v>
      </c>
      <c r="N159" s="235">
        <v>0</v>
      </c>
      <c r="O159" s="20">
        <v>209418.55</v>
      </c>
      <c r="P159" s="20">
        <v>11022.028947368421</v>
      </c>
      <c r="Q159" s="20">
        <v>135070.93</v>
      </c>
      <c r="R159" s="20">
        <v>7108.9963157894736</v>
      </c>
      <c r="S159" s="20">
        <v>14467</v>
      </c>
      <c r="T159" s="20">
        <v>761.42105263157896</v>
      </c>
      <c r="U159" s="20">
        <v>120603.93</v>
      </c>
      <c r="V159" s="20">
        <v>6347.5752631578944</v>
      </c>
      <c r="W159" s="20">
        <v>4842.28</v>
      </c>
      <c r="X159" s="20">
        <v>0</v>
      </c>
      <c r="Y159" s="20">
        <v>105865.02</v>
      </c>
      <c r="Z159" s="20">
        <v>24363.62999999999</v>
      </c>
      <c r="AA159" s="21">
        <v>1282.2963157894731</v>
      </c>
      <c r="AB159" s="120">
        <v>0.11009999999999998</v>
      </c>
      <c r="AC159" s="138">
        <v>0.88366059262658436</v>
      </c>
      <c r="AD159" s="137">
        <v>-0.77356059262658439</v>
      </c>
      <c r="AF159" s="23"/>
      <c r="AG159" s="23"/>
      <c r="AH159" s="23"/>
      <c r="AI159" s="23"/>
      <c r="AJ159" s="23"/>
      <c r="AK159" s="23"/>
      <c r="AL159" s="23"/>
      <c r="AM159" s="23"/>
      <c r="AN159" s="23"/>
    </row>
    <row r="160" spans="1:43" ht="19.25" customHeight="1" x14ac:dyDescent="0.4">
      <c r="A160" s="252" t="s">
        <v>535</v>
      </c>
      <c r="B160" s="228">
        <v>45919</v>
      </c>
      <c r="C160" s="18">
        <v>151</v>
      </c>
      <c r="D160" s="18">
        <v>411803693</v>
      </c>
      <c r="E160" s="19">
        <v>0.01</v>
      </c>
      <c r="F160" s="18" t="s">
        <v>156</v>
      </c>
      <c r="G160" s="18" t="s">
        <v>479</v>
      </c>
      <c r="H160" s="18" t="s">
        <v>375</v>
      </c>
      <c r="I160" s="336">
        <v>88</v>
      </c>
      <c r="J160" s="336">
        <v>888</v>
      </c>
      <c r="K160" s="18" t="s">
        <v>256</v>
      </c>
      <c r="L160" s="18" t="s">
        <v>313</v>
      </c>
      <c r="M160" s="573">
        <v>0</v>
      </c>
      <c r="N160" s="235">
        <v>0</v>
      </c>
      <c r="O160" s="20">
        <v>140368.12</v>
      </c>
      <c r="P160" s="20">
        <v>7387.7957894736837</v>
      </c>
      <c r="Q160" s="20">
        <v>102280.54</v>
      </c>
      <c r="R160" s="20">
        <v>5383.1863157894732</v>
      </c>
      <c r="S160" s="20">
        <v>8199</v>
      </c>
      <c r="T160" s="20">
        <v>431.5263157894737</v>
      </c>
      <c r="U160" s="20">
        <v>94081.54</v>
      </c>
      <c r="V160" s="20">
        <v>4951.66</v>
      </c>
      <c r="W160" s="20">
        <v>197.59</v>
      </c>
      <c r="X160" s="20">
        <v>0</v>
      </c>
      <c r="Y160" s="20">
        <v>80211.38</v>
      </c>
      <c r="Z160" s="20">
        <v>21871.569999999992</v>
      </c>
      <c r="AA160" s="21">
        <v>1151.1352631578943</v>
      </c>
      <c r="AB160" s="120">
        <v>0.11009999999999998</v>
      </c>
      <c r="AC160" s="138">
        <v>0.84418420649931059</v>
      </c>
      <c r="AD160" s="137">
        <v>-0.73408420649931061</v>
      </c>
    </row>
    <row r="161" spans="1:41" ht="19.25" customHeight="1" x14ac:dyDescent="0.4">
      <c r="A161" s="252" t="s">
        <v>535</v>
      </c>
      <c r="B161" s="228">
        <v>45919</v>
      </c>
      <c r="C161" s="18">
        <v>152</v>
      </c>
      <c r="D161" s="18">
        <v>411816744</v>
      </c>
      <c r="E161" s="19">
        <v>0.01</v>
      </c>
      <c r="F161" s="18" t="s">
        <v>156</v>
      </c>
      <c r="G161" s="18" t="s">
        <v>478</v>
      </c>
      <c r="H161" s="18" t="s">
        <v>375</v>
      </c>
      <c r="I161" s="336">
        <v>88</v>
      </c>
      <c r="J161" s="336">
        <v>888</v>
      </c>
      <c r="K161" s="18" t="s">
        <v>256</v>
      </c>
      <c r="L161" s="18" t="s">
        <v>313</v>
      </c>
      <c r="M161" s="336">
        <v>0</v>
      </c>
      <c r="N161" s="235">
        <v>0</v>
      </c>
      <c r="O161" s="20">
        <v>158917.63</v>
      </c>
      <c r="P161" s="20">
        <v>8364.0857894736837</v>
      </c>
      <c r="Q161" s="20">
        <v>123692.18</v>
      </c>
      <c r="R161" s="20">
        <v>6510.1147368421052</v>
      </c>
      <c r="S161" s="20">
        <v>11521</v>
      </c>
      <c r="T161" s="20">
        <v>606.36842105263156</v>
      </c>
      <c r="U161" s="20">
        <v>112171.18</v>
      </c>
      <c r="V161" s="20">
        <v>5903.7463157894736</v>
      </c>
      <c r="W161" s="20">
        <v>20267.8</v>
      </c>
      <c r="X161" s="20">
        <v>0</v>
      </c>
      <c r="Y161" s="20">
        <v>96623.64</v>
      </c>
      <c r="Z161" s="20">
        <v>6800.7399999999907</v>
      </c>
      <c r="AA161" s="21">
        <v>357.93368421052583</v>
      </c>
      <c r="AB161" s="120">
        <v>0.11009999999999998</v>
      </c>
      <c r="AC161" s="138">
        <v>0.95720588080756053</v>
      </c>
      <c r="AD161" s="137">
        <v>-0.84710588080756055</v>
      </c>
    </row>
    <row r="162" spans="1:41" ht="19.25" customHeight="1" x14ac:dyDescent="0.4">
      <c r="A162" s="252" t="s">
        <v>535</v>
      </c>
      <c r="B162" s="228">
        <v>45915</v>
      </c>
      <c r="C162" s="18">
        <v>153</v>
      </c>
      <c r="D162" s="18">
        <v>411820150</v>
      </c>
      <c r="E162" s="19">
        <v>0.01</v>
      </c>
      <c r="F162" s="18" t="s">
        <v>156</v>
      </c>
      <c r="G162" s="18" t="s">
        <v>480</v>
      </c>
      <c r="H162" s="18" t="s">
        <v>376</v>
      </c>
      <c r="I162" s="336">
        <v>40</v>
      </c>
      <c r="J162" s="336">
        <v>400</v>
      </c>
      <c r="K162" s="18" t="s">
        <v>256</v>
      </c>
      <c r="L162" s="18" t="s">
        <v>313</v>
      </c>
      <c r="M162" s="336">
        <v>0</v>
      </c>
      <c r="N162" s="235">
        <v>0</v>
      </c>
      <c r="O162" s="20">
        <v>128089.79</v>
      </c>
      <c r="P162" s="20">
        <v>5569.1213043478256</v>
      </c>
      <c r="Q162" s="20">
        <v>90470.41</v>
      </c>
      <c r="R162" s="20">
        <v>3933.496086956522</v>
      </c>
      <c r="S162" s="20">
        <v>5558</v>
      </c>
      <c r="T162" s="20">
        <v>241.65217391304347</v>
      </c>
      <c r="U162" s="20">
        <v>84912.41</v>
      </c>
      <c r="V162" s="20">
        <v>3691.8439130434786</v>
      </c>
      <c r="W162" s="20">
        <v>109.2</v>
      </c>
      <c r="X162" s="20">
        <v>0</v>
      </c>
      <c r="Y162" s="20">
        <v>76781.7</v>
      </c>
      <c r="Z162" s="20">
        <v>13579.510000000009</v>
      </c>
      <c r="AA162" s="21">
        <v>590.41347826086997</v>
      </c>
      <c r="AB162" s="120">
        <v>0.11350000000000005</v>
      </c>
      <c r="AC162" s="138">
        <v>0.8939844463793718</v>
      </c>
      <c r="AD162" s="137">
        <v>-0.78048444637937175</v>
      </c>
    </row>
    <row r="163" spans="1:41" ht="19.25" customHeight="1" x14ac:dyDescent="0.4">
      <c r="A163" s="252" t="s">
        <v>535</v>
      </c>
      <c r="B163" s="228">
        <v>45915</v>
      </c>
      <c r="C163" s="18">
        <v>154</v>
      </c>
      <c r="D163" s="18">
        <v>411839027</v>
      </c>
      <c r="E163" s="19">
        <v>0.01</v>
      </c>
      <c r="F163" s="18" t="s">
        <v>156</v>
      </c>
      <c r="G163" s="18" t="s">
        <v>481</v>
      </c>
      <c r="H163" s="18" t="s">
        <v>376</v>
      </c>
      <c r="I163" s="336">
        <v>40</v>
      </c>
      <c r="J163" s="336">
        <v>400</v>
      </c>
      <c r="K163" s="18" t="s">
        <v>256</v>
      </c>
      <c r="L163" s="18" t="s">
        <v>313</v>
      </c>
      <c r="M163" s="573">
        <v>0</v>
      </c>
      <c r="N163" s="235">
        <v>0</v>
      </c>
      <c r="O163" s="20">
        <v>112501.33</v>
      </c>
      <c r="P163" s="20">
        <v>4891.362173913044</v>
      </c>
      <c r="Q163" s="20">
        <v>83679.75</v>
      </c>
      <c r="R163" s="20">
        <v>3638.25</v>
      </c>
      <c r="S163" s="20">
        <v>6016</v>
      </c>
      <c r="T163" s="20">
        <v>261.56521739130437</v>
      </c>
      <c r="U163" s="20">
        <v>77663.75</v>
      </c>
      <c r="V163" s="20">
        <v>3376.6847826086955</v>
      </c>
      <c r="W163" s="20">
        <v>1331.12</v>
      </c>
      <c r="X163" s="20">
        <v>0</v>
      </c>
      <c r="Y163" s="20">
        <v>61105.34</v>
      </c>
      <c r="Z163" s="20">
        <v>21243.29</v>
      </c>
      <c r="AA163" s="21">
        <v>923.62130434782614</v>
      </c>
      <c r="AB163" s="120">
        <v>0.11350000000000005</v>
      </c>
      <c r="AC163" s="138">
        <v>0.81117298791045411</v>
      </c>
      <c r="AD163" s="137">
        <v>-0.69767298791045407</v>
      </c>
    </row>
    <row r="164" spans="1:41" ht="19.25" customHeight="1" x14ac:dyDescent="0.4">
      <c r="A164" s="252" t="s">
        <v>535</v>
      </c>
      <c r="B164" s="228">
        <v>45915</v>
      </c>
      <c r="C164" s="18">
        <v>155</v>
      </c>
      <c r="D164" s="18">
        <v>411842836</v>
      </c>
      <c r="E164" s="19">
        <v>0.01</v>
      </c>
      <c r="F164" s="18" t="s">
        <v>156</v>
      </c>
      <c r="G164" s="18" t="s">
        <v>480</v>
      </c>
      <c r="H164" s="18" t="s">
        <v>376</v>
      </c>
      <c r="I164" s="336">
        <v>40</v>
      </c>
      <c r="J164" s="336">
        <v>400</v>
      </c>
      <c r="K164" s="18" t="s">
        <v>256</v>
      </c>
      <c r="L164" s="18" t="s">
        <v>313</v>
      </c>
      <c r="M164" s="573">
        <v>0</v>
      </c>
      <c r="N164" s="235">
        <v>0</v>
      </c>
      <c r="O164" s="20">
        <v>78516.13</v>
      </c>
      <c r="P164" s="20">
        <v>3413.7447826086959</v>
      </c>
      <c r="Q164" s="20">
        <v>90316.89</v>
      </c>
      <c r="R164" s="20">
        <v>3926.8213043478258</v>
      </c>
      <c r="S164" s="20">
        <v>4652</v>
      </c>
      <c r="T164" s="20">
        <v>202.2608695652174</v>
      </c>
      <c r="U164" s="20">
        <v>85664.89</v>
      </c>
      <c r="V164" s="20">
        <v>3724.5604347826088</v>
      </c>
      <c r="W164" s="20">
        <v>1400.75</v>
      </c>
      <c r="X164" s="20">
        <v>0</v>
      </c>
      <c r="Y164" s="20">
        <v>80328.02</v>
      </c>
      <c r="Z164" s="20">
        <v>8588.1199999999953</v>
      </c>
      <c r="AA164" s="21">
        <v>373.39652173913021</v>
      </c>
      <c r="AB164" s="120">
        <v>0.11350000000000005</v>
      </c>
      <c r="AC164" s="138">
        <v>0.89061967267108055</v>
      </c>
      <c r="AD164" s="137">
        <v>-0.77711967267108051</v>
      </c>
      <c r="AO164" s="17"/>
    </row>
    <row r="165" spans="1:41" ht="19.25" customHeight="1" x14ac:dyDescent="0.4">
      <c r="A165" s="252" t="s">
        <v>535</v>
      </c>
      <c r="B165" s="228">
        <v>45915</v>
      </c>
      <c r="C165" s="18">
        <v>156</v>
      </c>
      <c r="D165" s="18">
        <v>411856097</v>
      </c>
      <c r="E165" s="19">
        <v>0.01</v>
      </c>
      <c r="F165" s="18" t="s">
        <v>228</v>
      </c>
      <c r="G165" s="18" t="s">
        <v>482</v>
      </c>
      <c r="H165" s="18" t="s">
        <v>339</v>
      </c>
      <c r="I165" s="336">
        <v>75</v>
      </c>
      <c r="J165" s="336">
        <v>800</v>
      </c>
      <c r="K165" s="18" t="s">
        <v>256</v>
      </c>
      <c r="L165" s="18" t="s">
        <v>321</v>
      </c>
      <c r="M165" s="573">
        <v>46.67</v>
      </c>
      <c r="N165" s="235">
        <v>0</v>
      </c>
      <c r="O165" s="20">
        <v>341848</v>
      </c>
      <c r="P165" s="20">
        <v>14862.95652173913</v>
      </c>
      <c r="Q165" s="20">
        <v>146379.6</v>
      </c>
      <c r="R165" s="20">
        <v>6364.3304347826088</v>
      </c>
      <c r="S165" s="20">
        <v>33132</v>
      </c>
      <c r="T165" s="20">
        <v>1440.5217391304348</v>
      </c>
      <c r="U165" s="20">
        <v>113247.6</v>
      </c>
      <c r="V165" s="20">
        <v>4923.8086956521738</v>
      </c>
      <c r="W165" s="20">
        <v>36809.35</v>
      </c>
      <c r="X165" s="20">
        <v>0</v>
      </c>
      <c r="Y165" s="20">
        <v>86004.6</v>
      </c>
      <c r="Z165" s="20">
        <v>22492.239999999994</v>
      </c>
      <c r="AA165" s="21">
        <v>977.92347826086927</v>
      </c>
      <c r="AB165" s="120">
        <v>0.11329999999999996</v>
      </c>
      <c r="AC165" s="138">
        <v>0.93420397369591168</v>
      </c>
      <c r="AD165" s="137">
        <v>-0.82090397369591173</v>
      </c>
      <c r="AO165" s="17"/>
    </row>
    <row r="166" spans="1:41" ht="19.25" customHeight="1" x14ac:dyDescent="0.4">
      <c r="A166" s="252" t="s">
        <v>535</v>
      </c>
      <c r="B166" s="228">
        <v>45915</v>
      </c>
      <c r="C166" s="18">
        <v>157</v>
      </c>
      <c r="D166" s="18">
        <v>411865199</v>
      </c>
      <c r="E166" s="19">
        <v>0.01</v>
      </c>
      <c r="F166" s="18" t="s">
        <v>228</v>
      </c>
      <c r="G166" s="18" t="s">
        <v>482</v>
      </c>
      <c r="H166" s="18" t="s">
        <v>339</v>
      </c>
      <c r="I166" s="336">
        <v>75</v>
      </c>
      <c r="J166" s="336">
        <v>800</v>
      </c>
      <c r="K166" s="18" t="s">
        <v>256</v>
      </c>
      <c r="L166" s="18" t="s">
        <v>321</v>
      </c>
      <c r="M166" s="573">
        <v>46.67</v>
      </c>
      <c r="N166" s="235">
        <v>0</v>
      </c>
      <c r="O166" s="20">
        <v>237384</v>
      </c>
      <c r="P166" s="20">
        <v>10321.04347826087</v>
      </c>
      <c r="Q166" s="20">
        <v>107251.12</v>
      </c>
      <c r="R166" s="20">
        <v>4663.0921739130436</v>
      </c>
      <c r="S166" s="20">
        <v>13899</v>
      </c>
      <c r="T166" s="20">
        <v>604.304347826087</v>
      </c>
      <c r="U166" s="20">
        <v>93352.12</v>
      </c>
      <c r="V166" s="20">
        <v>4058.7878260869561</v>
      </c>
      <c r="W166" s="20">
        <v>21642.400000000001</v>
      </c>
      <c r="X166" s="20">
        <v>0</v>
      </c>
      <c r="Y166" s="20">
        <v>68592.17</v>
      </c>
      <c r="Z166" s="20">
        <v>15943.139999999989</v>
      </c>
      <c r="AA166" s="21">
        <v>693.1799999999995</v>
      </c>
      <c r="AB166" s="120">
        <v>0.11329999999999996</v>
      </c>
      <c r="AC166" s="138">
        <v>0.932838186229906</v>
      </c>
      <c r="AD166" s="137">
        <v>-0.81953818622990604</v>
      </c>
      <c r="AO166" s="17"/>
    </row>
    <row r="167" spans="1:41" ht="19.25" customHeight="1" x14ac:dyDescent="0.4">
      <c r="A167" s="252" t="s">
        <v>535</v>
      </c>
      <c r="B167" s="228">
        <v>45915</v>
      </c>
      <c r="C167" s="18">
        <v>158</v>
      </c>
      <c r="D167" s="18">
        <v>411872634</v>
      </c>
      <c r="E167" s="19">
        <v>0.01</v>
      </c>
      <c r="F167" s="18" t="s">
        <v>228</v>
      </c>
      <c r="G167" s="18" t="s">
        <v>482</v>
      </c>
      <c r="H167" s="18" t="s">
        <v>339</v>
      </c>
      <c r="I167" s="336">
        <v>75</v>
      </c>
      <c r="J167" s="336">
        <v>800</v>
      </c>
      <c r="K167" s="18" t="s">
        <v>256</v>
      </c>
      <c r="L167" s="18" t="s">
        <v>321</v>
      </c>
      <c r="M167" s="336">
        <v>46.67</v>
      </c>
      <c r="N167" s="235">
        <v>0</v>
      </c>
      <c r="O167" s="20">
        <v>312529</v>
      </c>
      <c r="P167" s="20">
        <v>13588.217391304348</v>
      </c>
      <c r="Q167" s="20">
        <v>133632.66</v>
      </c>
      <c r="R167" s="20">
        <v>5810.1156521739131</v>
      </c>
      <c r="S167" s="20">
        <v>31442</v>
      </c>
      <c r="T167" s="20">
        <v>1367.0434782608695</v>
      </c>
      <c r="U167" s="20">
        <v>102190.66</v>
      </c>
      <c r="V167" s="20">
        <v>4443.072173913044</v>
      </c>
      <c r="W167" s="20">
        <v>15471.63</v>
      </c>
      <c r="X167" s="20">
        <v>0</v>
      </c>
      <c r="Y167" s="20">
        <v>88712.86</v>
      </c>
      <c r="Z167" s="20">
        <v>28374.76</v>
      </c>
      <c r="AA167" s="21">
        <v>1233.6852173913044</v>
      </c>
      <c r="AB167" s="120">
        <v>0.11329999999999996</v>
      </c>
      <c r="AC167" s="138">
        <v>0.90920919338685369</v>
      </c>
      <c r="AD167" s="137">
        <v>-0.79590919338685373</v>
      </c>
      <c r="AO167" s="17"/>
    </row>
    <row r="168" spans="1:41" ht="19.25" customHeight="1" x14ac:dyDescent="0.4">
      <c r="A168" s="252" t="s">
        <v>535</v>
      </c>
      <c r="B168" s="228">
        <v>45915</v>
      </c>
      <c r="C168" s="18">
        <v>159</v>
      </c>
      <c r="D168" s="18">
        <v>411885987</v>
      </c>
      <c r="E168" s="19">
        <v>0.01</v>
      </c>
      <c r="F168" s="18" t="s">
        <v>228</v>
      </c>
      <c r="G168" s="18" t="s">
        <v>482</v>
      </c>
      <c r="H168" s="18" t="s">
        <v>339</v>
      </c>
      <c r="I168" s="336">
        <v>75</v>
      </c>
      <c r="J168" s="336">
        <v>800</v>
      </c>
      <c r="K168" s="18" t="s">
        <v>256</v>
      </c>
      <c r="L168" s="18" t="s">
        <v>321</v>
      </c>
      <c r="M168" s="336">
        <v>46.67</v>
      </c>
      <c r="N168" s="235">
        <v>0</v>
      </c>
      <c r="O168" s="20">
        <v>269477</v>
      </c>
      <c r="P168" s="20">
        <v>11716.391304347826</v>
      </c>
      <c r="Q168" s="20">
        <v>126661.66</v>
      </c>
      <c r="R168" s="20">
        <v>5507.0286956521741</v>
      </c>
      <c r="S168" s="20">
        <v>28229</v>
      </c>
      <c r="T168" s="20">
        <v>1227.3478260869565</v>
      </c>
      <c r="U168" s="20">
        <v>98432.66</v>
      </c>
      <c r="V168" s="20">
        <v>4279.6808695652171</v>
      </c>
      <c r="W168" s="20">
        <v>12726.36</v>
      </c>
      <c r="X168" s="20">
        <v>0</v>
      </c>
      <c r="Y168" s="20">
        <v>82306.27</v>
      </c>
      <c r="Z168" s="20">
        <v>30555.62</v>
      </c>
      <c r="AA168" s="21">
        <v>1328.5052173913043</v>
      </c>
      <c r="AB168" s="120">
        <v>0.11329999999999996</v>
      </c>
      <c r="AC168" s="138">
        <v>0.88661139911754994</v>
      </c>
      <c r="AD168" s="137">
        <v>-0.77331139911754998</v>
      </c>
      <c r="AO168" s="17"/>
    </row>
    <row r="169" spans="1:41" ht="19.25" customHeight="1" x14ac:dyDescent="0.4">
      <c r="A169" s="252" t="s">
        <v>535</v>
      </c>
      <c r="B169" s="228">
        <v>45915</v>
      </c>
      <c r="C169" s="18">
        <v>160</v>
      </c>
      <c r="D169" s="18">
        <v>411892726</v>
      </c>
      <c r="E169" s="19">
        <v>0.01</v>
      </c>
      <c r="F169" s="18" t="s">
        <v>228</v>
      </c>
      <c r="G169" s="18" t="s">
        <v>482</v>
      </c>
      <c r="H169" s="18" t="s">
        <v>339</v>
      </c>
      <c r="I169" s="336">
        <v>75</v>
      </c>
      <c r="J169" s="336">
        <v>800</v>
      </c>
      <c r="K169" s="18" t="s">
        <v>256</v>
      </c>
      <c r="L169" s="18" t="s">
        <v>321</v>
      </c>
      <c r="M169" s="573">
        <v>46.67</v>
      </c>
      <c r="N169" s="235">
        <v>0</v>
      </c>
      <c r="O169" s="20">
        <v>213144</v>
      </c>
      <c r="P169" s="20">
        <v>9267.1304347826081</v>
      </c>
      <c r="Q169" s="20">
        <v>105215.87</v>
      </c>
      <c r="R169" s="20">
        <v>4574.6030434782606</v>
      </c>
      <c r="S169" s="20">
        <v>15886</v>
      </c>
      <c r="T169" s="20">
        <v>690.695652173913</v>
      </c>
      <c r="U169" s="20">
        <v>89329.87</v>
      </c>
      <c r="V169" s="20">
        <v>3883.9073913043476</v>
      </c>
      <c r="W169" s="20">
        <v>15312.1</v>
      </c>
      <c r="X169" s="20">
        <v>0</v>
      </c>
      <c r="Y169" s="20">
        <v>70061.17</v>
      </c>
      <c r="Z169" s="20">
        <v>18769.189999999991</v>
      </c>
      <c r="AA169" s="21">
        <v>816.05173913043438</v>
      </c>
      <c r="AB169" s="120">
        <v>0.11329999999999996</v>
      </c>
      <c r="AC169" s="138">
        <v>0.91194126975190481</v>
      </c>
      <c r="AD169" s="137">
        <v>-0.79864126975190486</v>
      </c>
      <c r="AO169" s="17"/>
    </row>
    <row r="170" spans="1:41" ht="19.25" customHeight="1" x14ac:dyDescent="0.4">
      <c r="A170" s="252" t="s">
        <v>535</v>
      </c>
      <c r="B170" s="228">
        <v>45915</v>
      </c>
      <c r="C170" s="18">
        <v>161</v>
      </c>
      <c r="D170" s="18">
        <v>411900904</v>
      </c>
      <c r="E170" s="19">
        <v>0.01</v>
      </c>
      <c r="F170" s="18" t="s">
        <v>228</v>
      </c>
      <c r="G170" s="18" t="s">
        <v>482</v>
      </c>
      <c r="H170" s="18" t="s">
        <v>339</v>
      </c>
      <c r="I170" s="336">
        <v>75</v>
      </c>
      <c r="J170" s="336">
        <v>800</v>
      </c>
      <c r="K170" s="18" t="s">
        <v>256</v>
      </c>
      <c r="L170" s="18" t="s">
        <v>321</v>
      </c>
      <c r="M170" s="336">
        <v>46.67</v>
      </c>
      <c r="N170" s="235">
        <v>0</v>
      </c>
      <c r="O170" s="20">
        <v>285362</v>
      </c>
      <c r="P170" s="20">
        <v>12407.04347826087</v>
      </c>
      <c r="Q170" s="20">
        <v>126971.61</v>
      </c>
      <c r="R170" s="20">
        <v>5520.5047826086957</v>
      </c>
      <c r="S170" s="20">
        <v>18758</v>
      </c>
      <c r="T170" s="20">
        <v>815.56521739130437</v>
      </c>
      <c r="U170" s="20">
        <v>108213.61</v>
      </c>
      <c r="V170" s="20">
        <v>4704.9395652173916</v>
      </c>
      <c r="W170" s="20">
        <v>20690.509999999998</v>
      </c>
      <c r="X170" s="20">
        <v>0</v>
      </c>
      <c r="Y170" s="20">
        <v>87596.97</v>
      </c>
      <c r="Z170" s="20">
        <v>17610.720000000005</v>
      </c>
      <c r="AA170" s="21">
        <v>765.68347826086972</v>
      </c>
      <c r="AB170" s="120">
        <v>0.11329999999999996</v>
      </c>
      <c r="AC170" s="138">
        <v>0.93828638711531309</v>
      </c>
      <c r="AD170" s="137">
        <v>-0.82498638711531314</v>
      </c>
      <c r="AO170" s="17"/>
    </row>
    <row r="171" spans="1:41" ht="19.25" customHeight="1" x14ac:dyDescent="0.4">
      <c r="A171" s="252" t="s">
        <v>535</v>
      </c>
      <c r="B171" s="228">
        <v>45916</v>
      </c>
      <c r="C171" s="18">
        <v>162</v>
      </c>
      <c r="D171" s="18">
        <v>411915501</v>
      </c>
      <c r="E171" s="19">
        <v>0.01</v>
      </c>
      <c r="F171" s="18" t="s">
        <v>228</v>
      </c>
      <c r="G171" s="18" t="s">
        <v>483</v>
      </c>
      <c r="H171" s="18" t="s">
        <v>377</v>
      </c>
      <c r="I171" s="336">
        <v>50</v>
      </c>
      <c r="J171" s="336">
        <v>1000</v>
      </c>
      <c r="K171" s="18" t="s">
        <v>256</v>
      </c>
      <c r="L171" s="18" t="s">
        <v>314</v>
      </c>
      <c r="M171" s="573">
        <v>0</v>
      </c>
      <c r="N171" s="235">
        <v>0</v>
      </c>
      <c r="O171" s="20">
        <v>172522.9</v>
      </c>
      <c r="P171" s="20">
        <v>7841.95</v>
      </c>
      <c r="Q171" s="20">
        <v>77062.649999999994</v>
      </c>
      <c r="R171" s="20">
        <v>3502.8477272727268</v>
      </c>
      <c r="S171" s="20">
        <v>7610</v>
      </c>
      <c r="T171" s="20">
        <v>345.90909090909093</v>
      </c>
      <c r="U171" s="20">
        <v>69452.649999999994</v>
      </c>
      <c r="V171" s="20">
        <v>3156.9386363636363</v>
      </c>
      <c r="W171" s="20">
        <v>3474.18</v>
      </c>
      <c r="X171" s="20">
        <v>0</v>
      </c>
      <c r="Y171" s="20">
        <v>54339.77</v>
      </c>
      <c r="Z171" s="20">
        <v>19248.699999999997</v>
      </c>
      <c r="AA171" s="21">
        <v>874.94090909090892</v>
      </c>
      <c r="AB171" s="120">
        <v>0.12949999999999995</v>
      </c>
      <c r="AC171" s="138">
        <v>0.88842814490134359</v>
      </c>
      <c r="AD171" s="137">
        <v>-0.75892814490134364</v>
      </c>
      <c r="AO171" s="23"/>
    </row>
    <row r="172" spans="1:41" ht="19.25" customHeight="1" x14ac:dyDescent="0.4">
      <c r="A172" s="252" t="s">
        <v>535</v>
      </c>
      <c r="B172" s="228">
        <v>45916</v>
      </c>
      <c r="C172" s="18">
        <v>163</v>
      </c>
      <c r="D172" s="18">
        <v>411923483</v>
      </c>
      <c r="E172" s="19">
        <v>0.01</v>
      </c>
      <c r="F172" s="18" t="s">
        <v>228</v>
      </c>
      <c r="G172" s="18" t="s">
        <v>483</v>
      </c>
      <c r="H172" s="18" t="s">
        <v>378</v>
      </c>
      <c r="I172" s="336">
        <v>50</v>
      </c>
      <c r="J172" s="336">
        <v>1200</v>
      </c>
      <c r="K172" s="18" t="s">
        <v>256</v>
      </c>
      <c r="L172" s="18" t="s">
        <v>314</v>
      </c>
      <c r="M172" s="573">
        <v>0</v>
      </c>
      <c r="N172" s="235">
        <v>0</v>
      </c>
      <c r="O172" s="20">
        <v>155796.6</v>
      </c>
      <c r="P172" s="20">
        <v>7081.6636363636362</v>
      </c>
      <c r="Q172" s="20">
        <v>57598.31</v>
      </c>
      <c r="R172" s="20">
        <v>2618.105</v>
      </c>
      <c r="S172" s="20">
        <v>9936</v>
      </c>
      <c r="T172" s="20">
        <v>451.63636363636363</v>
      </c>
      <c r="U172" s="20">
        <v>47662.31</v>
      </c>
      <c r="V172" s="20">
        <v>2166.4686363636361</v>
      </c>
      <c r="W172" s="20">
        <v>7555.59</v>
      </c>
      <c r="X172" s="20">
        <v>0</v>
      </c>
      <c r="Y172" s="20">
        <v>34609.68</v>
      </c>
      <c r="Z172" s="20">
        <v>15433.039999999994</v>
      </c>
      <c r="AA172" s="21">
        <v>701.50181818181784</v>
      </c>
      <c r="AB172" s="120">
        <v>0.12949999999999995</v>
      </c>
      <c r="AC172" s="138">
        <v>0.90094109884297857</v>
      </c>
      <c r="AD172" s="137">
        <v>-0.77144109884297862</v>
      </c>
    </row>
    <row r="173" spans="1:41" ht="19.25" customHeight="1" x14ac:dyDescent="0.4">
      <c r="A173" s="538" t="s">
        <v>535</v>
      </c>
      <c r="B173" s="539">
        <v>45916</v>
      </c>
      <c r="C173" s="540">
        <v>164</v>
      </c>
      <c r="D173" s="540">
        <v>411930174</v>
      </c>
      <c r="E173" s="541">
        <v>0.01</v>
      </c>
      <c r="F173" s="540" t="s">
        <v>228</v>
      </c>
      <c r="G173" s="540" t="s">
        <v>483</v>
      </c>
      <c r="H173" s="540" t="s">
        <v>378</v>
      </c>
      <c r="I173" s="540">
        <v>50</v>
      </c>
      <c r="J173" s="540">
        <v>1200</v>
      </c>
      <c r="K173" s="540" t="s">
        <v>256</v>
      </c>
      <c r="L173" s="540" t="s">
        <v>314</v>
      </c>
      <c r="M173" s="575">
        <v>0</v>
      </c>
      <c r="N173" s="542">
        <v>0</v>
      </c>
      <c r="O173" s="543">
        <v>184705.1</v>
      </c>
      <c r="P173" s="543">
        <v>8395.6863636363632</v>
      </c>
      <c r="Q173" s="543">
        <v>71198.399999999994</v>
      </c>
      <c r="R173" s="543">
        <v>3236.2909090909088</v>
      </c>
      <c r="S173" s="543">
        <v>11386</v>
      </c>
      <c r="T173" s="543">
        <v>517.5454545454545</v>
      </c>
      <c r="U173" s="543">
        <v>59812.4</v>
      </c>
      <c r="V173" s="543">
        <v>2718.7454545454548</v>
      </c>
      <c r="W173" s="543">
        <v>5062.29</v>
      </c>
      <c r="X173" s="543">
        <v>0</v>
      </c>
      <c r="Y173" s="543">
        <v>35635.19</v>
      </c>
      <c r="Z173" s="543">
        <v>30500.919999999991</v>
      </c>
      <c r="AA173" s="530">
        <v>1386.4054545454542</v>
      </c>
      <c r="AB173" s="544">
        <v>0.12949999999999995</v>
      </c>
      <c r="AC173" s="545">
        <v>0.83486693112426247</v>
      </c>
      <c r="AD173" s="546">
        <v>-0.70536693112426252</v>
      </c>
      <c r="AO173" s="17"/>
    </row>
    <row r="174" spans="1:41" ht="19.25" customHeight="1" x14ac:dyDescent="0.4">
      <c r="A174" s="572" t="s">
        <v>535</v>
      </c>
      <c r="B174" s="547">
        <v>45916</v>
      </c>
      <c r="C174" s="535">
        <v>165</v>
      </c>
      <c r="D174" s="535">
        <v>411944176</v>
      </c>
      <c r="E174" s="548">
        <v>0.01</v>
      </c>
      <c r="F174" s="535" t="s">
        <v>228</v>
      </c>
      <c r="G174" s="535" t="s">
        <v>484</v>
      </c>
      <c r="H174" s="535" t="s">
        <v>378</v>
      </c>
      <c r="I174" s="535">
        <v>50</v>
      </c>
      <c r="J174" s="535">
        <v>1200</v>
      </c>
      <c r="K174" s="535" t="s">
        <v>256</v>
      </c>
      <c r="L174" s="535" t="s">
        <v>314</v>
      </c>
      <c r="M174" s="576">
        <v>0</v>
      </c>
      <c r="N174" s="549">
        <v>0</v>
      </c>
      <c r="O174" s="550">
        <v>101798.39999999999</v>
      </c>
      <c r="P174" s="550">
        <v>4627.2</v>
      </c>
      <c r="Q174" s="550">
        <v>48524.24</v>
      </c>
      <c r="R174" s="550">
        <v>2205.6472727272726</v>
      </c>
      <c r="S174" s="550">
        <v>4605</v>
      </c>
      <c r="T174" s="550">
        <v>209.31818181818181</v>
      </c>
      <c r="U174" s="550">
        <v>43919.24</v>
      </c>
      <c r="V174" s="550">
        <v>1996.3290909090908</v>
      </c>
      <c r="W174" s="550">
        <v>1878.75</v>
      </c>
      <c r="X174" s="550">
        <v>0</v>
      </c>
      <c r="Y174" s="550">
        <v>42947.95</v>
      </c>
      <c r="Z174" s="550">
        <v>3697.5400000000009</v>
      </c>
      <c r="AA174" s="536">
        <v>168.07000000000005</v>
      </c>
      <c r="AB174" s="551">
        <v>0.14539999999999997</v>
      </c>
      <c r="AC174" s="552">
        <v>0.9636778181189487</v>
      </c>
      <c r="AD174" s="579">
        <v>-0.81827781811894873</v>
      </c>
      <c r="AO174" s="17"/>
    </row>
    <row r="175" spans="1:41" ht="19.25" customHeight="1" x14ac:dyDescent="0.4">
      <c r="A175" s="572" t="s">
        <v>535</v>
      </c>
      <c r="B175" s="547">
        <v>45916</v>
      </c>
      <c r="C175" s="535">
        <v>166</v>
      </c>
      <c r="D175" s="535">
        <v>411959637</v>
      </c>
      <c r="E175" s="548">
        <v>0.01</v>
      </c>
      <c r="F175" s="535" t="s">
        <v>228</v>
      </c>
      <c r="G175" s="535" t="s">
        <v>485</v>
      </c>
      <c r="H175" s="535" t="s">
        <v>378</v>
      </c>
      <c r="I175" s="535">
        <v>50</v>
      </c>
      <c r="J175" s="535">
        <v>1200</v>
      </c>
      <c r="K175" s="535" t="s">
        <v>256</v>
      </c>
      <c r="L175" s="535" t="s">
        <v>314</v>
      </c>
      <c r="M175" s="576">
        <v>0</v>
      </c>
      <c r="N175" s="549">
        <v>0</v>
      </c>
      <c r="O175" s="550">
        <v>109734.24</v>
      </c>
      <c r="P175" s="550">
        <v>4987.92</v>
      </c>
      <c r="Q175" s="550">
        <v>57040.55</v>
      </c>
      <c r="R175" s="550">
        <v>2592.7522727272731</v>
      </c>
      <c r="S175" s="550">
        <v>10108</v>
      </c>
      <c r="T175" s="550">
        <v>459.45454545454544</v>
      </c>
      <c r="U175" s="550">
        <v>46932.55</v>
      </c>
      <c r="V175" s="550">
        <v>2133.2977272727276</v>
      </c>
      <c r="W175" s="550">
        <v>1663.8</v>
      </c>
      <c r="X175" s="550">
        <v>0</v>
      </c>
      <c r="Y175" s="550">
        <v>41673.660000000003</v>
      </c>
      <c r="Z175" s="550">
        <v>13703.089999999997</v>
      </c>
      <c r="AA175" s="536">
        <v>622.86772727272717</v>
      </c>
      <c r="AB175" s="551">
        <v>0.14539999999999997</v>
      </c>
      <c r="AC175" s="552">
        <v>0.87512475595584394</v>
      </c>
      <c r="AD175" s="579">
        <v>-0.72972475595584396</v>
      </c>
      <c r="AO175" s="17"/>
    </row>
    <row r="176" spans="1:41" ht="19.25" customHeight="1" x14ac:dyDescent="0.4">
      <c r="A176" s="572" t="s">
        <v>535</v>
      </c>
      <c r="B176" s="547">
        <v>45916</v>
      </c>
      <c r="C176" s="535">
        <v>167</v>
      </c>
      <c r="D176" s="535">
        <v>411968460</v>
      </c>
      <c r="E176" s="548">
        <v>0.01</v>
      </c>
      <c r="F176" s="535" t="s">
        <v>156</v>
      </c>
      <c r="G176" s="535" t="s">
        <v>486</v>
      </c>
      <c r="H176" s="535" t="s">
        <v>379</v>
      </c>
      <c r="I176" s="535">
        <v>88</v>
      </c>
      <c r="J176" s="535">
        <v>528</v>
      </c>
      <c r="K176" s="535" t="s">
        <v>256</v>
      </c>
      <c r="L176" s="535" t="s">
        <v>313</v>
      </c>
      <c r="M176" s="535">
        <v>0</v>
      </c>
      <c r="N176" s="549">
        <v>0</v>
      </c>
      <c r="O176" s="550">
        <v>166042.89000000001</v>
      </c>
      <c r="P176" s="550">
        <v>7547.4040909090918</v>
      </c>
      <c r="Q176" s="550">
        <v>100536.65</v>
      </c>
      <c r="R176" s="550">
        <v>4569.8477272727268</v>
      </c>
      <c r="S176" s="550">
        <v>21797</v>
      </c>
      <c r="T176" s="550">
        <v>990.77272727272725</v>
      </c>
      <c r="U176" s="550">
        <v>78739.649999999994</v>
      </c>
      <c r="V176" s="550">
        <v>3579.0749999999998</v>
      </c>
      <c r="W176" s="550">
        <v>2274</v>
      </c>
      <c r="X176" s="550">
        <v>0</v>
      </c>
      <c r="Y176" s="550">
        <v>76531.13</v>
      </c>
      <c r="Z176" s="550">
        <v>21731.51999999999</v>
      </c>
      <c r="AA176" s="536">
        <v>987.79636363636314</v>
      </c>
      <c r="AB176" s="551">
        <v>0.11129999999999995</v>
      </c>
      <c r="AC176" s="552">
        <v>0.86912104456866546</v>
      </c>
      <c r="AD176" s="579">
        <v>-0.7578210445686655</v>
      </c>
      <c r="AO176" s="17"/>
    </row>
    <row r="177" spans="1:43" ht="19.25" customHeight="1" x14ac:dyDescent="0.4">
      <c r="A177" s="572" t="s">
        <v>535</v>
      </c>
      <c r="B177" s="547">
        <v>45916</v>
      </c>
      <c r="C177" s="535">
        <v>168</v>
      </c>
      <c r="D177" s="535">
        <v>411971561</v>
      </c>
      <c r="E177" s="548">
        <v>0.01</v>
      </c>
      <c r="F177" s="535" t="s">
        <v>156</v>
      </c>
      <c r="G177" s="535" t="s">
        <v>486</v>
      </c>
      <c r="H177" s="535" t="s">
        <v>379</v>
      </c>
      <c r="I177" s="535">
        <v>88</v>
      </c>
      <c r="J177" s="535">
        <v>528</v>
      </c>
      <c r="K177" s="535" t="s">
        <v>256</v>
      </c>
      <c r="L177" s="535" t="s">
        <v>313</v>
      </c>
      <c r="M177" s="576">
        <v>0</v>
      </c>
      <c r="N177" s="549">
        <v>0</v>
      </c>
      <c r="O177" s="550">
        <v>38744.199999999997</v>
      </c>
      <c r="P177" s="550">
        <v>1761.1</v>
      </c>
      <c r="Q177" s="550">
        <v>26236.43</v>
      </c>
      <c r="R177" s="550">
        <v>1192.5650000000001</v>
      </c>
      <c r="S177" s="550">
        <v>2965</v>
      </c>
      <c r="T177" s="550">
        <v>134.77272727272728</v>
      </c>
      <c r="U177" s="550">
        <v>23271.43</v>
      </c>
      <c r="V177" s="550">
        <v>1057.7922727272728</v>
      </c>
      <c r="W177" s="550">
        <v>2113.33</v>
      </c>
      <c r="X177" s="550">
        <v>0</v>
      </c>
      <c r="Y177" s="550">
        <v>18575.82</v>
      </c>
      <c r="Z177" s="550">
        <v>5547.2799999999988</v>
      </c>
      <c r="AA177" s="536">
        <v>252.14909090909086</v>
      </c>
      <c r="AB177" s="551">
        <v>0.11129999999999995</v>
      </c>
      <c r="AC177" s="552">
        <v>0.85682295672642617</v>
      </c>
      <c r="AD177" s="579">
        <v>-0.74552295672642621</v>
      </c>
      <c r="AO177" s="17"/>
    </row>
    <row r="178" spans="1:43" ht="19.25" customHeight="1" x14ac:dyDescent="0.4">
      <c r="A178" s="572" t="s">
        <v>535</v>
      </c>
      <c r="B178" s="547">
        <v>45916</v>
      </c>
      <c r="C178" s="535">
        <v>169</v>
      </c>
      <c r="D178" s="535">
        <v>411986311</v>
      </c>
      <c r="E178" s="548">
        <v>0.01</v>
      </c>
      <c r="F178" s="535" t="s">
        <v>156</v>
      </c>
      <c r="G178" s="535" t="s">
        <v>486</v>
      </c>
      <c r="H178" s="535" t="s">
        <v>379</v>
      </c>
      <c r="I178" s="535">
        <v>88</v>
      </c>
      <c r="J178" s="535">
        <v>528</v>
      </c>
      <c r="K178" s="535" t="s">
        <v>256</v>
      </c>
      <c r="L178" s="535" t="s">
        <v>313</v>
      </c>
      <c r="M178" s="576">
        <v>0</v>
      </c>
      <c r="N178" s="549">
        <v>0</v>
      </c>
      <c r="O178" s="550">
        <v>178841.92</v>
      </c>
      <c r="P178" s="550">
        <v>8129.1781818181826</v>
      </c>
      <c r="Q178" s="550">
        <v>91565.1</v>
      </c>
      <c r="R178" s="550">
        <v>4162.05</v>
      </c>
      <c r="S178" s="550">
        <v>30287</v>
      </c>
      <c r="T178" s="550">
        <v>1376.6818181818182</v>
      </c>
      <c r="U178" s="550">
        <v>61278.1</v>
      </c>
      <c r="V178" s="550">
        <v>2785.3681818181817</v>
      </c>
      <c r="W178" s="550">
        <v>8087.4</v>
      </c>
      <c r="X178" s="550">
        <v>0</v>
      </c>
      <c r="Y178" s="550">
        <v>63702.68</v>
      </c>
      <c r="Z178" s="550">
        <v>19775.020000000004</v>
      </c>
      <c r="AA178" s="536">
        <v>898.86454545454569</v>
      </c>
      <c r="AB178" s="551">
        <v>0.11129999999999995</v>
      </c>
      <c r="AC178" s="552">
        <v>0.88942737810016803</v>
      </c>
      <c r="AD178" s="579">
        <v>-0.77812737810016808</v>
      </c>
      <c r="AO178" s="17"/>
    </row>
    <row r="179" spans="1:43" ht="19.25" customHeight="1" x14ac:dyDescent="0.4">
      <c r="A179" s="553" t="s">
        <v>535</v>
      </c>
      <c r="B179" s="554">
        <v>45916</v>
      </c>
      <c r="C179" s="578">
        <v>170</v>
      </c>
      <c r="D179" s="555">
        <v>411992674</v>
      </c>
      <c r="E179" s="556">
        <v>0.01</v>
      </c>
      <c r="F179" s="555" t="s">
        <v>156</v>
      </c>
      <c r="G179" s="555" t="s">
        <v>486</v>
      </c>
      <c r="H179" s="555" t="s">
        <v>379</v>
      </c>
      <c r="I179" s="555">
        <v>88</v>
      </c>
      <c r="J179" s="555">
        <v>528</v>
      </c>
      <c r="K179" s="555" t="s">
        <v>256</v>
      </c>
      <c r="L179" s="555" t="s">
        <v>313</v>
      </c>
      <c r="M179" s="577">
        <v>0</v>
      </c>
      <c r="N179" s="557">
        <v>0</v>
      </c>
      <c r="O179" s="558">
        <v>90699.56</v>
      </c>
      <c r="P179" s="558">
        <v>4122.7072727272725</v>
      </c>
      <c r="Q179" s="558">
        <v>52651.28</v>
      </c>
      <c r="R179" s="558">
        <v>2393.2399999999998</v>
      </c>
      <c r="S179" s="558">
        <v>13995</v>
      </c>
      <c r="T179" s="558">
        <v>636.13636363636363</v>
      </c>
      <c r="U179" s="558">
        <v>38656.28</v>
      </c>
      <c r="V179" s="558">
        <v>1757.1036363636363</v>
      </c>
      <c r="W179" s="558">
        <v>2459.2600000000002</v>
      </c>
      <c r="X179" s="558">
        <v>0</v>
      </c>
      <c r="Y179" s="558">
        <v>37989.519999999997</v>
      </c>
      <c r="Z179" s="558">
        <v>12202.5</v>
      </c>
      <c r="AA179" s="559">
        <v>554.65909090909088</v>
      </c>
      <c r="AB179" s="560">
        <v>0.11129999999999995</v>
      </c>
      <c r="AC179" s="561">
        <v>0.86546241238656507</v>
      </c>
      <c r="AD179" s="562">
        <v>-0.75416241238656512</v>
      </c>
      <c r="AE179" s="17"/>
      <c r="AO179" s="17"/>
      <c r="AP179" s="17"/>
    </row>
    <row r="180" spans="1:43" ht="19.25" customHeight="1" x14ac:dyDescent="0.4">
      <c r="A180" s="252" t="s">
        <v>535</v>
      </c>
      <c r="B180" s="228">
        <v>45916</v>
      </c>
      <c r="C180" s="535">
        <v>171</v>
      </c>
      <c r="D180" s="18">
        <v>412005563</v>
      </c>
      <c r="E180" s="19">
        <v>0.01</v>
      </c>
      <c r="F180" s="18" t="s">
        <v>156</v>
      </c>
      <c r="G180" s="18" t="s">
        <v>487</v>
      </c>
      <c r="H180" s="18" t="s">
        <v>379</v>
      </c>
      <c r="I180" s="336">
        <v>88</v>
      </c>
      <c r="J180" s="336">
        <v>528</v>
      </c>
      <c r="K180" s="18" t="s">
        <v>256</v>
      </c>
      <c r="L180" s="18" t="s">
        <v>313</v>
      </c>
      <c r="M180" s="336">
        <v>0</v>
      </c>
      <c r="N180" s="235">
        <v>0</v>
      </c>
      <c r="O180" s="20">
        <v>95764.32</v>
      </c>
      <c r="P180" s="20">
        <v>4352.9236363636364</v>
      </c>
      <c r="Q180" s="20">
        <v>60310.34</v>
      </c>
      <c r="R180" s="20">
        <v>2741.3790909090908</v>
      </c>
      <c r="S180" s="20">
        <v>9121</v>
      </c>
      <c r="T180" s="20">
        <v>414.59090909090907</v>
      </c>
      <c r="U180" s="20">
        <v>51189.34</v>
      </c>
      <c r="V180" s="20">
        <v>2326.7881818181818</v>
      </c>
      <c r="W180" s="20">
        <v>100.53</v>
      </c>
      <c r="X180" s="20">
        <v>0</v>
      </c>
      <c r="Y180" s="20">
        <v>46046.03</v>
      </c>
      <c r="Z180" s="20">
        <v>14163.779999999999</v>
      </c>
      <c r="AA180" s="21">
        <v>643.80818181818177</v>
      </c>
      <c r="AB180" s="120">
        <v>0.11129999999999995</v>
      </c>
      <c r="AC180" s="138">
        <v>0.85209752442245712</v>
      </c>
      <c r="AD180" s="137">
        <v>-0.74079752442245717</v>
      </c>
      <c r="AE180" s="17"/>
      <c r="AO180" s="23"/>
      <c r="AP180" s="17"/>
    </row>
    <row r="181" spans="1:43" ht="19.25" customHeight="1" x14ac:dyDescent="0.4">
      <c r="A181" s="252" t="s">
        <v>535</v>
      </c>
      <c r="B181" s="228">
        <v>45916</v>
      </c>
      <c r="C181" s="18">
        <v>172</v>
      </c>
      <c r="D181" s="18">
        <v>412014446</v>
      </c>
      <c r="E181" s="19">
        <v>0.01</v>
      </c>
      <c r="F181" s="18" t="s">
        <v>156</v>
      </c>
      <c r="G181" s="18" t="s">
        <v>487</v>
      </c>
      <c r="H181" s="18" t="s">
        <v>379</v>
      </c>
      <c r="I181" s="336">
        <v>88</v>
      </c>
      <c r="J181" s="336">
        <v>528</v>
      </c>
      <c r="K181" s="18" t="s">
        <v>256</v>
      </c>
      <c r="L181" s="18" t="s">
        <v>313</v>
      </c>
      <c r="M181" s="573">
        <v>0</v>
      </c>
      <c r="N181" s="235">
        <v>0</v>
      </c>
      <c r="O181" s="20">
        <v>149346.07999999999</v>
      </c>
      <c r="P181" s="20">
        <v>6788.4581818181814</v>
      </c>
      <c r="Q181" s="20">
        <v>81108.69</v>
      </c>
      <c r="R181" s="20">
        <v>3686.7586363636365</v>
      </c>
      <c r="S181" s="20">
        <v>22334</v>
      </c>
      <c r="T181" s="20">
        <v>1015.1818181818181</v>
      </c>
      <c r="U181" s="20">
        <v>58774.69</v>
      </c>
      <c r="V181" s="20">
        <v>2671.5768181818185</v>
      </c>
      <c r="W181" s="20">
        <v>2032.81</v>
      </c>
      <c r="X181" s="20">
        <v>0</v>
      </c>
      <c r="Y181" s="20">
        <v>53718.76</v>
      </c>
      <c r="Z181" s="20">
        <v>25357.120000000003</v>
      </c>
      <c r="AA181" s="21">
        <v>1152.5963636363638</v>
      </c>
      <c r="AB181" s="120">
        <v>0.11129999999999995</v>
      </c>
      <c r="AC181" s="138">
        <v>0.83021234973157654</v>
      </c>
      <c r="AD181" s="137">
        <v>-0.71891234973157658</v>
      </c>
      <c r="AE181" s="17"/>
      <c r="AP181" s="17"/>
    </row>
    <row r="182" spans="1:43" ht="19.25" customHeight="1" x14ac:dyDescent="0.4">
      <c r="A182" s="252" t="s">
        <v>535</v>
      </c>
      <c r="B182" s="228">
        <v>45916</v>
      </c>
      <c r="C182" s="18">
        <v>173</v>
      </c>
      <c r="D182" s="18">
        <v>412022912</v>
      </c>
      <c r="E182" s="19">
        <v>0.01</v>
      </c>
      <c r="F182" s="18" t="s">
        <v>156</v>
      </c>
      <c r="G182" s="18" t="s">
        <v>487</v>
      </c>
      <c r="H182" s="18" t="s">
        <v>379</v>
      </c>
      <c r="I182" s="336">
        <v>88</v>
      </c>
      <c r="J182" s="336">
        <v>528</v>
      </c>
      <c r="K182" s="18" t="s">
        <v>256</v>
      </c>
      <c r="L182" s="18" t="s">
        <v>313</v>
      </c>
      <c r="M182" s="573">
        <v>0</v>
      </c>
      <c r="N182" s="235">
        <v>0</v>
      </c>
      <c r="O182" s="20">
        <v>103624.37</v>
      </c>
      <c r="P182" s="20">
        <v>4710.1986363636361</v>
      </c>
      <c r="Q182" s="20">
        <v>56979.85</v>
      </c>
      <c r="R182" s="20">
        <v>2589.9931818181817</v>
      </c>
      <c r="S182" s="20">
        <v>16036</v>
      </c>
      <c r="T182" s="20">
        <v>728.90909090909088</v>
      </c>
      <c r="U182" s="20">
        <v>40943.85</v>
      </c>
      <c r="V182" s="20">
        <v>1861.0840909090909</v>
      </c>
      <c r="W182" s="20">
        <v>9642.6</v>
      </c>
      <c r="X182" s="20">
        <v>0</v>
      </c>
      <c r="Y182" s="20">
        <v>37193.949999999997</v>
      </c>
      <c r="Z182" s="20">
        <v>10143.300000000003</v>
      </c>
      <c r="AA182" s="21">
        <v>461.05909090909103</v>
      </c>
      <c r="AB182" s="120">
        <v>0.11129999999999995</v>
      </c>
      <c r="AC182" s="138">
        <v>0.90211472455755337</v>
      </c>
      <c r="AD182" s="137">
        <v>-0.79081472455755342</v>
      </c>
      <c r="AE182" s="17"/>
      <c r="AP182" s="17"/>
    </row>
    <row r="183" spans="1:43" ht="19.25" customHeight="1" x14ac:dyDescent="0.4">
      <c r="A183" s="252" t="s">
        <v>535</v>
      </c>
      <c r="B183" s="228">
        <v>45916</v>
      </c>
      <c r="C183" s="18">
        <v>174</v>
      </c>
      <c r="D183" s="18">
        <v>412037589</v>
      </c>
      <c r="E183" s="19">
        <v>0.01</v>
      </c>
      <c r="F183" s="18" t="s">
        <v>156</v>
      </c>
      <c r="G183" s="18" t="s">
        <v>488</v>
      </c>
      <c r="H183" s="18" t="s">
        <v>380</v>
      </c>
      <c r="I183" s="336">
        <v>88</v>
      </c>
      <c r="J183" s="336">
        <v>888</v>
      </c>
      <c r="K183" s="18" t="s">
        <v>256</v>
      </c>
      <c r="L183" s="18" t="s">
        <v>313</v>
      </c>
      <c r="M183" s="573">
        <v>0</v>
      </c>
      <c r="N183" s="235">
        <v>0</v>
      </c>
      <c r="O183" s="20">
        <v>87195.37</v>
      </c>
      <c r="P183" s="20">
        <v>3963.425909090909</v>
      </c>
      <c r="Q183" s="20">
        <v>57008.01</v>
      </c>
      <c r="R183" s="20">
        <v>2591.2731818181819</v>
      </c>
      <c r="S183" s="20">
        <v>8802</v>
      </c>
      <c r="T183" s="20">
        <v>400.09090909090907</v>
      </c>
      <c r="U183" s="20">
        <v>48206.01</v>
      </c>
      <c r="V183" s="20">
        <v>2191.1822727272729</v>
      </c>
      <c r="W183" s="20">
        <v>521.5</v>
      </c>
      <c r="X183" s="20">
        <v>0</v>
      </c>
      <c r="Y183" s="20">
        <v>43712.61</v>
      </c>
      <c r="Z183" s="20">
        <v>12773.900000000001</v>
      </c>
      <c r="AA183" s="21">
        <v>580.63181818181829</v>
      </c>
      <c r="AB183" s="120">
        <v>0.12090000000000001</v>
      </c>
      <c r="AC183" s="138">
        <v>0.8535025426235362</v>
      </c>
      <c r="AD183" s="137">
        <v>-0.73260254262353619</v>
      </c>
      <c r="AE183" s="17"/>
      <c r="AP183" s="17"/>
    </row>
    <row r="184" spans="1:43" ht="19.25" customHeight="1" x14ac:dyDescent="0.4">
      <c r="A184" s="252" t="s">
        <v>535</v>
      </c>
      <c r="B184" s="228">
        <v>45916</v>
      </c>
      <c r="C184" s="18">
        <v>175</v>
      </c>
      <c r="D184" s="18">
        <v>412049980</v>
      </c>
      <c r="E184" s="19">
        <v>0.01</v>
      </c>
      <c r="F184" s="18" t="s">
        <v>156</v>
      </c>
      <c r="G184" s="18" t="s">
        <v>488</v>
      </c>
      <c r="H184" s="18" t="s">
        <v>380</v>
      </c>
      <c r="I184" s="336">
        <v>88</v>
      </c>
      <c r="J184" s="336">
        <v>888</v>
      </c>
      <c r="K184" s="18" t="s">
        <v>256</v>
      </c>
      <c r="L184" s="18" t="s">
        <v>313</v>
      </c>
      <c r="M184" s="573">
        <v>0</v>
      </c>
      <c r="N184" s="235">
        <v>0</v>
      </c>
      <c r="O184" s="20">
        <v>86147.71</v>
      </c>
      <c r="P184" s="20">
        <v>3915.8050000000003</v>
      </c>
      <c r="Q184" s="20">
        <v>52900.639999999999</v>
      </c>
      <c r="R184" s="20">
        <v>2404.5745454545454</v>
      </c>
      <c r="S184" s="20">
        <v>6017</v>
      </c>
      <c r="T184" s="20">
        <v>273.5</v>
      </c>
      <c r="U184" s="20">
        <v>46883.64</v>
      </c>
      <c r="V184" s="20">
        <v>2131.0745454545454</v>
      </c>
      <c r="W184" s="20">
        <v>9577.51</v>
      </c>
      <c r="X184" s="20">
        <v>0</v>
      </c>
      <c r="Y184" s="20">
        <v>38944.19</v>
      </c>
      <c r="Z184" s="20">
        <v>4378.9399999999951</v>
      </c>
      <c r="AA184" s="21">
        <v>199.04272727272703</v>
      </c>
      <c r="AB184" s="120">
        <v>0.12090000000000001</v>
      </c>
      <c r="AC184" s="138">
        <v>0.94916939753825158</v>
      </c>
      <c r="AD184" s="137">
        <v>-0.82826939753825157</v>
      </c>
      <c r="AE184" s="17"/>
      <c r="AP184" s="17"/>
    </row>
    <row r="185" spans="1:43" ht="19.25" customHeight="1" x14ac:dyDescent="0.4">
      <c r="A185" s="252" t="s">
        <v>535</v>
      </c>
      <c r="B185" s="228">
        <v>45916</v>
      </c>
      <c r="C185" s="18">
        <v>176</v>
      </c>
      <c r="D185" s="18">
        <v>412053353</v>
      </c>
      <c r="E185" s="19">
        <v>0.01</v>
      </c>
      <c r="F185" s="18" t="s">
        <v>156</v>
      </c>
      <c r="G185" s="18" t="s">
        <v>488</v>
      </c>
      <c r="H185" s="18" t="s">
        <v>380</v>
      </c>
      <c r="I185" s="336">
        <v>88</v>
      </c>
      <c r="J185" s="336">
        <v>888</v>
      </c>
      <c r="K185" s="18" t="s">
        <v>256</v>
      </c>
      <c r="L185" s="18" t="s">
        <v>313</v>
      </c>
      <c r="M185" s="336">
        <v>0</v>
      </c>
      <c r="N185" s="235">
        <v>0</v>
      </c>
      <c r="O185" s="20">
        <v>83524.19</v>
      </c>
      <c r="P185" s="20">
        <v>3796.554090909091</v>
      </c>
      <c r="Q185" s="20">
        <v>45924.06</v>
      </c>
      <c r="R185" s="20">
        <v>2087.4572727272725</v>
      </c>
      <c r="S185" s="20">
        <v>4222</v>
      </c>
      <c r="T185" s="20">
        <v>191.90909090909091</v>
      </c>
      <c r="U185" s="20">
        <v>41702.06</v>
      </c>
      <c r="V185" s="20">
        <v>1895.5481818181818</v>
      </c>
      <c r="W185" s="20">
        <v>2181.84</v>
      </c>
      <c r="X185" s="20">
        <v>0</v>
      </c>
      <c r="Y185" s="20">
        <v>37211.18</v>
      </c>
      <c r="Z185" s="20">
        <v>6531.0399999999936</v>
      </c>
      <c r="AA185" s="21">
        <v>296.86545454545427</v>
      </c>
      <c r="AB185" s="120">
        <v>0.12090000000000001</v>
      </c>
      <c r="AC185" s="138">
        <v>0.92180660476922915</v>
      </c>
      <c r="AD185" s="137">
        <v>-0.80090660476922915</v>
      </c>
      <c r="AE185" s="17"/>
      <c r="AP185" s="17"/>
    </row>
    <row r="186" spans="1:43" ht="19.25" customHeight="1" x14ac:dyDescent="0.4">
      <c r="A186" s="252" t="s">
        <v>535</v>
      </c>
      <c r="B186" s="228">
        <v>45916</v>
      </c>
      <c r="C186" s="18">
        <v>177</v>
      </c>
      <c r="D186" s="18">
        <v>412069895</v>
      </c>
      <c r="E186" s="19">
        <v>0.01</v>
      </c>
      <c r="F186" s="18" t="s">
        <v>156</v>
      </c>
      <c r="G186" s="18" t="s">
        <v>488</v>
      </c>
      <c r="H186" s="18" t="s">
        <v>380</v>
      </c>
      <c r="I186" s="336">
        <v>88</v>
      </c>
      <c r="J186" s="336">
        <v>888</v>
      </c>
      <c r="K186" s="18" t="s">
        <v>256</v>
      </c>
      <c r="L186" s="18" t="s">
        <v>313</v>
      </c>
      <c r="M186" s="573">
        <v>0</v>
      </c>
      <c r="N186" s="235">
        <v>0</v>
      </c>
      <c r="O186" s="20">
        <v>103956.18</v>
      </c>
      <c r="P186" s="20">
        <v>4725.2809090909086</v>
      </c>
      <c r="Q186" s="20">
        <v>50421.24</v>
      </c>
      <c r="R186" s="20">
        <v>2291.8745454545456</v>
      </c>
      <c r="S186" s="20">
        <v>6582</v>
      </c>
      <c r="T186" s="20">
        <v>299.18181818181819</v>
      </c>
      <c r="U186" s="20">
        <v>43839.24</v>
      </c>
      <c r="V186" s="20">
        <v>1992.6927272727271</v>
      </c>
      <c r="W186" s="20">
        <v>10004.35</v>
      </c>
      <c r="X186" s="20">
        <v>0</v>
      </c>
      <c r="Y186" s="20">
        <v>40758.379999999997</v>
      </c>
      <c r="Z186" s="20">
        <v>-341.48999999999796</v>
      </c>
      <c r="AA186" s="21">
        <v>-15.522272727272634</v>
      </c>
      <c r="AB186" s="120">
        <v>0.12090000000000001</v>
      </c>
      <c r="AC186" s="138">
        <v>1.0032849417898964</v>
      </c>
      <c r="AD186" s="137">
        <v>-0.88238494178989635</v>
      </c>
      <c r="AE186" s="23"/>
      <c r="AP186" s="23"/>
    </row>
    <row r="187" spans="1:43" ht="19.25" customHeight="1" x14ac:dyDescent="0.4">
      <c r="A187" s="252" t="s">
        <v>535</v>
      </c>
      <c r="B187" s="228">
        <v>45917</v>
      </c>
      <c r="C187" s="18">
        <v>178</v>
      </c>
      <c r="D187" s="18">
        <v>412072738</v>
      </c>
      <c r="E187" s="19">
        <v>0.1</v>
      </c>
      <c r="F187" s="18" t="s">
        <v>156</v>
      </c>
      <c r="G187" s="18" t="s">
        <v>416</v>
      </c>
      <c r="H187" s="18" t="s">
        <v>259</v>
      </c>
      <c r="I187" s="336">
        <v>1</v>
      </c>
      <c r="J187" s="336">
        <v>50</v>
      </c>
      <c r="K187" s="18" t="s">
        <v>272</v>
      </c>
      <c r="L187" s="18" t="s">
        <v>322</v>
      </c>
      <c r="M187" s="573">
        <v>7</v>
      </c>
      <c r="N187" s="235">
        <v>0</v>
      </c>
      <c r="O187" s="20">
        <v>384069.05</v>
      </c>
      <c r="P187" s="20">
        <v>18289.002380952381</v>
      </c>
      <c r="Q187" s="20">
        <v>72385.38</v>
      </c>
      <c r="R187" s="20">
        <v>3446.9228571428575</v>
      </c>
      <c r="S187" s="20">
        <v>17991</v>
      </c>
      <c r="T187" s="20">
        <v>856.71428571428567</v>
      </c>
      <c r="U187" s="20">
        <v>54394.38</v>
      </c>
      <c r="V187" s="20">
        <v>2590.2085714285713</v>
      </c>
      <c r="W187" s="20">
        <v>14907.5</v>
      </c>
      <c r="X187" s="20">
        <v>0</v>
      </c>
      <c r="Y187" s="20">
        <v>45958.879999999997</v>
      </c>
      <c r="Z187" s="20">
        <v>11372.000000000007</v>
      </c>
      <c r="AA187" s="21">
        <v>541.52380952380986</v>
      </c>
      <c r="AB187" s="120">
        <v>4.0699999999999958E-2</v>
      </c>
      <c r="AC187" s="138">
        <v>0.97039074093577704</v>
      </c>
      <c r="AD187" s="137">
        <v>-0.92969074093577708</v>
      </c>
      <c r="AQ187" s="17"/>
    </row>
    <row r="188" spans="1:43" s="17" customFormat="1" ht="19.25" customHeight="1" x14ac:dyDescent="0.4">
      <c r="A188" s="252" t="s">
        <v>535</v>
      </c>
      <c r="B188" s="228">
        <v>45917</v>
      </c>
      <c r="C188" s="18">
        <v>179</v>
      </c>
      <c r="D188" s="18">
        <v>412085140</v>
      </c>
      <c r="E188" s="19">
        <v>0.1</v>
      </c>
      <c r="F188" s="18" t="s">
        <v>156</v>
      </c>
      <c r="G188" s="18" t="s">
        <v>416</v>
      </c>
      <c r="H188" s="18" t="s">
        <v>259</v>
      </c>
      <c r="I188" s="336">
        <v>1</v>
      </c>
      <c r="J188" s="336">
        <v>50</v>
      </c>
      <c r="K188" s="18" t="s">
        <v>272</v>
      </c>
      <c r="L188" s="18" t="s">
        <v>322</v>
      </c>
      <c r="M188" s="336">
        <v>7</v>
      </c>
      <c r="N188" s="235">
        <v>0</v>
      </c>
      <c r="O188" s="20">
        <v>305393.25</v>
      </c>
      <c r="P188" s="20">
        <v>14542.535714285714</v>
      </c>
      <c r="Q188" s="20">
        <v>65875.7</v>
      </c>
      <c r="R188" s="20">
        <v>3136.9380952380952</v>
      </c>
      <c r="S188" s="20">
        <v>11502</v>
      </c>
      <c r="T188" s="20">
        <v>547.71428571428567</v>
      </c>
      <c r="U188" s="20">
        <v>54373.7</v>
      </c>
      <c r="V188" s="20">
        <v>2589.2238095238095</v>
      </c>
      <c r="W188" s="20">
        <v>7363.75</v>
      </c>
      <c r="X188" s="20">
        <v>0</v>
      </c>
      <c r="Y188" s="20">
        <v>44443.05</v>
      </c>
      <c r="Z188" s="20">
        <v>13921.899999999994</v>
      </c>
      <c r="AA188" s="21">
        <v>662.94761904761879</v>
      </c>
      <c r="AB188" s="120">
        <v>4.0699999999999958E-2</v>
      </c>
      <c r="AC188" s="138">
        <v>0.95441320330426416</v>
      </c>
      <c r="AD188" s="137">
        <v>-0.9137132033042642</v>
      </c>
      <c r="AF188" s="1"/>
      <c r="AG188" s="1"/>
      <c r="AH188" s="1"/>
      <c r="AI188" s="1"/>
      <c r="AJ188" s="1"/>
      <c r="AK188" s="1"/>
      <c r="AL188" s="1"/>
      <c r="AM188" s="1"/>
      <c r="AN188" s="1"/>
      <c r="AO188" s="1"/>
    </row>
    <row r="189" spans="1:43" s="17" customFormat="1" ht="19.25" customHeight="1" x14ac:dyDescent="0.4">
      <c r="A189" s="252" t="s">
        <v>535</v>
      </c>
      <c r="B189" s="228">
        <v>45917</v>
      </c>
      <c r="C189" s="18">
        <v>180</v>
      </c>
      <c r="D189" s="18">
        <v>412091745</v>
      </c>
      <c r="E189" s="19">
        <v>0.1</v>
      </c>
      <c r="F189" s="18" t="s">
        <v>156</v>
      </c>
      <c r="G189" s="18" t="s">
        <v>416</v>
      </c>
      <c r="H189" s="18" t="s">
        <v>259</v>
      </c>
      <c r="I189" s="336">
        <v>1</v>
      </c>
      <c r="J189" s="336">
        <v>50</v>
      </c>
      <c r="K189" s="18" t="s">
        <v>272</v>
      </c>
      <c r="L189" s="18" t="s">
        <v>322</v>
      </c>
      <c r="M189" s="573">
        <v>7</v>
      </c>
      <c r="N189" s="235">
        <v>0</v>
      </c>
      <c r="O189" s="20">
        <v>306229.65000000002</v>
      </c>
      <c r="P189" s="20">
        <v>14582.364285714288</v>
      </c>
      <c r="Q189" s="20">
        <v>64275.68</v>
      </c>
      <c r="R189" s="20">
        <v>3060.7466666666669</v>
      </c>
      <c r="S189" s="20">
        <v>10570</v>
      </c>
      <c r="T189" s="20">
        <v>503.33333333333331</v>
      </c>
      <c r="U189" s="20">
        <v>53705.68</v>
      </c>
      <c r="V189" s="20">
        <v>2557.4133333333334</v>
      </c>
      <c r="W189" s="20">
        <v>6407.5</v>
      </c>
      <c r="X189" s="20">
        <v>0</v>
      </c>
      <c r="Y189" s="20">
        <v>45224.480000000003</v>
      </c>
      <c r="Z189" s="20">
        <v>12496.699999999997</v>
      </c>
      <c r="AA189" s="21">
        <v>595.08095238095223</v>
      </c>
      <c r="AB189" s="120">
        <v>4.0699999999999958E-2</v>
      </c>
      <c r="AC189" s="138">
        <v>0.95919173731217733</v>
      </c>
      <c r="AD189" s="137">
        <v>-0.91849173731217737</v>
      </c>
      <c r="AF189" s="1"/>
      <c r="AG189" s="1"/>
      <c r="AH189" s="1"/>
      <c r="AI189" s="1"/>
      <c r="AJ189" s="1"/>
      <c r="AK189" s="1"/>
      <c r="AL189" s="1"/>
      <c r="AM189" s="1"/>
      <c r="AN189" s="1"/>
      <c r="AO189" s="1"/>
    </row>
    <row r="190" spans="1:43" s="17" customFormat="1" ht="19.25" customHeight="1" x14ac:dyDescent="0.4">
      <c r="A190" s="252" t="s">
        <v>535</v>
      </c>
      <c r="B190" s="228">
        <v>45917</v>
      </c>
      <c r="C190" s="18">
        <v>181</v>
      </c>
      <c r="D190" s="18">
        <v>412101375</v>
      </c>
      <c r="E190" s="19">
        <v>0.1</v>
      </c>
      <c r="F190" s="18" t="s">
        <v>156</v>
      </c>
      <c r="G190" s="18" t="s">
        <v>416</v>
      </c>
      <c r="H190" s="18" t="s">
        <v>259</v>
      </c>
      <c r="I190" s="336">
        <v>1</v>
      </c>
      <c r="J190" s="336">
        <v>50</v>
      </c>
      <c r="K190" s="18" t="s">
        <v>272</v>
      </c>
      <c r="L190" s="18" t="s">
        <v>322</v>
      </c>
      <c r="M190" s="573">
        <v>7</v>
      </c>
      <c r="N190" s="235">
        <v>0</v>
      </c>
      <c r="O190" s="20">
        <v>274692.40000000002</v>
      </c>
      <c r="P190" s="20">
        <v>13080.590476190477</v>
      </c>
      <c r="Q190" s="20">
        <v>77675.89</v>
      </c>
      <c r="R190" s="20">
        <v>3698.8519047619047</v>
      </c>
      <c r="S190" s="20">
        <v>15173</v>
      </c>
      <c r="T190" s="20">
        <v>722.52380952380952</v>
      </c>
      <c r="U190" s="20">
        <v>62502.89</v>
      </c>
      <c r="V190" s="20">
        <v>2976.3280952380951</v>
      </c>
      <c r="W190" s="20">
        <v>5225</v>
      </c>
      <c r="X190" s="20">
        <v>0</v>
      </c>
      <c r="Y190" s="20">
        <v>62671.29</v>
      </c>
      <c r="Z190" s="20">
        <v>9632.5999999999913</v>
      </c>
      <c r="AA190" s="21">
        <v>458.6952380952377</v>
      </c>
      <c r="AB190" s="120">
        <v>4.0699999999999958E-2</v>
      </c>
      <c r="AC190" s="138">
        <v>0.96493313975923622</v>
      </c>
      <c r="AD190" s="137">
        <v>-0.92423313975923627</v>
      </c>
      <c r="AF190" s="1"/>
      <c r="AG190" s="1"/>
      <c r="AH190" s="1"/>
      <c r="AI190" s="1"/>
      <c r="AJ190" s="1"/>
      <c r="AK190" s="1"/>
      <c r="AL190" s="1"/>
      <c r="AM190" s="1"/>
      <c r="AN190" s="1"/>
      <c r="AO190" s="1"/>
    </row>
    <row r="191" spans="1:43" s="17" customFormat="1" ht="19.25" customHeight="1" x14ac:dyDescent="0.4">
      <c r="A191" s="252" t="s">
        <v>535</v>
      </c>
      <c r="B191" s="228">
        <v>45917</v>
      </c>
      <c r="C191" s="18">
        <v>182</v>
      </c>
      <c r="D191" s="18">
        <v>412118362</v>
      </c>
      <c r="E191" s="19">
        <v>0.1</v>
      </c>
      <c r="F191" s="18" t="s">
        <v>156</v>
      </c>
      <c r="G191" s="18" t="s">
        <v>416</v>
      </c>
      <c r="H191" s="18" t="s">
        <v>259</v>
      </c>
      <c r="I191" s="336">
        <v>1</v>
      </c>
      <c r="J191" s="336">
        <v>50</v>
      </c>
      <c r="K191" s="18" t="s">
        <v>272</v>
      </c>
      <c r="L191" s="18" t="s">
        <v>322</v>
      </c>
      <c r="M191" s="573">
        <v>7</v>
      </c>
      <c r="N191" s="235">
        <v>0</v>
      </c>
      <c r="O191" s="20">
        <v>306010.09999999998</v>
      </c>
      <c r="P191" s="20">
        <v>14571.909523809523</v>
      </c>
      <c r="Q191" s="20">
        <v>73477.119999999995</v>
      </c>
      <c r="R191" s="20">
        <v>3498.9104761904759</v>
      </c>
      <c r="S191" s="20">
        <v>12382</v>
      </c>
      <c r="T191" s="20">
        <v>589.61904761904759</v>
      </c>
      <c r="U191" s="20">
        <v>61095.12</v>
      </c>
      <c r="V191" s="20">
        <v>2909.2914285714287</v>
      </c>
      <c r="W191" s="20">
        <v>14855</v>
      </c>
      <c r="X191" s="20">
        <v>0</v>
      </c>
      <c r="Y191" s="20">
        <v>44745.77</v>
      </c>
      <c r="Z191" s="20">
        <v>13729.349999999999</v>
      </c>
      <c r="AA191" s="21">
        <v>653.77857142857135</v>
      </c>
      <c r="AB191" s="120">
        <v>4.0699999999999958E-2</v>
      </c>
      <c r="AC191" s="138">
        <v>0.95513432399780274</v>
      </c>
      <c r="AD191" s="137">
        <v>-0.91443432399780278</v>
      </c>
      <c r="AF191" s="1"/>
      <c r="AG191" s="1"/>
      <c r="AH191" s="1"/>
      <c r="AI191" s="1"/>
      <c r="AJ191" s="1"/>
      <c r="AK191" s="1"/>
      <c r="AL191" s="1"/>
      <c r="AM191" s="1"/>
      <c r="AN191" s="1"/>
      <c r="AO191" s="1"/>
    </row>
    <row r="192" spans="1:43" s="17" customFormat="1" ht="19.25" customHeight="1" x14ac:dyDescent="0.4">
      <c r="A192" s="252" t="s">
        <v>535</v>
      </c>
      <c r="B192" s="228">
        <v>45917</v>
      </c>
      <c r="C192" s="18">
        <v>183</v>
      </c>
      <c r="D192" s="18">
        <v>412121379</v>
      </c>
      <c r="E192" s="19">
        <v>0.25</v>
      </c>
      <c r="F192" s="18" t="s">
        <v>156</v>
      </c>
      <c r="G192" s="18" t="s">
        <v>415</v>
      </c>
      <c r="H192" s="18" t="s">
        <v>334</v>
      </c>
      <c r="I192" s="336">
        <v>1</v>
      </c>
      <c r="J192" s="336">
        <v>10</v>
      </c>
      <c r="K192" s="18" t="s">
        <v>272</v>
      </c>
      <c r="L192" s="18" t="s">
        <v>322</v>
      </c>
      <c r="M192" s="573">
        <v>0</v>
      </c>
      <c r="N192" s="235">
        <v>0</v>
      </c>
      <c r="O192" s="20">
        <v>126494.25</v>
      </c>
      <c r="P192" s="20">
        <v>6023.5357142857147</v>
      </c>
      <c r="Q192" s="20">
        <v>33874.630000000005</v>
      </c>
      <c r="R192" s="20">
        <v>1613.0776190476192</v>
      </c>
      <c r="S192" s="20">
        <v>8351</v>
      </c>
      <c r="T192" s="20">
        <v>397.66666666666669</v>
      </c>
      <c r="U192" s="20">
        <v>25523.63</v>
      </c>
      <c r="V192" s="20">
        <v>1215.4109523809525</v>
      </c>
      <c r="W192" s="20">
        <v>7672.5</v>
      </c>
      <c r="X192" s="20">
        <v>0</v>
      </c>
      <c r="Y192" s="20">
        <v>25145.14</v>
      </c>
      <c r="Z192" s="20">
        <v>1056.9900000000052</v>
      </c>
      <c r="AA192" s="21">
        <v>50.332857142857392</v>
      </c>
      <c r="AB192" s="120">
        <v>5.3100000000000036E-2</v>
      </c>
      <c r="AC192" s="138">
        <v>0.99164396800645083</v>
      </c>
      <c r="AD192" s="137">
        <v>-0.93854396800645079</v>
      </c>
      <c r="AF192" s="1"/>
      <c r="AG192" s="1"/>
      <c r="AH192" s="1"/>
      <c r="AI192" s="1"/>
      <c r="AJ192" s="1"/>
      <c r="AK192" s="1"/>
      <c r="AL192" s="1"/>
      <c r="AM192" s="1"/>
      <c r="AN192" s="1"/>
      <c r="AO192" s="1"/>
    </row>
    <row r="193" spans="1:43" s="17" customFormat="1" ht="19.25" customHeight="1" x14ac:dyDescent="0.4">
      <c r="A193" s="252" t="s">
        <v>535</v>
      </c>
      <c r="B193" s="228">
        <v>45917</v>
      </c>
      <c r="C193" s="18">
        <v>184</v>
      </c>
      <c r="D193" s="18">
        <v>412135430</v>
      </c>
      <c r="E193" s="19">
        <v>0.25</v>
      </c>
      <c r="F193" s="18" t="s">
        <v>156</v>
      </c>
      <c r="G193" s="18" t="s">
        <v>415</v>
      </c>
      <c r="H193" s="18" t="s">
        <v>334</v>
      </c>
      <c r="I193" s="336">
        <v>1</v>
      </c>
      <c r="J193" s="336">
        <v>10</v>
      </c>
      <c r="K193" s="18" t="s">
        <v>272</v>
      </c>
      <c r="L193" s="18" t="s">
        <v>322</v>
      </c>
      <c r="M193" s="573">
        <v>0</v>
      </c>
      <c r="N193" s="235">
        <v>0</v>
      </c>
      <c r="O193" s="20">
        <v>36744.25</v>
      </c>
      <c r="P193" s="20">
        <v>1749.7261904761904</v>
      </c>
      <c r="Q193" s="20">
        <v>11649.98</v>
      </c>
      <c r="R193" s="20">
        <v>554.7609523809524</v>
      </c>
      <c r="S193" s="20">
        <v>1946</v>
      </c>
      <c r="T193" s="20">
        <v>92.666666666666671</v>
      </c>
      <c r="U193" s="20">
        <v>9703.98</v>
      </c>
      <c r="V193" s="20">
        <v>462.09428571428572</v>
      </c>
      <c r="W193" s="20">
        <v>16.25</v>
      </c>
      <c r="X193" s="20">
        <v>0</v>
      </c>
      <c r="Y193" s="20">
        <v>7008.98</v>
      </c>
      <c r="Z193" s="20">
        <v>4624.75</v>
      </c>
      <c r="AA193" s="21">
        <v>220.22619047619048</v>
      </c>
      <c r="AB193" s="120">
        <v>5.3100000000000036E-2</v>
      </c>
      <c r="AC193" s="138">
        <v>0.87413676969866039</v>
      </c>
      <c r="AD193" s="137">
        <v>-0.82103676969866035</v>
      </c>
      <c r="AF193" s="1"/>
      <c r="AG193" s="1"/>
      <c r="AH193" s="1"/>
      <c r="AI193" s="1"/>
      <c r="AJ193" s="1"/>
      <c r="AK193" s="1"/>
      <c r="AL193" s="1"/>
      <c r="AM193" s="1"/>
      <c r="AN193" s="1"/>
      <c r="AO193" s="1"/>
    </row>
    <row r="194" spans="1:43" s="17" customFormat="1" ht="19.25" customHeight="1" x14ac:dyDescent="0.4">
      <c r="A194" s="252" t="s">
        <v>535</v>
      </c>
      <c r="B194" s="228">
        <v>45917</v>
      </c>
      <c r="C194" s="18">
        <v>185</v>
      </c>
      <c r="D194" s="18">
        <v>412144760</v>
      </c>
      <c r="E194" s="19">
        <v>0.25</v>
      </c>
      <c r="F194" s="18" t="s">
        <v>156</v>
      </c>
      <c r="G194" s="18" t="s">
        <v>415</v>
      </c>
      <c r="H194" s="18" t="s">
        <v>334</v>
      </c>
      <c r="I194" s="336">
        <v>1</v>
      </c>
      <c r="J194" s="336">
        <v>10</v>
      </c>
      <c r="K194" s="18" t="s">
        <v>272</v>
      </c>
      <c r="L194" s="18" t="s">
        <v>322</v>
      </c>
      <c r="M194" s="573">
        <v>0</v>
      </c>
      <c r="N194" s="235">
        <v>0</v>
      </c>
      <c r="O194" s="20">
        <v>76360.25</v>
      </c>
      <c r="P194" s="20">
        <v>3636.2023809523807</v>
      </c>
      <c r="Q194" s="20">
        <v>24278.21</v>
      </c>
      <c r="R194" s="20">
        <v>1156.1052380952381</v>
      </c>
      <c r="S194" s="20">
        <v>4360</v>
      </c>
      <c r="T194" s="20">
        <v>207.61904761904762</v>
      </c>
      <c r="U194" s="20">
        <v>19918.21</v>
      </c>
      <c r="V194" s="20">
        <v>948.48619047619047</v>
      </c>
      <c r="W194" s="20">
        <v>0</v>
      </c>
      <c r="X194" s="20">
        <v>0</v>
      </c>
      <c r="Y194" s="20">
        <v>13941.96</v>
      </c>
      <c r="Z194" s="20">
        <v>10336.25</v>
      </c>
      <c r="AA194" s="21">
        <v>492.20238095238096</v>
      </c>
      <c r="AB194" s="120">
        <v>5.3100000000000036E-2</v>
      </c>
      <c r="AC194" s="138">
        <v>0.86463834259316852</v>
      </c>
      <c r="AD194" s="137">
        <v>-0.81153834259316848</v>
      </c>
      <c r="AF194" s="1"/>
      <c r="AG194" s="1"/>
      <c r="AH194" s="1"/>
      <c r="AI194" s="1"/>
      <c r="AJ194" s="1"/>
      <c r="AK194" s="1"/>
      <c r="AL194" s="1"/>
      <c r="AM194" s="1"/>
      <c r="AN194" s="1"/>
      <c r="AO194" s="1"/>
      <c r="AQ194" s="23"/>
    </row>
    <row r="195" spans="1:43" s="23" customFormat="1" ht="19.25" customHeight="1" x14ac:dyDescent="0.4">
      <c r="A195" s="252" t="s">
        <v>535</v>
      </c>
      <c r="B195" s="228">
        <v>45917</v>
      </c>
      <c r="C195" s="18">
        <v>186</v>
      </c>
      <c r="D195" s="18">
        <v>412153693</v>
      </c>
      <c r="E195" s="19">
        <v>0.25</v>
      </c>
      <c r="F195" s="18" t="s">
        <v>156</v>
      </c>
      <c r="G195" s="18" t="s">
        <v>415</v>
      </c>
      <c r="H195" s="18" t="s">
        <v>334</v>
      </c>
      <c r="I195" s="336">
        <v>1</v>
      </c>
      <c r="J195" s="336">
        <v>10</v>
      </c>
      <c r="K195" s="18" t="s">
        <v>272</v>
      </c>
      <c r="L195" s="18" t="s">
        <v>322</v>
      </c>
      <c r="M195" s="573">
        <v>0</v>
      </c>
      <c r="N195" s="235">
        <v>0</v>
      </c>
      <c r="O195" s="20">
        <v>120921</v>
      </c>
      <c r="P195" s="20">
        <v>5758.1428571428569</v>
      </c>
      <c r="Q195" s="20">
        <v>30919.48</v>
      </c>
      <c r="R195" s="20">
        <v>1472.3561904761905</v>
      </c>
      <c r="S195" s="20">
        <v>5426</v>
      </c>
      <c r="T195" s="20">
        <v>258.38095238095241</v>
      </c>
      <c r="U195" s="20">
        <v>25493.48</v>
      </c>
      <c r="V195" s="20">
        <v>1213.9752380952382</v>
      </c>
      <c r="W195" s="20">
        <v>0</v>
      </c>
      <c r="X195" s="20">
        <v>0</v>
      </c>
      <c r="Y195" s="20">
        <v>17600.23</v>
      </c>
      <c r="Z195" s="20">
        <v>13319.25</v>
      </c>
      <c r="AA195" s="21">
        <v>634.25</v>
      </c>
      <c r="AB195" s="120">
        <v>5.3100000000000036E-2</v>
      </c>
      <c r="AC195" s="138">
        <v>0.88985163867318329</v>
      </c>
      <c r="AD195" s="137">
        <v>-0.83675163867318325</v>
      </c>
      <c r="AF195" s="1"/>
      <c r="AG195" s="1"/>
      <c r="AH195" s="1"/>
      <c r="AI195" s="1"/>
      <c r="AJ195" s="1"/>
      <c r="AK195" s="1"/>
      <c r="AL195" s="1"/>
      <c r="AM195" s="1"/>
      <c r="AN195" s="1"/>
      <c r="AO195" s="1"/>
      <c r="AQ195" s="1"/>
    </row>
    <row r="196" spans="1:43" ht="19.25" customHeight="1" x14ac:dyDescent="0.4">
      <c r="A196" s="252" t="s">
        <v>535</v>
      </c>
      <c r="B196" s="228">
        <v>45917</v>
      </c>
      <c r="C196" s="18">
        <v>187</v>
      </c>
      <c r="D196" s="18">
        <v>412162395</v>
      </c>
      <c r="E196" s="19">
        <v>0.25</v>
      </c>
      <c r="F196" s="18" t="s">
        <v>156</v>
      </c>
      <c r="G196" s="18" t="s">
        <v>415</v>
      </c>
      <c r="H196" s="18" t="s">
        <v>334</v>
      </c>
      <c r="I196" s="336">
        <v>1</v>
      </c>
      <c r="J196" s="336">
        <v>10</v>
      </c>
      <c r="K196" s="18" t="s">
        <v>272</v>
      </c>
      <c r="L196" s="18" t="s">
        <v>322</v>
      </c>
      <c r="M196" s="573">
        <v>0</v>
      </c>
      <c r="N196" s="235">
        <v>0</v>
      </c>
      <c r="O196" s="20">
        <v>98289.5</v>
      </c>
      <c r="P196" s="20">
        <v>4680.4523809523807</v>
      </c>
      <c r="Q196" s="20">
        <v>25162.34</v>
      </c>
      <c r="R196" s="20">
        <v>1198.2066666666667</v>
      </c>
      <c r="S196" s="20">
        <v>6803</v>
      </c>
      <c r="T196" s="20">
        <v>323.95238095238096</v>
      </c>
      <c r="U196" s="20">
        <v>18359.34</v>
      </c>
      <c r="V196" s="20">
        <v>874.25428571428574</v>
      </c>
      <c r="W196" s="20">
        <v>8050</v>
      </c>
      <c r="X196" s="20">
        <v>0</v>
      </c>
      <c r="Y196" s="20">
        <v>14121.09</v>
      </c>
      <c r="Z196" s="20">
        <v>2991.25</v>
      </c>
      <c r="AA196" s="21">
        <v>142.4404761904762</v>
      </c>
      <c r="AB196" s="120">
        <v>5.3100000000000036E-2</v>
      </c>
      <c r="AC196" s="138">
        <v>0.96956694255235809</v>
      </c>
      <c r="AD196" s="137">
        <v>-0.91646694255235805</v>
      </c>
      <c r="AQ196" s="17"/>
    </row>
    <row r="197" spans="1:43" s="17" customFormat="1" ht="19.25" customHeight="1" x14ac:dyDescent="0.4">
      <c r="A197" s="252" t="s">
        <v>535</v>
      </c>
      <c r="B197" s="228">
        <v>45917</v>
      </c>
      <c r="C197" s="18">
        <v>188</v>
      </c>
      <c r="D197" s="18">
        <v>412171070</v>
      </c>
      <c r="E197" s="19">
        <v>0.01</v>
      </c>
      <c r="F197" s="18" t="s">
        <v>156</v>
      </c>
      <c r="G197" s="18" t="s">
        <v>489</v>
      </c>
      <c r="H197" s="18" t="s">
        <v>380</v>
      </c>
      <c r="I197" s="336">
        <v>88</v>
      </c>
      <c r="J197" s="336">
        <v>888</v>
      </c>
      <c r="K197" s="18" t="s">
        <v>256</v>
      </c>
      <c r="L197" s="18" t="s">
        <v>313</v>
      </c>
      <c r="M197" s="573">
        <v>0</v>
      </c>
      <c r="N197" s="235">
        <v>0</v>
      </c>
      <c r="O197" s="20">
        <v>89701.34</v>
      </c>
      <c r="P197" s="20">
        <v>4271.4923809523807</v>
      </c>
      <c r="Q197" s="20">
        <v>46616.07</v>
      </c>
      <c r="R197" s="20">
        <v>2219.812857142857</v>
      </c>
      <c r="S197" s="20">
        <v>8223</v>
      </c>
      <c r="T197" s="20">
        <v>391.57142857142856</v>
      </c>
      <c r="U197" s="20">
        <v>38393.07</v>
      </c>
      <c r="V197" s="20">
        <v>1828.2414285714285</v>
      </c>
      <c r="W197" s="20">
        <v>0</v>
      </c>
      <c r="X197" s="20">
        <v>0</v>
      </c>
      <c r="Y197" s="20">
        <v>38771.79</v>
      </c>
      <c r="Z197" s="20">
        <v>7844.2799999999988</v>
      </c>
      <c r="AA197" s="21">
        <v>373.53714285714278</v>
      </c>
      <c r="AB197" s="120">
        <v>0.12090000000000001</v>
      </c>
      <c r="AC197" s="138">
        <v>0.91255113914686226</v>
      </c>
      <c r="AD197" s="137">
        <v>-0.79165113914686225</v>
      </c>
      <c r="AE197" s="1"/>
      <c r="AF197" s="1"/>
      <c r="AG197" s="1"/>
      <c r="AH197" s="1"/>
      <c r="AI197" s="1"/>
      <c r="AJ197" s="1"/>
      <c r="AK197" s="1"/>
      <c r="AL197" s="1"/>
      <c r="AM197" s="1"/>
      <c r="AN197" s="1"/>
      <c r="AO197" s="1"/>
      <c r="AP197" s="1"/>
    </row>
    <row r="198" spans="1:43" s="17" customFormat="1" ht="19.25" customHeight="1" x14ac:dyDescent="0.4">
      <c r="A198" s="252" t="s">
        <v>535</v>
      </c>
      <c r="B198" s="228">
        <v>45917</v>
      </c>
      <c r="C198" s="18">
        <v>189</v>
      </c>
      <c r="D198" s="18">
        <v>412184704</v>
      </c>
      <c r="E198" s="19">
        <v>0.01</v>
      </c>
      <c r="F198" s="18" t="s">
        <v>156</v>
      </c>
      <c r="G198" s="18" t="s">
        <v>489</v>
      </c>
      <c r="H198" s="18" t="s">
        <v>380</v>
      </c>
      <c r="I198" s="336">
        <v>88</v>
      </c>
      <c r="J198" s="336">
        <v>888</v>
      </c>
      <c r="K198" s="18" t="s">
        <v>256</v>
      </c>
      <c r="L198" s="18" t="s">
        <v>313</v>
      </c>
      <c r="M198" s="573">
        <v>0</v>
      </c>
      <c r="N198" s="235">
        <v>0</v>
      </c>
      <c r="O198" s="20">
        <v>91698.5</v>
      </c>
      <c r="P198" s="20">
        <v>4366.5952380952385</v>
      </c>
      <c r="Q198" s="20">
        <v>53213.3</v>
      </c>
      <c r="R198" s="20">
        <v>2533.9666666666667</v>
      </c>
      <c r="S198" s="20">
        <v>3861</v>
      </c>
      <c r="T198" s="20">
        <v>183.85714285714286</v>
      </c>
      <c r="U198" s="20">
        <v>49352.3</v>
      </c>
      <c r="V198" s="20">
        <v>2350.109523809524</v>
      </c>
      <c r="W198" s="20">
        <v>0</v>
      </c>
      <c r="X198" s="20">
        <v>0</v>
      </c>
      <c r="Y198" s="20">
        <v>42260.36</v>
      </c>
      <c r="Z198" s="20">
        <v>10952.940000000002</v>
      </c>
      <c r="AA198" s="21">
        <v>521.56857142857154</v>
      </c>
      <c r="AB198" s="120">
        <v>0.12090000000000001</v>
      </c>
      <c r="AC198" s="138">
        <v>0.88055486185706411</v>
      </c>
      <c r="AD198" s="137">
        <v>-0.7596548618570641</v>
      </c>
      <c r="AE198" s="1"/>
      <c r="AF198" s="1"/>
      <c r="AG198" s="1"/>
      <c r="AH198" s="1"/>
      <c r="AI198" s="1"/>
      <c r="AJ198" s="1"/>
      <c r="AK198" s="1"/>
      <c r="AL198" s="1"/>
      <c r="AM198" s="1"/>
      <c r="AN198" s="1"/>
      <c r="AO198" s="1"/>
      <c r="AP198" s="1"/>
    </row>
    <row r="199" spans="1:43" s="17" customFormat="1" ht="19.25" customHeight="1" x14ac:dyDescent="0.4">
      <c r="A199" s="252" t="s">
        <v>535</v>
      </c>
      <c r="B199" s="228">
        <v>45917</v>
      </c>
      <c r="C199" s="18">
        <v>190</v>
      </c>
      <c r="D199" s="18">
        <v>412199301</v>
      </c>
      <c r="E199" s="19">
        <v>0.01</v>
      </c>
      <c r="F199" s="18" t="s">
        <v>405</v>
      </c>
      <c r="G199" s="18" t="s">
        <v>490</v>
      </c>
      <c r="H199" s="18" t="s">
        <v>381</v>
      </c>
      <c r="I199" s="336">
        <v>50</v>
      </c>
      <c r="J199" s="336">
        <v>500</v>
      </c>
      <c r="K199" s="18" t="s">
        <v>256</v>
      </c>
      <c r="L199" s="18" t="s">
        <v>311</v>
      </c>
      <c r="M199" s="573">
        <v>0</v>
      </c>
      <c r="N199" s="235">
        <v>0</v>
      </c>
      <c r="O199" s="20">
        <v>50091.5</v>
      </c>
      <c r="P199" s="20">
        <v>2385.3095238095239</v>
      </c>
      <c r="Q199" s="20">
        <v>44037.13</v>
      </c>
      <c r="R199" s="20">
        <v>2097.0061904761906</v>
      </c>
      <c r="S199" s="20">
        <v>4940</v>
      </c>
      <c r="T199" s="20">
        <v>235.23809523809524</v>
      </c>
      <c r="U199" s="20">
        <v>39097.129999999997</v>
      </c>
      <c r="V199" s="20">
        <v>1861.7680952380952</v>
      </c>
      <c r="W199" s="20">
        <v>35</v>
      </c>
      <c r="X199" s="20">
        <v>0</v>
      </c>
      <c r="Y199" s="20">
        <v>38925.1</v>
      </c>
      <c r="Z199" s="20">
        <v>5077.0299999999988</v>
      </c>
      <c r="AA199" s="21">
        <v>241.76333333333326</v>
      </c>
      <c r="AB199" s="120">
        <v>0.11680000000000001</v>
      </c>
      <c r="AC199" s="138">
        <v>0.89864487986983821</v>
      </c>
      <c r="AD199" s="137">
        <v>-0.78184487986983819</v>
      </c>
      <c r="AE199" s="1"/>
      <c r="AF199" s="1"/>
      <c r="AG199" s="1"/>
      <c r="AH199" s="1"/>
      <c r="AI199" s="1"/>
      <c r="AJ199" s="1"/>
      <c r="AK199" s="1"/>
      <c r="AL199" s="1"/>
      <c r="AM199" s="1"/>
      <c r="AN199" s="1"/>
      <c r="AO199" s="1"/>
      <c r="AP199" s="1"/>
    </row>
    <row r="200" spans="1:43" s="17" customFormat="1" ht="19.25" customHeight="1" x14ac:dyDescent="0.4">
      <c r="A200" s="252" t="s">
        <v>535</v>
      </c>
      <c r="B200" s="228">
        <v>45917</v>
      </c>
      <c r="C200" s="18">
        <v>191</v>
      </c>
      <c r="D200" s="18">
        <v>412207644</v>
      </c>
      <c r="E200" s="19">
        <v>0.01</v>
      </c>
      <c r="F200" s="18" t="s">
        <v>405</v>
      </c>
      <c r="G200" s="18" t="s">
        <v>491</v>
      </c>
      <c r="H200" s="18" t="s">
        <v>381</v>
      </c>
      <c r="I200" s="336">
        <v>50</v>
      </c>
      <c r="J200" s="336">
        <v>500</v>
      </c>
      <c r="K200" s="18" t="s">
        <v>256</v>
      </c>
      <c r="L200" s="18" t="s">
        <v>311</v>
      </c>
      <c r="M200" s="336">
        <v>0</v>
      </c>
      <c r="N200" s="235">
        <v>0</v>
      </c>
      <c r="O200" s="20">
        <v>56601.16</v>
      </c>
      <c r="P200" s="20">
        <v>2695.2933333333335</v>
      </c>
      <c r="Q200" s="20">
        <v>39978.800000000003</v>
      </c>
      <c r="R200" s="20">
        <v>1903.7523809523811</v>
      </c>
      <c r="S200" s="20">
        <v>5267</v>
      </c>
      <c r="T200" s="20">
        <v>250.8095238095238</v>
      </c>
      <c r="U200" s="20">
        <v>34711.800000000003</v>
      </c>
      <c r="V200" s="20">
        <v>1652.9428571428573</v>
      </c>
      <c r="W200" s="20">
        <v>269.5</v>
      </c>
      <c r="X200" s="20">
        <v>0</v>
      </c>
      <c r="Y200" s="20">
        <v>32368.29</v>
      </c>
      <c r="Z200" s="20">
        <v>7341.010000000002</v>
      </c>
      <c r="AA200" s="21">
        <v>349.57190476190488</v>
      </c>
      <c r="AB200" s="120">
        <v>0.11680000000000001</v>
      </c>
      <c r="AC200" s="138">
        <v>0.87030283478289139</v>
      </c>
      <c r="AD200" s="137">
        <v>-0.75350283478289137</v>
      </c>
      <c r="AE200" s="1"/>
      <c r="AF200" s="1"/>
      <c r="AG200" s="1"/>
      <c r="AH200" s="1"/>
      <c r="AI200" s="1"/>
      <c r="AJ200" s="1"/>
      <c r="AK200" s="1"/>
      <c r="AL200" s="1"/>
      <c r="AM200" s="1"/>
      <c r="AN200" s="1"/>
      <c r="AO200" s="1"/>
      <c r="AP200" s="1"/>
    </row>
    <row r="201" spans="1:43" s="17" customFormat="1" ht="19.25" customHeight="1" x14ac:dyDescent="0.4">
      <c r="A201" s="252" t="s">
        <v>535</v>
      </c>
      <c r="B201" s="228">
        <v>45917</v>
      </c>
      <c r="C201" s="18">
        <v>192</v>
      </c>
      <c r="D201" s="18">
        <v>412219913</v>
      </c>
      <c r="E201" s="19">
        <v>0.01</v>
      </c>
      <c r="F201" s="18" t="s">
        <v>405</v>
      </c>
      <c r="G201" s="18" t="s">
        <v>490</v>
      </c>
      <c r="H201" s="18" t="s">
        <v>381</v>
      </c>
      <c r="I201" s="336">
        <v>50</v>
      </c>
      <c r="J201" s="336">
        <v>500</v>
      </c>
      <c r="K201" s="18" t="s">
        <v>256</v>
      </c>
      <c r="L201" s="18" t="s">
        <v>311</v>
      </c>
      <c r="M201" s="336">
        <v>0</v>
      </c>
      <c r="N201" s="235">
        <v>0</v>
      </c>
      <c r="O201" s="20">
        <v>91531.25</v>
      </c>
      <c r="P201" s="20">
        <v>4358.6309523809523</v>
      </c>
      <c r="Q201" s="20">
        <v>60768.92</v>
      </c>
      <c r="R201" s="20">
        <v>2893.7580952380949</v>
      </c>
      <c r="S201" s="20">
        <v>11974</v>
      </c>
      <c r="T201" s="20">
        <v>570.19047619047615</v>
      </c>
      <c r="U201" s="20">
        <v>48794.92</v>
      </c>
      <c r="V201" s="20">
        <v>2323.5676190476188</v>
      </c>
      <c r="W201" s="20">
        <v>3477.91</v>
      </c>
      <c r="X201" s="20">
        <v>0</v>
      </c>
      <c r="Y201" s="20">
        <v>45268.42</v>
      </c>
      <c r="Z201" s="20">
        <v>12022.589999999997</v>
      </c>
      <c r="AA201" s="21">
        <v>572.50428571428552</v>
      </c>
      <c r="AB201" s="120">
        <v>0.11680000000000001</v>
      </c>
      <c r="AC201" s="138">
        <v>0.86865043359508365</v>
      </c>
      <c r="AD201" s="137">
        <v>-0.75185043359508363</v>
      </c>
      <c r="AE201" s="1"/>
      <c r="AF201" s="1"/>
      <c r="AG201" s="1"/>
      <c r="AH201" s="1"/>
      <c r="AI201" s="1"/>
      <c r="AJ201" s="1"/>
      <c r="AK201" s="1"/>
      <c r="AL201" s="1"/>
      <c r="AM201" s="1"/>
      <c r="AN201" s="1"/>
      <c r="AO201" s="1"/>
      <c r="AP201" s="1"/>
    </row>
    <row r="202" spans="1:43" s="17" customFormat="1" ht="19.25" customHeight="1" x14ac:dyDescent="0.4">
      <c r="A202" s="252" t="s">
        <v>535</v>
      </c>
      <c r="B202" s="228">
        <v>45917</v>
      </c>
      <c r="C202" s="18">
        <v>193</v>
      </c>
      <c r="D202" s="18">
        <v>412229383</v>
      </c>
      <c r="E202" s="19">
        <v>0.01</v>
      </c>
      <c r="F202" s="18" t="s">
        <v>405</v>
      </c>
      <c r="G202" s="18" t="s">
        <v>492</v>
      </c>
      <c r="H202" s="18" t="s">
        <v>382</v>
      </c>
      <c r="I202" s="336">
        <v>88</v>
      </c>
      <c r="J202" s="336">
        <v>1000</v>
      </c>
      <c r="K202" s="18" t="s">
        <v>256</v>
      </c>
      <c r="L202" s="18" t="s">
        <v>311</v>
      </c>
      <c r="M202" s="573">
        <v>0</v>
      </c>
      <c r="N202" s="235">
        <v>0</v>
      </c>
      <c r="O202" s="20">
        <v>174349.16</v>
      </c>
      <c r="P202" s="20">
        <v>8302.3409523809532</v>
      </c>
      <c r="Q202" s="20">
        <v>89650.67</v>
      </c>
      <c r="R202" s="20">
        <v>4269.0795238095234</v>
      </c>
      <c r="S202" s="20">
        <v>13062</v>
      </c>
      <c r="T202" s="20">
        <v>622</v>
      </c>
      <c r="U202" s="20">
        <v>76588.67</v>
      </c>
      <c r="V202" s="20">
        <v>3647.0795238095238</v>
      </c>
      <c r="W202" s="20">
        <v>210.03</v>
      </c>
      <c r="X202" s="20">
        <v>0</v>
      </c>
      <c r="Y202" s="20">
        <v>59442.69</v>
      </c>
      <c r="Z202" s="20">
        <v>29997.949999999997</v>
      </c>
      <c r="AA202" s="21">
        <v>1428.4738095238095</v>
      </c>
      <c r="AB202" s="120">
        <v>0.11270000000000002</v>
      </c>
      <c r="AC202" s="138">
        <v>0.82794324905264827</v>
      </c>
      <c r="AD202" s="137">
        <v>-0.71524324905264824</v>
      </c>
      <c r="AE202" s="1"/>
      <c r="AF202" s="1"/>
      <c r="AG202" s="1"/>
      <c r="AH202" s="1"/>
      <c r="AI202" s="1"/>
      <c r="AJ202" s="1"/>
      <c r="AK202" s="1"/>
      <c r="AL202" s="1"/>
      <c r="AM202" s="1"/>
      <c r="AN202" s="1"/>
      <c r="AO202" s="1"/>
      <c r="AP202" s="1"/>
    </row>
    <row r="203" spans="1:43" s="17" customFormat="1" ht="19.25" customHeight="1" x14ac:dyDescent="0.4">
      <c r="A203" s="252" t="s">
        <v>535</v>
      </c>
      <c r="B203" s="228">
        <v>45917</v>
      </c>
      <c r="C203" s="18">
        <v>194</v>
      </c>
      <c r="D203" s="18">
        <v>412232066</v>
      </c>
      <c r="E203" s="19">
        <v>0.01</v>
      </c>
      <c r="F203" s="18" t="s">
        <v>405</v>
      </c>
      <c r="G203" s="18" t="s">
        <v>492</v>
      </c>
      <c r="H203" s="18" t="s">
        <v>382</v>
      </c>
      <c r="I203" s="336">
        <v>88</v>
      </c>
      <c r="J203" s="336">
        <v>1000</v>
      </c>
      <c r="K203" s="18" t="s">
        <v>256</v>
      </c>
      <c r="L203" s="18" t="s">
        <v>311</v>
      </c>
      <c r="M203" s="573">
        <v>0</v>
      </c>
      <c r="N203" s="235">
        <v>0</v>
      </c>
      <c r="O203" s="20">
        <v>184752.12</v>
      </c>
      <c r="P203" s="20">
        <v>8797.7199999999993</v>
      </c>
      <c r="Q203" s="20">
        <v>100110.08</v>
      </c>
      <c r="R203" s="20">
        <v>4767.1466666666665</v>
      </c>
      <c r="S203" s="20">
        <v>14758</v>
      </c>
      <c r="T203" s="20">
        <v>702.76190476190482</v>
      </c>
      <c r="U203" s="20">
        <v>85352.08</v>
      </c>
      <c r="V203" s="20">
        <v>4064.3847619047619</v>
      </c>
      <c r="W203" s="20">
        <v>7046.26</v>
      </c>
      <c r="X203" s="20">
        <v>0</v>
      </c>
      <c r="Y203" s="20">
        <v>76867.72</v>
      </c>
      <c r="Z203" s="20">
        <v>16196.100000000006</v>
      </c>
      <c r="AA203" s="21">
        <v>771.24285714285747</v>
      </c>
      <c r="AB203" s="120">
        <v>0.11270000000000002</v>
      </c>
      <c r="AC203" s="138">
        <v>0.91233605330212175</v>
      </c>
      <c r="AD203" s="137">
        <v>-0.79963605330212173</v>
      </c>
      <c r="AE203" s="1"/>
      <c r="AF203" s="1"/>
      <c r="AG203" s="1"/>
      <c r="AH203" s="1"/>
      <c r="AI203" s="1"/>
      <c r="AJ203" s="1"/>
      <c r="AK203" s="1"/>
      <c r="AL203" s="1"/>
      <c r="AM203" s="1"/>
      <c r="AN203" s="1"/>
      <c r="AO203" s="1"/>
      <c r="AP203" s="1"/>
      <c r="AQ203" s="23"/>
    </row>
    <row r="204" spans="1:43" s="23" customFormat="1" ht="19.25" customHeight="1" x14ac:dyDescent="0.4">
      <c r="A204" s="252" t="s">
        <v>535</v>
      </c>
      <c r="B204" s="228">
        <v>45917</v>
      </c>
      <c r="C204" s="18">
        <v>195</v>
      </c>
      <c r="D204" s="18">
        <v>412241940</v>
      </c>
      <c r="E204" s="19">
        <v>0.01</v>
      </c>
      <c r="F204" s="18" t="s">
        <v>405</v>
      </c>
      <c r="G204" s="18" t="s">
        <v>492</v>
      </c>
      <c r="H204" s="18" t="s">
        <v>382</v>
      </c>
      <c r="I204" s="336">
        <v>88</v>
      </c>
      <c r="J204" s="336">
        <v>1000</v>
      </c>
      <c r="K204" s="18" t="s">
        <v>256</v>
      </c>
      <c r="L204" s="18" t="s">
        <v>311</v>
      </c>
      <c r="M204" s="573">
        <v>0</v>
      </c>
      <c r="N204" s="235">
        <v>0</v>
      </c>
      <c r="O204" s="20">
        <v>191942.64</v>
      </c>
      <c r="P204" s="20">
        <v>9140.1257142857157</v>
      </c>
      <c r="Q204" s="20">
        <v>100802.65</v>
      </c>
      <c r="R204" s="20">
        <v>4800.1261904761905</v>
      </c>
      <c r="S204" s="20">
        <v>14139</v>
      </c>
      <c r="T204" s="20">
        <v>673.28571428571433</v>
      </c>
      <c r="U204" s="20">
        <v>86663.65</v>
      </c>
      <c r="V204" s="20">
        <v>4126.8404761904758</v>
      </c>
      <c r="W204" s="20">
        <v>16139.98</v>
      </c>
      <c r="X204" s="20">
        <v>0</v>
      </c>
      <c r="Y204" s="20">
        <v>78466.45</v>
      </c>
      <c r="Z204" s="20">
        <v>6196.2200000000012</v>
      </c>
      <c r="AA204" s="21">
        <v>295.05809523809529</v>
      </c>
      <c r="AB204" s="120">
        <v>0.11270000000000002</v>
      </c>
      <c r="AC204" s="138">
        <v>0.96771837669837202</v>
      </c>
      <c r="AD204" s="137">
        <v>-0.855018376698372</v>
      </c>
      <c r="AE204" s="1"/>
      <c r="AF204" s="1"/>
      <c r="AG204" s="1"/>
      <c r="AH204" s="1"/>
      <c r="AI204" s="1"/>
      <c r="AJ204" s="1"/>
      <c r="AK204" s="1"/>
      <c r="AL204" s="1"/>
      <c r="AM204" s="1"/>
      <c r="AN204" s="1"/>
      <c r="AO204" s="1"/>
      <c r="AP204" s="1"/>
      <c r="AQ204" s="1"/>
    </row>
    <row r="205" spans="1:43" ht="19.25" customHeight="1" x14ac:dyDescent="0.4">
      <c r="A205" s="252" t="s">
        <v>535</v>
      </c>
      <c r="B205" s="228">
        <v>45917</v>
      </c>
      <c r="C205" s="18">
        <v>196</v>
      </c>
      <c r="D205" s="18">
        <v>412257313</v>
      </c>
      <c r="E205" s="19">
        <v>0.01</v>
      </c>
      <c r="F205" s="18" t="s">
        <v>156</v>
      </c>
      <c r="G205" s="18" t="s">
        <v>493</v>
      </c>
      <c r="H205" s="18" t="s">
        <v>383</v>
      </c>
      <c r="I205" s="336">
        <v>88</v>
      </c>
      <c r="J205" s="336">
        <v>888</v>
      </c>
      <c r="K205" s="18" t="s">
        <v>256</v>
      </c>
      <c r="L205" s="18" t="s">
        <v>313</v>
      </c>
      <c r="M205" s="573">
        <v>0</v>
      </c>
      <c r="N205" s="235">
        <v>0</v>
      </c>
      <c r="O205" s="20">
        <v>118901.41</v>
      </c>
      <c r="P205" s="20">
        <v>5661.9719047619046</v>
      </c>
      <c r="Q205" s="20">
        <v>75138.92</v>
      </c>
      <c r="R205" s="20">
        <v>3578.0438095238096</v>
      </c>
      <c r="S205" s="20">
        <v>11680</v>
      </c>
      <c r="T205" s="20">
        <v>556.19047619047615</v>
      </c>
      <c r="U205" s="20">
        <v>63458.92</v>
      </c>
      <c r="V205" s="20">
        <v>3021.8533333333335</v>
      </c>
      <c r="W205" s="20">
        <v>569.70000000000005</v>
      </c>
      <c r="X205" s="20">
        <v>0</v>
      </c>
      <c r="Y205" s="20">
        <v>60144.25</v>
      </c>
      <c r="Z205" s="20">
        <v>14424.970000000001</v>
      </c>
      <c r="AA205" s="21">
        <v>686.90333333333342</v>
      </c>
      <c r="AB205" s="120">
        <v>0.1018</v>
      </c>
      <c r="AC205" s="138">
        <v>0.87868125365376237</v>
      </c>
      <c r="AD205" s="137">
        <v>-0.77688125365376237</v>
      </c>
      <c r="AF205" s="17"/>
      <c r="AG205" s="17"/>
      <c r="AH205" s="17"/>
      <c r="AI205" s="17"/>
      <c r="AJ205" s="17"/>
      <c r="AK205" s="17"/>
      <c r="AL205" s="17"/>
      <c r="AM205" s="17"/>
      <c r="AN205" s="17"/>
    </row>
    <row r="206" spans="1:43" ht="19.25" customHeight="1" x14ac:dyDescent="0.4">
      <c r="A206" s="252" t="s">
        <v>535</v>
      </c>
      <c r="B206" s="228">
        <v>45917</v>
      </c>
      <c r="C206" s="18">
        <v>197</v>
      </c>
      <c r="D206" s="18">
        <v>412265407</v>
      </c>
      <c r="E206" s="19">
        <v>0.01</v>
      </c>
      <c r="F206" s="18" t="s">
        <v>156</v>
      </c>
      <c r="G206" s="18" t="s">
        <v>494</v>
      </c>
      <c r="H206" s="18" t="s">
        <v>352</v>
      </c>
      <c r="I206" s="336">
        <v>88</v>
      </c>
      <c r="J206" s="336">
        <v>888</v>
      </c>
      <c r="K206" s="18" t="s">
        <v>256</v>
      </c>
      <c r="L206" s="18" t="s">
        <v>313</v>
      </c>
      <c r="M206" s="573">
        <v>0</v>
      </c>
      <c r="N206" s="235">
        <v>0</v>
      </c>
      <c r="O206" s="20">
        <v>11288.51</v>
      </c>
      <c r="P206" s="20">
        <v>537.54809523809524</v>
      </c>
      <c r="Q206" s="20">
        <v>9774.25</v>
      </c>
      <c r="R206" s="20">
        <v>465.4404761904762</v>
      </c>
      <c r="S206" s="20">
        <v>610</v>
      </c>
      <c r="T206" s="20">
        <v>29.047619047619047</v>
      </c>
      <c r="U206" s="20">
        <v>9164.25</v>
      </c>
      <c r="V206" s="20">
        <v>436.39285714285717</v>
      </c>
      <c r="W206" s="20">
        <v>0</v>
      </c>
      <c r="X206" s="20">
        <v>0</v>
      </c>
      <c r="Y206" s="20">
        <v>8011.04</v>
      </c>
      <c r="Z206" s="20">
        <v>1763.21</v>
      </c>
      <c r="AA206" s="21">
        <v>83.962380952380954</v>
      </c>
      <c r="AB206" s="120">
        <v>0.10189999999999999</v>
      </c>
      <c r="AC206" s="138">
        <v>0.84380489542021042</v>
      </c>
      <c r="AD206" s="137">
        <v>-0.74190489542021043</v>
      </c>
      <c r="AF206" s="17"/>
      <c r="AG206" s="17"/>
      <c r="AH206" s="17"/>
      <c r="AI206" s="17"/>
      <c r="AJ206" s="17"/>
      <c r="AK206" s="17"/>
      <c r="AL206" s="17"/>
      <c r="AM206" s="17"/>
      <c r="AN206" s="17"/>
    </row>
    <row r="207" spans="1:43" ht="19.25" customHeight="1" x14ac:dyDescent="0.4">
      <c r="A207" s="252" t="s">
        <v>535</v>
      </c>
      <c r="B207" s="228">
        <v>45917</v>
      </c>
      <c r="C207" s="18">
        <v>198</v>
      </c>
      <c r="D207" s="18">
        <v>412272106</v>
      </c>
      <c r="E207" s="19">
        <v>0.01</v>
      </c>
      <c r="F207" s="18" t="s">
        <v>228</v>
      </c>
      <c r="G207" s="18" t="s">
        <v>495</v>
      </c>
      <c r="H207" s="18" t="s">
        <v>384</v>
      </c>
      <c r="I207" s="336">
        <v>75</v>
      </c>
      <c r="J207" s="336">
        <v>375</v>
      </c>
      <c r="K207" s="18" t="s">
        <v>256</v>
      </c>
      <c r="L207" s="18" t="s">
        <v>312</v>
      </c>
      <c r="M207" s="573">
        <v>0</v>
      </c>
      <c r="N207" s="235">
        <v>0</v>
      </c>
      <c r="O207" s="20">
        <v>142114.5</v>
      </c>
      <c r="P207" s="20">
        <v>6767.3571428571431</v>
      </c>
      <c r="Q207" s="20">
        <v>70704.45</v>
      </c>
      <c r="R207" s="20">
        <v>3366.8785714285714</v>
      </c>
      <c r="S207" s="20">
        <v>10062</v>
      </c>
      <c r="T207" s="20">
        <v>479.14285714285717</v>
      </c>
      <c r="U207" s="20">
        <v>60642.45</v>
      </c>
      <c r="V207" s="20">
        <v>2887.735714285714</v>
      </c>
      <c r="W207" s="20">
        <v>11579.84</v>
      </c>
      <c r="X207" s="20">
        <v>0</v>
      </c>
      <c r="Y207" s="20">
        <v>44003.19</v>
      </c>
      <c r="Z207" s="20">
        <v>15121.419999999998</v>
      </c>
      <c r="AA207" s="21">
        <v>720.06761904761902</v>
      </c>
      <c r="AB207" s="120">
        <v>0.11699999999999999</v>
      </c>
      <c r="AC207" s="138">
        <v>0.89359692360737297</v>
      </c>
      <c r="AD207" s="137">
        <v>-0.77659692360737298</v>
      </c>
      <c r="AF207" s="17"/>
      <c r="AG207" s="17"/>
      <c r="AH207" s="17"/>
      <c r="AI207" s="17"/>
      <c r="AJ207" s="17"/>
      <c r="AK207" s="17"/>
      <c r="AL207" s="17"/>
      <c r="AM207" s="17"/>
      <c r="AN207" s="17"/>
    </row>
    <row r="208" spans="1:43" ht="19.25" customHeight="1" x14ac:dyDescent="0.4">
      <c r="A208" s="252" t="s">
        <v>535</v>
      </c>
      <c r="B208" s="228">
        <v>45917</v>
      </c>
      <c r="C208" s="18">
        <v>199</v>
      </c>
      <c r="D208" s="18">
        <v>412285619</v>
      </c>
      <c r="E208" s="19">
        <v>0.01</v>
      </c>
      <c r="F208" s="18" t="s">
        <v>228</v>
      </c>
      <c r="G208" s="18" t="s">
        <v>495</v>
      </c>
      <c r="H208" s="18" t="s">
        <v>338</v>
      </c>
      <c r="I208" s="336">
        <v>75</v>
      </c>
      <c r="J208" s="336">
        <v>375</v>
      </c>
      <c r="K208" s="18" t="s">
        <v>256</v>
      </c>
      <c r="L208" s="18" t="s">
        <v>312</v>
      </c>
      <c r="M208" s="336">
        <v>0</v>
      </c>
      <c r="N208" s="235">
        <v>0</v>
      </c>
      <c r="O208" s="20">
        <v>143490.75</v>
      </c>
      <c r="P208" s="20">
        <v>6832.8928571428569</v>
      </c>
      <c r="Q208" s="20">
        <v>68640.51999999999</v>
      </c>
      <c r="R208" s="20">
        <v>3268.5961904761898</v>
      </c>
      <c r="S208" s="20">
        <v>9669</v>
      </c>
      <c r="T208" s="20">
        <v>460.42857142857144</v>
      </c>
      <c r="U208" s="20">
        <v>58971.519999999997</v>
      </c>
      <c r="V208" s="20">
        <v>2808.1676190476187</v>
      </c>
      <c r="W208" s="20">
        <v>8247.25</v>
      </c>
      <c r="X208" s="20">
        <v>0</v>
      </c>
      <c r="Y208" s="20">
        <v>47762.63</v>
      </c>
      <c r="Z208" s="20">
        <v>12630.639999999992</v>
      </c>
      <c r="AA208" s="21">
        <v>601.45904761904728</v>
      </c>
      <c r="AB208" s="120">
        <v>0.11699999999999999</v>
      </c>
      <c r="AC208" s="138">
        <v>0.91197592876195865</v>
      </c>
      <c r="AD208" s="137">
        <v>-0.79497592876195866</v>
      </c>
      <c r="AF208" s="17"/>
      <c r="AG208" s="17"/>
      <c r="AH208" s="17"/>
      <c r="AI208" s="17"/>
      <c r="AJ208" s="17"/>
      <c r="AK208" s="17"/>
      <c r="AL208" s="17"/>
      <c r="AM208" s="17"/>
      <c r="AN208" s="17"/>
    </row>
    <row r="209" spans="1:41" ht="19.25" customHeight="1" x14ac:dyDescent="0.4">
      <c r="A209" s="252" t="s">
        <v>535</v>
      </c>
      <c r="B209" s="228">
        <v>45917</v>
      </c>
      <c r="C209" s="18">
        <v>200</v>
      </c>
      <c r="D209" s="18">
        <v>412291142</v>
      </c>
      <c r="E209" s="19">
        <v>0.01</v>
      </c>
      <c r="F209" s="18" t="s">
        <v>271</v>
      </c>
      <c r="G209" s="18" t="s">
        <v>496</v>
      </c>
      <c r="H209" s="18" t="s">
        <v>385</v>
      </c>
      <c r="I209" s="336">
        <v>60</v>
      </c>
      <c r="J209" s="336">
        <v>600</v>
      </c>
      <c r="K209" s="18" t="s">
        <v>256</v>
      </c>
      <c r="L209" s="18" t="s">
        <v>323</v>
      </c>
      <c r="M209" s="573">
        <v>0</v>
      </c>
      <c r="N209" s="235">
        <v>0</v>
      </c>
      <c r="O209" s="20">
        <v>92898.64</v>
      </c>
      <c r="P209" s="20">
        <v>4423.7447619047616</v>
      </c>
      <c r="Q209" s="20">
        <v>45959.38</v>
      </c>
      <c r="R209" s="20">
        <v>2188.5419047619048</v>
      </c>
      <c r="S209" s="20">
        <v>7209</v>
      </c>
      <c r="T209" s="20">
        <v>343.28571428571428</v>
      </c>
      <c r="U209" s="20">
        <v>38750.379999999997</v>
      </c>
      <c r="V209" s="20">
        <v>1845.2561904761903</v>
      </c>
      <c r="W209" s="20">
        <v>2372.3000000000002</v>
      </c>
      <c r="X209" s="20">
        <v>0</v>
      </c>
      <c r="Y209" s="20">
        <v>36013.78</v>
      </c>
      <c r="Z209" s="20">
        <v>7573.2999999999956</v>
      </c>
      <c r="AA209" s="21">
        <v>360.6333333333331</v>
      </c>
      <c r="AB209" s="120">
        <v>0.13780000000000003</v>
      </c>
      <c r="AC209" s="138">
        <v>0.9184778162522077</v>
      </c>
      <c r="AD209" s="137">
        <v>-0.78067781625220767</v>
      </c>
      <c r="AF209" s="17"/>
      <c r="AG209" s="17"/>
      <c r="AH209" s="17"/>
      <c r="AI209" s="17"/>
      <c r="AJ209" s="17"/>
      <c r="AK209" s="17"/>
      <c r="AL209" s="17"/>
      <c r="AM209" s="17"/>
      <c r="AN209" s="17"/>
    </row>
    <row r="210" spans="1:41" ht="19.25" customHeight="1" x14ac:dyDescent="0.4">
      <c r="A210" s="252" t="s">
        <v>535</v>
      </c>
      <c r="B210" s="228">
        <v>45917</v>
      </c>
      <c r="C210" s="18">
        <v>201</v>
      </c>
      <c r="D210" s="18">
        <v>412303912</v>
      </c>
      <c r="E210" s="19">
        <v>0.01</v>
      </c>
      <c r="F210" s="18" t="s">
        <v>271</v>
      </c>
      <c r="G210" s="18" t="s">
        <v>496</v>
      </c>
      <c r="H210" s="18" t="s">
        <v>385</v>
      </c>
      <c r="I210" s="336">
        <v>60</v>
      </c>
      <c r="J210" s="336">
        <v>600</v>
      </c>
      <c r="K210" s="18" t="s">
        <v>256</v>
      </c>
      <c r="L210" s="18" t="s">
        <v>323</v>
      </c>
      <c r="M210" s="573">
        <v>0</v>
      </c>
      <c r="N210" s="235">
        <v>0</v>
      </c>
      <c r="O210" s="20">
        <v>74587.05</v>
      </c>
      <c r="P210" s="20">
        <v>3551.764285714286</v>
      </c>
      <c r="Q210" s="20">
        <v>39645.020000000004</v>
      </c>
      <c r="R210" s="20">
        <v>1887.8580952380955</v>
      </c>
      <c r="S210" s="20">
        <v>7000</v>
      </c>
      <c r="T210" s="20">
        <v>333.33333333333331</v>
      </c>
      <c r="U210" s="20">
        <v>32645.02</v>
      </c>
      <c r="V210" s="20">
        <v>1554.5247619047618</v>
      </c>
      <c r="W210" s="20">
        <v>1478.8</v>
      </c>
      <c r="X210" s="20">
        <v>0</v>
      </c>
      <c r="Y210" s="20">
        <v>30744.39</v>
      </c>
      <c r="Z210" s="20">
        <v>7421.8300000000054</v>
      </c>
      <c r="AA210" s="21">
        <v>353.42047619047645</v>
      </c>
      <c r="AB210" s="120">
        <v>0.13780000000000003</v>
      </c>
      <c r="AC210" s="138">
        <v>0.90049438877124111</v>
      </c>
      <c r="AD210" s="137">
        <v>-0.76269438877124107</v>
      </c>
      <c r="AF210" s="17"/>
      <c r="AG210" s="17"/>
      <c r="AH210" s="17"/>
      <c r="AI210" s="17"/>
      <c r="AJ210" s="17"/>
      <c r="AK210" s="17"/>
      <c r="AL210" s="17"/>
      <c r="AM210" s="17"/>
      <c r="AN210" s="17"/>
    </row>
    <row r="211" spans="1:41" ht="19.25" customHeight="1" x14ac:dyDescent="0.4">
      <c r="A211" s="252" t="s">
        <v>535</v>
      </c>
      <c r="B211" s="228">
        <v>45917</v>
      </c>
      <c r="C211" s="18">
        <v>202</v>
      </c>
      <c r="D211" s="18">
        <v>412314445</v>
      </c>
      <c r="E211" s="19">
        <v>0.01</v>
      </c>
      <c r="F211" s="18" t="s">
        <v>271</v>
      </c>
      <c r="G211" s="18" t="s">
        <v>496</v>
      </c>
      <c r="H211" s="18" t="s">
        <v>385</v>
      </c>
      <c r="I211" s="336">
        <v>60</v>
      </c>
      <c r="J211" s="336">
        <v>600</v>
      </c>
      <c r="K211" s="18" t="s">
        <v>256</v>
      </c>
      <c r="L211" s="18" t="s">
        <v>323</v>
      </c>
      <c r="M211" s="573">
        <v>0</v>
      </c>
      <c r="N211" s="235">
        <v>0</v>
      </c>
      <c r="O211" s="20">
        <v>96079.78</v>
      </c>
      <c r="P211" s="20">
        <v>4575.2276190476186</v>
      </c>
      <c r="Q211" s="20">
        <v>52623.45</v>
      </c>
      <c r="R211" s="20">
        <v>2505.8785714285714</v>
      </c>
      <c r="S211" s="20">
        <v>7696</v>
      </c>
      <c r="T211" s="20">
        <v>366.47619047619048</v>
      </c>
      <c r="U211" s="20">
        <v>44927.45</v>
      </c>
      <c r="V211" s="20">
        <v>2139.402380952381</v>
      </c>
      <c r="W211" s="20">
        <v>3647.6</v>
      </c>
      <c r="X211" s="20">
        <v>0</v>
      </c>
      <c r="Y211" s="20">
        <v>43446.91</v>
      </c>
      <c r="Z211" s="20">
        <v>5528.9399999999951</v>
      </c>
      <c r="AA211" s="21">
        <v>263.28285714285693</v>
      </c>
      <c r="AB211" s="120">
        <v>0.13780000000000003</v>
      </c>
      <c r="AC211" s="138">
        <v>0.94245469754406175</v>
      </c>
      <c r="AD211" s="137">
        <v>-0.80465469754406171</v>
      </c>
      <c r="AF211" s="17"/>
      <c r="AG211" s="17"/>
      <c r="AH211" s="17"/>
      <c r="AI211" s="17"/>
      <c r="AJ211" s="17"/>
      <c r="AK211" s="17"/>
      <c r="AL211" s="17"/>
      <c r="AM211" s="17"/>
      <c r="AN211" s="17"/>
    </row>
    <row r="212" spans="1:41" ht="19.25" customHeight="1" x14ac:dyDescent="0.4">
      <c r="A212" s="252" t="s">
        <v>535</v>
      </c>
      <c r="B212" s="228">
        <v>45917</v>
      </c>
      <c r="C212" s="18">
        <v>203</v>
      </c>
      <c r="D212" s="18">
        <v>412327428</v>
      </c>
      <c r="E212" s="19">
        <v>0.01</v>
      </c>
      <c r="F212" s="18" t="s">
        <v>271</v>
      </c>
      <c r="G212" s="18" t="s">
        <v>497</v>
      </c>
      <c r="H212" s="18" t="s">
        <v>386</v>
      </c>
      <c r="I212" s="336">
        <v>75</v>
      </c>
      <c r="J212" s="336">
        <v>600</v>
      </c>
      <c r="K212" s="18" t="s">
        <v>256</v>
      </c>
      <c r="L212" s="18" t="s">
        <v>323</v>
      </c>
      <c r="M212" s="573">
        <v>0</v>
      </c>
      <c r="N212" s="235">
        <v>0</v>
      </c>
      <c r="O212" s="20">
        <v>49062.83</v>
      </c>
      <c r="P212" s="20">
        <v>2336.3252380952381</v>
      </c>
      <c r="Q212" s="20">
        <v>51713.96</v>
      </c>
      <c r="R212" s="20">
        <v>2462.5695238095236</v>
      </c>
      <c r="S212" s="20">
        <v>4049</v>
      </c>
      <c r="T212" s="20">
        <v>192.8095238095238</v>
      </c>
      <c r="U212" s="20">
        <v>47664.959999999999</v>
      </c>
      <c r="V212" s="20">
        <v>2269.7599999999998</v>
      </c>
      <c r="W212" s="20">
        <v>3177.82</v>
      </c>
      <c r="X212" s="20">
        <v>0</v>
      </c>
      <c r="Y212" s="20">
        <v>45693.04</v>
      </c>
      <c r="Z212" s="20">
        <v>2843.0999999999985</v>
      </c>
      <c r="AA212" s="21">
        <v>135.38571428571422</v>
      </c>
      <c r="AB212" s="120">
        <v>0.13870000000000005</v>
      </c>
      <c r="AC212" s="138">
        <v>0.94205185473402164</v>
      </c>
      <c r="AD212" s="137">
        <v>-0.8033518547340216</v>
      </c>
      <c r="AF212" s="23"/>
      <c r="AG212" s="23"/>
      <c r="AH212" s="23"/>
      <c r="AI212" s="23"/>
      <c r="AJ212" s="23"/>
      <c r="AK212" s="23"/>
      <c r="AL212" s="23"/>
      <c r="AM212" s="23"/>
      <c r="AN212" s="23"/>
    </row>
    <row r="213" spans="1:41" ht="19.25" customHeight="1" x14ac:dyDescent="0.4">
      <c r="A213" s="252" t="s">
        <v>535</v>
      </c>
      <c r="B213" s="228">
        <v>45917</v>
      </c>
      <c r="C213" s="18">
        <v>204</v>
      </c>
      <c r="D213" s="18">
        <v>412331921</v>
      </c>
      <c r="E213" s="19">
        <v>0.01</v>
      </c>
      <c r="F213" s="18" t="s">
        <v>271</v>
      </c>
      <c r="G213" s="18" t="s">
        <v>497</v>
      </c>
      <c r="H213" s="18" t="s">
        <v>387</v>
      </c>
      <c r="I213" s="336">
        <v>75</v>
      </c>
      <c r="J213" s="336">
        <v>600</v>
      </c>
      <c r="K213" s="18" t="s">
        <v>256</v>
      </c>
      <c r="L213" s="18" t="s">
        <v>323</v>
      </c>
      <c r="M213" s="573">
        <v>0</v>
      </c>
      <c r="N213" s="235">
        <v>0</v>
      </c>
      <c r="O213" s="20">
        <v>144351.1</v>
      </c>
      <c r="P213" s="20">
        <v>6873.861904761905</v>
      </c>
      <c r="Q213" s="20">
        <v>87720.37</v>
      </c>
      <c r="R213" s="20">
        <v>4177.1604761904764</v>
      </c>
      <c r="S213" s="20">
        <v>11486</v>
      </c>
      <c r="T213" s="20">
        <v>546.95238095238096</v>
      </c>
      <c r="U213" s="20">
        <v>76234.37</v>
      </c>
      <c r="V213" s="20">
        <v>3630.2080952380952</v>
      </c>
      <c r="W213" s="20">
        <v>16271.04</v>
      </c>
      <c r="X213" s="20">
        <v>0</v>
      </c>
      <c r="Y213" s="20">
        <v>67207.23</v>
      </c>
      <c r="Z213" s="20">
        <v>4242.1000000000058</v>
      </c>
      <c r="AA213" s="21">
        <v>202.00476190476218</v>
      </c>
      <c r="AB213" s="120">
        <v>0.13870000000000005</v>
      </c>
      <c r="AC213" s="138">
        <v>0.97061262435824869</v>
      </c>
      <c r="AD213" s="137">
        <v>-0.83191262435824864</v>
      </c>
    </row>
    <row r="214" spans="1:41" ht="19.25" customHeight="1" x14ac:dyDescent="0.4">
      <c r="A214" s="252" t="s">
        <v>535</v>
      </c>
      <c r="B214" s="228">
        <v>45917</v>
      </c>
      <c r="C214" s="18">
        <v>205</v>
      </c>
      <c r="D214" s="18">
        <v>412349775</v>
      </c>
      <c r="E214" s="19">
        <v>0.01</v>
      </c>
      <c r="F214" s="18" t="s">
        <v>271</v>
      </c>
      <c r="G214" s="18" t="s">
        <v>497</v>
      </c>
      <c r="H214" s="18" t="s">
        <v>370</v>
      </c>
      <c r="I214" s="336">
        <v>75</v>
      </c>
      <c r="J214" s="336">
        <v>600</v>
      </c>
      <c r="K214" s="18" t="s">
        <v>256</v>
      </c>
      <c r="L214" s="18" t="s">
        <v>323</v>
      </c>
      <c r="M214" s="573">
        <v>0</v>
      </c>
      <c r="N214" s="235">
        <v>0</v>
      </c>
      <c r="O214" s="20">
        <v>131804.70000000001</v>
      </c>
      <c r="P214" s="20">
        <v>6276.4142857142861</v>
      </c>
      <c r="Q214" s="20">
        <v>91800.77</v>
      </c>
      <c r="R214" s="20">
        <v>4371.4652380952384</v>
      </c>
      <c r="S214" s="20">
        <v>18535</v>
      </c>
      <c r="T214" s="20">
        <v>882.61904761904759</v>
      </c>
      <c r="U214" s="20">
        <v>73265.77</v>
      </c>
      <c r="V214" s="20">
        <v>3488.8461904761907</v>
      </c>
      <c r="W214" s="20">
        <v>55533.75</v>
      </c>
      <c r="X214" s="20">
        <v>0</v>
      </c>
      <c r="Y214" s="20">
        <v>64154.37</v>
      </c>
      <c r="Z214" s="20">
        <v>-27887.349999999991</v>
      </c>
      <c r="AA214" s="21">
        <v>-1327.9690476190472</v>
      </c>
      <c r="AB214" s="120">
        <v>0.13870000000000005</v>
      </c>
      <c r="AC214" s="138">
        <v>1.2115808465100257</v>
      </c>
      <c r="AD214" s="137">
        <v>-1.0728808465100257</v>
      </c>
    </row>
    <row r="215" spans="1:41" ht="19.25" customHeight="1" x14ac:dyDescent="0.4">
      <c r="A215" s="252" t="s">
        <v>535</v>
      </c>
      <c r="B215" s="228">
        <v>45918</v>
      </c>
      <c r="C215" s="18">
        <v>206</v>
      </c>
      <c r="D215" s="18">
        <v>412357498</v>
      </c>
      <c r="E215" s="19">
        <v>0.01</v>
      </c>
      <c r="F215" s="18" t="s">
        <v>228</v>
      </c>
      <c r="G215" s="18" t="s">
        <v>498</v>
      </c>
      <c r="H215" s="18" t="s">
        <v>388</v>
      </c>
      <c r="I215" s="336">
        <v>100</v>
      </c>
      <c r="J215" s="336">
        <v>1000</v>
      </c>
      <c r="K215" s="18" t="s">
        <v>256</v>
      </c>
      <c r="L215" s="18" t="s">
        <v>312</v>
      </c>
      <c r="M215" s="336">
        <v>0</v>
      </c>
      <c r="N215" s="235">
        <v>0</v>
      </c>
      <c r="O215" s="20">
        <v>172699.2</v>
      </c>
      <c r="P215" s="20">
        <v>8634.9600000000009</v>
      </c>
      <c r="Q215" s="20">
        <v>83325.97</v>
      </c>
      <c r="R215" s="20">
        <v>4166.2984999999999</v>
      </c>
      <c r="S215" s="20">
        <v>1957</v>
      </c>
      <c r="T215" s="20">
        <v>97.85</v>
      </c>
      <c r="U215" s="20">
        <v>81368.97</v>
      </c>
      <c r="V215" s="20">
        <v>4068.4485</v>
      </c>
      <c r="W215" s="20">
        <v>9917.01</v>
      </c>
      <c r="X215" s="20">
        <v>0</v>
      </c>
      <c r="Y215" s="20">
        <v>53917.8</v>
      </c>
      <c r="Z215" s="20">
        <v>19491.159999999996</v>
      </c>
      <c r="AA215" s="21">
        <v>974.55799999999977</v>
      </c>
      <c r="AB215" s="120">
        <v>9.8600000000000021E-2</v>
      </c>
      <c r="AC215" s="138">
        <v>0.88713809907631302</v>
      </c>
      <c r="AD215" s="137">
        <v>-0.788538099076313</v>
      </c>
    </row>
    <row r="216" spans="1:41" ht="19.25" customHeight="1" x14ac:dyDescent="0.4">
      <c r="A216" s="252" t="s">
        <v>535</v>
      </c>
      <c r="B216" s="228">
        <v>45918</v>
      </c>
      <c r="C216" s="18">
        <v>207</v>
      </c>
      <c r="D216" s="18">
        <v>412360867</v>
      </c>
      <c r="E216" s="19">
        <v>0.01</v>
      </c>
      <c r="F216" s="18" t="s">
        <v>228</v>
      </c>
      <c r="G216" s="18" t="s">
        <v>499</v>
      </c>
      <c r="H216" s="18" t="s">
        <v>388</v>
      </c>
      <c r="I216" s="336">
        <v>100</v>
      </c>
      <c r="J216" s="336">
        <v>1000</v>
      </c>
      <c r="K216" s="18" t="s">
        <v>256</v>
      </c>
      <c r="L216" s="18" t="s">
        <v>312</v>
      </c>
      <c r="M216" s="573">
        <v>0</v>
      </c>
      <c r="N216" s="235">
        <v>0</v>
      </c>
      <c r="O216" s="20">
        <v>79812</v>
      </c>
      <c r="P216" s="20">
        <v>3990.6</v>
      </c>
      <c r="Q216" s="20">
        <v>39696.520000000004</v>
      </c>
      <c r="R216" s="20">
        <v>1984.8260000000002</v>
      </c>
      <c r="S216" s="20">
        <v>8446</v>
      </c>
      <c r="T216" s="20">
        <v>422.3</v>
      </c>
      <c r="U216" s="20">
        <v>31250.52</v>
      </c>
      <c r="V216" s="20">
        <v>1562.5260000000001</v>
      </c>
      <c r="W216" s="20">
        <v>17900.61</v>
      </c>
      <c r="X216" s="20">
        <v>0</v>
      </c>
      <c r="Y216" s="20">
        <v>29815.83</v>
      </c>
      <c r="Z216" s="20">
        <v>-8019.9199999999983</v>
      </c>
      <c r="AA216" s="21">
        <v>-400.99599999999992</v>
      </c>
      <c r="AB216" s="120">
        <v>9.8600000000000021E-2</v>
      </c>
      <c r="AC216" s="138">
        <v>1.100485140079186</v>
      </c>
      <c r="AD216" s="137">
        <v>-1.0018851400791859</v>
      </c>
    </row>
    <row r="217" spans="1:41" ht="19.25" customHeight="1" x14ac:dyDescent="0.4">
      <c r="A217" s="252" t="s">
        <v>535</v>
      </c>
      <c r="B217" s="228">
        <v>45902</v>
      </c>
      <c r="C217" s="18">
        <v>251</v>
      </c>
      <c r="D217" s="18">
        <v>410067921</v>
      </c>
      <c r="E217" s="19">
        <v>0.01</v>
      </c>
      <c r="F217" s="18" t="s">
        <v>269</v>
      </c>
      <c r="G217" s="18" t="s">
        <v>500</v>
      </c>
      <c r="H217" s="18" t="s">
        <v>389</v>
      </c>
      <c r="I217" s="336">
        <v>40</v>
      </c>
      <c r="J217" s="336">
        <v>800</v>
      </c>
      <c r="K217" s="18" t="s">
        <v>256</v>
      </c>
      <c r="L217" s="18" t="s">
        <v>324</v>
      </c>
      <c r="M217" s="573">
        <v>0</v>
      </c>
      <c r="N217" s="235">
        <v>45627</v>
      </c>
      <c r="O217" s="20">
        <v>140956.79999999999</v>
      </c>
      <c r="P217" s="20">
        <v>3915.4666666666662</v>
      </c>
      <c r="Q217" s="20">
        <v>90242.68</v>
      </c>
      <c r="R217" s="20">
        <v>2506.741111111111</v>
      </c>
      <c r="S217" s="20">
        <v>18666</v>
      </c>
      <c r="T217" s="20">
        <v>518.5</v>
      </c>
      <c r="U217" s="20">
        <v>71576.679999999993</v>
      </c>
      <c r="V217" s="20">
        <v>1988.241111111111</v>
      </c>
      <c r="W217" s="20">
        <v>14543.52</v>
      </c>
      <c r="X217" s="20">
        <v>0</v>
      </c>
      <c r="Y217" s="20">
        <v>61280.38</v>
      </c>
      <c r="Z217" s="20">
        <v>14418.779999999999</v>
      </c>
      <c r="AA217" s="21">
        <v>400.52166666666665</v>
      </c>
      <c r="AB217" s="120">
        <v>0.15969999999999995</v>
      </c>
      <c r="AC217" s="138">
        <v>0.89770780834979225</v>
      </c>
      <c r="AD217" s="137">
        <v>-0.73800780834979229</v>
      </c>
      <c r="AO217" s="17"/>
    </row>
    <row r="218" spans="1:41" ht="19.25" customHeight="1" x14ac:dyDescent="0.4">
      <c r="A218" s="252" t="s">
        <v>535</v>
      </c>
      <c r="B218" s="228">
        <v>45902</v>
      </c>
      <c r="C218" s="18">
        <v>252</v>
      </c>
      <c r="D218" s="18">
        <v>410079060</v>
      </c>
      <c r="E218" s="19">
        <v>0.01</v>
      </c>
      <c r="F218" s="18" t="s">
        <v>269</v>
      </c>
      <c r="G218" s="18" t="s">
        <v>500</v>
      </c>
      <c r="H218" s="18" t="s">
        <v>389</v>
      </c>
      <c r="I218" s="336">
        <v>40</v>
      </c>
      <c r="J218" s="336">
        <v>800</v>
      </c>
      <c r="K218" s="18" t="s">
        <v>256</v>
      </c>
      <c r="L218" s="18" t="s">
        <v>324</v>
      </c>
      <c r="M218" s="573">
        <v>0</v>
      </c>
      <c r="N218" s="235">
        <v>45627</v>
      </c>
      <c r="O218" s="20">
        <v>151590.39999999999</v>
      </c>
      <c r="P218" s="20">
        <v>4210.844444444444</v>
      </c>
      <c r="Q218" s="20">
        <v>86534.54</v>
      </c>
      <c r="R218" s="20">
        <v>2403.737222222222</v>
      </c>
      <c r="S218" s="20">
        <v>16991</v>
      </c>
      <c r="T218" s="20">
        <v>471.97222222222223</v>
      </c>
      <c r="U218" s="20">
        <v>69543.539999999994</v>
      </c>
      <c r="V218" s="20">
        <v>1931.7649999999999</v>
      </c>
      <c r="W218" s="20">
        <v>1841</v>
      </c>
      <c r="X218" s="20">
        <v>0</v>
      </c>
      <c r="Y218" s="20">
        <v>54219.45</v>
      </c>
      <c r="Z218" s="20">
        <v>30474.089999999997</v>
      </c>
      <c r="AA218" s="21">
        <v>846.50249999999994</v>
      </c>
      <c r="AB218" s="120">
        <v>0.15969999999999995</v>
      </c>
      <c r="AC218" s="138">
        <v>0.79897084511947991</v>
      </c>
      <c r="AD218" s="137">
        <v>-0.63927084511947996</v>
      </c>
      <c r="AO218" s="17"/>
    </row>
    <row r="219" spans="1:41" ht="19.25" customHeight="1" x14ac:dyDescent="0.4">
      <c r="A219" s="252" t="s">
        <v>535</v>
      </c>
      <c r="B219" s="228">
        <v>45902</v>
      </c>
      <c r="C219" s="18">
        <v>253</v>
      </c>
      <c r="D219" s="18">
        <v>410086509</v>
      </c>
      <c r="E219" s="19">
        <v>0.01</v>
      </c>
      <c r="F219" s="18" t="s">
        <v>269</v>
      </c>
      <c r="G219" s="18" t="s">
        <v>500</v>
      </c>
      <c r="H219" s="18" t="s">
        <v>389</v>
      </c>
      <c r="I219" s="336">
        <v>40</v>
      </c>
      <c r="J219" s="336">
        <v>800</v>
      </c>
      <c r="K219" s="18" t="s">
        <v>256</v>
      </c>
      <c r="L219" s="18" t="s">
        <v>324</v>
      </c>
      <c r="M219" s="336">
        <v>0</v>
      </c>
      <c r="N219" s="235">
        <v>45627</v>
      </c>
      <c r="O219" s="20">
        <v>115797.2</v>
      </c>
      <c r="P219" s="20">
        <v>3216.588888888889</v>
      </c>
      <c r="Q219" s="20">
        <v>70457.23000000001</v>
      </c>
      <c r="R219" s="20">
        <v>1957.1452777777781</v>
      </c>
      <c r="S219" s="20">
        <v>12273</v>
      </c>
      <c r="T219" s="20">
        <v>340.91666666666669</v>
      </c>
      <c r="U219" s="20">
        <v>58184.23</v>
      </c>
      <c r="V219" s="20">
        <v>1616.2286111111111</v>
      </c>
      <c r="W219" s="20">
        <v>3265</v>
      </c>
      <c r="X219" s="20">
        <v>0</v>
      </c>
      <c r="Y219" s="20">
        <v>47759.09</v>
      </c>
      <c r="Z219" s="20">
        <v>19433.140000000014</v>
      </c>
      <c r="AA219" s="21">
        <v>539.80944444444481</v>
      </c>
      <c r="AB219" s="120">
        <v>0.15969999999999995</v>
      </c>
      <c r="AC219" s="138">
        <v>0.83217953456560245</v>
      </c>
      <c r="AD219" s="137">
        <v>-0.6724795345656025</v>
      </c>
      <c r="AO219" s="17"/>
    </row>
    <row r="220" spans="1:41" ht="19.25" customHeight="1" x14ac:dyDescent="0.4">
      <c r="A220" s="252" t="s">
        <v>535</v>
      </c>
      <c r="B220" s="228">
        <v>45902</v>
      </c>
      <c r="C220" s="18">
        <v>254</v>
      </c>
      <c r="D220" s="18">
        <v>410094280</v>
      </c>
      <c r="E220" s="19">
        <v>0.01</v>
      </c>
      <c r="F220" s="18" t="s">
        <v>269</v>
      </c>
      <c r="G220" s="18" t="s">
        <v>501</v>
      </c>
      <c r="H220" s="18" t="s">
        <v>389</v>
      </c>
      <c r="I220" s="336">
        <v>40</v>
      </c>
      <c r="J220" s="336">
        <v>800</v>
      </c>
      <c r="K220" s="18" t="s">
        <v>256</v>
      </c>
      <c r="L220" s="18" t="s">
        <v>324</v>
      </c>
      <c r="M220" s="573">
        <v>0</v>
      </c>
      <c r="N220" s="235">
        <v>45627</v>
      </c>
      <c r="O220" s="20">
        <v>103685.2</v>
      </c>
      <c r="P220" s="20">
        <v>2880.1444444444442</v>
      </c>
      <c r="Q220" s="20">
        <v>63764.18</v>
      </c>
      <c r="R220" s="20">
        <v>1771.2272222222223</v>
      </c>
      <c r="S220" s="20">
        <v>8397</v>
      </c>
      <c r="T220" s="20">
        <v>233.25</v>
      </c>
      <c r="U220" s="20">
        <v>55367.18</v>
      </c>
      <c r="V220" s="20">
        <v>1537.9772222222223</v>
      </c>
      <c r="W220" s="20">
        <v>19093.490000000002</v>
      </c>
      <c r="X220" s="20">
        <v>0</v>
      </c>
      <c r="Y220" s="20">
        <v>42714.95</v>
      </c>
      <c r="Z220" s="20">
        <v>1955.739999999998</v>
      </c>
      <c r="AA220" s="21">
        <v>54.326111111111054</v>
      </c>
      <c r="AB220" s="120">
        <v>0.15969999999999995</v>
      </c>
      <c r="AC220" s="138">
        <v>0.98113771300050534</v>
      </c>
      <c r="AD220" s="137">
        <v>-0.82143771300050539</v>
      </c>
      <c r="AO220" s="17"/>
    </row>
    <row r="221" spans="1:41" ht="19.25" customHeight="1" x14ac:dyDescent="0.4">
      <c r="A221" s="252" t="s">
        <v>535</v>
      </c>
      <c r="B221" s="228">
        <v>45902</v>
      </c>
      <c r="C221" s="18">
        <v>255</v>
      </c>
      <c r="D221" s="18">
        <v>410100726</v>
      </c>
      <c r="E221" s="19">
        <v>0.01</v>
      </c>
      <c r="F221" s="18" t="s">
        <v>269</v>
      </c>
      <c r="G221" s="18" t="s">
        <v>501</v>
      </c>
      <c r="H221" s="18" t="s">
        <v>389</v>
      </c>
      <c r="I221" s="336">
        <v>40</v>
      </c>
      <c r="J221" s="336">
        <v>800</v>
      </c>
      <c r="K221" s="18" t="s">
        <v>256</v>
      </c>
      <c r="L221" s="18" t="s">
        <v>324</v>
      </c>
      <c r="M221" s="573">
        <v>0</v>
      </c>
      <c r="N221" s="235">
        <v>45627</v>
      </c>
      <c r="O221" s="20">
        <v>152450.4</v>
      </c>
      <c r="P221" s="20">
        <v>4234.7333333333336</v>
      </c>
      <c r="Q221" s="20">
        <v>88697.43</v>
      </c>
      <c r="R221" s="20">
        <v>2463.8174999999997</v>
      </c>
      <c r="S221" s="20">
        <v>15708</v>
      </c>
      <c r="T221" s="20">
        <v>436.33333333333331</v>
      </c>
      <c r="U221" s="20">
        <v>72989.429999999993</v>
      </c>
      <c r="V221" s="20">
        <v>2027.4841666666664</v>
      </c>
      <c r="W221" s="20">
        <v>1828.55</v>
      </c>
      <c r="X221" s="20">
        <v>0</v>
      </c>
      <c r="Y221" s="20">
        <v>59286.19</v>
      </c>
      <c r="Z221" s="20">
        <v>27582.689999999988</v>
      </c>
      <c r="AA221" s="21">
        <v>766.18583333333299</v>
      </c>
      <c r="AB221" s="120">
        <v>0.15969999999999995</v>
      </c>
      <c r="AC221" s="138">
        <v>0.81907105524157375</v>
      </c>
      <c r="AD221" s="137">
        <v>-0.6593710552415738</v>
      </c>
      <c r="AO221" s="17"/>
    </row>
    <row r="222" spans="1:41" ht="19.25" customHeight="1" x14ac:dyDescent="0.4">
      <c r="A222" s="252" t="s">
        <v>535</v>
      </c>
      <c r="B222" s="228">
        <v>45903</v>
      </c>
      <c r="C222" s="18">
        <v>256</v>
      </c>
      <c r="D222" s="18">
        <v>410119027</v>
      </c>
      <c r="E222" s="19">
        <v>0.01</v>
      </c>
      <c r="F222" s="18" t="s">
        <v>156</v>
      </c>
      <c r="G222" s="18" t="s">
        <v>502</v>
      </c>
      <c r="H222" s="18" t="s">
        <v>390</v>
      </c>
      <c r="I222" s="336">
        <v>40</v>
      </c>
      <c r="J222" s="336">
        <v>400</v>
      </c>
      <c r="K222" s="18" t="s">
        <v>256</v>
      </c>
      <c r="L222" s="18" t="s">
        <v>325</v>
      </c>
      <c r="M222" s="573">
        <v>0</v>
      </c>
      <c r="N222" s="235">
        <v>45870</v>
      </c>
      <c r="O222" s="20">
        <v>253412.79</v>
      </c>
      <c r="P222" s="20">
        <v>7240.3654285714292</v>
      </c>
      <c r="Q222" s="20">
        <v>115628.45</v>
      </c>
      <c r="R222" s="20">
        <v>3303.67</v>
      </c>
      <c r="S222" s="20">
        <v>33829</v>
      </c>
      <c r="T222" s="20">
        <v>966.54285714285709</v>
      </c>
      <c r="U222" s="20">
        <v>81799.45</v>
      </c>
      <c r="V222" s="20">
        <v>2337.1271428571426</v>
      </c>
      <c r="W222" s="20">
        <v>36137.26</v>
      </c>
      <c r="X222" s="20">
        <v>0</v>
      </c>
      <c r="Y222" s="20">
        <v>69467.19</v>
      </c>
      <c r="Z222" s="20">
        <v>10023.999999999985</v>
      </c>
      <c r="AA222" s="21">
        <v>286.39999999999958</v>
      </c>
      <c r="AB222" s="120">
        <v>9.8400000000000043E-2</v>
      </c>
      <c r="AC222" s="138">
        <v>0.96044398548313226</v>
      </c>
      <c r="AD222" s="137">
        <v>-0.86204398548313221</v>
      </c>
      <c r="AO222" s="17"/>
    </row>
    <row r="223" spans="1:41" ht="19.25" customHeight="1" x14ac:dyDescent="0.4">
      <c r="A223" s="252" t="s">
        <v>535</v>
      </c>
      <c r="B223" s="228">
        <v>45903</v>
      </c>
      <c r="C223" s="18">
        <v>257</v>
      </c>
      <c r="D223" s="18">
        <v>410122682</v>
      </c>
      <c r="E223" s="19">
        <v>0.01</v>
      </c>
      <c r="F223" s="18" t="s">
        <v>156</v>
      </c>
      <c r="G223" s="18" t="s">
        <v>503</v>
      </c>
      <c r="H223" s="18" t="s">
        <v>390</v>
      </c>
      <c r="I223" s="336">
        <v>40</v>
      </c>
      <c r="J223" s="336">
        <v>400</v>
      </c>
      <c r="K223" s="18" t="s">
        <v>256</v>
      </c>
      <c r="L223" s="18" t="s">
        <v>325</v>
      </c>
      <c r="M223" s="573">
        <v>0</v>
      </c>
      <c r="N223" s="235">
        <v>45870</v>
      </c>
      <c r="O223" s="20">
        <v>149032.4</v>
      </c>
      <c r="P223" s="20">
        <v>4258.068571428571</v>
      </c>
      <c r="Q223" s="20">
        <v>84535.64</v>
      </c>
      <c r="R223" s="20">
        <v>2415.3040000000001</v>
      </c>
      <c r="S223" s="20">
        <v>9717</v>
      </c>
      <c r="T223" s="20">
        <v>277.62857142857143</v>
      </c>
      <c r="U223" s="20">
        <v>74818.64</v>
      </c>
      <c r="V223" s="20">
        <v>2137.6754285714287</v>
      </c>
      <c r="W223" s="20">
        <v>3752.5</v>
      </c>
      <c r="X223" s="20">
        <v>0</v>
      </c>
      <c r="Y223" s="20">
        <v>61993.89</v>
      </c>
      <c r="Z223" s="20">
        <v>18789.25</v>
      </c>
      <c r="AA223" s="21">
        <v>536.83571428571429</v>
      </c>
      <c r="AB223" s="120">
        <v>9.7400000000000042E-2</v>
      </c>
      <c r="AC223" s="138">
        <v>0.87392506595881159</v>
      </c>
      <c r="AD223" s="137">
        <v>-0.77652506595881154</v>
      </c>
      <c r="AO223" s="17"/>
    </row>
    <row r="224" spans="1:41" ht="19.25" customHeight="1" x14ac:dyDescent="0.4">
      <c r="A224" s="252" t="s">
        <v>535</v>
      </c>
      <c r="B224" s="228">
        <v>45903</v>
      </c>
      <c r="C224" s="18">
        <v>258</v>
      </c>
      <c r="D224" s="18">
        <v>410132911</v>
      </c>
      <c r="E224" s="19">
        <v>0.01</v>
      </c>
      <c r="F224" s="18" t="s">
        <v>156</v>
      </c>
      <c r="G224" s="18" t="s">
        <v>502</v>
      </c>
      <c r="H224" s="18" t="s">
        <v>390</v>
      </c>
      <c r="I224" s="336">
        <v>40</v>
      </c>
      <c r="J224" s="336">
        <v>400</v>
      </c>
      <c r="K224" s="18" t="s">
        <v>256</v>
      </c>
      <c r="L224" s="18" t="s">
        <v>325</v>
      </c>
      <c r="M224" s="573">
        <v>0</v>
      </c>
      <c r="N224" s="235">
        <v>45870</v>
      </c>
      <c r="O224" s="20">
        <v>183547.87</v>
      </c>
      <c r="P224" s="20">
        <v>5244.2248571428572</v>
      </c>
      <c r="Q224" s="20">
        <v>91978.76</v>
      </c>
      <c r="R224" s="20">
        <v>2627.9645714285712</v>
      </c>
      <c r="S224" s="20">
        <v>15763</v>
      </c>
      <c r="T224" s="20">
        <v>450.37142857142857</v>
      </c>
      <c r="U224" s="20">
        <v>76215.759999999995</v>
      </c>
      <c r="V224" s="20">
        <v>2177.5931428571425</v>
      </c>
      <c r="W224" s="20">
        <v>12739.57</v>
      </c>
      <c r="X224" s="20">
        <v>0</v>
      </c>
      <c r="Y224" s="20">
        <v>59812.4</v>
      </c>
      <c r="Z224" s="20">
        <v>19426.789999999994</v>
      </c>
      <c r="AA224" s="21">
        <v>555.05114285714262</v>
      </c>
      <c r="AB224" s="120">
        <v>9.8400000000000043E-2</v>
      </c>
      <c r="AC224" s="138">
        <v>0.89415954540905329</v>
      </c>
      <c r="AD224" s="137">
        <v>-0.79575954540905325</v>
      </c>
      <c r="AO224" s="23"/>
    </row>
    <row r="225" spans="1:43" ht="19.25" customHeight="1" x14ac:dyDescent="0.4">
      <c r="A225" s="252" t="s">
        <v>535</v>
      </c>
      <c r="B225" s="228">
        <v>45903</v>
      </c>
      <c r="C225" s="18">
        <v>259</v>
      </c>
      <c r="D225" s="18">
        <v>410140657</v>
      </c>
      <c r="E225" s="19">
        <v>0.01</v>
      </c>
      <c r="F225" s="18" t="s">
        <v>156</v>
      </c>
      <c r="G225" s="18" t="s">
        <v>504</v>
      </c>
      <c r="H225" s="18" t="s">
        <v>390</v>
      </c>
      <c r="I225" s="336">
        <v>40</v>
      </c>
      <c r="J225" s="336">
        <v>400</v>
      </c>
      <c r="K225" s="18" t="s">
        <v>256</v>
      </c>
      <c r="L225" s="18" t="s">
        <v>325</v>
      </c>
      <c r="M225" s="573">
        <v>0</v>
      </c>
      <c r="N225" s="235">
        <v>45870</v>
      </c>
      <c r="O225" s="20">
        <v>230353.26</v>
      </c>
      <c r="P225" s="20">
        <v>6581.5217142857146</v>
      </c>
      <c r="Q225" s="20">
        <v>117968.7</v>
      </c>
      <c r="R225" s="20">
        <v>3370.5342857142855</v>
      </c>
      <c r="S225" s="20">
        <v>41334</v>
      </c>
      <c r="T225" s="20">
        <v>1180.9714285714285</v>
      </c>
      <c r="U225" s="20">
        <v>76634.7</v>
      </c>
      <c r="V225" s="20">
        <v>2189.562857142857</v>
      </c>
      <c r="W225" s="20">
        <v>28998.25</v>
      </c>
      <c r="X225" s="20">
        <v>0</v>
      </c>
      <c r="Y225" s="20">
        <v>59981.78</v>
      </c>
      <c r="Z225" s="20">
        <v>28988.67</v>
      </c>
      <c r="AA225" s="21">
        <v>828.24771428571421</v>
      </c>
      <c r="AB225" s="120">
        <v>0.10199999999999998</v>
      </c>
      <c r="AC225" s="138">
        <v>0.8741555904179521</v>
      </c>
      <c r="AD225" s="137">
        <v>-0.77215559041795212</v>
      </c>
    </row>
    <row r="226" spans="1:43" ht="19.25" customHeight="1" x14ac:dyDescent="0.4">
      <c r="A226" s="252" t="s">
        <v>535</v>
      </c>
      <c r="B226" s="228">
        <v>45903</v>
      </c>
      <c r="C226" s="18">
        <v>260</v>
      </c>
      <c r="D226" s="18">
        <v>410155092</v>
      </c>
      <c r="E226" s="19">
        <v>0.01</v>
      </c>
      <c r="F226" s="18" t="s">
        <v>156</v>
      </c>
      <c r="G226" s="18" t="s">
        <v>505</v>
      </c>
      <c r="H226" s="18" t="s">
        <v>390</v>
      </c>
      <c r="I226" s="336">
        <v>40</v>
      </c>
      <c r="J226" s="336">
        <v>400</v>
      </c>
      <c r="K226" s="18" t="s">
        <v>256</v>
      </c>
      <c r="L226" s="18" t="s">
        <v>325</v>
      </c>
      <c r="M226" s="336">
        <v>0</v>
      </c>
      <c r="N226" s="235">
        <v>45870</v>
      </c>
      <c r="O226" s="20">
        <v>165818.37</v>
      </c>
      <c r="P226" s="20">
        <v>4737.6677142857143</v>
      </c>
      <c r="Q226" s="20">
        <v>97558.35</v>
      </c>
      <c r="R226" s="20">
        <v>2787.3814285714288</v>
      </c>
      <c r="S226" s="20">
        <v>27755</v>
      </c>
      <c r="T226" s="20">
        <v>793</v>
      </c>
      <c r="U226" s="20">
        <v>69803.350000000006</v>
      </c>
      <c r="V226" s="20">
        <v>1994.3814285714288</v>
      </c>
      <c r="W226" s="20">
        <v>28922.87</v>
      </c>
      <c r="X226" s="20">
        <v>0</v>
      </c>
      <c r="Y226" s="20">
        <v>60476.03</v>
      </c>
      <c r="Z226" s="20">
        <v>8159.4500000000116</v>
      </c>
      <c r="AA226" s="21">
        <v>233.12714285714318</v>
      </c>
      <c r="AB226" s="120">
        <v>0.10150000000000003</v>
      </c>
      <c r="AC226" s="138">
        <v>0.95079284641382011</v>
      </c>
      <c r="AD226" s="137">
        <v>-0.84929284641382008</v>
      </c>
      <c r="AO226" s="23"/>
    </row>
    <row r="227" spans="1:43" ht="19.25" customHeight="1" x14ac:dyDescent="0.4">
      <c r="A227" s="252" t="s">
        <v>535</v>
      </c>
      <c r="B227" s="228">
        <v>45903</v>
      </c>
      <c r="C227" s="18">
        <v>261</v>
      </c>
      <c r="D227" s="18">
        <v>410162690</v>
      </c>
      <c r="E227" s="19">
        <v>0.01</v>
      </c>
      <c r="F227" s="18" t="s">
        <v>156</v>
      </c>
      <c r="G227" s="18" t="s">
        <v>504</v>
      </c>
      <c r="H227" s="18" t="s">
        <v>390</v>
      </c>
      <c r="I227" s="336">
        <v>40</v>
      </c>
      <c r="J227" s="336">
        <v>400</v>
      </c>
      <c r="K227" s="18" t="s">
        <v>256</v>
      </c>
      <c r="L227" s="18" t="s">
        <v>325</v>
      </c>
      <c r="M227" s="573">
        <v>0</v>
      </c>
      <c r="N227" s="235">
        <v>45870</v>
      </c>
      <c r="O227" s="20">
        <v>215296.11</v>
      </c>
      <c r="P227" s="20">
        <v>6151.3174285714285</v>
      </c>
      <c r="Q227" s="20">
        <v>126848.87</v>
      </c>
      <c r="R227" s="20">
        <v>3624.2534285714282</v>
      </c>
      <c r="S227" s="20">
        <v>46206</v>
      </c>
      <c r="T227" s="20">
        <v>1320.1714285714286</v>
      </c>
      <c r="U227" s="20">
        <v>80642.87</v>
      </c>
      <c r="V227" s="20">
        <v>2304.0819999999999</v>
      </c>
      <c r="W227" s="20">
        <v>63035.13</v>
      </c>
      <c r="X227" s="20">
        <v>0</v>
      </c>
      <c r="Y227" s="20">
        <v>68156.55</v>
      </c>
      <c r="Z227" s="20">
        <v>-4342.8099999999977</v>
      </c>
      <c r="AA227" s="21">
        <v>-124.08028571428565</v>
      </c>
      <c r="AB227" s="120">
        <v>0.10199999999999998</v>
      </c>
      <c r="AC227" s="138">
        <v>1.0201713351904036</v>
      </c>
      <c r="AD227" s="137">
        <v>-0.91817133519040361</v>
      </c>
    </row>
    <row r="228" spans="1:43" ht="19.25" customHeight="1" x14ac:dyDescent="0.4">
      <c r="A228" s="252" t="s">
        <v>535</v>
      </c>
      <c r="B228" s="228">
        <v>45903</v>
      </c>
      <c r="C228" s="18">
        <v>262</v>
      </c>
      <c r="D228" s="18">
        <v>410179543</v>
      </c>
      <c r="E228" s="19">
        <v>0.01</v>
      </c>
      <c r="F228" s="18" t="s">
        <v>278</v>
      </c>
      <c r="G228" s="18" t="s">
        <v>506</v>
      </c>
      <c r="H228" s="18" t="s">
        <v>367</v>
      </c>
      <c r="I228" s="336">
        <v>66</v>
      </c>
      <c r="J228" s="336">
        <v>660</v>
      </c>
      <c r="K228" s="18" t="s">
        <v>256</v>
      </c>
      <c r="L228" s="18" t="s">
        <v>318</v>
      </c>
      <c r="M228" s="336">
        <v>0</v>
      </c>
      <c r="N228" s="235">
        <v>45536</v>
      </c>
      <c r="O228" s="20">
        <v>138613.85999999999</v>
      </c>
      <c r="P228" s="20">
        <v>3960.3959999999997</v>
      </c>
      <c r="Q228" s="20">
        <v>71849.37</v>
      </c>
      <c r="R228" s="20">
        <v>2052.8391428571426</v>
      </c>
      <c r="S228" s="20">
        <v>24996</v>
      </c>
      <c r="T228" s="20">
        <v>714.17142857142858</v>
      </c>
      <c r="U228" s="20">
        <v>46853.37</v>
      </c>
      <c r="V228" s="20">
        <v>1338.6677142857143</v>
      </c>
      <c r="W228" s="20">
        <v>20656.5</v>
      </c>
      <c r="X228" s="20">
        <v>0</v>
      </c>
      <c r="Y228" s="20">
        <v>39034.18</v>
      </c>
      <c r="Z228" s="20">
        <v>12158.689999999995</v>
      </c>
      <c r="AA228" s="21">
        <v>347.39114285714271</v>
      </c>
      <c r="AB228" s="120">
        <v>0.14000000000000001</v>
      </c>
      <c r="AC228" s="138">
        <v>0.91228373555140874</v>
      </c>
      <c r="AD228" s="137">
        <v>-0.77228373555140872</v>
      </c>
      <c r="AO228" s="17"/>
    </row>
    <row r="229" spans="1:43" ht="19.25" customHeight="1" x14ac:dyDescent="0.4">
      <c r="A229" s="252" t="s">
        <v>535</v>
      </c>
      <c r="B229" s="228">
        <v>45904</v>
      </c>
      <c r="C229" s="18">
        <v>263</v>
      </c>
      <c r="D229" s="18">
        <v>410183977</v>
      </c>
      <c r="E229" s="19">
        <v>0.01</v>
      </c>
      <c r="F229" s="18" t="s">
        <v>278</v>
      </c>
      <c r="G229" s="18" t="s">
        <v>506</v>
      </c>
      <c r="H229" s="18" t="s">
        <v>367</v>
      </c>
      <c r="I229" s="336">
        <v>66</v>
      </c>
      <c r="J229" s="336">
        <v>660</v>
      </c>
      <c r="K229" s="18" t="s">
        <v>256</v>
      </c>
      <c r="L229" s="18" t="s">
        <v>318</v>
      </c>
      <c r="M229" s="573">
        <v>0</v>
      </c>
      <c r="N229" s="235">
        <v>45536</v>
      </c>
      <c r="O229" s="20">
        <v>152991.29999999999</v>
      </c>
      <c r="P229" s="20">
        <v>4499.7441176470584</v>
      </c>
      <c r="Q229" s="20">
        <v>65494.43</v>
      </c>
      <c r="R229" s="20">
        <v>1926.3067647058824</v>
      </c>
      <c r="S229" s="20">
        <v>13850</v>
      </c>
      <c r="T229" s="20">
        <v>407.35294117647061</v>
      </c>
      <c r="U229" s="20">
        <v>51644.43</v>
      </c>
      <c r="V229" s="20">
        <v>1518.9538235294117</v>
      </c>
      <c r="W229" s="20">
        <v>3886.56</v>
      </c>
      <c r="X229" s="20">
        <v>0</v>
      </c>
      <c r="Y229" s="20">
        <v>35819.120000000003</v>
      </c>
      <c r="Z229" s="20">
        <v>25788.75</v>
      </c>
      <c r="AA229" s="21">
        <v>758.49264705882354</v>
      </c>
      <c r="AB229" s="120">
        <v>0.14000000000000001</v>
      </c>
      <c r="AC229" s="138">
        <v>0.83143649344766657</v>
      </c>
      <c r="AD229" s="137">
        <v>-0.69143649344766656</v>
      </c>
      <c r="AO229" s="17"/>
    </row>
    <row r="230" spans="1:43" ht="19.25" customHeight="1" x14ac:dyDescent="0.4">
      <c r="A230" s="252" t="s">
        <v>535</v>
      </c>
      <c r="B230" s="228">
        <v>45904</v>
      </c>
      <c r="C230" s="18">
        <v>264</v>
      </c>
      <c r="D230" s="18">
        <v>410195948</v>
      </c>
      <c r="E230" s="19">
        <v>0.01</v>
      </c>
      <c r="F230" s="18" t="s">
        <v>278</v>
      </c>
      <c r="G230" s="18" t="s">
        <v>506</v>
      </c>
      <c r="H230" s="18" t="s">
        <v>367</v>
      </c>
      <c r="I230" s="336">
        <v>66</v>
      </c>
      <c r="J230" s="336">
        <v>660</v>
      </c>
      <c r="K230" s="18" t="s">
        <v>256</v>
      </c>
      <c r="L230" s="18" t="s">
        <v>318</v>
      </c>
      <c r="M230" s="573">
        <v>0</v>
      </c>
      <c r="N230" s="235">
        <v>45536</v>
      </c>
      <c r="O230" s="20">
        <v>150717.6</v>
      </c>
      <c r="P230" s="20">
        <v>4432.8705882352942</v>
      </c>
      <c r="Q230" s="20">
        <v>74559.989999999991</v>
      </c>
      <c r="R230" s="20">
        <v>2192.9408823529411</v>
      </c>
      <c r="S230" s="20">
        <v>16048</v>
      </c>
      <c r="T230" s="20">
        <v>472</v>
      </c>
      <c r="U230" s="20">
        <v>58511.99</v>
      </c>
      <c r="V230" s="20">
        <v>1720.9408823529411</v>
      </c>
      <c r="W230" s="20">
        <v>4703</v>
      </c>
      <c r="X230" s="20">
        <v>0</v>
      </c>
      <c r="Y230" s="20">
        <v>47703.61</v>
      </c>
      <c r="Z230" s="20">
        <v>22153.37999999999</v>
      </c>
      <c r="AA230" s="21">
        <v>651.56999999999971</v>
      </c>
      <c r="AB230" s="120">
        <v>0.14000000000000001</v>
      </c>
      <c r="AC230" s="138">
        <v>0.85301398111434901</v>
      </c>
      <c r="AD230" s="137">
        <v>-0.71301398111434899</v>
      </c>
      <c r="AO230" s="17"/>
    </row>
    <row r="231" spans="1:43" ht="19.25" customHeight="1" x14ac:dyDescent="0.4">
      <c r="A231" s="252" t="s">
        <v>535</v>
      </c>
      <c r="B231" s="228">
        <v>45905</v>
      </c>
      <c r="C231" s="18">
        <v>265</v>
      </c>
      <c r="D231" s="18">
        <v>410205237</v>
      </c>
      <c r="E231" s="19">
        <v>1</v>
      </c>
      <c r="F231" s="18" t="s">
        <v>270</v>
      </c>
      <c r="G231" s="18" t="s">
        <v>507</v>
      </c>
      <c r="H231" s="18" t="s">
        <v>333</v>
      </c>
      <c r="I231" s="336">
        <v>1</v>
      </c>
      <c r="J231" s="336">
        <v>10</v>
      </c>
      <c r="K231" s="18" t="s">
        <v>257</v>
      </c>
      <c r="L231" s="18" t="s">
        <v>326</v>
      </c>
      <c r="M231" s="573">
        <v>25</v>
      </c>
      <c r="N231" s="235">
        <v>45597</v>
      </c>
      <c r="O231" s="20">
        <v>237379</v>
      </c>
      <c r="P231" s="20">
        <v>7193.30303030303</v>
      </c>
      <c r="Q231" s="20">
        <v>102123.45</v>
      </c>
      <c r="R231" s="20">
        <v>3094.65</v>
      </c>
      <c r="S231" s="20">
        <v>8053</v>
      </c>
      <c r="T231" s="20">
        <v>244.03030303030303</v>
      </c>
      <c r="U231" s="20">
        <v>94070.45</v>
      </c>
      <c r="V231" s="20">
        <v>2850.6196969696971</v>
      </c>
      <c r="W231" s="20">
        <v>8593.8799999999992</v>
      </c>
      <c r="X231" s="20">
        <v>0</v>
      </c>
      <c r="Y231" s="20">
        <v>65308.91</v>
      </c>
      <c r="Z231" s="20">
        <v>27395.659999999989</v>
      </c>
      <c r="AA231" s="21">
        <v>830.17151515151477</v>
      </c>
      <c r="AB231" s="120">
        <v>0.13200000000000001</v>
      </c>
      <c r="AC231" s="138">
        <v>0.8845910548110828</v>
      </c>
      <c r="AD231" s="137">
        <v>-0.75259105481108279</v>
      </c>
      <c r="AO231" s="17"/>
    </row>
    <row r="232" spans="1:43" ht="19.25" customHeight="1" x14ac:dyDescent="0.4">
      <c r="A232" s="252" t="s">
        <v>535</v>
      </c>
      <c r="B232" s="228">
        <v>45904</v>
      </c>
      <c r="C232" s="18">
        <v>266</v>
      </c>
      <c r="D232" s="18">
        <v>410217472</v>
      </c>
      <c r="E232" s="19">
        <v>0.01</v>
      </c>
      <c r="F232" s="18" t="s">
        <v>278</v>
      </c>
      <c r="G232" s="18" t="s">
        <v>508</v>
      </c>
      <c r="H232" s="18" t="s">
        <v>367</v>
      </c>
      <c r="I232" s="336">
        <v>66</v>
      </c>
      <c r="J232" s="336">
        <v>660</v>
      </c>
      <c r="K232" s="18" t="s">
        <v>256</v>
      </c>
      <c r="L232" s="18" t="s">
        <v>318</v>
      </c>
      <c r="M232" s="573">
        <v>0</v>
      </c>
      <c r="N232" s="235">
        <v>45536</v>
      </c>
      <c r="O232" s="20">
        <v>125651.57</v>
      </c>
      <c r="P232" s="20">
        <v>3695.6344117647059</v>
      </c>
      <c r="Q232" s="20">
        <v>56376.98</v>
      </c>
      <c r="R232" s="20">
        <v>1658.1464705882354</v>
      </c>
      <c r="S232" s="20">
        <v>8173</v>
      </c>
      <c r="T232" s="20">
        <v>240.38235294117646</v>
      </c>
      <c r="U232" s="20">
        <v>48203.98</v>
      </c>
      <c r="V232" s="20">
        <v>1417.7641176470588</v>
      </c>
      <c r="W232" s="20">
        <v>6601.9</v>
      </c>
      <c r="X232" s="20">
        <v>0</v>
      </c>
      <c r="Y232" s="20">
        <v>43960.07</v>
      </c>
      <c r="Z232" s="20">
        <v>5815.010000000002</v>
      </c>
      <c r="AA232" s="21">
        <v>171.029705882353</v>
      </c>
      <c r="AB232" s="120">
        <v>0.12</v>
      </c>
      <c r="AC232" s="138">
        <v>0.95372115127570622</v>
      </c>
      <c r="AD232" s="137">
        <v>-0.83372115127570623</v>
      </c>
      <c r="AE232" s="17"/>
      <c r="AO232" s="17"/>
      <c r="AP232" s="17"/>
    </row>
    <row r="233" spans="1:43" ht="19.25" customHeight="1" x14ac:dyDescent="0.4">
      <c r="A233" s="252" t="s">
        <v>535</v>
      </c>
      <c r="B233" s="228">
        <v>45904</v>
      </c>
      <c r="C233" s="18">
        <v>267</v>
      </c>
      <c r="D233" s="18">
        <v>410224878</v>
      </c>
      <c r="E233" s="19">
        <v>0.01</v>
      </c>
      <c r="F233" s="18" t="s">
        <v>278</v>
      </c>
      <c r="G233" s="18" t="s">
        <v>508</v>
      </c>
      <c r="H233" s="18" t="s">
        <v>367</v>
      </c>
      <c r="I233" s="336">
        <v>66</v>
      </c>
      <c r="J233" s="336">
        <v>660</v>
      </c>
      <c r="K233" s="18" t="s">
        <v>256</v>
      </c>
      <c r="L233" s="18" t="s">
        <v>318</v>
      </c>
      <c r="M233" s="573">
        <v>0</v>
      </c>
      <c r="N233" s="235">
        <v>45536</v>
      </c>
      <c r="O233" s="20">
        <v>134836.19</v>
      </c>
      <c r="P233" s="20">
        <v>3965.7702941176472</v>
      </c>
      <c r="Q233" s="20">
        <v>54687.54</v>
      </c>
      <c r="R233" s="20">
        <v>1608.4570588235295</v>
      </c>
      <c r="S233" s="20">
        <v>12680</v>
      </c>
      <c r="T233" s="20">
        <v>372.94117647058823</v>
      </c>
      <c r="U233" s="20">
        <v>42007.54</v>
      </c>
      <c r="V233" s="20">
        <v>1235.5158823529412</v>
      </c>
      <c r="W233" s="20">
        <v>13873.8</v>
      </c>
      <c r="X233" s="20">
        <v>0</v>
      </c>
      <c r="Y233" s="20">
        <v>36725.370000000003</v>
      </c>
      <c r="Z233" s="20">
        <v>4088.3700000000026</v>
      </c>
      <c r="AA233" s="21">
        <v>120.24617647058831</v>
      </c>
      <c r="AB233" s="120">
        <v>0.12</v>
      </c>
      <c r="AC233" s="138">
        <v>0.96967898603483238</v>
      </c>
      <c r="AD233" s="137">
        <v>-0.84967898603483238</v>
      </c>
      <c r="AE233" s="17"/>
      <c r="AO233" s="17"/>
      <c r="AP233" s="17"/>
    </row>
    <row r="234" spans="1:43" ht="19.25" customHeight="1" x14ac:dyDescent="0.4">
      <c r="A234" s="252" t="s">
        <v>535</v>
      </c>
      <c r="B234" s="228">
        <v>45904</v>
      </c>
      <c r="C234" s="18">
        <v>268</v>
      </c>
      <c r="D234" s="18">
        <v>410236731</v>
      </c>
      <c r="E234" s="19">
        <v>0.01</v>
      </c>
      <c r="F234" s="18" t="s">
        <v>278</v>
      </c>
      <c r="G234" s="18" t="s">
        <v>508</v>
      </c>
      <c r="H234" s="18" t="s">
        <v>367</v>
      </c>
      <c r="I234" s="336">
        <v>66</v>
      </c>
      <c r="J234" s="336">
        <v>660</v>
      </c>
      <c r="K234" s="18" t="s">
        <v>256</v>
      </c>
      <c r="L234" s="18" t="s">
        <v>318</v>
      </c>
      <c r="M234" s="573">
        <v>0</v>
      </c>
      <c r="N234" s="235">
        <v>45536</v>
      </c>
      <c r="O234" s="20">
        <v>118705.02</v>
      </c>
      <c r="P234" s="20">
        <v>3491.3241176470588</v>
      </c>
      <c r="Q234" s="20">
        <v>47208.62</v>
      </c>
      <c r="R234" s="20">
        <v>1388.4888235294118</v>
      </c>
      <c r="S234" s="20">
        <v>7600</v>
      </c>
      <c r="T234" s="20">
        <v>223.52941176470588</v>
      </c>
      <c r="U234" s="20">
        <v>39608.620000000003</v>
      </c>
      <c r="V234" s="20">
        <v>1164.9594117647059</v>
      </c>
      <c r="W234" s="20">
        <v>2560.75</v>
      </c>
      <c r="X234" s="20">
        <v>0</v>
      </c>
      <c r="Y234" s="20">
        <v>26477.1</v>
      </c>
      <c r="Z234" s="20">
        <v>18170.770000000004</v>
      </c>
      <c r="AA234" s="21">
        <v>534.43441176470606</v>
      </c>
      <c r="AB234" s="120">
        <v>0.12</v>
      </c>
      <c r="AC234" s="138">
        <v>0.84692500788930403</v>
      </c>
      <c r="AD234" s="137">
        <v>-0.72692500788930403</v>
      </c>
      <c r="AE234" s="17"/>
      <c r="AO234" s="17"/>
      <c r="AP234" s="17"/>
    </row>
    <row r="235" spans="1:43" ht="19.25" customHeight="1" x14ac:dyDescent="0.4">
      <c r="A235" s="252" t="s">
        <v>535</v>
      </c>
      <c r="B235" s="228">
        <v>45904</v>
      </c>
      <c r="C235" s="18">
        <v>269</v>
      </c>
      <c r="D235" s="18">
        <v>410241697</v>
      </c>
      <c r="E235" s="19">
        <v>0.01</v>
      </c>
      <c r="F235" s="18" t="s">
        <v>405</v>
      </c>
      <c r="G235" s="18" t="s">
        <v>462</v>
      </c>
      <c r="H235" s="18" t="s">
        <v>391</v>
      </c>
      <c r="I235" s="336">
        <v>50</v>
      </c>
      <c r="J235" s="336">
        <v>250</v>
      </c>
      <c r="K235" s="18" t="s">
        <v>257</v>
      </c>
      <c r="L235" s="18" t="s">
        <v>306</v>
      </c>
      <c r="M235" s="573">
        <v>0</v>
      </c>
      <c r="N235" s="235">
        <v>45901</v>
      </c>
      <c r="O235" s="20">
        <v>26436.68</v>
      </c>
      <c r="P235" s="20">
        <v>777.54941176470584</v>
      </c>
      <c r="Q235" s="20">
        <v>16458.04</v>
      </c>
      <c r="R235" s="20">
        <v>484.06</v>
      </c>
      <c r="S235" s="20">
        <v>2743</v>
      </c>
      <c r="T235" s="20">
        <v>80.67647058823529</v>
      </c>
      <c r="U235" s="20">
        <v>13715.04</v>
      </c>
      <c r="V235" s="20">
        <v>403.38352941176475</v>
      </c>
      <c r="W235" s="20">
        <v>1507.6</v>
      </c>
      <c r="X235" s="20">
        <v>0</v>
      </c>
      <c r="Y235" s="20">
        <v>13187.41</v>
      </c>
      <c r="Z235" s="20">
        <v>1763.0300000000007</v>
      </c>
      <c r="AA235" s="21">
        <v>51.853823529411784</v>
      </c>
      <c r="AB235" s="120">
        <v>0.11760000000000004</v>
      </c>
      <c r="AC235" s="138">
        <v>0.93331121759615809</v>
      </c>
      <c r="AD235" s="137">
        <v>-0.81571121759615806</v>
      </c>
      <c r="AE235" s="17"/>
      <c r="AO235" s="23"/>
      <c r="AP235" s="17"/>
    </row>
    <row r="236" spans="1:43" ht="19.25" customHeight="1" x14ac:dyDescent="0.4">
      <c r="A236" s="252" t="s">
        <v>535</v>
      </c>
      <c r="B236" s="228">
        <v>45904</v>
      </c>
      <c r="C236" s="18">
        <v>270</v>
      </c>
      <c r="D236" s="18">
        <v>410258052</v>
      </c>
      <c r="E236" s="19">
        <v>0.01</v>
      </c>
      <c r="F236" s="18" t="s">
        <v>405</v>
      </c>
      <c r="G236" s="18" t="s">
        <v>462</v>
      </c>
      <c r="H236" s="18" t="s">
        <v>391</v>
      </c>
      <c r="I236" s="336">
        <v>50</v>
      </c>
      <c r="J236" s="336">
        <v>250</v>
      </c>
      <c r="K236" s="18" t="s">
        <v>257</v>
      </c>
      <c r="L236" s="18" t="s">
        <v>306</v>
      </c>
      <c r="M236" s="573">
        <v>0</v>
      </c>
      <c r="N236" s="235">
        <v>45901</v>
      </c>
      <c r="O236" s="20">
        <v>36485.67</v>
      </c>
      <c r="P236" s="20">
        <v>1073.1079411764706</v>
      </c>
      <c r="Q236" s="20">
        <v>31190.36</v>
      </c>
      <c r="R236" s="20">
        <v>917.36352941176472</v>
      </c>
      <c r="S236" s="20">
        <v>5877</v>
      </c>
      <c r="T236" s="20">
        <v>172.85294117647058</v>
      </c>
      <c r="U236" s="20">
        <v>25313.360000000001</v>
      </c>
      <c r="V236" s="20">
        <v>744.51058823529411</v>
      </c>
      <c r="W236" s="20">
        <v>1742.61</v>
      </c>
      <c r="X236" s="20">
        <v>0</v>
      </c>
      <c r="Y236" s="20">
        <v>26338.26</v>
      </c>
      <c r="Z236" s="20">
        <v>3109.4900000000016</v>
      </c>
      <c r="AA236" s="21">
        <v>91.455588235294158</v>
      </c>
      <c r="AB236" s="120">
        <v>0.11760000000000004</v>
      </c>
      <c r="AC236" s="138">
        <v>0.91477503359538126</v>
      </c>
      <c r="AD236" s="137">
        <v>-0.79717503359538122</v>
      </c>
      <c r="AE236" s="17"/>
      <c r="AP236" s="17"/>
    </row>
    <row r="237" spans="1:43" ht="19.25" customHeight="1" x14ac:dyDescent="0.4">
      <c r="A237" s="252" t="s">
        <v>535</v>
      </c>
      <c r="B237" s="228">
        <v>45904</v>
      </c>
      <c r="C237" s="18">
        <v>271</v>
      </c>
      <c r="D237" s="18">
        <v>410267914</v>
      </c>
      <c r="E237" s="19">
        <v>0.01</v>
      </c>
      <c r="F237" s="18" t="s">
        <v>405</v>
      </c>
      <c r="G237" s="18" t="s">
        <v>462</v>
      </c>
      <c r="H237" s="18" t="s">
        <v>391</v>
      </c>
      <c r="I237" s="336">
        <v>50</v>
      </c>
      <c r="J237" s="336">
        <v>250</v>
      </c>
      <c r="K237" s="18" t="s">
        <v>257</v>
      </c>
      <c r="L237" s="18" t="s">
        <v>306</v>
      </c>
      <c r="M237" s="573">
        <v>0</v>
      </c>
      <c r="N237" s="235">
        <v>45901</v>
      </c>
      <c r="O237" s="20">
        <v>52295.76</v>
      </c>
      <c r="P237" s="20">
        <v>1538.1105882352942</v>
      </c>
      <c r="Q237" s="20">
        <v>41734.230000000003</v>
      </c>
      <c r="R237" s="20">
        <v>1227.4773529411766</v>
      </c>
      <c r="S237" s="20">
        <v>6616</v>
      </c>
      <c r="T237" s="20">
        <v>194.58823529411765</v>
      </c>
      <c r="U237" s="20">
        <v>35118.230000000003</v>
      </c>
      <c r="V237" s="20">
        <v>1032.8891176470588</v>
      </c>
      <c r="W237" s="20">
        <v>5276</v>
      </c>
      <c r="X237" s="20">
        <v>0</v>
      </c>
      <c r="Y237" s="20">
        <v>33309.370000000003</v>
      </c>
      <c r="Z237" s="20">
        <v>3148.8600000000006</v>
      </c>
      <c r="AA237" s="21">
        <v>92.613529411764716</v>
      </c>
      <c r="AB237" s="120">
        <v>0.11760000000000004</v>
      </c>
      <c r="AC237" s="138">
        <v>0.9397874703417638</v>
      </c>
      <c r="AD237" s="137">
        <v>-0.82218747034176376</v>
      </c>
      <c r="AE237" s="17"/>
      <c r="AP237" s="17"/>
    </row>
    <row r="238" spans="1:43" ht="19.25" customHeight="1" x14ac:dyDescent="0.4">
      <c r="A238" s="252" t="s">
        <v>535</v>
      </c>
      <c r="B238" s="228">
        <v>45907</v>
      </c>
      <c r="C238" s="18">
        <v>272</v>
      </c>
      <c r="D238" s="18">
        <v>410274687</v>
      </c>
      <c r="E238" s="19">
        <v>1</v>
      </c>
      <c r="F238" s="18" t="s">
        <v>156</v>
      </c>
      <c r="G238" s="18" t="s">
        <v>509</v>
      </c>
      <c r="H238" s="18" t="s">
        <v>333</v>
      </c>
      <c r="I238" s="336">
        <v>1</v>
      </c>
      <c r="J238" s="336">
        <v>10</v>
      </c>
      <c r="K238" s="18" t="s">
        <v>257</v>
      </c>
      <c r="L238" s="18" t="s">
        <v>327</v>
      </c>
      <c r="M238" s="573">
        <v>52</v>
      </c>
      <c r="N238" s="235">
        <v>45901</v>
      </c>
      <c r="O238" s="20">
        <v>235472</v>
      </c>
      <c r="P238" s="20">
        <v>7595.8709677419356</v>
      </c>
      <c r="Q238" s="20">
        <v>99701.3</v>
      </c>
      <c r="R238" s="20">
        <v>3216.1709677419358</v>
      </c>
      <c r="S238" s="20">
        <v>23854</v>
      </c>
      <c r="T238" s="20">
        <v>769.48387096774195</v>
      </c>
      <c r="U238" s="20">
        <v>75847.3</v>
      </c>
      <c r="V238" s="20">
        <v>2446.6870967741938</v>
      </c>
      <c r="W238" s="20">
        <v>7764</v>
      </c>
      <c r="X238" s="20">
        <v>0</v>
      </c>
      <c r="Y238" s="20">
        <v>71535.64</v>
      </c>
      <c r="Z238" s="20">
        <v>18789.660000000003</v>
      </c>
      <c r="AA238" s="21">
        <v>606.11806451612915</v>
      </c>
      <c r="AB238" s="120">
        <v>0.12770000000000004</v>
      </c>
      <c r="AC238" s="138">
        <v>0.92020427057144794</v>
      </c>
      <c r="AD238" s="137">
        <v>-0.7925042705714479</v>
      </c>
      <c r="AE238" s="17"/>
      <c r="AP238" s="17"/>
    </row>
    <row r="239" spans="1:43" ht="19.25" customHeight="1" x14ac:dyDescent="0.4">
      <c r="A239" s="252" t="s">
        <v>535</v>
      </c>
      <c r="B239" s="228">
        <v>45907</v>
      </c>
      <c r="C239" s="18">
        <v>273</v>
      </c>
      <c r="D239" s="18">
        <v>410282374</v>
      </c>
      <c r="E239" s="19">
        <v>0.01</v>
      </c>
      <c r="F239" s="18" t="s">
        <v>405</v>
      </c>
      <c r="G239" s="18" t="s">
        <v>510</v>
      </c>
      <c r="H239" s="18" t="s">
        <v>371</v>
      </c>
      <c r="I239" s="336">
        <v>88</v>
      </c>
      <c r="J239" s="336">
        <v>880</v>
      </c>
      <c r="K239" s="18" t="s">
        <v>256</v>
      </c>
      <c r="L239" s="18" t="s">
        <v>306</v>
      </c>
      <c r="M239" s="573">
        <v>0</v>
      </c>
      <c r="N239" s="235">
        <v>45627</v>
      </c>
      <c r="O239" s="20">
        <v>137190.35</v>
      </c>
      <c r="P239" s="20">
        <v>4425.4951612903224</v>
      </c>
      <c r="Q239" s="20">
        <v>76025.040000000008</v>
      </c>
      <c r="R239" s="20">
        <v>2452.4206451612904</v>
      </c>
      <c r="S239" s="20">
        <v>13961</v>
      </c>
      <c r="T239" s="20">
        <v>450.35483870967744</v>
      </c>
      <c r="U239" s="20">
        <v>62064.04</v>
      </c>
      <c r="V239" s="20">
        <v>2002.0658064516128</v>
      </c>
      <c r="W239" s="20">
        <v>8700.6200000000008</v>
      </c>
      <c r="X239" s="20">
        <v>0</v>
      </c>
      <c r="Y239" s="20">
        <v>59069.06</v>
      </c>
      <c r="Z239" s="20">
        <v>8255.3600000000151</v>
      </c>
      <c r="AA239" s="21">
        <v>266.30193548387143</v>
      </c>
      <c r="AB239" s="120">
        <v>0.12829999999999997</v>
      </c>
      <c r="AC239" s="138">
        <v>0.93982550521957253</v>
      </c>
      <c r="AD239" s="137">
        <v>-0.81152550521957256</v>
      </c>
      <c r="AE239" s="23"/>
      <c r="AP239" s="23"/>
    </row>
    <row r="240" spans="1:43" ht="19.25" customHeight="1" x14ac:dyDescent="0.4">
      <c r="A240" s="252" t="s">
        <v>535</v>
      </c>
      <c r="B240" s="228">
        <v>45907</v>
      </c>
      <c r="C240" s="18">
        <v>274</v>
      </c>
      <c r="D240" s="18">
        <v>410298867</v>
      </c>
      <c r="E240" s="19">
        <v>0.01</v>
      </c>
      <c r="F240" s="18" t="s">
        <v>405</v>
      </c>
      <c r="G240" s="18" t="s">
        <v>510</v>
      </c>
      <c r="H240" s="18" t="s">
        <v>371</v>
      </c>
      <c r="I240" s="336">
        <v>88</v>
      </c>
      <c r="J240" s="336">
        <v>880</v>
      </c>
      <c r="K240" s="18" t="s">
        <v>257</v>
      </c>
      <c r="L240" s="18" t="s">
        <v>306</v>
      </c>
      <c r="M240" s="573">
        <v>0</v>
      </c>
      <c r="N240" s="235">
        <v>45627</v>
      </c>
      <c r="O240" s="20">
        <v>93604.58</v>
      </c>
      <c r="P240" s="20">
        <v>3019.5025806451613</v>
      </c>
      <c r="Q240" s="20">
        <v>46089.95</v>
      </c>
      <c r="R240" s="20">
        <v>1486.7725806451613</v>
      </c>
      <c r="S240" s="20">
        <v>440</v>
      </c>
      <c r="T240" s="20">
        <v>14.193548387096774</v>
      </c>
      <c r="U240" s="20">
        <v>45649.95</v>
      </c>
      <c r="V240" s="20">
        <v>1472.5790322580644</v>
      </c>
      <c r="W240" s="20">
        <v>2767.11</v>
      </c>
      <c r="X240" s="20">
        <v>0</v>
      </c>
      <c r="Y240" s="20">
        <v>36145.07</v>
      </c>
      <c r="Z240" s="20">
        <v>7177.7699999999968</v>
      </c>
      <c r="AA240" s="21">
        <v>231.54096774193539</v>
      </c>
      <c r="AB240" s="120">
        <v>0.12829999999999997</v>
      </c>
      <c r="AC240" s="138">
        <v>0.92331817524313442</v>
      </c>
      <c r="AD240" s="137">
        <v>-0.79501817524313445</v>
      </c>
      <c r="AQ240" s="17"/>
    </row>
    <row r="241" spans="1:43" s="17" customFormat="1" ht="19.25" customHeight="1" x14ac:dyDescent="0.4">
      <c r="A241" s="252" t="s">
        <v>535</v>
      </c>
      <c r="B241" s="228">
        <v>45907</v>
      </c>
      <c r="C241" s="18">
        <v>275</v>
      </c>
      <c r="D241" s="18">
        <v>410300237</v>
      </c>
      <c r="E241" s="19">
        <v>0.01</v>
      </c>
      <c r="F241" s="18" t="s">
        <v>405</v>
      </c>
      <c r="G241" s="18" t="s">
        <v>510</v>
      </c>
      <c r="H241" s="18" t="s">
        <v>371</v>
      </c>
      <c r="I241" s="336">
        <v>88</v>
      </c>
      <c r="J241" s="336">
        <v>880</v>
      </c>
      <c r="K241" s="18" t="s">
        <v>257</v>
      </c>
      <c r="L241" s="18" t="s">
        <v>306</v>
      </c>
      <c r="M241" s="573">
        <v>0</v>
      </c>
      <c r="N241" s="235">
        <v>45627</v>
      </c>
      <c r="O241" s="20">
        <v>175004.79</v>
      </c>
      <c r="P241" s="20">
        <v>5645.3158064516128</v>
      </c>
      <c r="Q241" s="20">
        <v>80750.989999999991</v>
      </c>
      <c r="R241" s="20">
        <v>2604.8706451612902</v>
      </c>
      <c r="S241" s="20">
        <v>16594</v>
      </c>
      <c r="T241" s="20">
        <v>535.29032258064512</v>
      </c>
      <c r="U241" s="20">
        <v>64156.99</v>
      </c>
      <c r="V241" s="20">
        <v>2069.5803225806453</v>
      </c>
      <c r="W241" s="20">
        <v>13077.16</v>
      </c>
      <c r="X241" s="20">
        <v>0</v>
      </c>
      <c r="Y241" s="20">
        <v>58244.7</v>
      </c>
      <c r="Z241" s="20">
        <v>9429.1299999999901</v>
      </c>
      <c r="AA241" s="21">
        <v>304.16548387096742</v>
      </c>
      <c r="AB241" s="120">
        <v>0.12829999999999997</v>
      </c>
      <c r="AC241" s="138">
        <v>0.94612073189539569</v>
      </c>
      <c r="AD241" s="137">
        <v>-0.81782073189539572</v>
      </c>
      <c r="AE241" s="23"/>
      <c r="AF241" s="1"/>
      <c r="AG241" s="1"/>
      <c r="AH241" s="1"/>
      <c r="AI241" s="1"/>
      <c r="AJ241" s="1"/>
      <c r="AK241" s="1"/>
      <c r="AL241" s="1"/>
      <c r="AM241" s="1"/>
      <c r="AN241" s="1"/>
      <c r="AO241" s="1"/>
      <c r="AP241" s="23"/>
    </row>
    <row r="242" spans="1:43" s="17" customFormat="1" ht="19.25" customHeight="1" x14ac:dyDescent="0.4">
      <c r="A242" s="252" t="s">
        <v>535</v>
      </c>
      <c r="B242" s="228">
        <v>45905</v>
      </c>
      <c r="C242" s="18">
        <v>276</v>
      </c>
      <c r="D242" s="18">
        <v>410312648</v>
      </c>
      <c r="E242" s="19">
        <v>0.01</v>
      </c>
      <c r="F242" s="18" t="s">
        <v>228</v>
      </c>
      <c r="G242" s="18" t="s">
        <v>511</v>
      </c>
      <c r="H242" s="18" t="s">
        <v>392</v>
      </c>
      <c r="I242" s="336">
        <v>88</v>
      </c>
      <c r="J242" s="336">
        <v>880</v>
      </c>
      <c r="K242" s="18" t="s">
        <v>256</v>
      </c>
      <c r="L242" s="18" t="s">
        <v>328</v>
      </c>
      <c r="M242" s="336">
        <v>0</v>
      </c>
      <c r="N242" s="235">
        <v>45627</v>
      </c>
      <c r="O242" s="20">
        <v>156651.44</v>
      </c>
      <c r="P242" s="20">
        <v>4747.0133333333333</v>
      </c>
      <c r="Q242" s="20">
        <v>82523.09</v>
      </c>
      <c r="R242" s="20">
        <v>2500.699696969697</v>
      </c>
      <c r="S242" s="20">
        <v>14449</v>
      </c>
      <c r="T242" s="20">
        <v>437.84848484848487</v>
      </c>
      <c r="U242" s="20">
        <v>68074.09</v>
      </c>
      <c r="V242" s="20">
        <v>2062.851212121212</v>
      </c>
      <c r="W242" s="20">
        <v>11939.38</v>
      </c>
      <c r="X242" s="20">
        <v>0</v>
      </c>
      <c r="Y242" s="20">
        <v>40536.699999999997</v>
      </c>
      <c r="Z242" s="20">
        <v>30047.010000000002</v>
      </c>
      <c r="AA242" s="21">
        <v>910.51545454545465</v>
      </c>
      <c r="AB242" s="120">
        <v>0.13470000000000004</v>
      </c>
      <c r="AC242" s="138">
        <v>0.80819193235631914</v>
      </c>
      <c r="AD242" s="137">
        <v>-0.6734919323563191</v>
      </c>
      <c r="AE242" s="1"/>
      <c r="AF242" s="1"/>
      <c r="AG242" s="1"/>
      <c r="AH242" s="1"/>
      <c r="AI242" s="1"/>
      <c r="AJ242" s="1"/>
      <c r="AK242" s="1"/>
      <c r="AL242" s="1"/>
      <c r="AM242" s="1"/>
      <c r="AN242" s="1"/>
      <c r="AO242" s="1"/>
      <c r="AP242" s="1"/>
    </row>
    <row r="243" spans="1:43" s="17" customFormat="1" ht="19.25" customHeight="1" x14ac:dyDescent="0.4">
      <c r="A243" s="252" t="s">
        <v>535</v>
      </c>
      <c r="B243" s="228">
        <v>45905</v>
      </c>
      <c r="C243" s="18">
        <v>277</v>
      </c>
      <c r="D243" s="18">
        <v>410323598</v>
      </c>
      <c r="E243" s="19">
        <v>0.01</v>
      </c>
      <c r="F243" s="18" t="s">
        <v>228</v>
      </c>
      <c r="G243" s="18" t="s">
        <v>512</v>
      </c>
      <c r="H243" s="18" t="s">
        <v>392</v>
      </c>
      <c r="I243" s="336">
        <v>88</v>
      </c>
      <c r="J243" s="336">
        <v>880</v>
      </c>
      <c r="K243" s="18" t="s">
        <v>256</v>
      </c>
      <c r="L243" s="18" t="s">
        <v>328</v>
      </c>
      <c r="M243" s="573">
        <v>0</v>
      </c>
      <c r="N243" s="235">
        <v>45627</v>
      </c>
      <c r="O243" s="20">
        <v>145589.84</v>
      </c>
      <c r="P243" s="20">
        <v>4411.8133333333335</v>
      </c>
      <c r="Q243" s="20">
        <v>84632.57</v>
      </c>
      <c r="R243" s="20">
        <v>2564.6233333333334</v>
      </c>
      <c r="S243" s="20">
        <v>16322</v>
      </c>
      <c r="T243" s="20">
        <v>494.60606060606062</v>
      </c>
      <c r="U243" s="20">
        <v>68310.570000000007</v>
      </c>
      <c r="V243" s="20">
        <v>2070.0172727272729</v>
      </c>
      <c r="W243" s="20">
        <v>6635.06</v>
      </c>
      <c r="X243" s="20">
        <v>0</v>
      </c>
      <c r="Y243" s="20">
        <v>55743.37</v>
      </c>
      <c r="Z243" s="20">
        <v>22254.140000000007</v>
      </c>
      <c r="AA243" s="21">
        <v>674.36787878787902</v>
      </c>
      <c r="AB243" s="120">
        <v>0.13480000000000003</v>
      </c>
      <c r="AC243" s="138">
        <v>0.84714496561023755</v>
      </c>
      <c r="AD243" s="137">
        <v>-0.71234496561023752</v>
      </c>
      <c r="AF243" s="1"/>
      <c r="AG243" s="1"/>
      <c r="AH243" s="1"/>
      <c r="AI243" s="1"/>
      <c r="AJ243" s="1"/>
      <c r="AK243" s="1"/>
      <c r="AL243" s="1"/>
      <c r="AM243" s="1"/>
      <c r="AN243" s="1"/>
      <c r="AO243" s="1"/>
    </row>
    <row r="244" spans="1:43" s="17" customFormat="1" ht="19.25" customHeight="1" x14ac:dyDescent="0.4">
      <c r="A244" s="252" t="s">
        <v>535</v>
      </c>
      <c r="B244" s="228">
        <v>45905</v>
      </c>
      <c r="C244" s="18">
        <v>278</v>
      </c>
      <c r="D244" s="18">
        <v>410331979</v>
      </c>
      <c r="E244" s="19">
        <v>0.01</v>
      </c>
      <c r="F244" s="18" t="s">
        <v>228</v>
      </c>
      <c r="G244" s="18" t="s">
        <v>511</v>
      </c>
      <c r="H244" s="18" t="s">
        <v>392</v>
      </c>
      <c r="I244" s="336">
        <v>88</v>
      </c>
      <c r="J244" s="336">
        <v>880</v>
      </c>
      <c r="K244" s="18" t="s">
        <v>256</v>
      </c>
      <c r="L244" s="18" t="s">
        <v>328</v>
      </c>
      <c r="M244" s="573">
        <v>0</v>
      </c>
      <c r="N244" s="235">
        <v>45627</v>
      </c>
      <c r="O244" s="20">
        <v>91531.44</v>
      </c>
      <c r="P244" s="20">
        <v>2773.6800000000003</v>
      </c>
      <c r="Q244" s="20">
        <v>54308.160000000003</v>
      </c>
      <c r="R244" s="20">
        <v>1645.7018181818182</v>
      </c>
      <c r="S244" s="20">
        <v>6561</v>
      </c>
      <c r="T244" s="20">
        <v>198.81818181818181</v>
      </c>
      <c r="U244" s="20">
        <v>47747.16</v>
      </c>
      <c r="V244" s="20">
        <v>1446.8836363636365</v>
      </c>
      <c r="W244" s="20">
        <v>19247.59</v>
      </c>
      <c r="X244" s="20">
        <v>0</v>
      </c>
      <c r="Y244" s="20">
        <v>36235.18</v>
      </c>
      <c r="Z244" s="20">
        <v>-1174.6100000000006</v>
      </c>
      <c r="AA244" s="21">
        <v>-35.594242424242445</v>
      </c>
      <c r="AB244" s="120">
        <v>0.13470000000000004</v>
      </c>
      <c r="AC244" s="138">
        <v>1.0128328583052992</v>
      </c>
      <c r="AD244" s="137">
        <v>-0.87813285830529919</v>
      </c>
      <c r="AF244" s="1"/>
      <c r="AG244" s="1"/>
      <c r="AH244" s="1"/>
      <c r="AI244" s="1"/>
      <c r="AJ244" s="1"/>
      <c r="AK244" s="1"/>
      <c r="AL244" s="1"/>
      <c r="AM244" s="1"/>
      <c r="AN244" s="1"/>
      <c r="AO244" s="1"/>
    </row>
    <row r="245" spans="1:43" s="17" customFormat="1" ht="19.25" customHeight="1" x14ac:dyDescent="0.4">
      <c r="A245" s="252" t="s">
        <v>535</v>
      </c>
      <c r="B245" s="228">
        <v>45918</v>
      </c>
      <c r="C245" s="18">
        <v>279</v>
      </c>
      <c r="D245" s="18">
        <v>410346341</v>
      </c>
      <c r="E245" s="19">
        <v>0.01</v>
      </c>
      <c r="F245" s="18" t="s">
        <v>405</v>
      </c>
      <c r="G245" s="18" t="s">
        <v>492</v>
      </c>
      <c r="H245" s="18" t="s">
        <v>382</v>
      </c>
      <c r="I245" s="336">
        <v>88</v>
      </c>
      <c r="J245" s="336">
        <v>1000</v>
      </c>
      <c r="K245" s="18" t="s">
        <v>256</v>
      </c>
      <c r="L245" s="18" t="s">
        <v>311</v>
      </c>
      <c r="M245" s="573">
        <v>0</v>
      </c>
      <c r="N245" s="235">
        <v>45627</v>
      </c>
      <c r="O245" s="20">
        <v>236973.88</v>
      </c>
      <c r="P245" s="20">
        <v>11848.694</v>
      </c>
      <c r="Q245" s="20">
        <v>109911.39</v>
      </c>
      <c r="R245" s="20">
        <v>5495.5694999999996</v>
      </c>
      <c r="S245" s="20">
        <v>16465</v>
      </c>
      <c r="T245" s="20">
        <v>823.25</v>
      </c>
      <c r="U245" s="20">
        <v>93446.39</v>
      </c>
      <c r="V245" s="20">
        <v>4672.3194999999996</v>
      </c>
      <c r="W245" s="20">
        <v>8264.9599999999991</v>
      </c>
      <c r="X245" s="20">
        <v>0</v>
      </c>
      <c r="Y245" s="20">
        <v>71524.320000000007</v>
      </c>
      <c r="Z245" s="20">
        <v>30122.11</v>
      </c>
      <c r="AA245" s="21">
        <v>1506.1055000000001</v>
      </c>
      <c r="AB245" s="120">
        <v>0.11270000000000002</v>
      </c>
      <c r="AC245" s="138">
        <v>0.87288848036754096</v>
      </c>
      <c r="AD245" s="137">
        <v>-0.76018848036754094</v>
      </c>
      <c r="AF245" s="1"/>
      <c r="AG245" s="1"/>
      <c r="AH245" s="1"/>
      <c r="AI245" s="1"/>
      <c r="AJ245" s="1"/>
      <c r="AK245" s="1"/>
      <c r="AL245" s="1"/>
      <c r="AM245" s="1"/>
      <c r="AN245" s="1"/>
      <c r="AO245" s="1"/>
    </row>
    <row r="246" spans="1:43" s="17" customFormat="1" ht="19.25" customHeight="1" x14ac:dyDescent="0.4">
      <c r="A246" s="252" t="s">
        <v>535</v>
      </c>
      <c r="B246" s="228">
        <v>45918</v>
      </c>
      <c r="C246" s="18">
        <v>280</v>
      </c>
      <c r="D246" s="18">
        <v>410359728</v>
      </c>
      <c r="E246" s="19">
        <v>0.01</v>
      </c>
      <c r="F246" s="18" t="s">
        <v>405</v>
      </c>
      <c r="G246" s="18" t="s">
        <v>492</v>
      </c>
      <c r="H246" s="18" t="s">
        <v>382</v>
      </c>
      <c r="I246" s="336">
        <v>88</v>
      </c>
      <c r="J246" s="336">
        <v>1000</v>
      </c>
      <c r="K246" s="18" t="s">
        <v>256</v>
      </c>
      <c r="L246" s="18" t="s">
        <v>311</v>
      </c>
      <c r="M246" s="336">
        <v>0</v>
      </c>
      <c r="N246" s="235">
        <v>45627</v>
      </c>
      <c r="O246" s="20">
        <v>236124.58</v>
      </c>
      <c r="P246" s="20">
        <v>11806.228999999999</v>
      </c>
      <c r="Q246" s="20">
        <v>120210.21</v>
      </c>
      <c r="R246" s="20">
        <v>6010.5105000000003</v>
      </c>
      <c r="S246" s="20">
        <v>13016</v>
      </c>
      <c r="T246" s="20">
        <v>650.79999999999995</v>
      </c>
      <c r="U246" s="20">
        <v>107194.21</v>
      </c>
      <c r="V246" s="20">
        <v>5359.7105000000001</v>
      </c>
      <c r="W246" s="20">
        <v>17539.400000000001</v>
      </c>
      <c r="X246" s="20">
        <v>0</v>
      </c>
      <c r="Y246" s="20">
        <v>90608.34</v>
      </c>
      <c r="Z246" s="20">
        <v>12062.470000000016</v>
      </c>
      <c r="AA246" s="21">
        <v>603.12350000000083</v>
      </c>
      <c r="AB246" s="120">
        <v>0.11270000000000002</v>
      </c>
      <c r="AC246" s="138">
        <v>0.948914805904578</v>
      </c>
      <c r="AD246" s="137">
        <v>-0.83621480590457797</v>
      </c>
      <c r="AF246" s="1"/>
      <c r="AG246" s="1"/>
      <c r="AH246" s="1"/>
      <c r="AI246" s="1"/>
      <c r="AJ246" s="1"/>
      <c r="AK246" s="1"/>
      <c r="AL246" s="1"/>
      <c r="AM246" s="1"/>
      <c r="AN246" s="1"/>
      <c r="AO246" s="1"/>
    </row>
    <row r="247" spans="1:43" s="17" customFormat="1" ht="19.25" customHeight="1" x14ac:dyDescent="0.4">
      <c r="A247" s="252" t="s">
        <v>535</v>
      </c>
      <c r="B247" s="228">
        <v>45918</v>
      </c>
      <c r="C247" s="18">
        <v>281</v>
      </c>
      <c r="D247" s="18">
        <v>410368105</v>
      </c>
      <c r="E247" s="19">
        <v>0.01</v>
      </c>
      <c r="F247" s="18" t="s">
        <v>405</v>
      </c>
      <c r="G247" s="18" t="s">
        <v>492</v>
      </c>
      <c r="H247" s="18" t="s">
        <v>382</v>
      </c>
      <c r="I247" s="336">
        <v>88</v>
      </c>
      <c r="J247" s="336">
        <v>1000</v>
      </c>
      <c r="K247" s="18" t="s">
        <v>256</v>
      </c>
      <c r="L247" s="18" t="s">
        <v>311</v>
      </c>
      <c r="M247" s="336">
        <v>0</v>
      </c>
      <c r="N247" s="235">
        <v>45627</v>
      </c>
      <c r="O247" s="20">
        <v>278518.56</v>
      </c>
      <c r="P247" s="20">
        <v>13925.928</v>
      </c>
      <c r="Q247" s="20">
        <v>135433.89000000001</v>
      </c>
      <c r="R247" s="20">
        <v>6771.6945000000005</v>
      </c>
      <c r="S247" s="20">
        <v>14801</v>
      </c>
      <c r="T247" s="20">
        <v>740.05</v>
      </c>
      <c r="U247" s="20">
        <v>120632.89</v>
      </c>
      <c r="V247" s="20">
        <v>6031.6445000000003</v>
      </c>
      <c r="W247" s="20">
        <v>12848.67</v>
      </c>
      <c r="X247" s="20">
        <v>0</v>
      </c>
      <c r="Y247" s="20">
        <v>87569.46</v>
      </c>
      <c r="Z247" s="20">
        <v>35015.760000000009</v>
      </c>
      <c r="AA247" s="21">
        <v>1750.7880000000005</v>
      </c>
      <c r="AB247" s="120">
        <v>0.11270000000000002</v>
      </c>
      <c r="AC247" s="138">
        <v>0.87427854000106853</v>
      </c>
      <c r="AD247" s="137">
        <v>-0.7615785400010685</v>
      </c>
      <c r="AF247" s="1"/>
      <c r="AG247" s="1"/>
      <c r="AH247" s="1"/>
      <c r="AI247" s="1"/>
      <c r="AJ247" s="1"/>
      <c r="AK247" s="1"/>
      <c r="AL247" s="1"/>
      <c r="AM247" s="1"/>
      <c r="AN247" s="1"/>
      <c r="AO247" s="1"/>
      <c r="AQ247" s="23"/>
    </row>
    <row r="248" spans="1:43" s="23" customFormat="1" ht="19.25" customHeight="1" x14ac:dyDescent="0.4">
      <c r="A248" s="252" t="s">
        <v>535</v>
      </c>
      <c r="B248" s="228">
        <v>45957</v>
      </c>
      <c r="C248" s="18">
        <v>282</v>
      </c>
      <c r="D248" s="18">
        <v>410372364</v>
      </c>
      <c r="E248" s="19">
        <v>1</v>
      </c>
      <c r="F248" s="18" t="s">
        <v>405</v>
      </c>
      <c r="G248" s="18" t="s">
        <v>539</v>
      </c>
      <c r="H248" s="18" t="s">
        <v>340</v>
      </c>
      <c r="I248" s="336">
        <v>1</v>
      </c>
      <c r="J248" s="336">
        <v>27</v>
      </c>
      <c r="K248" s="18" t="s">
        <v>257</v>
      </c>
      <c r="L248" s="18" t="s">
        <v>327</v>
      </c>
      <c r="M248" s="573">
        <v>52</v>
      </c>
      <c r="N248" s="235">
        <v>45597</v>
      </c>
      <c r="O248" s="20">
        <v>0</v>
      </c>
      <c r="P248" s="20" t="s">
        <v>297</v>
      </c>
      <c r="Q248" s="20">
        <v>0</v>
      </c>
      <c r="R248" s="20" t="s">
        <v>297</v>
      </c>
      <c r="S248" s="20">
        <v>0</v>
      </c>
      <c r="T248" s="20" t="s">
        <v>297</v>
      </c>
      <c r="U248" s="20">
        <v>0</v>
      </c>
      <c r="V248" s="20" t="s">
        <v>297</v>
      </c>
      <c r="W248" s="20">
        <v>0</v>
      </c>
      <c r="X248" s="20">
        <v>0</v>
      </c>
      <c r="Y248" s="20">
        <v>0</v>
      </c>
      <c r="Z248" s="20">
        <v>988</v>
      </c>
      <c r="AA248" s="21">
        <v>-52</v>
      </c>
      <c r="AB248" s="120">
        <v>0.1295</v>
      </c>
      <c r="AC248" s="138" t="s">
        <v>297</v>
      </c>
      <c r="AD248" s="137" t="s">
        <v>297</v>
      </c>
      <c r="AE248" s="17"/>
      <c r="AF248" s="1"/>
      <c r="AG248" s="1"/>
      <c r="AH248" s="1"/>
      <c r="AI248" s="1"/>
      <c r="AJ248" s="1"/>
      <c r="AK248" s="1"/>
      <c r="AL248" s="1"/>
      <c r="AM248" s="1"/>
      <c r="AN248" s="1"/>
      <c r="AO248" s="1"/>
      <c r="AP248" s="17"/>
      <c r="AQ248" s="1"/>
    </row>
    <row r="249" spans="1:43" ht="19.25" customHeight="1" x14ac:dyDescent="0.4">
      <c r="A249" s="252" t="s">
        <v>535</v>
      </c>
      <c r="B249" s="228">
        <v>45905</v>
      </c>
      <c r="C249" s="18">
        <v>283</v>
      </c>
      <c r="D249" s="18">
        <v>410387090</v>
      </c>
      <c r="E249" s="19">
        <v>0.01</v>
      </c>
      <c r="F249" s="18" t="s">
        <v>405</v>
      </c>
      <c r="G249" s="18" t="s">
        <v>513</v>
      </c>
      <c r="H249" s="18" t="s">
        <v>393</v>
      </c>
      <c r="I249" s="336">
        <v>88</v>
      </c>
      <c r="J249" s="336">
        <v>500</v>
      </c>
      <c r="K249" s="18" t="s">
        <v>256</v>
      </c>
      <c r="L249" s="18" t="s">
        <v>311</v>
      </c>
      <c r="M249" s="336">
        <v>0</v>
      </c>
      <c r="N249" s="235">
        <v>45627</v>
      </c>
      <c r="O249" s="20">
        <v>83777.66</v>
      </c>
      <c r="P249" s="20">
        <v>2538.71696969697</v>
      </c>
      <c r="Q249" s="20">
        <v>63799.199999999997</v>
      </c>
      <c r="R249" s="20">
        <v>1933.3090909090909</v>
      </c>
      <c r="S249" s="20">
        <v>9943</v>
      </c>
      <c r="T249" s="20">
        <v>301.30303030303031</v>
      </c>
      <c r="U249" s="20">
        <v>53856.2</v>
      </c>
      <c r="V249" s="20">
        <v>1632.0060606060606</v>
      </c>
      <c r="W249" s="20">
        <v>13869.9</v>
      </c>
      <c r="X249" s="20">
        <v>0</v>
      </c>
      <c r="Y249" s="20">
        <v>52656.05</v>
      </c>
      <c r="Z249" s="20">
        <v>-2726.75</v>
      </c>
      <c r="AA249" s="21">
        <v>-82.628787878787875</v>
      </c>
      <c r="AB249" s="120">
        <v>0.10519999999999996</v>
      </c>
      <c r="AC249" s="138">
        <v>1.032547459549479</v>
      </c>
      <c r="AD249" s="137">
        <v>-0.92734745954947906</v>
      </c>
      <c r="AE249" s="17"/>
      <c r="AP249" s="17"/>
      <c r="AQ249" s="23"/>
    </row>
    <row r="250" spans="1:43" s="23" customFormat="1" ht="19.25" customHeight="1" x14ac:dyDescent="0.4">
      <c r="A250" s="252" t="s">
        <v>535</v>
      </c>
      <c r="B250" s="228">
        <v>45905</v>
      </c>
      <c r="C250" s="18">
        <v>284</v>
      </c>
      <c r="D250" s="18">
        <v>410392679</v>
      </c>
      <c r="E250" s="19">
        <v>0.01</v>
      </c>
      <c r="F250" s="18" t="s">
        <v>405</v>
      </c>
      <c r="G250" s="18" t="s">
        <v>514</v>
      </c>
      <c r="H250" s="18" t="s">
        <v>393</v>
      </c>
      <c r="I250" s="336">
        <v>88</v>
      </c>
      <c r="J250" s="336">
        <v>500</v>
      </c>
      <c r="K250" s="18" t="s">
        <v>256</v>
      </c>
      <c r="L250" s="18" t="s">
        <v>311</v>
      </c>
      <c r="M250" s="573">
        <v>0</v>
      </c>
      <c r="N250" s="235">
        <v>45628</v>
      </c>
      <c r="O250" s="20">
        <v>60207.32</v>
      </c>
      <c r="P250" s="20">
        <v>1824.4642424242425</v>
      </c>
      <c r="Q250" s="20">
        <v>43573.88</v>
      </c>
      <c r="R250" s="20">
        <v>1320.4206060606059</v>
      </c>
      <c r="S250" s="20">
        <v>5818</v>
      </c>
      <c r="T250" s="20">
        <v>176.30303030303031</v>
      </c>
      <c r="U250" s="20">
        <v>37755.879999999997</v>
      </c>
      <c r="V250" s="20">
        <v>1144.1175757575757</v>
      </c>
      <c r="W250" s="20">
        <v>137.22</v>
      </c>
      <c r="X250" s="20">
        <v>0</v>
      </c>
      <c r="Y250" s="20">
        <v>31418.400000000001</v>
      </c>
      <c r="Z250" s="20">
        <v>12018.259999999995</v>
      </c>
      <c r="AA250" s="21">
        <v>364.1896969696968</v>
      </c>
      <c r="AB250" s="120">
        <v>0.10519999999999996</v>
      </c>
      <c r="AC250" s="138">
        <v>0.80038540164219241</v>
      </c>
      <c r="AD250" s="137">
        <v>-0.69518540164219245</v>
      </c>
      <c r="AF250" s="1"/>
      <c r="AG250" s="1"/>
      <c r="AH250" s="1"/>
      <c r="AI250" s="1"/>
      <c r="AJ250" s="1"/>
      <c r="AK250" s="1"/>
      <c r="AL250" s="1"/>
      <c r="AM250" s="1"/>
      <c r="AN250" s="1"/>
      <c r="AO250" s="1"/>
      <c r="AQ250" s="1"/>
    </row>
    <row r="251" spans="1:43" ht="19.25" customHeight="1" x14ac:dyDescent="0.4">
      <c r="A251" s="252" t="s">
        <v>535</v>
      </c>
      <c r="B251" s="228">
        <v>45905</v>
      </c>
      <c r="C251" s="18">
        <v>285</v>
      </c>
      <c r="D251" s="18">
        <v>410405598</v>
      </c>
      <c r="E251" s="19">
        <v>0.01</v>
      </c>
      <c r="F251" s="18" t="s">
        <v>405</v>
      </c>
      <c r="G251" s="18" t="s">
        <v>513</v>
      </c>
      <c r="H251" s="18" t="s">
        <v>393</v>
      </c>
      <c r="I251" s="336">
        <v>88</v>
      </c>
      <c r="J251" s="336">
        <v>500</v>
      </c>
      <c r="K251" s="18" t="s">
        <v>256</v>
      </c>
      <c r="L251" s="18" t="s">
        <v>311</v>
      </c>
      <c r="M251" s="573">
        <v>0</v>
      </c>
      <c r="N251" s="235">
        <v>45627</v>
      </c>
      <c r="O251" s="20">
        <v>69913.600000000006</v>
      </c>
      <c r="P251" s="20">
        <v>2118.5939393939398</v>
      </c>
      <c r="Q251" s="20">
        <v>54007.35</v>
      </c>
      <c r="R251" s="20">
        <v>1636.5863636363636</v>
      </c>
      <c r="S251" s="20">
        <v>7135</v>
      </c>
      <c r="T251" s="20">
        <v>216.21212121212122</v>
      </c>
      <c r="U251" s="20">
        <v>46872.35</v>
      </c>
      <c r="V251" s="20">
        <v>1420.3742424242423</v>
      </c>
      <c r="W251" s="20">
        <v>7842.7</v>
      </c>
      <c r="X251" s="20">
        <v>0</v>
      </c>
      <c r="Y251" s="20">
        <v>42482.93</v>
      </c>
      <c r="Z251" s="20">
        <v>3681.7200000000012</v>
      </c>
      <c r="AA251" s="21">
        <v>111.56727272727277</v>
      </c>
      <c r="AB251" s="120">
        <v>0.10519999999999996</v>
      </c>
      <c r="AC251" s="138">
        <v>0.94733900128158177</v>
      </c>
      <c r="AD251" s="137">
        <v>-0.84213900128158181</v>
      </c>
      <c r="AQ251" s="17"/>
    </row>
    <row r="252" spans="1:43" s="17" customFormat="1" ht="19.25" customHeight="1" x14ac:dyDescent="0.4">
      <c r="A252" s="252" t="s">
        <v>535</v>
      </c>
      <c r="B252" s="228">
        <v>45906</v>
      </c>
      <c r="C252" s="18">
        <v>286</v>
      </c>
      <c r="D252" s="18">
        <v>410413691</v>
      </c>
      <c r="E252" s="19">
        <v>0.01</v>
      </c>
      <c r="F252" s="18" t="s">
        <v>156</v>
      </c>
      <c r="G252" s="18" t="s">
        <v>515</v>
      </c>
      <c r="H252" s="18" t="s">
        <v>394</v>
      </c>
      <c r="I252" s="336">
        <v>80</v>
      </c>
      <c r="J252" s="336">
        <v>400</v>
      </c>
      <c r="K252" s="18" t="s">
        <v>256</v>
      </c>
      <c r="L252" s="18" t="s">
        <v>325</v>
      </c>
      <c r="M252" s="336">
        <v>0</v>
      </c>
      <c r="N252" s="235">
        <v>45597</v>
      </c>
      <c r="O252" s="20">
        <v>262629.84000000003</v>
      </c>
      <c r="P252" s="20">
        <v>8207.1825000000008</v>
      </c>
      <c r="Q252" s="20">
        <v>142327.53</v>
      </c>
      <c r="R252" s="20">
        <v>4447.7353125</v>
      </c>
      <c r="S252" s="20">
        <v>12291</v>
      </c>
      <c r="T252" s="20">
        <v>384.09375</v>
      </c>
      <c r="U252" s="20">
        <v>130036.53</v>
      </c>
      <c r="V252" s="20">
        <v>4063.6415625</v>
      </c>
      <c r="W252" s="20">
        <v>4404</v>
      </c>
      <c r="X252" s="20">
        <v>0</v>
      </c>
      <c r="Y252" s="20">
        <v>113876.16</v>
      </c>
      <c r="Z252" s="20">
        <v>24047.369999999995</v>
      </c>
      <c r="AA252" s="21">
        <v>751.48031249999985</v>
      </c>
      <c r="AB252" s="120">
        <v>0.1179</v>
      </c>
      <c r="AC252" s="138">
        <v>0.90843626146975531</v>
      </c>
      <c r="AD252" s="137">
        <v>-0.79053626146975531</v>
      </c>
      <c r="AE252" s="1"/>
      <c r="AF252" s="1"/>
      <c r="AG252" s="1"/>
      <c r="AH252" s="1"/>
      <c r="AI252" s="1"/>
      <c r="AJ252" s="1"/>
      <c r="AK252" s="1"/>
      <c r="AL252" s="1"/>
      <c r="AM252" s="1"/>
      <c r="AN252" s="1"/>
      <c r="AO252" s="1"/>
      <c r="AP252" s="1"/>
    </row>
    <row r="253" spans="1:43" s="17" customFormat="1" ht="19.25" customHeight="1" x14ac:dyDescent="0.4">
      <c r="A253" s="252" t="s">
        <v>535</v>
      </c>
      <c r="B253" s="228">
        <v>45906</v>
      </c>
      <c r="C253" s="18">
        <v>287</v>
      </c>
      <c r="D253" s="18">
        <v>410421813</v>
      </c>
      <c r="E253" s="19">
        <v>0.01</v>
      </c>
      <c r="F253" s="18" t="s">
        <v>156</v>
      </c>
      <c r="G253" s="18" t="s">
        <v>516</v>
      </c>
      <c r="H253" s="18" t="s">
        <v>394</v>
      </c>
      <c r="I253" s="336">
        <v>80</v>
      </c>
      <c r="J253" s="336">
        <v>400</v>
      </c>
      <c r="K253" s="18" t="s">
        <v>256</v>
      </c>
      <c r="L253" s="18" t="s">
        <v>325</v>
      </c>
      <c r="M253" s="336">
        <v>0</v>
      </c>
      <c r="N253" s="235">
        <v>45597</v>
      </c>
      <c r="O253" s="20">
        <v>232165.97</v>
      </c>
      <c r="P253" s="20">
        <v>7255.1865625</v>
      </c>
      <c r="Q253" s="20">
        <v>174157.82</v>
      </c>
      <c r="R253" s="20">
        <v>5442.4318750000002</v>
      </c>
      <c r="S253" s="20">
        <v>10815</v>
      </c>
      <c r="T253" s="20">
        <v>337.96875</v>
      </c>
      <c r="U253" s="20">
        <v>163342.82</v>
      </c>
      <c r="V253" s="20">
        <v>5104.4631250000002</v>
      </c>
      <c r="W253" s="20">
        <v>12552.19</v>
      </c>
      <c r="X253" s="20">
        <v>0</v>
      </c>
      <c r="Y253" s="20">
        <v>145312.79</v>
      </c>
      <c r="Z253" s="20">
        <v>16292.839999999997</v>
      </c>
      <c r="AA253" s="21">
        <v>509.15124999999989</v>
      </c>
      <c r="AB253" s="120">
        <v>0.1179</v>
      </c>
      <c r="AC253" s="138">
        <v>0.92982244555478999</v>
      </c>
      <c r="AD253" s="137">
        <v>-0.81192244555478998</v>
      </c>
      <c r="AE253" s="1"/>
      <c r="AF253" s="1"/>
      <c r="AG253" s="1"/>
      <c r="AH253" s="1"/>
      <c r="AI253" s="1"/>
      <c r="AJ253" s="1"/>
      <c r="AK253" s="1"/>
      <c r="AL253" s="1"/>
      <c r="AM253" s="1"/>
      <c r="AN253" s="1"/>
      <c r="AO253" s="1"/>
      <c r="AP253" s="1"/>
    </row>
    <row r="254" spans="1:43" s="17" customFormat="1" ht="19.25" customHeight="1" x14ac:dyDescent="0.4">
      <c r="A254" s="252" t="s">
        <v>535</v>
      </c>
      <c r="B254" s="228">
        <v>45906</v>
      </c>
      <c r="C254" s="18">
        <v>288</v>
      </c>
      <c r="D254" s="18">
        <v>410437632</v>
      </c>
      <c r="E254" s="19">
        <v>0.01</v>
      </c>
      <c r="F254" s="18" t="s">
        <v>156</v>
      </c>
      <c r="G254" s="18" t="s">
        <v>515</v>
      </c>
      <c r="H254" s="18" t="s">
        <v>394</v>
      </c>
      <c r="I254" s="336">
        <v>80</v>
      </c>
      <c r="J254" s="336">
        <v>400</v>
      </c>
      <c r="K254" s="18" t="s">
        <v>256</v>
      </c>
      <c r="L254" s="18" t="s">
        <v>325</v>
      </c>
      <c r="M254" s="573">
        <v>0</v>
      </c>
      <c r="N254" s="235">
        <v>45597</v>
      </c>
      <c r="O254" s="20">
        <v>228317.24</v>
      </c>
      <c r="P254" s="20">
        <v>7134.9137499999997</v>
      </c>
      <c r="Q254" s="20">
        <v>206500.27</v>
      </c>
      <c r="R254" s="20">
        <v>6453.1334374999997</v>
      </c>
      <c r="S254" s="20">
        <v>15170</v>
      </c>
      <c r="T254" s="20">
        <v>474.0625</v>
      </c>
      <c r="U254" s="20">
        <v>191330.27</v>
      </c>
      <c r="V254" s="20">
        <v>5979.0709374999997</v>
      </c>
      <c r="W254" s="20">
        <v>11480.09</v>
      </c>
      <c r="X254" s="20">
        <v>0</v>
      </c>
      <c r="Y254" s="20">
        <v>163439.47</v>
      </c>
      <c r="Z254" s="20">
        <v>31580.709999999992</v>
      </c>
      <c r="AA254" s="21">
        <v>986.89718749999975</v>
      </c>
      <c r="AB254" s="120">
        <v>0.1179</v>
      </c>
      <c r="AC254" s="138">
        <v>0.86168057217229854</v>
      </c>
      <c r="AD254" s="137">
        <v>-0.74378057217229854</v>
      </c>
      <c r="AE254" s="1"/>
      <c r="AF254" s="1"/>
      <c r="AG254" s="1"/>
      <c r="AH254" s="1"/>
      <c r="AI254" s="1"/>
      <c r="AJ254" s="1"/>
      <c r="AK254" s="1"/>
      <c r="AL254" s="1"/>
      <c r="AM254" s="1"/>
      <c r="AN254" s="1"/>
      <c r="AO254" s="1"/>
      <c r="AP254" s="1"/>
    </row>
    <row r="255" spans="1:43" s="17" customFormat="1" ht="19.25" customHeight="1" x14ac:dyDescent="0.4">
      <c r="A255" s="252" t="s">
        <v>535</v>
      </c>
      <c r="B255" s="228">
        <v>45920</v>
      </c>
      <c r="C255" s="18">
        <v>289</v>
      </c>
      <c r="D255" s="18">
        <v>410442889</v>
      </c>
      <c r="E255" s="19">
        <v>1</v>
      </c>
      <c r="F255" s="18" t="s">
        <v>270</v>
      </c>
      <c r="G255" s="18" t="s">
        <v>517</v>
      </c>
      <c r="H255" s="18" t="s">
        <v>333</v>
      </c>
      <c r="I255" s="336">
        <v>1</v>
      </c>
      <c r="J255" s="336">
        <v>10</v>
      </c>
      <c r="K255" s="18" t="s">
        <v>257</v>
      </c>
      <c r="L255" s="18" t="s">
        <v>326</v>
      </c>
      <c r="M255" s="573">
        <v>25</v>
      </c>
      <c r="N255" s="235">
        <v>45623</v>
      </c>
      <c r="O255" s="20">
        <v>134547</v>
      </c>
      <c r="P255" s="20">
        <v>7474.833333333333</v>
      </c>
      <c r="Q255" s="20">
        <v>73025.36</v>
      </c>
      <c r="R255" s="20">
        <v>4056.9644444444443</v>
      </c>
      <c r="S255" s="20">
        <v>2481</v>
      </c>
      <c r="T255" s="20">
        <v>137.83333333333334</v>
      </c>
      <c r="U255" s="20">
        <v>70544.36</v>
      </c>
      <c r="V255" s="20">
        <v>3919.1311111111113</v>
      </c>
      <c r="W255" s="20">
        <v>7728.17</v>
      </c>
      <c r="X255" s="20">
        <v>0</v>
      </c>
      <c r="Y255" s="20">
        <v>62786.62</v>
      </c>
      <c r="Z255" s="20">
        <v>2060.5699999999924</v>
      </c>
      <c r="AA255" s="21">
        <v>114.4761111111107</v>
      </c>
      <c r="AB255" s="120">
        <v>0.11199999999999999</v>
      </c>
      <c r="AC255" s="138">
        <v>0.98468512861676583</v>
      </c>
      <c r="AD255" s="137">
        <v>-0.87268512861676584</v>
      </c>
      <c r="AE255" s="1"/>
      <c r="AF255" s="1"/>
      <c r="AG255" s="1"/>
      <c r="AH255" s="1"/>
      <c r="AI255" s="1"/>
      <c r="AJ255" s="1"/>
      <c r="AK255" s="1"/>
      <c r="AL255" s="1"/>
      <c r="AM255" s="1"/>
      <c r="AN255" s="1"/>
      <c r="AO255" s="1"/>
      <c r="AP255" s="1"/>
    </row>
    <row r="256" spans="1:43" s="17" customFormat="1" ht="19.25" customHeight="1" x14ac:dyDescent="0.4">
      <c r="A256" s="252" t="s">
        <v>535</v>
      </c>
      <c r="B256" s="228">
        <v>45907</v>
      </c>
      <c r="C256" s="18">
        <v>290</v>
      </c>
      <c r="D256" s="18">
        <v>410454204</v>
      </c>
      <c r="E256" s="19">
        <v>0.01</v>
      </c>
      <c r="F256" s="18" t="s">
        <v>156</v>
      </c>
      <c r="G256" s="18" t="s">
        <v>518</v>
      </c>
      <c r="H256" s="18" t="s">
        <v>347</v>
      </c>
      <c r="I256" s="336">
        <v>80</v>
      </c>
      <c r="J256" s="336">
        <v>800</v>
      </c>
      <c r="K256" s="18" t="s">
        <v>256</v>
      </c>
      <c r="L256" s="18" t="s">
        <v>325</v>
      </c>
      <c r="M256" s="336">
        <v>0</v>
      </c>
      <c r="N256" s="235">
        <v>0</v>
      </c>
      <c r="O256" s="20">
        <v>192440.19</v>
      </c>
      <c r="P256" s="20">
        <v>6207.7480645161295</v>
      </c>
      <c r="Q256" s="20">
        <v>94850.49</v>
      </c>
      <c r="R256" s="20">
        <v>3059.6932258064517</v>
      </c>
      <c r="S256" s="20">
        <v>19710</v>
      </c>
      <c r="T256" s="20">
        <v>635.80645161290317</v>
      </c>
      <c r="U256" s="20">
        <v>75140.490000000005</v>
      </c>
      <c r="V256" s="20">
        <v>2423.8867741935487</v>
      </c>
      <c r="W256" s="20">
        <v>10595.5</v>
      </c>
      <c r="X256" s="20">
        <v>0</v>
      </c>
      <c r="Y256" s="20">
        <v>64399.83</v>
      </c>
      <c r="Z256" s="20">
        <v>19855.160000000003</v>
      </c>
      <c r="AA256" s="21">
        <v>640.48903225806464</v>
      </c>
      <c r="AB256" s="120">
        <v>0.11009999999999998</v>
      </c>
      <c r="AC256" s="138">
        <v>0.89682425485029915</v>
      </c>
      <c r="AD256" s="137">
        <v>-0.78672425485029918</v>
      </c>
      <c r="AE256" s="1"/>
      <c r="AF256" s="1"/>
      <c r="AG256" s="1"/>
      <c r="AH256" s="1"/>
      <c r="AI256" s="1"/>
      <c r="AJ256" s="1"/>
      <c r="AK256" s="1"/>
      <c r="AL256" s="1"/>
      <c r="AM256" s="1"/>
      <c r="AN256" s="1"/>
      <c r="AO256" s="1"/>
      <c r="AP256" s="1"/>
    </row>
    <row r="257" spans="1:43" s="17" customFormat="1" ht="19.25" customHeight="1" x14ac:dyDescent="0.4">
      <c r="A257" s="252" t="s">
        <v>535</v>
      </c>
      <c r="B257" s="228">
        <v>45907</v>
      </c>
      <c r="C257" s="18">
        <v>291</v>
      </c>
      <c r="D257" s="18">
        <v>410460754</v>
      </c>
      <c r="E257" s="19">
        <v>0.01</v>
      </c>
      <c r="F257" s="18" t="s">
        <v>156</v>
      </c>
      <c r="G257" s="18" t="s">
        <v>519</v>
      </c>
      <c r="H257" s="18" t="s">
        <v>347</v>
      </c>
      <c r="I257" s="336">
        <v>80</v>
      </c>
      <c r="J257" s="336">
        <v>800</v>
      </c>
      <c r="K257" s="18" t="s">
        <v>256</v>
      </c>
      <c r="L257" s="18" t="s">
        <v>325</v>
      </c>
      <c r="M257" s="573">
        <v>0</v>
      </c>
      <c r="N257" s="235">
        <v>0</v>
      </c>
      <c r="O257" s="20">
        <v>179985.24</v>
      </c>
      <c r="P257" s="20">
        <v>5805.9754838709678</v>
      </c>
      <c r="Q257" s="20">
        <v>73179.03</v>
      </c>
      <c r="R257" s="20">
        <v>2360.6138709677421</v>
      </c>
      <c r="S257" s="20">
        <v>10417</v>
      </c>
      <c r="T257" s="20">
        <v>336.03225806451616</v>
      </c>
      <c r="U257" s="20">
        <v>62762.03</v>
      </c>
      <c r="V257" s="20">
        <v>2024.5816129032257</v>
      </c>
      <c r="W257" s="20">
        <v>9209.26</v>
      </c>
      <c r="X257" s="20">
        <v>0</v>
      </c>
      <c r="Y257" s="20">
        <v>55695.27</v>
      </c>
      <c r="Z257" s="20">
        <v>8274.5</v>
      </c>
      <c r="AA257" s="21">
        <v>266.91935483870969</v>
      </c>
      <c r="AB257" s="120">
        <v>0.11009999999999998</v>
      </c>
      <c r="AC257" s="138">
        <v>0.95402678575198718</v>
      </c>
      <c r="AD257" s="137">
        <v>-0.84392678575198721</v>
      </c>
      <c r="AE257" s="1"/>
      <c r="AF257" s="1"/>
      <c r="AG257" s="1"/>
      <c r="AH257" s="1"/>
      <c r="AI257" s="1"/>
      <c r="AJ257" s="1"/>
      <c r="AK257" s="1"/>
      <c r="AL257" s="1"/>
      <c r="AM257" s="1"/>
      <c r="AN257" s="1"/>
      <c r="AO257" s="1"/>
      <c r="AP257" s="1"/>
    </row>
    <row r="258" spans="1:43" s="17" customFormat="1" ht="19.25" customHeight="1" x14ac:dyDescent="0.4">
      <c r="A258" s="252" t="s">
        <v>535</v>
      </c>
      <c r="B258" s="228">
        <v>45907</v>
      </c>
      <c r="C258" s="18">
        <v>292</v>
      </c>
      <c r="D258" s="18">
        <v>410475303</v>
      </c>
      <c r="E258" s="19">
        <v>0.01</v>
      </c>
      <c r="F258" s="18" t="s">
        <v>156</v>
      </c>
      <c r="G258" s="18" t="s">
        <v>518</v>
      </c>
      <c r="H258" s="18" t="s">
        <v>347</v>
      </c>
      <c r="I258" s="336">
        <v>80</v>
      </c>
      <c r="J258" s="336">
        <v>800</v>
      </c>
      <c r="K258" s="18" t="s">
        <v>256</v>
      </c>
      <c r="L258" s="18" t="s">
        <v>325</v>
      </c>
      <c r="M258" s="336">
        <v>0</v>
      </c>
      <c r="N258" s="235">
        <v>0</v>
      </c>
      <c r="O258" s="20">
        <v>200668.22</v>
      </c>
      <c r="P258" s="20">
        <v>6473.1683870967745</v>
      </c>
      <c r="Q258" s="20">
        <v>98445.97</v>
      </c>
      <c r="R258" s="20">
        <v>3175.6764516129033</v>
      </c>
      <c r="S258" s="20">
        <v>16545</v>
      </c>
      <c r="T258" s="20">
        <v>533.70967741935488</v>
      </c>
      <c r="U258" s="20">
        <v>81900.97</v>
      </c>
      <c r="V258" s="20">
        <v>2641.9667741935486</v>
      </c>
      <c r="W258" s="20">
        <v>13473.69</v>
      </c>
      <c r="X258" s="20">
        <v>0</v>
      </c>
      <c r="Y258" s="20">
        <v>63986.8</v>
      </c>
      <c r="Z258" s="20">
        <v>20985.479999999996</v>
      </c>
      <c r="AA258" s="21">
        <v>676.9509677419353</v>
      </c>
      <c r="AB258" s="120">
        <v>0.11009999999999998</v>
      </c>
      <c r="AC258" s="138">
        <v>0.89542200553729923</v>
      </c>
      <c r="AD258" s="137">
        <v>-0.78532200553729925</v>
      </c>
      <c r="AE258" s="1"/>
      <c r="AF258" s="1"/>
      <c r="AG258" s="1"/>
      <c r="AH258" s="1"/>
      <c r="AI258" s="1"/>
      <c r="AJ258" s="1"/>
      <c r="AK258" s="1"/>
      <c r="AL258" s="1"/>
      <c r="AM258" s="1"/>
      <c r="AN258" s="1"/>
      <c r="AO258" s="1"/>
      <c r="AP258" s="1"/>
      <c r="AQ258" s="23"/>
    </row>
    <row r="259" spans="1:43" s="23" customFormat="1" ht="19.25" customHeight="1" x14ac:dyDescent="0.4">
      <c r="A259" s="252" t="s">
        <v>535</v>
      </c>
      <c r="B259" s="228">
        <v>45906</v>
      </c>
      <c r="C259" s="18">
        <v>293</v>
      </c>
      <c r="D259" s="18">
        <v>410483713</v>
      </c>
      <c r="E259" s="19">
        <v>0.01</v>
      </c>
      <c r="F259" s="18" t="s">
        <v>228</v>
      </c>
      <c r="G259" s="18" t="s">
        <v>520</v>
      </c>
      <c r="H259" s="18" t="s">
        <v>396</v>
      </c>
      <c r="I259" s="336">
        <v>88</v>
      </c>
      <c r="J259" s="336">
        <v>880</v>
      </c>
      <c r="K259" s="18" t="s">
        <v>256</v>
      </c>
      <c r="L259" s="18" t="s">
        <v>314</v>
      </c>
      <c r="M259" s="573">
        <v>0</v>
      </c>
      <c r="N259" s="235">
        <v>45627</v>
      </c>
      <c r="O259" s="20">
        <v>93917.119999999995</v>
      </c>
      <c r="P259" s="20">
        <v>2934.91</v>
      </c>
      <c r="Q259" s="20">
        <v>65652.800000000003</v>
      </c>
      <c r="R259" s="20">
        <v>2051.65</v>
      </c>
      <c r="S259" s="20">
        <v>7174</v>
      </c>
      <c r="T259" s="20">
        <v>224.1875</v>
      </c>
      <c r="U259" s="20">
        <v>58478.8</v>
      </c>
      <c r="V259" s="20">
        <v>1827.4625000000001</v>
      </c>
      <c r="W259" s="20">
        <v>0</v>
      </c>
      <c r="X259" s="20">
        <v>0</v>
      </c>
      <c r="Y259" s="20">
        <v>50305.120000000003</v>
      </c>
      <c r="Z259" s="20">
        <v>15347.68</v>
      </c>
      <c r="AA259" s="21">
        <v>479.61500000000001</v>
      </c>
      <c r="AB259" s="120">
        <v>0.14759999999999995</v>
      </c>
      <c r="AC259" s="138">
        <v>0.83658272314994331</v>
      </c>
      <c r="AD259" s="137">
        <v>-0.68898272314994335</v>
      </c>
      <c r="AE259" s="1"/>
      <c r="AF259" s="1"/>
      <c r="AG259" s="1"/>
      <c r="AH259" s="1"/>
      <c r="AI259" s="1"/>
      <c r="AJ259" s="1"/>
      <c r="AK259" s="1"/>
      <c r="AL259" s="1"/>
      <c r="AM259" s="1"/>
      <c r="AN259" s="1"/>
      <c r="AO259" s="1"/>
      <c r="AP259" s="1"/>
      <c r="AQ259" s="1"/>
    </row>
    <row r="260" spans="1:43" ht="19.25" customHeight="1" x14ac:dyDescent="0.4">
      <c r="A260" s="252" t="s">
        <v>535</v>
      </c>
      <c r="B260" s="228">
        <v>45906</v>
      </c>
      <c r="C260" s="18">
        <v>294</v>
      </c>
      <c r="D260" s="18">
        <v>410498148</v>
      </c>
      <c r="E260" s="19">
        <v>0.01</v>
      </c>
      <c r="F260" s="18" t="s">
        <v>228</v>
      </c>
      <c r="G260" s="18" t="s">
        <v>521</v>
      </c>
      <c r="H260" s="18" t="s">
        <v>352</v>
      </c>
      <c r="I260" s="336">
        <v>88</v>
      </c>
      <c r="J260" s="336">
        <v>880</v>
      </c>
      <c r="K260" s="18" t="s">
        <v>256</v>
      </c>
      <c r="L260" s="18" t="s">
        <v>314</v>
      </c>
      <c r="M260" s="573">
        <v>0</v>
      </c>
      <c r="N260" s="235">
        <v>45627</v>
      </c>
      <c r="O260" s="20">
        <v>101167.44</v>
      </c>
      <c r="P260" s="20">
        <v>3161.4825000000001</v>
      </c>
      <c r="Q260" s="20">
        <v>67884.820000000007</v>
      </c>
      <c r="R260" s="20">
        <v>2121.4006250000002</v>
      </c>
      <c r="S260" s="20">
        <v>9096</v>
      </c>
      <c r="T260" s="20">
        <v>284.25</v>
      </c>
      <c r="U260" s="20">
        <v>58788.82</v>
      </c>
      <c r="V260" s="20">
        <v>1837.150625</v>
      </c>
      <c r="W260" s="20">
        <v>262.17</v>
      </c>
      <c r="X260" s="20">
        <v>0</v>
      </c>
      <c r="Y260" s="20">
        <v>48294.64</v>
      </c>
      <c r="Z260" s="20">
        <v>19328.010000000009</v>
      </c>
      <c r="AA260" s="21">
        <v>604.00031250000029</v>
      </c>
      <c r="AB260" s="120">
        <v>0.14759999999999995</v>
      </c>
      <c r="AC260" s="138">
        <v>0.80895029072594893</v>
      </c>
      <c r="AD260" s="137">
        <v>-0.66135029072594897</v>
      </c>
      <c r="AF260" s="17"/>
      <c r="AG260" s="17"/>
      <c r="AH260" s="17"/>
      <c r="AI260" s="17"/>
      <c r="AJ260" s="17"/>
      <c r="AK260" s="17"/>
      <c r="AL260" s="17"/>
      <c r="AM260" s="17"/>
      <c r="AN260" s="17"/>
    </row>
    <row r="261" spans="1:43" ht="19.25" customHeight="1" x14ac:dyDescent="0.4">
      <c r="A261" s="252" t="s">
        <v>535</v>
      </c>
      <c r="B261" s="228">
        <v>45906</v>
      </c>
      <c r="C261" s="18">
        <v>295</v>
      </c>
      <c r="D261" s="18">
        <v>410507002</v>
      </c>
      <c r="E261" s="19">
        <v>0.01</v>
      </c>
      <c r="F261" s="18" t="s">
        <v>228</v>
      </c>
      <c r="G261" s="18" t="s">
        <v>484</v>
      </c>
      <c r="H261" s="18" t="s">
        <v>352</v>
      </c>
      <c r="I261" s="336">
        <v>88</v>
      </c>
      <c r="J261" s="336">
        <v>880</v>
      </c>
      <c r="K261" s="18" t="s">
        <v>256</v>
      </c>
      <c r="L261" s="18" t="s">
        <v>314</v>
      </c>
      <c r="M261" s="336">
        <v>0</v>
      </c>
      <c r="N261" s="235">
        <v>0</v>
      </c>
      <c r="O261" s="20">
        <v>134540.56</v>
      </c>
      <c r="P261" s="20">
        <v>4204.3924999999999</v>
      </c>
      <c r="Q261" s="20">
        <v>78314</v>
      </c>
      <c r="R261" s="20">
        <v>2447.3125</v>
      </c>
      <c r="S261" s="20">
        <v>13758</v>
      </c>
      <c r="T261" s="20">
        <v>429.9375</v>
      </c>
      <c r="U261" s="20">
        <v>64556</v>
      </c>
      <c r="V261" s="20">
        <v>2017.375</v>
      </c>
      <c r="W261" s="20">
        <v>0</v>
      </c>
      <c r="X261" s="20">
        <v>0</v>
      </c>
      <c r="Y261" s="20">
        <v>62571.08</v>
      </c>
      <c r="Z261" s="20">
        <v>15742.919999999998</v>
      </c>
      <c r="AA261" s="21">
        <v>491.96624999999995</v>
      </c>
      <c r="AB261" s="120">
        <v>0.14539999999999997</v>
      </c>
      <c r="AC261" s="138">
        <v>0.8829875540877784</v>
      </c>
      <c r="AD261" s="137">
        <v>-0.73758755408777843</v>
      </c>
      <c r="AF261" s="17"/>
      <c r="AG261" s="17"/>
      <c r="AH261" s="17"/>
      <c r="AI261" s="17"/>
      <c r="AJ261" s="17"/>
      <c r="AK261" s="17"/>
      <c r="AL261" s="17"/>
      <c r="AM261" s="17"/>
      <c r="AN261" s="17"/>
    </row>
    <row r="262" spans="1:43" ht="19.25" customHeight="1" x14ac:dyDescent="0.4">
      <c r="A262" s="252" t="s">
        <v>535</v>
      </c>
      <c r="B262" s="228">
        <v>45906</v>
      </c>
      <c r="C262" s="18">
        <v>296</v>
      </c>
      <c r="D262" s="18">
        <v>410513759</v>
      </c>
      <c r="E262" s="19">
        <v>0.01</v>
      </c>
      <c r="F262" s="18" t="s">
        <v>228</v>
      </c>
      <c r="G262" s="18" t="s">
        <v>485</v>
      </c>
      <c r="H262" s="18" t="s">
        <v>352</v>
      </c>
      <c r="I262" s="336">
        <v>88</v>
      </c>
      <c r="J262" s="336">
        <v>880</v>
      </c>
      <c r="K262" s="18" t="s">
        <v>256</v>
      </c>
      <c r="L262" s="18" t="s">
        <v>314</v>
      </c>
      <c r="M262" s="573">
        <v>0</v>
      </c>
      <c r="N262" s="235">
        <v>0</v>
      </c>
      <c r="O262" s="20">
        <v>86936.08</v>
      </c>
      <c r="P262" s="20">
        <v>2716.7525000000001</v>
      </c>
      <c r="Q262" s="20">
        <v>57432.32</v>
      </c>
      <c r="R262" s="20">
        <v>1794.76</v>
      </c>
      <c r="S262" s="20">
        <v>6772</v>
      </c>
      <c r="T262" s="20">
        <v>211.625</v>
      </c>
      <c r="U262" s="20">
        <v>50660.32</v>
      </c>
      <c r="V262" s="20">
        <v>1583.135</v>
      </c>
      <c r="W262" s="20">
        <v>1394.2</v>
      </c>
      <c r="X262" s="20">
        <v>0</v>
      </c>
      <c r="Y262" s="20">
        <v>41995.98</v>
      </c>
      <c r="Z262" s="20">
        <v>14042.14</v>
      </c>
      <c r="AA262" s="21">
        <v>438.81687499999998</v>
      </c>
      <c r="AB262" s="120">
        <v>0.14539999999999997</v>
      </c>
      <c r="AC262" s="138">
        <v>0.83847741927172237</v>
      </c>
      <c r="AD262" s="137">
        <v>-0.69307741927172239</v>
      </c>
      <c r="AF262" s="17"/>
      <c r="AG262" s="17"/>
      <c r="AH262" s="17"/>
      <c r="AI262" s="17"/>
      <c r="AJ262" s="17"/>
      <c r="AK262" s="17"/>
      <c r="AL262" s="17"/>
      <c r="AM262" s="17"/>
      <c r="AN262" s="17"/>
    </row>
    <row r="263" spans="1:43" ht="19.25" customHeight="1" x14ac:dyDescent="0.4">
      <c r="A263" s="252" t="s">
        <v>535</v>
      </c>
      <c r="B263" s="228">
        <v>45906</v>
      </c>
      <c r="C263" s="18">
        <v>297</v>
      </c>
      <c r="D263" s="18">
        <v>410524854</v>
      </c>
      <c r="E263" s="19">
        <v>0.01</v>
      </c>
      <c r="F263" s="18" t="s">
        <v>228</v>
      </c>
      <c r="G263" s="18" t="s">
        <v>484</v>
      </c>
      <c r="H263" s="18" t="s">
        <v>352</v>
      </c>
      <c r="I263" s="336">
        <v>88</v>
      </c>
      <c r="J263" s="336">
        <v>880</v>
      </c>
      <c r="K263" s="18" t="s">
        <v>256</v>
      </c>
      <c r="L263" s="18" t="s">
        <v>314</v>
      </c>
      <c r="M263" s="336">
        <v>0</v>
      </c>
      <c r="N263" s="235">
        <v>0</v>
      </c>
      <c r="O263" s="20">
        <v>121944.24</v>
      </c>
      <c r="P263" s="20">
        <v>3810.7575000000002</v>
      </c>
      <c r="Q263" s="20">
        <v>77275.78</v>
      </c>
      <c r="R263" s="20">
        <v>2414.868125</v>
      </c>
      <c r="S263" s="20">
        <v>12477</v>
      </c>
      <c r="T263" s="20">
        <v>389.90625</v>
      </c>
      <c r="U263" s="20">
        <v>64798.78</v>
      </c>
      <c r="V263" s="20">
        <v>2024.961875</v>
      </c>
      <c r="W263" s="20">
        <v>10300</v>
      </c>
      <c r="X263" s="20">
        <v>0</v>
      </c>
      <c r="Y263" s="20">
        <v>64246.43</v>
      </c>
      <c r="Z263" s="20">
        <v>2729.3500000000058</v>
      </c>
      <c r="AA263" s="21">
        <v>85.292187500000182</v>
      </c>
      <c r="AB263" s="120">
        <v>0.14539999999999997</v>
      </c>
      <c r="AC263" s="138">
        <v>0.97761804903618243</v>
      </c>
      <c r="AD263" s="137">
        <v>-0.83221804903618246</v>
      </c>
      <c r="AF263" s="17"/>
      <c r="AG263" s="17"/>
      <c r="AH263" s="17"/>
      <c r="AI263" s="17"/>
      <c r="AJ263" s="17"/>
      <c r="AK263" s="17"/>
      <c r="AL263" s="17"/>
      <c r="AM263" s="17"/>
      <c r="AN263" s="17"/>
    </row>
    <row r="264" spans="1:43" ht="19.25" customHeight="1" x14ac:dyDescent="0.4">
      <c r="A264" s="252" t="s">
        <v>535</v>
      </c>
      <c r="B264" s="228">
        <v>45906</v>
      </c>
      <c r="C264" s="18">
        <v>298</v>
      </c>
      <c r="D264" s="18">
        <v>410538227</v>
      </c>
      <c r="E264" s="19">
        <v>0.01</v>
      </c>
      <c r="F264" s="18" t="s">
        <v>228</v>
      </c>
      <c r="G264" s="18" t="s">
        <v>521</v>
      </c>
      <c r="H264" s="18" t="s">
        <v>352</v>
      </c>
      <c r="I264" s="336">
        <v>88</v>
      </c>
      <c r="J264" s="336">
        <v>880</v>
      </c>
      <c r="K264" s="18" t="s">
        <v>256</v>
      </c>
      <c r="L264" s="18" t="s">
        <v>314</v>
      </c>
      <c r="M264" s="573">
        <v>0</v>
      </c>
      <c r="N264" s="235">
        <v>0</v>
      </c>
      <c r="O264" s="20">
        <v>75361.440000000002</v>
      </c>
      <c r="P264" s="20">
        <v>2355.0450000000001</v>
      </c>
      <c r="Q264" s="20">
        <v>47076.52</v>
      </c>
      <c r="R264" s="20">
        <v>1471.1412499999999</v>
      </c>
      <c r="S264" s="20">
        <v>7045</v>
      </c>
      <c r="T264" s="20">
        <v>220.15625</v>
      </c>
      <c r="U264" s="20">
        <v>40031.519999999997</v>
      </c>
      <c r="V264" s="20">
        <v>1250.9849999999999</v>
      </c>
      <c r="W264" s="20">
        <v>12.23</v>
      </c>
      <c r="X264" s="20">
        <v>0</v>
      </c>
      <c r="Y264" s="20">
        <v>35669.82</v>
      </c>
      <c r="Z264" s="20">
        <v>11394.469999999994</v>
      </c>
      <c r="AA264" s="21">
        <v>356.07718749999981</v>
      </c>
      <c r="AB264" s="120">
        <v>0.14759999999999995</v>
      </c>
      <c r="AC264" s="138">
        <v>0.84880238488011917</v>
      </c>
      <c r="AD264" s="137">
        <v>-0.70120238488011921</v>
      </c>
      <c r="AF264" s="17"/>
      <c r="AG264" s="17"/>
      <c r="AH264" s="17"/>
      <c r="AI264" s="17"/>
      <c r="AJ264" s="17"/>
      <c r="AK264" s="17"/>
      <c r="AL264" s="17"/>
      <c r="AM264" s="17"/>
      <c r="AN264" s="17"/>
    </row>
    <row r="265" spans="1:43" ht="14.25" x14ac:dyDescent="0.4">
      <c r="A265" s="252" t="s">
        <v>535</v>
      </c>
      <c r="B265" s="228">
        <v>45906</v>
      </c>
      <c r="C265" s="18">
        <v>299</v>
      </c>
      <c r="D265" s="18">
        <v>410544381</v>
      </c>
      <c r="E265" s="19">
        <v>0.01</v>
      </c>
      <c r="F265" s="18" t="s">
        <v>228</v>
      </c>
      <c r="G265" s="18" t="s">
        <v>520</v>
      </c>
      <c r="H265" s="18" t="s">
        <v>352</v>
      </c>
      <c r="I265" s="336">
        <v>88</v>
      </c>
      <c r="J265" s="336">
        <v>880</v>
      </c>
      <c r="K265" s="18" t="s">
        <v>256</v>
      </c>
      <c r="L265" s="18" t="s">
        <v>314</v>
      </c>
      <c r="M265" s="336">
        <v>0</v>
      </c>
      <c r="N265" s="235">
        <v>0</v>
      </c>
      <c r="O265" s="20">
        <v>110194.48</v>
      </c>
      <c r="P265" s="20">
        <v>3443.5774999999999</v>
      </c>
      <c r="Q265" s="20">
        <v>73420.25</v>
      </c>
      <c r="R265" s="20">
        <v>2294.3828125</v>
      </c>
      <c r="S265" s="20">
        <v>10930</v>
      </c>
      <c r="T265" s="20">
        <v>341.5625</v>
      </c>
      <c r="U265" s="20">
        <v>62490.25</v>
      </c>
      <c r="V265" s="20">
        <v>1952.8203125</v>
      </c>
      <c r="W265" s="20">
        <v>8578</v>
      </c>
      <c r="X265" s="20">
        <v>0</v>
      </c>
      <c r="Y265" s="20">
        <v>50715.31</v>
      </c>
      <c r="Z265" s="20">
        <v>14126.940000000002</v>
      </c>
      <c r="AA265" s="21">
        <v>441.46687500000007</v>
      </c>
      <c r="AB265" s="120">
        <v>0.14759999999999995</v>
      </c>
      <c r="AC265" s="138">
        <v>0.87179993045023674</v>
      </c>
      <c r="AD265" s="137">
        <v>-0.72419993045023678</v>
      </c>
      <c r="AF265" s="17"/>
      <c r="AG265" s="17"/>
      <c r="AH265" s="17"/>
      <c r="AI265" s="17"/>
      <c r="AJ265" s="17"/>
      <c r="AK265" s="17"/>
      <c r="AL265" s="17"/>
      <c r="AM265" s="17"/>
      <c r="AN265" s="17"/>
    </row>
    <row r="266" spans="1:43" ht="14.25" x14ac:dyDescent="0.4">
      <c r="A266" s="252" t="s">
        <v>535</v>
      </c>
      <c r="B266" s="228">
        <v>45918</v>
      </c>
      <c r="C266" s="18">
        <v>500</v>
      </c>
      <c r="D266" s="18">
        <v>412376134</v>
      </c>
      <c r="E266" s="19">
        <v>0.01</v>
      </c>
      <c r="F266" s="18" t="s">
        <v>405</v>
      </c>
      <c r="G266" s="18" t="s">
        <v>453</v>
      </c>
      <c r="H266" s="18" t="s">
        <v>359</v>
      </c>
      <c r="I266" s="336">
        <v>100</v>
      </c>
      <c r="J266" s="336">
        <v>800</v>
      </c>
      <c r="K266" s="18" t="s">
        <v>256</v>
      </c>
      <c r="L266" s="18" t="s">
        <v>315</v>
      </c>
      <c r="M266" s="336">
        <v>0</v>
      </c>
      <c r="N266" s="235">
        <v>45627</v>
      </c>
      <c r="O266" s="20">
        <v>233742.83</v>
      </c>
      <c r="P266" s="20">
        <v>11687.1415</v>
      </c>
      <c r="Q266" s="20">
        <v>123597.17</v>
      </c>
      <c r="R266" s="20">
        <v>6179.8585000000003</v>
      </c>
      <c r="S266" s="20">
        <v>30361</v>
      </c>
      <c r="T266" s="20">
        <v>1518.05</v>
      </c>
      <c r="U266" s="20">
        <v>93236.17</v>
      </c>
      <c r="V266" s="20">
        <v>4661.8085000000001</v>
      </c>
      <c r="W266" s="20">
        <v>44343.65</v>
      </c>
      <c r="X266" s="20">
        <v>0</v>
      </c>
      <c r="Y266" s="20">
        <v>59930.78</v>
      </c>
      <c r="Z266" s="20">
        <v>19322.740000000005</v>
      </c>
      <c r="AA266" s="21">
        <v>966.13700000000028</v>
      </c>
      <c r="AB266" s="120">
        <v>0.1179</v>
      </c>
      <c r="AC266" s="138">
        <v>0.9173333359572996</v>
      </c>
      <c r="AD266" s="137">
        <v>-0.7994333359572996</v>
      </c>
      <c r="AF266" s="17"/>
      <c r="AG266" s="17"/>
      <c r="AH266" s="17"/>
      <c r="AI266" s="17"/>
      <c r="AJ266" s="17"/>
      <c r="AK266" s="17"/>
      <c r="AL266" s="17"/>
      <c r="AM266" s="17"/>
      <c r="AN266" s="17"/>
    </row>
    <row r="267" spans="1:43" ht="14.25" x14ac:dyDescent="0.4">
      <c r="A267" s="252" t="s">
        <v>535</v>
      </c>
      <c r="B267" s="228">
        <v>45918</v>
      </c>
      <c r="C267" s="18">
        <v>501</v>
      </c>
      <c r="D267" s="18">
        <v>412382632</v>
      </c>
      <c r="E267" s="19">
        <v>0.01</v>
      </c>
      <c r="F267" s="18" t="s">
        <v>405</v>
      </c>
      <c r="G267" s="18" t="s">
        <v>453</v>
      </c>
      <c r="H267" s="18" t="s">
        <v>359</v>
      </c>
      <c r="I267" s="336">
        <v>100</v>
      </c>
      <c r="J267" s="336">
        <v>800</v>
      </c>
      <c r="K267" s="18" t="s">
        <v>256</v>
      </c>
      <c r="L267" s="18" t="s">
        <v>315</v>
      </c>
      <c r="M267" s="336">
        <v>0</v>
      </c>
      <c r="N267" s="235">
        <v>45992</v>
      </c>
      <c r="O267" s="20">
        <v>144969.23000000001</v>
      </c>
      <c r="P267" s="20">
        <v>7248.4615000000003</v>
      </c>
      <c r="Q267" s="20">
        <v>87267.55</v>
      </c>
      <c r="R267" s="20">
        <v>4363.3775000000005</v>
      </c>
      <c r="S267" s="20">
        <v>35721</v>
      </c>
      <c r="T267" s="20">
        <v>1786.05</v>
      </c>
      <c r="U267" s="20">
        <v>51546.55</v>
      </c>
      <c r="V267" s="20">
        <v>2577.3275000000003</v>
      </c>
      <c r="W267" s="20">
        <v>9886.51</v>
      </c>
      <c r="X267" s="20">
        <v>0</v>
      </c>
      <c r="Y267" s="20">
        <v>42664.99</v>
      </c>
      <c r="Z267" s="20">
        <v>34716.050000000003</v>
      </c>
      <c r="AA267" s="21">
        <v>1735.8025000000002</v>
      </c>
      <c r="AB267" s="120">
        <v>0.1179</v>
      </c>
      <c r="AC267" s="138">
        <v>0.76052814793870394</v>
      </c>
      <c r="AD267" s="137">
        <v>-0.64262814793870393</v>
      </c>
      <c r="AF267" s="23"/>
      <c r="AG267" s="23"/>
      <c r="AH267" s="23"/>
      <c r="AI267" s="23"/>
      <c r="AJ267" s="23"/>
      <c r="AK267" s="23"/>
      <c r="AL267" s="23"/>
      <c r="AM267" s="23"/>
      <c r="AN267" s="23"/>
    </row>
    <row r="268" spans="1:43" ht="14.25" x14ac:dyDescent="0.4">
      <c r="A268" s="252" t="s">
        <v>535</v>
      </c>
      <c r="B268" s="228">
        <v>45918</v>
      </c>
      <c r="C268" s="18">
        <v>502</v>
      </c>
      <c r="D268" s="18">
        <v>412395629</v>
      </c>
      <c r="E268" s="19">
        <v>0.01</v>
      </c>
      <c r="F268" s="18" t="s">
        <v>405</v>
      </c>
      <c r="G268" s="18" t="s">
        <v>453</v>
      </c>
      <c r="H268" s="18" t="s">
        <v>359</v>
      </c>
      <c r="I268" s="336">
        <v>100</v>
      </c>
      <c r="J268" s="336">
        <v>800</v>
      </c>
      <c r="K268" s="18" t="s">
        <v>256</v>
      </c>
      <c r="L268" s="18" t="s">
        <v>315</v>
      </c>
      <c r="M268" s="336">
        <v>0</v>
      </c>
      <c r="N268" s="235">
        <v>45627</v>
      </c>
      <c r="O268" s="20">
        <v>297527.61</v>
      </c>
      <c r="P268" s="20">
        <v>14876.380499999999</v>
      </c>
      <c r="Q268" s="20">
        <v>152266.53999999998</v>
      </c>
      <c r="R268" s="20">
        <v>7613.3269999999993</v>
      </c>
      <c r="S268" s="20">
        <v>34927</v>
      </c>
      <c r="T268" s="20">
        <v>1746.35</v>
      </c>
      <c r="U268" s="20">
        <v>117339.54</v>
      </c>
      <c r="V268" s="20">
        <v>5866.9769999999999</v>
      </c>
      <c r="W268" s="20">
        <v>54752.5</v>
      </c>
      <c r="X268" s="20">
        <v>0</v>
      </c>
      <c r="Y268" s="20">
        <v>62342.77</v>
      </c>
      <c r="Z268" s="20">
        <v>35171.26999999999</v>
      </c>
      <c r="AA268" s="21">
        <v>1758.5634999999995</v>
      </c>
      <c r="AB268" s="120">
        <v>0.1179</v>
      </c>
      <c r="AC268" s="138">
        <v>0.8817882145458702</v>
      </c>
      <c r="AD268" s="137">
        <v>-0.76388821454587019</v>
      </c>
    </row>
    <row r="269" spans="1:43" ht="14.25" x14ac:dyDescent="0.4">
      <c r="A269" s="252" t="s">
        <v>535</v>
      </c>
      <c r="B269" s="228">
        <v>45918</v>
      </c>
      <c r="C269" s="18">
        <v>503</v>
      </c>
      <c r="D269" s="18">
        <v>412407531</v>
      </c>
      <c r="E269" s="19">
        <v>0.01</v>
      </c>
      <c r="F269" s="18" t="s">
        <v>405</v>
      </c>
      <c r="G269" s="18" t="s">
        <v>453</v>
      </c>
      <c r="H269" s="18" t="s">
        <v>359</v>
      </c>
      <c r="I269" s="336">
        <v>100</v>
      </c>
      <c r="J269" s="336">
        <v>800</v>
      </c>
      <c r="K269" s="18" t="s">
        <v>256</v>
      </c>
      <c r="L269" s="18" t="s">
        <v>315</v>
      </c>
      <c r="M269" s="336">
        <v>0</v>
      </c>
      <c r="N269" s="235">
        <v>45627</v>
      </c>
      <c r="O269" s="20">
        <v>102167.66</v>
      </c>
      <c r="P269" s="20">
        <v>5108.3829999999998</v>
      </c>
      <c r="Q269" s="20">
        <v>72674.25</v>
      </c>
      <c r="R269" s="20">
        <v>3633.7125000000001</v>
      </c>
      <c r="S269" s="20">
        <v>19445</v>
      </c>
      <c r="T269" s="20">
        <v>972.25</v>
      </c>
      <c r="U269" s="20">
        <v>53229.25</v>
      </c>
      <c r="V269" s="20">
        <v>2661.4625000000001</v>
      </c>
      <c r="W269" s="20">
        <v>49390.28</v>
      </c>
      <c r="X269" s="20">
        <v>0</v>
      </c>
      <c r="Y269" s="20">
        <v>44397.35</v>
      </c>
      <c r="Z269" s="20">
        <v>-21113.380000000005</v>
      </c>
      <c r="AA269" s="21">
        <v>-1055.6690000000003</v>
      </c>
      <c r="AB269" s="120">
        <v>0.1179</v>
      </c>
      <c r="AC269" s="138">
        <v>1.206654238728772</v>
      </c>
      <c r="AD269" s="137">
        <v>-1.0887542387287721</v>
      </c>
    </row>
    <row r="270" spans="1:43" ht="14.25" x14ac:dyDescent="0.4">
      <c r="A270" s="252" t="s">
        <v>535</v>
      </c>
      <c r="B270" s="228">
        <v>45918</v>
      </c>
      <c r="C270" s="18">
        <v>504</v>
      </c>
      <c r="D270" s="18">
        <v>412414430</v>
      </c>
      <c r="E270" s="19">
        <v>0.01</v>
      </c>
      <c r="F270" s="18" t="s">
        <v>405</v>
      </c>
      <c r="G270" s="18" t="s">
        <v>453</v>
      </c>
      <c r="H270" s="18" t="s">
        <v>359</v>
      </c>
      <c r="I270" s="336">
        <v>100</v>
      </c>
      <c r="J270" s="336">
        <v>800</v>
      </c>
      <c r="K270" s="18" t="s">
        <v>256</v>
      </c>
      <c r="L270" s="18" t="s">
        <v>315</v>
      </c>
      <c r="M270" s="336">
        <v>0</v>
      </c>
      <c r="N270" s="235">
        <v>45627</v>
      </c>
      <c r="O270" s="20">
        <v>163146.81</v>
      </c>
      <c r="P270" s="20">
        <v>8157.3405000000002</v>
      </c>
      <c r="Q270" s="20">
        <v>104182.31</v>
      </c>
      <c r="R270" s="20">
        <v>5209.1154999999999</v>
      </c>
      <c r="S270" s="20">
        <v>34116</v>
      </c>
      <c r="T270" s="20">
        <v>1705.8</v>
      </c>
      <c r="U270" s="20">
        <v>70066.31</v>
      </c>
      <c r="V270" s="20">
        <v>3503.3154999999997</v>
      </c>
      <c r="W270" s="20">
        <v>49131.47</v>
      </c>
      <c r="X270" s="20">
        <v>0</v>
      </c>
      <c r="Y270" s="20">
        <v>48221.73</v>
      </c>
      <c r="Z270" s="20">
        <v>6829.109999999986</v>
      </c>
      <c r="AA270" s="21">
        <v>341.45549999999929</v>
      </c>
      <c r="AB270" s="120">
        <v>0.1179</v>
      </c>
      <c r="AC270" s="138">
        <v>0.95814132069146807</v>
      </c>
      <c r="AD270" s="137">
        <v>-0.84024132069146806</v>
      </c>
    </row>
    <row r="271" spans="1:43" ht="14.25" x14ac:dyDescent="0.4">
      <c r="A271" s="252" t="s">
        <v>535</v>
      </c>
      <c r="B271" s="228">
        <v>45918</v>
      </c>
      <c r="C271" s="18">
        <v>505</v>
      </c>
      <c r="D271" s="18">
        <v>412421504</v>
      </c>
      <c r="E271" s="19">
        <v>0.01</v>
      </c>
      <c r="F271" s="18" t="s">
        <v>405</v>
      </c>
      <c r="G271" s="18" t="s">
        <v>453</v>
      </c>
      <c r="H271" s="18" t="s">
        <v>359</v>
      </c>
      <c r="I271" s="336">
        <v>100</v>
      </c>
      <c r="J271" s="336">
        <v>800</v>
      </c>
      <c r="K271" s="18" t="s">
        <v>256</v>
      </c>
      <c r="L271" s="18" t="s">
        <v>329</v>
      </c>
      <c r="M271" s="336">
        <v>0</v>
      </c>
      <c r="N271" s="235">
        <v>45627</v>
      </c>
      <c r="O271" s="20">
        <v>186160.29</v>
      </c>
      <c r="P271" s="20">
        <v>9308.0145000000011</v>
      </c>
      <c r="Q271" s="20">
        <v>128166.27</v>
      </c>
      <c r="R271" s="20">
        <v>6408.3135000000002</v>
      </c>
      <c r="S271" s="20">
        <v>49257</v>
      </c>
      <c r="T271" s="20">
        <v>2462.85</v>
      </c>
      <c r="U271" s="20">
        <v>78909.27</v>
      </c>
      <c r="V271" s="20">
        <v>3945.4635000000003</v>
      </c>
      <c r="W271" s="20">
        <v>31593</v>
      </c>
      <c r="X271" s="20">
        <v>0</v>
      </c>
      <c r="Y271" s="20">
        <v>64099.81</v>
      </c>
      <c r="Z271" s="20">
        <v>32473.460000000006</v>
      </c>
      <c r="AA271" s="21">
        <v>1623.6730000000002</v>
      </c>
      <c r="AB271" s="120">
        <v>0.1179</v>
      </c>
      <c r="AC271" s="138">
        <v>0.8255618316881651</v>
      </c>
      <c r="AD271" s="137">
        <v>-0.7076618316881651</v>
      </c>
    </row>
    <row r="272" spans="1:43" ht="14.25" x14ac:dyDescent="0.4">
      <c r="A272" s="252" t="s">
        <v>535</v>
      </c>
      <c r="B272" s="228">
        <v>45918</v>
      </c>
      <c r="C272" s="18">
        <v>506</v>
      </c>
      <c r="D272" s="18">
        <v>412437045</v>
      </c>
      <c r="E272" s="19">
        <v>0.01</v>
      </c>
      <c r="F272" s="18" t="s">
        <v>228</v>
      </c>
      <c r="G272" s="18" t="s">
        <v>441</v>
      </c>
      <c r="H272" s="18" t="s">
        <v>350</v>
      </c>
      <c r="I272" s="336">
        <v>75</v>
      </c>
      <c r="J272" s="336">
        <v>750</v>
      </c>
      <c r="K272" s="18" t="s">
        <v>256</v>
      </c>
      <c r="L272" s="18" t="s">
        <v>314</v>
      </c>
      <c r="M272" s="336">
        <v>0</v>
      </c>
      <c r="N272" s="235">
        <v>45627</v>
      </c>
      <c r="O272" s="20">
        <v>174828.25</v>
      </c>
      <c r="P272" s="20">
        <v>8741.4125000000004</v>
      </c>
      <c r="Q272" s="20">
        <v>112141.54</v>
      </c>
      <c r="R272" s="20">
        <v>5607.0769999999993</v>
      </c>
      <c r="S272" s="20">
        <v>43085</v>
      </c>
      <c r="T272" s="20">
        <v>2154.25</v>
      </c>
      <c r="U272" s="20">
        <v>69056.539999999994</v>
      </c>
      <c r="V272" s="20">
        <v>3452.8269999999998</v>
      </c>
      <c r="W272" s="20">
        <v>38710.5</v>
      </c>
      <c r="X272" s="20">
        <v>0</v>
      </c>
      <c r="Y272" s="20">
        <v>48322.79</v>
      </c>
      <c r="Z272" s="20">
        <v>25108.249999999985</v>
      </c>
      <c r="AA272" s="21">
        <v>1255.4124999999992</v>
      </c>
      <c r="AB272" s="120">
        <v>0.1331</v>
      </c>
      <c r="AC272" s="138">
        <v>0.85638333621711593</v>
      </c>
      <c r="AD272" s="137">
        <v>-0.72328333621711594</v>
      </c>
      <c r="AO272" s="17"/>
    </row>
    <row r="273" spans="1:41" ht="14.25" x14ac:dyDescent="0.4">
      <c r="A273" s="252" t="s">
        <v>535</v>
      </c>
      <c r="B273" s="228">
        <v>45918</v>
      </c>
      <c r="C273" s="18">
        <v>507</v>
      </c>
      <c r="D273" s="18">
        <v>412449404</v>
      </c>
      <c r="E273" s="19">
        <v>0.01</v>
      </c>
      <c r="F273" s="18" t="s">
        <v>228</v>
      </c>
      <c r="G273" s="18" t="s">
        <v>441</v>
      </c>
      <c r="H273" s="18" t="s">
        <v>350</v>
      </c>
      <c r="I273" s="336">
        <v>75</v>
      </c>
      <c r="J273" s="336">
        <v>750</v>
      </c>
      <c r="K273" s="18" t="s">
        <v>256</v>
      </c>
      <c r="L273" s="18" t="s">
        <v>314</v>
      </c>
      <c r="M273" s="336">
        <v>0</v>
      </c>
      <c r="N273" s="235">
        <v>45627</v>
      </c>
      <c r="O273" s="20">
        <v>180711</v>
      </c>
      <c r="P273" s="20">
        <v>9035.5499999999993</v>
      </c>
      <c r="Q273" s="20">
        <v>115232.23</v>
      </c>
      <c r="R273" s="20">
        <v>5761.6115</v>
      </c>
      <c r="S273" s="20">
        <v>40947</v>
      </c>
      <c r="T273" s="20">
        <v>2047.35</v>
      </c>
      <c r="U273" s="20">
        <v>74285.23</v>
      </c>
      <c r="V273" s="20">
        <v>3714.2614999999996</v>
      </c>
      <c r="W273" s="20">
        <v>34831.56</v>
      </c>
      <c r="X273" s="20">
        <v>0</v>
      </c>
      <c r="Y273" s="20">
        <v>57164.45</v>
      </c>
      <c r="Z273" s="20">
        <v>23236.22</v>
      </c>
      <c r="AA273" s="21">
        <v>1161.8110000000001</v>
      </c>
      <c r="AB273" s="120">
        <v>0.1331</v>
      </c>
      <c r="AC273" s="138">
        <v>0.8714177886238248</v>
      </c>
      <c r="AD273" s="137">
        <v>-0.7383177886238248</v>
      </c>
      <c r="AO273" s="17"/>
    </row>
    <row r="274" spans="1:41" ht="14.25" x14ac:dyDescent="0.4">
      <c r="A274" s="252" t="s">
        <v>535</v>
      </c>
      <c r="B274" s="228">
        <v>45918</v>
      </c>
      <c r="C274" s="18">
        <v>508</v>
      </c>
      <c r="D274" s="18">
        <v>412453609</v>
      </c>
      <c r="E274" s="19">
        <v>0.01</v>
      </c>
      <c r="F274" s="18" t="s">
        <v>228</v>
      </c>
      <c r="G274" s="18" t="s">
        <v>442</v>
      </c>
      <c r="H274" s="18" t="s">
        <v>350</v>
      </c>
      <c r="I274" s="336">
        <v>75</v>
      </c>
      <c r="J274" s="336">
        <v>750</v>
      </c>
      <c r="K274" s="18" t="s">
        <v>256</v>
      </c>
      <c r="L274" s="18" t="s">
        <v>314</v>
      </c>
      <c r="M274" s="336">
        <v>0</v>
      </c>
      <c r="N274" s="235">
        <v>45627</v>
      </c>
      <c r="O274" s="20">
        <v>139726.75</v>
      </c>
      <c r="P274" s="20">
        <v>6986.3374999999996</v>
      </c>
      <c r="Q274" s="20">
        <v>91198.76</v>
      </c>
      <c r="R274" s="20">
        <v>4559.9380000000001</v>
      </c>
      <c r="S274" s="20">
        <v>17813</v>
      </c>
      <c r="T274" s="20">
        <v>890.65</v>
      </c>
      <c r="U274" s="20">
        <v>73385.759999999995</v>
      </c>
      <c r="V274" s="20">
        <v>3669.2879999999996</v>
      </c>
      <c r="W274" s="20">
        <v>5844</v>
      </c>
      <c r="X274" s="20">
        <v>0</v>
      </c>
      <c r="Y274" s="20">
        <v>61412.61</v>
      </c>
      <c r="Z274" s="20">
        <v>23942.149999999994</v>
      </c>
      <c r="AA274" s="21">
        <v>1197.1074999999996</v>
      </c>
      <c r="AB274" s="120">
        <v>0.1331</v>
      </c>
      <c r="AC274" s="138">
        <v>0.82865020477467632</v>
      </c>
      <c r="AD274" s="137">
        <v>-0.69555020477467633</v>
      </c>
      <c r="AO274" s="17"/>
    </row>
    <row r="275" spans="1:41" ht="14.25" x14ac:dyDescent="0.4">
      <c r="A275" s="252" t="s">
        <v>535</v>
      </c>
      <c r="B275" s="228">
        <v>45919</v>
      </c>
      <c r="C275" s="18">
        <v>509</v>
      </c>
      <c r="D275" s="18">
        <v>412468215</v>
      </c>
      <c r="E275" s="19">
        <v>0.01</v>
      </c>
      <c r="F275" s="18" t="s">
        <v>228</v>
      </c>
      <c r="G275" s="18" t="s">
        <v>442</v>
      </c>
      <c r="H275" s="18" t="s">
        <v>350</v>
      </c>
      <c r="I275" s="336">
        <v>75</v>
      </c>
      <c r="J275" s="336">
        <v>750</v>
      </c>
      <c r="K275" s="18" t="s">
        <v>256</v>
      </c>
      <c r="L275" s="18" t="s">
        <v>314</v>
      </c>
      <c r="M275" s="336">
        <v>0</v>
      </c>
      <c r="N275" s="235">
        <v>45627</v>
      </c>
      <c r="O275" s="20">
        <v>130263.25</v>
      </c>
      <c r="P275" s="20">
        <v>6855.9605263157891</v>
      </c>
      <c r="Q275" s="20">
        <v>77835.239999999991</v>
      </c>
      <c r="R275" s="20">
        <v>4096.5915789473684</v>
      </c>
      <c r="S275" s="20">
        <v>14834</v>
      </c>
      <c r="T275" s="20">
        <v>780.73684210526312</v>
      </c>
      <c r="U275" s="20">
        <v>63001.24</v>
      </c>
      <c r="V275" s="20">
        <v>3315.854736842105</v>
      </c>
      <c r="W275" s="20">
        <v>1625</v>
      </c>
      <c r="X275" s="20">
        <v>0</v>
      </c>
      <c r="Y275" s="20">
        <v>62246.71</v>
      </c>
      <c r="Z275" s="20">
        <v>13963.529999999992</v>
      </c>
      <c r="AA275" s="21">
        <v>734.92263157894695</v>
      </c>
      <c r="AB275" s="120">
        <v>0.1331</v>
      </c>
      <c r="AC275" s="138">
        <v>0.89280530003665659</v>
      </c>
      <c r="AD275" s="137">
        <v>-0.75970530003665659</v>
      </c>
      <c r="AO275" s="17"/>
    </row>
    <row r="276" spans="1:41" ht="14.25" x14ac:dyDescent="0.4">
      <c r="A276" s="252" t="s">
        <v>535</v>
      </c>
      <c r="B276" s="228">
        <v>45922</v>
      </c>
      <c r="C276" s="18">
        <v>510</v>
      </c>
      <c r="D276" s="18">
        <v>412474738</v>
      </c>
      <c r="E276" s="19">
        <v>0.01</v>
      </c>
      <c r="F276" s="18" t="s">
        <v>270</v>
      </c>
      <c r="G276" s="18" t="s">
        <v>522</v>
      </c>
      <c r="H276" s="18" t="s">
        <v>397</v>
      </c>
      <c r="I276" s="336">
        <v>50</v>
      </c>
      <c r="J276" s="336">
        <v>500</v>
      </c>
      <c r="K276" s="18" t="s">
        <v>256</v>
      </c>
      <c r="L276" s="18" t="s">
        <v>330</v>
      </c>
      <c r="M276" s="336">
        <v>0</v>
      </c>
      <c r="N276" s="235">
        <v>45617</v>
      </c>
      <c r="O276" s="20">
        <v>139559</v>
      </c>
      <c r="P276" s="20">
        <v>8722.4375</v>
      </c>
      <c r="Q276" s="20">
        <v>68443.87</v>
      </c>
      <c r="R276" s="20">
        <v>4277.7418749999997</v>
      </c>
      <c r="S276" s="20">
        <v>11064</v>
      </c>
      <c r="T276" s="20">
        <v>691.5</v>
      </c>
      <c r="U276" s="20">
        <v>57379.87</v>
      </c>
      <c r="V276" s="20">
        <v>3586.2418750000002</v>
      </c>
      <c r="W276" s="20">
        <v>3149.79</v>
      </c>
      <c r="X276" s="20">
        <v>0</v>
      </c>
      <c r="Y276" s="20">
        <v>41960.45</v>
      </c>
      <c r="Z276" s="20">
        <v>23333.629999999997</v>
      </c>
      <c r="AA276" s="21">
        <v>1458.3518749999998</v>
      </c>
      <c r="AB276" s="120">
        <v>0.13200000000000001</v>
      </c>
      <c r="AC276" s="138">
        <v>0.83280454861384789</v>
      </c>
      <c r="AD276" s="137">
        <v>-0.70080454861384789</v>
      </c>
      <c r="AO276" s="17"/>
    </row>
    <row r="277" spans="1:41" ht="14.25" x14ac:dyDescent="0.4">
      <c r="A277" s="252" t="s">
        <v>535</v>
      </c>
      <c r="B277" s="228">
        <v>45922</v>
      </c>
      <c r="C277" s="18">
        <v>511</v>
      </c>
      <c r="D277" s="18">
        <v>412489861</v>
      </c>
      <c r="E277" s="19">
        <v>0.01</v>
      </c>
      <c r="F277" s="18" t="s">
        <v>270</v>
      </c>
      <c r="G277" s="18" t="s">
        <v>522</v>
      </c>
      <c r="H277" s="18" t="s">
        <v>397</v>
      </c>
      <c r="I277" s="336">
        <v>50</v>
      </c>
      <c r="J277" s="336">
        <v>500</v>
      </c>
      <c r="K277" s="18" t="s">
        <v>256</v>
      </c>
      <c r="L277" s="18" t="s">
        <v>330</v>
      </c>
      <c r="M277" s="336">
        <v>0</v>
      </c>
      <c r="N277" s="235">
        <v>45617</v>
      </c>
      <c r="O277" s="20">
        <v>76780.5</v>
      </c>
      <c r="P277" s="20">
        <v>4798.78125</v>
      </c>
      <c r="Q277" s="20">
        <v>42211.199999999997</v>
      </c>
      <c r="R277" s="20">
        <v>2638.2</v>
      </c>
      <c r="S277" s="20">
        <v>6039</v>
      </c>
      <c r="T277" s="20">
        <v>377.4375</v>
      </c>
      <c r="U277" s="20">
        <v>36172.199999999997</v>
      </c>
      <c r="V277" s="20">
        <v>2260.7624999999998</v>
      </c>
      <c r="W277" s="20">
        <v>25.3</v>
      </c>
      <c r="X277" s="20">
        <v>0</v>
      </c>
      <c r="Y277" s="20">
        <v>31698.95</v>
      </c>
      <c r="Z277" s="20">
        <v>10486.949999999997</v>
      </c>
      <c r="AA277" s="21">
        <v>655.43437499999982</v>
      </c>
      <c r="AB277" s="120">
        <v>0.13200000000000001</v>
      </c>
      <c r="AC277" s="138">
        <v>0.86341649246879093</v>
      </c>
      <c r="AD277" s="137">
        <v>-0.73141649246879092</v>
      </c>
      <c r="AO277" s="17"/>
    </row>
    <row r="278" spans="1:41" ht="14.25" x14ac:dyDescent="0.4">
      <c r="A278" s="252" t="s">
        <v>535</v>
      </c>
      <c r="B278" s="228">
        <v>45922</v>
      </c>
      <c r="C278" s="18">
        <v>512</v>
      </c>
      <c r="D278" s="18">
        <v>412491840</v>
      </c>
      <c r="E278" s="19">
        <v>0.01</v>
      </c>
      <c r="F278" s="18" t="s">
        <v>156</v>
      </c>
      <c r="G278" s="18" t="s">
        <v>415</v>
      </c>
      <c r="H278" s="18" t="s">
        <v>334</v>
      </c>
      <c r="I278" s="336">
        <v>1</v>
      </c>
      <c r="J278" s="336">
        <v>10</v>
      </c>
      <c r="K278" s="18" t="s">
        <v>272</v>
      </c>
      <c r="L278" s="18" t="s">
        <v>307</v>
      </c>
      <c r="M278" s="336">
        <v>0</v>
      </c>
      <c r="N278" s="235">
        <v>45597</v>
      </c>
      <c r="O278" s="20">
        <v>73435.5</v>
      </c>
      <c r="P278" s="20">
        <v>4589.71875</v>
      </c>
      <c r="Q278" s="20">
        <v>23475.26</v>
      </c>
      <c r="R278" s="20">
        <v>1467.2037499999999</v>
      </c>
      <c r="S278" s="20">
        <v>5080</v>
      </c>
      <c r="T278" s="20">
        <v>317.5</v>
      </c>
      <c r="U278" s="20">
        <v>18395.259999999998</v>
      </c>
      <c r="V278" s="20">
        <v>1149.7037499999999</v>
      </c>
      <c r="W278" s="20">
        <v>0</v>
      </c>
      <c r="X278" s="20">
        <v>0</v>
      </c>
      <c r="Y278" s="20">
        <v>15770.26</v>
      </c>
      <c r="Z278" s="20">
        <v>7704.9999999999982</v>
      </c>
      <c r="AA278" s="21">
        <v>481.56249999999989</v>
      </c>
      <c r="AB278" s="120">
        <v>5.3100000000000036E-2</v>
      </c>
      <c r="AC278" s="138">
        <v>0.89507799361344309</v>
      </c>
      <c r="AD278" s="137">
        <v>-0.84197799361344305</v>
      </c>
      <c r="AO278" s="17"/>
    </row>
    <row r="279" spans="1:41" ht="14.25" x14ac:dyDescent="0.4">
      <c r="A279" s="252" t="s">
        <v>535</v>
      </c>
      <c r="B279" s="228">
        <v>45922</v>
      </c>
      <c r="C279" s="18">
        <v>513</v>
      </c>
      <c r="D279" s="18">
        <v>412500942</v>
      </c>
      <c r="E279" s="19">
        <v>0.01</v>
      </c>
      <c r="F279" s="18" t="s">
        <v>156</v>
      </c>
      <c r="G279" s="18" t="s">
        <v>415</v>
      </c>
      <c r="H279" s="18" t="s">
        <v>334</v>
      </c>
      <c r="I279" s="336">
        <v>1</v>
      </c>
      <c r="J279" s="336">
        <v>10</v>
      </c>
      <c r="K279" s="18" t="s">
        <v>272</v>
      </c>
      <c r="L279" s="18" t="s">
        <v>307</v>
      </c>
      <c r="M279" s="336">
        <v>0</v>
      </c>
      <c r="N279" s="235">
        <v>45597</v>
      </c>
      <c r="O279" s="20">
        <v>54965.75</v>
      </c>
      <c r="P279" s="20">
        <v>3435.359375</v>
      </c>
      <c r="Q279" s="20">
        <v>19208.37</v>
      </c>
      <c r="R279" s="20">
        <v>1200.5231249999999</v>
      </c>
      <c r="S279" s="20">
        <v>2200</v>
      </c>
      <c r="T279" s="20">
        <v>137.5</v>
      </c>
      <c r="U279" s="20">
        <v>17008.37</v>
      </c>
      <c r="V279" s="20">
        <v>1063.0231249999999</v>
      </c>
      <c r="W279" s="20">
        <v>1600</v>
      </c>
      <c r="X279" s="20">
        <v>0</v>
      </c>
      <c r="Y279" s="20">
        <v>12748.62</v>
      </c>
      <c r="Z279" s="20">
        <v>4859.7499999999982</v>
      </c>
      <c r="AA279" s="21">
        <v>303.73437499999989</v>
      </c>
      <c r="AB279" s="120">
        <v>5.3100000000000036E-2</v>
      </c>
      <c r="AC279" s="138">
        <v>0.91158585118914959</v>
      </c>
      <c r="AD279" s="137">
        <v>-0.85848585118914955</v>
      </c>
      <c r="AO279" s="23"/>
    </row>
    <row r="280" spans="1:41" ht="14.25" x14ac:dyDescent="0.4">
      <c r="A280" s="252" t="s">
        <v>535</v>
      </c>
      <c r="B280" s="228">
        <v>45922</v>
      </c>
      <c r="C280" s="18">
        <v>514</v>
      </c>
      <c r="D280" s="18">
        <v>412510603</v>
      </c>
      <c r="E280" s="19">
        <v>0.01</v>
      </c>
      <c r="F280" s="18" t="s">
        <v>156</v>
      </c>
      <c r="G280" s="18" t="s">
        <v>416</v>
      </c>
      <c r="H280" s="18" t="s">
        <v>259</v>
      </c>
      <c r="I280" s="336">
        <v>1</v>
      </c>
      <c r="J280" s="336">
        <v>50</v>
      </c>
      <c r="K280" s="18" t="s">
        <v>272</v>
      </c>
      <c r="L280" s="18" t="s">
        <v>307</v>
      </c>
      <c r="M280" s="336">
        <v>7</v>
      </c>
      <c r="N280" s="235">
        <v>45597</v>
      </c>
      <c r="O280" s="20">
        <v>174651.05</v>
      </c>
      <c r="P280" s="20">
        <v>10915.690624999999</v>
      </c>
      <c r="Q280" s="20">
        <v>39125.14</v>
      </c>
      <c r="R280" s="20">
        <v>2445.32125</v>
      </c>
      <c r="S280" s="20">
        <v>7767</v>
      </c>
      <c r="T280" s="20">
        <v>485.4375</v>
      </c>
      <c r="U280" s="20">
        <v>31358.14</v>
      </c>
      <c r="V280" s="20">
        <v>1959.88375</v>
      </c>
      <c r="W280" s="20">
        <v>0</v>
      </c>
      <c r="X280" s="20">
        <v>0</v>
      </c>
      <c r="Y280" s="20">
        <v>29614.44</v>
      </c>
      <c r="Z280" s="20">
        <v>9398.7000000000007</v>
      </c>
      <c r="AA280" s="21">
        <v>587.41875000000005</v>
      </c>
      <c r="AB280" s="120">
        <v>4.0699999999999958E-2</v>
      </c>
      <c r="AC280" s="138">
        <v>0.94618583741695217</v>
      </c>
      <c r="AD280" s="137">
        <v>-0.90548583741695221</v>
      </c>
    </row>
    <row r="281" spans="1:41" ht="14.25" x14ac:dyDescent="0.4">
      <c r="A281" s="252" t="s">
        <v>535</v>
      </c>
      <c r="B281" s="228">
        <v>45922</v>
      </c>
      <c r="C281" s="18">
        <v>515</v>
      </c>
      <c r="D281" s="18">
        <v>412520770</v>
      </c>
      <c r="E281" s="19">
        <v>0.01</v>
      </c>
      <c r="F281" s="18" t="s">
        <v>156</v>
      </c>
      <c r="G281" s="18" t="s">
        <v>416</v>
      </c>
      <c r="H281" s="18" t="s">
        <v>259</v>
      </c>
      <c r="I281" s="336">
        <v>1</v>
      </c>
      <c r="J281" s="336">
        <v>50</v>
      </c>
      <c r="K281" s="18" t="s">
        <v>272</v>
      </c>
      <c r="L281" s="18" t="s">
        <v>307</v>
      </c>
      <c r="M281" s="336">
        <v>7</v>
      </c>
      <c r="N281" s="235">
        <v>45597</v>
      </c>
      <c r="O281" s="20">
        <v>215683.85</v>
      </c>
      <c r="P281" s="20">
        <v>13480.240625</v>
      </c>
      <c r="Q281" s="20">
        <v>59038.86</v>
      </c>
      <c r="R281" s="20">
        <v>3689.92875</v>
      </c>
      <c r="S281" s="20">
        <v>12054</v>
      </c>
      <c r="T281" s="20">
        <v>753.375</v>
      </c>
      <c r="U281" s="20">
        <v>46984.86</v>
      </c>
      <c r="V281" s="20">
        <v>2936.55375</v>
      </c>
      <c r="W281" s="20">
        <v>17363</v>
      </c>
      <c r="X281" s="20">
        <v>0</v>
      </c>
      <c r="Y281" s="20">
        <v>38005.26</v>
      </c>
      <c r="Z281" s="20">
        <v>3558.5999999999985</v>
      </c>
      <c r="AA281" s="21">
        <v>222.41249999999991</v>
      </c>
      <c r="AB281" s="120">
        <v>4.0699999999999958E-2</v>
      </c>
      <c r="AC281" s="138">
        <v>0.98350085089820116</v>
      </c>
      <c r="AD281" s="137">
        <v>-0.9428008508982012</v>
      </c>
      <c r="AO281" s="17"/>
    </row>
    <row r="282" spans="1:41" ht="14.25" x14ac:dyDescent="0.4">
      <c r="A282" s="252" t="s">
        <v>535</v>
      </c>
      <c r="B282" s="228">
        <v>45919</v>
      </c>
      <c r="C282" s="18">
        <v>516</v>
      </c>
      <c r="D282" s="18">
        <v>412530327</v>
      </c>
      <c r="E282" s="19">
        <v>1</v>
      </c>
      <c r="F282" s="18" t="s">
        <v>405</v>
      </c>
      <c r="G282" s="18" t="s">
        <v>523</v>
      </c>
      <c r="H282" s="18" t="s">
        <v>281</v>
      </c>
      <c r="I282" s="336">
        <v>1</v>
      </c>
      <c r="J282" s="336">
        <v>9</v>
      </c>
      <c r="K282" s="18" t="s">
        <v>257</v>
      </c>
      <c r="L282" s="18" t="s">
        <v>306</v>
      </c>
      <c r="M282" s="336">
        <v>0</v>
      </c>
      <c r="N282" s="235">
        <v>45627</v>
      </c>
      <c r="O282" s="20">
        <v>354681</v>
      </c>
      <c r="P282" s="20">
        <v>18667.42105263158</v>
      </c>
      <c r="Q282" s="20">
        <v>122561.5</v>
      </c>
      <c r="R282" s="20">
        <v>6450.605263157895</v>
      </c>
      <c r="S282" s="20">
        <v>19697</v>
      </c>
      <c r="T282" s="20">
        <v>1036.6842105263158</v>
      </c>
      <c r="U282" s="20">
        <v>102864.5</v>
      </c>
      <c r="V282" s="20">
        <v>5413.9210526315792</v>
      </c>
      <c r="W282" s="20">
        <v>7626.59</v>
      </c>
      <c r="X282" s="20">
        <v>0</v>
      </c>
      <c r="Y282" s="20">
        <v>72473.600000000006</v>
      </c>
      <c r="Z282" s="20">
        <v>42461.31</v>
      </c>
      <c r="AA282" s="21">
        <v>2234.8057894736839</v>
      </c>
      <c r="AB282" s="120">
        <v>0.12419999999999998</v>
      </c>
      <c r="AC282" s="138">
        <v>0.88028309946120598</v>
      </c>
      <c r="AD282" s="137">
        <v>-0.756083099461206</v>
      </c>
      <c r="AO282" s="23"/>
    </row>
    <row r="283" spans="1:41" ht="14.25" x14ac:dyDescent="0.4">
      <c r="A283" s="252" t="s">
        <v>535</v>
      </c>
      <c r="B283" s="228">
        <v>45920</v>
      </c>
      <c r="C283" s="18">
        <v>517</v>
      </c>
      <c r="D283" s="18">
        <v>412545609</v>
      </c>
      <c r="E283" s="19">
        <v>1</v>
      </c>
      <c r="F283" s="18" t="s">
        <v>405</v>
      </c>
      <c r="G283" s="18" t="s">
        <v>524</v>
      </c>
      <c r="H283" s="18" t="s">
        <v>281</v>
      </c>
      <c r="I283" s="336">
        <v>1</v>
      </c>
      <c r="J283" s="336">
        <v>9</v>
      </c>
      <c r="K283" s="18" t="s">
        <v>257</v>
      </c>
      <c r="L283" s="18" t="s">
        <v>306</v>
      </c>
      <c r="M283" s="336">
        <v>0</v>
      </c>
      <c r="N283" s="235">
        <v>45627</v>
      </c>
      <c r="O283" s="20">
        <v>142416</v>
      </c>
      <c r="P283" s="20">
        <v>7912</v>
      </c>
      <c r="Q283" s="20">
        <v>98869.47</v>
      </c>
      <c r="R283" s="20">
        <v>5492.748333333333</v>
      </c>
      <c r="S283" s="20">
        <v>11367</v>
      </c>
      <c r="T283" s="20">
        <v>631.5</v>
      </c>
      <c r="U283" s="20">
        <v>87502.47</v>
      </c>
      <c r="V283" s="20">
        <v>4861.248333333333</v>
      </c>
      <c r="W283" s="20">
        <v>0</v>
      </c>
      <c r="X283" s="20">
        <v>0</v>
      </c>
      <c r="Y283" s="20">
        <v>75444.97</v>
      </c>
      <c r="Z283" s="20">
        <v>23424.5</v>
      </c>
      <c r="AA283" s="21">
        <v>1301.3611111111111</v>
      </c>
      <c r="AB283" s="120">
        <v>0.124</v>
      </c>
      <c r="AC283" s="138">
        <v>0.83552058757442982</v>
      </c>
      <c r="AD283" s="137">
        <v>-0.71152058757442982</v>
      </c>
    </row>
    <row r="284" spans="1:41" ht="14.25" x14ac:dyDescent="0.4">
      <c r="A284" s="252" t="s">
        <v>535</v>
      </c>
      <c r="B284" s="228">
        <v>45919</v>
      </c>
      <c r="C284" s="18">
        <v>518</v>
      </c>
      <c r="D284" s="18">
        <v>412556524</v>
      </c>
      <c r="E284" s="19">
        <v>1</v>
      </c>
      <c r="F284" s="18" t="s">
        <v>405</v>
      </c>
      <c r="G284" s="18" t="s">
        <v>523</v>
      </c>
      <c r="H284" s="18" t="s">
        <v>281</v>
      </c>
      <c r="I284" s="336">
        <v>1</v>
      </c>
      <c r="J284" s="336">
        <v>9</v>
      </c>
      <c r="K284" s="18" t="s">
        <v>257</v>
      </c>
      <c r="L284" s="18" t="s">
        <v>306</v>
      </c>
      <c r="M284" s="336">
        <v>0</v>
      </c>
      <c r="N284" s="235">
        <v>45627</v>
      </c>
      <c r="O284" s="20">
        <v>334152</v>
      </c>
      <c r="P284" s="20">
        <v>17586.947368421053</v>
      </c>
      <c r="Q284" s="20">
        <v>113438.98</v>
      </c>
      <c r="R284" s="20">
        <v>5970.4726315789476</v>
      </c>
      <c r="S284" s="20">
        <v>21008</v>
      </c>
      <c r="T284" s="20">
        <v>1105.6842105263158</v>
      </c>
      <c r="U284" s="20">
        <v>92430.98</v>
      </c>
      <c r="V284" s="20">
        <v>4864.7884210526317</v>
      </c>
      <c r="W284" s="20">
        <v>20100.91</v>
      </c>
      <c r="X284" s="20">
        <v>0</v>
      </c>
      <c r="Y284" s="20">
        <v>67229.27</v>
      </c>
      <c r="Z284" s="20">
        <v>26108.799999999988</v>
      </c>
      <c r="AA284" s="21">
        <v>1374.1473684210521</v>
      </c>
      <c r="AB284" s="120">
        <v>0.12419999999999998</v>
      </c>
      <c r="AC284" s="138">
        <v>0.92186549833608655</v>
      </c>
      <c r="AD284" s="137">
        <v>-0.79766549833608658</v>
      </c>
    </row>
    <row r="285" spans="1:41" ht="14.25" x14ac:dyDescent="0.4">
      <c r="A285" s="252" t="s">
        <v>535</v>
      </c>
      <c r="B285" s="228">
        <v>45919</v>
      </c>
      <c r="C285" s="18">
        <v>519</v>
      </c>
      <c r="D285" s="18">
        <v>412568586</v>
      </c>
      <c r="E285" s="19">
        <v>1</v>
      </c>
      <c r="F285" s="18" t="s">
        <v>405</v>
      </c>
      <c r="G285" s="18" t="s">
        <v>525</v>
      </c>
      <c r="H285" s="18" t="s">
        <v>281</v>
      </c>
      <c r="I285" s="336">
        <v>1</v>
      </c>
      <c r="J285" s="336">
        <v>9</v>
      </c>
      <c r="K285" s="18" t="s">
        <v>257</v>
      </c>
      <c r="L285" s="18" t="s">
        <v>306</v>
      </c>
      <c r="M285" s="336">
        <v>0</v>
      </c>
      <c r="N285" s="235">
        <v>45627</v>
      </c>
      <c r="O285" s="20">
        <v>464283</v>
      </c>
      <c r="P285" s="20">
        <v>24435.947368421053</v>
      </c>
      <c r="Q285" s="20">
        <v>200722.85</v>
      </c>
      <c r="R285" s="20">
        <v>10564.36052631579</v>
      </c>
      <c r="S285" s="20">
        <v>39965</v>
      </c>
      <c r="T285" s="20">
        <v>2103.4210526315787</v>
      </c>
      <c r="U285" s="20">
        <v>160757.85</v>
      </c>
      <c r="V285" s="20">
        <v>8460.9394736842114</v>
      </c>
      <c r="W285" s="20">
        <v>23110.74</v>
      </c>
      <c r="X285" s="20">
        <v>0</v>
      </c>
      <c r="Y285" s="20">
        <v>133437.71</v>
      </c>
      <c r="Z285" s="20">
        <v>44174.400000000023</v>
      </c>
      <c r="AA285" s="21">
        <v>2324.9684210526329</v>
      </c>
      <c r="AB285" s="120">
        <v>0.12409999999999999</v>
      </c>
      <c r="AC285" s="138">
        <v>0.90485458222678838</v>
      </c>
      <c r="AD285" s="137">
        <v>-0.7807545822267884</v>
      </c>
    </row>
    <row r="286" spans="1:41" ht="14.25" x14ac:dyDescent="0.4">
      <c r="A286" s="252" t="s">
        <v>535</v>
      </c>
      <c r="B286" s="228">
        <v>45920</v>
      </c>
      <c r="C286" s="18">
        <v>520</v>
      </c>
      <c r="D286" s="18">
        <v>412577135</v>
      </c>
      <c r="E286" s="19">
        <v>1</v>
      </c>
      <c r="F286" s="18" t="s">
        <v>405</v>
      </c>
      <c r="G286" s="18" t="s">
        <v>524</v>
      </c>
      <c r="H286" s="18" t="s">
        <v>281</v>
      </c>
      <c r="I286" s="336">
        <v>1</v>
      </c>
      <c r="J286" s="336">
        <v>9</v>
      </c>
      <c r="K286" s="18" t="s">
        <v>257</v>
      </c>
      <c r="L286" s="18" t="s">
        <v>306</v>
      </c>
      <c r="M286" s="336">
        <v>0</v>
      </c>
      <c r="N286" s="235">
        <v>45627</v>
      </c>
      <c r="O286" s="20">
        <v>165411</v>
      </c>
      <c r="P286" s="20">
        <v>9189.5</v>
      </c>
      <c r="Q286" s="20">
        <v>98600.17</v>
      </c>
      <c r="R286" s="20">
        <v>5477.7872222222222</v>
      </c>
      <c r="S286" s="20">
        <v>15279</v>
      </c>
      <c r="T286" s="20">
        <v>848.83333333333337</v>
      </c>
      <c r="U286" s="20">
        <v>83321.17</v>
      </c>
      <c r="V286" s="20">
        <v>4628.9538888888892</v>
      </c>
      <c r="W286" s="20">
        <v>9046</v>
      </c>
      <c r="X286" s="20">
        <v>0</v>
      </c>
      <c r="Y286" s="20">
        <v>71774.05</v>
      </c>
      <c r="Z286" s="20">
        <v>17780.119999999995</v>
      </c>
      <c r="AA286" s="21">
        <v>987.78444444444415</v>
      </c>
      <c r="AB286" s="120">
        <v>0.124</v>
      </c>
      <c r="AC286" s="138">
        <v>0.89250944616742545</v>
      </c>
      <c r="AD286" s="137">
        <v>-0.76850944616742545</v>
      </c>
    </row>
    <row r="287" spans="1:41" ht="14.25" x14ac:dyDescent="0.4">
      <c r="A287" s="812" t="s">
        <v>535</v>
      </c>
      <c r="B287" s="813">
        <v>45919</v>
      </c>
      <c r="C287" s="814">
        <v>521</v>
      </c>
      <c r="D287" s="814">
        <v>412588001</v>
      </c>
      <c r="E287" s="815">
        <v>1</v>
      </c>
      <c r="F287" s="814" t="s">
        <v>405</v>
      </c>
      <c r="G287" s="814" t="s">
        <v>525</v>
      </c>
      <c r="H287" s="814" t="s">
        <v>281</v>
      </c>
      <c r="I287" s="814">
        <v>1</v>
      </c>
      <c r="J287" s="814">
        <v>9</v>
      </c>
      <c r="K287" s="814" t="s">
        <v>257</v>
      </c>
      <c r="L287" s="814" t="s">
        <v>306</v>
      </c>
      <c r="M287" s="814">
        <v>0</v>
      </c>
      <c r="N287" s="816">
        <v>45627</v>
      </c>
      <c r="O287" s="344">
        <v>0</v>
      </c>
      <c r="P287" s="344" t="s">
        <v>297</v>
      </c>
      <c r="Q287" s="344">
        <v>0</v>
      </c>
      <c r="R287" s="344" t="s">
        <v>297</v>
      </c>
      <c r="S287" s="344">
        <v>0</v>
      </c>
      <c r="T287" s="344" t="s">
        <v>297</v>
      </c>
      <c r="U287" s="344">
        <v>0</v>
      </c>
      <c r="V287" s="344" t="s">
        <v>297</v>
      </c>
      <c r="W287" s="344">
        <v>0</v>
      </c>
      <c r="X287" s="344">
        <v>0</v>
      </c>
      <c r="Y287" s="344">
        <v>0</v>
      </c>
      <c r="Z287" s="344">
        <v>0</v>
      </c>
      <c r="AA287" s="345">
        <v>0</v>
      </c>
      <c r="AB287" s="346">
        <v>0.12409999999999999</v>
      </c>
      <c r="AC287" s="347" t="s">
        <v>297</v>
      </c>
      <c r="AD287" s="348" t="s">
        <v>297</v>
      </c>
    </row>
    <row r="288" spans="1:41" ht="14.25" x14ac:dyDescent="0.4">
      <c r="A288" s="812" t="s">
        <v>535</v>
      </c>
      <c r="B288" s="813">
        <v>45918</v>
      </c>
      <c r="C288" s="814">
        <v>522</v>
      </c>
      <c r="D288" s="814">
        <v>412598820</v>
      </c>
      <c r="E288" s="815">
        <v>0.01</v>
      </c>
      <c r="F288" s="814" t="s">
        <v>228</v>
      </c>
      <c r="G288" s="814" t="s">
        <v>499</v>
      </c>
      <c r="H288" s="814" t="s">
        <v>344</v>
      </c>
      <c r="I288" s="814">
        <v>100</v>
      </c>
      <c r="J288" s="814">
        <v>1000</v>
      </c>
      <c r="K288" s="814" t="s">
        <v>256</v>
      </c>
      <c r="L288" s="814" t="s">
        <v>312</v>
      </c>
      <c r="M288" s="814">
        <v>0</v>
      </c>
      <c r="N288" s="816">
        <v>45627</v>
      </c>
      <c r="O288" s="344">
        <v>205122</v>
      </c>
      <c r="P288" s="344">
        <v>10256.1</v>
      </c>
      <c r="Q288" s="344">
        <v>90881.05</v>
      </c>
      <c r="R288" s="344">
        <v>4544.0524999999998</v>
      </c>
      <c r="S288" s="344">
        <v>15107</v>
      </c>
      <c r="T288" s="344">
        <v>755.35</v>
      </c>
      <c r="U288" s="344">
        <v>75774.05</v>
      </c>
      <c r="V288" s="344">
        <v>3788.7025000000003</v>
      </c>
      <c r="W288" s="344">
        <v>9042.94</v>
      </c>
      <c r="X288" s="344">
        <v>0</v>
      </c>
      <c r="Y288" s="344">
        <v>45703.31</v>
      </c>
      <c r="Z288" s="344">
        <v>36134.800000000003</v>
      </c>
      <c r="AA288" s="345">
        <v>1806.7400000000002</v>
      </c>
      <c r="AB288" s="346">
        <v>9.8600000000000021E-2</v>
      </c>
      <c r="AC288" s="347">
        <v>0.82383752108501285</v>
      </c>
      <c r="AD288" s="348">
        <v>-0.72523752108501283</v>
      </c>
    </row>
    <row r="289" spans="1:30" ht="14.25" x14ac:dyDescent="0.4">
      <c r="A289" s="812" t="s">
        <v>535</v>
      </c>
      <c r="B289" s="813">
        <v>45918</v>
      </c>
      <c r="C289" s="814">
        <v>523</v>
      </c>
      <c r="D289" s="814">
        <v>412604733</v>
      </c>
      <c r="E289" s="815">
        <v>0.01</v>
      </c>
      <c r="F289" s="814" t="s">
        <v>228</v>
      </c>
      <c r="G289" s="814" t="s">
        <v>498</v>
      </c>
      <c r="H289" s="814" t="s">
        <v>345</v>
      </c>
      <c r="I289" s="814">
        <v>88</v>
      </c>
      <c r="J289" s="814">
        <v>880</v>
      </c>
      <c r="K289" s="814" t="s">
        <v>256</v>
      </c>
      <c r="L289" s="814" t="s">
        <v>312</v>
      </c>
      <c r="M289" s="814">
        <v>0</v>
      </c>
      <c r="N289" s="816">
        <v>45627</v>
      </c>
      <c r="O289" s="344">
        <v>166616.56</v>
      </c>
      <c r="P289" s="344">
        <v>8330.8279999999995</v>
      </c>
      <c r="Q289" s="344">
        <v>83518.080000000002</v>
      </c>
      <c r="R289" s="344">
        <v>4175.9040000000005</v>
      </c>
      <c r="S289" s="344">
        <v>8319</v>
      </c>
      <c r="T289" s="344">
        <v>415.95</v>
      </c>
      <c r="U289" s="344">
        <v>75199.08</v>
      </c>
      <c r="V289" s="344">
        <v>3759.9540000000002</v>
      </c>
      <c r="W289" s="344">
        <v>3465.04</v>
      </c>
      <c r="X289" s="344">
        <v>0</v>
      </c>
      <c r="Y289" s="344">
        <v>54465.72</v>
      </c>
      <c r="Z289" s="344">
        <v>25587.32</v>
      </c>
      <c r="AA289" s="345">
        <v>1279.366</v>
      </c>
      <c r="AB289" s="346">
        <v>9.8600000000000021E-2</v>
      </c>
      <c r="AC289" s="347">
        <v>0.84642991068834927</v>
      </c>
      <c r="AD289" s="348">
        <v>-0.74782991068834925</v>
      </c>
    </row>
    <row r="290" spans="1:30" ht="14.25" x14ac:dyDescent="0.4">
      <c r="A290" s="812" t="s">
        <v>535</v>
      </c>
      <c r="B290" s="813">
        <v>45919</v>
      </c>
      <c r="C290" s="814">
        <v>524</v>
      </c>
      <c r="D290" s="814">
        <v>412613784</v>
      </c>
      <c r="E290" s="815">
        <v>0.01</v>
      </c>
      <c r="F290" s="814" t="s">
        <v>228</v>
      </c>
      <c r="G290" s="814" t="s">
        <v>526</v>
      </c>
      <c r="H290" s="814" t="s">
        <v>398</v>
      </c>
      <c r="I290" s="814">
        <v>100</v>
      </c>
      <c r="J290" s="814">
        <v>1000</v>
      </c>
      <c r="K290" s="814" t="s">
        <v>256</v>
      </c>
      <c r="L290" s="814" t="s">
        <v>312</v>
      </c>
      <c r="M290" s="814">
        <v>0</v>
      </c>
      <c r="N290" s="816">
        <v>45627</v>
      </c>
      <c r="O290" s="344">
        <v>167769.5</v>
      </c>
      <c r="P290" s="344">
        <v>8829.9736842105267</v>
      </c>
      <c r="Q290" s="344">
        <v>85635.07</v>
      </c>
      <c r="R290" s="344">
        <v>4507.1089473684215</v>
      </c>
      <c r="S290" s="344">
        <v>12773</v>
      </c>
      <c r="T290" s="344">
        <v>672.26315789473688</v>
      </c>
      <c r="U290" s="344">
        <v>72862.070000000007</v>
      </c>
      <c r="V290" s="344">
        <v>3834.8457894736844</v>
      </c>
      <c r="W290" s="344">
        <v>14461.68</v>
      </c>
      <c r="X290" s="344">
        <v>0</v>
      </c>
      <c r="Y290" s="344">
        <v>56478.55</v>
      </c>
      <c r="Z290" s="344">
        <v>14694.839999999997</v>
      </c>
      <c r="AA290" s="345">
        <v>773.41263157894718</v>
      </c>
      <c r="AB290" s="346">
        <v>0.10999999999999999</v>
      </c>
      <c r="AC290" s="347">
        <v>0.91241053946039063</v>
      </c>
      <c r="AD290" s="348">
        <v>-0.80241053946039065</v>
      </c>
    </row>
    <row r="291" spans="1:30" ht="14.25" x14ac:dyDescent="0.4">
      <c r="A291" s="812" t="s">
        <v>535</v>
      </c>
      <c r="B291" s="813">
        <v>45919</v>
      </c>
      <c r="C291" s="814">
        <v>525</v>
      </c>
      <c r="D291" s="814">
        <v>412622502</v>
      </c>
      <c r="E291" s="815">
        <v>0.01</v>
      </c>
      <c r="F291" s="814" t="s">
        <v>228</v>
      </c>
      <c r="G291" s="814" t="s">
        <v>527</v>
      </c>
      <c r="H291" s="814" t="s">
        <v>398</v>
      </c>
      <c r="I291" s="814">
        <v>100</v>
      </c>
      <c r="J291" s="814">
        <v>1000</v>
      </c>
      <c r="K291" s="814" t="s">
        <v>256</v>
      </c>
      <c r="L291" s="814" t="s">
        <v>312</v>
      </c>
      <c r="M291" s="814">
        <v>0</v>
      </c>
      <c r="N291" s="816">
        <v>45627</v>
      </c>
      <c r="O291" s="344">
        <v>178418.5</v>
      </c>
      <c r="P291" s="344">
        <v>9390.4473684210534</v>
      </c>
      <c r="Q291" s="344">
        <v>90116.59</v>
      </c>
      <c r="R291" s="344">
        <v>4742.9784210526313</v>
      </c>
      <c r="S291" s="344">
        <v>19496</v>
      </c>
      <c r="T291" s="344">
        <v>1026.1052631578948</v>
      </c>
      <c r="U291" s="344">
        <v>70620.59</v>
      </c>
      <c r="V291" s="344">
        <v>3716.8731578947368</v>
      </c>
      <c r="W291" s="344">
        <v>17750.189999999999</v>
      </c>
      <c r="X291" s="344">
        <v>0</v>
      </c>
      <c r="Y291" s="344">
        <v>63554.86</v>
      </c>
      <c r="Z291" s="344">
        <v>8811.5399999999936</v>
      </c>
      <c r="AA291" s="345">
        <v>463.76526315789442</v>
      </c>
      <c r="AB291" s="346">
        <v>0.10999999999999999</v>
      </c>
      <c r="AC291" s="347">
        <v>0.950613081042605</v>
      </c>
      <c r="AD291" s="348">
        <v>-0.84061308104260501</v>
      </c>
    </row>
    <row r="292" spans="1:30" ht="14.25" x14ac:dyDescent="0.4">
      <c r="A292" s="812" t="s">
        <v>535</v>
      </c>
      <c r="B292" s="813">
        <v>45919</v>
      </c>
      <c r="C292" s="814">
        <v>526</v>
      </c>
      <c r="D292" s="814">
        <v>412638323</v>
      </c>
      <c r="E292" s="815">
        <v>0.01</v>
      </c>
      <c r="F292" s="814" t="s">
        <v>405</v>
      </c>
      <c r="G292" s="814" t="s">
        <v>528</v>
      </c>
      <c r="H292" s="814" t="s">
        <v>351</v>
      </c>
      <c r="I292" s="814">
        <v>75</v>
      </c>
      <c r="J292" s="814">
        <v>750</v>
      </c>
      <c r="K292" s="814" t="s">
        <v>256</v>
      </c>
      <c r="L292" s="814" t="s">
        <v>311</v>
      </c>
      <c r="M292" s="814">
        <v>0</v>
      </c>
      <c r="N292" s="816">
        <v>45627</v>
      </c>
      <c r="O292" s="344">
        <v>81826</v>
      </c>
      <c r="P292" s="344">
        <v>4306.6315789473683</v>
      </c>
      <c r="Q292" s="344">
        <v>36098.18</v>
      </c>
      <c r="R292" s="344">
        <v>1899.9042105263159</v>
      </c>
      <c r="S292" s="344">
        <v>2340</v>
      </c>
      <c r="T292" s="344">
        <v>123.15789473684211</v>
      </c>
      <c r="U292" s="344">
        <v>33758.18</v>
      </c>
      <c r="V292" s="344">
        <v>1776.7463157894738</v>
      </c>
      <c r="W292" s="344">
        <v>1272</v>
      </c>
      <c r="X292" s="344">
        <v>0</v>
      </c>
      <c r="Y292" s="344">
        <v>22294.93</v>
      </c>
      <c r="Z292" s="344">
        <v>12531.25</v>
      </c>
      <c r="AA292" s="345">
        <v>659.53947368421052</v>
      </c>
      <c r="AB292" s="346">
        <v>0.1331</v>
      </c>
      <c r="AC292" s="347">
        <v>0.8468549116417764</v>
      </c>
      <c r="AD292" s="348">
        <v>-0.7137549116417764</v>
      </c>
    </row>
    <row r="293" spans="1:30" ht="14.25" x14ac:dyDescent="0.4">
      <c r="A293" s="812" t="s">
        <v>535</v>
      </c>
      <c r="B293" s="813">
        <v>45919</v>
      </c>
      <c r="C293" s="814">
        <v>527</v>
      </c>
      <c r="D293" s="814">
        <v>412648442</v>
      </c>
      <c r="E293" s="815">
        <v>0.01</v>
      </c>
      <c r="F293" s="814" t="s">
        <v>405</v>
      </c>
      <c r="G293" s="814" t="s">
        <v>529</v>
      </c>
      <c r="H293" s="814" t="s">
        <v>351</v>
      </c>
      <c r="I293" s="814">
        <v>75</v>
      </c>
      <c r="J293" s="814">
        <v>750</v>
      </c>
      <c r="K293" s="814" t="s">
        <v>256</v>
      </c>
      <c r="L293" s="814" t="s">
        <v>311</v>
      </c>
      <c r="M293" s="814">
        <v>0</v>
      </c>
      <c r="N293" s="816">
        <v>45627</v>
      </c>
      <c r="O293" s="344">
        <v>279477.09000000003</v>
      </c>
      <c r="P293" s="344">
        <v>14709.320526315791</v>
      </c>
      <c r="Q293" s="344">
        <v>127332.08</v>
      </c>
      <c r="R293" s="344">
        <v>6701.6884210526314</v>
      </c>
      <c r="S293" s="344">
        <v>20562</v>
      </c>
      <c r="T293" s="344">
        <v>1082.2105263157894</v>
      </c>
      <c r="U293" s="344">
        <v>106770.08</v>
      </c>
      <c r="V293" s="344">
        <v>5619.4778947368422</v>
      </c>
      <c r="W293" s="344">
        <v>7892.96</v>
      </c>
      <c r="X293" s="344">
        <v>0</v>
      </c>
      <c r="Y293" s="344">
        <v>81379.78</v>
      </c>
      <c r="Z293" s="344">
        <v>38059.339999999997</v>
      </c>
      <c r="AA293" s="345">
        <v>2003.1231578947366</v>
      </c>
      <c r="AB293" s="346">
        <v>0.13639999999999997</v>
      </c>
      <c r="AC293" s="347">
        <v>0.8638194636991533</v>
      </c>
      <c r="AD293" s="348">
        <v>-0.72741946369915333</v>
      </c>
    </row>
    <row r="294" spans="1:30" ht="14.25" x14ac:dyDescent="0.4">
      <c r="A294" s="812" t="s">
        <v>535</v>
      </c>
      <c r="B294" s="813">
        <v>45919</v>
      </c>
      <c r="C294" s="814">
        <v>528</v>
      </c>
      <c r="D294" s="814">
        <v>412659119</v>
      </c>
      <c r="E294" s="815">
        <v>0.01</v>
      </c>
      <c r="F294" s="814" t="s">
        <v>405</v>
      </c>
      <c r="G294" s="814" t="s">
        <v>528</v>
      </c>
      <c r="H294" s="814" t="s">
        <v>351</v>
      </c>
      <c r="I294" s="814">
        <v>75</v>
      </c>
      <c r="J294" s="814">
        <v>750</v>
      </c>
      <c r="K294" s="814" t="s">
        <v>256</v>
      </c>
      <c r="L294" s="814" t="s">
        <v>311</v>
      </c>
      <c r="M294" s="814">
        <v>0</v>
      </c>
      <c r="N294" s="816">
        <v>45627</v>
      </c>
      <c r="O294" s="344">
        <v>392397.27</v>
      </c>
      <c r="P294" s="344">
        <v>20652.487894736842</v>
      </c>
      <c r="Q294" s="344">
        <v>143489.4</v>
      </c>
      <c r="R294" s="344">
        <v>7552.0736842105262</v>
      </c>
      <c r="S294" s="344">
        <v>20643</v>
      </c>
      <c r="T294" s="344">
        <v>1086.4736842105262</v>
      </c>
      <c r="U294" s="344">
        <v>122846.39999999999</v>
      </c>
      <c r="V294" s="344">
        <v>6465.5999999999995</v>
      </c>
      <c r="W294" s="344">
        <v>3602.1</v>
      </c>
      <c r="X294" s="344">
        <v>0</v>
      </c>
      <c r="Y294" s="344">
        <v>87880.12</v>
      </c>
      <c r="Z294" s="344">
        <v>52007.179999999993</v>
      </c>
      <c r="AA294" s="345">
        <v>2737.22</v>
      </c>
      <c r="AB294" s="346">
        <v>0.1331</v>
      </c>
      <c r="AC294" s="347">
        <v>0.86746294131964785</v>
      </c>
      <c r="AD294" s="348">
        <v>-0.73436294131964786</v>
      </c>
    </row>
    <row r="295" spans="1:30" ht="14.25" x14ac:dyDescent="0.4">
      <c r="A295" s="812" t="s">
        <v>535</v>
      </c>
      <c r="B295" s="813">
        <v>45919</v>
      </c>
      <c r="C295" s="814">
        <v>529</v>
      </c>
      <c r="D295" s="814">
        <v>412669521</v>
      </c>
      <c r="E295" s="815">
        <v>0.01</v>
      </c>
      <c r="F295" s="814" t="s">
        <v>405</v>
      </c>
      <c r="G295" s="814" t="s">
        <v>457</v>
      </c>
      <c r="H295" s="814" t="s">
        <v>362</v>
      </c>
      <c r="I295" s="814">
        <v>200</v>
      </c>
      <c r="J295" s="814">
        <v>800</v>
      </c>
      <c r="K295" s="814" t="s">
        <v>256</v>
      </c>
      <c r="L295" s="814" t="s">
        <v>311</v>
      </c>
      <c r="M295" s="814">
        <v>0</v>
      </c>
      <c r="N295" s="816">
        <v>45627</v>
      </c>
      <c r="O295" s="344">
        <v>84671.28</v>
      </c>
      <c r="P295" s="344">
        <v>4456.3831578947365</v>
      </c>
      <c r="Q295" s="344">
        <v>60362.96</v>
      </c>
      <c r="R295" s="344">
        <v>3176.9978947368422</v>
      </c>
      <c r="S295" s="344">
        <v>13885</v>
      </c>
      <c r="T295" s="344">
        <v>730.78947368421052</v>
      </c>
      <c r="U295" s="344">
        <v>46477.96</v>
      </c>
      <c r="V295" s="344">
        <v>2446.2084210526314</v>
      </c>
      <c r="W295" s="344">
        <v>13363.4</v>
      </c>
      <c r="X295" s="344">
        <v>0</v>
      </c>
      <c r="Y295" s="344">
        <v>37405.870000000003</v>
      </c>
      <c r="Z295" s="344">
        <v>9593.6899999999951</v>
      </c>
      <c r="AA295" s="345">
        <v>504.93105263157867</v>
      </c>
      <c r="AB295" s="346">
        <v>0.10929999999999995</v>
      </c>
      <c r="AC295" s="347">
        <v>0.8866948745784875</v>
      </c>
      <c r="AD295" s="348">
        <v>-0.77739487457848755</v>
      </c>
    </row>
    <row r="296" spans="1:30" ht="14.25" x14ac:dyDescent="0.4">
      <c r="A296" s="812" t="s">
        <v>535</v>
      </c>
      <c r="B296" s="813">
        <v>45919</v>
      </c>
      <c r="C296" s="814">
        <v>530</v>
      </c>
      <c r="D296" s="814">
        <v>412675188</v>
      </c>
      <c r="E296" s="815">
        <v>0.01</v>
      </c>
      <c r="F296" s="814" t="s">
        <v>405</v>
      </c>
      <c r="G296" s="814" t="s">
        <v>457</v>
      </c>
      <c r="H296" s="814" t="s">
        <v>362</v>
      </c>
      <c r="I296" s="814">
        <v>200</v>
      </c>
      <c r="J296" s="814">
        <v>800</v>
      </c>
      <c r="K296" s="814" t="s">
        <v>256</v>
      </c>
      <c r="L296" s="814" t="s">
        <v>311</v>
      </c>
      <c r="M296" s="814">
        <v>0</v>
      </c>
      <c r="N296" s="816">
        <v>45627</v>
      </c>
      <c r="O296" s="344">
        <v>45305.51</v>
      </c>
      <c r="P296" s="344">
        <v>2384.5005263157896</v>
      </c>
      <c r="Q296" s="344">
        <v>38276.410000000003</v>
      </c>
      <c r="R296" s="344">
        <v>2014.5478947368422</v>
      </c>
      <c r="S296" s="344">
        <v>6619</v>
      </c>
      <c r="T296" s="344">
        <v>348.36842105263156</v>
      </c>
      <c r="U296" s="344">
        <v>31657.41</v>
      </c>
      <c r="V296" s="344">
        <v>1666.1794736842105</v>
      </c>
      <c r="W296" s="344">
        <v>11074.16</v>
      </c>
      <c r="X296" s="344">
        <v>0</v>
      </c>
      <c r="Y296" s="344">
        <v>30141.89</v>
      </c>
      <c r="Z296" s="344">
        <v>-2939.6399999999994</v>
      </c>
      <c r="AA296" s="345">
        <v>-154.71789473684208</v>
      </c>
      <c r="AB296" s="346">
        <v>0.10929999999999995</v>
      </c>
      <c r="AC296" s="347">
        <v>1.0648848230601531</v>
      </c>
      <c r="AD296" s="348">
        <v>-0.95558482306015313</v>
      </c>
    </row>
    <row r="297" spans="1:30" ht="14.25" x14ac:dyDescent="0.4">
      <c r="A297" s="812" t="s">
        <v>535</v>
      </c>
      <c r="B297" s="813">
        <v>45919</v>
      </c>
      <c r="C297" s="814">
        <v>531</v>
      </c>
      <c r="D297" s="814">
        <v>412684781</v>
      </c>
      <c r="E297" s="815">
        <v>0.01</v>
      </c>
      <c r="F297" s="814" t="s">
        <v>405</v>
      </c>
      <c r="G297" s="814" t="s">
        <v>457</v>
      </c>
      <c r="H297" s="814" t="s">
        <v>362</v>
      </c>
      <c r="I297" s="814">
        <v>200</v>
      </c>
      <c r="J297" s="814">
        <v>800</v>
      </c>
      <c r="K297" s="814" t="s">
        <v>256</v>
      </c>
      <c r="L297" s="814" t="s">
        <v>311</v>
      </c>
      <c r="M297" s="814">
        <v>0</v>
      </c>
      <c r="N297" s="816">
        <v>45627</v>
      </c>
      <c r="O297" s="344">
        <v>70017.960000000006</v>
      </c>
      <c r="P297" s="344">
        <v>3685.1557894736848</v>
      </c>
      <c r="Q297" s="344">
        <v>48393.09</v>
      </c>
      <c r="R297" s="344">
        <v>2547.0047368421051</v>
      </c>
      <c r="S297" s="344">
        <v>11387</v>
      </c>
      <c r="T297" s="344">
        <v>599.31578947368416</v>
      </c>
      <c r="U297" s="344">
        <v>37006.089999999997</v>
      </c>
      <c r="V297" s="344">
        <v>1947.6889473684209</v>
      </c>
      <c r="W297" s="344">
        <v>11773.54</v>
      </c>
      <c r="X297" s="344">
        <v>0</v>
      </c>
      <c r="Y297" s="344">
        <v>33174.19</v>
      </c>
      <c r="Z297" s="344">
        <v>3445.3599999999933</v>
      </c>
      <c r="AA297" s="345">
        <v>181.33473684210492</v>
      </c>
      <c r="AB297" s="346">
        <v>0.10929999999999995</v>
      </c>
      <c r="AC297" s="347">
        <v>0.95079319648844385</v>
      </c>
      <c r="AD297" s="348">
        <v>-0.8414931964884439</v>
      </c>
    </row>
    <row r="298" spans="1:30" ht="14.25" x14ac:dyDescent="0.4">
      <c r="A298" s="812" t="s">
        <v>535</v>
      </c>
      <c r="B298" s="813">
        <v>45920</v>
      </c>
      <c r="C298" s="814">
        <v>532</v>
      </c>
      <c r="D298" s="814">
        <v>412695848</v>
      </c>
      <c r="E298" s="815">
        <v>0.01</v>
      </c>
      <c r="F298" s="814" t="s">
        <v>271</v>
      </c>
      <c r="G298" s="814" t="s">
        <v>530</v>
      </c>
      <c r="H298" s="814" t="s">
        <v>399</v>
      </c>
      <c r="I298" s="814">
        <v>75</v>
      </c>
      <c r="J298" s="814">
        <v>750</v>
      </c>
      <c r="K298" s="814" t="s">
        <v>256</v>
      </c>
      <c r="L298" s="814" t="s">
        <v>323</v>
      </c>
      <c r="M298" s="814">
        <v>0</v>
      </c>
      <c r="N298" s="816">
        <v>45595</v>
      </c>
      <c r="O298" s="344">
        <v>168081.07</v>
      </c>
      <c r="P298" s="344">
        <v>9337.8372222222224</v>
      </c>
      <c r="Q298" s="344">
        <v>144961.12</v>
      </c>
      <c r="R298" s="344">
        <v>8053.3955555555549</v>
      </c>
      <c r="S298" s="344">
        <v>20050</v>
      </c>
      <c r="T298" s="344">
        <v>1113.8888888888889</v>
      </c>
      <c r="U298" s="344">
        <v>124911.12</v>
      </c>
      <c r="V298" s="344">
        <v>6939.5066666666662</v>
      </c>
      <c r="W298" s="344">
        <v>16905.900000000001</v>
      </c>
      <c r="X298" s="344">
        <v>0</v>
      </c>
      <c r="Y298" s="344">
        <v>112745.41</v>
      </c>
      <c r="Z298" s="344">
        <v>15309.809999999998</v>
      </c>
      <c r="AA298" s="345">
        <v>850.54499999999985</v>
      </c>
      <c r="AB298" s="346">
        <v>0.13949999999999996</v>
      </c>
      <c r="AC298" s="347">
        <v>0.90891413292407053</v>
      </c>
      <c r="AD298" s="348">
        <v>-0.76941413292407057</v>
      </c>
    </row>
    <row r="299" spans="1:30" ht="14.25" x14ac:dyDescent="0.4">
      <c r="A299" s="812" t="s">
        <v>535</v>
      </c>
      <c r="B299" s="813">
        <v>45920</v>
      </c>
      <c r="C299" s="814">
        <v>533</v>
      </c>
      <c r="D299" s="814">
        <v>412709622</v>
      </c>
      <c r="E299" s="815">
        <v>0.01</v>
      </c>
      <c r="F299" s="814" t="s">
        <v>271</v>
      </c>
      <c r="G299" s="814" t="s">
        <v>530</v>
      </c>
      <c r="H299" s="814" t="s">
        <v>399</v>
      </c>
      <c r="I299" s="814">
        <v>75</v>
      </c>
      <c r="J299" s="814">
        <v>750</v>
      </c>
      <c r="K299" s="814" t="s">
        <v>256</v>
      </c>
      <c r="L299" s="814" t="s">
        <v>323</v>
      </c>
      <c r="M299" s="814">
        <v>0</v>
      </c>
      <c r="N299" s="816">
        <v>45595</v>
      </c>
      <c r="O299" s="344">
        <v>258855.25</v>
      </c>
      <c r="P299" s="344">
        <v>14380.847222222223</v>
      </c>
      <c r="Q299" s="344">
        <v>176595.81</v>
      </c>
      <c r="R299" s="344">
        <v>9810.878333333334</v>
      </c>
      <c r="S299" s="344">
        <v>26027</v>
      </c>
      <c r="T299" s="344">
        <v>1445.9444444444443</v>
      </c>
      <c r="U299" s="344">
        <v>150568.81</v>
      </c>
      <c r="V299" s="344">
        <v>8364.9338888888888</v>
      </c>
      <c r="W299" s="344">
        <v>55300.45</v>
      </c>
      <c r="X299" s="344">
        <v>0</v>
      </c>
      <c r="Y299" s="344">
        <v>110000.15</v>
      </c>
      <c r="Z299" s="344">
        <v>11295.210000000021</v>
      </c>
      <c r="AA299" s="345">
        <v>627.51166666666779</v>
      </c>
      <c r="AB299" s="346">
        <v>0.13949999999999996</v>
      </c>
      <c r="AC299" s="347">
        <v>0.95636476370481183</v>
      </c>
      <c r="AD299" s="348">
        <v>-0.81686476370481187</v>
      </c>
    </row>
    <row r="300" spans="1:30" ht="14.25" x14ac:dyDescent="0.4">
      <c r="A300" s="812" t="s">
        <v>535</v>
      </c>
      <c r="B300" s="813">
        <v>45920</v>
      </c>
      <c r="C300" s="814">
        <v>534</v>
      </c>
      <c r="D300" s="814">
        <v>412719363</v>
      </c>
      <c r="E300" s="815">
        <v>0.01</v>
      </c>
      <c r="F300" s="814" t="s">
        <v>271</v>
      </c>
      <c r="G300" s="814" t="s">
        <v>530</v>
      </c>
      <c r="H300" s="814" t="s">
        <v>399</v>
      </c>
      <c r="I300" s="814">
        <v>75</v>
      </c>
      <c r="J300" s="814">
        <v>750</v>
      </c>
      <c r="K300" s="814" t="s">
        <v>256</v>
      </c>
      <c r="L300" s="814" t="s">
        <v>323</v>
      </c>
      <c r="M300" s="814">
        <v>0</v>
      </c>
      <c r="N300" s="816">
        <v>45595</v>
      </c>
      <c r="O300" s="344">
        <v>308524.68</v>
      </c>
      <c r="P300" s="344">
        <v>17140.259999999998</v>
      </c>
      <c r="Q300" s="344">
        <v>179603.36</v>
      </c>
      <c r="R300" s="344">
        <v>9977.9644444444439</v>
      </c>
      <c r="S300" s="344">
        <v>48815</v>
      </c>
      <c r="T300" s="344">
        <v>2711.9444444444443</v>
      </c>
      <c r="U300" s="344">
        <v>130788.36</v>
      </c>
      <c r="V300" s="344">
        <v>7266.02</v>
      </c>
      <c r="W300" s="344">
        <v>60605.2</v>
      </c>
      <c r="X300" s="344">
        <v>0</v>
      </c>
      <c r="Y300" s="344">
        <v>91972.38</v>
      </c>
      <c r="Z300" s="344">
        <v>27025.77999999997</v>
      </c>
      <c r="AA300" s="345">
        <v>1501.4322222222206</v>
      </c>
      <c r="AB300" s="346">
        <v>0.13949999999999996</v>
      </c>
      <c r="AC300" s="347">
        <v>0.91240318278589583</v>
      </c>
      <c r="AD300" s="348">
        <v>-0.77290318278589587</v>
      </c>
    </row>
    <row r="301" spans="1:30" ht="14.25" x14ac:dyDescent="0.4">
      <c r="A301" s="812" t="s">
        <v>535</v>
      </c>
      <c r="B301" s="813">
        <v>45920</v>
      </c>
      <c r="C301" s="814">
        <v>535</v>
      </c>
      <c r="D301" s="814">
        <v>412723397</v>
      </c>
      <c r="E301" s="815">
        <v>0.01</v>
      </c>
      <c r="F301" s="814" t="s">
        <v>271</v>
      </c>
      <c r="G301" s="814" t="s">
        <v>531</v>
      </c>
      <c r="H301" s="814" t="s">
        <v>385</v>
      </c>
      <c r="I301" s="814">
        <v>60</v>
      </c>
      <c r="J301" s="814">
        <v>600</v>
      </c>
      <c r="K301" s="814" t="s">
        <v>256</v>
      </c>
      <c r="L301" s="814" t="s">
        <v>323</v>
      </c>
      <c r="M301" s="814">
        <v>0</v>
      </c>
      <c r="N301" s="816">
        <v>45595</v>
      </c>
      <c r="O301" s="344">
        <v>143361.4</v>
      </c>
      <c r="P301" s="344">
        <v>7964.5222222222219</v>
      </c>
      <c r="Q301" s="344">
        <v>83233.52</v>
      </c>
      <c r="R301" s="344">
        <v>4624.0844444444447</v>
      </c>
      <c r="S301" s="344">
        <v>9324</v>
      </c>
      <c r="T301" s="344">
        <v>518</v>
      </c>
      <c r="U301" s="344">
        <v>73909.52</v>
      </c>
      <c r="V301" s="344">
        <v>4106.0844444444447</v>
      </c>
      <c r="W301" s="344">
        <v>10788.58</v>
      </c>
      <c r="X301" s="344">
        <v>0</v>
      </c>
      <c r="Y301" s="344">
        <v>48920.71</v>
      </c>
      <c r="Z301" s="344">
        <v>23524.230000000003</v>
      </c>
      <c r="AA301" s="345">
        <v>1306.9016666666669</v>
      </c>
      <c r="AB301" s="346">
        <v>0.13839999999999997</v>
      </c>
      <c r="AC301" s="347">
        <v>0.8359095963069556</v>
      </c>
      <c r="AD301" s="348">
        <v>-0.69750959630695564</v>
      </c>
    </row>
    <row r="302" spans="1:30" ht="14.25" x14ac:dyDescent="0.4">
      <c r="A302" s="812" t="s">
        <v>535</v>
      </c>
      <c r="B302" s="813">
        <v>45920</v>
      </c>
      <c r="C302" s="814">
        <v>536</v>
      </c>
      <c r="D302" s="814">
        <v>412734928</v>
      </c>
      <c r="E302" s="815">
        <v>0.01</v>
      </c>
      <c r="F302" s="814" t="s">
        <v>271</v>
      </c>
      <c r="G302" s="814" t="s">
        <v>531</v>
      </c>
      <c r="H302" s="814" t="s">
        <v>385</v>
      </c>
      <c r="I302" s="814">
        <v>60</v>
      </c>
      <c r="J302" s="814">
        <v>600</v>
      </c>
      <c r="K302" s="814" t="s">
        <v>256</v>
      </c>
      <c r="L302" s="814" t="s">
        <v>323</v>
      </c>
      <c r="M302" s="814">
        <v>0</v>
      </c>
      <c r="N302" s="816">
        <v>45595</v>
      </c>
      <c r="O302" s="344">
        <v>175743.69</v>
      </c>
      <c r="P302" s="344">
        <v>9763.5383333333339</v>
      </c>
      <c r="Q302" s="344">
        <v>80324.100000000006</v>
      </c>
      <c r="R302" s="344">
        <v>4462.4500000000007</v>
      </c>
      <c r="S302" s="344">
        <v>15177</v>
      </c>
      <c r="T302" s="344">
        <v>843.16666666666663</v>
      </c>
      <c r="U302" s="344">
        <v>65147.1</v>
      </c>
      <c r="V302" s="344">
        <v>3619.2833333333333</v>
      </c>
      <c r="W302" s="344">
        <v>21154.33</v>
      </c>
      <c r="X302" s="344">
        <v>0</v>
      </c>
      <c r="Y302" s="344">
        <v>41424.839999999997</v>
      </c>
      <c r="Z302" s="344">
        <v>17744.930000000008</v>
      </c>
      <c r="AA302" s="345">
        <v>985.8294444444449</v>
      </c>
      <c r="AB302" s="346">
        <v>0.13839999999999997</v>
      </c>
      <c r="AC302" s="347">
        <v>0.89902949004883193</v>
      </c>
      <c r="AD302" s="348">
        <v>-0.76062949004883196</v>
      </c>
    </row>
    <row r="303" spans="1:30" ht="14.25" x14ac:dyDescent="0.4">
      <c r="A303" s="812" t="s">
        <v>535</v>
      </c>
      <c r="B303" s="813">
        <v>45920</v>
      </c>
      <c r="C303" s="814">
        <v>537</v>
      </c>
      <c r="D303" s="814">
        <v>412743358</v>
      </c>
      <c r="E303" s="815">
        <v>0.01</v>
      </c>
      <c r="F303" s="814" t="s">
        <v>271</v>
      </c>
      <c r="G303" s="814" t="s">
        <v>531</v>
      </c>
      <c r="H303" s="814" t="s">
        <v>385</v>
      </c>
      <c r="I303" s="814">
        <v>60</v>
      </c>
      <c r="J303" s="814">
        <v>600</v>
      </c>
      <c r="K303" s="814" t="s">
        <v>256</v>
      </c>
      <c r="L303" s="814" t="s">
        <v>323</v>
      </c>
      <c r="M303" s="814">
        <v>0</v>
      </c>
      <c r="N303" s="816">
        <v>45595</v>
      </c>
      <c r="O303" s="344">
        <v>178621.05</v>
      </c>
      <c r="P303" s="344">
        <v>9923.3916666666664</v>
      </c>
      <c r="Q303" s="344">
        <v>84796.84</v>
      </c>
      <c r="R303" s="344">
        <v>4710.9355555555558</v>
      </c>
      <c r="S303" s="344">
        <v>18768</v>
      </c>
      <c r="T303" s="344">
        <v>1042.6666666666667</v>
      </c>
      <c r="U303" s="344">
        <v>66028.84</v>
      </c>
      <c r="V303" s="344">
        <v>3668.2688888888888</v>
      </c>
      <c r="W303" s="344">
        <v>19564.2</v>
      </c>
      <c r="X303" s="344">
        <v>0</v>
      </c>
      <c r="Y303" s="344">
        <v>44644.04</v>
      </c>
      <c r="Z303" s="344">
        <v>20588.599999999991</v>
      </c>
      <c r="AA303" s="345">
        <v>1143.8111111111107</v>
      </c>
      <c r="AB303" s="346">
        <v>0.13839999999999997</v>
      </c>
      <c r="AC303" s="347">
        <v>0.88473586959655659</v>
      </c>
      <c r="AD303" s="348">
        <v>-0.74633586959655662</v>
      </c>
    </row>
    <row r="304" spans="1:30" ht="14.25" x14ac:dyDescent="0.4">
      <c r="A304" s="812" t="s">
        <v>535</v>
      </c>
      <c r="B304" s="813">
        <v>45921</v>
      </c>
      <c r="C304" s="814">
        <v>538</v>
      </c>
      <c r="D304" s="814">
        <v>412754475</v>
      </c>
      <c r="E304" s="815">
        <v>0.01</v>
      </c>
      <c r="F304" s="814" t="s">
        <v>156</v>
      </c>
      <c r="G304" s="814" t="s">
        <v>516</v>
      </c>
      <c r="H304" s="814" t="s">
        <v>400</v>
      </c>
      <c r="I304" s="814">
        <v>80</v>
      </c>
      <c r="J304" s="814">
        <v>400</v>
      </c>
      <c r="K304" s="814" t="s">
        <v>256</v>
      </c>
      <c r="L304" s="814" t="s">
        <v>325</v>
      </c>
      <c r="M304" s="814">
        <v>0</v>
      </c>
      <c r="N304" s="816">
        <v>45597</v>
      </c>
      <c r="O304" s="344">
        <v>136150.51</v>
      </c>
      <c r="P304" s="344">
        <v>8008.8535294117655</v>
      </c>
      <c r="Q304" s="344">
        <v>125643.16</v>
      </c>
      <c r="R304" s="344">
        <v>7390.774117647059</v>
      </c>
      <c r="S304" s="344">
        <v>8501</v>
      </c>
      <c r="T304" s="344">
        <v>500.05882352941177</v>
      </c>
      <c r="U304" s="344">
        <v>117142.16</v>
      </c>
      <c r="V304" s="344">
        <v>6890.7152941176473</v>
      </c>
      <c r="W304" s="344">
        <v>1786.95</v>
      </c>
      <c r="X304" s="344">
        <v>0</v>
      </c>
      <c r="Y304" s="344">
        <v>109458.22</v>
      </c>
      <c r="Z304" s="344">
        <v>14397.990000000005</v>
      </c>
      <c r="AA304" s="345">
        <v>846.9405882352944</v>
      </c>
      <c r="AB304" s="346">
        <v>0.1179</v>
      </c>
      <c r="AC304" s="347">
        <v>0.89424945966048897</v>
      </c>
      <c r="AD304" s="348">
        <v>-0.77634945966048896</v>
      </c>
    </row>
    <row r="305" spans="1:42" ht="14.25" x14ac:dyDescent="0.4">
      <c r="A305" s="252" t="s">
        <v>535</v>
      </c>
      <c r="B305" s="228">
        <v>45921</v>
      </c>
      <c r="C305" s="18">
        <v>539</v>
      </c>
      <c r="D305" s="18">
        <v>412764962</v>
      </c>
      <c r="E305" s="19">
        <v>0.01</v>
      </c>
      <c r="F305" s="18" t="s">
        <v>156</v>
      </c>
      <c r="G305" s="18" t="s">
        <v>515</v>
      </c>
      <c r="H305" s="18" t="s">
        <v>401</v>
      </c>
      <c r="I305" s="336">
        <v>80</v>
      </c>
      <c r="J305" s="336">
        <v>400</v>
      </c>
      <c r="K305" s="18" t="s">
        <v>256</v>
      </c>
      <c r="L305" s="18" t="s">
        <v>325</v>
      </c>
      <c r="M305" s="336">
        <v>0</v>
      </c>
      <c r="N305" s="235">
        <v>45597</v>
      </c>
      <c r="O305" s="20">
        <v>287772.06</v>
      </c>
      <c r="P305" s="20">
        <v>16927.768235294119</v>
      </c>
      <c r="Q305" s="20">
        <v>194003.36</v>
      </c>
      <c r="R305" s="20">
        <v>11411.962352941177</v>
      </c>
      <c r="S305" s="20">
        <v>28159</v>
      </c>
      <c r="T305" s="20">
        <v>1656.4117647058824</v>
      </c>
      <c r="U305" s="20">
        <v>165844.35999999999</v>
      </c>
      <c r="V305" s="20">
        <v>9755.5505882352936</v>
      </c>
      <c r="W305" s="20">
        <v>30177.49</v>
      </c>
      <c r="X305" s="20">
        <v>0</v>
      </c>
      <c r="Y305" s="20">
        <v>133345</v>
      </c>
      <c r="Z305" s="20">
        <v>30480.869999999995</v>
      </c>
      <c r="AA305" s="21">
        <v>1792.9923529411763</v>
      </c>
      <c r="AB305" s="120">
        <v>0.1179</v>
      </c>
      <c r="AC305" s="138">
        <v>0.89407981441978768</v>
      </c>
      <c r="AD305" s="137">
        <v>-0.77617981441978767</v>
      </c>
      <c r="AE305" s="17"/>
      <c r="AP305" s="17"/>
    </row>
    <row r="306" spans="1:42" ht="14.25" x14ac:dyDescent="0.4">
      <c r="A306" s="252" t="s">
        <v>535</v>
      </c>
      <c r="B306" s="228">
        <v>45920</v>
      </c>
      <c r="C306" s="18">
        <v>540</v>
      </c>
      <c r="D306" s="18">
        <v>412779847</v>
      </c>
      <c r="E306" s="19">
        <v>0.01</v>
      </c>
      <c r="F306" s="18" t="s">
        <v>156</v>
      </c>
      <c r="G306" s="18" t="s">
        <v>532</v>
      </c>
      <c r="H306" s="18" t="s">
        <v>395</v>
      </c>
      <c r="I306" s="336">
        <v>65</v>
      </c>
      <c r="J306" s="336">
        <v>520</v>
      </c>
      <c r="K306" s="18" t="s">
        <v>256</v>
      </c>
      <c r="L306" s="18" t="s">
        <v>325</v>
      </c>
      <c r="M306" s="336">
        <v>0</v>
      </c>
      <c r="N306" s="235">
        <v>45597</v>
      </c>
      <c r="O306" s="20">
        <v>176283.83</v>
      </c>
      <c r="P306" s="20">
        <v>9793.5461111111108</v>
      </c>
      <c r="Q306" s="20">
        <v>75853.36</v>
      </c>
      <c r="R306" s="20">
        <v>4214.0755555555552</v>
      </c>
      <c r="S306" s="20">
        <v>10273</v>
      </c>
      <c r="T306" s="20">
        <v>570.72222222222217</v>
      </c>
      <c r="U306" s="20">
        <v>65580.36</v>
      </c>
      <c r="V306" s="20">
        <v>3643.3533333333335</v>
      </c>
      <c r="W306" s="20">
        <v>7862.4</v>
      </c>
      <c r="X306" s="20">
        <v>0</v>
      </c>
      <c r="Y306" s="20">
        <v>44182.04</v>
      </c>
      <c r="Z306" s="20">
        <v>23808.92</v>
      </c>
      <c r="AA306" s="21">
        <v>1322.7177777777777</v>
      </c>
      <c r="AB306" s="120">
        <v>0.125</v>
      </c>
      <c r="AC306" s="138">
        <v>0.86493985296325804</v>
      </c>
      <c r="AD306" s="137">
        <v>-0.73993985296325804</v>
      </c>
      <c r="AE306" s="17"/>
      <c r="AP306" s="17"/>
    </row>
    <row r="307" spans="1:42" ht="14.25" x14ac:dyDescent="0.4">
      <c r="A307" s="252" t="s">
        <v>535</v>
      </c>
      <c r="B307" s="228">
        <v>45920</v>
      </c>
      <c r="C307" s="18">
        <v>541</v>
      </c>
      <c r="D307" s="18">
        <v>412783273</v>
      </c>
      <c r="E307" s="19">
        <v>0.01</v>
      </c>
      <c r="F307" s="18" t="s">
        <v>156</v>
      </c>
      <c r="G307" s="18" t="s">
        <v>532</v>
      </c>
      <c r="H307" s="18" t="s">
        <v>395</v>
      </c>
      <c r="I307" s="336">
        <v>65</v>
      </c>
      <c r="J307" s="336">
        <v>520</v>
      </c>
      <c r="K307" s="18" t="s">
        <v>256</v>
      </c>
      <c r="L307" s="18" t="s">
        <v>325</v>
      </c>
      <c r="M307" s="336">
        <v>0</v>
      </c>
      <c r="N307" s="235">
        <v>45597</v>
      </c>
      <c r="O307" s="20">
        <v>181341.23</v>
      </c>
      <c r="P307" s="20">
        <v>10074.512777777778</v>
      </c>
      <c r="Q307" s="20">
        <v>83176.149999999994</v>
      </c>
      <c r="R307" s="20">
        <v>4620.8972222222219</v>
      </c>
      <c r="S307" s="20">
        <v>10028</v>
      </c>
      <c r="T307" s="20">
        <v>557.11111111111109</v>
      </c>
      <c r="U307" s="20">
        <v>73148.149999999994</v>
      </c>
      <c r="V307" s="20">
        <v>4063.7861111111106</v>
      </c>
      <c r="W307" s="20">
        <v>14670.25</v>
      </c>
      <c r="X307" s="20">
        <v>0</v>
      </c>
      <c r="Y307" s="20">
        <v>49671.16</v>
      </c>
      <c r="Z307" s="20">
        <v>18834.739999999991</v>
      </c>
      <c r="AA307" s="21">
        <v>1046.374444444444</v>
      </c>
      <c r="AB307" s="120">
        <v>0.125</v>
      </c>
      <c r="AC307" s="138">
        <v>0.89613647155696474</v>
      </c>
      <c r="AD307" s="137">
        <v>-0.77113647155696474</v>
      </c>
      <c r="AE307" s="17"/>
      <c r="AP307" s="17"/>
    </row>
    <row r="308" spans="1:42" ht="14.25" x14ac:dyDescent="0.4">
      <c r="A308" s="812" t="s">
        <v>535</v>
      </c>
      <c r="B308" s="813">
        <v>45922</v>
      </c>
      <c r="C308" s="814">
        <v>542</v>
      </c>
      <c r="D308" s="814">
        <v>412792236</v>
      </c>
      <c r="E308" s="815">
        <v>0.01</v>
      </c>
      <c r="F308" s="814" t="s">
        <v>228</v>
      </c>
      <c r="G308" s="814" t="s">
        <v>533</v>
      </c>
      <c r="H308" s="814" t="s">
        <v>388</v>
      </c>
      <c r="I308" s="814">
        <v>100</v>
      </c>
      <c r="J308" s="814">
        <v>1000</v>
      </c>
      <c r="K308" s="814" t="s">
        <v>256</v>
      </c>
      <c r="L308" s="814" t="s">
        <v>328</v>
      </c>
      <c r="M308" s="814">
        <v>0</v>
      </c>
      <c r="N308" s="816">
        <v>45627</v>
      </c>
      <c r="O308" s="344">
        <v>158791</v>
      </c>
      <c r="P308" s="344">
        <v>9924.4375</v>
      </c>
      <c r="Q308" s="344">
        <v>107230.88</v>
      </c>
      <c r="R308" s="344">
        <v>6701.93</v>
      </c>
      <c r="S308" s="344">
        <v>11405</v>
      </c>
      <c r="T308" s="344">
        <v>712.8125</v>
      </c>
      <c r="U308" s="344">
        <v>95825.88</v>
      </c>
      <c r="V308" s="344">
        <v>5989.1175000000003</v>
      </c>
      <c r="W308" s="344">
        <v>23930.03</v>
      </c>
      <c r="X308" s="344">
        <v>0</v>
      </c>
      <c r="Y308" s="344">
        <v>55462.25</v>
      </c>
      <c r="Z308" s="344">
        <v>27838.600000000006</v>
      </c>
      <c r="AA308" s="345">
        <v>1739.9125000000004</v>
      </c>
      <c r="AB308" s="346">
        <v>0.12190000000000001</v>
      </c>
      <c r="AC308" s="347">
        <v>0.82468401861566454</v>
      </c>
      <c r="AD308" s="348">
        <v>-0.70278401861566453</v>
      </c>
      <c r="AE308" s="17"/>
      <c r="AP308" s="17"/>
    </row>
    <row r="309" spans="1:42" ht="14.25" x14ac:dyDescent="0.4">
      <c r="A309" s="812" t="s">
        <v>535</v>
      </c>
      <c r="B309" s="813">
        <v>45922</v>
      </c>
      <c r="C309" s="814">
        <v>543</v>
      </c>
      <c r="D309" s="814">
        <v>412807766</v>
      </c>
      <c r="E309" s="815">
        <v>0.01</v>
      </c>
      <c r="F309" s="814" t="s">
        <v>228</v>
      </c>
      <c r="G309" s="814" t="s">
        <v>533</v>
      </c>
      <c r="H309" s="814" t="s">
        <v>388</v>
      </c>
      <c r="I309" s="814">
        <v>100</v>
      </c>
      <c r="J309" s="814">
        <v>1000</v>
      </c>
      <c r="K309" s="814" t="s">
        <v>256</v>
      </c>
      <c r="L309" s="814" t="s">
        <v>328</v>
      </c>
      <c r="M309" s="814">
        <v>0</v>
      </c>
      <c r="N309" s="816">
        <v>45627</v>
      </c>
      <c r="O309" s="344">
        <v>184832</v>
      </c>
      <c r="P309" s="344">
        <v>11552</v>
      </c>
      <c r="Q309" s="344">
        <v>112532.85</v>
      </c>
      <c r="R309" s="344">
        <v>7033.3031250000004</v>
      </c>
      <c r="S309" s="344">
        <v>14240</v>
      </c>
      <c r="T309" s="344">
        <v>890</v>
      </c>
      <c r="U309" s="344">
        <v>98292.85</v>
      </c>
      <c r="V309" s="344">
        <v>6143.3031250000004</v>
      </c>
      <c r="W309" s="344">
        <v>9133.65</v>
      </c>
      <c r="X309" s="344">
        <v>0</v>
      </c>
      <c r="Y309" s="344">
        <v>67752.240000000005</v>
      </c>
      <c r="Z309" s="344">
        <v>35646.960000000006</v>
      </c>
      <c r="AA309" s="345">
        <v>2227.9350000000004</v>
      </c>
      <c r="AB309" s="346">
        <v>0.12190000000000001</v>
      </c>
      <c r="AC309" s="347">
        <v>0.80713859072022154</v>
      </c>
      <c r="AD309" s="348">
        <v>-0.68523859072022153</v>
      </c>
      <c r="AE309" s="17"/>
      <c r="AP309" s="17"/>
    </row>
    <row r="310" spans="1:42" ht="14.25" x14ac:dyDescent="0.4">
      <c r="A310" s="812" t="s">
        <v>535</v>
      </c>
      <c r="B310" s="813">
        <v>45920</v>
      </c>
      <c r="C310" s="814">
        <v>544</v>
      </c>
      <c r="D310" s="814">
        <v>412814243</v>
      </c>
      <c r="E310" s="815">
        <v>0.01</v>
      </c>
      <c r="F310" s="814" t="s">
        <v>278</v>
      </c>
      <c r="G310" s="814" t="s">
        <v>463</v>
      </c>
      <c r="H310" s="814" t="s">
        <v>368</v>
      </c>
      <c r="I310" s="814">
        <v>66</v>
      </c>
      <c r="J310" s="814">
        <v>660</v>
      </c>
      <c r="K310" s="814" t="s">
        <v>256</v>
      </c>
      <c r="L310" s="814" t="s">
        <v>316</v>
      </c>
      <c r="M310" s="814">
        <v>0</v>
      </c>
      <c r="N310" s="816">
        <v>45597</v>
      </c>
      <c r="O310" s="344">
        <v>125510.41</v>
      </c>
      <c r="P310" s="344">
        <v>6972.8005555555555</v>
      </c>
      <c r="Q310" s="344">
        <v>60349.88</v>
      </c>
      <c r="R310" s="344">
        <v>3352.7711111111112</v>
      </c>
      <c r="S310" s="344">
        <v>10298</v>
      </c>
      <c r="T310" s="344">
        <v>572.11111111111109</v>
      </c>
      <c r="U310" s="344">
        <v>50051.88</v>
      </c>
      <c r="V310" s="344">
        <v>2780.66</v>
      </c>
      <c r="W310" s="344">
        <v>5042.7</v>
      </c>
      <c r="X310" s="344">
        <v>0</v>
      </c>
      <c r="Y310" s="344">
        <v>45349.15</v>
      </c>
      <c r="Z310" s="344">
        <v>9958.0299999999988</v>
      </c>
      <c r="AA310" s="345">
        <v>553.22388888888884</v>
      </c>
      <c r="AB310" s="346">
        <v>0.11990000000000001</v>
      </c>
      <c r="AC310" s="347">
        <v>0.92065972854363232</v>
      </c>
      <c r="AD310" s="348">
        <v>-0.80075972854363231</v>
      </c>
      <c r="AE310" s="17"/>
      <c r="AP310" s="17"/>
    </row>
    <row r="311" spans="1:42" ht="14.25" x14ac:dyDescent="0.4">
      <c r="A311" s="812" t="s">
        <v>535</v>
      </c>
      <c r="B311" s="813">
        <v>45920</v>
      </c>
      <c r="C311" s="814">
        <v>545</v>
      </c>
      <c r="D311" s="814">
        <v>412820845</v>
      </c>
      <c r="E311" s="815">
        <v>0.01</v>
      </c>
      <c r="F311" s="814" t="s">
        <v>278</v>
      </c>
      <c r="G311" s="814" t="s">
        <v>463</v>
      </c>
      <c r="H311" s="814" t="s">
        <v>368</v>
      </c>
      <c r="I311" s="814">
        <v>66</v>
      </c>
      <c r="J311" s="814">
        <v>660</v>
      </c>
      <c r="K311" s="814" t="s">
        <v>256</v>
      </c>
      <c r="L311" s="814" t="s">
        <v>316</v>
      </c>
      <c r="M311" s="814">
        <v>0</v>
      </c>
      <c r="N311" s="816">
        <v>45597</v>
      </c>
      <c r="O311" s="344">
        <v>111349.45</v>
      </c>
      <c r="P311" s="344">
        <v>6186.0805555555553</v>
      </c>
      <c r="Q311" s="344">
        <v>54400.72</v>
      </c>
      <c r="R311" s="344">
        <v>3022.2622222222221</v>
      </c>
      <c r="S311" s="344">
        <v>6525</v>
      </c>
      <c r="T311" s="344">
        <v>362.5</v>
      </c>
      <c r="U311" s="344">
        <v>47875.72</v>
      </c>
      <c r="V311" s="344">
        <v>2659.7622222222221</v>
      </c>
      <c r="W311" s="344">
        <v>3404.8</v>
      </c>
      <c r="X311" s="344">
        <v>0</v>
      </c>
      <c r="Y311" s="344">
        <v>38005.5</v>
      </c>
      <c r="Z311" s="344">
        <v>12990.419999999998</v>
      </c>
      <c r="AA311" s="345">
        <v>721.68999999999994</v>
      </c>
      <c r="AB311" s="346">
        <v>0.11990000000000001</v>
      </c>
      <c r="AC311" s="347">
        <v>0.88333646910694219</v>
      </c>
      <c r="AD311" s="348">
        <v>-0.76343646910694218</v>
      </c>
      <c r="AE311" s="17"/>
      <c r="AP311" s="17"/>
    </row>
    <row r="312" spans="1:42" ht="14.25" x14ac:dyDescent="0.4">
      <c r="A312" s="812" t="s">
        <v>535</v>
      </c>
      <c r="B312" s="813">
        <v>45920</v>
      </c>
      <c r="C312" s="814">
        <v>546</v>
      </c>
      <c r="D312" s="814">
        <v>412832200</v>
      </c>
      <c r="E312" s="815">
        <v>0.01</v>
      </c>
      <c r="F312" s="814" t="s">
        <v>278</v>
      </c>
      <c r="G312" s="814" t="s">
        <v>463</v>
      </c>
      <c r="H312" s="814" t="s">
        <v>368</v>
      </c>
      <c r="I312" s="814">
        <v>66</v>
      </c>
      <c r="J312" s="814">
        <v>660</v>
      </c>
      <c r="K312" s="814" t="s">
        <v>256</v>
      </c>
      <c r="L312" s="814" t="s">
        <v>316</v>
      </c>
      <c r="M312" s="814">
        <v>0</v>
      </c>
      <c r="N312" s="816">
        <v>45597</v>
      </c>
      <c r="O312" s="344">
        <v>146931.09</v>
      </c>
      <c r="P312" s="344">
        <v>8162.8383333333331</v>
      </c>
      <c r="Q312" s="344">
        <v>71963.19</v>
      </c>
      <c r="R312" s="344">
        <v>3997.9549999999999</v>
      </c>
      <c r="S312" s="344">
        <v>12828</v>
      </c>
      <c r="T312" s="344">
        <v>712.66666666666663</v>
      </c>
      <c r="U312" s="344">
        <v>59135.19</v>
      </c>
      <c r="V312" s="344">
        <v>3285.2883333333334</v>
      </c>
      <c r="W312" s="344">
        <v>3419.6099999999997</v>
      </c>
      <c r="X312" s="344">
        <v>0</v>
      </c>
      <c r="Y312" s="344">
        <v>42307</v>
      </c>
      <c r="Z312" s="344">
        <v>26236.58</v>
      </c>
      <c r="AA312" s="345">
        <v>1457.5877777777778</v>
      </c>
      <c r="AB312" s="346">
        <v>0.11990000000000001</v>
      </c>
      <c r="AC312" s="347">
        <v>0.82143615758924815</v>
      </c>
      <c r="AD312" s="348">
        <v>-0.70153615758924814</v>
      </c>
      <c r="AE312" s="17"/>
      <c r="AP312" s="17"/>
    </row>
    <row r="313" spans="1:42" ht="14.25" x14ac:dyDescent="0.4">
      <c r="A313" s="812" t="s">
        <v>535</v>
      </c>
      <c r="B313" s="813">
        <v>45920</v>
      </c>
      <c r="C313" s="814">
        <v>547</v>
      </c>
      <c r="D313" s="814">
        <v>412843105</v>
      </c>
      <c r="E313" s="815">
        <v>0.01</v>
      </c>
      <c r="F313" s="814" t="s">
        <v>278</v>
      </c>
      <c r="G313" s="814" t="s">
        <v>464</v>
      </c>
      <c r="H313" s="814" t="s">
        <v>341</v>
      </c>
      <c r="I313" s="814">
        <v>66</v>
      </c>
      <c r="J313" s="814">
        <v>600</v>
      </c>
      <c r="K313" s="814" t="s">
        <v>256</v>
      </c>
      <c r="L313" s="814" t="s">
        <v>316</v>
      </c>
      <c r="M313" s="814">
        <v>0</v>
      </c>
      <c r="N313" s="816">
        <v>45597</v>
      </c>
      <c r="O313" s="344">
        <v>131545.03</v>
      </c>
      <c r="P313" s="344">
        <v>7308.0572222222218</v>
      </c>
      <c r="Q313" s="344">
        <v>81540.47</v>
      </c>
      <c r="R313" s="344">
        <v>4530.0261111111113</v>
      </c>
      <c r="S313" s="344">
        <v>8333</v>
      </c>
      <c r="T313" s="344">
        <v>462.94444444444446</v>
      </c>
      <c r="U313" s="344">
        <v>73207.47</v>
      </c>
      <c r="V313" s="344">
        <v>4067.0816666666669</v>
      </c>
      <c r="W313" s="344">
        <v>5242.3999999999996</v>
      </c>
      <c r="X313" s="344">
        <v>0</v>
      </c>
      <c r="Y313" s="344">
        <v>57269.7</v>
      </c>
      <c r="Z313" s="344">
        <v>19028.370000000003</v>
      </c>
      <c r="AA313" s="345">
        <v>1057.1316666666669</v>
      </c>
      <c r="AB313" s="346">
        <v>0.125</v>
      </c>
      <c r="AC313" s="347">
        <v>0.85534710053279861</v>
      </c>
      <c r="AD313" s="348">
        <v>-0.73034710053279861</v>
      </c>
      <c r="AE313" s="17"/>
      <c r="AP313" s="17"/>
    </row>
    <row r="314" spans="1:42" ht="14.25" x14ac:dyDescent="0.4">
      <c r="A314" s="812" t="s">
        <v>535</v>
      </c>
      <c r="B314" s="813">
        <v>45920</v>
      </c>
      <c r="C314" s="814">
        <v>548</v>
      </c>
      <c r="D314" s="814">
        <v>412857684</v>
      </c>
      <c r="E314" s="815">
        <v>0.01</v>
      </c>
      <c r="F314" s="814" t="s">
        <v>278</v>
      </c>
      <c r="G314" s="814" t="s">
        <v>464</v>
      </c>
      <c r="H314" s="814" t="s">
        <v>341</v>
      </c>
      <c r="I314" s="814">
        <v>66</v>
      </c>
      <c r="J314" s="814">
        <v>600</v>
      </c>
      <c r="K314" s="814" t="s">
        <v>256</v>
      </c>
      <c r="L314" s="814" t="s">
        <v>316</v>
      </c>
      <c r="M314" s="814">
        <v>0</v>
      </c>
      <c r="N314" s="816">
        <v>45597</v>
      </c>
      <c r="O314" s="344">
        <v>101595.53</v>
      </c>
      <c r="P314" s="344">
        <v>5644.1961111111113</v>
      </c>
      <c r="Q314" s="344">
        <v>52067.41</v>
      </c>
      <c r="R314" s="344">
        <v>2892.633888888889</v>
      </c>
      <c r="S314" s="344">
        <v>8399</v>
      </c>
      <c r="T314" s="344">
        <v>466.61111111111109</v>
      </c>
      <c r="U314" s="344">
        <v>43668.41</v>
      </c>
      <c r="V314" s="344">
        <v>2426.0227777777782</v>
      </c>
      <c r="W314" s="344">
        <v>1374</v>
      </c>
      <c r="X314" s="344">
        <v>0</v>
      </c>
      <c r="Y314" s="344">
        <v>41830.81</v>
      </c>
      <c r="Z314" s="344">
        <v>8862.6000000000058</v>
      </c>
      <c r="AA314" s="345">
        <v>492.36666666666702</v>
      </c>
      <c r="AB314" s="346">
        <v>0.125</v>
      </c>
      <c r="AC314" s="347">
        <v>0.91276584708008313</v>
      </c>
      <c r="AD314" s="348">
        <v>-0.78776584708008313</v>
      </c>
      <c r="AE314" s="17"/>
      <c r="AP314" s="17"/>
    </row>
    <row r="315" spans="1:42" ht="14.25" x14ac:dyDescent="0.4">
      <c r="A315" s="812" t="s">
        <v>535</v>
      </c>
      <c r="B315" s="813">
        <v>45920</v>
      </c>
      <c r="C315" s="814">
        <v>549</v>
      </c>
      <c r="D315" s="814">
        <v>412867834</v>
      </c>
      <c r="E315" s="815">
        <v>0.01</v>
      </c>
      <c r="F315" s="814" t="s">
        <v>278</v>
      </c>
      <c r="G315" s="814" t="s">
        <v>464</v>
      </c>
      <c r="H315" s="814" t="s">
        <v>341</v>
      </c>
      <c r="I315" s="814">
        <v>66</v>
      </c>
      <c r="J315" s="814">
        <v>600</v>
      </c>
      <c r="K315" s="814" t="s">
        <v>256</v>
      </c>
      <c r="L315" s="814" t="s">
        <v>316</v>
      </c>
      <c r="M315" s="814">
        <v>0</v>
      </c>
      <c r="N315" s="816">
        <v>45597</v>
      </c>
      <c r="O315" s="344">
        <v>87094.82</v>
      </c>
      <c r="P315" s="344">
        <v>4838.6011111111111</v>
      </c>
      <c r="Q315" s="344">
        <v>54384.23</v>
      </c>
      <c r="R315" s="344">
        <v>3021.3461111111114</v>
      </c>
      <c r="S315" s="344">
        <v>6918</v>
      </c>
      <c r="T315" s="344">
        <v>384.33333333333331</v>
      </c>
      <c r="U315" s="344">
        <v>47466.23</v>
      </c>
      <c r="V315" s="344">
        <v>2637.012777777778</v>
      </c>
      <c r="W315" s="344">
        <v>1254</v>
      </c>
      <c r="X315" s="344">
        <v>0</v>
      </c>
      <c r="Y315" s="344">
        <v>44095.040000000001</v>
      </c>
      <c r="Z315" s="344">
        <v>9035.1900000000023</v>
      </c>
      <c r="AA315" s="345">
        <v>501.95500000000015</v>
      </c>
      <c r="AB315" s="346">
        <v>0.125</v>
      </c>
      <c r="AC315" s="347">
        <v>0.89626030572197057</v>
      </c>
      <c r="AD315" s="348">
        <v>-0.77126030572197057</v>
      </c>
      <c r="AE315" s="17"/>
      <c r="AP315" s="17"/>
    </row>
    <row r="316" spans="1:42" ht="14.25" x14ac:dyDescent="0.4">
      <c r="A316" s="812" t="s">
        <v>535</v>
      </c>
      <c r="B316" s="813">
        <v>45921</v>
      </c>
      <c r="C316" s="814">
        <v>550</v>
      </c>
      <c r="D316" s="814">
        <v>412872799</v>
      </c>
      <c r="E316" s="815">
        <v>0.25</v>
      </c>
      <c r="F316" s="814" t="s">
        <v>406</v>
      </c>
      <c r="G316" s="814" t="s">
        <v>534</v>
      </c>
      <c r="H316" s="814" t="s">
        <v>402</v>
      </c>
      <c r="I316" s="814">
        <v>1</v>
      </c>
      <c r="J316" s="814">
        <v>2000</v>
      </c>
      <c r="K316" s="814" t="s">
        <v>261</v>
      </c>
      <c r="L316" s="814" t="s">
        <v>331</v>
      </c>
      <c r="M316" s="814">
        <v>0</v>
      </c>
      <c r="N316" s="816">
        <v>45627</v>
      </c>
      <c r="O316" s="344">
        <v>980075.25</v>
      </c>
      <c r="P316" s="344">
        <v>57651.48529411765</v>
      </c>
      <c r="Q316" s="344">
        <v>76987.87</v>
      </c>
      <c r="R316" s="344">
        <v>4528.6982352941177</v>
      </c>
      <c r="S316" s="344">
        <v>13270</v>
      </c>
      <c r="T316" s="344">
        <v>780.58823529411768</v>
      </c>
      <c r="U316" s="344">
        <v>63717.87</v>
      </c>
      <c r="V316" s="344">
        <v>3748.11</v>
      </c>
      <c r="W316" s="344">
        <v>0</v>
      </c>
      <c r="X316" s="344">
        <v>0</v>
      </c>
      <c r="Y316" s="344">
        <v>53287.74</v>
      </c>
      <c r="Z316" s="344">
        <v>23700.129999999997</v>
      </c>
      <c r="AA316" s="345">
        <v>1394.1252941176469</v>
      </c>
      <c r="AB316" s="346">
        <v>2.8900000000000037E-2</v>
      </c>
      <c r="AC316" s="347">
        <v>0.97581805070580041</v>
      </c>
      <c r="AD316" s="348">
        <v>-0.94691805070580037</v>
      </c>
      <c r="AE316" s="17"/>
      <c r="AP316" s="17"/>
    </row>
    <row r="317" spans="1:42" ht="14.25" x14ac:dyDescent="0.4">
      <c r="A317" s="812" t="s">
        <v>535</v>
      </c>
      <c r="B317" s="813">
        <v>45921</v>
      </c>
      <c r="C317" s="814">
        <v>551</v>
      </c>
      <c r="D317" s="814">
        <v>412884521</v>
      </c>
      <c r="E317" s="815">
        <v>0.25</v>
      </c>
      <c r="F317" s="814" t="s">
        <v>406</v>
      </c>
      <c r="G317" s="814" t="s">
        <v>534</v>
      </c>
      <c r="H317" s="814" t="s">
        <v>402</v>
      </c>
      <c r="I317" s="814">
        <v>1</v>
      </c>
      <c r="J317" s="814">
        <v>2000</v>
      </c>
      <c r="K317" s="814" t="s">
        <v>261</v>
      </c>
      <c r="L317" s="814" t="s">
        <v>331</v>
      </c>
      <c r="M317" s="814">
        <v>0</v>
      </c>
      <c r="N317" s="816">
        <v>45627</v>
      </c>
      <c r="O317" s="344">
        <v>1344321</v>
      </c>
      <c r="P317" s="344">
        <v>79077.705882352937</v>
      </c>
      <c r="Q317" s="344">
        <v>92178.48</v>
      </c>
      <c r="R317" s="344">
        <v>5422.2635294117645</v>
      </c>
      <c r="S317" s="344">
        <v>17903</v>
      </c>
      <c r="T317" s="344">
        <v>1053.1176470588234</v>
      </c>
      <c r="U317" s="344">
        <v>74275.48</v>
      </c>
      <c r="V317" s="344">
        <v>4369.145882352941</v>
      </c>
      <c r="W317" s="344">
        <v>0</v>
      </c>
      <c r="X317" s="344">
        <v>0</v>
      </c>
      <c r="Y317" s="344">
        <v>68382.13</v>
      </c>
      <c r="Z317" s="344">
        <v>23796.349999999991</v>
      </c>
      <c r="AA317" s="345">
        <v>1399.7852941176466</v>
      </c>
      <c r="AB317" s="346">
        <v>2.8900000000000037E-2</v>
      </c>
      <c r="AC317" s="347">
        <v>0.98229861022776543</v>
      </c>
      <c r="AD317" s="348">
        <v>-0.9533986102277654</v>
      </c>
      <c r="AE317" s="17"/>
      <c r="AP317" s="17"/>
    </row>
    <row r="318" spans="1:42" ht="14.25" x14ac:dyDescent="0.4">
      <c r="A318" s="812" t="s">
        <v>535</v>
      </c>
      <c r="B318" s="813">
        <v>45924</v>
      </c>
      <c r="C318" s="814">
        <v>552</v>
      </c>
      <c r="D318" s="814">
        <v>412890364</v>
      </c>
      <c r="E318" s="815">
        <v>0.25</v>
      </c>
      <c r="F318" s="814" t="s">
        <v>406</v>
      </c>
      <c r="G318" s="814" t="s">
        <v>534</v>
      </c>
      <c r="H318" s="814" t="s">
        <v>403</v>
      </c>
      <c r="I318" s="814">
        <v>1</v>
      </c>
      <c r="J318" s="814">
        <v>2000</v>
      </c>
      <c r="K318" s="814" t="s">
        <v>261</v>
      </c>
      <c r="L318" s="814" t="s">
        <v>331</v>
      </c>
      <c r="M318" s="814">
        <v>0</v>
      </c>
      <c r="N318" s="816">
        <v>45627</v>
      </c>
      <c r="O318" s="344">
        <v>1647095.5</v>
      </c>
      <c r="P318" s="344">
        <v>117649.67857142857</v>
      </c>
      <c r="Q318" s="344">
        <v>107762.11</v>
      </c>
      <c r="R318" s="344">
        <v>7697.2935714285713</v>
      </c>
      <c r="S318" s="344">
        <v>14220</v>
      </c>
      <c r="T318" s="344">
        <v>1015.7142857142857</v>
      </c>
      <c r="U318" s="344">
        <v>93542.11</v>
      </c>
      <c r="V318" s="344">
        <v>6681.579285714286</v>
      </c>
      <c r="W318" s="344">
        <v>1454.2</v>
      </c>
      <c r="X318" s="344">
        <v>0</v>
      </c>
      <c r="Y318" s="344">
        <v>79957.38</v>
      </c>
      <c r="Z318" s="344">
        <v>26350.53</v>
      </c>
      <c r="AA318" s="345">
        <v>1882.1807142857142</v>
      </c>
      <c r="AB318" s="346">
        <v>2.8900000000000037E-2</v>
      </c>
      <c r="AC318" s="347">
        <v>0.98400182017375437</v>
      </c>
      <c r="AD318" s="348">
        <v>-0.95510182017375433</v>
      </c>
      <c r="AE318" s="17"/>
      <c r="AP318" s="17"/>
    </row>
    <row r="319" spans="1:42" ht="14.25" x14ac:dyDescent="0.4">
      <c r="A319" s="812" t="s">
        <v>535</v>
      </c>
      <c r="B319" s="813">
        <v>45924</v>
      </c>
      <c r="C319" s="814">
        <v>553</v>
      </c>
      <c r="D319" s="814">
        <v>412905938</v>
      </c>
      <c r="E319" s="815">
        <v>0.25</v>
      </c>
      <c r="F319" s="814" t="s">
        <v>406</v>
      </c>
      <c r="G319" s="814" t="s">
        <v>534</v>
      </c>
      <c r="H319" s="814" t="s">
        <v>403</v>
      </c>
      <c r="I319" s="814">
        <v>1</v>
      </c>
      <c r="J319" s="814">
        <v>2000</v>
      </c>
      <c r="K319" s="814" t="s">
        <v>261</v>
      </c>
      <c r="L319" s="814" t="s">
        <v>331</v>
      </c>
      <c r="M319" s="814">
        <v>0</v>
      </c>
      <c r="N319" s="816">
        <v>45627</v>
      </c>
      <c r="O319" s="344">
        <v>1725274.75</v>
      </c>
      <c r="P319" s="344">
        <v>123233.91071428571</v>
      </c>
      <c r="Q319" s="344">
        <v>112003.78</v>
      </c>
      <c r="R319" s="344">
        <v>8000.2699999999995</v>
      </c>
      <c r="S319" s="344">
        <v>10589</v>
      </c>
      <c r="T319" s="344">
        <v>756.35714285714289</v>
      </c>
      <c r="U319" s="344">
        <v>101414.78</v>
      </c>
      <c r="V319" s="344">
        <v>7243.9128571428573</v>
      </c>
      <c r="W319" s="344">
        <v>4990</v>
      </c>
      <c r="X319" s="344">
        <v>0</v>
      </c>
      <c r="Y319" s="344">
        <v>96589.05</v>
      </c>
      <c r="Z319" s="344">
        <v>10424.729999999996</v>
      </c>
      <c r="AA319" s="345">
        <v>744.62357142857115</v>
      </c>
      <c r="AB319" s="346">
        <v>2.8900000000000037E-2</v>
      </c>
      <c r="AC319" s="347">
        <v>0.99395764065984271</v>
      </c>
      <c r="AD319" s="348">
        <v>-0.96505764065984267</v>
      </c>
      <c r="AE319" s="17"/>
      <c r="AP319" s="17"/>
    </row>
    <row r="320" spans="1:42" ht="14.25" x14ac:dyDescent="0.4">
      <c r="A320" s="812" t="s">
        <v>535</v>
      </c>
      <c r="B320" s="813">
        <v>45920</v>
      </c>
      <c r="C320" s="814">
        <v>554</v>
      </c>
      <c r="D320" s="814">
        <v>412911255</v>
      </c>
      <c r="E320" s="815">
        <v>0.01</v>
      </c>
      <c r="F320" s="814" t="s">
        <v>405</v>
      </c>
      <c r="G320" s="814" t="s">
        <v>510</v>
      </c>
      <c r="H320" s="814" t="s">
        <v>404</v>
      </c>
      <c r="I320" s="814">
        <v>88</v>
      </c>
      <c r="J320" s="814">
        <v>880</v>
      </c>
      <c r="K320" s="814" t="s">
        <v>257</v>
      </c>
      <c r="L320" s="814" t="s">
        <v>306</v>
      </c>
      <c r="M320" s="814">
        <v>0</v>
      </c>
      <c r="N320" s="816">
        <v>45627</v>
      </c>
      <c r="O320" s="344">
        <v>126577.91</v>
      </c>
      <c r="P320" s="344">
        <v>7032.1061111111112</v>
      </c>
      <c r="Q320" s="344">
        <v>67079.070000000007</v>
      </c>
      <c r="R320" s="344">
        <v>3726.6150000000002</v>
      </c>
      <c r="S320" s="344">
        <v>3580</v>
      </c>
      <c r="T320" s="344">
        <v>198.88888888888889</v>
      </c>
      <c r="U320" s="344">
        <v>63499.07</v>
      </c>
      <c r="V320" s="344">
        <v>3527.7261111111111</v>
      </c>
      <c r="W320" s="344">
        <v>3427.99</v>
      </c>
      <c r="X320" s="344">
        <v>0</v>
      </c>
      <c r="Y320" s="344">
        <v>48374.06</v>
      </c>
      <c r="Z320" s="344">
        <v>15277.020000000011</v>
      </c>
      <c r="AA320" s="345">
        <v>848.72333333333393</v>
      </c>
      <c r="AB320" s="346">
        <v>0.12829999999999997</v>
      </c>
      <c r="AC320" s="347">
        <v>0.87930737677687976</v>
      </c>
      <c r="AD320" s="348">
        <v>-0.75100737677687979</v>
      </c>
      <c r="AE320" s="17"/>
      <c r="AP320" s="17"/>
    </row>
    <row r="321" spans="1:42" ht="14.25" x14ac:dyDescent="0.4">
      <c r="A321" s="812" t="s">
        <v>535</v>
      </c>
      <c r="B321" s="813">
        <v>45921</v>
      </c>
      <c r="C321" s="814">
        <v>555</v>
      </c>
      <c r="D321" s="814">
        <v>412924846</v>
      </c>
      <c r="E321" s="815">
        <v>0.01</v>
      </c>
      <c r="F321" s="814" t="s">
        <v>405</v>
      </c>
      <c r="G321" s="814" t="s">
        <v>510</v>
      </c>
      <c r="H321" s="814" t="s">
        <v>404</v>
      </c>
      <c r="I321" s="814">
        <v>88</v>
      </c>
      <c r="J321" s="814">
        <v>880</v>
      </c>
      <c r="K321" s="814" t="s">
        <v>257</v>
      </c>
      <c r="L321" s="814" t="s">
        <v>538</v>
      </c>
      <c r="M321" s="814">
        <v>0</v>
      </c>
      <c r="N321" s="816">
        <v>0</v>
      </c>
      <c r="O321" s="344">
        <v>120430.47</v>
      </c>
      <c r="P321" s="344">
        <v>7084.1452941176467</v>
      </c>
      <c r="Q321" s="344">
        <v>61869.37</v>
      </c>
      <c r="R321" s="344">
        <v>3639.3747058823533</v>
      </c>
      <c r="S321" s="344">
        <v>7796</v>
      </c>
      <c r="T321" s="344">
        <v>458.58823529411762</v>
      </c>
      <c r="U321" s="344">
        <v>54073.37</v>
      </c>
      <c r="V321" s="344">
        <v>3180.7864705882353</v>
      </c>
      <c r="W321" s="344">
        <v>11211.64</v>
      </c>
      <c r="X321" s="344">
        <v>0</v>
      </c>
      <c r="Y321" s="344">
        <v>43952.59</v>
      </c>
      <c r="Z321" s="344">
        <v>6705.1400000000067</v>
      </c>
      <c r="AA321" s="345">
        <v>394.42000000000041</v>
      </c>
      <c r="AB321" s="346">
        <v>0.12829999999999997</v>
      </c>
      <c r="AC321" s="347">
        <v>0.94432355864757467</v>
      </c>
      <c r="AD321" s="348">
        <v>-0.8160235586475747</v>
      </c>
      <c r="AE321" s="17"/>
      <c r="AP321" s="17"/>
    </row>
    <row r="322" spans="1:42" ht="14.65" thickBot="1" x14ac:dyDescent="0.45">
      <c r="A322" s="812" t="s">
        <v>535</v>
      </c>
      <c r="B322" s="813">
        <v>45920</v>
      </c>
      <c r="C322" s="814">
        <v>556</v>
      </c>
      <c r="D322" s="814">
        <v>412934507</v>
      </c>
      <c r="E322" s="815">
        <v>0.01</v>
      </c>
      <c r="F322" s="814" t="s">
        <v>405</v>
      </c>
      <c r="G322" s="814" t="s">
        <v>510</v>
      </c>
      <c r="H322" s="814" t="s">
        <v>404</v>
      </c>
      <c r="I322" s="814">
        <v>88</v>
      </c>
      <c r="J322" s="814">
        <v>880</v>
      </c>
      <c r="K322" s="814" t="s">
        <v>257</v>
      </c>
      <c r="L322" s="814" t="s">
        <v>306</v>
      </c>
      <c r="M322" s="814">
        <v>0</v>
      </c>
      <c r="N322" s="816">
        <v>45627</v>
      </c>
      <c r="O322" s="344">
        <v>115938.3</v>
      </c>
      <c r="P322" s="344">
        <v>6441.0166666666664</v>
      </c>
      <c r="Q322" s="344">
        <v>63293.57</v>
      </c>
      <c r="R322" s="344">
        <v>3516.3094444444446</v>
      </c>
      <c r="S322" s="344">
        <v>6748</v>
      </c>
      <c r="T322" s="344">
        <v>374.88888888888891</v>
      </c>
      <c r="U322" s="344">
        <v>56545.57</v>
      </c>
      <c r="V322" s="344">
        <v>3141.4205555555554</v>
      </c>
      <c r="W322" s="344">
        <v>1694.95</v>
      </c>
      <c r="X322" s="344">
        <v>0</v>
      </c>
      <c r="Y322" s="344">
        <v>50893.56</v>
      </c>
      <c r="Z322" s="344">
        <v>10705.060000000005</v>
      </c>
      <c r="AA322" s="345">
        <v>594.72555555555584</v>
      </c>
      <c r="AB322" s="346">
        <v>0.12829999999999997</v>
      </c>
      <c r="AC322" s="347">
        <v>0.90766588780411639</v>
      </c>
      <c r="AD322" s="348">
        <v>-0.77936588780411642</v>
      </c>
      <c r="AE322" s="17"/>
      <c r="AP322" s="17"/>
    </row>
    <row r="323" spans="1:42" ht="14.25" hidden="1" x14ac:dyDescent="0.4">
      <c r="A323" s="812">
        <v>0</v>
      </c>
      <c r="B323" s="813">
        <v>45626</v>
      </c>
      <c r="C323" s="814">
        <v>0</v>
      </c>
      <c r="D323" s="814">
        <v>0</v>
      </c>
      <c r="E323" s="815">
        <v>0</v>
      </c>
      <c r="F323" s="814">
        <v>0</v>
      </c>
      <c r="G323" s="814">
        <v>0</v>
      </c>
      <c r="H323" s="814">
        <v>0</v>
      </c>
      <c r="I323" s="814">
        <v>0</v>
      </c>
      <c r="J323" s="814">
        <v>0</v>
      </c>
      <c r="K323" s="814">
        <v>0</v>
      </c>
      <c r="L323" s="814">
        <v>0</v>
      </c>
      <c r="M323" s="814" t="s">
        <v>297</v>
      </c>
      <c r="N323" s="816">
        <v>0</v>
      </c>
      <c r="O323" s="344" t="s">
        <v>297</v>
      </c>
      <c r="P323" s="344" t="s">
        <v>297</v>
      </c>
      <c r="Q323" s="344" t="s">
        <v>297</v>
      </c>
      <c r="R323" s="344" t="s">
        <v>297</v>
      </c>
      <c r="S323" s="344" t="s">
        <v>297</v>
      </c>
      <c r="T323" s="344" t="s">
        <v>297</v>
      </c>
      <c r="U323" s="344" t="s">
        <v>297</v>
      </c>
      <c r="V323" s="344" t="s">
        <v>297</v>
      </c>
      <c r="W323" s="344" t="s">
        <v>297</v>
      </c>
      <c r="X323" s="344" t="s">
        <v>297</v>
      </c>
      <c r="Y323" s="344" t="s">
        <v>297</v>
      </c>
      <c r="Z323" s="344" t="s">
        <v>297</v>
      </c>
      <c r="AA323" s="345" t="s">
        <v>297</v>
      </c>
      <c r="AB323" s="346" t="s">
        <v>297</v>
      </c>
      <c r="AC323" s="347" t="s">
        <v>297</v>
      </c>
      <c r="AD323" s="348" t="s">
        <v>297</v>
      </c>
      <c r="AE323" s="17"/>
      <c r="AP323" s="17"/>
    </row>
    <row r="324" spans="1:42" ht="14.25" hidden="1" x14ac:dyDescent="0.4">
      <c r="A324" s="812"/>
      <c r="B324" s="813"/>
      <c r="C324" s="814"/>
      <c r="D324" s="814"/>
      <c r="E324" s="815"/>
      <c r="F324" s="814"/>
      <c r="G324" s="814"/>
      <c r="H324" s="814"/>
      <c r="I324" s="814"/>
      <c r="J324" s="814"/>
      <c r="K324" s="814"/>
      <c r="L324" s="814"/>
      <c r="M324" s="814"/>
      <c r="N324" s="816"/>
      <c r="O324" s="344"/>
      <c r="P324" s="344"/>
      <c r="Q324" s="344"/>
      <c r="R324" s="344"/>
      <c r="S324" s="344"/>
      <c r="T324" s="344"/>
      <c r="U324" s="344"/>
      <c r="V324" s="344"/>
      <c r="W324" s="344"/>
      <c r="X324" s="344"/>
      <c r="Y324" s="344"/>
      <c r="Z324" s="344"/>
      <c r="AA324" s="345"/>
      <c r="AB324" s="346"/>
      <c r="AC324" s="347"/>
      <c r="AD324" s="348"/>
      <c r="AE324" s="17"/>
      <c r="AP324" s="17"/>
    </row>
    <row r="325" spans="1:42" ht="14.25" hidden="1" x14ac:dyDescent="0.4">
      <c r="A325" s="812"/>
      <c r="B325" s="813"/>
      <c r="C325" s="814"/>
      <c r="D325" s="814"/>
      <c r="E325" s="815"/>
      <c r="F325" s="814"/>
      <c r="G325" s="814"/>
      <c r="H325" s="814"/>
      <c r="I325" s="814"/>
      <c r="J325" s="814"/>
      <c r="K325" s="814"/>
      <c r="L325" s="814"/>
      <c r="M325" s="814"/>
      <c r="N325" s="816"/>
      <c r="O325" s="344" t="s">
        <v>127</v>
      </c>
      <c r="P325" s="344" t="s">
        <v>114</v>
      </c>
      <c r="Q325" s="344" t="s">
        <v>127</v>
      </c>
      <c r="R325" s="344" t="s">
        <v>114</v>
      </c>
      <c r="S325" s="344" t="s">
        <v>127</v>
      </c>
      <c r="T325" s="344" t="s">
        <v>114</v>
      </c>
      <c r="U325" s="344" t="s">
        <v>127</v>
      </c>
      <c r="V325" s="344" t="s">
        <v>114</v>
      </c>
      <c r="W325" s="344" t="s">
        <v>101</v>
      </c>
      <c r="X325" s="344" t="s">
        <v>101</v>
      </c>
      <c r="Y325" s="344" t="s">
        <v>101</v>
      </c>
      <c r="Z325" s="344" t="s">
        <v>127</v>
      </c>
      <c r="AA325" s="345" t="s">
        <v>114</v>
      </c>
      <c r="AB325" s="346" t="s">
        <v>120</v>
      </c>
      <c r="AC325" s="347" t="s">
        <v>115</v>
      </c>
      <c r="AD325" s="348" t="s">
        <v>117</v>
      </c>
      <c r="AE325" s="17"/>
      <c r="AP325" s="17"/>
    </row>
    <row r="326" spans="1:42" ht="14.25" hidden="1" x14ac:dyDescent="0.4">
      <c r="A326" s="812"/>
      <c r="B326" s="813"/>
      <c r="C326" s="814"/>
      <c r="D326" s="814"/>
      <c r="E326" s="815"/>
      <c r="F326" s="814"/>
      <c r="G326" s="814"/>
      <c r="H326" s="814"/>
      <c r="I326" s="814"/>
      <c r="J326" s="814"/>
      <c r="K326" s="814"/>
      <c r="L326" s="814"/>
      <c r="M326" s="814"/>
      <c r="N326" s="816"/>
      <c r="O326" s="344" t="s">
        <v>106</v>
      </c>
      <c r="P326" s="344" t="s">
        <v>106</v>
      </c>
      <c r="Q326" s="344" t="s">
        <v>107</v>
      </c>
      <c r="R326" s="344" t="s">
        <v>107</v>
      </c>
      <c r="S326" s="344" t="s">
        <v>172</v>
      </c>
      <c r="T326" s="344" t="s">
        <v>172</v>
      </c>
      <c r="U326" s="344" t="s">
        <v>173</v>
      </c>
      <c r="V326" s="344" t="s">
        <v>173</v>
      </c>
      <c r="W326" s="344" t="s">
        <v>111</v>
      </c>
      <c r="X326" s="344" t="s">
        <v>112</v>
      </c>
      <c r="Y326" s="344" t="s">
        <v>186</v>
      </c>
      <c r="Z326" s="344" t="s">
        <v>108</v>
      </c>
      <c r="AA326" s="345" t="s">
        <v>108</v>
      </c>
      <c r="AB326" s="346" t="s">
        <v>113</v>
      </c>
      <c r="AC326" s="347" t="s">
        <v>113</v>
      </c>
      <c r="AD326" s="348" t="s">
        <v>110</v>
      </c>
      <c r="AE326" s="17"/>
      <c r="AP326" s="17"/>
    </row>
    <row r="327" spans="1:42" ht="14.25" hidden="1" x14ac:dyDescent="0.4">
      <c r="A327" s="252"/>
      <c r="B327" s="228"/>
      <c r="C327" s="18"/>
      <c r="D327" s="18"/>
      <c r="E327" s="19"/>
      <c r="F327" s="18"/>
      <c r="G327" s="18"/>
      <c r="H327" s="18"/>
      <c r="I327" s="336"/>
      <c r="J327" s="336"/>
      <c r="K327" s="18"/>
      <c r="L327" s="18"/>
      <c r="M327" s="336"/>
      <c r="N327" s="235"/>
      <c r="O327" s="20"/>
      <c r="P327" s="20"/>
      <c r="Q327" s="20"/>
      <c r="R327" s="20"/>
      <c r="S327" s="20"/>
      <c r="T327" s="20"/>
      <c r="U327" s="20"/>
      <c r="V327" s="20"/>
      <c r="W327" s="20"/>
      <c r="X327" s="20"/>
      <c r="Y327" s="20"/>
      <c r="Z327" s="20"/>
      <c r="AA327" s="21"/>
      <c r="AB327" s="120"/>
      <c r="AC327" s="138"/>
      <c r="AD327" s="137"/>
      <c r="AE327" s="17"/>
      <c r="AP327" s="17"/>
    </row>
    <row r="328" spans="1:42" ht="14.25" hidden="1" x14ac:dyDescent="0.4">
      <c r="A328" s="252"/>
      <c r="B328" s="228"/>
      <c r="C328" s="18"/>
      <c r="D328" s="18"/>
      <c r="E328" s="19"/>
      <c r="F328" s="18"/>
      <c r="G328" s="18"/>
      <c r="H328" s="18"/>
      <c r="I328" s="336"/>
      <c r="J328" s="336"/>
      <c r="K328" s="18"/>
      <c r="L328" s="18"/>
      <c r="M328" s="336"/>
      <c r="N328" s="235"/>
      <c r="O328" s="20">
        <v>163570.71373801914</v>
      </c>
      <c r="P328" s="20">
        <v>7345.154759033363</v>
      </c>
      <c r="Q328" s="20">
        <v>76545.390894568671</v>
      </c>
      <c r="R328" s="20">
        <v>3256.0375610434871</v>
      </c>
      <c r="S328" s="20">
        <v>13795.044728434505</v>
      </c>
      <c r="T328" s="20">
        <v>574.68366045902667</v>
      </c>
      <c r="U328" s="20">
        <v>62750.346166134164</v>
      </c>
      <c r="V328" s="20">
        <v>2681.3539005844609</v>
      </c>
      <c r="W328" s="20">
        <v>3390399.4900000007</v>
      </c>
      <c r="X328" s="20">
        <v>0</v>
      </c>
      <c r="Y328" s="20">
        <v>15896147.259999994</v>
      </c>
      <c r="Z328" s="20">
        <v>14856.626645367405</v>
      </c>
      <c r="AA328" s="21">
        <v>626.02056764433246</v>
      </c>
      <c r="AB328" s="120">
        <v>0.11517731629392959</v>
      </c>
      <c r="AC328" s="138">
        <v>0.89987452801806012</v>
      </c>
      <c r="AD328" s="137">
        <v>-0.78477195567079339</v>
      </c>
      <c r="AE328" s="17"/>
      <c r="AP328" s="17"/>
    </row>
    <row r="329" spans="1:42" ht="14.25" hidden="1" x14ac:dyDescent="0.4">
      <c r="A329" s="812"/>
      <c r="B329" s="813"/>
      <c r="C329" s="814"/>
      <c r="D329" s="814"/>
      <c r="E329" s="815"/>
      <c r="F329" s="814"/>
      <c r="G329" s="814"/>
      <c r="H329" s="814"/>
      <c r="I329" s="814"/>
      <c r="J329" s="814"/>
      <c r="K329" s="814"/>
      <c r="L329" s="814"/>
      <c r="M329" s="814"/>
      <c r="N329" s="816"/>
      <c r="O329" s="344"/>
      <c r="P329" s="344"/>
      <c r="Q329" s="344"/>
      <c r="R329" s="344"/>
      <c r="S329" s="344"/>
      <c r="T329" s="344"/>
      <c r="U329" s="344"/>
      <c r="V329" s="344"/>
      <c r="W329" s="344"/>
      <c r="X329" s="344"/>
      <c r="Y329" s="344"/>
      <c r="Z329" s="344"/>
      <c r="AA329" s="345"/>
      <c r="AB329" s="346"/>
      <c r="AC329" s="347"/>
      <c r="AD329" s="348"/>
      <c r="AE329" s="17"/>
      <c r="AP329" s="17"/>
    </row>
    <row r="330" spans="1:42" ht="14.25" hidden="1" x14ac:dyDescent="0.4">
      <c r="A330" s="812"/>
      <c r="B330" s="813"/>
      <c r="C330" s="814"/>
      <c r="D330" s="814"/>
      <c r="E330" s="815"/>
      <c r="F330" s="814"/>
      <c r="G330" s="814"/>
      <c r="H330" s="814"/>
      <c r="I330" s="814"/>
      <c r="J330" s="814"/>
      <c r="K330" s="814"/>
      <c r="L330" s="814"/>
      <c r="M330" s="814"/>
      <c r="N330" s="816"/>
      <c r="O330" s="344"/>
      <c r="P330" s="344"/>
      <c r="Q330" s="344"/>
      <c r="R330" s="344"/>
      <c r="S330" s="344"/>
      <c r="T330" s="344"/>
      <c r="U330" s="344"/>
      <c r="V330" s="344"/>
      <c r="W330" s="344"/>
      <c r="X330" s="344"/>
      <c r="Y330" s="344"/>
      <c r="Z330" s="344"/>
      <c r="AA330" s="345"/>
      <c r="AB330" s="346"/>
      <c r="AC330" s="347"/>
      <c r="AD330" s="348"/>
      <c r="AE330" s="17"/>
      <c r="AP330" s="17"/>
    </row>
    <row r="331" spans="1:42" ht="14.25" hidden="1" x14ac:dyDescent="0.4">
      <c r="A331" s="812"/>
      <c r="B331" s="813"/>
      <c r="C331" s="814"/>
      <c r="D331" s="814"/>
      <c r="E331" s="815"/>
      <c r="F331" s="814"/>
      <c r="G331" s="814"/>
      <c r="H331" s="814"/>
      <c r="I331" s="814"/>
      <c r="J331" s="814"/>
      <c r="K331" s="814"/>
      <c r="L331" s="814"/>
      <c r="M331" s="814"/>
      <c r="N331" s="816"/>
      <c r="O331" s="344"/>
      <c r="P331" s="344"/>
      <c r="Q331" s="344"/>
      <c r="R331" s="344"/>
      <c r="S331" s="344"/>
      <c r="T331" s="344"/>
      <c r="U331" s="344"/>
      <c r="V331" s="344"/>
      <c r="W331" s="344"/>
      <c r="X331" s="344"/>
      <c r="Y331" s="344"/>
      <c r="Z331" s="344"/>
      <c r="AA331" s="345"/>
      <c r="AB331" s="346"/>
      <c r="AC331" s="347"/>
      <c r="AD331" s="348"/>
      <c r="AE331" s="17"/>
      <c r="AP331" s="17"/>
    </row>
    <row r="332" spans="1:42" ht="14.25" hidden="1" x14ac:dyDescent="0.4">
      <c r="A332" s="812"/>
      <c r="B332" s="813"/>
      <c r="C332" s="814"/>
      <c r="D332" s="814"/>
      <c r="E332" s="815"/>
      <c r="F332" s="814"/>
      <c r="G332" s="814"/>
      <c r="H332" s="814"/>
      <c r="I332" s="814"/>
      <c r="J332" s="814"/>
      <c r="K332" s="814"/>
      <c r="L332" s="814"/>
      <c r="M332" s="814"/>
      <c r="N332" s="816"/>
      <c r="O332" s="344"/>
      <c r="P332" s="344"/>
      <c r="Q332" s="344"/>
      <c r="R332" s="344"/>
      <c r="S332" s="344"/>
      <c r="T332" s="344"/>
      <c r="U332" s="344"/>
      <c r="V332" s="344"/>
      <c r="W332" s="344"/>
      <c r="X332" s="344"/>
      <c r="Y332" s="344"/>
      <c r="Z332" s="344"/>
      <c r="AA332" s="345"/>
      <c r="AB332" s="346"/>
      <c r="AC332" s="347"/>
      <c r="AD332" s="348"/>
      <c r="AE332" s="17"/>
      <c r="AP332" s="17"/>
    </row>
    <row r="333" spans="1:42" ht="14.25" hidden="1" x14ac:dyDescent="0.4">
      <c r="A333" s="812"/>
      <c r="B333" s="813"/>
      <c r="C333" s="814"/>
      <c r="D333" s="814"/>
      <c r="E333" s="815"/>
      <c r="F333" s="814"/>
      <c r="G333" s="814"/>
      <c r="H333" s="814"/>
      <c r="I333" s="814"/>
      <c r="J333" s="814"/>
      <c r="K333" s="814"/>
      <c r="L333" s="814"/>
      <c r="M333" s="814"/>
      <c r="N333" s="816"/>
      <c r="O333" s="344"/>
      <c r="P333" s="344"/>
      <c r="Q333" s="344"/>
      <c r="R333" s="344"/>
      <c r="S333" s="344"/>
      <c r="T333" s="344"/>
      <c r="U333" s="344"/>
      <c r="V333" s="344"/>
      <c r="W333" s="344"/>
      <c r="X333" s="344"/>
      <c r="Y333" s="344"/>
      <c r="Z333" s="344"/>
      <c r="AA333" s="345"/>
      <c r="AB333" s="346"/>
      <c r="AC333" s="347"/>
      <c r="AD333" s="348"/>
      <c r="AE333" s="17"/>
      <c r="AP333" s="17"/>
    </row>
    <row r="334" spans="1:42" ht="14.25" hidden="1" x14ac:dyDescent="0.4">
      <c r="A334" s="812"/>
      <c r="B334" s="813"/>
      <c r="C334" s="814"/>
      <c r="D334" s="814"/>
      <c r="E334" s="815"/>
      <c r="F334" s="814"/>
      <c r="G334" s="814"/>
      <c r="H334" s="814"/>
      <c r="I334" s="814"/>
      <c r="J334" s="814"/>
      <c r="K334" s="814"/>
      <c r="L334" s="814"/>
      <c r="M334" s="814"/>
      <c r="N334" s="816"/>
      <c r="O334" s="344"/>
      <c r="P334" s="344"/>
      <c r="Q334" s="344"/>
      <c r="R334" s="344"/>
      <c r="S334" s="344"/>
      <c r="T334" s="344"/>
      <c r="U334" s="344"/>
      <c r="V334" s="344"/>
      <c r="W334" s="344"/>
      <c r="X334" s="344"/>
      <c r="Y334" s="344"/>
      <c r="Z334" s="344"/>
      <c r="AA334" s="345"/>
      <c r="AB334" s="346"/>
      <c r="AC334" s="347"/>
      <c r="AD334" s="348"/>
      <c r="AE334" s="17"/>
      <c r="AP334" s="17"/>
    </row>
    <row r="335" spans="1:42" ht="14.25" hidden="1" x14ac:dyDescent="0.4">
      <c r="A335" s="812"/>
      <c r="B335" s="813"/>
      <c r="C335" s="814"/>
      <c r="D335" s="814"/>
      <c r="E335" s="815"/>
      <c r="F335" s="814"/>
      <c r="G335" s="814"/>
      <c r="H335" s="814"/>
      <c r="I335" s="814"/>
      <c r="J335" s="814"/>
      <c r="K335" s="814"/>
      <c r="L335" s="814"/>
      <c r="M335" s="814"/>
      <c r="N335" s="816"/>
      <c r="O335" s="344"/>
      <c r="P335" s="344"/>
      <c r="Q335" s="344"/>
      <c r="R335" s="344"/>
      <c r="S335" s="344"/>
      <c r="T335" s="344"/>
      <c r="U335" s="344"/>
      <c r="V335" s="344"/>
      <c r="W335" s="344"/>
      <c r="X335" s="344"/>
      <c r="Y335" s="344"/>
      <c r="Z335" s="344"/>
      <c r="AA335" s="345"/>
      <c r="AB335" s="346"/>
      <c r="AC335" s="347"/>
      <c r="AD335" s="348"/>
      <c r="AE335" s="17"/>
      <c r="AP335" s="17"/>
    </row>
    <row r="336" spans="1:42" ht="14.25" hidden="1" x14ac:dyDescent="0.4">
      <c r="A336" s="812"/>
      <c r="B336" s="813"/>
      <c r="C336" s="814"/>
      <c r="D336" s="814"/>
      <c r="E336" s="815"/>
      <c r="F336" s="814"/>
      <c r="G336" s="814"/>
      <c r="H336" s="814"/>
      <c r="I336" s="814"/>
      <c r="J336" s="814"/>
      <c r="K336" s="814"/>
      <c r="L336" s="814"/>
      <c r="M336" s="814"/>
      <c r="N336" s="816"/>
      <c r="O336" s="344"/>
      <c r="P336" s="344"/>
      <c r="Q336" s="344"/>
      <c r="R336" s="344"/>
      <c r="S336" s="344"/>
      <c r="T336" s="344"/>
      <c r="U336" s="344"/>
      <c r="V336" s="344"/>
      <c r="W336" s="344"/>
      <c r="X336" s="344"/>
      <c r="Y336" s="344"/>
      <c r="Z336" s="344"/>
      <c r="AA336" s="345"/>
      <c r="AB336" s="346"/>
      <c r="AC336" s="347"/>
      <c r="AD336" s="348"/>
      <c r="AE336" s="17"/>
      <c r="AP336" s="17"/>
    </row>
    <row r="337" spans="1:43" ht="14.25" hidden="1" x14ac:dyDescent="0.4">
      <c r="A337" s="812"/>
      <c r="B337" s="813"/>
      <c r="C337" s="814"/>
      <c r="D337" s="814"/>
      <c r="E337" s="815"/>
      <c r="F337" s="814"/>
      <c r="G337" s="814"/>
      <c r="H337" s="814"/>
      <c r="I337" s="814"/>
      <c r="J337" s="814"/>
      <c r="K337" s="814"/>
      <c r="L337" s="814"/>
      <c r="M337" s="814"/>
      <c r="N337" s="816"/>
      <c r="O337" s="344"/>
      <c r="P337" s="344"/>
      <c r="Q337" s="344"/>
      <c r="R337" s="344"/>
      <c r="S337" s="344"/>
      <c r="T337" s="344"/>
      <c r="U337" s="344"/>
      <c r="V337" s="344"/>
      <c r="W337" s="344"/>
      <c r="X337" s="344"/>
      <c r="Y337" s="344"/>
      <c r="Z337" s="344"/>
      <c r="AA337" s="345"/>
      <c r="AB337" s="346"/>
      <c r="AC337" s="347"/>
      <c r="AD337" s="348"/>
      <c r="AE337" s="17"/>
      <c r="AP337" s="17"/>
    </row>
    <row r="338" spans="1:43" ht="14.25" hidden="1" x14ac:dyDescent="0.4">
      <c r="A338" s="812"/>
      <c r="B338" s="813"/>
      <c r="C338" s="814"/>
      <c r="D338" s="814"/>
      <c r="E338" s="815"/>
      <c r="F338" s="814"/>
      <c r="G338" s="814"/>
      <c r="H338" s="814"/>
      <c r="I338" s="814"/>
      <c r="J338" s="814"/>
      <c r="K338" s="814"/>
      <c r="L338" s="814"/>
      <c r="M338" s="814"/>
      <c r="N338" s="816"/>
      <c r="O338" s="344"/>
      <c r="P338" s="344"/>
      <c r="Q338" s="344"/>
      <c r="R338" s="344"/>
      <c r="S338" s="344"/>
      <c r="T338" s="344"/>
      <c r="U338" s="344"/>
      <c r="V338" s="344"/>
      <c r="W338" s="344"/>
      <c r="X338" s="344"/>
      <c r="Y338" s="344"/>
      <c r="Z338" s="344"/>
      <c r="AA338" s="345"/>
      <c r="AB338" s="346"/>
      <c r="AC338" s="347"/>
      <c r="AD338" s="348"/>
      <c r="AE338" s="17"/>
      <c r="AP338" s="17"/>
    </row>
    <row r="339" spans="1:43" ht="14.25" hidden="1" x14ac:dyDescent="0.4">
      <c r="A339" s="812"/>
      <c r="B339" s="813"/>
      <c r="C339" s="814"/>
      <c r="D339" s="814"/>
      <c r="E339" s="815"/>
      <c r="F339" s="814"/>
      <c r="G339" s="814"/>
      <c r="H339" s="814"/>
      <c r="I339" s="814"/>
      <c r="J339" s="814"/>
      <c r="K339" s="814"/>
      <c r="L339" s="814"/>
      <c r="M339" s="814"/>
      <c r="N339" s="816"/>
      <c r="O339" s="344"/>
      <c r="P339" s="344"/>
      <c r="Q339" s="344"/>
      <c r="R339" s="344"/>
      <c r="S339" s="344"/>
      <c r="T339" s="344"/>
      <c r="U339" s="344"/>
      <c r="V339" s="344"/>
      <c r="W339" s="344"/>
      <c r="X339" s="344"/>
      <c r="Y339" s="344"/>
      <c r="Z339" s="344"/>
      <c r="AA339" s="345"/>
      <c r="AB339" s="346"/>
      <c r="AC339" s="347"/>
      <c r="AD339" s="348"/>
      <c r="AE339" s="17"/>
      <c r="AP339" s="17"/>
    </row>
    <row r="340" spans="1:43" ht="14.25" hidden="1" x14ac:dyDescent="0.4">
      <c r="A340" s="252"/>
      <c r="B340" s="228"/>
      <c r="C340" s="18"/>
      <c r="D340" s="18"/>
      <c r="E340" s="19"/>
      <c r="F340" s="18"/>
      <c r="G340" s="18"/>
      <c r="H340" s="18"/>
      <c r="I340" s="336"/>
      <c r="J340" s="336"/>
      <c r="K340" s="18"/>
      <c r="L340" s="18"/>
      <c r="M340" s="336"/>
      <c r="N340" s="235"/>
      <c r="O340" s="20"/>
      <c r="P340" s="20"/>
      <c r="Q340" s="20"/>
      <c r="R340" s="20"/>
      <c r="S340" s="20"/>
      <c r="T340" s="20"/>
      <c r="U340" s="20"/>
      <c r="V340" s="20"/>
      <c r="W340" s="20"/>
      <c r="X340" s="20"/>
      <c r="Y340" s="20"/>
      <c r="Z340" s="20"/>
      <c r="AA340" s="21"/>
      <c r="AB340" s="120"/>
      <c r="AC340" s="138"/>
      <c r="AD340" s="137"/>
      <c r="AE340" s="17"/>
      <c r="AP340" s="17"/>
    </row>
    <row r="341" spans="1:43" ht="14.25" hidden="1" x14ac:dyDescent="0.4">
      <c r="A341" s="252"/>
      <c r="B341" s="228"/>
      <c r="C341" s="18"/>
      <c r="D341" s="18"/>
      <c r="E341" s="19"/>
      <c r="F341" s="18"/>
      <c r="G341" s="18"/>
      <c r="H341" s="18"/>
      <c r="I341" s="336"/>
      <c r="J341" s="336"/>
      <c r="K341" s="18"/>
      <c r="L341" s="18"/>
      <c r="M341" s="336"/>
      <c r="N341" s="235"/>
      <c r="O341" s="20"/>
      <c r="P341" s="20"/>
      <c r="Q341" s="20"/>
      <c r="R341" s="20"/>
      <c r="S341" s="20"/>
      <c r="T341" s="20"/>
      <c r="U341" s="20"/>
      <c r="V341" s="20"/>
      <c r="W341" s="20"/>
      <c r="X341" s="20"/>
      <c r="Y341" s="20"/>
      <c r="Z341" s="20"/>
      <c r="AA341" s="21"/>
      <c r="AB341" s="120"/>
      <c r="AC341" s="138"/>
      <c r="AD341" s="137"/>
      <c r="AE341" s="17"/>
      <c r="AP341" s="17"/>
    </row>
    <row r="342" spans="1:43" ht="14.25" hidden="1" x14ac:dyDescent="0.4">
      <c r="A342" s="252"/>
      <c r="B342" s="228"/>
      <c r="C342" s="18"/>
      <c r="D342" s="18"/>
      <c r="E342" s="19"/>
      <c r="F342" s="18"/>
      <c r="G342" s="18"/>
      <c r="H342" s="18"/>
      <c r="I342" s="336"/>
      <c r="J342" s="336"/>
      <c r="K342" s="18"/>
      <c r="L342" s="18"/>
      <c r="M342" s="336"/>
      <c r="N342" s="235"/>
      <c r="O342" s="20"/>
      <c r="P342" s="20"/>
      <c r="Q342" s="20"/>
      <c r="R342" s="20"/>
      <c r="S342" s="20"/>
      <c r="T342" s="20"/>
      <c r="U342" s="20"/>
      <c r="V342" s="20"/>
      <c r="W342" s="20"/>
      <c r="X342" s="20"/>
      <c r="Y342" s="20"/>
      <c r="Z342" s="20"/>
      <c r="AA342" s="21"/>
      <c r="AB342" s="120"/>
      <c r="AC342" s="138"/>
      <c r="AD342" s="137"/>
      <c r="AE342" s="23"/>
      <c r="AP342" s="23"/>
    </row>
    <row r="343" spans="1:43" ht="14.25" hidden="1" x14ac:dyDescent="0.4">
      <c r="A343" s="252"/>
      <c r="B343" s="228"/>
      <c r="C343" s="18"/>
      <c r="D343" s="18"/>
      <c r="E343" s="19"/>
      <c r="F343" s="18"/>
      <c r="G343" s="18"/>
      <c r="H343" s="18"/>
      <c r="I343" s="336"/>
      <c r="J343" s="336"/>
      <c r="K343" s="18"/>
      <c r="L343" s="18"/>
      <c r="M343" s="336"/>
      <c r="N343" s="235"/>
      <c r="O343" s="20"/>
      <c r="P343" s="20"/>
      <c r="Q343" s="20"/>
      <c r="R343" s="20"/>
      <c r="S343" s="20"/>
      <c r="T343" s="20"/>
      <c r="U343" s="20"/>
      <c r="V343" s="20"/>
      <c r="W343" s="20"/>
      <c r="X343" s="20"/>
      <c r="Y343" s="20"/>
      <c r="Z343" s="20"/>
      <c r="AA343" s="21"/>
      <c r="AB343" s="120"/>
      <c r="AC343" s="138"/>
      <c r="AD343" s="137"/>
      <c r="AQ343" s="17"/>
    </row>
    <row r="344" spans="1:43" s="17" customFormat="1" ht="14.25" hidden="1" x14ac:dyDescent="0.4">
      <c r="A344" s="252"/>
      <c r="B344" s="228"/>
      <c r="C344" s="18"/>
      <c r="D344" s="18"/>
      <c r="E344" s="19"/>
      <c r="F344" s="18"/>
      <c r="G344" s="18"/>
      <c r="H344" s="18"/>
      <c r="I344" s="336"/>
      <c r="J344" s="336"/>
      <c r="K344" s="18"/>
      <c r="L344" s="18"/>
      <c r="M344" s="336"/>
      <c r="N344" s="235"/>
      <c r="O344" s="20"/>
      <c r="P344" s="20"/>
      <c r="Q344" s="20"/>
      <c r="R344" s="20"/>
      <c r="S344" s="20"/>
      <c r="T344" s="20"/>
      <c r="U344" s="20"/>
      <c r="V344" s="20"/>
      <c r="W344" s="20"/>
      <c r="X344" s="20"/>
      <c r="Y344" s="20"/>
      <c r="Z344" s="20"/>
      <c r="AA344" s="21"/>
      <c r="AB344" s="120"/>
      <c r="AC344" s="138"/>
      <c r="AD344" s="137"/>
      <c r="AF344" s="1"/>
      <c r="AG344" s="1"/>
      <c r="AH344" s="1"/>
      <c r="AI344" s="1"/>
      <c r="AJ344" s="1"/>
      <c r="AK344" s="1"/>
      <c r="AL344" s="1"/>
      <c r="AM344" s="1"/>
      <c r="AN344" s="1"/>
      <c r="AO344" s="1"/>
    </row>
    <row r="345" spans="1:43" s="17" customFormat="1" ht="14.25" hidden="1" x14ac:dyDescent="0.4">
      <c r="A345" s="252"/>
      <c r="B345" s="228"/>
      <c r="C345" s="18"/>
      <c r="D345" s="18"/>
      <c r="E345" s="19"/>
      <c r="F345" s="18"/>
      <c r="G345" s="18"/>
      <c r="H345" s="18"/>
      <c r="I345" s="336"/>
      <c r="J345" s="336"/>
      <c r="K345" s="18"/>
      <c r="L345" s="18"/>
      <c r="M345" s="336"/>
      <c r="N345" s="235"/>
      <c r="O345" s="20"/>
      <c r="P345" s="20"/>
      <c r="Q345" s="20"/>
      <c r="R345" s="20"/>
      <c r="S345" s="20"/>
      <c r="T345" s="20"/>
      <c r="U345" s="20"/>
      <c r="V345" s="20"/>
      <c r="W345" s="20"/>
      <c r="X345" s="20"/>
      <c r="Y345" s="20"/>
      <c r="Z345" s="20"/>
      <c r="AA345" s="21"/>
      <c r="AB345" s="120"/>
      <c r="AC345" s="138"/>
      <c r="AD345" s="137"/>
      <c r="AE345" s="23"/>
      <c r="AF345" s="1"/>
      <c r="AG345" s="1"/>
      <c r="AH345" s="1"/>
      <c r="AI345" s="1"/>
      <c r="AJ345" s="1"/>
      <c r="AK345" s="1"/>
      <c r="AL345" s="1"/>
      <c r="AM345" s="1"/>
      <c r="AN345" s="1"/>
      <c r="AO345" s="1"/>
      <c r="AP345" s="23"/>
    </row>
    <row r="346" spans="1:43" s="17" customFormat="1" ht="14.25" hidden="1" x14ac:dyDescent="0.4">
      <c r="A346" s="252"/>
      <c r="B346" s="228"/>
      <c r="C346" s="18"/>
      <c r="D346" s="18"/>
      <c r="E346" s="19"/>
      <c r="F346" s="18"/>
      <c r="G346" s="18"/>
      <c r="H346" s="18"/>
      <c r="I346" s="336"/>
      <c r="J346" s="336"/>
      <c r="K346" s="18"/>
      <c r="L346" s="18"/>
      <c r="M346" s="336"/>
      <c r="N346" s="235"/>
      <c r="O346" s="20"/>
      <c r="P346" s="20"/>
      <c r="Q346" s="20"/>
      <c r="R346" s="20"/>
      <c r="S346" s="20"/>
      <c r="T346" s="20"/>
      <c r="U346" s="20"/>
      <c r="V346" s="20"/>
      <c r="W346" s="20"/>
      <c r="X346" s="20"/>
      <c r="Y346" s="20"/>
      <c r="Z346" s="20"/>
      <c r="AA346" s="21"/>
      <c r="AB346" s="120"/>
      <c r="AC346" s="138"/>
      <c r="AD346" s="137"/>
      <c r="AE346" s="1"/>
      <c r="AF346" s="1"/>
      <c r="AG346" s="1"/>
      <c r="AH346" s="1"/>
      <c r="AI346" s="1"/>
      <c r="AJ346" s="1"/>
      <c r="AK346" s="1"/>
      <c r="AL346" s="1"/>
      <c r="AM346" s="1"/>
      <c r="AN346" s="1"/>
      <c r="AO346" s="1"/>
      <c r="AP346" s="1"/>
    </row>
    <row r="347" spans="1:43" s="17" customFormat="1" ht="14.25" hidden="1" x14ac:dyDescent="0.4">
      <c r="A347" s="252"/>
      <c r="B347" s="228"/>
      <c r="C347" s="18"/>
      <c r="D347" s="18"/>
      <c r="E347" s="19"/>
      <c r="F347" s="18"/>
      <c r="G347" s="18"/>
      <c r="H347" s="18"/>
      <c r="I347" s="336"/>
      <c r="J347" s="336"/>
      <c r="K347" s="18"/>
      <c r="L347" s="18"/>
      <c r="M347" s="336"/>
      <c r="N347" s="235"/>
      <c r="O347" s="20"/>
      <c r="P347" s="20"/>
      <c r="Q347" s="20"/>
      <c r="R347" s="20"/>
      <c r="S347" s="20"/>
      <c r="T347" s="20"/>
      <c r="U347" s="20"/>
      <c r="V347" s="20"/>
      <c r="W347" s="20"/>
      <c r="X347" s="20"/>
      <c r="Y347" s="20"/>
      <c r="Z347" s="20"/>
      <c r="AA347" s="21"/>
      <c r="AB347" s="120"/>
      <c r="AC347" s="138"/>
      <c r="AD347" s="137"/>
      <c r="AE347" s="1"/>
      <c r="AF347" s="1"/>
      <c r="AG347" s="1"/>
      <c r="AH347" s="1"/>
      <c r="AI347" s="1"/>
      <c r="AJ347" s="1"/>
      <c r="AK347" s="1"/>
      <c r="AL347" s="1"/>
      <c r="AM347" s="1"/>
      <c r="AN347" s="1"/>
      <c r="AO347" s="1"/>
      <c r="AP347" s="1"/>
    </row>
    <row r="348" spans="1:43" s="17" customFormat="1" ht="14.25" hidden="1" x14ac:dyDescent="0.4">
      <c r="A348" s="252"/>
      <c r="B348" s="228"/>
      <c r="C348" s="18"/>
      <c r="D348" s="18"/>
      <c r="E348" s="19"/>
      <c r="F348" s="18"/>
      <c r="G348" s="18"/>
      <c r="H348" s="18"/>
      <c r="I348" s="336"/>
      <c r="J348" s="336"/>
      <c r="K348" s="18"/>
      <c r="L348" s="18"/>
      <c r="M348" s="336"/>
      <c r="N348" s="235"/>
      <c r="O348" s="20"/>
      <c r="P348" s="20"/>
      <c r="Q348" s="20"/>
      <c r="R348" s="20"/>
      <c r="S348" s="20"/>
      <c r="T348" s="20"/>
      <c r="U348" s="20"/>
      <c r="V348" s="20"/>
      <c r="W348" s="20"/>
      <c r="X348" s="20"/>
      <c r="Y348" s="20"/>
      <c r="Z348" s="20"/>
      <c r="AA348" s="21"/>
      <c r="AB348" s="120"/>
      <c r="AC348" s="138"/>
      <c r="AD348" s="137"/>
      <c r="AE348" s="1"/>
      <c r="AF348" s="1"/>
      <c r="AG348" s="1"/>
      <c r="AH348" s="1"/>
      <c r="AI348" s="1"/>
      <c r="AJ348" s="1"/>
      <c r="AK348" s="1"/>
      <c r="AL348" s="1"/>
      <c r="AM348" s="1"/>
      <c r="AN348" s="1"/>
      <c r="AO348" s="1"/>
      <c r="AP348" s="1"/>
    </row>
    <row r="349" spans="1:43" s="17" customFormat="1" ht="14.25" hidden="1" x14ac:dyDescent="0.4">
      <c r="A349" s="252"/>
      <c r="B349" s="228"/>
      <c r="C349" s="18"/>
      <c r="D349" s="18"/>
      <c r="E349" s="19"/>
      <c r="F349" s="18"/>
      <c r="G349" s="18"/>
      <c r="H349" s="18"/>
      <c r="I349" s="336"/>
      <c r="J349" s="336"/>
      <c r="K349" s="18"/>
      <c r="L349" s="18"/>
      <c r="M349" s="336"/>
      <c r="N349" s="235"/>
      <c r="O349" s="20"/>
      <c r="P349" s="20"/>
      <c r="Q349" s="20"/>
      <c r="R349" s="20"/>
      <c r="S349" s="20"/>
      <c r="T349" s="20"/>
      <c r="U349" s="20"/>
      <c r="V349" s="20"/>
      <c r="W349" s="20"/>
      <c r="X349" s="20"/>
      <c r="Y349" s="20"/>
      <c r="Z349" s="20"/>
      <c r="AA349" s="21"/>
      <c r="AB349" s="120"/>
      <c r="AC349" s="138"/>
      <c r="AD349" s="137"/>
      <c r="AE349" s="1"/>
      <c r="AF349" s="1"/>
      <c r="AG349" s="1"/>
      <c r="AH349" s="1"/>
      <c r="AI349" s="1"/>
      <c r="AJ349" s="1"/>
      <c r="AK349" s="1"/>
      <c r="AL349" s="1"/>
      <c r="AM349" s="1"/>
      <c r="AN349" s="1"/>
      <c r="AO349" s="1"/>
      <c r="AP349" s="1"/>
    </row>
    <row r="350" spans="1:43" s="17" customFormat="1" ht="14.25" hidden="1" x14ac:dyDescent="0.4">
      <c r="A350" s="252"/>
      <c r="B350" s="228"/>
      <c r="C350" s="18"/>
      <c r="D350" s="18"/>
      <c r="E350" s="19"/>
      <c r="F350" s="18"/>
      <c r="G350" s="18"/>
      <c r="H350" s="18"/>
      <c r="I350" s="336"/>
      <c r="J350" s="336"/>
      <c r="K350" s="18"/>
      <c r="L350" s="18"/>
      <c r="M350" s="336"/>
      <c r="N350" s="235"/>
      <c r="O350" s="20"/>
      <c r="P350" s="20"/>
      <c r="Q350" s="20"/>
      <c r="R350" s="20"/>
      <c r="S350" s="20"/>
      <c r="T350" s="20"/>
      <c r="U350" s="20"/>
      <c r="V350" s="20"/>
      <c r="W350" s="20"/>
      <c r="X350" s="20"/>
      <c r="Y350" s="20"/>
      <c r="Z350" s="20"/>
      <c r="AA350" s="21"/>
      <c r="AB350" s="120"/>
      <c r="AC350" s="138"/>
      <c r="AD350" s="137"/>
      <c r="AE350" s="1"/>
      <c r="AF350" s="1"/>
      <c r="AG350" s="1"/>
      <c r="AH350" s="1"/>
      <c r="AI350" s="1"/>
      <c r="AJ350" s="1"/>
      <c r="AK350" s="1"/>
      <c r="AL350" s="1"/>
      <c r="AM350" s="1"/>
      <c r="AN350" s="1"/>
      <c r="AO350" s="1"/>
      <c r="AP350" s="1"/>
      <c r="AQ350" s="23"/>
    </row>
    <row r="351" spans="1:43" s="23" customFormat="1" ht="14.25" hidden="1" x14ac:dyDescent="0.4">
      <c r="A351" s="252"/>
      <c r="B351" s="228"/>
      <c r="C351" s="18"/>
      <c r="D351" s="18"/>
      <c r="E351" s="19"/>
      <c r="F351" s="18"/>
      <c r="G351" s="18"/>
      <c r="H351" s="18"/>
      <c r="I351" s="336"/>
      <c r="J351" s="336"/>
      <c r="K351" s="18"/>
      <c r="L351" s="18"/>
      <c r="M351" s="336"/>
      <c r="N351" s="235"/>
      <c r="O351" s="20"/>
      <c r="P351" s="20"/>
      <c r="Q351" s="20"/>
      <c r="R351" s="20"/>
      <c r="S351" s="20"/>
      <c r="T351" s="20"/>
      <c r="U351" s="20"/>
      <c r="V351" s="20"/>
      <c r="W351" s="20"/>
      <c r="X351" s="20"/>
      <c r="Y351" s="20"/>
      <c r="Z351" s="20"/>
      <c r="AA351" s="21"/>
      <c r="AB351" s="120"/>
      <c r="AC351" s="138"/>
      <c r="AD351" s="137"/>
      <c r="AE351" s="1"/>
      <c r="AF351" s="1"/>
      <c r="AG351" s="1"/>
      <c r="AH351" s="1"/>
      <c r="AI351" s="1"/>
      <c r="AJ351" s="1"/>
      <c r="AK351" s="1"/>
      <c r="AL351" s="1"/>
      <c r="AM351" s="1"/>
      <c r="AN351" s="1"/>
      <c r="AO351" s="1"/>
      <c r="AP351" s="1"/>
      <c r="AQ351" s="1"/>
    </row>
    <row r="352" spans="1:43" ht="14.25" hidden="1" x14ac:dyDescent="0.4">
      <c r="A352" s="252"/>
      <c r="B352" s="228"/>
      <c r="C352" s="18"/>
      <c r="D352" s="18"/>
      <c r="E352" s="19"/>
      <c r="F352" s="18"/>
      <c r="G352" s="18"/>
      <c r="H352" s="18"/>
      <c r="I352" s="336"/>
      <c r="J352" s="336"/>
      <c r="K352" s="18"/>
      <c r="L352" s="18"/>
      <c r="M352" s="336"/>
      <c r="N352" s="235"/>
      <c r="O352" s="20"/>
      <c r="P352" s="20"/>
      <c r="Q352" s="20"/>
      <c r="R352" s="20"/>
      <c r="S352" s="20"/>
      <c r="T352" s="20"/>
      <c r="U352" s="20"/>
      <c r="V352" s="20"/>
      <c r="W352" s="20"/>
      <c r="X352" s="20"/>
      <c r="Y352" s="20"/>
      <c r="Z352" s="20"/>
      <c r="AA352" s="21"/>
      <c r="AB352" s="120"/>
      <c r="AC352" s="138"/>
      <c r="AD352" s="137"/>
      <c r="AQ352" s="17"/>
    </row>
    <row r="353" spans="1:43" s="17" customFormat="1" ht="14.25" hidden="1" x14ac:dyDescent="0.4">
      <c r="A353" s="252"/>
      <c r="B353" s="228"/>
      <c r="C353" s="18"/>
      <c r="D353" s="18"/>
      <c r="E353" s="19"/>
      <c r="F353" s="18"/>
      <c r="G353" s="18"/>
      <c r="H353" s="18"/>
      <c r="I353" s="336"/>
      <c r="J353" s="336"/>
      <c r="K353" s="18"/>
      <c r="L353" s="18"/>
      <c r="M353" s="336"/>
      <c r="N353" s="235"/>
      <c r="O353" s="20"/>
      <c r="P353" s="20"/>
      <c r="Q353" s="20"/>
      <c r="R353" s="20"/>
      <c r="S353" s="20"/>
      <c r="T353" s="20"/>
      <c r="U353" s="20"/>
      <c r="V353" s="20"/>
      <c r="W353" s="20"/>
      <c r="X353" s="20"/>
      <c r="Y353" s="20"/>
      <c r="Z353" s="20"/>
      <c r="AA353" s="21"/>
      <c r="AB353" s="120"/>
      <c r="AC353" s="138"/>
      <c r="AD353" s="137"/>
      <c r="AE353" s="1"/>
      <c r="AF353" s="1"/>
      <c r="AG353" s="1"/>
      <c r="AH353" s="1"/>
      <c r="AI353" s="1"/>
      <c r="AJ353" s="1"/>
      <c r="AK353" s="1"/>
      <c r="AL353" s="1"/>
      <c r="AM353" s="1"/>
      <c r="AN353" s="1"/>
      <c r="AO353" s="1"/>
      <c r="AP353" s="1"/>
      <c r="AQ353" s="23"/>
    </row>
    <row r="354" spans="1:43" s="23" customFormat="1" ht="14.25" hidden="1" x14ac:dyDescent="0.4">
      <c r="A354" s="252"/>
      <c r="B354" s="228"/>
      <c r="C354" s="18"/>
      <c r="D354" s="18"/>
      <c r="E354" s="19"/>
      <c r="F354" s="18"/>
      <c r="G354" s="18"/>
      <c r="H354" s="18"/>
      <c r="I354" s="336"/>
      <c r="J354" s="336"/>
      <c r="K354" s="18"/>
      <c r="L354" s="18"/>
      <c r="M354" s="336"/>
      <c r="N354" s="235"/>
      <c r="O354" s="20"/>
      <c r="P354" s="20"/>
      <c r="Q354" s="20"/>
      <c r="R354" s="20"/>
      <c r="S354" s="20"/>
      <c r="T354" s="20"/>
      <c r="U354" s="20"/>
      <c r="V354" s="20"/>
      <c r="W354" s="20"/>
      <c r="X354" s="20"/>
      <c r="Y354" s="20"/>
      <c r="Z354" s="20"/>
      <c r="AA354" s="21"/>
      <c r="AB354" s="120"/>
      <c r="AC354" s="138"/>
      <c r="AD354" s="137"/>
      <c r="AE354" s="1"/>
      <c r="AF354" s="1"/>
      <c r="AG354" s="1"/>
      <c r="AH354" s="1"/>
      <c r="AI354" s="1"/>
      <c r="AJ354" s="1"/>
      <c r="AK354" s="1"/>
      <c r="AL354" s="1"/>
      <c r="AM354" s="1"/>
      <c r="AN354" s="1"/>
      <c r="AO354" s="1"/>
      <c r="AP354" s="1"/>
      <c r="AQ354" s="1"/>
    </row>
    <row r="355" spans="1:43" ht="14.25" hidden="1" x14ac:dyDescent="0.4">
      <c r="A355" s="252"/>
      <c r="B355" s="228"/>
      <c r="C355" s="18"/>
      <c r="D355" s="18"/>
      <c r="E355" s="19"/>
      <c r="F355" s="18"/>
      <c r="G355" s="18"/>
      <c r="H355" s="18"/>
      <c r="I355" s="336"/>
      <c r="J355" s="336"/>
      <c r="K355" s="18"/>
      <c r="L355" s="18"/>
      <c r="M355" s="336"/>
      <c r="N355" s="235"/>
      <c r="O355" s="20"/>
      <c r="P355" s="20"/>
      <c r="Q355" s="20"/>
      <c r="R355" s="20"/>
      <c r="S355" s="20"/>
      <c r="T355" s="20"/>
      <c r="U355" s="20"/>
      <c r="V355" s="20"/>
      <c r="W355" s="20"/>
      <c r="X355" s="20"/>
      <c r="Y355" s="20"/>
      <c r="Z355" s="20"/>
      <c r="AA355" s="21"/>
      <c r="AB355" s="120"/>
      <c r="AC355" s="138"/>
      <c r="AD355" s="137"/>
    </row>
    <row r="356" spans="1:43" ht="14.25" hidden="1" x14ac:dyDescent="0.4">
      <c r="A356" s="252"/>
      <c r="B356" s="228"/>
      <c r="C356" s="18"/>
      <c r="D356" s="18"/>
      <c r="E356" s="19"/>
      <c r="F356" s="18"/>
      <c r="G356" s="18"/>
      <c r="H356" s="18"/>
      <c r="I356" s="336"/>
      <c r="J356" s="336"/>
      <c r="K356" s="18"/>
      <c r="L356" s="18"/>
      <c r="M356" s="336"/>
      <c r="N356" s="235"/>
      <c r="O356" s="20"/>
      <c r="P356" s="20"/>
      <c r="Q356" s="20"/>
      <c r="R356" s="20"/>
      <c r="S356" s="20"/>
      <c r="T356" s="20"/>
      <c r="U356" s="20"/>
      <c r="V356" s="20"/>
      <c r="W356" s="20"/>
      <c r="X356" s="20"/>
      <c r="Y356" s="20"/>
      <c r="Z356" s="20"/>
      <c r="AA356" s="21"/>
      <c r="AB356" s="120"/>
      <c r="AC356" s="138"/>
      <c r="AD356" s="137"/>
    </row>
    <row r="357" spans="1:43" ht="14.65" hidden="1" thickBot="1" x14ac:dyDescent="0.45">
      <c r="A357" s="538"/>
      <c r="B357" s="539"/>
      <c r="C357" s="540"/>
      <c r="D357" s="540"/>
      <c r="E357" s="541"/>
      <c r="F357" s="540"/>
      <c r="G357" s="540"/>
      <c r="H357" s="540"/>
      <c r="I357" s="540"/>
      <c r="J357" s="540"/>
      <c r="K357" s="540"/>
      <c r="L357" s="540"/>
      <c r="M357" s="540"/>
      <c r="N357" s="542"/>
      <c r="O357" s="543"/>
      <c r="P357" s="543"/>
      <c r="Q357" s="543"/>
      <c r="R357" s="543"/>
      <c r="S357" s="543"/>
      <c r="T357" s="543"/>
      <c r="U357" s="543"/>
      <c r="V357" s="543"/>
      <c r="W357" s="543"/>
      <c r="X357" s="543"/>
      <c r="Y357" s="543"/>
      <c r="Z357" s="543"/>
      <c r="AA357" s="530"/>
      <c r="AB357" s="544"/>
      <c r="AC357" s="545"/>
      <c r="AD357" s="546"/>
    </row>
    <row r="358" spans="1:43" ht="15.75" thickTop="1" x14ac:dyDescent="0.4">
      <c r="A358" s="760"/>
      <c r="B358" s="761"/>
      <c r="C358" s="761"/>
      <c r="D358" s="762"/>
      <c r="E358" s="761"/>
      <c r="F358" s="761"/>
      <c r="G358" s="761"/>
      <c r="H358" s="761"/>
      <c r="I358" s="761"/>
      <c r="J358" s="761"/>
      <c r="K358" s="763"/>
      <c r="L358" s="763"/>
      <c r="M358" s="763"/>
      <c r="N358" s="763"/>
      <c r="O358" s="763"/>
      <c r="P358" s="763"/>
      <c r="Q358" s="763"/>
      <c r="R358" s="763"/>
      <c r="S358" s="763"/>
      <c r="T358" s="763"/>
      <c r="U358" s="763"/>
      <c r="V358" s="763"/>
      <c r="W358" s="763"/>
      <c r="X358" s="763"/>
      <c r="Y358" s="763"/>
      <c r="Z358" s="762"/>
      <c r="AA358" s="764"/>
      <c r="AB358" s="765"/>
      <c r="AC358" s="766"/>
      <c r="AD358" s="767"/>
    </row>
    <row r="359" spans="1:43" ht="18.75" customHeight="1" x14ac:dyDescent="0.4">
      <c r="B359" s="26"/>
      <c r="C359" s="27"/>
      <c r="D359" s="27"/>
      <c r="E359" s="28"/>
      <c r="F359" s="29"/>
      <c r="G359" s="30"/>
      <c r="H359" s="30"/>
      <c r="I359" s="30"/>
      <c r="J359" s="30"/>
      <c r="K359" s="29"/>
      <c r="L359" s="29"/>
      <c r="M359" s="29"/>
      <c r="N359" s="29"/>
      <c r="O359" s="31"/>
      <c r="P359" s="31"/>
      <c r="Q359" s="31"/>
      <c r="R359" s="32"/>
      <c r="S359" s="31"/>
      <c r="T359" s="32"/>
      <c r="U359" s="31"/>
      <c r="V359" s="32"/>
      <c r="W359" s="27"/>
      <c r="X359" s="27"/>
      <c r="Y359" s="27"/>
      <c r="Z359" s="27"/>
      <c r="AA359" s="27"/>
      <c r="AB359" s="27"/>
      <c r="AC359" s="27"/>
      <c r="AD359" s="30"/>
    </row>
    <row r="360" spans="1:43" ht="18.75" customHeight="1" x14ac:dyDescent="0.4">
      <c r="B360" s="26"/>
      <c r="C360" s="27"/>
      <c r="D360" s="27"/>
      <c r="E360" s="28"/>
      <c r="F360" s="29"/>
      <c r="G360" s="30"/>
      <c r="H360" s="30"/>
      <c r="I360" s="30"/>
      <c r="J360" s="30"/>
      <c r="K360" s="29"/>
      <c r="L360" s="29"/>
      <c r="M360" s="29"/>
      <c r="N360" s="29"/>
      <c r="O360" s="31"/>
      <c r="P360" s="31"/>
      <c r="Q360" s="31"/>
      <c r="R360" s="32"/>
      <c r="S360" s="31"/>
      <c r="T360" s="31"/>
      <c r="U360" s="31"/>
      <c r="V360" s="31"/>
      <c r="W360" s="30"/>
      <c r="X360" s="30"/>
      <c r="Y360" s="30"/>
      <c r="Z360" s="30"/>
      <c r="AA360" s="30"/>
      <c r="AB360" s="30"/>
      <c r="AC360" s="30"/>
      <c r="AD360" s="30"/>
    </row>
    <row r="361" spans="1:43" ht="14.65" thickBot="1" x14ac:dyDescent="0.45">
      <c r="B361" s="13"/>
      <c r="C361" s="13"/>
      <c r="D361" s="13"/>
      <c r="E361" s="13"/>
      <c r="F361" s="13"/>
      <c r="G361" s="33"/>
      <c r="H361" s="33"/>
      <c r="I361" s="33"/>
      <c r="J361" s="33"/>
      <c r="K361" s="33"/>
      <c r="L361" s="33"/>
      <c r="M361" s="33"/>
      <c r="N361" s="33"/>
      <c r="O361" s="34"/>
      <c r="P361" s="34"/>
      <c r="Q361" s="34"/>
      <c r="R361" s="32"/>
      <c r="S361" s="32"/>
      <c r="T361" s="32"/>
      <c r="U361" s="32"/>
      <c r="V361" s="32"/>
      <c r="W361" s="34"/>
      <c r="X361" s="34"/>
      <c r="Y361" s="34"/>
      <c r="Z361" s="31"/>
      <c r="AA361" s="31"/>
      <c r="AB361" s="35"/>
      <c r="AC361" s="13"/>
      <c r="AD361" s="17"/>
    </row>
    <row r="362" spans="1:43" ht="18.75" customHeight="1" thickTop="1" thickBot="1" x14ac:dyDescent="0.4">
      <c r="B362" s="36"/>
      <c r="C362" s="36"/>
      <c r="D362" s="36"/>
      <c r="E362" s="36"/>
      <c r="F362" s="36"/>
      <c r="G362" s="36"/>
      <c r="H362" s="36"/>
      <c r="I362" s="36"/>
      <c r="J362" s="36"/>
      <c r="K362" s="36"/>
      <c r="L362" s="36"/>
      <c r="M362" s="36"/>
      <c r="N362" s="36"/>
      <c r="O362" s="37"/>
      <c r="P362" s="37"/>
      <c r="Q362" s="37"/>
      <c r="R362" s="37"/>
      <c r="S362" s="37"/>
      <c r="T362" s="37"/>
      <c r="U362" s="37"/>
      <c r="V362" s="37"/>
      <c r="W362" s="37"/>
      <c r="X362" s="37"/>
      <c r="Y362" s="37"/>
      <c r="Z362" s="37"/>
      <c r="AA362" s="37"/>
      <c r="AB362" s="121"/>
      <c r="AC362" s="121"/>
      <c r="AD362" s="121"/>
    </row>
    <row r="363" spans="1:43" ht="14.65" thickTop="1" x14ac:dyDescent="0.4">
      <c r="K363" s="17"/>
      <c r="L363" s="17"/>
      <c r="M363" s="17"/>
    </row>
    <row r="364" spans="1:43" ht="20.25" customHeight="1" x14ac:dyDescent="0.4">
      <c r="H364" s="94"/>
      <c r="I364" s="94"/>
      <c r="J364" s="94"/>
      <c r="K364" s="143"/>
      <c r="L364" s="95"/>
      <c r="M364" s="95"/>
      <c r="N364" s="94"/>
      <c r="O364" s="143"/>
      <c r="P364" s="143"/>
      <c r="Q364" s="143"/>
      <c r="R364" s="143"/>
      <c r="S364" s="143"/>
    </row>
    <row r="365" spans="1:43" ht="20.25" customHeight="1" thickBot="1" x14ac:dyDescent="0.45">
      <c r="B365" s="51"/>
      <c r="N365" s="99"/>
      <c r="O365" s="148"/>
      <c r="P365" s="148"/>
      <c r="Q365" s="148"/>
      <c r="R365" s="148"/>
      <c r="S365" s="148"/>
    </row>
    <row r="366" spans="1:43" ht="20.25" customHeight="1" thickTop="1" x14ac:dyDescent="0.35">
      <c r="B366" s="892"/>
      <c r="C366" s="893"/>
      <c r="D366" s="893"/>
      <c r="E366" s="893"/>
      <c r="F366" s="893"/>
      <c r="G366" s="893"/>
      <c r="H366" s="893"/>
      <c r="I366" s="893"/>
      <c r="J366" s="893"/>
      <c r="K366" s="893"/>
      <c r="L366" s="894"/>
      <c r="M366" s="474"/>
      <c r="N366" s="98"/>
      <c r="O366" s="148"/>
      <c r="P366" s="148"/>
      <c r="Q366" s="148"/>
      <c r="R366" s="148"/>
      <c r="S366" s="148"/>
    </row>
    <row r="367" spans="1:43" ht="20.25" customHeight="1" x14ac:dyDescent="0.35">
      <c r="B367" s="895"/>
      <c r="C367" s="896"/>
      <c r="D367" s="896"/>
      <c r="E367" s="896"/>
      <c r="F367" s="896"/>
      <c r="G367" s="896"/>
      <c r="H367" s="896"/>
      <c r="I367" s="896"/>
      <c r="J367" s="896"/>
      <c r="K367" s="896"/>
      <c r="L367" s="897"/>
      <c r="M367" s="474"/>
      <c r="O367" s="143"/>
      <c r="P367" s="143"/>
      <c r="Q367" s="143"/>
      <c r="R367" s="143"/>
      <c r="S367" s="143"/>
    </row>
    <row r="368" spans="1:43" ht="20.25" customHeight="1" x14ac:dyDescent="0.35">
      <c r="B368" s="895"/>
      <c r="C368" s="896"/>
      <c r="D368" s="896"/>
      <c r="E368" s="896"/>
      <c r="F368" s="896"/>
      <c r="G368" s="896"/>
      <c r="H368" s="896"/>
      <c r="I368" s="896"/>
      <c r="J368" s="896"/>
      <c r="K368" s="896"/>
      <c r="L368" s="897"/>
      <c r="M368" s="474"/>
      <c r="O368" s="148"/>
      <c r="P368" s="148"/>
      <c r="Q368" s="148"/>
      <c r="R368" s="148"/>
      <c r="S368" s="148"/>
    </row>
    <row r="369" spans="2:19" ht="20.25" customHeight="1" x14ac:dyDescent="0.35">
      <c r="B369" s="895"/>
      <c r="C369" s="896"/>
      <c r="D369" s="896"/>
      <c r="E369" s="896"/>
      <c r="F369" s="896"/>
      <c r="G369" s="896"/>
      <c r="H369" s="896"/>
      <c r="I369" s="896"/>
      <c r="J369" s="896"/>
      <c r="K369" s="896"/>
      <c r="L369" s="897"/>
      <c r="M369" s="474"/>
      <c r="O369" s="143"/>
      <c r="P369" s="143"/>
      <c r="Q369" s="143"/>
      <c r="R369" s="143"/>
      <c r="S369" s="143"/>
    </row>
    <row r="370" spans="2:19" ht="15.4" x14ac:dyDescent="0.35">
      <c r="B370" s="895"/>
      <c r="C370" s="896"/>
      <c r="D370" s="896"/>
      <c r="E370" s="896"/>
      <c r="F370" s="896"/>
      <c r="G370" s="896"/>
      <c r="H370" s="896"/>
      <c r="I370" s="896"/>
      <c r="J370" s="896"/>
      <c r="K370" s="896"/>
      <c r="L370" s="897"/>
      <c r="M370" s="474"/>
    </row>
    <row r="371" spans="2:19" ht="15.4" x14ac:dyDescent="0.35">
      <c r="B371" s="895"/>
      <c r="C371" s="896"/>
      <c r="D371" s="896"/>
      <c r="E371" s="896"/>
      <c r="F371" s="896"/>
      <c r="G371" s="896"/>
      <c r="H371" s="896"/>
      <c r="I371" s="896"/>
      <c r="J371" s="896"/>
      <c r="K371" s="896"/>
      <c r="L371" s="897"/>
      <c r="M371" s="474"/>
    </row>
    <row r="372" spans="2:19" ht="15.4" x14ac:dyDescent="0.35">
      <c r="B372" s="895"/>
      <c r="C372" s="896"/>
      <c r="D372" s="896"/>
      <c r="E372" s="896"/>
      <c r="F372" s="896"/>
      <c r="G372" s="896"/>
      <c r="H372" s="896"/>
      <c r="I372" s="896"/>
      <c r="J372" s="896"/>
      <c r="K372" s="896"/>
      <c r="L372" s="897"/>
      <c r="M372" s="474"/>
    </row>
    <row r="373" spans="2:19" ht="15.4" x14ac:dyDescent="0.35">
      <c r="B373" s="895"/>
      <c r="C373" s="896"/>
      <c r="D373" s="896"/>
      <c r="E373" s="896"/>
      <c r="F373" s="896"/>
      <c r="G373" s="896"/>
      <c r="H373" s="896"/>
      <c r="I373" s="896"/>
      <c r="J373" s="896"/>
      <c r="K373" s="896"/>
      <c r="L373" s="897"/>
      <c r="M373" s="474"/>
    </row>
    <row r="374" spans="2:19" ht="15.4" x14ac:dyDescent="0.35">
      <c r="B374" s="895"/>
      <c r="C374" s="896"/>
      <c r="D374" s="896"/>
      <c r="E374" s="896"/>
      <c r="F374" s="896"/>
      <c r="G374" s="896"/>
      <c r="H374" s="896"/>
      <c r="I374" s="896"/>
      <c r="J374" s="896"/>
      <c r="K374" s="896"/>
      <c r="L374" s="897"/>
      <c r="M374" s="474"/>
    </row>
    <row r="375" spans="2:19" ht="15.4" x14ac:dyDescent="0.35">
      <c r="B375" s="895"/>
      <c r="C375" s="896"/>
      <c r="D375" s="896"/>
      <c r="E375" s="896"/>
      <c r="F375" s="896"/>
      <c r="G375" s="896"/>
      <c r="H375" s="896"/>
      <c r="I375" s="896"/>
      <c r="J375" s="896"/>
      <c r="K375" s="896"/>
      <c r="L375" s="897"/>
      <c r="M375" s="474"/>
    </row>
    <row r="376" spans="2:19" ht="15.4" x14ac:dyDescent="0.35">
      <c r="B376" s="895"/>
      <c r="C376" s="896"/>
      <c r="D376" s="896"/>
      <c r="E376" s="896"/>
      <c r="F376" s="896"/>
      <c r="G376" s="896"/>
      <c r="H376" s="896"/>
      <c r="I376" s="896"/>
      <c r="J376" s="896"/>
      <c r="K376" s="896"/>
      <c r="L376" s="897"/>
      <c r="M376" s="474"/>
    </row>
    <row r="377" spans="2:19" ht="15.4" x14ac:dyDescent="0.35">
      <c r="B377" s="895"/>
      <c r="C377" s="896"/>
      <c r="D377" s="896"/>
      <c r="E377" s="896"/>
      <c r="F377" s="896"/>
      <c r="G377" s="896"/>
      <c r="H377" s="896"/>
      <c r="I377" s="896"/>
      <c r="J377" s="896"/>
      <c r="K377" s="896"/>
      <c r="L377" s="897"/>
      <c r="M377" s="474"/>
    </row>
    <row r="378" spans="2:19" ht="15.4" x14ac:dyDescent="0.35">
      <c r="B378" s="895"/>
      <c r="C378" s="896"/>
      <c r="D378" s="896"/>
      <c r="E378" s="896"/>
      <c r="F378" s="896"/>
      <c r="G378" s="896"/>
      <c r="H378" s="896"/>
      <c r="I378" s="896"/>
      <c r="J378" s="896"/>
      <c r="K378" s="896"/>
      <c r="L378" s="897"/>
      <c r="M378" s="474"/>
    </row>
    <row r="379" spans="2:19" ht="15.4" x14ac:dyDescent="0.35">
      <c r="B379" s="895"/>
      <c r="C379" s="896"/>
      <c r="D379" s="896"/>
      <c r="E379" s="896"/>
      <c r="F379" s="896"/>
      <c r="G379" s="896"/>
      <c r="H379" s="896"/>
      <c r="I379" s="896"/>
      <c r="J379" s="896"/>
      <c r="K379" s="896"/>
      <c r="L379" s="897"/>
      <c r="M379" s="474"/>
    </row>
    <row r="380" spans="2:19" ht="15.4" x14ac:dyDescent="0.35">
      <c r="B380" s="895"/>
      <c r="C380" s="896"/>
      <c r="D380" s="896"/>
      <c r="E380" s="896"/>
      <c r="F380" s="896"/>
      <c r="G380" s="896"/>
      <c r="H380" s="896"/>
      <c r="I380" s="896"/>
      <c r="J380" s="896"/>
      <c r="K380" s="896"/>
      <c r="L380" s="897"/>
      <c r="M380" s="474"/>
    </row>
    <row r="381" spans="2:19" ht="15.4" x14ac:dyDescent="0.35">
      <c r="B381" s="895"/>
      <c r="C381" s="896"/>
      <c r="D381" s="896"/>
      <c r="E381" s="896"/>
      <c r="F381" s="896"/>
      <c r="G381" s="896"/>
      <c r="H381" s="896"/>
      <c r="I381" s="896"/>
      <c r="J381" s="896"/>
      <c r="K381" s="896"/>
      <c r="L381" s="897"/>
      <c r="M381" s="474"/>
    </row>
    <row r="382" spans="2:19" ht="15.4" x14ac:dyDescent="0.35">
      <c r="B382" s="895"/>
      <c r="C382" s="896"/>
      <c r="D382" s="896"/>
      <c r="E382" s="896"/>
      <c r="F382" s="896"/>
      <c r="G382" s="896"/>
      <c r="H382" s="896"/>
      <c r="I382" s="896"/>
      <c r="J382" s="896"/>
      <c r="K382" s="896"/>
      <c r="L382" s="897"/>
      <c r="M382" s="474"/>
    </row>
    <row r="383" spans="2:19" ht="15.75" thickBot="1" x14ac:dyDescent="0.4">
      <c r="B383" s="898"/>
      <c r="C383" s="899"/>
      <c r="D383" s="899"/>
      <c r="E383" s="899"/>
      <c r="F383" s="899"/>
      <c r="G383" s="899"/>
      <c r="H383" s="899"/>
      <c r="I383" s="899"/>
      <c r="J383" s="899"/>
      <c r="K383" s="899"/>
      <c r="L383" s="900"/>
      <c r="M383" s="474"/>
    </row>
    <row r="384" spans="2:19" ht="13.5" thickTop="1" x14ac:dyDescent="0.35"/>
  </sheetData>
  <sheetProtection algorithmName="SHA-512" hashValue="0ymku8VPrUr3y5AuMTkk/ff8y9UUqjqF0wNskyX3aq4TpIf7CSVXdfWRe7umBpi2/052ZKl09cXSliFMaXldSQ==" saltValue="NUTDuxAbtNXDqz+n88nTXw==" spinCount="100000" sheet="1" objects="1" scenarios="1"/>
  <sortState xmlns:xlrd2="http://schemas.microsoft.com/office/spreadsheetml/2017/richdata2" ref="AF26:AO26">
    <sortCondition descending="1" ref="AK10"/>
  </sortState>
  <dataConsolidate/>
  <mergeCells count="5">
    <mergeCell ref="AH3:AL3"/>
    <mergeCell ref="AH4:AL4"/>
    <mergeCell ref="B366:L383"/>
    <mergeCell ref="D2:F2"/>
    <mergeCell ref="D3:F3"/>
  </mergeCells>
  <phoneticPr fontId="0" type="noConversion"/>
  <printOptions horizontalCentered="1"/>
  <pageMargins left="0.5" right="0.5" top="0.5" bottom="0.5" header="0" footer="0"/>
  <pageSetup paperSize="5" scale="29" fitToHeight="6"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dimension ref="A1:BYU274"/>
  <sheetViews>
    <sheetView showGridLines="0" tabSelected="1" topLeftCell="BF15" zoomScale="70" zoomScaleNormal="70" workbookViewId="0">
      <selection activeCell="ER51" sqref="ER51"/>
    </sheetView>
  </sheetViews>
  <sheetFormatPr defaultColWidth="1.6640625" defaultRowHeight="7.5" customHeight="1" x14ac:dyDescent="0.35"/>
  <cols>
    <col min="1" max="247" width="1.86328125" style="328" customWidth="1"/>
    <col min="248" max="248" width="8.86328125" style="328" customWidth="1"/>
    <col min="249" max="257" width="9.6640625" style="328" customWidth="1"/>
    <col min="258" max="16384" width="1.6640625" style="328"/>
  </cols>
  <sheetData>
    <row r="1" spans="5:169" s="278" customFormat="1" ht="10.25" customHeight="1" x14ac:dyDescent="0.35">
      <c r="E1" s="277"/>
      <c r="F1" s="1056"/>
      <c r="G1" s="1056"/>
      <c r="H1" s="1056"/>
      <c r="I1" s="1056"/>
      <c r="J1" s="1056"/>
      <c r="K1" s="1056"/>
      <c r="L1" s="1056"/>
      <c r="M1" s="1056"/>
      <c r="N1" s="1056"/>
      <c r="O1" s="1056"/>
      <c r="P1" s="1056"/>
      <c r="Q1" s="1056"/>
      <c r="R1" s="1056"/>
      <c r="S1" s="1056"/>
      <c r="T1" s="1056"/>
      <c r="U1" s="1056"/>
      <c r="V1" s="1056"/>
      <c r="W1" s="1056"/>
      <c r="X1" s="1056"/>
      <c r="Y1" s="1056"/>
      <c r="Z1" s="1056"/>
      <c r="AA1" s="1056"/>
      <c r="AB1" s="1056"/>
      <c r="AC1" s="1056"/>
      <c r="AD1" s="1056"/>
      <c r="AE1" s="1056"/>
      <c r="AF1" s="1056"/>
      <c r="AG1" s="1056"/>
      <c r="AH1" s="1056"/>
      <c r="AI1" s="1056"/>
      <c r="AJ1" s="1056"/>
      <c r="AK1" s="1056"/>
      <c r="AL1" s="1056"/>
      <c r="AM1" s="1056"/>
      <c r="AN1" s="1056"/>
      <c r="AO1" s="1056"/>
      <c r="AP1" s="1056"/>
      <c r="AQ1" s="1056"/>
      <c r="AR1" s="1056"/>
      <c r="AS1" s="1056"/>
      <c r="AT1" s="1056"/>
      <c r="AU1" s="1056"/>
      <c r="AV1" s="1056"/>
      <c r="AW1" s="1056"/>
      <c r="AX1" s="1056"/>
      <c r="AY1" s="1056"/>
    </row>
    <row r="2" spans="5:169" s="279" customFormat="1" ht="30" customHeight="1" x14ac:dyDescent="0.35">
      <c r="E2" s="277"/>
      <c r="F2" s="1056"/>
      <c r="G2" s="1056"/>
      <c r="H2" s="1056"/>
      <c r="I2" s="1056"/>
      <c r="J2" s="1056"/>
      <c r="K2" s="1056"/>
      <c r="L2" s="1056"/>
      <c r="M2" s="1056"/>
      <c r="N2" s="1056"/>
      <c r="O2" s="1056"/>
      <c r="P2" s="1056"/>
      <c r="Q2" s="1056"/>
      <c r="R2" s="1056"/>
      <c r="S2" s="1056"/>
      <c r="T2" s="1056"/>
      <c r="U2" s="1056"/>
      <c r="V2" s="1056"/>
      <c r="W2" s="1056"/>
      <c r="X2" s="1056"/>
      <c r="Y2" s="1056"/>
      <c r="Z2" s="1056"/>
      <c r="AA2" s="1056"/>
      <c r="AB2" s="1056"/>
      <c r="AC2" s="1056"/>
      <c r="AD2" s="1056"/>
      <c r="AE2" s="1056"/>
      <c r="AF2" s="1056"/>
      <c r="AG2" s="1056"/>
      <c r="AH2" s="1056"/>
      <c r="AI2" s="1056"/>
      <c r="AJ2" s="1056"/>
      <c r="AK2" s="1056"/>
      <c r="AL2" s="1056"/>
      <c r="AM2" s="1056"/>
      <c r="AN2" s="1056"/>
      <c r="AO2" s="1056"/>
      <c r="AP2" s="1056"/>
      <c r="AQ2" s="1056"/>
      <c r="AR2" s="1056"/>
      <c r="AS2" s="1056"/>
      <c r="AT2" s="1056"/>
      <c r="AU2" s="1056"/>
      <c r="AV2" s="1056"/>
      <c r="AW2" s="1056"/>
      <c r="AX2" s="1056"/>
      <c r="AY2" s="1057"/>
      <c r="AZ2" s="1029" t="s">
        <v>158</v>
      </c>
      <c r="BA2" s="1029"/>
      <c r="BB2" s="1029"/>
      <c r="BC2" s="1029"/>
      <c r="BD2" s="1029"/>
      <c r="BE2" s="1029"/>
      <c r="BF2" s="1029"/>
      <c r="BG2" s="1029"/>
      <c r="BH2" s="1029"/>
      <c r="BI2" s="1029"/>
      <c r="BJ2" s="1029"/>
      <c r="BK2" s="1029"/>
      <c r="BL2" s="1029" t="s">
        <v>175</v>
      </c>
      <c r="BM2" s="1029"/>
      <c r="BN2" s="1029"/>
      <c r="BO2" s="1029"/>
      <c r="BP2" s="1029"/>
      <c r="BQ2" s="1029"/>
      <c r="BR2" s="1029"/>
      <c r="BS2" s="1029"/>
      <c r="BT2" s="1029"/>
      <c r="BU2" s="1029" t="s">
        <v>160</v>
      </c>
      <c r="BV2" s="1029"/>
      <c r="BW2" s="1029"/>
      <c r="BX2" s="1029"/>
      <c r="BY2" s="1029"/>
      <c r="BZ2" s="1029"/>
      <c r="CA2" s="1029"/>
      <c r="CB2" s="1029"/>
      <c r="CC2" s="1029"/>
      <c r="CD2" s="278"/>
      <c r="CE2" s="278"/>
      <c r="CF2" s="1030" t="s">
        <v>162</v>
      </c>
      <c r="CG2" s="1030"/>
      <c r="CH2" s="1030"/>
      <c r="CI2" s="1030"/>
      <c r="CJ2" s="1030"/>
      <c r="CK2" s="1030"/>
      <c r="CL2" s="1030"/>
      <c r="CM2" s="1030"/>
      <c r="CN2" s="1030"/>
      <c r="CO2" s="1030"/>
      <c r="CP2" s="1030"/>
      <c r="CQ2" s="1030"/>
      <c r="CR2" s="1029" t="s">
        <v>175</v>
      </c>
      <c r="CS2" s="1029"/>
      <c r="CT2" s="1029"/>
      <c r="CU2" s="1029"/>
      <c r="CV2" s="1029"/>
      <c r="CW2" s="1029"/>
      <c r="CX2" s="1029"/>
      <c r="CY2" s="1029"/>
      <c r="CZ2" s="1029"/>
      <c r="DA2" s="1029" t="s">
        <v>160</v>
      </c>
      <c r="DB2" s="1029"/>
      <c r="DC2" s="1029"/>
      <c r="DD2" s="1029"/>
      <c r="DE2" s="1029"/>
      <c r="DF2" s="1029"/>
      <c r="DG2" s="1029"/>
      <c r="DH2" s="1029"/>
      <c r="DI2" s="1029"/>
      <c r="DJ2" s="278"/>
      <c r="DK2" s="278"/>
      <c r="DL2" s="1030" t="s">
        <v>81</v>
      </c>
      <c r="DM2" s="1030"/>
      <c r="DN2" s="1030"/>
      <c r="DO2" s="1030"/>
      <c r="DP2" s="1030"/>
      <c r="DQ2" s="1030"/>
      <c r="DR2" s="1030"/>
      <c r="DS2" s="1030"/>
      <c r="DT2" s="1030"/>
      <c r="DU2" s="1030"/>
      <c r="DV2" s="1030"/>
      <c r="DW2" s="1030"/>
      <c r="DX2" s="1029" t="s">
        <v>175</v>
      </c>
      <c r="DY2" s="1029"/>
      <c r="DZ2" s="1029"/>
      <c r="EA2" s="1029"/>
      <c r="EB2" s="1029"/>
      <c r="EC2" s="1029"/>
      <c r="ED2" s="1029"/>
      <c r="EE2" s="1029"/>
      <c r="EF2" s="1029"/>
      <c r="EG2" s="1029" t="s">
        <v>160</v>
      </c>
      <c r="EH2" s="1029"/>
      <c r="EI2" s="1029"/>
      <c r="EJ2" s="1029"/>
      <c r="EK2" s="1029"/>
      <c r="EL2" s="1029"/>
      <c r="EM2" s="1029"/>
      <c r="EN2" s="1029"/>
      <c r="EO2" s="1029"/>
    </row>
    <row r="3" spans="5:169" s="279" customFormat="1" ht="30" customHeight="1" x14ac:dyDescent="0.35">
      <c r="E3" s="277"/>
      <c r="F3" s="277"/>
      <c r="G3" s="277"/>
      <c r="H3" s="277"/>
      <c r="I3" s="236"/>
      <c r="J3" s="236"/>
      <c r="K3" s="236"/>
      <c r="L3" s="236"/>
      <c r="M3" s="236"/>
      <c r="N3" s="236"/>
      <c r="O3" s="236"/>
      <c r="P3" s="236"/>
      <c r="Q3" s="236"/>
      <c r="R3" s="236"/>
      <c r="S3" s="236"/>
      <c r="T3" s="236"/>
      <c r="U3" s="236"/>
      <c r="V3" s="236"/>
      <c r="W3" s="236"/>
      <c r="AO3" s="280"/>
      <c r="AP3" s="280"/>
      <c r="AQ3" s="280"/>
      <c r="AR3" s="280"/>
      <c r="AS3" s="280"/>
      <c r="AT3" s="280"/>
      <c r="AU3" s="280"/>
      <c r="AV3" s="280"/>
      <c r="AW3" s="280"/>
      <c r="AX3" s="280"/>
      <c r="AY3" s="280"/>
      <c r="AZ3" s="1042">
        <v>5</v>
      </c>
      <c r="BA3" s="1043"/>
      <c r="BB3" s="1043"/>
      <c r="BC3" s="1043"/>
      <c r="BD3" s="1043"/>
      <c r="BE3" s="1043"/>
      <c r="BF3" s="1043"/>
      <c r="BG3" s="1043"/>
      <c r="BH3" s="1043"/>
      <c r="BI3" s="1043"/>
      <c r="BJ3" s="281" t="s">
        <v>244</v>
      </c>
      <c r="BK3" s="282" t="s">
        <v>245</v>
      </c>
      <c r="BL3" s="1044">
        <f>IF((SUM(COUNTIF('MACHINE INFO'!G$10:G$357,AZ3),COUNTIF('MACHINE INFO'!G$10:G$357,BJ3),COUNTIF('MACHINE INFO'!G$10:G$357,BK3)))=0,"",SUM(COUNTIF('MACHINE INFO'!G$10:G$357,AZ3),COUNTIF('MACHINE INFO'!G$10:G$357,BJ3),COUNTIF('MACHINE INFO'!G$10:G$357,BK3)))</f>
        <v>6</v>
      </c>
      <c r="BM3" s="1045"/>
      <c r="BN3" s="1045"/>
      <c r="BO3" s="1045"/>
      <c r="BP3" s="1045"/>
      <c r="BQ3" s="1045"/>
      <c r="BR3" s="1045"/>
      <c r="BS3" s="1045"/>
      <c r="BT3" s="1046"/>
      <c r="BU3" s="1031">
        <f t="shared" ref="BU3:BU9" si="0">IF(BL3="","",SUM(BL3/BL$10))</f>
        <v>1.935483870967742E-2</v>
      </c>
      <c r="BV3" s="1032"/>
      <c r="BW3" s="1032"/>
      <c r="BX3" s="1032"/>
      <c r="BY3" s="1032"/>
      <c r="BZ3" s="1032"/>
      <c r="CA3" s="1032"/>
      <c r="CB3" s="1032"/>
      <c r="CC3" s="1033"/>
      <c r="CD3" s="278"/>
      <c r="CE3" s="278"/>
      <c r="CF3" s="1035" t="s">
        <v>269</v>
      </c>
      <c r="CG3" s="1035"/>
      <c r="CH3" s="1035"/>
      <c r="CI3" s="1035"/>
      <c r="CJ3" s="1035"/>
      <c r="CK3" s="1035"/>
      <c r="CL3" s="1035"/>
      <c r="CM3" s="1035"/>
      <c r="CN3" s="1035"/>
      <c r="CO3" s="1035"/>
      <c r="CP3" s="1035"/>
      <c r="CQ3" s="1035"/>
      <c r="CR3" s="971">
        <f>IF(COUNTIF('MACHINE INFO'!H$10:H$376,CF3)=0,"",COUNTIF('MACHINE INFO'!H$10:H$376,CF3))</f>
        <v>5</v>
      </c>
      <c r="CS3" s="971"/>
      <c r="CT3" s="971"/>
      <c r="CU3" s="971"/>
      <c r="CV3" s="971"/>
      <c r="CW3" s="971"/>
      <c r="CX3" s="971"/>
      <c r="CY3" s="971"/>
      <c r="CZ3" s="971"/>
      <c r="DA3" s="970">
        <f t="shared" ref="DA3:DA8" si="1">IF(CR3="","",SUM(CR3/CR$18))</f>
        <v>1.6129032258064516E-2</v>
      </c>
      <c r="DB3" s="970"/>
      <c r="DC3" s="970"/>
      <c r="DD3" s="970"/>
      <c r="DE3" s="970"/>
      <c r="DF3" s="970"/>
      <c r="DG3" s="970"/>
      <c r="DH3" s="970"/>
      <c r="DI3" s="970"/>
      <c r="DJ3" s="278"/>
      <c r="DK3" s="278"/>
      <c r="DL3" s="1034" t="s">
        <v>223</v>
      </c>
      <c r="DM3" s="1034"/>
      <c r="DN3" s="1034"/>
      <c r="DO3" s="1034"/>
      <c r="DP3" s="1034"/>
      <c r="DQ3" s="1034"/>
      <c r="DR3" s="1034"/>
      <c r="DS3" s="1034"/>
      <c r="DT3" s="1034"/>
      <c r="DU3" s="1034"/>
      <c r="DV3" s="1034"/>
      <c r="DW3" s="1034"/>
      <c r="DX3" s="971">
        <f>IF(COUNTIF('TABLE INFO'!F$12:F$36,DL3)=0,"",COUNTIF('TABLE INFO'!F$12:F$36,DL3))</f>
        <v>4</v>
      </c>
      <c r="DY3" s="971"/>
      <c r="DZ3" s="971"/>
      <c r="EA3" s="971"/>
      <c r="EB3" s="971"/>
      <c r="EC3" s="971"/>
      <c r="ED3" s="971"/>
      <c r="EE3" s="971"/>
      <c r="EF3" s="971"/>
      <c r="EG3" s="970">
        <f t="shared" ref="EG3:EG14" si="2">IF(DX3="","",SUM(DX3/DX$15))</f>
        <v>0.33333333333333331</v>
      </c>
      <c r="EH3" s="970"/>
      <c r="EI3" s="970"/>
      <c r="EJ3" s="970"/>
      <c r="EK3" s="970"/>
      <c r="EL3" s="970"/>
      <c r="EM3" s="970"/>
      <c r="EN3" s="970"/>
      <c r="EO3" s="970"/>
    </row>
    <row r="4" spans="5:169" s="279" customFormat="1" ht="30" customHeight="1" x14ac:dyDescent="0.35">
      <c r="E4" s="277"/>
      <c r="F4" s="1056" t="s">
        <v>302</v>
      </c>
      <c r="G4" s="1056"/>
      <c r="H4" s="1056"/>
      <c r="I4" s="1056"/>
      <c r="J4" s="1056"/>
      <c r="K4" s="1056"/>
      <c r="L4" s="1056"/>
      <c r="M4" s="1056"/>
      <c r="N4" s="1056"/>
      <c r="O4" s="1056"/>
      <c r="P4" s="1056"/>
      <c r="Q4" s="1056"/>
      <c r="R4" s="1056"/>
      <c r="S4" s="1056"/>
      <c r="T4" s="1056"/>
      <c r="U4" s="1056"/>
      <c r="V4" s="1056"/>
      <c r="W4" s="1056"/>
      <c r="X4" s="1056"/>
      <c r="Y4" s="1056"/>
      <c r="Z4" s="1056"/>
      <c r="AA4" s="1056"/>
      <c r="AB4" s="1056"/>
      <c r="AC4" s="1056"/>
      <c r="AD4" s="1056"/>
      <c r="AE4" s="1056"/>
      <c r="AF4" s="1056"/>
      <c r="AG4" s="1056"/>
      <c r="AH4" s="1056"/>
      <c r="AI4" s="1056"/>
      <c r="AJ4" s="1056"/>
      <c r="AK4" s="1056"/>
      <c r="AL4" s="1056"/>
      <c r="AM4" s="1056"/>
      <c r="AN4" s="1056"/>
      <c r="AO4" s="1056"/>
      <c r="AP4" s="823"/>
      <c r="AQ4" s="823"/>
      <c r="AR4" s="823"/>
      <c r="AT4" s="283"/>
      <c r="AU4" s="283"/>
      <c r="AV4" s="283"/>
      <c r="AW4" s="283"/>
      <c r="AX4" s="283"/>
      <c r="AY4" s="283"/>
      <c r="AZ4" s="1062">
        <v>1</v>
      </c>
      <c r="BA4" s="1063"/>
      <c r="BB4" s="1063"/>
      <c r="BC4" s="1063"/>
      <c r="BD4" s="1063"/>
      <c r="BE4" s="1063"/>
      <c r="BF4" s="1063"/>
      <c r="BG4" s="1063"/>
      <c r="BH4" s="1063"/>
      <c r="BI4" s="1063"/>
      <c r="BJ4" s="284" t="s">
        <v>240</v>
      </c>
      <c r="BK4" s="285" t="s">
        <v>239</v>
      </c>
      <c r="BL4" s="1044">
        <f>IF((SUM(COUNTIF('MACHINE INFO'!G$10:G$357,AZ4),COUNTIF('MACHINE INFO'!G$10:G$357,BJ4),COUNTIF('MACHINE INFO'!G$10:G$357,BK4)))=0,"",SUM(COUNTIF('MACHINE INFO'!G$10:G$357,AZ4),COUNTIF('MACHINE INFO'!G$10:G$357,BJ4),COUNTIF('MACHINE INFO'!G$10:G$357,BK4)))</f>
        <v>14</v>
      </c>
      <c r="BM4" s="1045"/>
      <c r="BN4" s="1045"/>
      <c r="BO4" s="1045"/>
      <c r="BP4" s="1045"/>
      <c r="BQ4" s="1045"/>
      <c r="BR4" s="1045"/>
      <c r="BS4" s="1045"/>
      <c r="BT4" s="1046"/>
      <c r="BU4" s="1031">
        <f t="shared" si="0"/>
        <v>4.5161290322580643E-2</v>
      </c>
      <c r="BV4" s="1032"/>
      <c r="BW4" s="1032"/>
      <c r="BX4" s="1032"/>
      <c r="BY4" s="1032"/>
      <c r="BZ4" s="1032"/>
      <c r="CA4" s="1032"/>
      <c r="CB4" s="1032"/>
      <c r="CC4" s="1033"/>
      <c r="CF4" s="1035" t="s">
        <v>228</v>
      </c>
      <c r="CG4" s="1035"/>
      <c r="CH4" s="1035"/>
      <c r="CI4" s="1035"/>
      <c r="CJ4" s="1035"/>
      <c r="CK4" s="1035"/>
      <c r="CL4" s="1035"/>
      <c r="CM4" s="1035"/>
      <c r="CN4" s="1035"/>
      <c r="CO4" s="1035"/>
      <c r="CP4" s="1035"/>
      <c r="CQ4" s="1035"/>
      <c r="CR4" s="971">
        <f>IF(COUNTIF('MACHINE INFO'!H$10:H$376,CF4)=0,"",COUNTIF('MACHINE INFO'!H$10:H$376,CF4))</f>
        <v>74</v>
      </c>
      <c r="CS4" s="971"/>
      <c r="CT4" s="971"/>
      <c r="CU4" s="971"/>
      <c r="CV4" s="971"/>
      <c r="CW4" s="971"/>
      <c r="CX4" s="971"/>
      <c r="CY4" s="971"/>
      <c r="CZ4" s="971"/>
      <c r="DA4" s="970">
        <f t="shared" si="1"/>
        <v>0.23870967741935484</v>
      </c>
      <c r="DB4" s="970"/>
      <c r="DC4" s="970"/>
      <c r="DD4" s="970"/>
      <c r="DE4" s="970"/>
      <c r="DF4" s="970"/>
      <c r="DG4" s="970"/>
      <c r="DH4" s="970"/>
      <c r="DI4" s="970"/>
      <c r="DL4" s="1034" t="s">
        <v>225</v>
      </c>
      <c r="DM4" s="1034"/>
      <c r="DN4" s="1034"/>
      <c r="DO4" s="1034"/>
      <c r="DP4" s="1034"/>
      <c r="DQ4" s="1034"/>
      <c r="DR4" s="1034"/>
      <c r="DS4" s="1034"/>
      <c r="DT4" s="1034"/>
      <c r="DU4" s="1034"/>
      <c r="DV4" s="1034"/>
      <c r="DW4" s="1034"/>
      <c r="DX4" s="971">
        <f>IF(COUNTIF('TABLE INFO'!F$12:F$36,DL4)=0,"",COUNTIF('TABLE INFO'!F$12:F$36,DL4))</f>
        <v>2</v>
      </c>
      <c r="DY4" s="971"/>
      <c r="DZ4" s="971"/>
      <c r="EA4" s="971"/>
      <c r="EB4" s="971"/>
      <c r="EC4" s="971"/>
      <c r="ED4" s="971"/>
      <c r="EE4" s="971"/>
      <c r="EF4" s="971"/>
      <c r="EG4" s="970">
        <f t="shared" si="2"/>
        <v>0.16666666666666666</v>
      </c>
      <c r="EH4" s="970"/>
      <c r="EI4" s="970"/>
      <c r="EJ4" s="970"/>
      <c r="EK4" s="970"/>
      <c r="EL4" s="970"/>
      <c r="EM4" s="970"/>
      <c r="EN4" s="970"/>
      <c r="EO4" s="970"/>
    </row>
    <row r="5" spans="5:169" s="279" customFormat="1" ht="30" customHeight="1" x14ac:dyDescent="0.35">
      <c r="E5" s="277"/>
      <c r="F5" s="1064" t="s">
        <v>548</v>
      </c>
      <c r="G5" s="1064"/>
      <c r="H5" s="1064"/>
      <c r="I5" s="1064"/>
      <c r="J5" s="1064"/>
      <c r="K5" s="1064"/>
      <c r="L5" s="1064"/>
      <c r="M5" s="1064"/>
      <c r="N5" s="1064"/>
      <c r="O5" s="1064"/>
      <c r="P5" s="1064"/>
      <c r="Q5" s="1064"/>
      <c r="R5" s="1064"/>
      <c r="S5" s="1064"/>
      <c r="T5" s="1064"/>
      <c r="U5" s="1064"/>
      <c r="V5" s="1064"/>
      <c r="W5" s="1064"/>
      <c r="X5" s="1064"/>
      <c r="Y5" s="1064"/>
      <c r="Z5" s="1064"/>
      <c r="AA5" s="1064"/>
      <c r="AB5" s="1064"/>
      <c r="AC5" s="1064"/>
      <c r="AD5" s="1064"/>
      <c r="AE5" s="1064"/>
      <c r="AF5" s="1064"/>
      <c r="AG5" s="1064"/>
      <c r="AH5" s="1064"/>
      <c r="AI5" s="1064"/>
      <c r="AJ5" s="1064"/>
      <c r="AK5" s="1064"/>
      <c r="AL5" s="1064"/>
      <c r="AM5" s="1064"/>
      <c r="AN5" s="1064"/>
      <c r="AO5" s="1064"/>
      <c r="AP5" s="823"/>
      <c r="AQ5" s="823"/>
      <c r="AR5" s="823"/>
      <c r="AZ5" s="1060">
        <v>0.25</v>
      </c>
      <c r="BA5" s="1061"/>
      <c r="BB5" s="1061"/>
      <c r="BC5" s="1061"/>
      <c r="BD5" s="1061"/>
      <c r="BE5" s="1061"/>
      <c r="BF5" s="1061"/>
      <c r="BG5" s="1061"/>
      <c r="BH5" s="1061"/>
      <c r="BI5" s="1061"/>
      <c r="BJ5" s="286" t="s">
        <v>241</v>
      </c>
      <c r="BK5" s="287" t="s">
        <v>243</v>
      </c>
      <c r="BL5" s="1044">
        <f>IF((SUM(COUNTIF('MACHINE INFO'!G$10:G$357,AZ5),COUNTIF('MACHINE INFO'!G$10:G$357,BJ5),COUNTIF('MACHINE INFO'!G$10:G$357,BK5)))=0,"",SUM(COUNTIF('MACHINE INFO'!G$10:G$357,AZ5),COUNTIF('MACHINE INFO'!G$10:G$357,BJ5),COUNTIF('MACHINE INFO'!G$10:G$357,BK5)))</f>
        <v>14</v>
      </c>
      <c r="BM5" s="1045"/>
      <c r="BN5" s="1045"/>
      <c r="BO5" s="1045"/>
      <c r="BP5" s="1045"/>
      <c r="BQ5" s="1045"/>
      <c r="BR5" s="1045"/>
      <c r="BS5" s="1045"/>
      <c r="BT5" s="1046"/>
      <c r="BU5" s="1031">
        <f t="shared" si="0"/>
        <v>4.5161290322580643E-2</v>
      </c>
      <c r="BV5" s="1032"/>
      <c r="BW5" s="1032"/>
      <c r="BX5" s="1032"/>
      <c r="BY5" s="1032"/>
      <c r="BZ5" s="1032"/>
      <c r="CA5" s="1032"/>
      <c r="CB5" s="1032"/>
      <c r="CC5" s="1033"/>
      <c r="CF5" s="1017" t="s">
        <v>278</v>
      </c>
      <c r="CG5" s="1018"/>
      <c r="CH5" s="1018"/>
      <c r="CI5" s="1018"/>
      <c r="CJ5" s="1018"/>
      <c r="CK5" s="1018"/>
      <c r="CL5" s="1018"/>
      <c r="CM5" s="1018"/>
      <c r="CN5" s="1018"/>
      <c r="CO5" s="1018"/>
      <c r="CP5" s="1018"/>
      <c r="CQ5" s="1019"/>
      <c r="CR5" s="971">
        <f>IF(COUNTIF('MACHINE INFO'!H$10:H$376,CF5)=0,"",COUNTIF('MACHINE INFO'!H$10:H$376,CF5))</f>
        <v>24</v>
      </c>
      <c r="CS5" s="971"/>
      <c r="CT5" s="971"/>
      <c r="CU5" s="971"/>
      <c r="CV5" s="971"/>
      <c r="CW5" s="971"/>
      <c r="CX5" s="971"/>
      <c r="CY5" s="971"/>
      <c r="CZ5" s="971"/>
      <c r="DA5" s="970">
        <f t="shared" si="1"/>
        <v>7.7419354838709681E-2</v>
      </c>
      <c r="DB5" s="970"/>
      <c r="DC5" s="970"/>
      <c r="DD5" s="970"/>
      <c r="DE5" s="970"/>
      <c r="DF5" s="970"/>
      <c r="DG5" s="970"/>
      <c r="DH5" s="970"/>
      <c r="DI5" s="970"/>
      <c r="DL5" s="1023" t="s">
        <v>224</v>
      </c>
      <c r="DM5" s="1024"/>
      <c r="DN5" s="1024"/>
      <c r="DO5" s="1024"/>
      <c r="DP5" s="1024"/>
      <c r="DQ5" s="1024"/>
      <c r="DR5" s="1024"/>
      <c r="DS5" s="1024"/>
      <c r="DT5" s="1024"/>
      <c r="DU5" s="1024"/>
      <c r="DV5" s="1024"/>
      <c r="DW5" s="1025"/>
      <c r="DX5" s="1014">
        <f>IF(COUNTIF('TABLE INFO'!F$12:F$36,DL5)=0,"",COUNTIF('TABLE INFO'!F$12:F$36,DL5))</f>
        <v>2</v>
      </c>
      <c r="DY5" s="1015"/>
      <c r="DZ5" s="1015"/>
      <c r="EA5" s="1015"/>
      <c r="EB5" s="1015"/>
      <c r="EC5" s="1015"/>
      <c r="ED5" s="1015"/>
      <c r="EE5" s="1015"/>
      <c r="EF5" s="1016"/>
      <c r="EG5" s="1020">
        <f t="shared" si="2"/>
        <v>0.16666666666666666</v>
      </c>
      <c r="EH5" s="1021"/>
      <c r="EI5" s="1021"/>
      <c r="EJ5" s="1021"/>
      <c r="EK5" s="1021"/>
      <c r="EL5" s="1021"/>
      <c r="EM5" s="1021"/>
      <c r="EN5" s="1021"/>
      <c r="EO5" s="1022"/>
    </row>
    <row r="6" spans="5:169" s="279" customFormat="1" ht="30" customHeight="1" x14ac:dyDescent="0.35">
      <c r="E6" s="277"/>
      <c r="F6" s="277"/>
      <c r="G6" s="822"/>
      <c r="H6" s="822"/>
      <c r="I6" s="822"/>
      <c r="J6" s="822"/>
      <c r="K6" s="822"/>
      <c r="L6" s="822"/>
      <c r="M6" s="822"/>
      <c r="N6" s="822"/>
      <c r="O6" s="822"/>
      <c r="P6" s="822"/>
      <c r="Q6" s="822"/>
      <c r="R6" s="288"/>
      <c r="S6" s="288"/>
      <c r="T6" s="288"/>
      <c r="U6" s="288"/>
      <c r="V6" s="288"/>
      <c r="W6" s="288"/>
      <c r="X6" s="288"/>
      <c r="Y6" s="288"/>
      <c r="Z6" s="288"/>
      <c r="AA6" s="288"/>
      <c r="AB6" s="288"/>
      <c r="AC6" s="288"/>
      <c r="AD6" s="288"/>
      <c r="AE6" s="288"/>
      <c r="AF6" s="288"/>
      <c r="AG6" s="288"/>
      <c r="AH6" s="288"/>
      <c r="AI6" s="288"/>
      <c r="AJ6" s="288"/>
      <c r="AK6" s="288"/>
      <c r="AL6" s="288"/>
      <c r="AM6" s="288"/>
      <c r="AN6" s="288"/>
      <c r="AO6" s="288"/>
      <c r="AP6" s="288"/>
      <c r="AQ6" s="288"/>
      <c r="AR6" s="288"/>
      <c r="AS6" s="288"/>
      <c r="AT6" s="283"/>
      <c r="AU6" s="283"/>
      <c r="AV6" s="283"/>
      <c r="AW6" s="283"/>
      <c r="AX6" s="283"/>
      <c r="AY6" s="283"/>
      <c r="AZ6" s="1058">
        <v>0.1</v>
      </c>
      <c r="BA6" s="1059"/>
      <c r="BB6" s="1059"/>
      <c r="BC6" s="1059"/>
      <c r="BD6" s="1059"/>
      <c r="BE6" s="1059"/>
      <c r="BF6" s="1059"/>
      <c r="BG6" s="1059"/>
      <c r="BH6" s="1059"/>
      <c r="BI6" s="1059"/>
      <c r="BJ6" s="289" t="s">
        <v>246</v>
      </c>
      <c r="BK6" s="290" t="s">
        <v>247</v>
      </c>
      <c r="BL6" s="1044">
        <f>IF((SUM(COUNTIF('MACHINE INFO'!G$10:G$357,AZ6),COUNTIF('MACHINE INFO'!G$10:G$357,BJ6),COUNTIF('MACHINE INFO'!G$10:G$357,BK6)))=0,"",SUM(COUNTIF('MACHINE INFO'!G$10:G$357,AZ6),COUNTIF('MACHINE INFO'!G$10:G$357,BJ6),COUNTIF('MACHINE INFO'!G$10:G$357,BK6)))</f>
        <v>5</v>
      </c>
      <c r="BM6" s="1045"/>
      <c r="BN6" s="1045"/>
      <c r="BO6" s="1045"/>
      <c r="BP6" s="1045"/>
      <c r="BQ6" s="1045"/>
      <c r="BR6" s="1045"/>
      <c r="BS6" s="1045"/>
      <c r="BT6" s="1046"/>
      <c r="BU6" s="1031">
        <f t="shared" si="0"/>
        <v>1.6129032258064516E-2</v>
      </c>
      <c r="BV6" s="1032"/>
      <c r="BW6" s="1032"/>
      <c r="BX6" s="1032"/>
      <c r="BY6" s="1032"/>
      <c r="BZ6" s="1032"/>
      <c r="CA6" s="1032"/>
      <c r="CB6" s="1032"/>
      <c r="CC6" s="1033"/>
      <c r="CF6" s="1017" t="s">
        <v>270</v>
      </c>
      <c r="CG6" s="1018"/>
      <c r="CH6" s="1018"/>
      <c r="CI6" s="1018"/>
      <c r="CJ6" s="1018"/>
      <c r="CK6" s="1018"/>
      <c r="CL6" s="1018"/>
      <c r="CM6" s="1018"/>
      <c r="CN6" s="1018"/>
      <c r="CO6" s="1018"/>
      <c r="CP6" s="1018"/>
      <c r="CQ6" s="1019"/>
      <c r="CR6" s="971">
        <f>IF(COUNTIF('MACHINE INFO'!H$10:H$376,CF6)=0,"",COUNTIF('MACHINE INFO'!H$10:H$376,CF6))</f>
        <v>7</v>
      </c>
      <c r="CS6" s="971"/>
      <c r="CT6" s="971"/>
      <c r="CU6" s="971"/>
      <c r="CV6" s="971"/>
      <c r="CW6" s="971"/>
      <c r="CX6" s="971"/>
      <c r="CY6" s="971"/>
      <c r="CZ6" s="971"/>
      <c r="DA6" s="970">
        <f t="shared" si="1"/>
        <v>2.2580645161290321E-2</v>
      </c>
      <c r="DB6" s="970"/>
      <c r="DC6" s="970"/>
      <c r="DD6" s="970"/>
      <c r="DE6" s="970"/>
      <c r="DF6" s="970"/>
      <c r="DG6" s="970"/>
      <c r="DH6" s="970"/>
      <c r="DI6" s="970"/>
      <c r="DL6" s="1023" t="s">
        <v>263</v>
      </c>
      <c r="DM6" s="1024"/>
      <c r="DN6" s="1024"/>
      <c r="DO6" s="1024"/>
      <c r="DP6" s="1024"/>
      <c r="DQ6" s="1024"/>
      <c r="DR6" s="1024"/>
      <c r="DS6" s="1024"/>
      <c r="DT6" s="1024"/>
      <c r="DU6" s="1024"/>
      <c r="DV6" s="1024"/>
      <c r="DW6" s="1025"/>
      <c r="DX6" s="1014">
        <f>IF(COUNTIF('TABLE INFO'!F$12:F$36,DL6)=0,"",COUNTIF('TABLE INFO'!F$12:F$36,DL6))</f>
        <v>1</v>
      </c>
      <c r="DY6" s="1015"/>
      <c r="DZ6" s="1015"/>
      <c r="EA6" s="1015"/>
      <c r="EB6" s="1015"/>
      <c r="EC6" s="1015"/>
      <c r="ED6" s="1015"/>
      <c r="EE6" s="1015"/>
      <c r="EF6" s="1016"/>
      <c r="EG6" s="1020">
        <f>IF(DX6="","",SUM(DX6/DX$15))</f>
        <v>8.3333333333333329E-2</v>
      </c>
      <c r="EH6" s="1021"/>
      <c r="EI6" s="1021"/>
      <c r="EJ6" s="1021"/>
      <c r="EK6" s="1021"/>
      <c r="EL6" s="1021"/>
      <c r="EM6" s="1021"/>
      <c r="EN6" s="1021"/>
      <c r="EO6" s="1022"/>
      <c r="FE6" s="824"/>
      <c r="FF6" s="824"/>
      <c r="FG6" s="824"/>
      <c r="FH6" s="824"/>
      <c r="FI6" s="824"/>
      <c r="FJ6" s="824"/>
    </row>
    <row r="7" spans="5:169" s="279" customFormat="1" ht="30" customHeight="1" x14ac:dyDescent="0.35">
      <c r="E7" s="277"/>
      <c r="F7" s="277"/>
      <c r="G7" s="1071"/>
      <c r="H7" s="1071"/>
      <c r="I7" s="1071"/>
      <c r="J7" s="1071"/>
      <c r="K7" s="1071"/>
      <c r="L7" s="1071"/>
      <c r="M7" s="1071"/>
      <c r="N7" s="1071"/>
      <c r="O7" s="1071"/>
      <c r="P7" s="1071"/>
      <c r="Q7" s="1071"/>
      <c r="R7" s="1072"/>
      <c r="S7" s="1072"/>
      <c r="T7" s="1072"/>
      <c r="U7" s="1072"/>
      <c r="V7" s="1072"/>
      <c r="W7" s="1072"/>
      <c r="X7" s="1072"/>
      <c r="Y7" s="1072"/>
      <c r="Z7" s="1072"/>
      <c r="AA7" s="1072"/>
      <c r="AB7" s="1072"/>
      <c r="AC7" s="1072"/>
      <c r="AD7" s="1072"/>
      <c r="AE7" s="1072"/>
      <c r="AF7" s="1072"/>
      <c r="AG7" s="1072"/>
      <c r="AH7" s="1072"/>
      <c r="AI7" s="1072"/>
      <c r="AJ7" s="1072"/>
      <c r="AK7" s="1072"/>
      <c r="AL7" s="1072"/>
      <c r="AM7" s="1072"/>
      <c r="AN7" s="1072"/>
      <c r="AO7" s="1072"/>
      <c r="AP7" s="1072"/>
      <c r="AQ7" s="1072"/>
      <c r="AR7" s="1072"/>
      <c r="AU7" s="283"/>
      <c r="AV7" s="283"/>
      <c r="AW7" s="283"/>
      <c r="AX7" s="283"/>
      <c r="AY7" s="283"/>
      <c r="AZ7" s="1073">
        <v>0.05</v>
      </c>
      <c r="BA7" s="1074"/>
      <c r="BB7" s="1074"/>
      <c r="BC7" s="1074"/>
      <c r="BD7" s="1074"/>
      <c r="BE7" s="1074"/>
      <c r="BF7" s="1074"/>
      <c r="BG7" s="1074"/>
      <c r="BH7" s="1074"/>
      <c r="BI7" s="1074"/>
      <c r="BJ7" s="291" t="s">
        <v>248</v>
      </c>
      <c r="BK7" s="292" t="s">
        <v>249</v>
      </c>
      <c r="BL7" s="1044">
        <f>IF((SUM(COUNTIF('MACHINE INFO'!G$10:G$357,AZ7),COUNTIF('MACHINE INFO'!G$10:G$357,BJ7),COUNTIF('MACHINE INFO'!G$10:G$357,BK7)))=0,"",SUM(COUNTIF('MACHINE INFO'!G$10:G$357,AZ7),COUNTIF('MACHINE INFO'!G$10:G$357,BJ7),COUNTIF('MACHINE INFO'!G$10:G$357,BK7)))</f>
        <v>12</v>
      </c>
      <c r="BM7" s="1045"/>
      <c r="BN7" s="1045"/>
      <c r="BO7" s="1045"/>
      <c r="BP7" s="1045"/>
      <c r="BQ7" s="1045"/>
      <c r="BR7" s="1045"/>
      <c r="BS7" s="1045"/>
      <c r="BT7" s="1046"/>
      <c r="BU7" s="1031">
        <f t="shared" si="0"/>
        <v>3.870967741935484E-2</v>
      </c>
      <c r="BV7" s="1032"/>
      <c r="BW7" s="1032"/>
      <c r="BX7" s="1032"/>
      <c r="BY7" s="1032"/>
      <c r="BZ7" s="1032"/>
      <c r="CA7" s="1032"/>
      <c r="CB7" s="1032"/>
      <c r="CC7" s="1033"/>
      <c r="CF7" s="1036" t="s">
        <v>156</v>
      </c>
      <c r="CG7" s="1037"/>
      <c r="CH7" s="1037"/>
      <c r="CI7" s="1037"/>
      <c r="CJ7" s="1037"/>
      <c r="CK7" s="1037"/>
      <c r="CL7" s="1037"/>
      <c r="CM7" s="1037"/>
      <c r="CN7" s="1037"/>
      <c r="CO7" s="1037"/>
      <c r="CP7" s="1037"/>
      <c r="CQ7" s="1038"/>
      <c r="CR7" s="971">
        <f>IF(COUNTIF('MACHINE INFO'!H$10:H$376,CF7)=0,"",COUNTIF('MACHINE INFO'!H$10:H$376,CF7))</f>
        <v>79</v>
      </c>
      <c r="CS7" s="971"/>
      <c r="CT7" s="971"/>
      <c r="CU7" s="971"/>
      <c r="CV7" s="971"/>
      <c r="CW7" s="971"/>
      <c r="CX7" s="971"/>
      <c r="CY7" s="971"/>
      <c r="CZ7" s="971"/>
      <c r="DA7" s="970">
        <f t="shared" si="1"/>
        <v>0.25483870967741934</v>
      </c>
      <c r="DB7" s="970"/>
      <c r="DC7" s="970"/>
      <c r="DD7" s="970"/>
      <c r="DE7" s="970"/>
      <c r="DF7" s="970"/>
      <c r="DG7" s="970"/>
      <c r="DH7" s="970"/>
      <c r="DI7" s="970"/>
      <c r="DL7" s="1023" t="s">
        <v>262</v>
      </c>
      <c r="DM7" s="1024"/>
      <c r="DN7" s="1024"/>
      <c r="DO7" s="1024"/>
      <c r="DP7" s="1024"/>
      <c r="DQ7" s="1024"/>
      <c r="DR7" s="1024"/>
      <c r="DS7" s="1024"/>
      <c r="DT7" s="1024"/>
      <c r="DU7" s="1024"/>
      <c r="DV7" s="1024"/>
      <c r="DW7" s="1025"/>
      <c r="DX7" s="1014">
        <f>IF(COUNTIF('TABLE INFO'!F$12:F$36,DL7)=0,"",COUNTIF('TABLE INFO'!F$12:F$36,DL7))</f>
        <v>2</v>
      </c>
      <c r="DY7" s="1015"/>
      <c r="DZ7" s="1015"/>
      <c r="EA7" s="1015"/>
      <c r="EB7" s="1015"/>
      <c r="EC7" s="1015"/>
      <c r="ED7" s="1015"/>
      <c r="EE7" s="1015"/>
      <c r="EF7" s="1016"/>
      <c r="EG7" s="1020">
        <f>IF(DX7="","",SUM(DX7/DX$15))</f>
        <v>0.16666666666666666</v>
      </c>
      <c r="EH7" s="1021"/>
      <c r="EI7" s="1021"/>
      <c r="EJ7" s="1021"/>
      <c r="EK7" s="1021"/>
      <c r="EL7" s="1021"/>
      <c r="EM7" s="1021"/>
      <c r="EN7" s="1021"/>
      <c r="EO7" s="1022"/>
      <c r="FE7" s="824"/>
      <c r="FF7" s="824"/>
      <c r="FG7" s="824"/>
      <c r="FH7" s="824"/>
      <c r="FI7" s="824"/>
      <c r="FJ7" s="824"/>
    </row>
    <row r="8" spans="5:169" s="279" customFormat="1" ht="30" customHeight="1" x14ac:dyDescent="0.35">
      <c r="G8" s="293"/>
      <c r="H8" s="293"/>
      <c r="I8" s="293"/>
      <c r="J8" s="293"/>
      <c r="K8" s="293"/>
      <c r="L8" s="293"/>
      <c r="M8" s="288"/>
      <c r="N8" s="288"/>
      <c r="O8" s="288"/>
      <c r="P8" s="288"/>
      <c r="Q8" s="294"/>
      <c r="R8" s="294"/>
      <c r="S8" s="294"/>
      <c r="T8" s="294"/>
      <c r="U8" s="294"/>
      <c r="V8" s="294"/>
      <c r="W8" s="294"/>
      <c r="AF8" s="152"/>
      <c r="AG8" s="152"/>
      <c r="AH8" s="152"/>
      <c r="AI8" s="152"/>
      <c r="AJ8" s="152"/>
      <c r="AK8" s="152"/>
      <c r="AL8" s="152"/>
      <c r="AM8" s="152"/>
      <c r="AN8" s="152"/>
      <c r="AO8" s="152"/>
      <c r="AP8" s="152"/>
      <c r="AQ8" s="152"/>
      <c r="AR8" s="152"/>
      <c r="AS8" s="152"/>
      <c r="AT8" s="152"/>
      <c r="AU8" s="152"/>
      <c r="AV8" s="152"/>
      <c r="AW8" s="152"/>
      <c r="AX8" s="152"/>
      <c r="AY8" s="152"/>
      <c r="AZ8" s="1075">
        <v>0.02</v>
      </c>
      <c r="BA8" s="1076"/>
      <c r="BB8" s="1076"/>
      <c r="BC8" s="1076"/>
      <c r="BD8" s="1076"/>
      <c r="BE8" s="1076"/>
      <c r="BF8" s="1076"/>
      <c r="BG8" s="1076"/>
      <c r="BH8" s="1076"/>
      <c r="BI8" s="1076"/>
      <c r="BJ8" s="295" t="s">
        <v>250</v>
      </c>
      <c r="BK8" s="296" t="s">
        <v>251</v>
      </c>
      <c r="BL8" s="1044" t="str">
        <f>IF((SUM(COUNTIF('MACHINE INFO'!G$10:G$357,AZ8),COUNTIF('MACHINE INFO'!G$10:G$357,BJ8),COUNTIF('MACHINE INFO'!G$10:G$357,BK8)))=0,"",SUM(COUNTIF('MACHINE INFO'!G$10:G$357,AZ8),COUNTIF('MACHINE INFO'!G$10:G$357,BJ8),COUNTIF('MACHINE INFO'!G$10:G$357,BK8)))</f>
        <v/>
      </c>
      <c r="BM8" s="1045"/>
      <c r="BN8" s="1045"/>
      <c r="BO8" s="1045"/>
      <c r="BP8" s="1045"/>
      <c r="BQ8" s="1045"/>
      <c r="BR8" s="1045"/>
      <c r="BS8" s="1045"/>
      <c r="BT8" s="1046"/>
      <c r="BU8" s="1031" t="str">
        <f t="shared" si="0"/>
        <v/>
      </c>
      <c r="BV8" s="1032"/>
      <c r="BW8" s="1032"/>
      <c r="BX8" s="1032"/>
      <c r="BY8" s="1032"/>
      <c r="BZ8" s="1032"/>
      <c r="CA8" s="1032"/>
      <c r="CB8" s="1032"/>
      <c r="CC8" s="1033"/>
      <c r="CF8" s="1026" t="s">
        <v>271</v>
      </c>
      <c r="CG8" s="1026"/>
      <c r="CH8" s="1026"/>
      <c r="CI8" s="1026"/>
      <c r="CJ8" s="1026"/>
      <c r="CK8" s="1026"/>
      <c r="CL8" s="1026"/>
      <c r="CM8" s="1026"/>
      <c r="CN8" s="1026"/>
      <c r="CO8" s="1026"/>
      <c r="CP8" s="1026"/>
      <c r="CQ8" s="1026"/>
      <c r="CR8" s="1027">
        <f>IF(COUNTIF('MACHINE INFO'!H$10:H$376,CF8)=0,"",COUNTIF('MACHINE INFO'!H$10:H$376,CF8))</f>
        <v>16</v>
      </c>
      <c r="CS8" s="1027"/>
      <c r="CT8" s="1027"/>
      <c r="CU8" s="1027"/>
      <c r="CV8" s="1027"/>
      <c r="CW8" s="1027"/>
      <c r="CX8" s="1027"/>
      <c r="CY8" s="1027"/>
      <c r="CZ8" s="1027"/>
      <c r="DA8" s="1028">
        <f t="shared" si="1"/>
        <v>5.1612903225806452E-2</v>
      </c>
      <c r="DB8" s="1028"/>
      <c r="DC8" s="1028"/>
      <c r="DD8" s="1028"/>
      <c r="DE8" s="1028"/>
      <c r="DF8" s="1028"/>
      <c r="DG8" s="1028"/>
      <c r="DH8" s="1028"/>
      <c r="DI8" s="1028"/>
      <c r="DL8" s="1023" t="s">
        <v>252</v>
      </c>
      <c r="DM8" s="1024"/>
      <c r="DN8" s="1024"/>
      <c r="DO8" s="1024"/>
      <c r="DP8" s="1024"/>
      <c r="DQ8" s="1024"/>
      <c r="DR8" s="1024"/>
      <c r="DS8" s="1024"/>
      <c r="DT8" s="1024"/>
      <c r="DU8" s="1024"/>
      <c r="DV8" s="1024"/>
      <c r="DW8" s="1025"/>
      <c r="DX8" s="1014" t="str">
        <f>IF(COUNTIF('TABLE INFO'!F$12:F$36,DL8)=0,"",COUNTIF('TABLE INFO'!F$12:F$36,DL8))</f>
        <v/>
      </c>
      <c r="DY8" s="1015"/>
      <c r="DZ8" s="1015"/>
      <c r="EA8" s="1015"/>
      <c r="EB8" s="1015"/>
      <c r="EC8" s="1015"/>
      <c r="ED8" s="1015"/>
      <c r="EE8" s="1015"/>
      <c r="EF8" s="1016"/>
      <c r="EG8" s="1020" t="str">
        <f>IF(DX8="","",SUM(DX8/DX$15))</f>
        <v/>
      </c>
      <c r="EH8" s="1021"/>
      <c r="EI8" s="1021"/>
      <c r="EJ8" s="1021"/>
      <c r="EK8" s="1021"/>
      <c r="EL8" s="1021"/>
      <c r="EM8" s="1021"/>
      <c r="EN8" s="1021"/>
      <c r="EO8" s="1022"/>
      <c r="FE8" s="824"/>
      <c r="FF8" s="824"/>
      <c r="FG8" s="824"/>
      <c r="FH8" s="824"/>
      <c r="FI8" s="824"/>
      <c r="FJ8" s="824"/>
    </row>
    <row r="9" spans="5:169" s="279" customFormat="1" ht="30" customHeight="1" x14ac:dyDescent="0.35">
      <c r="M9" s="288"/>
      <c r="N9" s="288"/>
      <c r="O9" s="288"/>
      <c r="P9" s="288"/>
      <c r="Q9" s="297"/>
      <c r="R9" s="297"/>
      <c r="S9" s="297"/>
      <c r="T9" s="297"/>
      <c r="U9" s="297"/>
      <c r="V9" s="297"/>
      <c r="W9" s="297"/>
      <c r="X9" s="153"/>
      <c r="Y9" s="153"/>
      <c r="Z9" s="153"/>
      <c r="AA9" s="153"/>
      <c r="AB9" s="153"/>
      <c r="AC9" s="154"/>
      <c r="AD9" s="154"/>
      <c r="AE9" s="154"/>
      <c r="AF9" s="152"/>
      <c r="AG9" s="152"/>
      <c r="AH9" s="152"/>
      <c r="AI9" s="152"/>
      <c r="AJ9" s="152"/>
      <c r="AK9" s="152"/>
      <c r="AL9" s="152"/>
      <c r="AM9" s="152"/>
      <c r="AN9" s="152"/>
      <c r="AO9" s="152"/>
      <c r="AP9" s="152"/>
      <c r="AQ9" s="152"/>
      <c r="AR9" s="152"/>
      <c r="AS9" s="152"/>
      <c r="AT9" s="152"/>
      <c r="AU9" s="152"/>
      <c r="AV9" s="152"/>
      <c r="AZ9" s="1077">
        <v>0.01</v>
      </c>
      <c r="BA9" s="1078"/>
      <c r="BB9" s="1078"/>
      <c r="BC9" s="1078"/>
      <c r="BD9" s="1078"/>
      <c r="BE9" s="1078"/>
      <c r="BF9" s="1078"/>
      <c r="BG9" s="1078"/>
      <c r="BH9" s="1078"/>
      <c r="BI9" s="1078"/>
      <c r="BJ9" s="298" t="s">
        <v>242</v>
      </c>
      <c r="BK9" s="299" t="s">
        <v>253</v>
      </c>
      <c r="BL9" s="1044">
        <f>IF((SUM(COUNTIF('MACHINE INFO'!G$10:G$357,AZ9),COUNTIF('MACHINE INFO'!G$10:G$357,BJ9),COUNTIF('MACHINE INFO'!G$10:G$357,BK9)))=0,"",SUM(COUNTIF('MACHINE INFO'!G$10:G$357,AZ9),COUNTIF('MACHINE INFO'!G$10:G$357,BJ9),COUNTIF('MACHINE INFO'!G$10:G$357,BK9)))</f>
        <v>259</v>
      </c>
      <c r="BM9" s="1045"/>
      <c r="BN9" s="1045"/>
      <c r="BO9" s="1045"/>
      <c r="BP9" s="1045"/>
      <c r="BQ9" s="1045"/>
      <c r="BR9" s="1045"/>
      <c r="BS9" s="1045"/>
      <c r="BT9" s="1046"/>
      <c r="BU9" s="1031">
        <f t="shared" si="0"/>
        <v>0.8354838709677419</v>
      </c>
      <c r="BV9" s="1032"/>
      <c r="BW9" s="1032"/>
      <c r="BX9" s="1032"/>
      <c r="BY9" s="1032"/>
      <c r="BZ9" s="1032"/>
      <c r="CA9" s="1032"/>
      <c r="CB9" s="1032"/>
      <c r="CC9" s="1033"/>
      <c r="CF9" s="1026"/>
      <c r="CG9" s="1026"/>
      <c r="CH9" s="1026"/>
      <c r="CI9" s="1026"/>
      <c r="CJ9" s="1026"/>
      <c r="CK9" s="1026"/>
      <c r="CL9" s="1026"/>
      <c r="CM9" s="1026"/>
      <c r="CN9" s="1026"/>
      <c r="CO9" s="1026"/>
      <c r="CP9" s="1026"/>
      <c r="CQ9" s="1026"/>
      <c r="CR9" s="1027"/>
      <c r="CS9" s="1027"/>
      <c r="CT9" s="1027"/>
      <c r="CU9" s="1027"/>
      <c r="CV9" s="1027"/>
      <c r="CW9" s="1027"/>
      <c r="CX9" s="1027"/>
      <c r="CY9" s="1027"/>
      <c r="CZ9" s="1027"/>
      <c r="DA9" s="1028"/>
      <c r="DB9" s="1028"/>
      <c r="DC9" s="1028"/>
      <c r="DD9" s="1028"/>
      <c r="DE9" s="1028"/>
      <c r="DF9" s="1028"/>
      <c r="DG9" s="1028"/>
      <c r="DH9" s="1028"/>
      <c r="DI9" s="1028"/>
      <c r="DL9" s="1034" t="s">
        <v>275</v>
      </c>
      <c r="DM9" s="1034"/>
      <c r="DN9" s="1034"/>
      <c r="DO9" s="1034"/>
      <c r="DP9" s="1034"/>
      <c r="DQ9" s="1034"/>
      <c r="DR9" s="1034"/>
      <c r="DS9" s="1034"/>
      <c r="DT9" s="1034"/>
      <c r="DU9" s="1034"/>
      <c r="DV9" s="1034"/>
      <c r="DW9" s="1034"/>
      <c r="DX9" s="1014">
        <f>IF(COUNTIF('TABLE INFO'!F$12:F$36,DL9)=0,"",COUNTIF('TABLE INFO'!F$12:F$36,DL9))</f>
        <v>1</v>
      </c>
      <c r="DY9" s="1015"/>
      <c r="DZ9" s="1015"/>
      <c r="EA9" s="1015"/>
      <c r="EB9" s="1015"/>
      <c r="EC9" s="1015"/>
      <c r="ED9" s="1015"/>
      <c r="EE9" s="1015"/>
      <c r="EF9" s="1016"/>
      <c r="EG9" s="1020">
        <f>IF(DX9="","",SUM(DX9/DX$15))</f>
        <v>8.3333333333333329E-2</v>
      </c>
      <c r="EH9" s="1021"/>
      <c r="EI9" s="1021"/>
      <c r="EJ9" s="1021"/>
      <c r="EK9" s="1021"/>
      <c r="EL9" s="1021"/>
      <c r="EM9" s="1021"/>
      <c r="EN9" s="1021"/>
      <c r="EO9" s="1022"/>
      <c r="FE9" s="824"/>
      <c r="FF9" s="824"/>
      <c r="FG9" s="824"/>
      <c r="FH9" s="824"/>
      <c r="FI9" s="824"/>
      <c r="FJ9" s="824"/>
    </row>
    <row r="10" spans="5:169" s="279" customFormat="1" ht="30" customHeight="1" x14ac:dyDescent="0.35">
      <c r="M10" s="288"/>
      <c r="N10" s="288"/>
      <c r="O10" s="288"/>
      <c r="P10" s="288"/>
      <c r="Q10" s="297"/>
      <c r="R10" s="297"/>
      <c r="S10" s="297"/>
      <c r="T10" s="297"/>
      <c r="U10" s="297"/>
      <c r="V10" s="297"/>
      <c r="W10" s="297"/>
      <c r="X10" s="153"/>
      <c r="Y10" s="153"/>
      <c r="Z10" s="153"/>
      <c r="AA10" s="153"/>
      <c r="AB10" s="153"/>
      <c r="AC10" s="154"/>
      <c r="AD10" s="154"/>
      <c r="AE10" s="154"/>
      <c r="AF10" s="230"/>
      <c r="AG10" s="230"/>
      <c r="AH10" s="230"/>
      <c r="AI10" s="230"/>
      <c r="AJ10" s="230"/>
      <c r="AK10" s="230"/>
      <c r="AL10" s="230"/>
      <c r="AM10" s="230"/>
      <c r="AN10" s="230"/>
      <c r="AO10" s="230"/>
      <c r="AP10" s="230"/>
      <c r="AQ10" s="230"/>
      <c r="AR10" s="230"/>
      <c r="AS10" s="230"/>
      <c r="AT10" s="230"/>
      <c r="AU10" s="230"/>
      <c r="AV10" s="230"/>
      <c r="AW10" s="230"/>
      <c r="AX10" s="230"/>
      <c r="AY10" s="230"/>
      <c r="BL10" s="968">
        <f>SUM(BL3:BT9)</f>
        <v>310</v>
      </c>
      <c r="BM10" s="968"/>
      <c r="BN10" s="968"/>
      <c r="BO10" s="968"/>
      <c r="BP10" s="968"/>
      <c r="BQ10" s="968"/>
      <c r="BR10" s="968"/>
      <c r="BS10" s="968"/>
      <c r="BT10" s="968"/>
      <c r="BU10" s="969">
        <f>SUM(BU3:CC9)</f>
        <v>1</v>
      </c>
      <c r="BV10" s="969"/>
      <c r="BW10" s="969"/>
      <c r="BX10" s="969"/>
      <c r="BY10" s="969"/>
      <c r="BZ10" s="969"/>
      <c r="CA10" s="969"/>
      <c r="CB10" s="969"/>
      <c r="CC10" s="969"/>
      <c r="CF10" s="1017" t="s">
        <v>260</v>
      </c>
      <c r="CG10" s="1018"/>
      <c r="CH10" s="1018"/>
      <c r="CI10" s="1018"/>
      <c r="CJ10" s="1018"/>
      <c r="CK10" s="1018"/>
      <c r="CL10" s="1018"/>
      <c r="CM10" s="1018"/>
      <c r="CN10" s="1018"/>
      <c r="CO10" s="1018"/>
      <c r="CP10" s="1018"/>
      <c r="CQ10" s="1019"/>
      <c r="CR10" s="971" t="str">
        <f>IF(COUNTIF('MACHINE INFO'!H$10:H$376,CF10)=0,"",COUNTIF('MACHINE INFO'!H$10:H$376,CF10))</f>
        <v/>
      </c>
      <c r="CS10" s="971"/>
      <c r="CT10" s="971"/>
      <c r="CU10" s="971"/>
      <c r="CV10" s="971"/>
      <c r="CW10" s="971"/>
      <c r="CX10" s="971"/>
      <c r="CY10" s="971"/>
      <c r="CZ10" s="971"/>
      <c r="DA10" s="970" t="str">
        <f>IF(CR10="","",SUM(CR10/CR$18))</f>
        <v/>
      </c>
      <c r="DB10" s="970"/>
      <c r="DC10" s="970"/>
      <c r="DD10" s="970"/>
      <c r="DE10" s="970"/>
      <c r="DF10" s="970"/>
      <c r="DG10" s="970"/>
      <c r="DH10" s="970"/>
      <c r="DI10" s="970"/>
      <c r="DL10" s="1034"/>
      <c r="DM10" s="1034"/>
      <c r="DN10" s="1034"/>
      <c r="DO10" s="1034"/>
      <c r="DP10" s="1034"/>
      <c r="DQ10" s="1034"/>
      <c r="DR10" s="1034"/>
      <c r="DS10" s="1034"/>
      <c r="DT10" s="1034"/>
      <c r="DU10" s="1034"/>
      <c r="DV10" s="1034"/>
      <c r="DW10" s="1034"/>
      <c r="DX10" s="971" t="str">
        <f>IF(COUNTIF('TABLE INFO'!F$12:F$36,DL10)=0,"",COUNTIF('TABLE INFO'!F$12:F$36,DL10))</f>
        <v/>
      </c>
      <c r="DY10" s="971"/>
      <c r="DZ10" s="971"/>
      <c r="EA10" s="971"/>
      <c r="EB10" s="971"/>
      <c r="EC10" s="971"/>
      <c r="ED10" s="971"/>
      <c r="EE10" s="971"/>
      <c r="EF10" s="971"/>
      <c r="EG10" s="970" t="str">
        <f t="shared" si="2"/>
        <v/>
      </c>
      <c r="EH10" s="970"/>
      <c r="EI10" s="970"/>
      <c r="EJ10" s="970"/>
      <c r="EK10" s="970"/>
      <c r="EL10" s="970"/>
      <c r="EM10" s="970"/>
      <c r="EN10" s="970"/>
      <c r="EO10" s="970"/>
      <c r="FE10" s="824"/>
      <c r="FF10" s="824"/>
      <c r="FG10" s="824"/>
      <c r="FH10" s="824"/>
      <c r="FI10" s="824"/>
      <c r="FJ10" s="824"/>
    </row>
    <row r="11" spans="5:169" s="279" customFormat="1" ht="21" customHeight="1" x14ac:dyDescent="0.35">
      <c r="M11" s="288"/>
      <c r="N11" s="288"/>
      <c r="O11" s="288"/>
      <c r="P11" s="288"/>
      <c r="Q11" s="297"/>
      <c r="AX11" s="288"/>
      <c r="AY11" s="288"/>
      <c r="BD11" s="300"/>
      <c r="BE11" s="301"/>
      <c r="BF11" s="301"/>
      <c r="BG11" s="301"/>
      <c r="BH11" s="301"/>
      <c r="BI11" s="301"/>
      <c r="BJ11" s="301"/>
      <c r="BK11" s="301"/>
      <c r="BL11" s="301"/>
      <c r="BQ11" s="278"/>
      <c r="BR11" s="278"/>
      <c r="BS11" s="278"/>
      <c r="BT11" s="278"/>
      <c r="BU11" s="278"/>
      <c r="BV11" s="278"/>
      <c r="BW11" s="278"/>
      <c r="BX11" s="278"/>
      <c r="BY11" s="278"/>
      <c r="BZ11" s="278"/>
      <c r="CA11" s="278"/>
      <c r="CB11" s="278"/>
      <c r="CC11" s="278"/>
      <c r="CF11" s="1026" t="s">
        <v>405</v>
      </c>
      <c r="CG11" s="1026"/>
      <c r="CH11" s="1026"/>
      <c r="CI11" s="1026"/>
      <c r="CJ11" s="1026"/>
      <c r="CK11" s="1026"/>
      <c r="CL11" s="1026"/>
      <c r="CM11" s="1026"/>
      <c r="CN11" s="1026"/>
      <c r="CO11" s="1026"/>
      <c r="CP11" s="1026"/>
      <c r="CQ11" s="1026"/>
      <c r="CR11" s="1027">
        <f>IF(COUNTIF('MACHINE INFO'!H$10:H$376,CF11)=0,"",COUNTIF('MACHINE INFO'!H$10:H$376,CF11))</f>
        <v>101</v>
      </c>
      <c r="CS11" s="1027"/>
      <c r="CT11" s="1027"/>
      <c r="CU11" s="1027"/>
      <c r="CV11" s="1027"/>
      <c r="CW11" s="1027"/>
      <c r="CX11" s="1027"/>
      <c r="CY11" s="1027"/>
      <c r="CZ11" s="1027"/>
      <c r="DA11" s="1028">
        <f>IF(CR11="","",SUM(CR11/CR$18))</f>
        <v>0.32580645161290323</v>
      </c>
      <c r="DB11" s="1028"/>
      <c r="DC11" s="1028"/>
      <c r="DD11" s="1028"/>
      <c r="DE11" s="1028"/>
      <c r="DF11" s="1028"/>
      <c r="DG11" s="1028"/>
      <c r="DH11" s="1028"/>
      <c r="DI11" s="1028"/>
      <c r="DL11" s="1012"/>
      <c r="DM11" s="1012"/>
      <c r="DN11" s="1012"/>
      <c r="DO11" s="1012"/>
      <c r="DP11" s="1012"/>
      <c r="DQ11" s="1012"/>
      <c r="DR11" s="1012"/>
      <c r="DS11" s="1012"/>
      <c r="DT11" s="1012"/>
      <c r="DU11" s="1012"/>
      <c r="DV11" s="1012"/>
      <c r="DW11" s="1012"/>
      <c r="DX11" s="971" t="str">
        <f>IF(COUNTIF('TABLE INFO'!F$12:F$36,DL11)=0,"",COUNTIF('TABLE INFO'!F$12:F$36,DL11))</f>
        <v/>
      </c>
      <c r="DY11" s="971"/>
      <c r="DZ11" s="971"/>
      <c r="EA11" s="971"/>
      <c r="EB11" s="971"/>
      <c r="EC11" s="971"/>
      <c r="ED11" s="971"/>
      <c r="EE11" s="971"/>
      <c r="EF11" s="971"/>
      <c r="EG11" s="970" t="str">
        <f t="shared" si="2"/>
        <v/>
      </c>
      <c r="EH11" s="970"/>
      <c r="EI11" s="970"/>
      <c r="EJ11" s="970"/>
      <c r="EK11" s="970"/>
      <c r="EL11" s="970"/>
      <c r="EM11" s="970"/>
      <c r="EN11" s="970"/>
      <c r="EO11" s="970"/>
      <c r="FE11" s="824"/>
      <c r="FF11" s="824"/>
      <c r="FG11" s="824"/>
      <c r="FH11" s="824"/>
      <c r="FI11" s="824"/>
      <c r="FJ11" s="824"/>
    </row>
    <row r="12" spans="5:169" s="279" customFormat="1" ht="30" customHeight="1" x14ac:dyDescent="0.35">
      <c r="M12" s="288"/>
      <c r="N12" s="288"/>
      <c r="O12" s="288"/>
      <c r="P12" s="288"/>
      <c r="Q12" s="297"/>
      <c r="W12" s="288"/>
      <c r="X12" s="288"/>
      <c r="Y12" s="288"/>
      <c r="Z12" s="288"/>
      <c r="AA12" s="288"/>
      <c r="AB12" s="288"/>
      <c r="AC12" s="288"/>
      <c r="AD12" s="288"/>
      <c r="AE12" s="288"/>
      <c r="AF12" s="288"/>
      <c r="AG12" s="288"/>
      <c r="AH12" s="288"/>
      <c r="AI12" s="288"/>
      <c r="AJ12" s="288"/>
      <c r="AK12" s="288"/>
      <c r="AL12" s="288"/>
      <c r="AM12" s="288"/>
      <c r="AN12" s="288"/>
      <c r="AO12" s="288"/>
      <c r="AP12" s="288"/>
      <c r="AQ12" s="288"/>
      <c r="AR12" s="288"/>
      <c r="AS12" s="288"/>
      <c r="AT12" s="288"/>
      <c r="AU12" s="288"/>
      <c r="AV12" s="288"/>
      <c r="AW12" s="288"/>
      <c r="AX12" s="288"/>
      <c r="AY12" s="288"/>
      <c r="AZ12" s="1030" t="s">
        <v>181</v>
      </c>
      <c r="BA12" s="1030"/>
      <c r="BB12" s="1030"/>
      <c r="BC12" s="1030"/>
      <c r="BD12" s="1030"/>
      <c r="BE12" s="1030"/>
      <c r="BF12" s="1030"/>
      <c r="BG12" s="1030"/>
      <c r="BH12" s="1030"/>
      <c r="BI12" s="1030"/>
      <c r="BJ12" s="1030"/>
      <c r="BK12" s="1030"/>
      <c r="BL12" s="1029" t="s">
        <v>175</v>
      </c>
      <c r="BM12" s="1029"/>
      <c r="BN12" s="1029"/>
      <c r="BO12" s="1029"/>
      <c r="BP12" s="1029"/>
      <c r="BQ12" s="1029"/>
      <c r="BR12" s="1029"/>
      <c r="BS12" s="1029"/>
      <c r="BT12" s="1029"/>
      <c r="BU12" s="1029" t="s">
        <v>160</v>
      </c>
      <c r="BV12" s="1029"/>
      <c r="BW12" s="1029"/>
      <c r="BX12" s="1029"/>
      <c r="BY12" s="1029"/>
      <c r="BZ12" s="1029"/>
      <c r="CA12" s="1029"/>
      <c r="CB12" s="1029"/>
      <c r="CC12" s="1029"/>
      <c r="CF12" s="1026"/>
      <c r="CG12" s="1026"/>
      <c r="CH12" s="1026"/>
      <c r="CI12" s="1026"/>
      <c r="CJ12" s="1026"/>
      <c r="CK12" s="1026"/>
      <c r="CL12" s="1026"/>
      <c r="CM12" s="1026"/>
      <c r="CN12" s="1026"/>
      <c r="CO12" s="1026"/>
      <c r="CP12" s="1026"/>
      <c r="CQ12" s="1026"/>
      <c r="CR12" s="1027"/>
      <c r="CS12" s="1027"/>
      <c r="CT12" s="1027"/>
      <c r="CU12" s="1027"/>
      <c r="CV12" s="1027"/>
      <c r="CW12" s="1027"/>
      <c r="CX12" s="1027"/>
      <c r="CY12" s="1027"/>
      <c r="CZ12" s="1027"/>
      <c r="DA12" s="1028"/>
      <c r="DB12" s="1028"/>
      <c r="DC12" s="1028"/>
      <c r="DD12" s="1028"/>
      <c r="DE12" s="1028"/>
      <c r="DF12" s="1028"/>
      <c r="DG12" s="1028"/>
      <c r="DH12" s="1028"/>
      <c r="DI12" s="1028"/>
      <c r="DL12" s="1012"/>
      <c r="DM12" s="1012"/>
      <c r="DN12" s="1012"/>
      <c r="DO12" s="1012"/>
      <c r="DP12" s="1012"/>
      <c r="DQ12" s="1012"/>
      <c r="DR12" s="1012"/>
      <c r="DS12" s="1012"/>
      <c r="DT12" s="1012"/>
      <c r="DU12" s="1012"/>
      <c r="DV12" s="1012"/>
      <c r="DW12" s="1012"/>
      <c r="DX12" s="971" t="str">
        <f>IF(COUNTIF('TABLE INFO'!F$12:F$36,DL12)=0,"",COUNTIF('TABLE INFO'!F$12:F$36,DL12))</f>
        <v/>
      </c>
      <c r="DY12" s="971"/>
      <c r="DZ12" s="971"/>
      <c r="EA12" s="971"/>
      <c r="EB12" s="971"/>
      <c r="EC12" s="971"/>
      <c r="ED12" s="971"/>
      <c r="EE12" s="971"/>
      <c r="EF12" s="971"/>
      <c r="EG12" s="970" t="str">
        <f t="shared" si="2"/>
        <v/>
      </c>
      <c r="EH12" s="970"/>
      <c r="EI12" s="970"/>
      <c r="EJ12" s="970"/>
      <c r="EK12" s="970"/>
      <c r="EL12" s="970"/>
      <c r="EM12" s="970"/>
      <c r="EN12" s="970"/>
      <c r="EO12" s="970"/>
      <c r="FE12" s="824"/>
      <c r="FF12" s="824"/>
      <c r="FG12" s="824"/>
      <c r="FH12" s="824"/>
      <c r="FI12" s="824"/>
      <c r="FJ12" s="824"/>
    </row>
    <row r="13" spans="5:169" s="279" customFormat="1" ht="30" customHeight="1" x14ac:dyDescent="0.35">
      <c r="M13" s="288"/>
      <c r="N13" s="288"/>
      <c r="O13" s="288"/>
      <c r="P13" s="288"/>
      <c r="Q13" s="297"/>
      <c r="W13" s="288"/>
      <c r="X13" s="288"/>
      <c r="Y13" s="288"/>
      <c r="Z13" s="288"/>
      <c r="AA13" s="288"/>
      <c r="AB13" s="288"/>
      <c r="AC13" s="288"/>
      <c r="AD13" s="288"/>
      <c r="AE13" s="288"/>
      <c r="AF13" s="288"/>
      <c r="AG13" s="288"/>
      <c r="AH13" s="288"/>
      <c r="AI13" s="288"/>
      <c r="AJ13" s="288"/>
      <c r="AK13" s="288"/>
      <c r="AL13" s="288"/>
      <c r="AM13" s="288"/>
      <c r="AN13" s="288"/>
      <c r="AO13" s="288"/>
      <c r="AP13" s="288"/>
      <c r="AQ13" s="288"/>
      <c r="AZ13" s="1013" t="s">
        <v>549</v>
      </c>
      <c r="BA13" s="1013"/>
      <c r="BB13" s="1013"/>
      <c r="BC13" s="1013"/>
      <c r="BD13" s="1013"/>
      <c r="BE13" s="1013"/>
      <c r="BF13" s="1013"/>
      <c r="BG13" s="1013"/>
      <c r="BH13" s="1013"/>
      <c r="BI13" s="1013"/>
      <c r="BJ13" s="1013"/>
      <c r="BK13" s="1013"/>
      <c r="BL13" s="971">
        <f>IF(COUNTIF('MACHINE INFO'!O$10:O$357,AZ13)=0,"",COUNTIF('MACHINE INFO'!O$10:O$357,AZ13))</f>
        <v>33</v>
      </c>
      <c r="BM13" s="971"/>
      <c r="BN13" s="971"/>
      <c r="BO13" s="971"/>
      <c r="BP13" s="971"/>
      <c r="BQ13" s="971"/>
      <c r="BR13" s="971"/>
      <c r="BS13" s="971"/>
      <c r="BT13" s="971"/>
      <c r="BU13" s="970">
        <f>IF(BL13="","",SUM(BL13/BL$18))</f>
        <v>0.10784313725490197</v>
      </c>
      <c r="BV13" s="970"/>
      <c r="BW13" s="970"/>
      <c r="BX13" s="970"/>
      <c r="BY13" s="970"/>
      <c r="BZ13" s="970"/>
      <c r="CA13" s="970"/>
      <c r="CB13" s="970"/>
      <c r="CC13" s="970"/>
      <c r="CF13" s="1017" t="s">
        <v>301</v>
      </c>
      <c r="CG13" s="1018"/>
      <c r="CH13" s="1018"/>
      <c r="CI13" s="1018"/>
      <c r="CJ13" s="1018"/>
      <c r="CK13" s="1018"/>
      <c r="CL13" s="1018"/>
      <c r="CM13" s="1018"/>
      <c r="CN13" s="1018"/>
      <c r="CO13" s="1018"/>
      <c r="CP13" s="1018"/>
      <c r="CQ13" s="1019"/>
      <c r="CR13" s="971" t="str">
        <f>IF(COUNTIF('MACHINE INFO'!H$10:H$376,CF13)=0,"",COUNTIF('MACHINE INFO'!H$10:H$376,CF13))</f>
        <v/>
      </c>
      <c r="CS13" s="971"/>
      <c r="CT13" s="971"/>
      <c r="CU13" s="971"/>
      <c r="CV13" s="971"/>
      <c r="CW13" s="971"/>
      <c r="CX13" s="971"/>
      <c r="CY13" s="971"/>
      <c r="CZ13" s="971"/>
      <c r="DA13" s="970" t="str">
        <f>IF(CR13="","",SUM(CR13/CR$18))</f>
        <v/>
      </c>
      <c r="DB13" s="970"/>
      <c r="DC13" s="970"/>
      <c r="DD13" s="970"/>
      <c r="DE13" s="970"/>
      <c r="DF13" s="970"/>
      <c r="DG13" s="970"/>
      <c r="DH13" s="970"/>
      <c r="DI13" s="970"/>
      <c r="DL13" s="1012"/>
      <c r="DM13" s="1012"/>
      <c r="DN13" s="1012"/>
      <c r="DO13" s="1012"/>
      <c r="DP13" s="1012"/>
      <c r="DQ13" s="1012"/>
      <c r="DR13" s="1012"/>
      <c r="DS13" s="1012"/>
      <c r="DT13" s="1012"/>
      <c r="DU13" s="1012"/>
      <c r="DV13" s="1012"/>
      <c r="DW13" s="1012"/>
      <c r="DX13" s="971" t="str">
        <f>IF(COUNTIF('TABLE INFO'!F$12:F$36,DL13)=0,"",COUNTIF('TABLE INFO'!F$12:F$36,DL13))</f>
        <v/>
      </c>
      <c r="DY13" s="971"/>
      <c r="DZ13" s="971"/>
      <c r="EA13" s="971"/>
      <c r="EB13" s="971"/>
      <c r="EC13" s="971"/>
      <c r="ED13" s="971"/>
      <c r="EE13" s="971"/>
      <c r="EF13" s="971"/>
      <c r="EG13" s="970" t="str">
        <f t="shared" si="2"/>
        <v/>
      </c>
      <c r="EH13" s="970"/>
      <c r="EI13" s="970"/>
      <c r="EJ13" s="970"/>
      <c r="EK13" s="970"/>
      <c r="EL13" s="970"/>
      <c r="EM13" s="970"/>
      <c r="EN13" s="970"/>
      <c r="EO13" s="970"/>
    </row>
    <row r="14" spans="5:169" s="279" customFormat="1" ht="30" customHeight="1" x14ac:dyDescent="0.35">
      <c r="M14" s="288"/>
      <c r="N14" s="288"/>
      <c r="O14" s="288"/>
      <c r="P14" s="288"/>
      <c r="Q14" s="297"/>
      <c r="W14" s="288"/>
      <c r="X14" s="288"/>
      <c r="Y14" s="288"/>
      <c r="Z14" s="288"/>
      <c r="AA14" s="288"/>
      <c r="AB14" s="288"/>
      <c r="AC14" s="288"/>
      <c r="AD14" s="288"/>
      <c r="AE14" s="288"/>
      <c r="AF14" s="288"/>
      <c r="AG14" s="288"/>
      <c r="AH14" s="288"/>
      <c r="AI14" s="288"/>
      <c r="AJ14" s="288"/>
      <c r="AK14" s="288"/>
      <c r="AL14" s="288"/>
      <c r="AM14" s="288"/>
      <c r="AN14" s="288"/>
      <c r="AO14" s="288"/>
      <c r="AP14" s="288"/>
      <c r="AQ14" s="288"/>
      <c r="AZ14" s="1013" t="s">
        <v>550</v>
      </c>
      <c r="BA14" s="1013"/>
      <c r="BB14" s="1013"/>
      <c r="BC14" s="1013"/>
      <c r="BD14" s="1013"/>
      <c r="BE14" s="1013"/>
      <c r="BF14" s="1013"/>
      <c r="BG14" s="1013"/>
      <c r="BH14" s="1013"/>
      <c r="BI14" s="1013"/>
      <c r="BJ14" s="1013"/>
      <c r="BK14" s="1013"/>
      <c r="BL14" s="971">
        <f>IF(COUNTIF('MACHINE INFO'!O$10:O$357,AZ14)=0,"",COUNTIF('MACHINE INFO'!O$10:O$357,AZ14))</f>
        <v>250</v>
      </c>
      <c r="BM14" s="971"/>
      <c r="BN14" s="971"/>
      <c r="BO14" s="971"/>
      <c r="BP14" s="971"/>
      <c r="BQ14" s="971"/>
      <c r="BR14" s="971"/>
      <c r="BS14" s="971"/>
      <c r="BT14" s="971"/>
      <c r="BU14" s="970">
        <f t="shared" ref="BU14:BU17" si="3">IF(BL14="","",SUM(BL14/BL$18))</f>
        <v>0.81699346405228757</v>
      </c>
      <c r="BV14" s="970"/>
      <c r="BW14" s="970"/>
      <c r="BX14" s="970"/>
      <c r="BY14" s="970"/>
      <c r="BZ14" s="970"/>
      <c r="CA14" s="970"/>
      <c r="CB14" s="970"/>
      <c r="CC14" s="970"/>
      <c r="CF14" s="1017" t="s">
        <v>406</v>
      </c>
      <c r="CG14" s="1018"/>
      <c r="CH14" s="1018"/>
      <c r="CI14" s="1018"/>
      <c r="CJ14" s="1018"/>
      <c r="CK14" s="1018"/>
      <c r="CL14" s="1018"/>
      <c r="CM14" s="1018"/>
      <c r="CN14" s="1018"/>
      <c r="CO14" s="1018"/>
      <c r="CP14" s="1018"/>
      <c r="CQ14" s="1019"/>
      <c r="CR14" s="971">
        <f>IF(COUNTIF('MACHINE INFO'!H$10:H$376,CF14)=0,"",COUNTIF('MACHINE INFO'!H$10:H$376,CF14))</f>
        <v>4</v>
      </c>
      <c r="CS14" s="971"/>
      <c r="CT14" s="971"/>
      <c r="CU14" s="971"/>
      <c r="CV14" s="971"/>
      <c r="CW14" s="971"/>
      <c r="CX14" s="971"/>
      <c r="CY14" s="971"/>
      <c r="CZ14" s="971"/>
      <c r="DA14" s="970">
        <f>IF(CR14="","",SUM(CR14/CR$18))</f>
        <v>1.2903225806451613E-2</v>
      </c>
      <c r="DB14" s="970"/>
      <c r="DC14" s="970"/>
      <c r="DD14" s="970"/>
      <c r="DE14" s="970"/>
      <c r="DF14" s="970"/>
      <c r="DG14" s="970"/>
      <c r="DH14" s="970"/>
      <c r="DI14" s="970"/>
      <c r="DL14" s="1012"/>
      <c r="DM14" s="1012"/>
      <c r="DN14" s="1012"/>
      <c r="DO14" s="1012"/>
      <c r="DP14" s="1012"/>
      <c r="DQ14" s="1012"/>
      <c r="DR14" s="1012"/>
      <c r="DS14" s="1012"/>
      <c r="DT14" s="1012"/>
      <c r="DU14" s="1012"/>
      <c r="DV14" s="1012"/>
      <c r="DW14" s="1012"/>
      <c r="DX14" s="971" t="str">
        <f>IF(COUNTIF('TABLE INFO'!F$12:F$36,DL14)=0,"",COUNTIF('TABLE INFO'!F$12:F$36,DL14))</f>
        <v/>
      </c>
      <c r="DY14" s="971"/>
      <c r="DZ14" s="971"/>
      <c r="EA14" s="971"/>
      <c r="EB14" s="971"/>
      <c r="EC14" s="971"/>
      <c r="ED14" s="971"/>
      <c r="EE14" s="971"/>
      <c r="EF14" s="971"/>
      <c r="EG14" s="970" t="str">
        <f t="shared" si="2"/>
        <v/>
      </c>
      <c r="EH14" s="970"/>
      <c r="EI14" s="970"/>
      <c r="EJ14" s="970"/>
      <c r="EK14" s="970"/>
      <c r="EL14" s="970"/>
      <c r="EM14" s="970"/>
      <c r="EN14" s="970"/>
      <c r="EO14" s="970"/>
    </row>
    <row r="15" spans="5:169" s="279" customFormat="1" ht="30" customHeight="1" x14ac:dyDescent="0.35">
      <c r="M15" s="288"/>
      <c r="N15" s="288"/>
      <c r="O15" s="288"/>
      <c r="P15" s="288"/>
      <c r="Q15" s="297"/>
      <c r="AD15" s="154"/>
      <c r="AE15" s="154"/>
      <c r="AF15" s="230"/>
      <c r="AG15" s="230"/>
      <c r="AZ15" s="1079" t="s">
        <v>272</v>
      </c>
      <c r="BA15" s="1080"/>
      <c r="BB15" s="1080"/>
      <c r="BC15" s="1080"/>
      <c r="BD15" s="1080"/>
      <c r="BE15" s="1080"/>
      <c r="BF15" s="1080"/>
      <c r="BG15" s="1080"/>
      <c r="BH15" s="1080"/>
      <c r="BI15" s="1080"/>
      <c r="BJ15" s="1080"/>
      <c r="BK15" s="1081"/>
      <c r="BL15" s="1014">
        <f>IF(COUNTIF('MACHINE INFO'!O$10:O$357,AZ15)=0,"",COUNTIF('MACHINE INFO'!O$10:O$357,AZ15))</f>
        <v>23</v>
      </c>
      <c r="BM15" s="1015"/>
      <c r="BN15" s="1015"/>
      <c r="BO15" s="1015"/>
      <c r="BP15" s="1015"/>
      <c r="BQ15" s="1015"/>
      <c r="BR15" s="1015"/>
      <c r="BS15" s="1015"/>
      <c r="BT15" s="1016"/>
      <c r="BU15" s="1020">
        <f>IF(BL15="","",SUM(BL15/BL$18))</f>
        <v>7.5163398692810454E-2</v>
      </c>
      <c r="BV15" s="1021"/>
      <c r="BW15" s="1021"/>
      <c r="BX15" s="1021"/>
      <c r="BY15" s="1021"/>
      <c r="BZ15" s="1021"/>
      <c r="CA15" s="1021"/>
      <c r="CB15" s="1021"/>
      <c r="CC15" s="1022"/>
      <c r="CF15" s="1012"/>
      <c r="CG15" s="1012"/>
      <c r="CH15" s="1012"/>
      <c r="CI15" s="1012"/>
      <c r="CJ15" s="1012"/>
      <c r="CK15" s="1012"/>
      <c r="CL15" s="1012"/>
      <c r="CM15" s="1012"/>
      <c r="CN15" s="1012"/>
      <c r="CO15" s="1012"/>
      <c r="CP15" s="1012"/>
      <c r="CQ15" s="1012"/>
      <c r="CR15" s="971" t="str">
        <f>IF(COUNTIF('MACHINE INFO'!H$10:H$376,CF15)=0,"",COUNTIF('MACHINE INFO'!H$10:H$376,CF15))</f>
        <v/>
      </c>
      <c r="CS15" s="971"/>
      <c r="CT15" s="971"/>
      <c r="CU15" s="971"/>
      <c r="CV15" s="971"/>
      <c r="CW15" s="971"/>
      <c r="CX15" s="971"/>
      <c r="CY15" s="971"/>
      <c r="CZ15" s="971"/>
      <c r="DA15" s="970" t="str">
        <f>IF(CR15="","",SUM(CR15/CR$18))</f>
        <v/>
      </c>
      <c r="DB15" s="970"/>
      <c r="DC15" s="970"/>
      <c r="DD15" s="970"/>
      <c r="DE15" s="970"/>
      <c r="DF15" s="970"/>
      <c r="DG15" s="970"/>
      <c r="DH15" s="970"/>
      <c r="DI15" s="970"/>
      <c r="DX15" s="968">
        <f>SUM(DX3:EF14)</f>
        <v>12</v>
      </c>
      <c r="DY15" s="968"/>
      <c r="DZ15" s="968"/>
      <c r="EA15" s="968"/>
      <c r="EB15" s="968"/>
      <c r="EC15" s="968"/>
      <c r="ED15" s="968"/>
      <c r="EE15" s="968"/>
      <c r="EF15" s="968"/>
      <c r="EG15" s="969">
        <f>SUM(EG3:EO14)</f>
        <v>1</v>
      </c>
      <c r="EH15" s="969"/>
      <c r="EI15" s="969"/>
      <c r="EJ15" s="969"/>
      <c r="EK15" s="969"/>
      <c r="EL15" s="969"/>
      <c r="EM15" s="969"/>
      <c r="EN15" s="969"/>
      <c r="EO15" s="969"/>
    </row>
    <row r="16" spans="5:169" s="302" customFormat="1" ht="30" customHeight="1" x14ac:dyDescent="0.35">
      <c r="AZ16" s="1013" t="s">
        <v>261</v>
      </c>
      <c r="BA16" s="1013"/>
      <c r="BB16" s="1013"/>
      <c r="BC16" s="1013"/>
      <c r="BD16" s="1013"/>
      <c r="BE16" s="1013"/>
      <c r="BF16" s="1013"/>
      <c r="BG16" s="1013"/>
      <c r="BH16" s="1013"/>
      <c r="BI16" s="1013"/>
      <c r="BJ16" s="1013"/>
      <c r="BK16" s="1013"/>
      <c r="BL16" s="1014" t="str">
        <f>IF(COUNTIF('MACHINE INFO'!O$10:O$357,AZ16)=0,"",COUNTIF('MACHINE INFO'!O$10:O$357,AZ16))</f>
        <v/>
      </c>
      <c r="BM16" s="1015"/>
      <c r="BN16" s="1015"/>
      <c r="BO16" s="1015"/>
      <c r="BP16" s="1015"/>
      <c r="BQ16" s="1015"/>
      <c r="BR16" s="1015"/>
      <c r="BS16" s="1015"/>
      <c r="BT16" s="1016"/>
      <c r="BU16" s="970" t="str">
        <f>IF(BL16="","",SUM(BL16/BL$18))</f>
        <v/>
      </c>
      <c r="BV16" s="970"/>
      <c r="BW16" s="970"/>
      <c r="BX16" s="970"/>
      <c r="BY16" s="970"/>
      <c r="BZ16" s="970"/>
      <c r="CA16" s="970"/>
      <c r="CB16" s="970"/>
      <c r="CC16" s="970"/>
      <c r="CD16" s="279"/>
      <c r="CE16" s="279"/>
      <c r="CF16" s="1012"/>
      <c r="CG16" s="1012"/>
      <c r="CH16" s="1012"/>
      <c r="CI16" s="1012"/>
      <c r="CJ16" s="1012"/>
      <c r="CK16" s="1012"/>
      <c r="CL16" s="1012"/>
      <c r="CM16" s="1012"/>
      <c r="CN16" s="1012"/>
      <c r="CO16" s="1012"/>
      <c r="CP16" s="1012"/>
      <c r="CQ16" s="1012"/>
      <c r="CR16" s="971" t="str">
        <f>IF(COUNTIF('MACHINE INFO'!H$10:H$357,CF16)=0,"",COUNTIF('MACHINE INFO'!H$10:H$357,CF16))</f>
        <v/>
      </c>
      <c r="CS16" s="971"/>
      <c r="CT16" s="971"/>
      <c r="CU16" s="971"/>
      <c r="CV16" s="971"/>
      <c r="CW16" s="971"/>
      <c r="CX16" s="971"/>
      <c r="CY16" s="971"/>
      <c r="CZ16" s="971"/>
      <c r="DA16" s="970" t="str">
        <f>IF(CR16="","",SUM(CR16/CR$18))</f>
        <v/>
      </c>
      <c r="DB16" s="970"/>
      <c r="DC16" s="970"/>
      <c r="DD16" s="970"/>
      <c r="DE16" s="970"/>
      <c r="DF16" s="970"/>
      <c r="DG16" s="970"/>
      <c r="DH16" s="970"/>
      <c r="DI16" s="970"/>
      <c r="DJ16" s="279"/>
      <c r="DK16" s="279"/>
      <c r="DL16" s="279"/>
      <c r="DM16" s="279"/>
      <c r="DN16" s="279"/>
      <c r="DO16" s="279"/>
      <c r="DP16" s="279"/>
      <c r="DQ16" s="279"/>
      <c r="DR16" s="279"/>
      <c r="DS16" s="279"/>
      <c r="DT16" s="279"/>
      <c r="DU16" s="279"/>
      <c r="DV16" s="279"/>
      <c r="DW16" s="279"/>
      <c r="DX16" s="279"/>
      <c r="DY16" s="279"/>
      <c r="DZ16" s="279"/>
      <c r="EA16" s="279"/>
      <c r="EB16" s="279"/>
      <c r="EC16" s="279"/>
      <c r="ED16" s="279"/>
      <c r="EE16" s="279"/>
      <c r="EF16" s="279"/>
      <c r="EG16" s="279"/>
      <c r="EH16" s="279"/>
      <c r="EI16" s="279"/>
      <c r="EJ16" s="279"/>
      <c r="EK16" s="279"/>
      <c r="EL16" s="279"/>
      <c r="EM16" s="279"/>
      <c r="EN16" s="279"/>
      <c r="EO16" s="279"/>
      <c r="EP16" s="279"/>
      <c r="EQ16" s="279"/>
      <c r="ER16" s="279"/>
      <c r="ES16" s="279"/>
      <c r="ET16" s="279"/>
      <c r="EU16" s="279"/>
      <c r="EV16" s="303"/>
      <c r="EW16" s="303"/>
      <c r="EX16" s="303"/>
      <c r="EY16" s="303"/>
      <c r="EZ16" s="303"/>
      <c r="FA16" s="303"/>
      <c r="FB16" s="303"/>
      <c r="FC16" s="303"/>
      <c r="FD16" s="303"/>
      <c r="FE16" s="303"/>
      <c r="FF16" s="303"/>
      <c r="FG16" s="303"/>
      <c r="FH16" s="279"/>
      <c r="FI16" s="279"/>
      <c r="FJ16" s="279"/>
      <c r="FK16" s="279"/>
      <c r="FL16" s="279"/>
      <c r="FM16" s="279"/>
    </row>
    <row r="17" spans="1:2023" s="304" customFormat="1" ht="30" customHeight="1" x14ac:dyDescent="0.35">
      <c r="AZ17" s="1012"/>
      <c r="BA17" s="1012"/>
      <c r="BB17" s="1012"/>
      <c r="BC17" s="1012"/>
      <c r="BD17" s="1012"/>
      <c r="BE17" s="1012"/>
      <c r="BF17" s="1012"/>
      <c r="BG17" s="1012"/>
      <c r="BH17" s="1012"/>
      <c r="BI17" s="1012"/>
      <c r="BJ17" s="1012"/>
      <c r="BK17" s="1012"/>
      <c r="BL17" s="971" t="str">
        <f>IF(COUNTIF('MACHINE INFO'!O$10:O$110,AZ17)=0,"",COUNTIF('MACHINE INFO'!O$10:O$110,AZ17))</f>
        <v/>
      </c>
      <c r="BM17" s="971"/>
      <c r="BN17" s="971"/>
      <c r="BO17" s="971"/>
      <c r="BP17" s="971"/>
      <c r="BQ17" s="971"/>
      <c r="BR17" s="971"/>
      <c r="BS17" s="971"/>
      <c r="BT17" s="971"/>
      <c r="BU17" s="970" t="str">
        <f t="shared" si="3"/>
        <v/>
      </c>
      <c r="BV17" s="970"/>
      <c r="BW17" s="970"/>
      <c r="BX17" s="970"/>
      <c r="BY17" s="970"/>
      <c r="BZ17" s="970"/>
      <c r="CA17" s="970"/>
      <c r="CB17" s="970"/>
      <c r="CC17" s="970"/>
      <c r="CD17" s="279"/>
      <c r="CE17" s="279"/>
      <c r="CF17" s="1012"/>
      <c r="CG17" s="1012"/>
      <c r="CH17" s="1012"/>
      <c r="CI17" s="1012"/>
      <c r="CJ17" s="1012"/>
      <c r="CK17" s="1012"/>
      <c r="CL17" s="1012"/>
      <c r="CM17" s="1012"/>
      <c r="CN17" s="1012"/>
      <c r="CO17" s="1012"/>
      <c r="CP17" s="1012"/>
      <c r="CQ17" s="1012"/>
      <c r="CR17" s="971" t="str">
        <f>IF(COUNTIF('MACHINE INFO'!H$10:H$357,CF17)=0,"",COUNTIF('MACHINE INFO'!H$10:H$357,CF17))</f>
        <v/>
      </c>
      <c r="CS17" s="971"/>
      <c r="CT17" s="971"/>
      <c r="CU17" s="971"/>
      <c r="CV17" s="971"/>
      <c r="CW17" s="971"/>
      <c r="CX17" s="971"/>
      <c r="CY17" s="971"/>
      <c r="CZ17" s="971"/>
      <c r="DA17" s="970" t="str">
        <f>IF(CR17="","",SUM(CR17/CR$18))</f>
        <v/>
      </c>
      <c r="DB17" s="970"/>
      <c r="DC17" s="970"/>
      <c r="DD17" s="970"/>
      <c r="DE17" s="970"/>
      <c r="DF17" s="970"/>
      <c r="DG17" s="970"/>
      <c r="DH17" s="970"/>
      <c r="DI17" s="970"/>
      <c r="DJ17" s="279"/>
      <c r="DK17" s="279"/>
      <c r="DL17" s="279"/>
      <c r="DN17" s="279"/>
      <c r="DO17" s="279"/>
      <c r="DQ17" s="279"/>
      <c r="DR17" s="279"/>
      <c r="DS17" s="279"/>
      <c r="DT17" s="305"/>
      <c r="DU17" s="279"/>
      <c r="DV17" s="279"/>
      <c r="DW17" s="279"/>
      <c r="DX17" s="279"/>
      <c r="DY17" s="279"/>
      <c r="DZ17" s="279"/>
      <c r="EA17" s="279"/>
      <c r="EB17" s="279"/>
      <c r="EC17" s="279"/>
      <c r="ED17" s="279"/>
      <c r="EE17" s="279"/>
      <c r="EF17" s="279"/>
      <c r="EG17" s="279"/>
      <c r="EH17" s="279"/>
      <c r="EI17" s="279"/>
      <c r="EJ17" s="279"/>
      <c r="EK17" s="279"/>
      <c r="EL17" s="279"/>
      <c r="EM17" s="279"/>
      <c r="EN17" s="279"/>
      <c r="EO17" s="279"/>
      <c r="EP17" s="279"/>
      <c r="EQ17" s="279"/>
      <c r="ER17" s="279"/>
      <c r="ES17" s="279"/>
      <c r="ET17" s="279"/>
      <c r="EU17" s="279"/>
      <c r="EV17" s="303"/>
      <c r="EW17" s="303"/>
      <c r="EX17" s="303"/>
      <c r="EY17" s="303"/>
      <c r="EZ17" s="303"/>
      <c r="FA17" s="303"/>
      <c r="FB17" s="303"/>
      <c r="FC17" s="303"/>
      <c r="FD17" s="303"/>
      <c r="FE17" s="303"/>
      <c r="FF17" s="303"/>
      <c r="FG17" s="303"/>
      <c r="FH17" s="279"/>
      <c r="FI17" s="279"/>
      <c r="FJ17" s="279"/>
      <c r="FK17" s="279"/>
      <c r="FL17" s="279"/>
      <c r="FM17" s="279"/>
    </row>
    <row r="18" spans="1:2023" s="304" customFormat="1" ht="30" customHeight="1" x14ac:dyDescent="0.35">
      <c r="AZ18" s="283">
        <v>0.02</v>
      </c>
      <c r="BA18" s="283"/>
      <c r="BB18" s="283"/>
      <c r="BC18" s="283"/>
      <c r="BD18" s="283"/>
      <c r="BE18" s="283"/>
      <c r="BF18" s="283"/>
      <c r="BG18" s="283"/>
      <c r="BH18" s="283"/>
      <c r="BI18" s="279"/>
      <c r="BJ18" s="279"/>
      <c r="BK18" s="279"/>
      <c r="BL18" s="968">
        <f>SUM(BL13:BT17)</f>
        <v>306</v>
      </c>
      <c r="BM18" s="968"/>
      <c r="BN18" s="968"/>
      <c r="BO18" s="968"/>
      <c r="BP18" s="968"/>
      <c r="BQ18" s="968"/>
      <c r="BR18" s="968"/>
      <c r="BS18" s="968"/>
      <c r="BT18" s="968"/>
      <c r="BU18" s="969">
        <f>SUM(BU13:CC17)</f>
        <v>1</v>
      </c>
      <c r="BV18" s="969"/>
      <c r="BW18" s="969"/>
      <c r="BX18" s="969"/>
      <c r="BY18" s="969"/>
      <c r="BZ18" s="969"/>
      <c r="CA18" s="969"/>
      <c r="CB18" s="969"/>
      <c r="CC18" s="969"/>
      <c r="CD18" s="302"/>
      <c r="CE18" s="302"/>
      <c r="CR18" s="968">
        <f>SUM(CR3:CZ17)</f>
        <v>310</v>
      </c>
      <c r="CS18" s="968"/>
      <c r="CT18" s="968"/>
      <c r="CU18" s="968"/>
      <c r="CV18" s="968"/>
      <c r="CW18" s="968"/>
      <c r="CX18" s="968"/>
      <c r="CY18" s="968"/>
      <c r="CZ18" s="968"/>
      <c r="DA18" s="969">
        <f>SUM(DA3:DI17)</f>
        <v>1</v>
      </c>
      <c r="DB18" s="969"/>
      <c r="DC18" s="969"/>
      <c r="DD18" s="969"/>
      <c r="DE18" s="969"/>
      <c r="DF18" s="969"/>
      <c r="DG18" s="969"/>
      <c r="DH18" s="969"/>
      <c r="DI18" s="969"/>
      <c r="DJ18" s="302"/>
      <c r="DK18" s="302"/>
      <c r="DL18" s="302"/>
      <c r="DM18" s="302"/>
      <c r="DN18" s="302"/>
      <c r="DO18" s="302"/>
      <c r="DP18" s="302"/>
      <c r="DQ18" s="302"/>
      <c r="DR18" s="302"/>
      <c r="DS18" s="302"/>
      <c r="DT18" s="302"/>
      <c r="DU18" s="302"/>
      <c r="DV18" s="302"/>
      <c r="DW18" s="302"/>
      <c r="DX18" s="302"/>
      <c r="DY18" s="302"/>
      <c r="DZ18" s="302"/>
      <c r="EA18" s="302"/>
      <c r="EB18" s="302"/>
      <c r="EC18" s="302"/>
      <c r="ED18" s="302"/>
      <c r="EE18" s="302"/>
      <c r="EF18" s="302"/>
      <c r="EG18" s="302"/>
      <c r="EH18" s="302"/>
      <c r="EI18" s="302"/>
      <c r="EJ18" s="302"/>
      <c r="EK18" s="302"/>
      <c r="EL18" s="302"/>
      <c r="EM18" s="302"/>
      <c r="EN18" s="302"/>
      <c r="EO18" s="302"/>
      <c r="EP18" s="302"/>
      <c r="EQ18" s="302"/>
      <c r="ER18" s="302"/>
      <c r="ES18" s="302"/>
      <c r="ET18" s="302"/>
      <c r="EU18" s="302"/>
      <c r="EV18" s="303"/>
      <c r="EW18" s="303"/>
      <c r="EX18" s="303"/>
      <c r="EY18" s="303"/>
      <c r="EZ18" s="303"/>
      <c r="FA18" s="303"/>
      <c r="FB18" s="303"/>
      <c r="FC18" s="303"/>
      <c r="FD18" s="303"/>
      <c r="FE18" s="303"/>
      <c r="FF18" s="303"/>
      <c r="FG18" s="303"/>
      <c r="FH18" s="302"/>
      <c r="FI18" s="302"/>
      <c r="FJ18" s="302"/>
      <c r="FK18" s="302"/>
      <c r="FL18" s="302"/>
      <c r="FM18" s="302"/>
      <c r="FN18" s="302"/>
      <c r="FO18" s="302"/>
      <c r="FP18" s="302"/>
      <c r="FQ18" s="302"/>
      <c r="FR18" s="302"/>
      <c r="FS18" s="302"/>
      <c r="FT18" s="302"/>
      <c r="FU18" s="302"/>
      <c r="FV18" s="302"/>
      <c r="FW18" s="302"/>
      <c r="FX18" s="302"/>
    </row>
    <row r="19" spans="1:2023" s="442" customFormat="1" ht="13.8" customHeight="1" thickBot="1" x14ac:dyDescent="0.4">
      <c r="A19" s="304"/>
      <c r="B19" s="304"/>
      <c r="C19" s="304"/>
      <c r="D19" s="304"/>
      <c r="E19" s="304"/>
      <c r="F19" s="211"/>
      <c r="G19" s="211"/>
      <c r="H19" s="211"/>
      <c r="I19" s="211"/>
      <c r="J19" s="211"/>
      <c r="K19" s="211"/>
      <c r="L19" s="211"/>
      <c r="M19" s="212"/>
      <c r="N19" s="212"/>
      <c r="O19" s="212"/>
      <c r="P19" s="212"/>
      <c r="Q19" s="213"/>
      <c r="R19" s="306"/>
      <c r="S19" s="306"/>
      <c r="T19" s="306"/>
      <c r="U19" s="306"/>
      <c r="V19" s="306"/>
      <c r="W19" s="306"/>
      <c r="X19" s="307"/>
      <c r="Y19" s="307"/>
      <c r="Z19" s="307"/>
      <c r="AA19" s="307"/>
      <c r="AB19" s="435"/>
      <c r="AC19" s="435"/>
      <c r="AD19" s="436"/>
      <c r="AE19" s="436"/>
      <c r="AF19" s="437"/>
      <c r="AG19" s="437"/>
      <c r="AH19" s="434"/>
      <c r="AI19" s="434"/>
      <c r="AJ19" s="434"/>
      <c r="AK19" s="434"/>
      <c r="AL19" s="434"/>
      <c r="AM19" s="434"/>
      <c r="AN19" s="435"/>
      <c r="AO19" s="438"/>
      <c r="AP19" s="438"/>
      <c r="AQ19" s="438"/>
      <c r="AR19" s="438"/>
      <c r="AS19" s="438"/>
      <c r="AT19" s="438"/>
      <c r="AU19" s="438"/>
      <c r="AV19" s="438"/>
      <c r="AW19" s="438"/>
      <c r="AX19" s="438"/>
      <c r="AY19" s="438"/>
      <c r="AZ19" s="438"/>
      <c r="BA19" s="438"/>
      <c r="BB19" s="438"/>
      <c r="BC19" s="438"/>
      <c r="BD19" s="438"/>
      <c r="BE19" s="439"/>
      <c r="BF19" s="439"/>
      <c r="BG19" s="439"/>
      <c r="BH19" s="439"/>
      <c r="BI19" s="439"/>
      <c r="BJ19" s="440"/>
      <c r="BK19" s="440"/>
      <c r="BL19" s="440"/>
      <c r="BM19" s="440"/>
      <c r="BN19" s="440"/>
      <c r="BO19" s="440"/>
      <c r="BP19" s="440"/>
      <c r="BQ19" s="440"/>
      <c r="BR19" s="440"/>
      <c r="BS19" s="440"/>
      <c r="BT19" s="441"/>
      <c r="BU19" s="441"/>
      <c r="BV19" s="441"/>
      <c r="BW19" s="441"/>
      <c r="BX19" s="441"/>
      <c r="BY19" s="441"/>
      <c r="BZ19" s="441"/>
      <c r="CA19" s="441"/>
      <c r="CB19" s="441"/>
      <c r="CC19" s="441"/>
      <c r="CD19" s="441"/>
      <c r="CE19" s="441"/>
      <c r="CF19" s="441"/>
      <c r="CG19" s="441"/>
      <c r="CH19" s="441"/>
      <c r="CI19" s="441"/>
      <c r="CJ19" s="441"/>
      <c r="CK19" s="441"/>
      <c r="CL19" s="441"/>
      <c r="CM19" s="441"/>
      <c r="CN19" s="441"/>
      <c r="CO19" s="441"/>
      <c r="CP19" s="441"/>
      <c r="CQ19" s="441"/>
      <c r="CR19" s="441"/>
      <c r="CS19" s="441"/>
      <c r="CT19" s="441"/>
      <c r="CU19" s="441"/>
      <c r="CV19" s="441"/>
      <c r="CW19" s="441"/>
      <c r="CX19" s="441"/>
      <c r="CY19" s="441"/>
      <c r="CZ19" s="441"/>
      <c r="DA19" s="441"/>
      <c r="DB19" s="441"/>
      <c r="DC19" s="441"/>
      <c r="DD19" s="441"/>
      <c r="DE19" s="441"/>
      <c r="DF19" s="441"/>
      <c r="DG19" s="441"/>
      <c r="DH19" s="441"/>
      <c r="DI19" s="441"/>
      <c r="DJ19" s="441"/>
      <c r="DK19" s="441"/>
      <c r="DL19" s="441"/>
      <c r="DM19" s="441"/>
      <c r="DN19" s="441"/>
      <c r="FQ19" s="441"/>
      <c r="FR19" s="441"/>
      <c r="FS19" s="441"/>
      <c r="FT19" s="441"/>
      <c r="FU19" s="441"/>
      <c r="FV19" s="441"/>
      <c r="FW19" s="441"/>
      <c r="FX19" s="441"/>
      <c r="FY19" s="441"/>
      <c r="FZ19" s="441"/>
      <c r="GA19" s="441"/>
      <c r="GB19" s="441"/>
      <c r="GC19" s="441"/>
      <c r="GD19" s="435"/>
      <c r="GE19" s="435"/>
      <c r="GF19" s="435"/>
      <c r="GG19" s="435"/>
      <c r="GH19" s="435"/>
      <c r="GI19" s="435"/>
      <c r="GJ19" s="440"/>
      <c r="GK19" s="440"/>
      <c r="GL19" s="440"/>
      <c r="GM19" s="440"/>
      <c r="GN19" s="440"/>
      <c r="GO19" s="440"/>
      <c r="GP19" s="441"/>
      <c r="GQ19" s="441"/>
      <c r="GR19" s="441"/>
      <c r="GS19" s="441"/>
      <c r="GT19" s="441"/>
      <c r="GU19" s="441"/>
      <c r="GV19" s="435"/>
      <c r="GW19" s="435"/>
      <c r="GX19" s="435"/>
      <c r="GY19" s="435"/>
      <c r="GZ19" s="435"/>
      <c r="HA19" s="435"/>
      <c r="HB19" s="440"/>
      <c r="HC19" s="440"/>
      <c r="HD19" s="440"/>
      <c r="HE19" s="440"/>
      <c r="HF19" s="440"/>
      <c r="HG19" s="440"/>
      <c r="HH19" s="441"/>
      <c r="HI19" s="441"/>
      <c r="HJ19" s="441"/>
      <c r="HK19" s="441"/>
      <c r="HL19" s="441"/>
      <c r="HM19" s="441"/>
      <c r="HN19" s="435"/>
      <c r="HO19" s="435"/>
      <c r="HP19" s="435"/>
      <c r="HQ19" s="435"/>
      <c r="HR19" s="435"/>
      <c r="HS19" s="435"/>
      <c r="HT19" s="440"/>
      <c r="HU19" s="440"/>
      <c r="IG19" s="304"/>
      <c r="IH19" s="304"/>
      <c r="II19" s="304"/>
      <c r="IJ19" s="304"/>
      <c r="IK19" s="304"/>
      <c r="IL19" s="304"/>
      <c r="IM19" s="304"/>
      <c r="IN19" s="304"/>
      <c r="IO19" s="304"/>
      <c r="IP19" s="304"/>
      <c r="IQ19" s="304"/>
      <c r="IR19" s="304"/>
      <c r="IS19" s="304"/>
      <c r="IT19" s="304"/>
      <c r="IU19" s="304"/>
      <c r="IV19" s="304"/>
      <c r="IW19" s="304"/>
      <c r="IX19" s="304"/>
      <c r="IY19" s="304"/>
      <c r="IZ19" s="304"/>
      <c r="JA19" s="304"/>
      <c r="JB19" s="304"/>
      <c r="JC19" s="304"/>
      <c r="JD19" s="304"/>
      <c r="JE19" s="304"/>
      <c r="JF19" s="304"/>
      <c r="JG19" s="304"/>
      <c r="JH19" s="304"/>
      <c r="JI19" s="304"/>
      <c r="JJ19" s="304"/>
      <c r="JK19" s="304"/>
      <c r="JL19" s="304"/>
      <c r="JM19" s="304"/>
      <c r="JN19" s="304"/>
      <c r="JO19" s="304"/>
      <c r="JP19" s="304"/>
      <c r="JQ19" s="304"/>
      <c r="JR19" s="304"/>
      <c r="JS19" s="304"/>
      <c r="JT19" s="304"/>
      <c r="JU19" s="304"/>
      <c r="JV19" s="304"/>
      <c r="JW19" s="304"/>
      <c r="JX19" s="304"/>
      <c r="JY19" s="304"/>
      <c r="JZ19" s="304"/>
      <c r="KA19" s="304"/>
      <c r="KB19" s="304"/>
      <c r="KC19" s="304"/>
      <c r="KD19" s="304"/>
      <c r="KE19" s="304"/>
      <c r="KF19" s="304"/>
      <c r="KG19" s="304"/>
      <c r="KH19" s="304"/>
      <c r="KI19" s="304"/>
      <c r="KJ19" s="304"/>
      <c r="KK19" s="304"/>
      <c r="KL19" s="304"/>
      <c r="KM19" s="304"/>
      <c r="KN19" s="304"/>
      <c r="KO19" s="304"/>
      <c r="KP19" s="304"/>
      <c r="KQ19" s="304"/>
      <c r="KR19" s="304"/>
      <c r="KS19" s="304"/>
      <c r="KT19" s="304"/>
      <c r="KU19" s="304"/>
      <c r="KV19" s="304"/>
      <c r="KW19" s="304"/>
      <c r="KX19" s="304"/>
      <c r="KY19" s="304"/>
      <c r="KZ19" s="304"/>
      <c r="LA19" s="304"/>
      <c r="LB19" s="304"/>
      <c r="LC19" s="304"/>
      <c r="LD19" s="304"/>
      <c r="LE19" s="304"/>
      <c r="LF19" s="304"/>
      <c r="LG19" s="304"/>
      <c r="LH19" s="304"/>
      <c r="LI19" s="304"/>
      <c r="LJ19" s="304"/>
      <c r="LK19" s="304"/>
      <c r="LL19" s="304"/>
      <c r="LM19" s="304"/>
      <c r="LN19" s="304"/>
      <c r="LO19" s="304"/>
      <c r="LP19" s="304"/>
      <c r="LQ19" s="304"/>
      <c r="LR19" s="304"/>
      <c r="LS19" s="304"/>
      <c r="LT19" s="304"/>
      <c r="LU19" s="304"/>
      <c r="LV19" s="304"/>
      <c r="LW19" s="304"/>
      <c r="LX19" s="304"/>
      <c r="LY19" s="304"/>
      <c r="LZ19" s="304"/>
      <c r="MA19" s="304"/>
      <c r="MB19" s="304"/>
      <c r="MC19" s="304"/>
      <c r="MD19" s="304"/>
      <c r="ME19" s="304"/>
      <c r="MF19" s="304"/>
      <c r="MG19" s="304"/>
      <c r="MH19" s="304"/>
      <c r="MI19" s="304"/>
      <c r="MJ19" s="304"/>
      <c r="MK19" s="304"/>
      <c r="ML19" s="304"/>
      <c r="MM19" s="304"/>
      <c r="MN19" s="304"/>
      <c r="MO19" s="304"/>
      <c r="MP19" s="304"/>
      <c r="MQ19" s="304"/>
      <c r="MR19" s="304"/>
      <c r="MS19" s="304"/>
      <c r="MT19" s="304"/>
      <c r="MU19" s="304"/>
      <c r="MV19" s="304"/>
      <c r="MW19" s="304"/>
      <c r="MX19" s="304"/>
      <c r="MY19" s="304"/>
      <c r="MZ19" s="304"/>
      <c r="NA19" s="304"/>
      <c r="NB19" s="304"/>
      <c r="NC19" s="304"/>
      <c r="ND19" s="304"/>
      <c r="NE19" s="304"/>
      <c r="NF19" s="304"/>
      <c r="NG19" s="304"/>
      <c r="NH19" s="304"/>
      <c r="NI19" s="304"/>
      <c r="NJ19" s="304"/>
      <c r="NK19" s="304"/>
      <c r="NL19" s="304"/>
      <c r="NM19" s="304"/>
      <c r="NN19" s="304"/>
      <c r="NO19" s="304"/>
      <c r="NP19" s="304"/>
      <c r="NQ19" s="304"/>
      <c r="NR19" s="304"/>
      <c r="NS19" s="304"/>
      <c r="NT19" s="304"/>
      <c r="NU19" s="304"/>
      <c r="NV19" s="304"/>
      <c r="NW19" s="304"/>
      <c r="NX19" s="304"/>
      <c r="NY19" s="304"/>
      <c r="NZ19" s="304"/>
      <c r="OA19" s="304"/>
      <c r="OB19" s="304"/>
      <c r="OC19" s="304"/>
      <c r="OD19" s="304"/>
      <c r="OE19" s="304"/>
      <c r="OF19" s="304"/>
      <c r="OG19" s="304"/>
      <c r="OH19" s="304"/>
      <c r="OI19" s="304"/>
      <c r="OJ19" s="304"/>
      <c r="OK19" s="304"/>
      <c r="OL19" s="304"/>
      <c r="OM19" s="304"/>
      <c r="ON19" s="304"/>
      <c r="OO19" s="304"/>
      <c r="OP19" s="304"/>
      <c r="OQ19" s="304"/>
      <c r="OR19" s="304"/>
      <c r="OS19" s="304"/>
      <c r="OT19" s="304"/>
      <c r="OU19" s="304"/>
      <c r="OV19" s="304"/>
      <c r="OW19" s="304"/>
      <c r="OX19" s="304"/>
      <c r="OY19" s="304"/>
      <c r="OZ19" s="304"/>
      <c r="PA19" s="304"/>
      <c r="PB19" s="304"/>
      <c r="PC19" s="304"/>
      <c r="PD19" s="304"/>
      <c r="PE19" s="304"/>
      <c r="PF19" s="304"/>
      <c r="PG19" s="304"/>
      <c r="PH19" s="304"/>
      <c r="PI19" s="304"/>
      <c r="PJ19" s="304"/>
      <c r="PK19" s="304"/>
      <c r="PL19" s="304"/>
      <c r="PM19" s="304"/>
      <c r="PN19" s="304"/>
      <c r="PO19" s="304"/>
      <c r="PP19" s="304"/>
      <c r="PQ19" s="304"/>
      <c r="PR19" s="304"/>
      <c r="PS19" s="304"/>
      <c r="PT19" s="304"/>
      <c r="PU19" s="304"/>
      <c r="PV19" s="304"/>
      <c r="PW19" s="304"/>
      <c r="PX19" s="304"/>
      <c r="PY19" s="304"/>
      <c r="PZ19" s="304"/>
      <c r="QA19" s="304"/>
      <c r="QB19" s="304"/>
      <c r="QC19" s="304"/>
      <c r="QD19" s="304"/>
      <c r="QE19" s="304"/>
      <c r="QF19" s="304"/>
      <c r="QG19" s="304"/>
      <c r="QH19" s="304"/>
      <c r="QI19" s="304"/>
      <c r="QJ19" s="304"/>
      <c r="QK19" s="304"/>
      <c r="QL19" s="304"/>
      <c r="QM19" s="304"/>
      <c r="QN19" s="304"/>
      <c r="QO19" s="304"/>
      <c r="QP19" s="304"/>
      <c r="QQ19" s="304"/>
      <c r="QR19" s="304"/>
      <c r="QS19" s="304"/>
      <c r="QT19" s="304"/>
      <c r="QU19" s="304"/>
      <c r="QV19" s="304"/>
      <c r="QW19" s="304"/>
      <c r="QX19" s="304"/>
      <c r="QY19" s="304"/>
      <c r="QZ19" s="304"/>
      <c r="RA19" s="304"/>
      <c r="RB19" s="304"/>
      <c r="RC19" s="304"/>
      <c r="RD19" s="304"/>
      <c r="RE19" s="304"/>
      <c r="RF19" s="304"/>
      <c r="RG19" s="304"/>
      <c r="RH19" s="304"/>
      <c r="RI19" s="304"/>
      <c r="RJ19" s="304"/>
      <c r="RK19" s="304"/>
      <c r="RL19" s="304"/>
      <c r="RM19" s="304"/>
      <c r="RN19" s="304"/>
      <c r="RO19" s="304"/>
      <c r="RP19" s="304"/>
      <c r="RQ19" s="304"/>
      <c r="RR19" s="304"/>
      <c r="RS19" s="304"/>
      <c r="RT19" s="304"/>
      <c r="RU19" s="304"/>
      <c r="RV19" s="304"/>
      <c r="RW19" s="304"/>
      <c r="RX19" s="304"/>
      <c r="RY19" s="304"/>
      <c r="RZ19" s="304"/>
      <c r="SA19" s="304"/>
      <c r="SB19" s="304"/>
      <c r="SC19" s="304"/>
      <c r="SD19" s="304"/>
      <c r="SE19" s="304"/>
      <c r="SF19" s="304"/>
      <c r="SG19" s="304"/>
      <c r="SH19" s="304"/>
      <c r="SI19" s="304"/>
      <c r="SJ19" s="304"/>
      <c r="SK19" s="304"/>
      <c r="SL19" s="304"/>
      <c r="SM19" s="304"/>
      <c r="SN19" s="304"/>
      <c r="SO19" s="304"/>
      <c r="SP19" s="304"/>
      <c r="SQ19" s="304"/>
      <c r="SR19" s="304"/>
      <c r="SS19" s="304"/>
      <c r="ST19" s="304"/>
      <c r="SU19" s="304"/>
      <c r="SV19" s="304"/>
      <c r="SW19" s="304"/>
      <c r="SX19" s="304"/>
      <c r="SY19" s="304"/>
      <c r="SZ19" s="304"/>
      <c r="TA19" s="304"/>
      <c r="TB19" s="304"/>
      <c r="TC19" s="304"/>
      <c r="TD19" s="304"/>
      <c r="TE19" s="304"/>
      <c r="TF19" s="304"/>
      <c r="TG19" s="304"/>
      <c r="TH19" s="304"/>
      <c r="TI19" s="304"/>
      <c r="TJ19" s="304"/>
      <c r="TK19" s="304"/>
      <c r="TL19" s="304"/>
      <c r="TM19" s="304"/>
      <c r="TN19" s="304"/>
      <c r="TO19" s="304"/>
      <c r="TP19" s="304"/>
      <c r="TQ19" s="304"/>
      <c r="TR19" s="304"/>
      <c r="TS19" s="304"/>
      <c r="TT19" s="304"/>
      <c r="TU19" s="304"/>
      <c r="TV19" s="304"/>
      <c r="TW19" s="304"/>
      <c r="TX19" s="304"/>
      <c r="TY19" s="304"/>
      <c r="TZ19" s="304"/>
      <c r="UA19" s="304"/>
      <c r="UB19" s="304"/>
      <c r="UC19" s="304"/>
      <c r="UD19" s="304"/>
      <c r="UE19" s="304"/>
      <c r="UF19" s="304"/>
      <c r="UG19" s="304"/>
      <c r="UH19" s="304"/>
      <c r="UI19" s="304"/>
      <c r="UJ19" s="304"/>
      <c r="UK19" s="304"/>
      <c r="UL19" s="304"/>
      <c r="UM19" s="304"/>
      <c r="UN19" s="304"/>
      <c r="UO19" s="304"/>
      <c r="UP19" s="304"/>
      <c r="UQ19" s="304"/>
      <c r="UR19" s="304"/>
      <c r="US19" s="304"/>
      <c r="UT19" s="304"/>
      <c r="UU19" s="304"/>
      <c r="UV19" s="304"/>
      <c r="UW19" s="304"/>
      <c r="UX19" s="304"/>
      <c r="UY19" s="304"/>
      <c r="UZ19" s="304"/>
      <c r="VA19" s="304"/>
      <c r="VB19" s="304"/>
      <c r="VC19" s="304"/>
      <c r="VD19" s="304"/>
      <c r="VE19" s="304"/>
      <c r="VF19" s="304"/>
      <c r="VG19" s="304"/>
      <c r="VH19" s="304"/>
      <c r="VI19" s="304"/>
      <c r="VJ19" s="304"/>
      <c r="VK19" s="304"/>
      <c r="VL19" s="304"/>
      <c r="VM19" s="304"/>
      <c r="VN19" s="304"/>
      <c r="VO19" s="304"/>
      <c r="VP19" s="304"/>
      <c r="VQ19" s="304"/>
      <c r="VR19" s="304"/>
      <c r="VS19" s="304"/>
      <c r="VT19" s="304"/>
      <c r="VU19" s="304"/>
      <c r="VV19" s="304"/>
      <c r="VW19" s="304"/>
      <c r="VX19" s="304"/>
      <c r="VY19" s="304"/>
      <c r="VZ19" s="304"/>
      <c r="WA19" s="304"/>
      <c r="WB19" s="304"/>
      <c r="WC19" s="304"/>
      <c r="WD19" s="304"/>
      <c r="WE19" s="304"/>
      <c r="WF19" s="304"/>
      <c r="WG19" s="304"/>
      <c r="WH19" s="304"/>
      <c r="WI19" s="304"/>
      <c r="WJ19" s="304"/>
      <c r="WK19" s="304"/>
      <c r="WL19" s="304"/>
      <c r="WM19" s="304"/>
      <c r="WN19" s="304"/>
      <c r="WO19" s="304"/>
      <c r="WP19" s="304"/>
      <c r="WQ19" s="304"/>
      <c r="WR19" s="304"/>
      <c r="WS19" s="304"/>
      <c r="WT19" s="304"/>
      <c r="WU19" s="304"/>
      <c r="WV19" s="304"/>
      <c r="WW19" s="304"/>
      <c r="WX19" s="304"/>
      <c r="WY19" s="304"/>
      <c r="WZ19" s="304"/>
      <c r="XA19" s="304"/>
      <c r="XB19" s="304"/>
      <c r="XC19" s="304"/>
      <c r="XD19" s="304"/>
      <c r="XE19" s="304"/>
      <c r="XF19" s="304"/>
      <c r="XG19" s="304"/>
      <c r="XH19" s="304"/>
      <c r="XI19" s="304"/>
      <c r="XJ19" s="304"/>
      <c r="XK19" s="304"/>
      <c r="XL19" s="304"/>
      <c r="XM19" s="304"/>
      <c r="XN19" s="304"/>
      <c r="XO19" s="304"/>
      <c r="XP19" s="304"/>
      <c r="XQ19" s="304"/>
      <c r="XR19" s="304"/>
      <c r="XS19" s="304"/>
      <c r="XT19" s="304"/>
      <c r="XU19" s="304"/>
      <c r="XV19" s="304"/>
      <c r="XW19" s="304"/>
      <c r="XX19" s="304"/>
      <c r="XY19" s="304"/>
      <c r="XZ19" s="304"/>
      <c r="YA19" s="304"/>
      <c r="YB19" s="304"/>
      <c r="YC19" s="304"/>
      <c r="YD19" s="304"/>
      <c r="YE19" s="304"/>
      <c r="YF19" s="304"/>
      <c r="YG19" s="304"/>
      <c r="YH19" s="304"/>
      <c r="YI19" s="304"/>
      <c r="YJ19" s="304"/>
      <c r="YK19" s="304"/>
      <c r="YL19" s="304"/>
      <c r="YM19" s="304"/>
      <c r="YN19" s="304"/>
      <c r="YO19" s="304"/>
      <c r="YP19" s="304"/>
      <c r="YQ19" s="304"/>
      <c r="YR19" s="304"/>
      <c r="YS19" s="304"/>
      <c r="YT19" s="304"/>
      <c r="YU19" s="304"/>
      <c r="YV19" s="304"/>
      <c r="YW19" s="304"/>
      <c r="YX19" s="304"/>
      <c r="YY19" s="304"/>
      <c r="YZ19" s="304"/>
      <c r="ZA19" s="304"/>
      <c r="ZB19" s="304"/>
      <c r="ZC19" s="304"/>
      <c r="ZD19" s="304"/>
      <c r="ZE19" s="304"/>
      <c r="ZF19" s="304"/>
      <c r="ZG19" s="304"/>
      <c r="ZH19" s="304"/>
      <c r="ZI19" s="304"/>
      <c r="ZJ19" s="304"/>
      <c r="ZK19" s="304"/>
      <c r="ZL19" s="304"/>
      <c r="ZM19" s="304"/>
      <c r="ZN19" s="304"/>
      <c r="ZO19" s="304"/>
      <c r="ZP19" s="304"/>
      <c r="ZQ19" s="304"/>
      <c r="ZR19" s="304"/>
      <c r="ZS19" s="304"/>
      <c r="ZT19" s="304"/>
      <c r="ZU19" s="304"/>
      <c r="ZV19" s="304"/>
      <c r="ZW19" s="304"/>
      <c r="ZX19" s="304"/>
      <c r="ZY19" s="304"/>
      <c r="ZZ19" s="304"/>
      <c r="AAA19" s="304"/>
      <c r="AAB19" s="304"/>
      <c r="AAC19" s="304"/>
      <c r="AAD19" s="304"/>
      <c r="AAE19" s="304"/>
      <c r="AAF19" s="304"/>
      <c r="AAG19" s="304"/>
      <c r="AAH19" s="304"/>
      <c r="AAI19" s="304"/>
      <c r="AAJ19" s="304"/>
      <c r="AAK19" s="304"/>
      <c r="AAL19" s="304"/>
      <c r="AAM19" s="304"/>
      <c r="AAN19" s="304"/>
      <c r="AAO19" s="304"/>
      <c r="AAP19" s="304"/>
      <c r="AAQ19" s="304"/>
      <c r="AAR19" s="304"/>
      <c r="AAS19" s="304"/>
      <c r="AAT19" s="304"/>
      <c r="AAU19" s="304"/>
      <c r="AAV19" s="304"/>
      <c r="AAW19" s="304"/>
      <c r="AAX19" s="304"/>
      <c r="AAY19" s="304"/>
      <c r="AAZ19" s="304"/>
      <c r="ABA19" s="304"/>
      <c r="ABB19" s="304"/>
      <c r="ABC19" s="304"/>
      <c r="ABD19" s="304"/>
      <c r="ABE19" s="304"/>
      <c r="ABF19" s="304"/>
      <c r="ABG19" s="304"/>
      <c r="ABH19" s="304"/>
      <c r="ABI19" s="304"/>
      <c r="ABJ19" s="304"/>
      <c r="ABK19" s="304"/>
      <c r="ABL19" s="304"/>
      <c r="ABM19" s="304"/>
      <c r="ABN19" s="304"/>
      <c r="ABO19" s="304"/>
      <c r="ABP19" s="304"/>
      <c r="ABQ19" s="304"/>
      <c r="ABR19" s="304"/>
      <c r="ABS19" s="304"/>
      <c r="ABT19" s="304"/>
      <c r="ABU19" s="304"/>
      <c r="ABV19" s="304"/>
      <c r="ABW19" s="304"/>
      <c r="ABX19" s="304"/>
      <c r="ABY19" s="304"/>
      <c r="ABZ19" s="304"/>
      <c r="ACA19" s="304"/>
      <c r="ACB19" s="304"/>
      <c r="ACC19" s="304"/>
      <c r="ACD19" s="304"/>
      <c r="ACE19" s="304"/>
      <c r="ACF19" s="304"/>
      <c r="ACG19" s="304"/>
      <c r="ACH19" s="304"/>
      <c r="ACI19" s="304"/>
      <c r="ACJ19" s="304"/>
      <c r="ACK19" s="304"/>
      <c r="ACL19" s="304"/>
      <c r="ACM19" s="304"/>
      <c r="ACN19" s="304"/>
      <c r="ACO19" s="304"/>
      <c r="ACP19" s="304"/>
      <c r="ACQ19" s="304"/>
      <c r="ACR19" s="304"/>
      <c r="ACS19" s="304"/>
      <c r="ACT19" s="304"/>
      <c r="ACU19" s="304"/>
      <c r="ACV19" s="304"/>
      <c r="ACW19" s="304"/>
      <c r="ACX19" s="304"/>
      <c r="ACY19" s="304"/>
      <c r="ACZ19" s="304"/>
      <c r="ADA19" s="304"/>
      <c r="ADB19" s="304"/>
      <c r="ADC19" s="304"/>
      <c r="ADD19" s="304"/>
      <c r="ADE19" s="304"/>
      <c r="ADF19" s="304"/>
      <c r="ADG19" s="304"/>
      <c r="ADH19" s="304"/>
      <c r="ADI19" s="304"/>
      <c r="ADJ19" s="304"/>
      <c r="ADK19" s="304"/>
      <c r="ADL19" s="304"/>
      <c r="ADM19" s="304"/>
      <c r="ADN19" s="304"/>
      <c r="ADO19" s="304"/>
      <c r="ADP19" s="304"/>
      <c r="ADQ19" s="304"/>
      <c r="ADR19" s="304"/>
      <c r="ADS19" s="304"/>
      <c r="ADT19" s="304"/>
      <c r="ADU19" s="304"/>
      <c r="ADV19" s="304"/>
      <c r="ADW19" s="304"/>
      <c r="ADX19" s="304"/>
      <c r="ADY19" s="304"/>
      <c r="ADZ19" s="304"/>
      <c r="AEA19" s="304"/>
      <c r="AEB19" s="304"/>
      <c r="AEC19" s="304"/>
      <c r="AED19" s="304"/>
      <c r="AEE19" s="304"/>
      <c r="AEF19" s="304"/>
      <c r="AEG19" s="304"/>
      <c r="AEH19" s="304"/>
      <c r="AEI19" s="304"/>
      <c r="AEJ19" s="304"/>
      <c r="AEK19" s="304"/>
      <c r="AEL19" s="304"/>
      <c r="AEM19" s="304"/>
      <c r="AEN19" s="304"/>
      <c r="AEO19" s="304"/>
      <c r="AEP19" s="304"/>
      <c r="AEQ19" s="304"/>
      <c r="AER19" s="304"/>
      <c r="AES19" s="304"/>
      <c r="AET19" s="304"/>
      <c r="AEU19" s="304"/>
      <c r="AEV19" s="304"/>
      <c r="AEW19" s="304"/>
      <c r="AEX19" s="304"/>
      <c r="AEY19" s="304"/>
      <c r="AEZ19" s="304"/>
      <c r="AFA19" s="304"/>
      <c r="AFB19" s="304"/>
      <c r="AFC19" s="304"/>
      <c r="AFD19" s="304"/>
      <c r="AFE19" s="304"/>
      <c r="AFF19" s="304"/>
      <c r="AFG19" s="304"/>
      <c r="AFH19" s="304"/>
      <c r="AFI19" s="304"/>
      <c r="AFJ19" s="304"/>
      <c r="AFK19" s="304"/>
      <c r="AFL19" s="304"/>
      <c r="AFM19" s="304"/>
      <c r="AFN19" s="304"/>
      <c r="AFO19" s="304"/>
      <c r="AFP19" s="304"/>
      <c r="AFQ19" s="304"/>
      <c r="AFR19" s="304"/>
      <c r="AFS19" s="304"/>
      <c r="AFT19" s="304"/>
      <c r="AFU19" s="304"/>
      <c r="AFV19" s="304"/>
      <c r="AFW19" s="304"/>
      <c r="AFX19" s="304"/>
      <c r="AFY19" s="304"/>
      <c r="AFZ19" s="304"/>
      <c r="AGA19" s="304"/>
      <c r="AGB19" s="304"/>
      <c r="AGC19" s="304"/>
      <c r="AGD19" s="304"/>
      <c r="AGE19" s="304"/>
      <c r="AGF19" s="304"/>
      <c r="AGG19" s="304"/>
      <c r="AGH19" s="304"/>
      <c r="AGI19" s="304"/>
      <c r="AGJ19" s="304"/>
      <c r="AGK19" s="304"/>
      <c r="AGL19" s="304"/>
      <c r="AGM19" s="304"/>
      <c r="AGN19" s="304"/>
      <c r="AGO19" s="304"/>
      <c r="AGP19" s="304"/>
      <c r="AGQ19" s="304"/>
      <c r="AGR19" s="304"/>
      <c r="AGS19" s="304"/>
      <c r="AGT19" s="304"/>
      <c r="AGU19" s="304"/>
      <c r="AGV19" s="304"/>
      <c r="AGW19" s="304"/>
      <c r="AGX19" s="304"/>
      <c r="AGY19" s="304"/>
      <c r="AGZ19" s="304"/>
      <c r="AHA19" s="304"/>
      <c r="AHB19" s="304"/>
      <c r="AHC19" s="304"/>
      <c r="AHD19" s="304"/>
      <c r="AHE19" s="304"/>
      <c r="AHF19" s="304"/>
      <c r="AHG19" s="304"/>
      <c r="AHH19" s="304"/>
      <c r="AHI19" s="304"/>
      <c r="AHJ19" s="304"/>
      <c r="AHK19" s="304"/>
      <c r="AHL19" s="304"/>
      <c r="AHM19" s="304"/>
      <c r="AHN19" s="304"/>
      <c r="AHO19" s="304"/>
      <c r="AHP19" s="304"/>
      <c r="AHQ19" s="304"/>
      <c r="AHR19" s="304"/>
      <c r="AHS19" s="304"/>
      <c r="AHT19" s="304"/>
      <c r="AHU19" s="304"/>
      <c r="AHV19" s="304"/>
      <c r="AHW19" s="304"/>
      <c r="AHX19" s="304"/>
      <c r="AHY19" s="304"/>
      <c r="AHZ19" s="304"/>
      <c r="AIA19" s="304"/>
      <c r="AIB19" s="304"/>
      <c r="AIC19" s="304"/>
      <c r="AID19" s="304"/>
      <c r="AIE19" s="304"/>
      <c r="AIF19" s="304"/>
      <c r="AIG19" s="304"/>
      <c r="AIH19" s="304"/>
      <c r="AII19" s="304"/>
      <c r="AIJ19" s="304"/>
      <c r="AIK19" s="304"/>
      <c r="AIL19" s="304"/>
      <c r="AIM19" s="304"/>
      <c r="AIN19" s="304"/>
      <c r="AIO19" s="304"/>
      <c r="AIP19" s="304"/>
      <c r="AIQ19" s="304"/>
      <c r="AIR19" s="304"/>
      <c r="AIS19" s="304"/>
      <c r="AIT19" s="304"/>
      <c r="AIU19" s="304"/>
      <c r="AIV19" s="304"/>
      <c r="AIW19" s="304"/>
      <c r="AIX19" s="304"/>
      <c r="AIY19" s="304"/>
      <c r="AIZ19" s="304"/>
      <c r="AJA19" s="304"/>
      <c r="AJB19" s="304"/>
      <c r="AJC19" s="304"/>
      <c r="AJD19" s="304"/>
      <c r="AJE19" s="304"/>
      <c r="AJF19" s="304"/>
      <c r="AJG19" s="304"/>
      <c r="AJH19" s="304"/>
      <c r="AJI19" s="304"/>
      <c r="AJJ19" s="304"/>
      <c r="AJK19" s="304"/>
      <c r="AJL19" s="304"/>
      <c r="AJM19" s="304"/>
      <c r="AJN19" s="304"/>
      <c r="AJO19" s="304"/>
      <c r="AJP19" s="304"/>
      <c r="AJQ19" s="304"/>
      <c r="AJR19" s="304"/>
      <c r="AJS19" s="304"/>
      <c r="AJT19" s="304"/>
      <c r="AJU19" s="304"/>
      <c r="AJV19" s="304"/>
      <c r="AJW19" s="304"/>
      <c r="AJX19" s="304"/>
      <c r="AJY19" s="304"/>
      <c r="AJZ19" s="304"/>
      <c r="AKA19" s="304"/>
      <c r="AKB19" s="304"/>
      <c r="AKC19" s="304"/>
      <c r="AKD19" s="304"/>
      <c r="AKE19" s="304"/>
      <c r="AKF19" s="304"/>
      <c r="AKG19" s="304"/>
      <c r="AKH19" s="304"/>
      <c r="AKI19" s="304"/>
      <c r="AKJ19" s="304"/>
      <c r="AKK19" s="304"/>
      <c r="AKL19" s="304"/>
      <c r="AKM19" s="304"/>
      <c r="AKN19" s="304"/>
      <c r="AKO19" s="304"/>
      <c r="AKP19" s="304"/>
      <c r="AKQ19" s="304"/>
      <c r="AKR19" s="304"/>
      <c r="AKS19" s="304"/>
      <c r="AKT19" s="304"/>
      <c r="AKU19" s="304"/>
      <c r="AKV19" s="304"/>
      <c r="AKW19" s="304"/>
      <c r="AKX19" s="304"/>
      <c r="AKY19" s="304"/>
      <c r="AKZ19" s="304"/>
      <c r="ALA19" s="304"/>
      <c r="ALB19" s="304"/>
      <c r="ALC19" s="304"/>
      <c r="ALD19" s="304"/>
      <c r="ALE19" s="304"/>
      <c r="ALF19" s="304"/>
      <c r="ALG19" s="304"/>
      <c r="ALH19" s="304"/>
      <c r="ALI19" s="304"/>
      <c r="ALJ19" s="304"/>
      <c r="ALK19" s="304"/>
      <c r="ALL19" s="304"/>
      <c r="ALM19" s="304"/>
      <c r="ALN19" s="304"/>
      <c r="ALO19" s="304"/>
      <c r="ALP19" s="304"/>
      <c r="ALQ19" s="304"/>
      <c r="ALR19" s="304"/>
      <c r="ALS19" s="304"/>
      <c r="ALT19" s="304"/>
      <c r="ALU19" s="304"/>
      <c r="ALV19" s="304"/>
      <c r="ALW19" s="304"/>
      <c r="ALX19" s="304"/>
      <c r="ALY19" s="304"/>
      <c r="ALZ19" s="304"/>
      <c r="AMA19" s="304"/>
      <c r="AMB19" s="304"/>
      <c r="AMC19" s="304"/>
      <c r="AMD19" s="304"/>
      <c r="AME19" s="304"/>
      <c r="AMF19" s="304"/>
      <c r="AMG19" s="304"/>
      <c r="AMH19" s="304"/>
      <c r="AMI19" s="304"/>
      <c r="AMJ19" s="304"/>
      <c r="AMK19" s="304"/>
      <c r="AML19" s="304"/>
      <c r="AMM19" s="304"/>
      <c r="AMN19" s="304"/>
      <c r="AMO19" s="304"/>
      <c r="AMP19" s="304"/>
      <c r="AMQ19" s="304"/>
      <c r="AMR19" s="304"/>
      <c r="AMS19" s="304"/>
      <c r="AMT19" s="304"/>
      <c r="AMU19" s="304"/>
      <c r="AMV19" s="304"/>
      <c r="AMW19" s="304"/>
      <c r="AMX19" s="304"/>
      <c r="AMY19" s="304"/>
      <c r="AMZ19" s="304"/>
      <c r="ANA19" s="304"/>
      <c r="ANB19" s="304"/>
      <c r="ANC19" s="304"/>
      <c r="AND19" s="304"/>
      <c r="ANE19" s="304"/>
      <c r="ANF19" s="304"/>
      <c r="ANG19" s="304"/>
      <c r="ANH19" s="304"/>
      <c r="ANI19" s="304"/>
      <c r="ANJ19" s="304"/>
      <c r="ANK19" s="304"/>
      <c r="ANL19" s="304"/>
      <c r="ANM19" s="304"/>
      <c r="ANN19" s="304"/>
      <c r="ANO19" s="304"/>
      <c r="ANP19" s="304"/>
      <c r="ANQ19" s="304"/>
      <c r="ANR19" s="304"/>
      <c r="ANS19" s="304"/>
      <c r="ANT19" s="304"/>
      <c r="ANU19" s="304"/>
      <c r="ANV19" s="304"/>
      <c r="ANW19" s="304"/>
      <c r="ANX19" s="304"/>
      <c r="ANY19" s="304"/>
      <c r="ANZ19" s="304"/>
      <c r="AOA19" s="304"/>
      <c r="AOB19" s="304"/>
      <c r="AOC19" s="304"/>
      <c r="AOD19" s="304"/>
      <c r="AOE19" s="304"/>
      <c r="AOF19" s="304"/>
      <c r="AOG19" s="304"/>
      <c r="AOH19" s="304"/>
      <c r="AOI19" s="304"/>
      <c r="AOJ19" s="304"/>
      <c r="AOK19" s="304"/>
      <c r="AOL19" s="304"/>
      <c r="AOM19" s="304"/>
      <c r="AON19" s="304"/>
      <c r="AOO19" s="304"/>
      <c r="AOP19" s="304"/>
      <c r="AOQ19" s="304"/>
      <c r="AOR19" s="304"/>
      <c r="AOS19" s="304"/>
      <c r="AOT19" s="304"/>
      <c r="AOU19" s="304"/>
      <c r="AOV19" s="304"/>
      <c r="AOW19" s="304"/>
      <c r="AOX19" s="304"/>
      <c r="AOY19" s="304"/>
      <c r="AOZ19" s="304"/>
      <c r="APA19" s="304"/>
      <c r="APB19" s="304"/>
      <c r="APC19" s="304"/>
      <c r="APD19" s="304"/>
      <c r="APE19" s="304"/>
      <c r="APF19" s="304"/>
      <c r="APG19" s="304"/>
      <c r="APH19" s="304"/>
      <c r="API19" s="304"/>
      <c r="APJ19" s="304"/>
      <c r="APK19" s="304"/>
      <c r="APL19" s="304"/>
      <c r="APM19" s="304"/>
      <c r="APN19" s="304"/>
      <c r="APO19" s="304"/>
      <c r="APP19" s="304"/>
      <c r="APQ19" s="304"/>
      <c r="APR19" s="304"/>
      <c r="APS19" s="304"/>
      <c r="APT19" s="304"/>
      <c r="APU19" s="304"/>
      <c r="APV19" s="304"/>
      <c r="APW19" s="304"/>
      <c r="APX19" s="304"/>
      <c r="APY19" s="304"/>
      <c r="APZ19" s="304"/>
      <c r="AQA19" s="304"/>
      <c r="AQB19" s="304"/>
      <c r="AQC19" s="304"/>
      <c r="AQD19" s="304"/>
      <c r="AQE19" s="304"/>
      <c r="AQF19" s="304"/>
      <c r="AQG19" s="304"/>
      <c r="AQH19" s="304"/>
      <c r="AQI19" s="304"/>
      <c r="AQJ19" s="304"/>
      <c r="AQK19" s="304"/>
      <c r="AQL19" s="304"/>
      <c r="AQM19" s="304"/>
      <c r="AQN19" s="304"/>
      <c r="AQO19" s="304"/>
      <c r="AQP19" s="304"/>
      <c r="AQQ19" s="304"/>
      <c r="AQR19" s="304"/>
      <c r="AQS19" s="304"/>
      <c r="AQT19" s="304"/>
      <c r="AQU19" s="304"/>
      <c r="AQV19" s="304"/>
      <c r="AQW19" s="304"/>
      <c r="AQX19" s="304"/>
      <c r="AQY19" s="304"/>
      <c r="AQZ19" s="304"/>
      <c r="ARA19" s="304"/>
      <c r="ARB19" s="304"/>
      <c r="ARC19" s="304"/>
      <c r="ARD19" s="304"/>
      <c r="ARE19" s="304"/>
      <c r="ARF19" s="304"/>
      <c r="ARG19" s="304"/>
      <c r="ARH19" s="304"/>
      <c r="ARI19" s="304"/>
      <c r="ARJ19" s="304"/>
      <c r="ARK19" s="304"/>
      <c r="ARL19" s="304"/>
      <c r="ARM19" s="304"/>
      <c r="ARN19" s="304"/>
      <c r="ARO19" s="304"/>
      <c r="ARP19" s="304"/>
      <c r="ARQ19" s="304"/>
      <c r="ARR19" s="304"/>
      <c r="ARS19" s="304"/>
      <c r="ART19" s="304"/>
      <c r="ARU19" s="304"/>
      <c r="ARV19" s="304"/>
      <c r="ARW19" s="304"/>
      <c r="ARX19" s="304"/>
      <c r="ARY19" s="304"/>
      <c r="ARZ19" s="304"/>
      <c r="ASA19" s="304"/>
      <c r="ASB19" s="304"/>
      <c r="ASC19" s="304"/>
      <c r="ASD19" s="304"/>
      <c r="ASE19" s="304"/>
      <c r="ASF19" s="304"/>
      <c r="ASG19" s="304"/>
      <c r="ASH19" s="304"/>
      <c r="ASI19" s="304"/>
      <c r="ASJ19" s="304"/>
      <c r="ASK19" s="304"/>
      <c r="ASL19" s="304"/>
      <c r="ASM19" s="304"/>
      <c r="ASN19" s="304"/>
      <c r="ASO19" s="304"/>
      <c r="ASP19" s="304"/>
      <c r="ASQ19" s="304"/>
      <c r="ASR19" s="304"/>
      <c r="ASS19" s="304"/>
      <c r="AST19" s="304"/>
      <c r="ASU19" s="304"/>
      <c r="ASV19" s="304"/>
      <c r="ASW19" s="304"/>
      <c r="ASX19" s="304"/>
      <c r="ASY19" s="304"/>
      <c r="ASZ19" s="304"/>
      <c r="ATA19" s="304"/>
      <c r="ATB19" s="304"/>
      <c r="ATC19" s="304"/>
      <c r="ATD19" s="304"/>
      <c r="ATE19" s="304"/>
      <c r="ATF19" s="304"/>
      <c r="ATG19" s="304"/>
      <c r="ATH19" s="304"/>
      <c r="ATI19" s="304"/>
      <c r="ATJ19" s="304"/>
      <c r="ATK19" s="304"/>
      <c r="ATL19" s="304"/>
      <c r="ATM19" s="304"/>
      <c r="ATN19" s="304"/>
      <c r="ATO19" s="304"/>
      <c r="ATP19" s="304"/>
      <c r="ATQ19" s="304"/>
      <c r="ATR19" s="304"/>
      <c r="ATS19" s="304"/>
      <c r="ATT19" s="304"/>
      <c r="ATU19" s="304"/>
      <c r="ATV19" s="304"/>
      <c r="ATW19" s="304"/>
      <c r="ATX19" s="304"/>
      <c r="ATY19" s="304"/>
      <c r="ATZ19" s="304"/>
      <c r="AUA19" s="304"/>
      <c r="AUB19" s="304"/>
      <c r="AUC19" s="304"/>
      <c r="AUD19" s="304"/>
      <c r="AUE19" s="304"/>
      <c r="AUF19" s="304"/>
      <c r="AUG19" s="304"/>
      <c r="AUH19" s="304"/>
      <c r="AUI19" s="304"/>
      <c r="AUJ19" s="304"/>
      <c r="AUK19" s="304"/>
      <c r="AUL19" s="304"/>
      <c r="AUM19" s="304"/>
      <c r="AUN19" s="304"/>
      <c r="AUO19" s="304"/>
      <c r="AUP19" s="304"/>
      <c r="AUQ19" s="304"/>
      <c r="AUR19" s="304"/>
      <c r="AUS19" s="304"/>
      <c r="AUT19" s="304"/>
      <c r="AUU19" s="304"/>
      <c r="AUV19" s="304"/>
      <c r="AUW19" s="304"/>
      <c r="AUX19" s="304"/>
      <c r="AUY19" s="304"/>
      <c r="AUZ19" s="304"/>
      <c r="AVA19" s="304"/>
      <c r="AVB19" s="304"/>
      <c r="AVC19" s="304"/>
      <c r="AVD19" s="304"/>
      <c r="AVE19" s="304"/>
      <c r="AVF19" s="304"/>
      <c r="AVG19" s="304"/>
      <c r="AVH19" s="304"/>
      <c r="AVI19" s="304"/>
      <c r="AVJ19" s="304"/>
      <c r="AVK19" s="304"/>
      <c r="AVL19" s="304"/>
      <c r="AVM19" s="304"/>
      <c r="AVN19" s="304"/>
      <c r="AVO19" s="304"/>
      <c r="AVP19" s="304"/>
      <c r="AVQ19" s="304"/>
      <c r="AVR19" s="304"/>
      <c r="AVS19" s="304"/>
      <c r="AVT19" s="304"/>
      <c r="AVU19" s="304"/>
      <c r="AVV19" s="304"/>
      <c r="AVW19" s="304"/>
      <c r="AVX19" s="304"/>
      <c r="AVY19" s="304"/>
      <c r="AVZ19" s="304"/>
      <c r="AWA19" s="304"/>
      <c r="AWB19" s="304"/>
      <c r="AWC19" s="304"/>
      <c r="AWD19" s="304"/>
      <c r="AWE19" s="304"/>
      <c r="AWF19" s="304"/>
      <c r="AWG19" s="304"/>
      <c r="AWH19" s="304"/>
      <c r="AWI19" s="304"/>
      <c r="AWJ19" s="304"/>
      <c r="AWK19" s="304"/>
      <c r="AWL19" s="304"/>
      <c r="AWM19" s="304"/>
      <c r="AWN19" s="304"/>
      <c r="AWO19" s="304"/>
      <c r="AWP19" s="304"/>
      <c r="AWQ19" s="304"/>
      <c r="AWR19" s="304"/>
      <c r="AWS19" s="304"/>
      <c r="AWT19" s="304"/>
      <c r="AWU19" s="304"/>
      <c r="AWV19" s="304"/>
      <c r="AWW19" s="304"/>
      <c r="AWX19" s="304"/>
      <c r="AWY19" s="304"/>
      <c r="AWZ19" s="304"/>
      <c r="AXA19" s="304"/>
      <c r="AXB19" s="304"/>
      <c r="AXC19" s="304"/>
      <c r="AXD19" s="304"/>
      <c r="AXE19" s="304"/>
      <c r="AXF19" s="304"/>
      <c r="AXG19" s="304"/>
      <c r="AXH19" s="304"/>
      <c r="AXI19" s="304"/>
      <c r="AXJ19" s="304"/>
      <c r="AXK19" s="304"/>
      <c r="AXL19" s="304"/>
      <c r="AXM19" s="304"/>
      <c r="AXN19" s="304"/>
      <c r="AXO19" s="304"/>
      <c r="AXP19" s="304"/>
      <c r="AXQ19" s="304"/>
      <c r="AXR19" s="304"/>
      <c r="AXS19" s="304"/>
      <c r="AXT19" s="304"/>
      <c r="AXU19" s="304"/>
      <c r="AXV19" s="304"/>
      <c r="AXW19" s="304"/>
      <c r="AXX19" s="304"/>
      <c r="AXY19" s="304"/>
      <c r="AXZ19" s="304"/>
      <c r="AYA19" s="304"/>
      <c r="AYB19" s="304"/>
      <c r="AYC19" s="304"/>
      <c r="AYD19" s="304"/>
      <c r="AYE19" s="304"/>
      <c r="AYF19" s="304"/>
      <c r="AYG19" s="304"/>
      <c r="AYH19" s="304"/>
      <c r="AYI19" s="304"/>
      <c r="AYJ19" s="304"/>
      <c r="AYK19" s="304"/>
      <c r="AYL19" s="304"/>
      <c r="AYM19" s="304"/>
      <c r="AYN19" s="304"/>
      <c r="AYO19" s="304"/>
      <c r="AYP19" s="304"/>
      <c r="AYQ19" s="304"/>
      <c r="AYR19" s="304"/>
      <c r="AYS19" s="304"/>
      <c r="AYT19" s="304"/>
      <c r="AYU19" s="304"/>
      <c r="AYV19" s="304"/>
      <c r="AYW19" s="304"/>
      <c r="AYX19" s="304"/>
      <c r="AYY19" s="304"/>
      <c r="AYZ19" s="304"/>
      <c r="AZA19" s="304"/>
      <c r="AZB19" s="304"/>
      <c r="AZC19" s="304"/>
      <c r="AZD19" s="304"/>
      <c r="AZE19" s="304"/>
      <c r="AZF19" s="304"/>
      <c r="AZG19" s="304"/>
      <c r="AZH19" s="304"/>
      <c r="AZI19" s="304"/>
      <c r="AZJ19" s="304"/>
      <c r="AZK19" s="304"/>
      <c r="AZL19" s="304"/>
      <c r="AZM19" s="304"/>
      <c r="AZN19" s="304"/>
      <c r="AZO19" s="304"/>
      <c r="AZP19" s="304"/>
      <c r="AZQ19" s="304"/>
      <c r="AZR19" s="304"/>
      <c r="AZS19" s="304"/>
      <c r="AZT19" s="304"/>
      <c r="AZU19" s="304"/>
      <c r="AZV19" s="304"/>
      <c r="AZW19" s="304"/>
      <c r="AZX19" s="304"/>
      <c r="AZY19" s="304"/>
      <c r="AZZ19" s="304"/>
      <c r="BAA19" s="304"/>
      <c r="BAB19" s="304"/>
      <c r="BAC19" s="304"/>
      <c r="BAD19" s="304"/>
      <c r="BAE19" s="304"/>
      <c r="BAF19" s="304"/>
      <c r="BAG19" s="304"/>
      <c r="BAH19" s="304"/>
      <c r="BAI19" s="304"/>
      <c r="BAJ19" s="304"/>
      <c r="BAK19" s="304"/>
      <c r="BAL19" s="304"/>
      <c r="BAM19" s="304"/>
      <c r="BAN19" s="304"/>
      <c r="BAO19" s="304"/>
      <c r="BAP19" s="304"/>
      <c r="BAQ19" s="304"/>
      <c r="BAR19" s="304"/>
      <c r="BAS19" s="304"/>
      <c r="BAT19" s="304"/>
      <c r="BAU19" s="304"/>
      <c r="BAV19" s="304"/>
      <c r="BAW19" s="304"/>
      <c r="BAX19" s="304"/>
      <c r="BAY19" s="304"/>
      <c r="BAZ19" s="304"/>
      <c r="BBA19" s="304"/>
      <c r="BBB19" s="304"/>
      <c r="BBC19" s="304"/>
      <c r="BBD19" s="304"/>
      <c r="BBE19" s="304"/>
      <c r="BBF19" s="304"/>
      <c r="BBG19" s="304"/>
      <c r="BBH19" s="304"/>
      <c r="BBI19" s="304"/>
      <c r="BBJ19" s="304"/>
      <c r="BBK19" s="304"/>
      <c r="BBL19" s="304"/>
      <c r="BBM19" s="304"/>
      <c r="BBN19" s="304"/>
      <c r="BBO19" s="304"/>
      <c r="BBP19" s="304"/>
      <c r="BBQ19" s="304"/>
      <c r="BBR19" s="304"/>
      <c r="BBS19" s="304"/>
      <c r="BBT19" s="304"/>
      <c r="BBU19" s="304"/>
      <c r="BBV19" s="304"/>
      <c r="BBW19" s="304"/>
      <c r="BBX19" s="304"/>
      <c r="BBY19" s="304"/>
      <c r="BBZ19" s="304"/>
      <c r="BCA19" s="304"/>
      <c r="BCB19" s="304"/>
      <c r="BCC19" s="304"/>
      <c r="BCD19" s="304"/>
      <c r="BCE19" s="304"/>
      <c r="BCF19" s="304"/>
      <c r="BCG19" s="304"/>
      <c r="BCH19" s="304"/>
      <c r="BCI19" s="304"/>
      <c r="BCJ19" s="304"/>
      <c r="BCK19" s="304"/>
      <c r="BCL19" s="304"/>
      <c r="BCM19" s="304"/>
      <c r="BCN19" s="304"/>
      <c r="BCO19" s="304"/>
      <c r="BCP19" s="304"/>
      <c r="BCQ19" s="304"/>
      <c r="BCR19" s="304"/>
      <c r="BCS19" s="304"/>
      <c r="BCT19" s="304"/>
      <c r="BCU19" s="304"/>
      <c r="BCV19" s="304"/>
      <c r="BCW19" s="304"/>
      <c r="BCX19" s="304"/>
      <c r="BCY19" s="304"/>
      <c r="BCZ19" s="304"/>
      <c r="BDA19" s="304"/>
      <c r="BDB19" s="304"/>
      <c r="BDC19" s="304"/>
      <c r="BDD19" s="304"/>
      <c r="BDE19" s="304"/>
      <c r="BDF19" s="304"/>
      <c r="BDG19" s="304"/>
      <c r="BDH19" s="304"/>
      <c r="BDI19" s="304"/>
      <c r="BDJ19" s="304"/>
      <c r="BDK19" s="304"/>
      <c r="BDL19" s="304"/>
      <c r="BDM19" s="304"/>
      <c r="BDN19" s="304"/>
      <c r="BDO19" s="304"/>
      <c r="BDP19" s="304"/>
      <c r="BDQ19" s="304"/>
      <c r="BDR19" s="304"/>
      <c r="BDS19" s="304"/>
      <c r="BDT19" s="304"/>
      <c r="BDU19" s="304"/>
      <c r="BDV19" s="304"/>
      <c r="BDW19" s="304"/>
      <c r="BDX19" s="304"/>
      <c r="BDY19" s="304"/>
      <c r="BDZ19" s="304"/>
      <c r="BEA19" s="304"/>
      <c r="BEB19" s="304"/>
      <c r="BEC19" s="304"/>
      <c r="BED19" s="304"/>
      <c r="BEE19" s="304"/>
      <c r="BEF19" s="304"/>
      <c r="BEG19" s="304"/>
      <c r="BEH19" s="304"/>
      <c r="BEI19" s="304"/>
      <c r="BEJ19" s="304"/>
      <c r="BEK19" s="304"/>
      <c r="BEL19" s="304"/>
      <c r="BEM19" s="304"/>
      <c r="BEN19" s="304"/>
      <c r="BEO19" s="304"/>
      <c r="BEP19" s="304"/>
      <c r="BEQ19" s="304"/>
      <c r="BER19" s="304"/>
      <c r="BES19" s="304"/>
      <c r="BET19" s="304"/>
      <c r="BEU19" s="304"/>
      <c r="BEV19" s="304"/>
      <c r="BEW19" s="304"/>
      <c r="BEX19" s="304"/>
      <c r="BEY19" s="304"/>
      <c r="BEZ19" s="304"/>
      <c r="BFA19" s="304"/>
      <c r="BFB19" s="304"/>
      <c r="BFC19" s="304"/>
      <c r="BFD19" s="304"/>
      <c r="BFE19" s="304"/>
      <c r="BFF19" s="304"/>
      <c r="BFG19" s="304"/>
      <c r="BFH19" s="304"/>
      <c r="BFI19" s="304"/>
      <c r="BFJ19" s="304"/>
      <c r="BFK19" s="304"/>
      <c r="BFL19" s="304"/>
      <c r="BFM19" s="304"/>
      <c r="BFN19" s="304"/>
      <c r="BFO19" s="304"/>
      <c r="BFP19" s="304"/>
      <c r="BFQ19" s="304"/>
      <c r="BFR19" s="304"/>
      <c r="BFS19" s="304"/>
      <c r="BFT19" s="304"/>
      <c r="BFU19" s="304"/>
      <c r="BFV19" s="304"/>
      <c r="BFW19" s="304"/>
      <c r="BFX19" s="304"/>
      <c r="BFY19" s="304"/>
      <c r="BFZ19" s="304"/>
      <c r="BGA19" s="304"/>
      <c r="BGB19" s="304"/>
      <c r="BGC19" s="304"/>
      <c r="BGD19" s="304"/>
      <c r="BGE19" s="304"/>
      <c r="BGF19" s="304"/>
      <c r="BGG19" s="304"/>
      <c r="BGH19" s="304"/>
      <c r="BGI19" s="304"/>
      <c r="BGJ19" s="304"/>
      <c r="BGK19" s="304"/>
      <c r="BGL19" s="304"/>
      <c r="BGM19" s="304"/>
      <c r="BGN19" s="304"/>
      <c r="BGO19" s="304"/>
      <c r="BGP19" s="304"/>
      <c r="BGQ19" s="304"/>
      <c r="BGR19" s="304"/>
      <c r="BGS19" s="304"/>
      <c r="BGT19" s="304"/>
      <c r="BGU19" s="304"/>
      <c r="BGV19" s="304"/>
      <c r="BGW19" s="304"/>
      <c r="BGX19" s="304"/>
      <c r="BGY19" s="304"/>
      <c r="BGZ19" s="304"/>
      <c r="BHA19" s="304"/>
      <c r="BHB19" s="304"/>
      <c r="BHC19" s="304"/>
      <c r="BHD19" s="304"/>
      <c r="BHE19" s="304"/>
      <c r="BHF19" s="304"/>
      <c r="BHG19" s="304"/>
      <c r="BHH19" s="304"/>
      <c r="BHI19" s="304"/>
      <c r="BHJ19" s="304"/>
      <c r="BHK19" s="304"/>
      <c r="BHL19" s="304"/>
      <c r="BHM19" s="304"/>
      <c r="BHN19" s="304"/>
      <c r="BHO19" s="304"/>
      <c r="BHP19" s="304"/>
      <c r="BHQ19" s="304"/>
      <c r="BHR19" s="304"/>
      <c r="BHS19" s="304"/>
      <c r="BHT19" s="304"/>
      <c r="BHU19" s="304"/>
      <c r="BHV19" s="304"/>
      <c r="BHW19" s="304"/>
      <c r="BHX19" s="304"/>
      <c r="BHY19" s="304"/>
      <c r="BHZ19" s="304"/>
      <c r="BIA19" s="304"/>
      <c r="BIB19" s="304"/>
      <c r="BIC19" s="304"/>
      <c r="BID19" s="304"/>
      <c r="BIE19" s="304"/>
      <c r="BIF19" s="304"/>
      <c r="BIG19" s="304"/>
      <c r="BIH19" s="304"/>
      <c r="BII19" s="304"/>
      <c r="BIJ19" s="304"/>
      <c r="BIK19" s="304"/>
      <c r="BIL19" s="304"/>
      <c r="BIM19" s="304"/>
      <c r="BIN19" s="304"/>
      <c r="BIO19" s="304"/>
      <c r="BIP19" s="304"/>
      <c r="BIQ19" s="304"/>
      <c r="BIR19" s="304"/>
      <c r="BIS19" s="304"/>
      <c r="BIT19" s="304"/>
      <c r="BIU19" s="304"/>
      <c r="BIV19" s="304"/>
      <c r="BIW19" s="304"/>
      <c r="BIX19" s="304"/>
      <c r="BIY19" s="304"/>
      <c r="BIZ19" s="304"/>
      <c r="BJA19" s="304"/>
      <c r="BJB19" s="304"/>
      <c r="BJC19" s="304"/>
      <c r="BJD19" s="304"/>
      <c r="BJE19" s="304"/>
      <c r="BJF19" s="304"/>
      <c r="BJG19" s="304"/>
      <c r="BJH19" s="304"/>
      <c r="BJI19" s="304"/>
      <c r="BJJ19" s="304"/>
      <c r="BJK19" s="304"/>
      <c r="BJL19" s="304"/>
      <c r="BJM19" s="304"/>
      <c r="BJN19" s="304"/>
      <c r="BJO19" s="304"/>
      <c r="BJP19" s="304"/>
      <c r="BJQ19" s="304"/>
      <c r="BJR19" s="304"/>
      <c r="BJS19" s="304"/>
      <c r="BJT19" s="304"/>
      <c r="BJU19" s="304"/>
      <c r="BJV19" s="304"/>
      <c r="BJW19" s="304"/>
      <c r="BJX19" s="304"/>
      <c r="BJY19" s="304"/>
      <c r="BJZ19" s="304"/>
      <c r="BKA19" s="304"/>
      <c r="BKB19" s="304"/>
      <c r="BKC19" s="304"/>
      <c r="BKD19" s="304"/>
      <c r="BKE19" s="304"/>
      <c r="BKF19" s="304"/>
      <c r="BKG19" s="304"/>
      <c r="BKH19" s="304"/>
      <c r="BKI19" s="304"/>
      <c r="BKJ19" s="304"/>
      <c r="BKK19" s="304"/>
      <c r="BKL19" s="304"/>
      <c r="BKM19" s="304"/>
      <c r="BKN19" s="304"/>
      <c r="BKO19" s="304"/>
      <c r="BKP19" s="304"/>
      <c r="BKQ19" s="304"/>
      <c r="BKR19" s="304"/>
      <c r="BKS19" s="304"/>
      <c r="BKT19" s="304"/>
      <c r="BKU19" s="304"/>
      <c r="BKV19" s="304"/>
      <c r="BKW19" s="304"/>
      <c r="BKX19" s="304"/>
      <c r="BKY19" s="304"/>
      <c r="BKZ19" s="304"/>
      <c r="BLA19" s="304"/>
      <c r="BLB19" s="304"/>
      <c r="BLC19" s="304"/>
      <c r="BLD19" s="304"/>
      <c r="BLE19" s="304"/>
      <c r="BLF19" s="304"/>
      <c r="BLG19" s="304"/>
      <c r="BLH19" s="304"/>
      <c r="BLI19" s="304"/>
      <c r="BLJ19" s="304"/>
      <c r="BLK19" s="304"/>
      <c r="BLL19" s="304"/>
      <c r="BLM19" s="304"/>
      <c r="BLN19" s="304"/>
      <c r="BLO19" s="304"/>
      <c r="BLP19" s="304"/>
      <c r="BLQ19" s="304"/>
      <c r="BLR19" s="304"/>
      <c r="BLS19" s="304"/>
      <c r="BLT19" s="304"/>
      <c r="BLU19" s="304"/>
      <c r="BLV19" s="304"/>
      <c r="BLW19" s="304"/>
      <c r="BLX19" s="304"/>
      <c r="BLY19" s="304"/>
      <c r="BLZ19" s="304"/>
      <c r="BMA19" s="304"/>
      <c r="BMB19" s="304"/>
      <c r="BMC19" s="304"/>
      <c r="BMD19" s="304"/>
      <c r="BME19" s="304"/>
      <c r="BMF19" s="304"/>
      <c r="BMG19" s="304"/>
      <c r="BMH19" s="304"/>
      <c r="BMI19" s="304"/>
      <c r="BMJ19" s="304"/>
      <c r="BMK19" s="304"/>
      <c r="BML19" s="304"/>
      <c r="BMM19" s="304"/>
      <c r="BMN19" s="304"/>
      <c r="BMO19" s="304"/>
      <c r="BMP19" s="304"/>
      <c r="BMQ19" s="304"/>
      <c r="BMR19" s="304"/>
      <c r="BMS19" s="304"/>
      <c r="BMT19" s="304"/>
      <c r="BMU19" s="304"/>
      <c r="BMV19" s="304"/>
      <c r="BMW19" s="304"/>
      <c r="BMX19" s="304"/>
      <c r="BMY19" s="304"/>
      <c r="BMZ19" s="304"/>
      <c r="BNA19" s="304"/>
      <c r="BNB19" s="304"/>
      <c r="BNC19" s="304"/>
      <c r="BND19" s="304"/>
      <c r="BNE19" s="304"/>
      <c r="BNF19" s="304"/>
      <c r="BNG19" s="304"/>
      <c r="BNH19" s="304"/>
      <c r="BNI19" s="304"/>
      <c r="BNJ19" s="304"/>
      <c r="BNK19" s="304"/>
      <c r="BNL19" s="304"/>
      <c r="BNM19" s="304"/>
      <c r="BNN19" s="304"/>
      <c r="BNO19" s="304"/>
      <c r="BNP19" s="304"/>
      <c r="BNQ19" s="304"/>
      <c r="BNR19" s="304"/>
      <c r="BNS19" s="304"/>
      <c r="BNT19" s="304"/>
      <c r="BNU19" s="304"/>
      <c r="BNV19" s="304"/>
      <c r="BNW19" s="304"/>
      <c r="BNX19" s="304"/>
      <c r="BNY19" s="304"/>
      <c r="BNZ19" s="304"/>
      <c r="BOA19" s="304"/>
      <c r="BOB19" s="304"/>
      <c r="BOC19" s="304"/>
      <c r="BOD19" s="304"/>
      <c r="BOE19" s="304"/>
      <c r="BOF19" s="304"/>
      <c r="BOG19" s="304"/>
      <c r="BOH19" s="304"/>
      <c r="BOI19" s="304"/>
      <c r="BOJ19" s="304"/>
      <c r="BOK19" s="304"/>
      <c r="BOL19" s="304"/>
      <c r="BOM19" s="304"/>
      <c r="BON19" s="304"/>
      <c r="BOO19" s="304"/>
      <c r="BOP19" s="304"/>
      <c r="BOQ19" s="304"/>
      <c r="BOR19" s="304"/>
      <c r="BOS19" s="304"/>
      <c r="BOT19" s="304"/>
      <c r="BOU19" s="304"/>
      <c r="BOV19" s="304"/>
      <c r="BOW19" s="304"/>
      <c r="BOX19" s="304"/>
      <c r="BOY19" s="304"/>
      <c r="BOZ19" s="304"/>
      <c r="BPA19" s="304"/>
      <c r="BPB19" s="304"/>
      <c r="BPC19" s="304"/>
      <c r="BPD19" s="304"/>
      <c r="BPE19" s="304"/>
      <c r="BPF19" s="304"/>
      <c r="BPG19" s="304"/>
      <c r="BPH19" s="304"/>
      <c r="BPI19" s="304"/>
      <c r="BPJ19" s="304"/>
      <c r="BPK19" s="304"/>
      <c r="BPL19" s="304"/>
      <c r="BPM19" s="304"/>
      <c r="BPN19" s="304"/>
      <c r="BPO19" s="304"/>
      <c r="BPP19" s="304"/>
      <c r="BPQ19" s="304"/>
      <c r="BPR19" s="304"/>
      <c r="BPS19" s="304"/>
      <c r="BPT19" s="304"/>
      <c r="BPU19" s="304"/>
      <c r="BPV19" s="304"/>
      <c r="BPW19" s="304"/>
      <c r="BPX19" s="304"/>
      <c r="BPY19" s="304"/>
      <c r="BPZ19" s="304"/>
      <c r="BQA19" s="304"/>
      <c r="BQB19" s="304"/>
      <c r="BQC19" s="304"/>
      <c r="BQD19" s="304"/>
      <c r="BQE19" s="304"/>
      <c r="BQF19" s="304"/>
      <c r="BQG19" s="304"/>
      <c r="BQH19" s="304"/>
      <c r="BQI19" s="304"/>
      <c r="BQJ19" s="304"/>
      <c r="BQK19" s="304"/>
      <c r="BQL19" s="304"/>
      <c r="BQM19" s="304"/>
      <c r="BQN19" s="304"/>
      <c r="BQO19" s="304"/>
      <c r="BQP19" s="304"/>
      <c r="BQQ19" s="304"/>
      <c r="BQR19" s="304"/>
      <c r="BQS19" s="304"/>
      <c r="BQT19" s="304"/>
      <c r="BQU19" s="304"/>
      <c r="BQV19" s="304"/>
      <c r="BQW19" s="304"/>
      <c r="BQX19" s="304"/>
      <c r="BQY19" s="304"/>
      <c r="BQZ19" s="304"/>
      <c r="BRA19" s="304"/>
      <c r="BRB19" s="304"/>
      <c r="BRC19" s="304"/>
      <c r="BRD19" s="304"/>
      <c r="BRE19" s="304"/>
      <c r="BRF19" s="304"/>
      <c r="BRG19" s="304"/>
      <c r="BRH19" s="304"/>
      <c r="BRI19" s="304"/>
      <c r="BRJ19" s="304"/>
      <c r="BRK19" s="304"/>
      <c r="BRL19" s="304"/>
      <c r="BRM19" s="304"/>
      <c r="BRN19" s="304"/>
      <c r="BRO19" s="304"/>
      <c r="BRP19" s="304"/>
      <c r="BRQ19" s="304"/>
      <c r="BRR19" s="304"/>
      <c r="BRS19" s="304"/>
      <c r="BRT19" s="304"/>
      <c r="BRU19" s="304"/>
      <c r="BRV19" s="304"/>
      <c r="BRW19" s="304"/>
      <c r="BRX19" s="304"/>
      <c r="BRY19" s="304"/>
      <c r="BRZ19" s="304"/>
      <c r="BSA19" s="304"/>
      <c r="BSB19" s="304"/>
      <c r="BSC19" s="304"/>
      <c r="BSD19" s="304"/>
      <c r="BSE19" s="304"/>
      <c r="BSF19" s="304"/>
      <c r="BSG19" s="304"/>
      <c r="BSH19" s="304"/>
      <c r="BSI19" s="304"/>
      <c r="BSJ19" s="304"/>
      <c r="BSK19" s="304"/>
      <c r="BSL19" s="304"/>
      <c r="BSM19" s="304"/>
      <c r="BSN19" s="304"/>
      <c r="BSO19" s="304"/>
      <c r="BSP19" s="304"/>
      <c r="BSQ19" s="304"/>
      <c r="BSR19" s="304"/>
      <c r="BSS19" s="304"/>
      <c r="BST19" s="304"/>
      <c r="BSU19" s="304"/>
      <c r="BSV19" s="304"/>
      <c r="BSW19" s="304"/>
      <c r="BSX19" s="304"/>
      <c r="BSY19" s="304"/>
      <c r="BSZ19" s="304"/>
      <c r="BTA19" s="304"/>
      <c r="BTB19" s="304"/>
      <c r="BTC19" s="304"/>
      <c r="BTD19" s="304"/>
      <c r="BTE19" s="304"/>
      <c r="BTF19" s="304"/>
      <c r="BTG19" s="304"/>
      <c r="BTH19" s="304"/>
      <c r="BTI19" s="304"/>
      <c r="BTJ19" s="304"/>
      <c r="BTK19" s="304"/>
      <c r="BTL19" s="304"/>
      <c r="BTM19" s="304"/>
      <c r="BTN19" s="304"/>
      <c r="BTO19" s="304"/>
      <c r="BTP19" s="304"/>
      <c r="BTQ19" s="304"/>
      <c r="BTR19" s="304"/>
      <c r="BTS19" s="304"/>
      <c r="BTT19" s="304"/>
      <c r="BTU19" s="304"/>
      <c r="BTV19" s="304"/>
      <c r="BTW19" s="304"/>
      <c r="BTX19" s="304"/>
      <c r="BTY19" s="304"/>
      <c r="BTZ19" s="304"/>
      <c r="BUA19" s="304"/>
      <c r="BUB19" s="304"/>
      <c r="BUC19" s="304"/>
      <c r="BUD19" s="304"/>
      <c r="BUE19" s="304"/>
      <c r="BUF19" s="304"/>
      <c r="BUG19" s="304"/>
      <c r="BUH19" s="304"/>
      <c r="BUI19" s="304"/>
      <c r="BUJ19" s="304"/>
      <c r="BUK19" s="304"/>
      <c r="BUL19" s="304"/>
      <c r="BUM19" s="304"/>
      <c r="BUN19" s="304"/>
      <c r="BUO19" s="304"/>
      <c r="BUP19" s="304"/>
      <c r="BUQ19" s="304"/>
      <c r="BUR19" s="304"/>
      <c r="BUS19" s="304"/>
      <c r="BUT19" s="304"/>
      <c r="BUU19" s="304"/>
      <c r="BUV19" s="304"/>
      <c r="BUW19" s="304"/>
      <c r="BUX19" s="304"/>
      <c r="BUY19" s="304"/>
      <c r="BUZ19" s="304"/>
      <c r="BVA19" s="304"/>
      <c r="BVB19" s="304"/>
      <c r="BVC19" s="304"/>
      <c r="BVD19" s="304"/>
      <c r="BVE19" s="304"/>
      <c r="BVF19" s="304"/>
      <c r="BVG19" s="304"/>
      <c r="BVH19" s="304"/>
      <c r="BVI19" s="304"/>
      <c r="BVJ19" s="304"/>
      <c r="BVK19" s="304"/>
      <c r="BVL19" s="304"/>
      <c r="BVM19" s="304"/>
      <c r="BVN19" s="304"/>
      <c r="BVO19" s="304"/>
      <c r="BVP19" s="304"/>
      <c r="BVQ19" s="304"/>
      <c r="BVR19" s="304"/>
      <c r="BVS19" s="304"/>
      <c r="BVT19" s="304"/>
      <c r="BVU19" s="304"/>
      <c r="BVV19" s="304"/>
      <c r="BVW19" s="304"/>
      <c r="BVX19" s="304"/>
      <c r="BVY19" s="304"/>
      <c r="BVZ19" s="304"/>
      <c r="BWA19" s="304"/>
      <c r="BWB19" s="304"/>
      <c r="BWC19" s="304"/>
      <c r="BWD19" s="304"/>
      <c r="BWE19" s="304"/>
      <c r="BWF19" s="304"/>
      <c r="BWG19" s="304"/>
      <c r="BWH19" s="304"/>
      <c r="BWI19" s="304"/>
      <c r="BWJ19" s="304"/>
      <c r="BWK19" s="304"/>
      <c r="BWL19" s="304"/>
      <c r="BWM19" s="304"/>
      <c r="BWN19" s="304"/>
      <c r="BWO19" s="304"/>
      <c r="BWP19" s="304"/>
      <c r="BWQ19" s="304"/>
      <c r="BWR19" s="304"/>
      <c r="BWS19" s="304"/>
      <c r="BWT19" s="304"/>
      <c r="BWU19" s="304"/>
      <c r="BWV19" s="304"/>
      <c r="BWW19" s="304"/>
      <c r="BWX19" s="304"/>
      <c r="BWY19" s="304"/>
      <c r="BWZ19" s="304"/>
      <c r="BXA19" s="304"/>
      <c r="BXB19" s="304"/>
      <c r="BXC19" s="304"/>
      <c r="BXD19" s="304"/>
      <c r="BXE19" s="304"/>
      <c r="BXF19" s="304"/>
      <c r="BXG19" s="304"/>
      <c r="BXH19" s="304"/>
      <c r="BXI19" s="304"/>
      <c r="BXJ19" s="304"/>
      <c r="BXK19" s="304"/>
      <c r="BXL19" s="304"/>
      <c r="BXM19" s="304"/>
      <c r="BXN19" s="304"/>
      <c r="BXO19" s="304"/>
      <c r="BXP19" s="304"/>
      <c r="BXQ19" s="304"/>
      <c r="BXR19" s="304"/>
      <c r="BXS19" s="304"/>
      <c r="BXT19" s="304"/>
      <c r="BXU19" s="304"/>
      <c r="BXV19" s="304"/>
      <c r="BXW19" s="304"/>
      <c r="BXX19" s="304"/>
      <c r="BXY19" s="304"/>
      <c r="BXZ19" s="304"/>
      <c r="BYA19" s="304"/>
      <c r="BYB19" s="304"/>
      <c r="BYC19" s="304"/>
      <c r="BYD19" s="304"/>
      <c r="BYE19" s="304"/>
      <c r="BYF19" s="304"/>
      <c r="BYG19" s="304"/>
      <c r="BYH19" s="304"/>
      <c r="BYI19" s="304"/>
      <c r="BYJ19" s="304"/>
      <c r="BYK19" s="304"/>
      <c r="BYL19" s="304"/>
      <c r="BYM19" s="304"/>
      <c r="BYN19" s="304"/>
      <c r="BYO19" s="304"/>
      <c r="BYP19" s="304"/>
      <c r="BYQ19" s="304"/>
      <c r="BYR19" s="304"/>
      <c r="BYS19" s="304"/>
      <c r="BYT19" s="304"/>
      <c r="BYU19" s="304"/>
    </row>
    <row r="20" spans="1:2023" ht="17.25" hidden="1" customHeight="1" x14ac:dyDescent="0.35">
      <c r="J20" s="320"/>
      <c r="K20" s="320"/>
      <c r="L20" s="320"/>
      <c r="M20" s="320"/>
      <c r="N20" s="320"/>
      <c r="O20" s="320"/>
      <c r="P20" s="320"/>
      <c r="AQ20" s="1006" t="e">
        <f>TOTALS!#REF!</f>
        <v>#REF!</v>
      </c>
      <c r="AR20" s="1007"/>
      <c r="AS20" s="1007"/>
      <c r="AT20" s="1007"/>
      <c r="AU20" s="1007"/>
      <c r="AV20" s="1007"/>
      <c r="AW20" s="1007"/>
      <c r="AX20" s="1007"/>
      <c r="AY20" s="1007"/>
      <c r="AZ20" s="1007"/>
      <c r="BA20" s="1007"/>
      <c r="BB20" s="1008"/>
      <c r="BC20" s="322"/>
      <c r="BF20" s="329"/>
      <c r="BG20" s="329"/>
      <c r="BH20" s="329"/>
      <c r="BL20" s="1006" t="e">
        <f>TOTALS!#REF!</f>
        <v>#REF!</v>
      </c>
      <c r="BM20" s="1007"/>
      <c r="BN20" s="1007"/>
      <c r="BO20" s="1007"/>
      <c r="BP20" s="1007"/>
      <c r="BQ20" s="1007"/>
      <c r="BR20" s="1007"/>
      <c r="BS20" s="1007"/>
      <c r="BT20" s="1007"/>
      <c r="BU20" s="1007"/>
      <c r="BV20" s="1007"/>
      <c r="BW20" s="1008"/>
      <c r="CJ20" s="399"/>
      <c r="CU20" s="1006" t="e">
        <f>TOTALS!#REF!</f>
        <v>#REF!</v>
      </c>
      <c r="CV20" s="1007"/>
      <c r="CW20" s="1007"/>
      <c r="CX20" s="1007"/>
      <c r="CY20" s="1007"/>
      <c r="CZ20" s="1007"/>
      <c r="DA20" s="1007"/>
      <c r="DB20" s="1007"/>
      <c r="DC20" s="1007"/>
      <c r="DD20" s="1007"/>
      <c r="DE20" s="1007"/>
      <c r="DF20" s="1008"/>
      <c r="DQ20" s="1006" t="e">
        <f>TOTALS!#REF!</f>
        <v>#REF!</v>
      </c>
      <c r="DR20" s="1007"/>
      <c r="DS20" s="1007"/>
      <c r="DT20" s="1007"/>
      <c r="DU20" s="1007"/>
      <c r="DV20" s="1007"/>
      <c r="DW20" s="1007"/>
      <c r="DX20" s="1007"/>
      <c r="DY20" s="1007"/>
      <c r="DZ20" s="1007"/>
      <c r="EA20" s="1007"/>
      <c r="EB20" s="1008"/>
      <c r="FC20" s="1006" t="e">
        <f>TOTALS!#REF!</f>
        <v>#REF!</v>
      </c>
      <c r="FD20" s="1007"/>
      <c r="FE20" s="1007"/>
      <c r="FF20" s="1007"/>
      <c r="FG20" s="1007"/>
      <c r="FH20" s="1007"/>
      <c r="FI20" s="1007"/>
      <c r="FJ20" s="1007"/>
      <c r="FK20" s="1007"/>
      <c r="FL20" s="1007"/>
      <c r="FM20" s="1007"/>
      <c r="FN20" s="1008"/>
      <c r="ID20" s="320"/>
      <c r="IK20" s="324"/>
      <c r="IL20" s="324"/>
      <c r="IM20" s="324"/>
      <c r="IN20" s="324"/>
      <c r="IO20" s="324"/>
    </row>
    <row r="21" spans="1:2023" ht="17.25" hidden="1" customHeight="1" x14ac:dyDescent="0.35">
      <c r="AB21" s="323"/>
      <c r="AC21" s="323"/>
      <c r="AD21" s="323"/>
      <c r="AE21" s="323"/>
      <c r="AF21" s="323"/>
      <c r="AG21" s="323"/>
      <c r="AH21" s="323"/>
      <c r="AI21" s="323"/>
      <c r="AJ21" s="323"/>
      <c r="AK21" s="323"/>
      <c r="AL21" s="323"/>
      <c r="AM21" s="323"/>
      <c r="AN21" s="323"/>
      <c r="AQ21" s="1009"/>
      <c r="AR21" s="1010"/>
      <c r="AS21" s="1010"/>
      <c r="AT21" s="1010"/>
      <c r="AU21" s="1010"/>
      <c r="AV21" s="1010"/>
      <c r="AW21" s="1010"/>
      <c r="AX21" s="1010"/>
      <c r="AY21" s="1010"/>
      <c r="AZ21" s="1010"/>
      <c r="BA21" s="1010"/>
      <c r="BB21" s="1011"/>
      <c r="BC21" s="322"/>
      <c r="BD21" s="330"/>
      <c r="BE21" s="330"/>
      <c r="BF21" s="329"/>
      <c r="BG21" s="329"/>
      <c r="BH21" s="329"/>
      <c r="BI21" s="330"/>
      <c r="BL21" s="1009"/>
      <c r="BM21" s="1010"/>
      <c r="BN21" s="1010"/>
      <c r="BO21" s="1010"/>
      <c r="BP21" s="1010"/>
      <c r="BQ21" s="1010"/>
      <c r="BR21" s="1010"/>
      <c r="BS21" s="1010"/>
      <c r="BT21" s="1010"/>
      <c r="BU21" s="1010"/>
      <c r="BV21" s="1010"/>
      <c r="BW21" s="1011"/>
      <c r="BX21" s="400"/>
      <c r="BY21" s="323"/>
      <c r="BZ21" s="323"/>
      <c r="CA21" s="323"/>
      <c r="CB21" s="323"/>
      <c r="CC21" s="323"/>
      <c r="CD21" s="323"/>
      <c r="CE21" s="323"/>
      <c r="CF21" s="323"/>
      <c r="CG21" s="323"/>
      <c r="CH21" s="323"/>
      <c r="CI21" s="323"/>
      <c r="CJ21" s="398"/>
      <c r="CK21" s="323"/>
      <c r="CL21" s="323"/>
      <c r="CU21" s="1009"/>
      <c r="CV21" s="1010"/>
      <c r="CW21" s="1010"/>
      <c r="CX21" s="1010"/>
      <c r="CY21" s="1010"/>
      <c r="CZ21" s="1010"/>
      <c r="DA21" s="1010"/>
      <c r="DB21" s="1010"/>
      <c r="DC21" s="1010"/>
      <c r="DD21" s="1010"/>
      <c r="DE21" s="1010"/>
      <c r="DF21" s="1011"/>
      <c r="DJ21" s="329"/>
      <c r="DK21" s="329"/>
      <c r="DQ21" s="1009"/>
      <c r="DR21" s="1010"/>
      <c r="DS21" s="1010"/>
      <c r="DT21" s="1010"/>
      <c r="DU21" s="1010"/>
      <c r="DV21" s="1010"/>
      <c r="DW21" s="1010"/>
      <c r="DX21" s="1010"/>
      <c r="DY21" s="1010"/>
      <c r="DZ21" s="1010"/>
      <c r="EA21" s="1010"/>
      <c r="EB21" s="1011"/>
      <c r="FC21" s="1009"/>
      <c r="FD21" s="1010"/>
      <c r="FE21" s="1010"/>
      <c r="FF21" s="1010"/>
      <c r="FG21" s="1010"/>
      <c r="FH21" s="1010"/>
      <c r="FI21" s="1010"/>
      <c r="FJ21" s="1010"/>
      <c r="FK21" s="1010"/>
      <c r="FL21" s="1010"/>
      <c r="FM21" s="1010"/>
      <c r="FN21" s="1011"/>
      <c r="IA21" s="337"/>
      <c r="IB21" s="320"/>
      <c r="IC21" s="320"/>
      <c r="ID21" s="320"/>
      <c r="IE21" s="320"/>
      <c r="IF21" s="320"/>
      <c r="IG21" s="320"/>
      <c r="IK21" s="324"/>
      <c r="IL21" s="324"/>
      <c r="IM21" s="324"/>
      <c r="IN21" s="324"/>
      <c r="IO21" s="324"/>
    </row>
    <row r="22" spans="1:2023" ht="23.25" hidden="1" customHeight="1" x14ac:dyDescent="0.35">
      <c r="AB22" s="323"/>
      <c r="AC22" s="323"/>
      <c r="AD22" s="323"/>
      <c r="AE22" s="323"/>
      <c r="AF22" s="323"/>
      <c r="AG22" s="323"/>
      <c r="AH22" s="323"/>
      <c r="AI22" s="323"/>
      <c r="AJ22" s="323"/>
      <c r="AK22" s="323"/>
      <c r="AL22" s="330"/>
      <c r="AM22" s="330"/>
      <c r="AN22" s="330"/>
      <c r="AO22" s="330"/>
      <c r="AP22" s="330"/>
      <c r="AQ22" s="330"/>
      <c r="AR22" s="330"/>
      <c r="AS22" s="330"/>
      <c r="AT22" s="330"/>
      <c r="AU22" s="330"/>
      <c r="AV22" s="330"/>
      <c r="AW22" s="330"/>
      <c r="AX22" s="330"/>
      <c r="AY22" s="330"/>
      <c r="AZ22" s="330"/>
      <c r="BA22" s="330"/>
      <c r="BB22" s="330"/>
      <c r="BC22" s="330"/>
      <c r="BD22" s="330"/>
      <c r="BE22" s="330"/>
      <c r="BF22" s="329"/>
      <c r="BG22" s="329"/>
      <c r="BH22" s="329"/>
      <c r="BI22" s="330"/>
      <c r="BJ22" s="368"/>
      <c r="BK22" s="368"/>
      <c r="BL22" s="368"/>
      <c r="BM22" s="368"/>
      <c r="BN22" s="368"/>
      <c r="BO22" s="368"/>
      <c r="BP22" s="368"/>
      <c r="BQ22" s="368"/>
      <c r="BR22" s="368"/>
      <c r="BS22" s="368"/>
      <c r="BT22" s="368"/>
      <c r="BU22" s="368"/>
      <c r="BV22" s="323"/>
      <c r="BW22" s="323"/>
      <c r="BX22" s="323"/>
      <c r="BY22" s="323"/>
      <c r="BZ22" s="323"/>
      <c r="CA22" s="323"/>
      <c r="CB22" s="323"/>
      <c r="CC22" s="323"/>
      <c r="CD22" s="323"/>
      <c r="CE22" s="323"/>
      <c r="CF22" s="323"/>
      <c r="CG22" s="323"/>
      <c r="CH22" s="323"/>
      <c r="CI22" s="323"/>
      <c r="CJ22" s="398"/>
      <c r="CK22" s="323"/>
      <c r="CL22" s="323"/>
      <c r="DJ22" s="329"/>
      <c r="DK22" s="329"/>
      <c r="DL22" s="329"/>
      <c r="IA22" s="337"/>
      <c r="IB22" s="320"/>
      <c r="IC22" s="320"/>
      <c r="ID22" s="320"/>
      <c r="IE22" s="320"/>
      <c r="IF22" s="320"/>
      <c r="IG22" s="320"/>
      <c r="IK22" s="324"/>
      <c r="IL22" s="324"/>
      <c r="IM22" s="324"/>
      <c r="IN22" s="324"/>
      <c r="IO22" s="324"/>
    </row>
    <row r="23" spans="1:2023" ht="23.25" hidden="1" customHeight="1" x14ac:dyDescent="0.35">
      <c r="AB23" s="323"/>
      <c r="AC23" s="323"/>
      <c r="AD23" s="323"/>
      <c r="AE23" s="323"/>
      <c r="AF23" s="323"/>
      <c r="AG23" s="323"/>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29"/>
      <c r="BG23" s="329"/>
      <c r="BH23" s="329"/>
      <c r="BI23" s="330"/>
      <c r="BJ23" s="368"/>
      <c r="BK23" s="368"/>
      <c r="BL23" s="368"/>
      <c r="BM23" s="368"/>
      <c r="BN23" s="368"/>
      <c r="BO23" s="368"/>
      <c r="BP23" s="368"/>
      <c r="BQ23" s="368"/>
      <c r="BR23" s="368"/>
      <c r="BS23" s="368"/>
      <c r="BT23" s="368"/>
      <c r="BU23" s="368"/>
      <c r="BV23" s="323"/>
      <c r="BW23" s="323"/>
      <c r="BX23" s="323"/>
      <c r="BY23" s="323"/>
      <c r="BZ23" s="323"/>
      <c r="CA23" s="323"/>
      <c r="CB23" s="323"/>
      <c r="CC23" s="323"/>
      <c r="CD23" s="323"/>
      <c r="CE23" s="323"/>
      <c r="CF23" s="323"/>
      <c r="CG23" s="323"/>
      <c r="CH23" s="323"/>
      <c r="CI23" s="323"/>
      <c r="CJ23" s="398"/>
      <c r="CK23" s="323"/>
      <c r="CL23" s="323"/>
      <c r="DJ23" s="329"/>
      <c r="DK23" s="329"/>
      <c r="DL23" s="329"/>
      <c r="IA23" s="337"/>
      <c r="IB23" s="320"/>
      <c r="IC23" s="320"/>
      <c r="ID23" s="320"/>
      <c r="IE23" s="320"/>
      <c r="IF23" s="320"/>
      <c r="IG23" s="320"/>
      <c r="IK23" s="324"/>
      <c r="IL23" s="324"/>
      <c r="IM23" s="324"/>
      <c r="IN23" s="324"/>
      <c r="IO23" s="324"/>
    </row>
    <row r="24" spans="1:2023" ht="23.25" hidden="1" customHeight="1" x14ac:dyDescent="0.35">
      <c r="AB24" s="323"/>
      <c r="AC24" s="323"/>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68"/>
      <c r="BK24" s="368"/>
      <c r="BL24" s="368"/>
      <c r="BM24" s="368"/>
      <c r="BN24" s="368"/>
      <c r="BO24" s="368"/>
      <c r="BP24" s="368"/>
      <c r="BQ24" s="368"/>
      <c r="BR24" s="368"/>
      <c r="BS24" s="368"/>
      <c r="BT24" s="368"/>
      <c r="BU24" s="368"/>
      <c r="BV24" s="323"/>
      <c r="BW24" s="323"/>
      <c r="BX24" s="323"/>
      <c r="BY24" s="323"/>
      <c r="BZ24" s="323"/>
      <c r="CA24" s="323"/>
      <c r="CB24" s="323"/>
      <c r="CC24" s="323"/>
      <c r="CD24" s="323"/>
      <c r="CE24" s="323"/>
      <c r="CF24" s="323"/>
      <c r="CG24" s="323"/>
      <c r="CH24" s="323"/>
      <c r="CI24" s="323"/>
      <c r="CJ24" s="398"/>
      <c r="CK24" s="323"/>
      <c r="CL24" s="323"/>
      <c r="DJ24" s="329"/>
      <c r="DK24" s="329"/>
      <c r="DL24" s="329"/>
      <c r="IA24" s="337"/>
      <c r="IB24" s="320"/>
      <c r="IC24" s="320"/>
      <c r="ID24" s="320"/>
      <c r="IE24" s="320"/>
      <c r="IF24" s="320"/>
      <c r="IG24" s="320"/>
      <c r="IK24" s="324"/>
      <c r="IL24" s="324"/>
      <c r="IM24" s="324"/>
      <c r="IN24" s="324"/>
      <c r="IO24" s="324"/>
    </row>
    <row r="25" spans="1:2023" ht="23.25" hidden="1" customHeight="1" x14ac:dyDescent="0.35">
      <c r="AB25" s="323"/>
      <c r="AC25" s="323"/>
      <c r="AD25" s="330"/>
      <c r="AE25" s="330"/>
      <c r="AF25" s="330"/>
      <c r="AG25" s="330"/>
      <c r="AH25" s="330"/>
      <c r="AI25" s="330"/>
      <c r="AJ25" s="330"/>
      <c r="AK25" s="330"/>
      <c r="AL25" s="330"/>
      <c r="AM25" s="330"/>
      <c r="AN25" s="330"/>
      <c r="AO25" s="330"/>
      <c r="AP25" s="323"/>
      <c r="AQ25" s="323"/>
      <c r="AR25" s="323"/>
      <c r="AS25" s="323"/>
      <c r="AT25" s="369"/>
      <c r="AU25" s="369"/>
      <c r="AV25" s="369"/>
      <c r="AW25" s="369"/>
      <c r="AX25" s="369"/>
      <c r="AY25" s="369"/>
      <c r="AZ25" s="369"/>
      <c r="BA25" s="369"/>
      <c r="BB25" s="369"/>
      <c r="BC25" s="369"/>
      <c r="BD25" s="369"/>
      <c r="BE25" s="323"/>
      <c r="BF25" s="323"/>
      <c r="BG25" s="323"/>
      <c r="BH25" s="323"/>
      <c r="BI25" s="323"/>
      <c r="BJ25" s="323"/>
      <c r="BK25" s="323"/>
      <c r="BL25" s="323"/>
      <c r="BM25" s="323"/>
      <c r="BN25" s="323"/>
      <c r="BO25" s="323"/>
      <c r="BP25" s="323"/>
      <c r="BQ25" s="323"/>
      <c r="BR25" s="323"/>
      <c r="BS25" s="323"/>
      <c r="BT25" s="323"/>
      <c r="BU25" s="323"/>
      <c r="BV25" s="323"/>
      <c r="BW25" s="323"/>
      <c r="BX25" s="323"/>
      <c r="BY25" s="323"/>
      <c r="BZ25" s="323"/>
      <c r="CA25" s="323"/>
      <c r="CB25" s="323"/>
      <c r="CC25" s="323"/>
      <c r="CD25" s="323"/>
      <c r="CE25" s="323"/>
      <c r="CF25" s="323"/>
      <c r="CG25" s="323"/>
      <c r="CH25" s="323"/>
      <c r="CI25" s="323"/>
      <c r="CJ25" s="398"/>
      <c r="CK25" s="323"/>
      <c r="CL25" s="323"/>
      <c r="CP25" s="329">
        <v>21</v>
      </c>
      <c r="CQ25" s="329"/>
      <c r="CR25" s="329"/>
      <c r="EC25" s="329">
        <v>22</v>
      </c>
      <c r="ED25" s="329"/>
      <c r="EE25" s="329"/>
      <c r="EY25" s="329">
        <v>23</v>
      </c>
      <c r="EZ25" s="329"/>
      <c r="FA25" s="329"/>
      <c r="IA25" s="337"/>
      <c r="IB25" s="320"/>
      <c r="IC25" s="320"/>
      <c r="ID25" s="320"/>
      <c r="IE25" s="320"/>
      <c r="IF25" s="320"/>
      <c r="IG25" s="320"/>
      <c r="IK25" s="324"/>
      <c r="IL25" s="324"/>
      <c r="IM25" s="324"/>
      <c r="IN25" s="324"/>
      <c r="IO25" s="324"/>
    </row>
    <row r="26" spans="1:2023" ht="23.25" hidden="1" customHeight="1" x14ac:dyDescent="0.35">
      <c r="AB26" s="323"/>
      <c r="AC26" s="323"/>
      <c r="AD26" s="330"/>
      <c r="AE26" s="330"/>
      <c r="AF26" s="330"/>
      <c r="AG26" s="330"/>
      <c r="AH26" s="330"/>
      <c r="AI26" s="330"/>
      <c r="AJ26" s="330"/>
      <c r="AK26" s="330"/>
      <c r="AL26" s="323"/>
      <c r="AM26" s="329">
        <v>19</v>
      </c>
      <c r="AN26" s="329"/>
      <c r="AO26" s="329"/>
      <c r="AP26" s="323"/>
      <c r="AQ26" s="323"/>
      <c r="AR26" s="323"/>
      <c r="AS26" s="323"/>
      <c r="AT26" s="369"/>
      <c r="AU26" s="369"/>
      <c r="AV26" s="369"/>
      <c r="AW26" s="369"/>
      <c r="AX26" s="369"/>
      <c r="AY26" s="369"/>
      <c r="AZ26" s="369"/>
      <c r="BA26" s="369"/>
      <c r="BB26" s="369"/>
      <c r="BC26" s="369"/>
      <c r="BD26" s="369"/>
      <c r="BE26" s="323"/>
      <c r="BF26" s="323"/>
      <c r="BG26" s="323"/>
      <c r="BH26" s="323"/>
      <c r="BI26" s="323"/>
      <c r="BJ26" s="323"/>
      <c r="BK26" s="323"/>
      <c r="BL26" s="323"/>
      <c r="BM26" s="323"/>
      <c r="BN26" s="323"/>
      <c r="BO26" s="323"/>
      <c r="BP26" s="323"/>
      <c r="BQ26" s="323"/>
      <c r="BR26" s="323"/>
      <c r="BS26" s="323"/>
      <c r="BT26" s="323"/>
      <c r="BU26" s="323"/>
      <c r="BV26" s="323"/>
      <c r="BW26" s="323"/>
      <c r="BX26" s="323"/>
      <c r="BY26" s="329">
        <v>20</v>
      </c>
      <c r="BZ26" s="329"/>
      <c r="CA26" s="329"/>
      <c r="CB26" s="323"/>
      <c r="CC26" s="323"/>
      <c r="CD26" s="323"/>
      <c r="CE26" s="323"/>
      <c r="CF26" s="323"/>
      <c r="CG26" s="323"/>
      <c r="CH26" s="323"/>
      <c r="CI26" s="323"/>
      <c r="CJ26" s="398"/>
      <c r="CK26" s="323"/>
      <c r="CL26" s="323"/>
      <c r="CP26" s="329"/>
      <c r="CQ26" s="329"/>
      <c r="CR26" s="329"/>
      <c r="EC26" s="329"/>
      <c r="ED26" s="329"/>
      <c r="EE26" s="329"/>
      <c r="EY26" s="329"/>
      <c r="EZ26" s="329"/>
      <c r="FA26" s="329"/>
      <c r="IA26" s="337"/>
      <c r="IB26" s="320"/>
      <c r="IC26" s="320"/>
      <c r="ID26" s="320"/>
      <c r="IE26" s="320"/>
      <c r="IF26" s="320"/>
      <c r="IG26" s="320"/>
      <c r="IK26" s="324"/>
      <c r="IL26" s="324"/>
      <c r="IM26" s="324"/>
      <c r="IN26" s="324"/>
      <c r="IO26" s="324"/>
    </row>
    <row r="27" spans="1:2023" ht="23.25" hidden="1" customHeight="1" x14ac:dyDescent="0.35">
      <c r="AB27" s="323"/>
      <c r="AC27" s="323"/>
      <c r="AD27" s="330"/>
      <c r="AE27" s="330"/>
      <c r="AF27" s="330"/>
      <c r="AG27" s="330"/>
      <c r="AH27" s="323"/>
      <c r="AI27" s="323"/>
      <c r="AJ27" s="323"/>
      <c r="AK27" s="323"/>
      <c r="AL27" s="323"/>
      <c r="AM27" s="329"/>
      <c r="AN27" s="329"/>
      <c r="AO27" s="329"/>
      <c r="AP27" s="323"/>
      <c r="AQ27" s="323"/>
      <c r="AR27" s="323"/>
      <c r="AS27" s="323"/>
      <c r="AT27" s="369"/>
      <c r="AU27" s="369"/>
      <c r="AV27" s="369"/>
      <c r="AW27" s="369"/>
      <c r="AX27" s="369"/>
      <c r="AY27" s="369"/>
      <c r="AZ27" s="369"/>
      <c r="BA27" s="369"/>
      <c r="BB27" s="369"/>
      <c r="BC27" s="369"/>
      <c r="BD27" s="369"/>
      <c r="BE27" s="323"/>
      <c r="BF27" s="323"/>
      <c r="BG27" s="323"/>
      <c r="BH27" s="323"/>
      <c r="BI27" s="323"/>
      <c r="BJ27" s="323"/>
      <c r="BK27" s="323"/>
      <c r="BL27" s="323"/>
      <c r="BM27" s="323"/>
      <c r="BN27" s="323"/>
      <c r="BO27" s="323"/>
      <c r="BP27" s="323"/>
      <c r="BQ27" s="323"/>
      <c r="BR27" s="323"/>
      <c r="BS27" s="323"/>
      <c r="BT27" s="323"/>
      <c r="BU27" s="323"/>
      <c r="BV27" s="323"/>
      <c r="BW27" s="323"/>
      <c r="BX27" s="323"/>
      <c r="BY27" s="329"/>
      <c r="BZ27" s="329"/>
      <c r="CA27" s="329"/>
      <c r="CB27" s="323"/>
      <c r="CC27" s="323"/>
      <c r="CD27" s="323"/>
      <c r="CE27" s="323"/>
      <c r="CF27" s="323"/>
      <c r="CG27" s="323"/>
      <c r="CH27" s="323"/>
      <c r="CI27" s="323"/>
      <c r="CJ27" s="398"/>
      <c r="CK27" s="323"/>
      <c r="CL27" s="323"/>
      <c r="CP27" s="329"/>
      <c r="CQ27" s="329"/>
      <c r="CR27" s="329"/>
      <c r="EC27" s="329"/>
      <c r="ED27" s="329"/>
      <c r="EE27" s="329"/>
      <c r="EY27" s="329"/>
      <c r="EZ27" s="329"/>
      <c r="FA27" s="329"/>
      <c r="IA27" s="337"/>
      <c r="IB27" s="320"/>
      <c r="IC27" s="320"/>
      <c r="ID27" s="320"/>
      <c r="IE27" s="320"/>
      <c r="IF27" s="320"/>
      <c r="IG27" s="320"/>
      <c r="IK27" s="324"/>
      <c r="IL27" s="324"/>
      <c r="IM27" s="324"/>
      <c r="IN27" s="324"/>
      <c r="IO27" s="324"/>
    </row>
    <row r="28" spans="1:2023" ht="23.25" hidden="1" customHeight="1" x14ac:dyDescent="0.35">
      <c r="AM28" s="329"/>
      <c r="AN28" s="329"/>
      <c r="AO28" s="329"/>
      <c r="BY28" s="329"/>
      <c r="BZ28" s="329"/>
      <c r="CA28" s="329"/>
      <c r="CJ28" s="399"/>
      <c r="CP28" s="329"/>
      <c r="CQ28" s="329"/>
      <c r="CR28" s="329"/>
      <c r="EC28" s="329"/>
      <c r="ED28" s="329"/>
      <c r="EE28" s="329"/>
      <c r="EY28" s="329"/>
      <c r="EZ28" s="329"/>
      <c r="FA28" s="329"/>
      <c r="IA28" s="320"/>
      <c r="IB28" s="320"/>
      <c r="IC28" s="320"/>
      <c r="ID28" s="320"/>
      <c r="IE28" s="320"/>
      <c r="IF28" s="320"/>
      <c r="IG28" s="320"/>
      <c r="IK28" s="324"/>
      <c r="IL28" s="324"/>
      <c r="IM28" s="324"/>
      <c r="IN28" s="324"/>
      <c r="IO28" s="324"/>
    </row>
    <row r="29" spans="1:2023" ht="23.25" hidden="1" customHeight="1" x14ac:dyDescent="0.45">
      <c r="AM29" s="329"/>
      <c r="AN29" s="329"/>
      <c r="AO29" s="329"/>
      <c r="AP29" s="370"/>
      <c r="AQ29" s="370"/>
      <c r="AR29" s="370"/>
      <c r="AS29" s="370"/>
      <c r="AT29" s="370"/>
      <c r="AU29" s="370"/>
      <c r="AV29" s="370"/>
      <c r="AX29" s="321"/>
      <c r="AY29" s="321"/>
      <c r="AZ29" s="321"/>
      <c r="BA29" s="321"/>
      <c r="BB29" s="371"/>
      <c r="BC29" s="371"/>
      <c r="BD29" s="371"/>
      <c r="BE29" s="372"/>
      <c r="BF29" s="372"/>
      <c r="BG29" s="372"/>
      <c r="BH29" s="372"/>
      <c r="BI29" s="372"/>
      <c r="BJ29" s="372"/>
      <c r="BK29" s="372"/>
      <c r="BL29" s="372"/>
      <c r="BM29" s="371"/>
      <c r="BN29" s="371"/>
      <c r="BO29" s="371"/>
      <c r="BP29" s="371"/>
      <c r="BQ29" s="371"/>
      <c r="BR29" s="371"/>
      <c r="BS29" s="373"/>
      <c r="BT29" s="373"/>
      <c r="BU29" s="373"/>
      <c r="BV29" s="373"/>
      <c r="BW29" s="373"/>
      <c r="BX29" s="373"/>
      <c r="BY29" s="329"/>
      <c r="BZ29" s="329"/>
      <c r="CA29" s="329"/>
      <c r="CB29" s="373"/>
      <c r="CC29" s="373"/>
      <c r="CD29" s="373"/>
      <c r="CE29" s="373"/>
      <c r="CF29" s="373"/>
      <c r="CG29" s="373"/>
      <c r="CH29" s="373"/>
      <c r="CI29" s="373"/>
      <c r="CJ29" s="373"/>
      <c r="CK29" s="373"/>
      <c r="CL29" s="373"/>
      <c r="CM29" s="373"/>
      <c r="CN29" s="373"/>
      <c r="CO29" s="373"/>
      <c r="CP29" s="373"/>
      <c r="CQ29" s="373"/>
      <c r="CR29" s="373"/>
      <c r="CS29" s="373"/>
      <c r="CT29" s="373"/>
      <c r="IA29" s="320"/>
      <c r="IB29" s="320"/>
      <c r="IC29" s="320"/>
      <c r="ID29" s="320"/>
      <c r="IE29" s="320"/>
      <c r="IF29" s="320"/>
      <c r="IG29" s="320"/>
      <c r="IK29" s="324"/>
      <c r="IL29" s="324"/>
      <c r="IM29" s="324"/>
      <c r="IN29" s="324"/>
      <c r="IO29" s="324"/>
    </row>
    <row r="30" spans="1:2023" ht="23.25" hidden="1" customHeight="1" x14ac:dyDescent="0.45">
      <c r="AK30" s="374"/>
      <c r="AL30" s="374"/>
      <c r="AM30" s="374"/>
      <c r="AN30" s="374"/>
      <c r="AO30" s="375"/>
      <c r="AP30" s="375"/>
      <c r="AQ30" s="375"/>
      <c r="AR30" s="375"/>
      <c r="AS30" s="375"/>
      <c r="AT30" s="375"/>
      <c r="AU30" s="375"/>
      <c r="AV30" s="375"/>
      <c r="AW30" s="376"/>
      <c r="AX30" s="376"/>
      <c r="AY30" s="376"/>
      <c r="AZ30" s="376"/>
      <c r="BA30" s="376"/>
      <c r="BB30" s="377"/>
      <c r="BC30" s="377"/>
      <c r="BD30" s="377"/>
      <c r="BE30" s="378"/>
      <c r="BF30" s="378"/>
      <c r="BG30" s="378"/>
      <c r="BH30" s="378"/>
      <c r="BI30" s="378"/>
      <c r="BJ30" s="378"/>
      <c r="BK30" s="378"/>
      <c r="BL30" s="378"/>
      <c r="BM30" s="377"/>
      <c r="BN30" s="377"/>
      <c r="BO30" s="377"/>
      <c r="BP30" s="377"/>
      <c r="BQ30" s="377"/>
      <c r="BR30" s="377"/>
      <c r="BS30" s="379"/>
      <c r="BT30" s="379"/>
      <c r="BU30" s="379"/>
      <c r="BV30" s="379"/>
      <c r="BW30" s="379"/>
      <c r="BX30" s="379"/>
      <c r="BY30" s="379"/>
      <c r="BZ30" s="379"/>
      <c r="CA30" s="379"/>
      <c r="CB30" s="379"/>
      <c r="CC30" s="379"/>
      <c r="CD30" s="379"/>
      <c r="CE30" s="379"/>
      <c r="CF30" s="373"/>
      <c r="CG30" s="373"/>
      <c r="CH30" s="373"/>
      <c r="CI30" s="373"/>
      <c r="CJ30" s="373"/>
      <c r="CK30" s="373"/>
      <c r="CL30" s="373"/>
      <c r="CM30" s="373"/>
      <c r="CN30" s="373"/>
      <c r="CO30" s="373"/>
      <c r="CP30" s="373"/>
      <c r="CQ30" s="379"/>
      <c r="CR30" s="379"/>
      <c r="CS30" s="379"/>
      <c r="CT30" s="379"/>
      <c r="CU30" s="374"/>
      <c r="CV30" s="374"/>
      <c r="CW30" s="374"/>
      <c r="CX30" s="374"/>
      <c r="CY30" s="374"/>
      <c r="CZ30" s="374"/>
      <c r="DA30" s="374"/>
      <c r="DB30" s="374"/>
      <c r="DC30" s="374"/>
      <c r="DD30" s="374"/>
      <c r="DE30" s="374"/>
      <c r="DF30" s="374"/>
      <c r="DG30" s="374"/>
      <c r="DH30" s="374"/>
      <c r="DI30" s="374"/>
      <c r="DJ30" s="374"/>
      <c r="DK30" s="374"/>
      <c r="DL30" s="374"/>
      <c r="DM30" s="374"/>
      <c r="DN30" s="374"/>
      <c r="DO30" s="374"/>
      <c r="DP30" s="374"/>
      <c r="DQ30" s="374"/>
      <c r="DR30" s="374"/>
      <c r="DS30" s="374"/>
      <c r="DT30" s="374"/>
      <c r="DU30" s="374"/>
      <c r="DV30" s="374"/>
      <c r="DW30" s="374"/>
      <c r="DX30" s="374"/>
      <c r="DY30" s="374"/>
      <c r="DZ30" s="374"/>
      <c r="EA30" s="374"/>
      <c r="EB30" s="374"/>
      <c r="EC30" s="374"/>
      <c r="ED30" s="374"/>
      <c r="EE30" s="374"/>
      <c r="EF30" s="374"/>
      <c r="EG30" s="374"/>
      <c r="EH30" s="374"/>
      <c r="EI30" s="374"/>
      <c r="FT30" s="329"/>
      <c r="FU30" s="329"/>
      <c r="FV30" s="329"/>
      <c r="IA30" s="320"/>
      <c r="IB30" s="320"/>
      <c r="IC30" s="320"/>
      <c r="ID30" s="320"/>
      <c r="IE30" s="320"/>
      <c r="IF30" s="320"/>
      <c r="IG30" s="320"/>
      <c r="IK30" s="324"/>
      <c r="IL30" s="324"/>
      <c r="IM30" s="324"/>
      <c r="IN30" s="324"/>
      <c r="IO30" s="324"/>
    </row>
    <row r="31" spans="1:2023" ht="23.25" hidden="1" customHeight="1" x14ac:dyDescent="0.35">
      <c r="AO31" s="331"/>
      <c r="AP31" s="331"/>
      <c r="AQ31" s="331"/>
      <c r="AR31" s="331"/>
      <c r="AS31" s="331"/>
      <c r="AT31" s="331"/>
      <c r="AU31" s="331"/>
      <c r="AV31" s="331"/>
      <c r="AW31" s="367"/>
      <c r="AX31" s="367"/>
      <c r="AY31" s="367"/>
      <c r="AZ31" s="367"/>
      <c r="BA31" s="367"/>
      <c r="BB31" s="380"/>
      <c r="BC31" s="380"/>
      <c r="BD31" s="380"/>
      <c r="BE31" s="380"/>
      <c r="BF31" s="380"/>
      <c r="BG31" s="380"/>
      <c r="BH31" s="380"/>
      <c r="BI31" s="380"/>
      <c r="BJ31" s="380"/>
      <c r="BK31" s="380"/>
      <c r="BL31" s="380"/>
      <c r="BM31" s="380"/>
      <c r="BN31" s="380"/>
      <c r="BO31" s="380"/>
      <c r="BP31" s="381"/>
      <c r="BQ31" s="381"/>
      <c r="BR31" s="381"/>
      <c r="BS31" s="373"/>
      <c r="BT31" s="373"/>
      <c r="BU31" s="373"/>
      <c r="BV31" s="373"/>
      <c r="BW31" s="373"/>
      <c r="BX31" s="373"/>
      <c r="BY31" s="373"/>
      <c r="BZ31" s="373"/>
      <c r="CA31" s="373"/>
      <c r="CB31" s="373"/>
      <c r="CC31" s="373"/>
      <c r="CD31" s="373"/>
      <c r="CE31" s="373"/>
      <c r="CF31" s="373"/>
      <c r="CG31" s="373"/>
      <c r="CH31" s="373"/>
      <c r="CI31" s="373"/>
      <c r="CJ31" s="373"/>
      <c r="CK31" s="373"/>
      <c r="CL31" s="373"/>
      <c r="CM31" s="373"/>
      <c r="CN31" s="373"/>
      <c r="CO31" s="373"/>
      <c r="CP31" s="373"/>
      <c r="CQ31" s="373"/>
      <c r="CR31" s="373"/>
      <c r="CS31" s="373"/>
      <c r="CT31" s="373"/>
      <c r="FT31" s="329"/>
      <c r="FU31" s="329"/>
      <c r="FV31" s="329"/>
      <c r="IA31" s="320"/>
      <c r="IB31" s="320"/>
      <c r="IC31" s="320"/>
      <c r="ID31" s="320"/>
      <c r="IE31" s="320"/>
      <c r="IF31" s="320"/>
      <c r="IG31" s="320"/>
      <c r="IK31" s="324"/>
      <c r="IL31" s="324"/>
      <c r="IM31" s="324"/>
      <c r="IN31" s="324"/>
      <c r="IO31" s="324"/>
    </row>
    <row r="32" spans="1:2023" ht="23.25" hidden="1" customHeight="1" x14ac:dyDescent="0.35">
      <c r="AO32" s="331"/>
      <c r="AP32" s="331"/>
      <c r="AQ32" s="331"/>
      <c r="AR32" s="331"/>
      <c r="AS32" s="331"/>
      <c r="AT32" s="331"/>
      <c r="AU32" s="331"/>
      <c r="AV32" s="331"/>
      <c r="AW32" s="367"/>
      <c r="AX32" s="367"/>
      <c r="AY32" s="367"/>
      <c r="AZ32" s="367"/>
      <c r="BA32" s="367"/>
      <c r="BB32" s="380"/>
      <c r="BC32" s="380"/>
      <c r="BD32" s="380"/>
      <c r="BE32" s="380"/>
      <c r="BF32" s="380"/>
      <c r="BG32" s="380"/>
      <c r="BH32" s="380"/>
      <c r="BI32" s="380"/>
      <c r="BJ32" s="380"/>
      <c r="BK32" s="380"/>
      <c r="BL32" s="380"/>
      <c r="BM32" s="380"/>
      <c r="BN32" s="380"/>
      <c r="BO32" s="380"/>
      <c r="BP32" s="381"/>
      <c r="BQ32" s="381"/>
      <c r="BR32" s="381"/>
      <c r="BS32" s="373"/>
      <c r="BT32" s="373"/>
      <c r="BU32" s="373"/>
      <c r="BV32" s="373"/>
      <c r="BW32" s="373"/>
      <c r="BX32" s="373"/>
      <c r="BY32" s="373"/>
      <c r="BZ32" s="373"/>
      <c r="CA32" s="373"/>
      <c r="CB32" s="373"/>
      <c r="CC32" s="373"/>
      <c r="CD32" s="373"/>
      <c r="CE32" s="373"/>
      <c r="CF32" s="373"/>
      <c r="CG32" s="373"/>
      <c r="CH32" s="373"/>
      <c r="CI32" s="373"/>
      <c r="CJ32" s="373"/>
      <c r="CK32" s="373"/>
      <c r="CL32" s="373"/>
      <c r="CM32" s="373"/>
      <c r="CN32" s="373"/>
      <c r="CO32" s="373"/>
      <c r="CP32" s="373"/>
      <c r="CQ32" s="373"/>
      <c r="CR32" s="373"/>
      <c r="CS32" s="373"/>
      <c r="CT32" s="373"/>
      <c r="FT32" s="329"/>
      <c r="FU32" s="329"/>
      <c r="FV32" s="329"/>
      <c r="IA32" s="320"/>
      <c r="IB32" s="320"/>
      <c r="IC32" s="320"/>
      <c r="ID32" s="320"/>
      <c r="IE32" s="320"/>
      <c r="IF32" s="320"/>
      <c r="IG32" s="320"/>
      <c r="IK32" s="324"/>
      <c r="IL32" s="324"/>
      <c r="IM32" s="324"/>
      <c r="IN32" s="324"/>
      <c r="IO32" s="324"/>
    </row>
    <row r="33" spans="1:249" ht="17.25" hidden="1" customHeight="1" x14ac:dyDescent="0.35">
      <c r="E33" s="368"/>
      <c r="F33" s="368"/>
      <c r="G33" s="368"/>
      <c r="H33" s="368"/>
      <c r="I33" s="325"/>
      <c r="J33" s="325"/>
      <c r="K33" s="325"/>
      <c r="L33" s="325"/>
      <c r="M33" s="325"/>
      <c r="N33" s="325"/>
      <c r="O33" s="325"/>
      <c r="P33" s="323"/>
      <c r="Q33" s="323"/>
      <c r="R33" s="323"/>
      <c r="S33" s="323"/>
      <c r="T33" s="323"/>
      <c r="U33" s="323"/>
      <c r="V33" s="323"/>
      <c r="W33" s="323"/>
      <c r="X33" s="323"/>
      <c r="Y33" s="323"/>
      <c r="Z33" s="323"/>
      <c r="AA33" s="323"/>
      <c r="AB33" s="323"/>
      <c r="AC33" s="333"/>
      <c r="AD33" s="333"/>
      <c r="AE33" s="333"/>
      <c r="AF33" s="333"/>
      <c r="AG33" s="333"/>
      <c r="AH33" s="333"/>
      <c r="AI33" s="333"/>
      <c r="AJ33" s="333"/>
      <c r="AK33" s="333"/>
      <c r="AL33" s="333"/>
      <c r="AM33" s="333"/>
      <c r="AP33" s="1006" t="e">
        <f>TOTALS!#REF!</f>
        <v>#REF!</v>
      </c>
      <c r="AQ33" s="1007"/>
      <c r="AR33" s="1007"/>
      <c r="AS33" s="1007"/>
      <c r="AT33" s="1007"/>
      <c r="AU33" s="1007"/>
      <c r="AV33" s="1007"/>
      <c r="AW33" s="1007"/>
      <c r="AX33" s="1007"/>
      <c r="AY33" s="1007"/>
      <c r="AZ33" s="1007"/>
      <c r="BA33" s="1008"/>
      <c r="BB33" s="322"/>
      <c r="BC33" s="373"/>
      <c r="BD33" s="373"/>
      <c r="BE33" s="383"/>
      <c r="BF33" s="383"/>
      <c r="BG33" s="383"/>
      <c r="BH33" s="383"/>
      <c r="BI33" s="383"/>
      <c r="BJ33" s="383"/>
      <c r="BK33" s="383"/>
      <c r="BL33" s="383"/>
      <c r="BN33" s="1006" t="e">
        <f>TOTALS!#REF!</f>
        <v>#REF!</v>
      </c>
      <c r="BO33" s="1007"/>
      <c r="BP33" s="1007"/>
      <c r="BQ33" s="1007"/>
      <c r="BR33" s="1007"/>
      <c r="BS33" s="1007"/>
      <c r="BT33" s="1007"/>
      <c r="BU33" s="1007"/>
      <c r="BV33" s="1007"/>
      <c r="BW33" s="1007"/>
      <c r="BX33" s="1007"/>
      <c r="BY33" s="1008"/>
      <c r="BZ33" s="322"/>
      <c r="CA33" s="322"/>
      <c r="CB33" s="373"/>
      <c r="CC33" s="373"/>
      <c r="CD33" s="373"/>
      <c r="CE33" s="373"/>
      <c r="CF33" s="373"/>
      <c r="CG33" s="373"/>
      <c r="CH33" s="373"/>
      <c r="CI33" s="373"/>
      <c r="CJ33" s="373"/>
      <c r="CK33" s="373"/>
      <c r="CL33" s="373"/>
      <c r="CM33" s="373"/>
      <c r="CN33" s="373"/>
      <c r="CO33" s="373"/>
      <c r="CP33" s="373"/>
      <c r="CQ33" s="373"/>
      <c r="CR33" s="373"/>
      <c r="CS33" s="373"/>
      <c r="CT33" s="373"/>
      <c r="FT33" s="329"/>
      <c r="FU33" s="329"/>
      <c r="FV33" s="329"/>
      <c r="IA33" s="320"/>
      <c r="IB33" s="320"/>
      <c r="IC33" s="320"/>
      <c r="ID33" s="320"/>
      <c r="IE33" s="320"/>
      <c r="IF33" s="320"/>
      <c r="IG33" s="320"/>
      <c r="IK33" s="324"/>
      <c r="IL33" s="324"/>
      <c r="IM33" s="324"/>
      <c r="IN33" s="324"/>
      <c r="IO33" s="324"/>
    </row>
    <row r="34" spans="1:249" ht="17.25" hidden="1" customHeight="1" x14ac:dyDescent="0.35">
      <c r="E34" s="368"/>
      <c r="F34" s="368"/>
      <c r="G34" s="368"/>
      <c r="H34" s="368"/>
      <c r="I34" s="325"/>
      <c r="J34" s="325"/>
      <c r="K34" s="325"/>
      <c r="L34" s="325"/>
      <c r="M34" s="325"/>
      <c r="N34" s="325"/>
      <c r="O34" s="325"/>
      <c r="P34" s="323"/>
      <c r="Q34" s="323"/>
      <c r="R34" s="323"/>
      <c r="S34" s="323"/>
      <c r="T34" s="323"/>
      <c r="U34" s="323"/>
      <c r="V34" s="323"/>
      <c r="W34" s="323"/>
      <c r="X34" s="323"/>
      <c r="Y34" s="323"/>
      <c r="Z34" s="323"/>
      <c r="AA34" s="323"/>
      <c r="AB34" s="323"/>
      <c r="AC34" s="333"/>
      <c r="AD34" s="333"/>
      <c r="AE34" s="333"/>
      <c r="AF34" s="333"/>
      <c r="AG34" s="333"/>
      <c r="AH34" s="333"/>
      <c r="AI34" s="333"/>
      <c r="AJ34" s="333"/>
      <c r="AK34" s="333"/>
      <c r="AL34" s="333"/>
      <c r="AM34" s="333"/>
      <c r="AP34" s="1009"/>
      <c r="AQ34" s="1010"/>
      <c r="AR34" s="1010"/>
      <c r="AS34" s="1010"/>
      <c r="AT34" s="1010"/>
      <c r="AU34" s="1010"/>
      <c r="AV34" s="1010"/>
      <c r="AW34" s="1010"/>
      <c r="AX34" s="1010"/>
      <c r="AY34" s="1010"/>
      <c r="AZ34" s="1010"/>
      <c r="BA34" s="1011"/>
      <c r="BB34" s="322"/>
      <c r="BC34" s="373"/>
      <c r="BD34" s="373"/>
      <c r="BE34" s="383"/>
      <c r="BF34" s="383"/>
      <c r="BG34" s="383"/>
      <c r="BH34" s="383"/>
      <c r="BI34" s="383"/>
      <c r="BJ34" s="383"/>
      <c r="BK34" s="383"/>
      <c r="BL34" s="383"/>
      <c r="BN34" s="1009"/>
      <c r="BO34" s="1010"/>
      <c r="BP34" s="1010"/>
      <c r="BQ34" s="1010"/>
      <c r="BR34" s="1010"/>
      <c r="BS34" s="1010"/>
      <c r="BT34" s="1010"/>
      <c r="BU34" s="1010"/>
      <c r="BV34" s="1010"/>
      <c r="BW34" s="1010"/>
      <c r="BX34" s="1010"/>
      <c r="BY34" s="1011"/>
      <c r="BZ34" s="322"/>
      <c r="CA34" s="322"/>
      <c r="CB34" s="373"/>
      <c r="CC34" s="373"/>
      <c r="CD34" s="373"/>
      <c r="CE34" s="373"/>
      <c r="CF34" s="373"/>
      <c r="CG34" s="373"/>
      <c r="CH34" s="373"/>
      <c r="CI34" s="373"/>
      <c r="CJ34" s="373"/>
      <c r="CK34" s="373"/>
      <c r="CL34" s="373"/>
      <c r="CM34" s="373"/>
      <c r="CN34" s="373"/>
      <c r="CO34" s="373"/>
      <c r="CP34" s="373"/>
      <c r="CQ34" s="373"/>
      <c r="CR34" s="373"/>
      <c r="CS34" s="373"/>
      <c r="CT34" s="373"/>
      <c r="IA34" s="320"/>
      <c r="IB34" s="320"/>
      <c r="IC34" s="320"/>
      <c r="ID34" s="320"/>
      <c r="IE34" s="320"/>
      <c r="IF34" s="320"/>
      <c r="IG34" s="320"/>
      <c r="IK34" s="324"/>
      <c r="IL34" s="324"/>
      <c r="IM34" s="324"/>
      <c r="IN34" s="324"/>
      <c r="IO34" s="324"/>
    </row>
    <row r="35" spans="1:249" ht="17.25" hidden="1" customHeight="1" x14ac:dyDescent="0.35">
      <c r="E35" s="368"/>
      <c r="F35" s="368"/>
      <c r="G35" s="368"/>
      <c r="H35" s="368"/>
      <c r="I35" s="325"/>
      <c r="J35" s="325"/>
      <c r="K35" s="325"/>
      <c r="L35" s="325"/>
      <c r="M35" s="325"/>
      <c r="N35" s="325"/>
      <c r="O35" s="325"/>
      <c r="P35" s="323"/>
      <c r="Q35" s="323"/>
      <c r="R35" s="323"/>
      <c r="S35" s="323"/>
      <c r="T35" s="323"/>
      <c r="U35" s="323"/>
      <c r="V35" s="323"/>
      <c r="W35" s="323"/>
      <c r="X35" s="323"/>
      <c r="Y35" s="323"/>
      <c r="Z35" s="323"/>
      <c r="AA35" s="323"/>
      <c r="AB35" s="323"/>
      <c r="AC35" s="333"/>
      <c r="AD35" s="333"/>
      <c r="AE35" s="333"/>
      <c r="AF35" s="333"/>
      <c r="AG35" s="333"/>
      <c r="AH35" s="333"/>
      <c r="AI35" s="333"/>
      <c r="AJ35" s="333"/>
      <c r="AK35" s="333"/>
      <c r="AL35" s="333"/>
      <c r="AM35" s="333"/>
      <c r="AN35" s="333"/>
      <c r="AO35" s="382"/>
      <c r="AP35" s="382"/>
      <c r="AQ35" s="382"/>
      <c r="AR35" s="382"/>
      <c r="AS35" s="382"/>
      <c r="AT35" s="382"/>
      <c r="AU35" s="329"/>
      <c r="AV35" s="329"/>
      <c r="AW35" s="329"/>
      <c r="AX35" s="373"/>
      <c r="AY35" s="373"/>
      <c r="AZ35" s="373"/>
      <c r="BA35" s="373"/>
      <c r="BB35" s="373"/>
      <c r="BC35" s="373"/>
      <c r="BD35" s="373"/>
      <c r="BE35" s="383"/>
      <c r="BF35" s="383"/>
      <c r="BG35" s="329"/>
      <c r="BH35" s="329"/>
      <c r="BI35" s="329"/>
      <c r="BJ35" s="383"/>
      <c r="BK35" s="383"/>
      <c r="BL35" s="383"/>
      <c r="BM35" s="373"/>
      <c r="BN35" s="373"/>
      <c r="BO35" s="373"/>
      <c r="BP35" s="373"/>
      <c r="BQ35" s="373"/>
      <c r="BR35" s="373"/>
      <c r="BS35" s="373"/>
      <c r="BT35" s="384"/>
      <c r="BU35" s="384"/>
      <c r="BV35" s="384"/>
      <c r="BW35" s="384"/>
      <c r="BX35" s="384"/>
      <c r="BY35" s="384"/>
      <c r="BZ35" s="384"/>
      <c r="CA35" s="384"/>
      <c r="CB35" s="385"/>
      <c r="CC35" s="385"/>
      <c r="CD35" s="385"/>
      <c r="CE35" s="385"/>
      <c r="CF35" s="385"/>
      <c r="CG35" s="385"/>
      <c r="CH35" s="385"/>
      <c r="CI35" s="385"/>
      <c r="CJ35" s="373"/>
      <c r="CK35" s="373"/>
      <c r="CL35" s="373"/>
      <c r="CM35" s="373"/>
      <c r="CN35" s="373"/>
      <c r="CO35" s="373"/>
      <c r="CP35" s="373"/>
      <c r="CQ35" s="373"/>
      <c r="CR35" s="373"/>
      <c r="CS35" s="373"/>
      <c r="CT35" s="373"/>
      <c r="IA35" s="320"/>
      <c r="IB35" s="320"/>
      <c r="IC35" s="320"/>
      <c r="ID35" s="320"/>
      <c r="IE35" s="320"/>
      <c r="IF35" s="320"/>
      <c r="IG35" s="320"/>
      <c r="IK35" s="324"/>
      <c r="IL35" s="324"/>
      <c r="IM35" s="324"/>
      <c r="IN35" s="324"/>
      <c r="IO35" s="324"/>
    </row>
    <row r="36" spans="1:249" ht="23.25" hidden="1" customHeight="1" x14ac:dyDescent="0.35">
      <c r="E36" s="368"/>
      <c r="F36" s="368"/>
      <c r="G36" s="368"/>
      <c r="H36" s="368"/>
      <c r="I36" s="325"/>
      <c r="J36" s="325"/>
      <c r="K36" s="325"/>
      <c r="L36" s="325"/>
      <c r="M36" s="325"/>
      <c r="N36" s="325"/>
      <c r="O36" s="325"/>
      <c r="P36" s="323"/>
      <c r="Q36" s="323"/>
      <c r="R36" s="323"/>
      <c r="S36" s="323"/>
      <c r="T36" s="323"/>
      <c r="U36" s="323"/>
      <c r="V36" s="323"/>
      <c r="W36" s="323"/>
      <c r="X36" s="323"/>
      <c r="Y36" s="323"/>
      <c r="Z36" s="323"/>
      <c r="AA36" s="323"/>
      <c r="AB36" s="323"/>
      <c r="AC36" s="332"/>
      <c r="AD36" s="332"/>
      <c r="AE36" s="332"/>
      <c r="AF36" s="332"/>
      <c r="AG36" s="332"/>
      <c r="AH36" s="332"/>
      <c r="AI36" s="332"/>
      <c r="AJ36" s="332"/>
      <c r="AK36" s="332"/>
      <c r="AL36" s="332"/>
      <c r="AM36" s="332"/>
      <c r="AN36" s="332"/>
      <c r="AO36" s="382"/>
      <c r="AP36" s="382"/>
      <c r="AQ36" s="382"/>
      <c r="AR36" s="382"/>
      <c r="AS36" s="382"/>
      <c r="AT36" s="382"/>
      <c r="AU36" s="329"/>
      <c r="AV36" s="329"/>
      <c r="AW36" s="329"/>
      <c r="AX36" s="373"/>
      <c r="AY36" s="373"/>
      <c r="AZ36" s="373"/>
      <c r="BA36" s="373"/>
      <c r="BB36" s="373"/>
      <c r="BC36" s="373"/>
      <c r="BD36" s="373"/>
      <c r="BE36" s="383"/>
      <c r="BF36" s="383"/>
      <c r="BG36" s="329"/>
      <c r="BH36" s="329"/>
      <c r="BI36" s="329"/>
      <c r="BJ36" s="383"/>
      <c r="BK36" s="383"/>
      <c r="BL36" s="383"/>
      <c r="BM36" s="373"/>
      <c r="BN36" s="373"/>
      <c r="BO36" s="373"/>
      <c r="BP36" s="373"/>
      <c r="BQ36" s="373"/>
      <c r="BR36" s="373"/>
      <c r="BS36" s="373"/>
      <c r="BT36" s="384"/>
      <c r="BU36" s="384"/>
      <c r="BV36" s="384"/>
      <c r="BW36" s="384"/>
      <c r="BX36" s="384"/>
      <c r="BY36" s="384"/>
      <c r="BZ36" s="384"/>
      <c r="CA36" s="384"/>
      <c r="CB36" s="385"/>
      <c r="CC36" s="385"/>
      <c r="CD36" s="385"/>
      <c r="CE36" s="385"/>
      <c r="CF36" s="385"/>
      <c r="CG36" s="385"/>
      <c r="CH36" s="385"/>
      <c r="CI36" s="385"/>
      <c r="CJ36" s="373"/>
      <c r="CK36" s="373"/>
      <c r="CL36" s="373"/>
      <c r="CM36" s="373"/>
      <c r="CN36" s="373"/>
      <c r="CO36" s="373"/>
      <c r="CP36" s="373"/>
      <c r="CQ36" s="373"/>
      <c r="CR36" s="373"/>
      <c r="CS36" s="373"/>
      <c r="CT36" s="373"/>
      <c r="IA36" s="320"/>
      <c r="IB36" s="320"/>
      <c r="IC36" s="320"/>
      <c r="ID36" s="320"/>
      <c r="IE36" s="320"/>
      <c r="IF36" s="320"/>
      <c r="IG36" s="320"/>
      <c r="IK36" s="324"/>
      <c r="IL36" s="324"/>
      <c r="IM36" s="324"/>
      <c r="IN36" s="324"/>
      <c r="IO36" s="324"/>
    </row>
    <row r="37" spans="1:249" ht="23.25" hidden="1" customHeight="1" x14ac:dyDescent="0.5">
      <c r="E37" s="368"/>
      <c r="F37" s="368"/>
      <c r="G37" s="368"/>
      <c r="H37" s="368"/>
      <c r="I37" s="325"/>
      <c r="J37" s="325"/>
      <c r="K37" s="325"/>
      <c r="L37" s="325"/>
      <c r="M37" s="325"/>
      <c r="N37" s="325"/>
      <c r="O37" s="325"/>
      <c r="P37" s="323"/>
      <c r="Q37" s="323"/>
      <c r="R37" s="323"/>
      <c r="S37" s="323"/>
      <c r="T37" s="323"/>
      <c r="U37" s="323"/>
      <c r="V37" s="323"/>
      <c r="W37" s="323"/>
      <c r="X37" s="323"/>
      <c r="Y37" s="323"/>
      <c r="Z37" s="386"/>
      <c r="AA37" s="386"/>
      <c r="AB37" s="386"/>
      <c r="AC37" s="332"/>
      <c r="AD37" s="332"/>
      <c r="AE37" s="332"/>
      <c r="AF37" s="332"/>
      <c r="AG37" s="332"/>
      <c r="AH37" s="332"/>
      <c r="AI37" s="332"/>
      <c r="AJ37" s="332"/>
      <c r="AK37" s="332"/>
      <c r="AL37" s="332"/>
      <c r="AM37" s="332"/>
      <c r="AN37" s="332"/>
      <c r="AO37" s="382"/>
      <c r="AP37" s="382"/>
      <c r="AQ37" s="382"/>
      <c r="AR37" s="382"/>
      <c r="AS37" s="382"/>
      <c r="AT37" s="382"/>
      <c r="AU37" s="329"/>
      <c r="AV37" s="329"/>
      <c r="AW37" s="329"/>
      <c r="AX37" s="373"/>
      <c r="AY37" s="373"/>
      <c r="AZ37" s="373"/>
      <c r="BA37" s="373"/>
      <c r="BB37" s="373"/>
      <c r="BC37" s="373"/>
      <c r="BD37" s="373"/>
      <c r="BE37" s="383"/>
      <c r="BF37" s="383"/>
      <c r="BG37" s="329"/>
      <c r="BH37" s="329"/>
      <c r="BI37" s="329"/>
      <c r="BJ37" s="383"/>
      <c r="BK37" s="383"/>
      <c r="BL37" s="383"/>
      <c r="BM37" s="373"/>
      <c r="BN37" s="373"/>
      <c r="BO37" s="373"/>
      <c r="BP37" s="373"/>
      <c r="BQ37" s="373"/>
      <c r="BR37" s="373"/>
      <c r="BS37" s="373"/>
      <c r="BT37" s="384"/>
      <c r="BU37" s="384"/>
      <c r="BV37" s="384"/>
      <c r="BW37" s="384"/>
      <c r="BX37" s="384"/>
      <c r="BY37" s="384"/>
      <c r="BZ37" s="384"/>
      <c r="CA37" s="384"/>
      <c r="CB37" s="387"/>
      <c r="CC37" s="387"/>
      <c r="CD37" s="387"/>
      <c r="CE37" s="329">
        <v>18</v>
      </c>
      <c r="CF37" s="329"/>
      <c r="CG37" s="329"/>
      <c r="CH37" s="387"/>
      <c r="CI37" s="387"/>
      <c r="CJ37" s="373"/>
      <c r="CK37" s="373"/>
      <c r="CL37" s="373"/>
      <c r="CM37" s="373"/>
      <c r="CN37" s="373"/>
      <c r="CO37" s="373"/>
      <c r="CP37" s="373"/>
      <c r="CQ37" s="373"/>
      <c r="CR37" s="373"/>
      <c r="CS37" s="373"/>
      <c r="CT37" s="373"/>
      <c r="IA37" s="320"/>
      <c r="IB37" s="320"/>
      <c r="IC37" s="320"/>
      <c r="ID37" s="320"/>
      <c r="IE37" s="320"/>
      <c r="IF37" s="320"/>
      <c r="IG37" s="320"/>
      <c r="IK37" s="324"/>
      <c r="IL37" s="324"/>
      <c r="IM37" s="324"/>
      <c r="IN37" s="324"/>
      <c r="IO37" s="324"/>
    </row>
    <row r="38" spans="1:249" ht="23.25" hidden="1" customHeight="1" x14ac:dyDescent="0.5">
      <c r="E38" s="368"/>
      <c r="F38" s="368"/>
      <c r="G38" s="368"/>
      <c r="H38" s="368"/>
      <c r="I38" s="323"/>
      <c r="J38" s="323"/>
      <c r="K38" s="323"/>
      <c r="L38" s="323"/>
      <c r="M38" s="323"/>
      <c r="N38" s="323"/>
      <c r="O38" s="323"/>
      <c r="P38" s="323"/>
      <c r="Q38" s="323"/>
      <c r="R38" s="323"/>
      <c r="S38" s="369"/>
      <c r="T38" s="323"/>
      <c r="U38" s="323"/>
      <c r="V38" s="323"/>
      <c r="W38" s="323"/>
      <c r="X38" s="323"/>
      <c r="Y38" s="323"/>
      <c r="Z38" s="386"/>
      <c r="AA38" s="386"/>
      <c r="AB38" s="386"/>
      <c r="AC38" s="332"/>
      <c r="AD38" s="332"/>
      <c r="AE38" s="332"/>
      <c r="AF38" s="332"/>
      <c r="AG38" s="332"/>
      <c r="AH38" s="332"/>
      <c r="AI38" s="329">
        <v>17</v>
      </c>
      <c r="AJ38" s="329"/>
      <c r="AK38" s="329"/>
      <c r="AL38" s="332"/>
      <c r="AM38" s="332"/>
      <c r="AN38" s="332"/>
      <c r="AO38" s="382"/>
      <c r="AP38" s="382"/>
      <c r="AQ38" s="382"/>
      <c r="AR38" s="382"/>
      <c r="AS38" s="382"/>
      <c r="AT38" s="382"/>
      <c r="AU38" s="382"/>
      <c r="AV38" s="382"/>
      <c r="AW38" s="373"/>
      <c r="AX38" s="373"/>
      <c r="AY38" s="373"/>
      <c r="AZ38" s="373"/>
      <c r="BA38" s="373"/>
      <c r="BB38" s="373"/>
      <c r="BC38" s="373"/>
      <c r="BD38" s="373"/>
      <c r="BE38" s="383"/>
      <c r="BF38" s="383"/>
      <c r="BG38" s="329"/>
      <c r="BH38" s="329"/>
      <c r="BI38" s="329"/>
      <c r="BJ38" s="383"/>
      <c r="BK38" s="383"/>
      <c r="BL38" s="383"/>
      <c r="BM38" s="373"/>
      <c r="BN38" s="373"/>
      <c r="BO38" s="373"/>
      <c r="BP38" s="373"/>
      <c r="BQ38" s="373"/>
      <c r="BR38" s="373"/>
      <c r="BS38" s="373"/>
      <c r="BT38" s="384"/>
      <c r="BU38" s="384"/>
      <c r="BV38" s="384"/>
      <c r="BW38" s="384"/>
      <c r="BX38" s="384"/>
      <c r="BY38" s="384"/>
      <c r="BZ38" s="384"/>
      <c r="CA38" s="384"/>
      <c r="CB38" s="387"/>
      <c r="CC38" s="387"/>
      <c r="CD38" s="387"/>
      <c r="CE38" s="329"/>
      <c r="CF38" s="329"/>
      <c r="CG38" s="329"/>
      <c r="CH38" s="387"/>
      <c r="CI38" s="387"/>
      <c r="CJ38" s="373"/>
      <c r="CK38" s="373"/>
      <c r="CL38" s="373"/>
      <c r="CM38" s="373"/>
      <c r="CN38" s="373"/>
      <c r="CO38" s="373"/>
      <c r="CP38" s="373"/>
      <c r="CQ38" s="373"/>
      <c r="CR38" s="373"/>
      <c r="CS38" s="373"/>
      <c r="CT38" s="373"/>
      <c r="DV38" s="324"/>
      <c r="DW38" s="324"/>
      <c r="DX38" s="324"/>
      <c r="DY38" s="324"/>
      <c r="DZ38" s="324"/>
      <c r="EA38" s="324"/>
      <c r="EB38" s="324"/>
      <c r="EC38" s="324"/>
      <c r="ED38" s="324"/>
      <c r="EE38" s="324"/>
      <c r="EF38" s="324"/>
      <c r="EG38" s="324"/>
      <c r="EH38" s="324"/>
      <c r="EI38" s="324"/>
      <c r="EJ38" s="324"/>
      <c r="EK38" s="324"/>
      <c r="EL38" s="324"/>
      <c r="EM38" s="324"/>
      <c r="EN38" s="324"/>
      <c r="EO38" s="324"/>
      <c r="EP38" s="324"/>
      <c r="EQ38" s="324"/>
      <c r="ER38" s="388"/>
      <c r="ES38" s="388"/>
      <c r="ET38" s="388"/>
      <c r="EU38" s="388"/>
      <c r="EV38" s="388"/>
      <c r="EW38" s="388"/>
      <c r="EX38" s="388"/>
      <c r="EY38" s="324"/>
      <c r="IA38" s="320"/>
      <c r="IB38" s="320"/>
      <c r="IC38" s="320"/>
      <c r="ID38" s="320"/>
      <c r="IE38" s="320"/>
      <c r="IF38" s="320"/>
      <c r="IG38" s="320"/>
      <c r="IK38" s="324"/>
      <c r="IL38" s="324"/>
      <c r="IM38" s="324"/>
      <c r="IN38" s="324"/>
      <c r="IO38" s="324"/>
    </row>
    <row r="39" spans="1:249" ht="23.25" hidden="1" customHeight="1" x14ac:dyDescent="0.5">
      <c r="E39" s="368"/>
      <c r="F39" s="368"/>
      <c r="G39" s="368"/>
      <c r="H39" s="368"/>
      <c r="I39" s="323"/>
      <c r="J39" s="323"/>
      <c r="K39" s="323"/>
      <c r="L39" s="323"/>
      <c r="M39" s="323"/>
      <c r="N39" s="323"/>
      <c r="O39" s="323"/>
      <c r="P39" s="323"/>
      <c r="Q39" s="323"/>
      <c r="R39" s="323"/>
      <c r="S39" s="369"/>
      <c r="T39" s="323"/>
      <c r="U39" s="323"/>
      <c r="V39" s="323"/>
      <c r="W39" s="323"/>
      <c r="X39" s="323"/>
      <c r="Y39" s="323"/>
      <c r="Z39" s="386"/>
      <c r="AA39" s="386"/>
      <c r="AB39" s="386"/>
      <c r="AC39" s="386"/>
      <c r="AD39" s="386"/>
      <c r="AE39" s="386"/>
      <c r="AF39" s="323"/>
      <c r="AG39" s="323"/>
      <c r="AH39" s="323"/>
      <c r="AI39" s="329"/>
      <c r="AJ39" s="329"/>
      <c r="AK39" s="329"/>
      <c r="AL39" s="323"/>
      <c r="AM39" s="323"/>
      <c r="AN39" s="323"/>
      <c r="AO39" s="382"/>
      <c r="AP39" s="382"/>
      <c r="AQ39" s="382"/>
      <c r="AR39" s="382"/>
      <c r="AS39" s="382"/>
      <c r="AT39" s="382"/>
      <c r="AU39" s="382"/>
      <c r="AV39" s="382"/>
      <c r="AW39" s="373"/>
      <c r="AX39" s="373"/>
      <c r="AY39" s="373"/>
      <c r="AZ39" s="373"/>
      <c r="BA39" s="373"/>
      <c r="BB39" s="373"/>
      <c r="BC39" s="373"/>
      <c r="BD39" s="373"/>
      <c r="BE39" s="383"/>
      <c r="BF39" s="383"/>
      <c r="BG39" s="383"/>
      <c r="BH39" s="383"/>
      <c r="BI39" s="383"/>
      <c r="BJ39" s="383"/>
      <c r="BK39" s="383"/>
      <c r="BL39" s="383"/>
      <c r="BM39" s="373"/>
      <c r="BN39" s="373"/>
      <c r="BO39" s="373"/>
      <c r="BP39" s="373"/>
      <c r="BQ39" s="373"/>
      <c r="BR39" s="373"/>
      <c r="BS39" s="373"/>
      <c r="BT39" s="384"/>
      <c r="BU39" s="384"/>
      <c r="BV39" s="384"/>
      <c r="BW39" s="384"/>
      <c r="BX39" s="384"/>
      <c r="BY39" s="384"/>
      <c r="BZ39" s="384"/>
      <c r="CA39" s="384"/>
      <c r="CB39" s="373"/>
      <c r="CC39" s="373"/>
      <c r="CD39" s="373"/>
      <c r="CE39" s="329"/>
      <c r="CF39" s="329"/>
      <c r="CG39" s="329"/>
      <c r="CH39" s="373"/>
      <c r="CI39" s="373"/>
      <c r="CJ39" s="373"/>
      <c r="CK39" s="373"/>
      <c r="CL39" s="373"/>
      <c r="CM39" s="373"/>
      <c r="CN39" s="373"/>
      <c r="CO39" s="373"/>
      <c r="CP39" s="373"/>
      <c r="CQ39" s="373"/>
      <c r="CR39" s="373"/>
      <c r="CS39" s="373"/>
      <c r="CT39" s="373"/>
      <c r="DV39" s="324"/>
      <c r="DW39" s="324"/>
      <c r="DX39" s="324"/>
      <c r="DY39" s="324"/>
      <c r="DZ39" s="324"/>
      <c r="EA39" s="324"/>
      <c r="EB39" s="324"/>
      <c r="EC39" s="324"/>
      <c r="ED39" s="324"/>
      <c r="EE39" s="324"/>
      <c r="EF39" s="324"/>
      <c r="EG39" s="324"/>
      <c r="EH39" s="324"/>
      <c r="EI39" s="324"/>
      <c r="EJ39" s="324"/>
      <c r="EK39" s="324"/>
      <c r="EL39" s="324"/>
      <c r="EM39" s="324"/>
      <c r="EN39" s="324"/>
      <c r="EO39" s="324"/>
      <c r="EP39" s="324"/>
      <c r="EQ39" s="324"/>
      <c r="ER39" s="388"/>
      <c r="ES39" s="388"/>
      <c r="ET39" s="388"/>
      <c r="EU39" s="388"/>
      <c r="EV39" s="388"/>
      <c r="EW39" s="388"/>
      <c r="EX39" s="388"/>
      <c r="EY39" s="324"/>
      <c r="IA39" s="320"/>
      <c r="IB39" s="320"/>
      <c r="IC39" s="320"/>
      <c r="ID39" s="320"/>
      <c r="IE39" s="320"/>
      <c r="IF39" s="320"/>
      <c r="IG39" s="320"/>
      <c r="IK39" s="324"/>
      <c r="IL39" s="324"/>
      <c r="IM39" s="324"/>
      <c r="IN39" s="324"/>
      <c r="IO39" s="324"/>
    </row>
    <row r="40" spans="1:249" ht="23.25" hidden="1" customHeight="1" x14ac:dyDescent="0.5">
      <c r="E40" s="368"/>
      <c r="F40" s="368"/>
      <c r="G40" s="368"/>
      <c r="H40" s="368"/>
      <c r="I40" s="323"/>
      <c r="J40" s="369"/>
      <c r="K40" s="369"/>
      <c r="L40" s="369"/>
      <c r="M40" s="369"/>
      <c r="N40" s="369"/>
      <c r="O40" s="369"/>
      <c r="P40" s="369"/>
      <c r="Q40" s="369"/>
      <c r="R40" s="369"/>
      <c r="S40" s="323"/>
      <c r="T40" s="323"/>
      <c r="U40" s="323"/>
      <c r="V40" s="323"/>
      <c r="W40" s="323"/>
      <c r="X40" s="323"/>
      <c r="Y40" s="323"/>
      <c r="Z40" s="386"/>
      <c r="AA40" s="386"/>
      <c r="AB40" s="386"/>
      <c r="AC40" s="386"/>
      <c r="AI40" s="329"/>
      <c r="AJ40" s="329"/>
      <c r="AK40" s="329"/>
      <c r="CE40" s="329"/>
      <c r="CF40" s="329"/>
      <c r="CG40" s="329"/>
      <c r="DV40" s="324"/>
      <c r="DW40" s="324"/>
      <c r="DX40" s="324"/>
      <c r="DY40" s="324"/>
      <c r="DZ40" s="324"/>
      <c r="EA40" s="324"/>
      <c r="EB40" s="324"/>
      <c r="EC40" s="324"/>
      <c r="ED40" s="324"/>
      <c r="EE40" s="324"/>
      <c r="EF40" s="324"/>
      <c r="EK40" s="324"/>
      <c r="EL40" s="324"/>
      <c r="EM40" s="324"/>
      <c r="EN40" s="324"/>
      <c r="EO40" s="324"/>
      <c r="EP40" s="324"/>
      <c r="EQ40" s="324"/>
      <c r="ER40" s="388"/>
      <c r="ES40" s="388"/>
      <c r="ET40" s="388"/>
      <c r="EU40" s="388"/>
      <c r="EV40" s="388"/>
      <c r="EW40" s="388"/>
      <c r="EX40" s="388"/>
      <c r="EY40" s="324"/>
      <c r="IA40" s="320"/>
      <c r="IB40" s="320"/>
      <c r="IC40" s="320"/>
      <c r="ID40" s="320"/>
      <c r="IE40" s="320"/>
      <c r="IF40" s="320"/>
      <c r="IK40" s="324"/>
      <c r="IL40" s="324"/>
      <c r="IM40" s="324"/>
      <c r="IN40" s="324"/>
      <c r="IO40" s="324"/>
    </row>
    <row r="41" spans="1:249" ht="8.25" hidden="1" customHeight="1" x14ac:dyDescent="0.35">
      <c r="E41" s="368"/>
      <c r="F41" s="368"/>
      <c r="G41" s="368"/>
      <c r="H41" s="368"/>
      <c r="I41" s="323"/>
      <c r="J41" s="369"/>
      <c r="K41" s="369"/>
      <c r="L41" s="369"/>
      <c r="M41" s="369"/>
      <c r="N41" s="369"/>
      <c r="O41" s="369"/>
      <c r="P41" s="369"/>
      <c r="Q41" s="369"/>
      <c r="R41" s="369"/>
      <c r="S41" s="323"/>
      <c r="T41" s="323"/>
      <c r="U41" s="323"/>
      <c r="V41" s="323"/>
      <c r="W41" s="323"/>
      <c r="X41" s="327"/>
      <c r="Y41" s="327"/>
      <c r="Z41" s="327"/>
      <c r="AA41" s="327"/>
      <c r="AB41" s="389"/>
      <c r="AC41" s="389"/>
      <c r="AI41" s="329"/>
      <c r="AJ41" s="329"/>
      <c r="AK41" s="329"/>
      <c r="DV41" s="324"/>
      <c r="DW41" s="324"/>
      <c r="DX41" s="324"/>
      <c r="DY41" s="324"/>
      <c r="DZ41" s="324"/>
      <c r="EA41" s="324"/>
      <c r="EB41" s="324"/>
      <c r="EC41" s="324"/>
      <c r="ED41" s="324"/>
      <c r="EE41" s="324"/>
      <c r="EF41" s="324"/>
      <c r="EK41" s="324"/>
      <c r="EL41" s="324"/>
      <c r="EM41" s="324"/>
      <c r="EN41" s="324"/>
      <c r="EO41" s="324"/>
      <c r="EP41" s="324"/>
      <c r="EQ41" s="324"/>
      <c r="ER41" s="388"/>
      <c r="ES41" s="388"/>
      <c r="ET41" s="388"/>
      <c r="EU41" s="388"/>
      <c r="EV41" s="388"/>
      <c r="EW41" s="388"/>
      <c r="EX41" s="388"/>
      <c r="IA41" s="320"/>
      <c r="IB41" s="320"/>
      <c r="IC41" s="320"/>
      <c r="ID41" s="320"/>
      <c r="IE41" s="320"/>
      <c r="IF41" s="320"/>
      <c r="IK41" s="324"/>
      <c r="IL41" s="324"/>
      <c r="IM41" s="324"/>
      <c r="IN41" s="324"/>
      <c r="IO41" s="324"/>
    </row>
    <row r="42" spans="1:249" ht="8.1" customHeight="1" thickTop="1" x14ac:dyDescent="0.35">
      <c r="A42" s="650"/>
      <c r="B42" s="650"/>
      <c r="C42" s="650"/>
      <c r="D42" s="650"/>
      <c r="E42" s="651"/>
      <c r="F42" s="651"/>
      <c r="G42" s="651"/>
      <c r="H42" s="651"/>
      <c r="I42" s="650"/>
      <c r="J42" s="652"/>
      <c r="K42" s="652"/>
      <c r="L42" s="652"/>
      <c r="M42" s="652"/>
      <c r="N42" s="653"/>
      <c r="O42" s="653"/>
      <c r="P42" s="653"/>
      <c r="Q42" s="654"/>
      <c r="R42" s="654"/>
      <c r="S42" s="650"/>
      <c r="T42" s="650"/>
      <c r="U42" s="650"/>
      <c r="V42" s="650"/>
      <c r="W42" s="650"/>
      <c r="X42" s="650"/>
      <c r="Y42" s="650"/>
      <c r="Z42" s="650"/>
      <c r="AA42" s="650"/>
      <c r="AD42" s="587"/>
      <c r="AE42" s="587"/>
      <c r="AF42" s="587"/>
      <c r="AG42" s="587"/>
      <c r="AH42" s="588"/>
      <c r="AI42" s="588"/>
      <c r="AJ42" s="588"/>
      <c r="AK42" s="588"/>
      <c r="AL42" s="588"/>
      <c r="AM42" s="588"/>
      <c r="AN42" s="588"/>
      <c r="AO42" s="588"/>
      <c r="AP42" s="587"/>
      <c r="AQ42" s="587"/>
      <c r="AR42" s="587"/>
      <c r="AS42" s="689"/>
      <c r="AT42" s="689"/>
      <c r="AU42" s="689"/>
      <c r="AV42" s="592"/>
      <c r="AW42" s="587"/>
      <c r="AX42" s="587"/>
      <c r="AY42" s="587"/>
      <c r="AZ42" s="588"/>
      <c r="BA42" s="588"/>
      <c r="BB42" s="588"/>
      <c r="BC42" s="588"/>
      <c r="BD42" s="588"/>
      <c r="BE42" s="588"/>
      <c r="BF42" s="588"/>
      <c r="BG42" s="588"/>
      <c r="BH42" s="587"/>
      <c r="BI42" s="587"/>
      <c r="BJ42" s="587"/>
      <c r="BK42" s="586"/>
      <c r="BL42" s="586"/>
      <c r="BM42" s="587"/>
      <c r="BN42" s="587"/>
      <c r="BO42" s="587"/>
      <c r="BP42" s="587"/>
      <c r="BQ42" s="587"/>
      <c r="BR42" s="648"/>
      <c r="BS42" s="648"/>
      <c r="BT42" s="648"/>
      <c r="BU42" s="648"/>
      <c r="BV42" s="678"/>
      <c r="BW42" s="678"/>
      <c r="BX42" s="678"/>
      <c r="BY42" s="678"/>
      <c r="BZ42" s="587"/>
      <c r="CA42" s="587"/>
      <c r="CB42" s="587"/>
      <c r="CC42" s="587"/>
      <c r="CD42" s="587"/>
      <c r="CE42" s="587"/>
      <c r="CF42" s="593"/>
      <c r="CG42" s="983"/>
      <c r="CH42" s="983"/>
      <c r="CI42" s="983"/>
      <c r="CJ42" s="984"/>
      <c r="CK42" s="984"/>
      <c r="CL42" s="984"/>
      <c r="CM42" s="984"/>
      <c r="CN42" s="678"/>
      <c r="CO42" s="678"/>
      <c r="CP42" s="678"/>
      <c r="CQ42" s="678"/>
      <c r="CR42" s="587"/>
      <c r="CS42" s="587"/>
      <c r="CT42" s="587"/>
      <c r="CU42" s="589"/>
      <c r="CV42" s="589"/>
      <c r="CW42" s="589"/>
      <c r="CX42" s="589"/>
      <c r="CY42" s="593"/>
      <c r="CZ42" s="588"/>
      <c r="DA42" s="588"/>
      <c r="DB42" s="588"/>
      <c r="DC42" s="647"/>
      <c r="DD42" s="590"/>
      <c r="DE42" s="590"/>
      <c r="DF42" s="590"/>
      <c r="DG42" s="589"/>
      <c r="DH42" s="589"/>
      <c r="DI42" s="589"/>
      <c r="DK42" s="324"/>
      <c r="DL42" s="324"/>
      <c r="DM42" s="324"/>
      <c r="DN42" s="324"/>
      <c r="DO42" s="324"/>
      <c r="DP42" s="324"/>
      <c r="DQ42" s="324"/>
      <c r="DR42" s="324"/>
      <c r="DS42" s="324"/>
      <c r="DT42" s="324"/>
      <c r="DU42" s="324"/>
      <c r="EE42" s="698"/>
      <c r="FU42" s="807"/>
      <c r="FV42" s="788"/>
      <c r="FW42" s="788"/>
      <c r="FX42" s="788"/>
      <c r="FY42" s="788"/>
      <c r="FZ42" s="788"/>
      <c r="GA42" s="788"/>
      <c r="GB42" s="323"/>
      <c r="GO42" s="954"/>
      <c r="GP42" s="955"/>
      <c r="GQ42" s="955"/>
      <c r="GR42" s="955"/>
      <c r="GS42" s="955"/>
      <c r="GT42" s="955"/>
      <c r="GU42" s="955"/>
      <c r="IA42" s="695"/>
    </row>
    <row r="43" spans="1:249" ht="8.1" customHeight="1" x14ac:dyDescent="0.35">
      <c r="E43" s="580"/>
      <c r="F43" s="580"/>
      <c r="G43" s="580"/>
      <c r="H43" s="580"/>
      <c r="J43" s="581"/>
      <c r="K43" s="581"/>
      <c r="L43" s="581"/>
      <c r="M43" s="581"/>
      <c r="N43" s="582"/>
      <c r="O43" s="582"/>
      <c r="P43" s="582"/>
      <c r="Q43" s="583"/>
      <c r="R43" s="583"/>
      <c r="AD43" s="587"/>
      <c r="AE43" s="587"/>
      <c r="AF43" s="587"/>
      <c r="AG43" s="587"/>
      <c r="AH43" s="588"/>
      <c r="AI43" s="588"/>
      <c r="AJ43" s="588"/>
      <c r="AK43" s="588"/>
      <c r="AL43" s="588"/>
      <c r="AM43" s="588"/>
      <c r="AN43" s="588"/>
      <c r="AO43" s="588"/>
      <c r="AP43" s="587"/>
      <c r="AQ43" s="587"/>
      <c r="AR43" s="587"/>
      <c r="AS43" s="689"/>
      <c r="AT43" s="689"/>
      <c r="AU43" s="689"/>
      <c r="AV43" s="592"/>
      <c r="AW43" s="587"/>
      <c r="AX43" s="587"/>
      <c r="AY43" s="587"/>
      <c r="AZ43" s="588"/>
      <c r="BA43" s="588"/>
      <c r="BB43" s="588"/>
      <c r="BC43" s="588"/>
      <c r="BD43" s="588"/>
      <c r="BE43" s="588"/>
      <c r="BF43" s="588"/>
      <c r="BG43" s="588"/>
      <c r="BH43" s="587"/>
      <c r="BI43" s="587"/>
      <c r="BJ43" s="587"/>
      <c r="BK43" s="586"/>
      <c r="BL43" s="586"/>
      <c r="BM43" s="587"/>
      <c r="BN43" s="587"/>
      <c r="BO43" s="587"/>
      <c r="BP43" s="587"/>
      <c r="BQ43" s="587"/>
      <c r="BR43" s="648"/>
      <c r="BS43" s="648"/>
      <c r="BT43" s="648"/>
      <c r="BU43" s="648"/>
      <c r="BV43" s="678"/>
      <c r="BW43" s="678"/>
      <c r="BX43" s="678"/>
      <c r="BY43" s="678"/>
      <c r="BZ43" s="587"/>
      <c r="CA43" s="587"/>
      <c r="CB43" s="587"/>
      <c r="CC43" s="587"/>
      <c r="CD43" s="587"/>
      <c r="CE43" s="587"/>
      <c r="CF43" s="593"/>
      <c r="CG43" s="983"/>
      <c r="CH43" s="983"/>
      <c r="CI43" s="983"/>
      <c r="CJ43" s="984"/>
      <c r="CK43" s="984"/>
      <c r="CL43" s="984"/>
      <c r="CM43" s="984"/>
      <c r="CN43" s="678"/>
      <c r="CO43" s="678"/>
      <c r="CP43" s="678"/>
      <c r="CQ43" s="678"/>
      <c r="CR43" s="587"/>
      <c r="CS43" s="587"/>
      <c r="CT43" s="587"/>
      <c r="CU43" s="589"/>
      <c r="CV43" s="589"/>
      <c r="CW43" s="589"/>
      <c r="CX43" s="589"/>
      <c r="CY43" s="593"/>
      <c r="CZ43" s="588"/>
      <c r="DA43" s="588"/>
      <c r="DB43" s="588"/>
      <c r="DC43" s="647"/>
      <c r="DD43" s="590"/>
      <c r="DE43" s="590"/>
      <c r="DF43" s="590"/>
      <c r="DG43" s="589"/>
      <c r="DH43" s="589"/>
      <c r="DI43" s="589"/>
      <c r="DK43" s="324"/>
      <c r="DL43" s="324"/>
      <c r="DM43" s="324"/>
      <c r="DN43" s="324"/>
      <c r="DO43" s="324"/>
      <c r="DP43" s="324"/>
      <c r="DQ43" s="324"/>
      <c r="DR43" s="324"/>
      <c r="DS43" s="324"/>
      <c r="DT43" s="324"/>
      <c r="DU43" s="324"/>
      <c r="EE43" s="698"/>
      <c r="FU43" s="788"/>
      <c r="FV43" s="788"/>
      <c r="FW43" s="788"/>
      <c r="FX43" s="788"/>
      <c r="FY43" s="788"/>
      <c r="FZ43" s="788"/>
      <c r="GA43" s="788"/>
      <c r="GB43" s="323"/>
      <c r="GO43" s="955"/>
      <c r="GP43" s="955"/>
      <c r="GQ43" s="955"/>
      <c r="GR43" s="955"/>
      <c r="GS43" s="955"/>
      <c r="GT43" s="955"/>
      <c r="GU43" s="955"/>
      <c r="IA43" s="695"/>
    </row>
    <row r="44" spans="1:249" ht="8.1" customHeight="1" x14ac:dyDescent="0.35">
      <c r="E44" s="580"/>
      <c r="F44" s="580"/>
      <c r="G44" s="580"/>
      <c r="H44" s="580"/>
      <c r="J44" s="581"/>
      <c r="K44" s="581"/>
      <c r="L44" s="581"/>
      <c r="M44" s="581"/>
      <c r="N44" s="582"/>
      <c r="O44" s="582"/>
      <c r="P44" s="582"/>
      <c r="Q44" s="583"/>
      <c r="R44" s="583"/>
      <c r="AD44" s="587"/>
      <c r="AE44" s="587"/>
      <c r="AF44" s="587"/>
      <c r="AG44" s="587"/>
      <c r="AH44" s="588"/>
      <c r="AI44" s="588"/>
      <c r="AJ44" s="588"/>
      <c r="AK44" s="588"/>
      <c r="AL44" s="588"/>
      <c r="AM44" s="588"/>
      <c r="AN44" s="588"/>
      <c r="AO44" s="588"/>
      <c r="AP44" s="587"/>
      <c r="AQ44" s="587"/>
      <c r="AR44" s="587"/>
      <c r="AS44" s="689"/>
      <c r="AT44" s="689"/>
      <c r="AU44" s="689"/>
      <c r="AV44" s="592"/>
      <c r="AW44" s="587"/>
      <c r="AX44" s="587"/>
      <c r="AY44" s="587"/>
      <c r="AZ44" s="588"/>
      <c r="BA44" s="588"/>
      <c r="BB44" s="588"/>
      <c r="BC44" s="588"/>
      <c r="BD44" s="588"/>
      <c r="BE44" s="588"/>
      <c r="BF44" s="588"/>
      <c r="BG44" s="588"/>
      <c r="BH44" s="587"/>
      <c r="BI44" s="587"/>
      <c r="BJ44" s="587"/>
      <c r="BK44" s="586"/>
      <c r="BL44" s="586"/>
      <c r="BM44" s="587"/>
      <c r="BN44" s="587"/>
      <c r="BO44" s="587"/>
      <c r="BP44" s="587"/>
      <c r="BQ44" s="587"/>
      <c r="BR44" s="648"/>
      <c r="BS44" s="648"/>
      <c r="BT44" s="648"/>
      <c r="BU44" s="648"/>
      <c r="BV44" s="678"/>
      <c r="BW44" s="678"/>
      <c r="BX44" s="678"/>
      <c r="BY44" s="678"/>
      <c r="BZ44" s="587"/>
      <c r="CA44" s="587"/>
      <c r="CB44" s="587"/>
      <c r="CC44" s="587"/>
      <c r="CD44" s="587"/>
      <c r="CE44" s="587"/>
      <c r="CF44" s="593"/>
      <c r="CG44" s="983"/>
      <c r="CH44" s="983"/>
      <c r="CI44" s="983"/>
      <c r="CJ44" s="984"/>
      <c r="CK44" s="984"/>
      <c r="CL44" s="984"/>
      <c r="CM44" s="984"/>
      <c r="CN44" s="678"/>
      <c r="CO44" s="678"/>
      <c r="CP44" s="678"/>
      <c r="CQ44" s="678"/>
      <c r="CR44" s="587"/>
      <c r="CS44" s="587"/>
      <c r="CT44" s="587"/>
      <c r="CU44" s="589"/>
      <c r="CV44" s="589"/>
      <c r="CW44" s="589"/>
      <c r="CX44" s="589"/>
      <c r="CY44" s="593"/>
      <c r="CZ44" s="588"/>
      <c r="DA44" s="588"/>
      <c r="DB44" s="588"/>
      <c r="DC44" s="647"/>
      <c r="DD44" s="590"/>
      <c r="DE44" s="590"/>
      <c r="DF44" s="590"/>
      <c r="DG44" s="589"/>
      <c r="DH44" s="589"/>
      <c r="DI44" s="589"/>
      <c r="DK44" s="324"/>
      <c r="DL44" s="324"/>
      <c r="DM44" s="324"/>
      <c r="DN44" s="324"/>
      <c r="DO44" s="324"/>
      <c r="DP44" s="324"/>
      <c r="DQ44" s="324"/>
      <c r="DR44" s="324"/>
      <c r="DS44" s="324"/>
      <c r="DT44" s="324"/>
      <c r="DU44" s="324"/>
      <c r="EE44" s="698"/>
      <c r="FU44" s="788"/>
      <c r="FV44" s="788"/>
      <c r="FW44" s="788"/>
      <c r="FX44" s="788"/>
      <c r="FY44" s="788"/>
      <c r="FZ44" s="788"/>
      <c r="GA44" s="788"/>
      <c r="GB44" s="323"/>
      <c r="GO44" s="955"/>
      <c r="GP44" s="955"/>
      <c r="GQ44" s="955"/>
      <c r="GR44" s="955"/>
      <c r="GS44" s="955"/>
      <c r="GT44" s="955"/>
      <c r="GU44" s="955"/>
      <c r="IA44" s="695"/>
    </row>
    <row r="45" spans="1:249" ht="8.1" customHeight="1" x14ac:dyDescent="0.35">
      <c r="E45" s="580"/>
      <c r="F45" s="580"/>
      <c r="G45" s="580"/>
      <c r="H45" s="580"/>
      <c r="J45" s="581"/>
      <c r="K45" s="581"/>
      <c r="L45" s="581"/>
      <c r="M45" s="581"/>
      <c r="N45" s="582"/>
      <c r="O45" s="582"/>
      <c r="P45" s="582"/>
      <c r="Q45" s="583"/>
      <c r="R45" s="583"/>
      <c r="AD45" s="587"/>
      <c r="AE45" s="587"/>
      <c r="AF45" s="587"/>
      <c r="AG45" s="587"/>
      <c r="AH45" s="588"/>
      <c r="AI45" s="588"/>
      <c r="AJ45" s="588"/>
      <c r="AK45" s="588"/>
      <c r="AL45" s="588"/>
      <c r="AM45" s="588"/>
      <c r="AN45" s="588"/>
      <c r="AO45" s="588"/>
      <c r="AP45" s="587"/>
      <c r="AQ45" s="587"/>
      <c r="AR45" s="587"/>
      <c r="AS45" s="689"/>
      <c r="AT45" s="689"/>
      <c r="AU45" s="689"/>
      <c r="AV45" s="592"/>
      <c r="AW45" s="587"/>
      <c r="AX45" s="587"/>
      <c r="AY45" s="587"/>
      <c r="AZ45" s="588"/>
      <c r="BA45" s="588"/>
      <c r="BB45" s="588"/>
      <c r="BC45" s="588"/>
      <c r="BD45" s="588"/>
      <c r="BE45" s="588"/>
      <c r="BF45" s="588"/>
      <c r="BG45" s="588"/>
      <c r="BH45" s="587"/>
      <c r="BI45" s="587"/>
      <c r="BJ45" s="587"/>
      <c r="BK45" s="586"/>
      <c r="BL45" s="586"/>
      <c r="BM45" s="587"/>
      <c r="BN45" s="587"/>
      <c r="BO45" s="587"/>
      <c r="BP45" s="587"/>
      <c r="BQ45" s="587"/>
      <c r="BR45" s="648"/>
      <c r="BS45" s="648"/>
      <c r="BT45" s="648"/>
      <c r="BU45" s="648"/>
      <c r="BV45" s="678"/>
      <c r="BW45" s="678"/>
      <c r="BX45" s="678"/>
      <c r="BY45" s="678"/>
      <c r="BZ45" s="587"/>
      <c r="CA45" s="587"/>
      <c r="CB45" s="587"/>
      <c r="CC45" s="587"/>
      <c r="CD45" s="587"/>
      <c r="CE45" s="587"/>
      <c r="CF45" s="593"/>
      <c r="CG45" s="983"/>
      <c r="CH45" s="983"/>
      <c r="CI45" s="983"/>
      <c r="CJ45" s="984"/>
      <c r="CK45" s="984"/>
      <c r="CL45" s="984"/>
      <c r="CM45" s="984"/>
      <c r="CN45" s="678"/>
      <c r="CO45" s="678"/>
      <c r="CP45" s="678"/>
      <c r="CQ45" s="678"/>
      <c r="CR45" s="587"/>
      <c r="CS45" s="587"/>
      <c r="CT45" s="587"/>
      <c r="CU45" s="589"/>
      <c r="CV45" s="589"/>
      <c r="CW45" s="589"/>
      <c r="CX45" s="589"/>
      <c r="CY45" s="593"/>
      <c r="CZ45" s="588"/>
      <c r="DA45" s="588"/>
      <c r="DB45" s="588"/>
      <c r="DC45" s="647"/>
      <c r="DD45" s="590"/>
      <c r="DE45" s="590"/>
      <c r="DF45" s="590"/>
      <c r="DG45" s="589"/>
      <c r="DH45" s="589"/>
      <c r="DI45" s="589"/>
      <c r="DK45" s="324"/>
      <c r="DL45" s="324"/>
      <c r="DM45" s="324"/>
      <c r="DN45" s="324"/>
      <c r="DO45" s="324"/>
      <c r="DP45" s="324"/>
      <c r="DQ45" s="324"/>
      <c r="DR45" s="324"/>
      <c r="DS45" s="324"/>
      <c r="DT45" s="324"/>
      <c r="DU45" s="324"/>
      <c r="EE45" s="698"/>
      <c r="FU45" s="788"/>
      <c r="FV45" s="788"/>
      <c r="FW45" s="788"/>
      <c r="FX45" s="788"/>
      <c r="FY45" s="788"/>
      <c r="FZ45" s="788"/>
      <c r="GA45" s="788"/>
      <c r="GB45" s="323"/>
      <c r="GO45" s="955"/>
      <c r="GP45" s="955"/>
      <c r="GQ45" s="955"/>
      <c r="GR45" s="955"/>
      <c r="GS45" s="955"/>
      <c r="GT45" s="955"/>
      <c r="GU45" s="955"/>
      <c r="IA45" s="695"/>
    </row>
    <row r="46" spans="1:249" ht="8.1" customHeight="1" x14ac:dyDescent="0.35">
      <c r="E46" s="580"/>
      <c r="F46" s="580"/>
      <c r="G46" s="580"/>
      <c r="H46" s="580"/>
      <c r="J46" s="581"/>
      <c r="K46" s="581"/>
      <c r="L46" s="581"/>
      <c r="M46" s="581"/>
      <c r="N46" s="582"/>
      <c r="O46" s="582"/>
      <c r="P46" s="582"/>
      <c r="Q46" s="583"/>
      <c r="R46" s="583"/>
      <c r="AD46" s="587"/>
      <c r="AE46" s="587"/>
      <c r="AF46" s="587"/>
      <c r="AG46" s="587"/>
      <c r="AH46" s="588"/>
      <c r="AI46" s="588"/>
      <c r="AJ46" s="588"/>
      <c r="AK46" s="588"/>
      <c r="AL46" s="588"/>
      <c r="AM46" s="588"/>
      <c r="AN46" s="588"/>
      <c r="AO46" s="588"/>
      <c r="AP46" s="587"/>
      <c r="AQ46" s="587"/>
      <c r="AR46" s="587"/>
      <c r="AS46" s="689"/>
      <c r="AT46" s="689"/>
      <c r="AU46" s="689"/>
      <c r="AV46" s="592"/>
      <c r="AW46" s="587"/>
      <c r="AX46" s="587"/>
      <c r="AY46" s="587"/>
      <c r="AZ46" s="588"/>
      <c r="BA46" s="588"/>
      <c r="BB46" s="588"/>
      <c r="BC46" s="588"/>
      <c r="BD46" s="588"/>
      <c r="BE46" s="588"/>
      <c r="BF46" s="588"/>
      <c r="BG46" s="588"/>
      <c r="BH46" s="587"/>
      <c r="BI46" s="587"/>
      <c r="BJ46" s="587"/>
      <c r="BK46" s="586"/>
      <c r="BL46" s="586"/>
      <c r="BM46" s="587"/>
      <c r="BN46" s="587"/>
      <c r="BO46" s="587"/>
      <c r="BP46" s="587"/>
      <c r="BQ46" s="587"/>
      <c r="BR46" s="648"/>
      <c r="BS46" s="648"/>
      <c r="BT46" s="648"/>
      <c r="BU46" s="648"/>
      <c r="BV46" s="678"/>
      <c r="BW46" s="678"/>
      <c r="BX46" s="678"/>
      <c r="BY46" s="678"/>
      <c r="BZ46" s="587"/>
      <c r="CA46" s="587"/>
      <c r="CB46" s="587"/>
      <c r="CC46" s="587"/>
      <c r="CD46" s="587"/>
      <c r="CE46" s="587"/>
      <c r="CF46" s="593"/>
      <c r="CG46" s="983"/>
      <c r="CH46" s="983"/>
      <c r="CI46" s="983"/>
      <c r="CJ46" s="984"/>
      <c r="CK46" s="984"/>
      <c r="CL46" s="984"/>
      <c r="CM46" s="984"/>
      <c r="CN46" s="678"/>
      <c r="CO46" s="678"/>
      <c r="CP46" s="678"/>
      <c r="CQ46" s="678"/>
      <c r="CR46" s="587"/>
      <c r="CS46" s="587"/>
      <c r="CT46" s="587"/>
      <c r="CU46" s="589"/>
      <c r="CV46" s="589"/>
      <c r="CW46" s="589"/>
      <c r="CX46" s="589"/>
      <c r="CY46" s="593"/>
      <c r="CZ46" s="588"/>
      <c r="DA46" s="588"/>
      <c r="DB46" s="588"/>
      <c r="DC46" s="647"/>
      <c r="DD46" s="590"/>
      <c r="DE46" s="590"/>
      <c r="DF46" s="590"/>
      <c r="DG46" s="589"/>
      <c r="DH46" s="589"/>
      <c r="DI46" s="589"/>
      <c r="DK46" s="324"/>
      <c r="DL46" s="324"/>
      <c r="DM46" s="324"/>
      <c r="DN46" s="324"/>
      <c r="DO46" s="324"/>
      <c r="DP46" s="324"/>
      <c r="DQ46" s="324"/>
      <c r="DR46" s="324"/>
      <c r="DS46" s="324"/>
      <c r="DT46" s="324"/>
      <c r="DU46" s="324"/>
      <c r="EE46" s="698"/>
      <c r="FZ46" s="958" t="str">
        <f>TOTALS!$P$10</f>
        <v>TAG_1</v>
      </c>
      <c r="GA46" s="958"/>
      <c r="GB46" s="958"/>
      <c r="GC46" s="958"/>
      <c r="GD46" s="958" t="str">
        <f>TOTALS!$P$11</f>
        <v>TAG_2</v>
      </c>
      <c r="GE46" s="958"/>
      <c r="GF46" s="958"/>
      <c r="GG46" s="958"/>
      <c r="GH46" s="958" t="str">
        <f>TOTALS!$P$12</f>
        <v>TAG_3</v>
      </c>
      <c r="GI46" s="958"/>
      <c r="GJ46" s="958"/>
      <c r="GK46" s="958"/>
      <c r="GL46" s="965" t="str">
        <f>TOTALS!$P$13</f>
        <v>TAG_4</v>
      </c>
      <c r="GM46" s="965"/>
      <c r="GN46" s="965"/>
      <c r="GO46" s="965"/>
      <c r="GP46" s="965" t="str">
        <f>TOTALS!$P$14</f>
        <v>TAG_5</v>
      </c>
      <c r="GQ46" s="965"/>
      <c r="GR46" s="965"/>
      <c r="GS46" s="965"/>
      <c r="GT46" s="965" t="str">
        <f>TOTALS!$P$15</f>
        <v>TAG_6</v>
      </c>
      <c r="GU46" s="965"/>
      <c r="GV46" s="965"/>
      <c r="GW46" s="965"/>
      <c r="GX46" s="958" t="str">
        <f>TOTALS!$P$16</f>
        <v>TAG_7</v>
      </c>
      <c r="GY46" s="958"/>
      <c r="GZ46" s="958"/>
      <c r="HA46" s="958"/>
      <c r="HB46" s="958" t="str">
        <f>TOTALS!$P$17</f>
        <v>TAG_8</v>
      </c>
      <c r="HC46" s="958"/>
      <c r="HD46" s="958"/>
      <c r="HE46" s="958"/>
      <c r="HF46" s="958" t="str">
        <f>TOTALS!$P$18</f>
        <v>TAG_9</v>
      </c>
      <c r="HG46" s="958"/>
      <c r="HH46" s="958"/>
      <c r="HI46" s="958"/>
      <c r="IA46" s="695"/>
    </row>
    <row r="47" spans="1:249" ht="8.1" customHeight="1" x14ac:dyDescent="0.35">
      <c r="E47" s="580"/>
      <c r="F47" s="580"/>
      <c r="G47" s="580"/>
      <c r="H47" s="580"/>
      <c r="J47" s="581"/>
      <c r="K47" s="581"/>
      <c r="L47" s="581"/>
      <c r="M47" s="581"/>
      <c r="N47" s="582"/>
      <c r="O47" s="582"/>
      <c r="P47" s="582"/>
      <c r="Q47" s="583"/>
      <c r="R47" s="583"/>
      <c r="AD47" s="587"/>
      <c r="AE47" s="587"/>
      <c r="AF47" s="587"/>
      <c r="AG47" s="587"/>
      <c r="AH47" s="588"/>
      <c r="AI47" s="588"/>
      <c r="AJ47" s="588"/>
      <c r="AK47" s="588"/>
      <c r="AL47" s="588"/>
      <c r="AM47" s="588"/>
      <c r="AN47" s="588"/>
      <c r="AO47" s="588"/>
      <c r="AP47" s="587"/>
      <c r="AQ47" s="587"/>
      <c r="AR47" s="587"/>
      <c r="AS47" s="689"/>
      <c r="AT47" s="689"/>
      <c r="AU47" s="689"/>
      <c r="AV47" s="592"/>
      <c r="AW47" s="587"/>
      <c r="AX47" s="587"/>
      <c r="AY47" s="587"/>
      <c r="AZ47" s="588"/>
      <c r="BA47" s="588"/>
      <c r="BB47" s="588"/>
      <c r="BC47" s="588"/>
      <c r="BD47" s="588"/>
      <c r="BE47" s="588"/>
      <c r="BF47" s="588"/>
      <c r="BG47" s="588"/>
      <c r="BH47" s="587"/>
      <c r="BI47" s="587"/>
      <c r="BJ47" s="587"/>
      <c r="BK47" s="586"/>
      <c r="BL47" s="586"/>
      <c r="BM47" s="587"/>
      <c r="BN47" s="587"/>
      <c r="BO47" s="587"/>
      <c r="BP47" s="587"/>
      <c r="BQ47" s="587"/>
      <c r="BR47" s="648"/>
      <c r="BS47" s="648"/>
      <c r="BT47" s="648"/>
      <c r="BU47" s="648"/>
      <c r="BV47" s="678"/>
      <c r="BW47" s="678"/>
      <c r="BX47" s="678"/>
      <c r="BY47" s="678"/>
      <c r="BZ47" s="587"/>
      <c r="CA47" s="587"/>
      <c r="CB47" s="587"/>
      <c r="CC47" s="587"/>
      <c r="CD47" s="587"/>
      <c r="CE47" s="587"/>
      <c r="CF47" s="593"/>
      <c r="CG47" s="983"/>
      <c r="CH47" s="983"/>
      <c r="CI47" s="983"/>
      <c r="CJ47" s="984"/>
      <c r="CK47" s="984"/>
      <c r="CL47" s="984"/>
      <c r="CM47" s="984"/>
      <c r="CN47" s="678"/>
      <c r="CO47" s="678"/>
      <c r="CP47" s="678"/>
      <c r="CQ47" s="678"/>
      <c r="CR47" s="587"/>
      <c r="CS47" s="587"/>
      <c r="CT47" s="587"/>
      <c r="CU47" s="589"/>
      <c r="CV47" s="589"/>
      <c r="CW47" s="589"/>
      <c r="CX47" s="589"/>
      <c r="CY47" s="593"/>
      <c r="CZ47" s="588"/>
      <c r="DA47" s="588"/>
      <c r="DB47" s="588"/>
      <c r="DC47" s="647"/>
      <c r="DD47" s="590"/>
      <c r="DE47" s="590"/>
      <c r="DF47" s="590"/>
      <c r="DG47" s="589"/>
      <c r="DH47" s="589"/>
      <c r="DI47" s="589"/>
      <c r="DK47" s="324"/>
      <c r="DL47" s="324"/>
      <c r="DM47" s="324"/>
      <c r="DN47" s="324"/>
      <c r="DO47" s="324"/>
      <c r="DP47" s="324"/>
      <c r="DQ47" s="324"/>
      <c r="DR47" s="324"/>
      <c r="DS47" s="324"/>
      <c r="DT47" s="324"/>
      <c r="DU47" s="324"/>
      <c r="EE47" s="698"/>
      <c r="FZ47" s="959"/>
      <c r="GA47" s="959"/>
      <c r="GB47" s="959"/>
      <c r="GC47" s="959"/>
      <c r="GD47" s="959"/>
      <c r="GE47" s="959"/>
      <c r="GF47" s="959"/>
      <c r="GG47" s="959"/>
      <c r="GH47" s="959"/>
      <c r="GI47" s="959"/>
      <c r="GJ47" s="959"/>
      <c r="GK47" s="959"/>
      <c r="GL47" s="966"/>
      <c r="GM47" s="966"/>
      <c r="GN47" s="966"/>
      <c r="GO47" s="966"/>
      <c r="GP47" s="966"/>
      <c r="GQ47" s="966"/>
      <c r="GR47" s="966"/>
      <c r="GS47" s="966"/>
      <c r="GT47" s="966"/>
      <c r="GU47" s="966"/>
      <c r="GV47" s="966"/>
      <c r="GW47" s="966"/>
      <c r="GX47" s="959"/>
      <c r="GY47" s="959"/>
      <c r="GZ47" s="959"/>
      <c r="HA47" s="959"/>
      <c r="HB47" s="959"/>
      <c r="HC47" s="959"/>
      <c r="HD47" s="959"/>
      <c r="HE47" s="959"/>
      <c r="HF47" s="959"/>
      <c r="HG47" s="959"/>
      <c r="HH47" s="959"/>
      <c r="HI47" s="959"/>
      <c r="IA47" s="695"/>
    </row>
    <row r="48" spans="1:249" ht="8.1" customHeight="1" x14ac:dyDescent="0.35">
      <c r="E48" s="580"/>
      <c r="F48" s="580"/>
      <c r="G48" s="580"/>
      <c r="H48" s="580"/>
      <c r="J48" s="581"/>
      <c r="K48" s="581"/>
      <c r="L48" s="581"/>
      <c r="M48" s="581"/>
      <c r="N48" s="582"/>
      <c r="O48" s="582"/>
      <c r="P48" s="582"/>
      <c r="Q48" s="583"/>
      <c r="R48" s="583"/>
      <c r="AD48" s="587"/>
      <c r="AE48" s="587"/>
      <c r="AF48" s="587"/>
      <c r="AG48" s="587"/>
      <c r="AH48" s="588"/>
      <c r="AI48" s="588"/>
      <c r="AJ48" s="588"/>
      <c r="AK48" s="588"/>
      <c r="AL48" s="588"/>
      <c r="AM48" s="588"/>
      <c r="AN48" s="588"/>
      <c r="AO48" s="588"/>
      <c r="AP48" s="587"/>
      <c r="AQ48" s="587"/>
      <c r="AR48" s="587"/>
      <c r="AS48" s="689"/>
      <c r="AT48" s="689"/>
      <c r="AU48" s="689"/>
      <c r="AV48" s="592"/>
      <c r="AW48" s="587"/>
      <c r="AX48" s="587"/>
      <c r="AY48" s="587"/>
      <c r="AZ48" s="588"/>
      <c r="BA48" s="588"/>
      <c r="BB48" s="588"/>
      <c r="BC48" s="588"/>
      <c r="BD48" s="588"/>
      <c r="BE48" s="588"/>
      <c r="BF48" s="588"/>
      <c r="BG48" s="588"/>
      <c r="BH48" s="587"/>
      <c r="BI48" s="587"/>
      <c r="BJ48" s="587"/>
      <c r="BK48" s="586"/>
      <c r="BL48" s="586"/>
      <c r="BM48" s="587"/>
      <c r="BN48" s="587"/>
      <c r="BO48" s="587"/>
      <c r="BP48" s="587"/>
      <c r="BQ48" s="587"/>
      <c r="BR48" s="648"/>
      <c r="BS48" s="648"/>
      <c r="BT48" s="648"/>
      <c r="BU48" s="648"/>
      <c r="BV48" s="678"/>
      <c r="BW48" s="678"/>
      <c r="BX48" s="678"/>
      <c r="BY48" s="678"/>
      <c r="BZ48" s="587"/>
      <c r="CA48" s="587"/>
      <c r="CB48" s="587"/>
      <c r="CC48" s="587"/>
      <c r="CD48" s="587"/>
      <c r="CE48" s="587"/>
      <c r="CF48" s="593"/>
      <c r="CG48" s="983"/>
      <c r="CH48" s="983"/>
      <c r="CI48" s="983"/>
      <c r="CJ48" s="984"/>
      <c r="CK48" s="984"/>
      <c r="CL48" s="984"/>
      <c r="CM48" s="984"/>
      <c r="CN48" s="678"/>
      <c r="CO48" s="678"/>
      <c r="CP48" s="678"/>
      <c r="CQ48" s="678"/>
      <c r="CR48" s="587"/>
      <c r="CS48" s="587"/>
      <c r="CT48" s="587"/>
      <c r="CU48" s="589"/>
      <c r="CV48" s="589"/>
      <c r="CW48" s="589"/>
      <c r="CX48" s="589"/>
      <c r="CY48" s="593"/>
      <c r="CZ48" s="588"/>
      <c r="DA48" s="588"/>
      <c r="DB48" s="588"/>
      <c r="DC48" s="647"/>
      <c r="DD48" s="590"/>
      <c r="DE48" s="590"/>
      <c r="DF48" s="590"/>
      <c r="DG48" s="589"/>
      <c r="DH48" s="589"/>
      <c r="DI48" s="589"/>
      <c r="DK48" s="324"/>
      <c r="DL48" s="324"/>
      <c r="DM48" s="324"/>
      <c r="DN48" s="324"/>
      <c r="DO48" s="324"/>
      <c r="DP48" s="324"/>
      <c r="DQ48" s="324"/>
      <c r="DR48" s="324"/>
      <c r="DS48" s="324"/>
      <c r="DT48" s="324"/>
      <c r="DU48" s="324"/>
      <c r="EE48" s="698"/>
      <c r="FZ48" s="959"/>
      <c r="GA48" s="959"/>
      <c r="GB48" s="959"/>
      <c r="GC48" s="959"/>
      <c r="GD48" s="959"/>
      <c r="GE48" s="959"/>
      <c r="GF48" s="959"/>
      <c r="GG48" s="959"/>
      <c r="GH48" s="959"/>
      <c r="GI48" s="959"/>
      <c r="GJ48" s="959"/>
      <c r="GK48" s="959"/>
      <c r="GL48" s="966"/>
      <c r="GM48" s="966"/>
      <c r="GN48" s="966"/>
      <c r="GO48" s="966"/>
      <c r="GP48" s="966"/>
      <c r="GQ48" s="966"/>
      <c r="GR48" s="966"/>
      <c r="GS48" s="966"/>
      <c r="GT48" s="966"/>
      <c r="GU48" s="966"/>
      <c r="GV48" s="966"/>
      <c r="GW48" s="966"/>
      <c r="GX48" s="959"/>
      <c r="GY48" s="959"/>
      <c r="GZ48" s="959"/>
      <c r="HA48" s="959"/>
      <c r="HB48" s="959"/>
      <c r="HC48" s="959"/>
      <c r="HD48" s="959"/>
      <c r="HE48" s="959"/>
      <c r="HF48" s="959"/>
      <c r="HG48" s="959"/>
      <c r="HH48" s="959"/>
      <c r="HI48" s="959"/>
      <c r="IA48" s="695"/>
    </row>
    <row r="49" spans="5:235" ht="8.1" customHeight="1" x14ac:dyDescent="0.35">
      <c r="E49" s="580"/>
      <c r="F49" s="580"/>
      <c r="G49" s="580"/>
      <c r="H49" s="580"/>
      <c r="J49" s="581"/>
      <c r="K49" s="581"/>
      <c r="L49" s="581"/>
      <c r="M49" s="581"/>
      <c r="N49" s="582"/>
      <c r="O49" s="582"/>
      <c r="P49" s="582"/>
      <c r="Q49" s="583"/>
      <c r="R49" s="583"/>
      <c r="AD49" s="587"/>
      <c r="AE49" s="587"/>
      <c r="AF49" s="587"/>
      <c r="AG49" s="587"/>
      <c r="AH49" s="588"/>
      <c r="AI49" s="588"/>
      <c r="AJ49" s="588"/>
      <c r="AK49" s="588"/>
      <c r="AL49" s="588"/>
      <c r="AM49" s="588"/>
      <c r="AN49" s="588"/>
      <c r="AO49" s="588"/>
      <c r="AP49" s="587"/>
      <c r="AQ49" s="587"/>
      <c r="AR49" s="587"/>
      <c r="AS49" s="689"/>
      <c r="AT49" s="689"/>
      <c r="AU49" s="689"/>
      <c r="AV49" s="592"/>
      <c r="AW49" s="587"/>
      <c r="AX49" s="587"/>
      <c r="AY49" s="587"/>
      <c r="AZ49" s="588"/>
      <c r="BA49" s="588"/>
      <c r="BB49" s="588"/>
      <c r="BC49" s="588"/>
      <c r="BD49" s="588"/>
      <c r="BE49" s="588"/>
      <c r="BF49" s="588"/>
      <c r="BG49" s="588"/>
      <c r="BH49" s="587"/>
      <c r="BI49" s="587"/>
      <c r="BJ49" s="587"/>
      <c r="BK49" s="586"/>
      <c r="BL49" s="586"/>
      <c r="BM49" s="587"/>
      <c r="BN49" s="587"/>
      <c r="BO49" s="587"/>
      <c r="BP49" s="587"/>
      <c r="BQ49" s="587"/>
      <c r="BR49" s="648"/>
      <c r="BS49" s="648"/>
      <c r="BT49" s="648"/>
      <c r="BU49" s="648"/>
      <c r="BV49" s="678"/>
      <c r="BW49" s="678"/>
      <c r="BX49" s="678"/>
      <c r="BY49" s="678"/>
      <c r="BZ49" s="587"/>
      <c r="CA49" s="587"/>
      <c r="CB49" s="587"/>
      <c r="CC49" s="587"/>
      <c r="CD49" s="587"/>
      <c r="CE49" s="587"/>
      <c r="CF49" s="593"/>
      <c r="CG49" s="983"/>
      <c r="CH49" s="983"/>
      <c r="CI49" s="983"/>
      <c r="CJ49" s="984"/>
      <c r="CK49" s="984"/>
      <c r="CL49" s="984"/>
      <c r="CM49" s="984"/>
      <c r="CN49" s="678"/>
      <c r="CO49" s="678"/>
      <c r="CP49" s="678"/>
      <c r="CQ49" s="678"/>
      <c r="CR49" s="587"/>
      <c r="CS49" s="587"/>
      <c r="CT49" s="587"/>
      <c r="CU49" s="589"/>
      <c r="CV49" s="589"/>
      <c r="CW49" s="589"/>
      <c r="CX49" s="589"/>
      <c r="CY49" s="593"/>
      <c r="CZ49" s="588"/>
      <c r="DA49" s="588"/>
      <c r="DB49" s="588"/>
      <c r="DC49" s="647"/>
      <c r="DD49" s="590"/>
      <c r="DE49" s="590"/>
      <c r="DF49" s="590"/>
      <c r="DG49" s="589"/>
      <c r="DH49" s="589"/>
      <c r="DI49" s="589"/>
      <c r="DK49" s="324"/>
      <c r="DL49" s="324"/>
      <c r="DM49" s="324"/>
      <c r="DN49" s="324"/>
      <c r="DO49" s="324"/>
      <c r="DP49" s="324"/>
      <c r="DQ49" s="324"/>
      <c r="DR49" s="324"/>
      <c r="DS49" s="324"/>
      <c r="DT49" s="324"/>
      <c r="DU49" s="324"/>
      <c r="EE49" s="698"/>
      <c r="FZ49" s="960"/>
      <c r="GA49" s="960"/>
      <c r="GB49" s="960"/>
      <c r="GC49" s="960"/>
      <c r="GD49" s="960"/>
      <c r="GE49" s="960"/>
      <c r="GF49" s="960"/>
      <c r="GG49" s="960"/>
      <c r="GH49" s="960"/>
      <c r="GI49" s="960"/>
      <c r="GJ49" s="960"/>
      <c r="GK49" s="960"/>
      <c r="GL49" s="967"/>
      <c r="GM49" s="967"/>
      <c r="GN49" s="967"/>
      <c r="GO49" s="967"/>
      <c r="GP49" s="967"/>
      <c r="GQ49" s="967"/>
      <c r="GR49" s="967"/>
      <c r="GS49" s="967"/>
      <c r="GT49" s="967"/>
      <c r="GU49" s="967"/>
      <c r="GV49" s="967"/>
      <c r="GW49" s="967"/>
      <c r="GX49" s="960"/>
      <c r="GY49" s="960"/>
      <c r="GZ49" s="960"/>
      <c r="HA49" s="960"/>
      <c r="HB49" s="960"/>
      <c r="HC49" s="960"/>
      <c r="HD49" s="960"/>
      <c r="HE49" s="960"/>
      <c r="HF49" s="960"/>
      <c r="HG49" s="960"/>
      <c r="HH49" s="960"/>
      <c r="HI49" s="960"/>
      <c r="IA49" s="695"/>
    </row>
    <row r="50" spans="5:235" ht="8.1" customHeight="1" x14ac:dyDescent="0.35">
      <c r="E50" s="580"/>
      <c r="F50" s="580"/>
      <c r="G50" s="580"/>
      <c r="H50" s="580"/>
      <c r="J50" s="581"/>
      <c r="K50" s="581"/>
      <c r="L50" s="581"/>
      <c r="M50" s="581"/>
      <c r="N50" s="582"/>
      <c r="O50" s="582"/>
      <c r="P50" s="582"/>
      <c r="Q50" s="583"/>
      <c r="R50" s="583"/>
      <c r="AD50" s="587"/>
      <c r="AE50" s="587"/>
      <c r="AF50" s="587"/>
      <c r="AG50" s="587"/>
      <c r="AH50" s="588"/>
      <c r="AI50" s="588"/>
      <c r="AJ50" s="588"/>
      <c r="AK50" s="588"/>
      <c r="AL50" s="588"/>
      <c r="AM50" s="588"/>
      <c r="AN50" s="588"/>
      <c r="AO50" s="588"/>
      <c r="AP50" s="587"/>
      <c r="AQ50" s="587"/>
      <c r="AR50" s="587"/>
      <c r="AS50" s="689"/>
      <c r="AT50" s="689"/>
      <c r="AU50" s="689"/>
      <c r="AV50" s="592"/>
      <c r="AW50" s="587"/>
      <c r="AX50" s="587"/>
      <c r="AY50" s="587"/>
      <c r="AZ50" s="588"/>
      <c r="BA50" s="588"/>
      <c r="BB50" s="588"/>
      <c r="BC50" s="588"/>
      <c r="BD50" s="588"/>
      <c r="BE50" s="588"/>
      <c r="BF50" s="588"/>
      <c r="BG50" s="588"/>
      <c r="BH50" s="587"/>
      <c r="BI50" s="587"/>
      <c r="BJ50" s="587"/>
      <c r="BK50" s="586"/>
      <c r="BL50" s="586"/>
      <c r="BM50" s="587"/>
      <c r="BN50" s="587"/>
      <c r="BO50" s="587"/>
      <c r="BP50" s="587"/>
      <c r="BQ50" s="587"/>
      <c r="BR50" s="648"/>
      <c r="BS50" s="648"/>
      <c r="BT50" s="648"/>
      <c r="BU50" s="648"/>
      <c r="BV50" s="678"/>
      <c r="BW50" s="678"/>
      <c r="BX50" s="678"/>
      <c r="BY50" s="678"/>
      <c r="BZ50" s="587"/>
      <c r="CA50" s="587"/>
      <c r="CB50" s="587"/>
      <c r="CC50" s="587"/>
      <c r="CD50" s="587"/>
      <c r="CE50" s="587"/>
      <c r="CF50" s="593"/>
      <c r="CG50" s="983"/>
      <c r="CH50" s="983"/>
      <c r="CI50" s="983"/>
      <c r="CJ50" s="984"/>
      <c r="CK50" s="984"/>
      <c r="CL50" s="984"/>
      <c r="CM50" s="984"/>
      <c r="CN50" s="678"/>
      <c r="CO50" s="678"/>
      <c r="CP50" s="678"/>
      <c r="CQ50" s="678"/>
      <c r="CR50" s="587"/>
      <c r="CS50" s="587"/>
      <c r="CT50" s="587"/>
      <c r="CU50" s="589"/>
      <c r="CV50" s="589"/>
      <c r="CW50" s="589"/>
      <c r="CX50" s="589"/>
      <c r="CY50" s="593"/>
      <c r="CZ50" s="588"/>
      <c r="DA50" s="588"/>
      <c r="DB50" s="588"/>
      <c r="DC50" s="647"/>
      <c r="DD50" s="590"/>
      <c r="DE50" s="590"/>
      <c r="DF50" s="590"/>
      <c r="DG50" s="589"/>
      <c r="DH50" s="589"/>
      <c r="DI50" s="589"/>
      <c r="DK50" s="324"/>
      <c r="DL50" s="324"/>
      <c r="DM50" s="324"/>
      <c r="DN50" s="324"/>
      <c r="DO50" s="324"/>
      <c r="DP50" s="324"/>
      <c r="DQ50" s="324"/>
      <c r="DR50" s="324"/>
      <c r="DS50" s="324"/>
      <c r="DT50" s="324"/>
      <c r="DU50" s="324"/>
      <c r="EE50" s="698"/>
      <c r="FZ50" s="961">
        <v>1</v>
      </c>
      <c r="GA50" s="961"/>
      <c r="GB50" s="961"/>
      <c r="GC50" s="961"/>
      <c r="GD50" s="961">
        <v>2</v>
      </c>
      <c r="GE50" s="961"/>
      <c r="GF50" s="961"/>
      <c r="GG50" s="961"/>
      <c r="GH50" s="961">
        <v>3</v>
      </c>
      <c r="GI50" s="961"/>
      <c r="GJ50" s="961"/>
      <c r="GK50" s="961"/>
      <c r="GL50" s="961">
        <v>4</v>
      </c>
      <c r="GM50" s="961"/>
      <c r="GN50" s="961"/>
      <c r="GO50" s="961"/>
      <c r="GP50" s="961">
        <v>5</v>
      </c>
      <c r="GQ50" s="961"/>
      <c r="GR50" s="961"/>
      <c r="GS50" s="961"/>
      <c r="GT50" s="961">
        <v>6</v>
      </c>
      <c r="GU50" s="961"/>
      <c r="GV50" s="961"/>
      <c r="GW50" s="961"/>
      <c r="GX50" s="961">
        <v>7</v>
      </c>
      <c r="GY50" s="961"/>
      <c r="GZ50" s="961"/>
      <c r="HA50" s="961"/>
      <c r="HB50" s="961">
        <v>8</v>
      </c>
      <c r="HC50" s="961"/>
      <c r="HD50" s="961"/>
      <c r="HE50" s="961"/>
      <c r="HF50" s="961">
        <v>9</v>
      </c>
      <c r="HG50" s="961"/>
      <c r="HH50" s="961"/>
      <c r="HI50" s="961"/>
      <c r="HS50" s="945">
        <v>10</v>
      </c>
      <c r="HT50" s="945"/>
      <c r="HU50" s="945"/>
      <c r="HV50" s="979"/>
      <c r="HW50" s="1082" t="str">
        <f>TOTALS!$P$19</f>
        <v>TAG_10</v>
      </c>
      <c r="HX50" s="1082"/>
      <c r="HY50" s="1082"/>
      <c r="HZ50" s="1083"/>
      <c r="IA50" s="695"/>
    </row>
    <row r="51" spans="5:235" ht="8.1" customHeight="1" x14ac:dyDescent="0.35">
      <c r="E51" s="580"/>
      <c r="F51" s="580"/>
      <c r="G51" s="580"/>
      <c r="H51" s="580"/>
      <c r="J51" s="581"/>
      <c r="K51" s="581"/>
      <c r="L51" s="581"/>
      <c r="M51" s="581"/>
      <c r="N51" s="582"/>
      <c r="O51" s="582"/>
      <c r="P51" s="582"/>
      <c r="Q51" s="583"/>
      <c r="R51" s="583"/>
      <c r="AD51" s="587"/>
      <c r="AE51" s="587"/>
      <c r="AF51" s="587"/>
      <c r="AG51" s="587"/>
      <c r="AH51" s="588"/>
      <c r="AI51" s="588"/>
      <c r="AJ51" s="588"/>
      <c r="AK51" s="588"/>
      <c r="AL51" s="588"/>
      <c r="AM51" s="588"/>
      <c r="AN51" s="588"/>
      <c r="AO51" s="588"/>
      <c r="AP51" s="587"/>
      <c r="AQ51" s="587"/>
      <c r="AR51" s="587"/>
      <c r="AS51" s="689"/>
      <c r="AT51" s="689"/>
      <c r="AU51" s="689"/>
      <c r="AV51" s="592"/>
      <c r="AW51" s="587"/>
      <c r="AX51" s="587"/>
      <c r="AY51" s="587"/>
      <c r="AZ51" s="588"/>
      <c r="BA51" s="588"/>
      <c r="BB51" s="588"/>
      <c r="BC51" s="588"/>
      <c r="BD51" s="588"/>
      <c r="BE51" s="588"/>
      <c r="BF51" s="588"/>
      <c r="BG51" s="588"/>
      <c r="BH51" s="587"/>
      <c r="BI51" s="587"/>
      <c r="BJ51" s="587"/>
      <c r="BK51" s="586"/>
      <c r="BL51" s="586"/>
      <c r="BM51" s="587"/>
      <c r="BN51" s="587"/>
      <c r="BO51" s="587"/>
      <c r="BP51" s="587"/>
      <c r="BQ51" s="587"/>
      <c r="BR51" s="648"/>
      <c r="BS51" s="648"/>
      <c r="BT51" s="648"/>
      <c r="BU51" s="648"/>
      <c r="BV51" s="678"/>
      <c r="BW51" s="678"/>
      <c r="BX51" s="678"/>
      <c r="BY51" s="678"/>
      <c r="BZ51" s="587"/>
      <c r="CA51" s="587"/>
      <c r="CB51" s="587"/>
      <c r="CC51" s="587"/>
      <c r="CD51" s="587"/>
      <c r="CE51" s="587"/>
      <c r="CF51" s="593"/>
      <c r="CG51" s="983"/>
      <c r="CH51" s="983"/>
      <c r="CI51" s="983"/>
      <c r="CJ51" s="984"/>
      <c r="CK51" s="984"/>
      <c r="CL51" s="984"/>
      <c r="CM51" s="984"/>
      <c r="CN51" s="678"/>
      <c r="CO51" s="678"/>
      <c r="CP51" s="678"/>
      <c r="CQ51" s="678"/>
      <c r="CR51" s="587"/>
      <c r="CS51" s="587"/>
      <c r="CT51" s="587"/>
      <c r="CU51" s="589"/>
      <c r="CV51" s="589"/>
      <c r="CW51" s="589"/>
      <c r="CX51" s="589"/>
      <c r="CY51" s="593"/>
      <c r="CZ51" s="588"/>
      <c r="DA51" s="588"/>
      <c r="DB51" s="588"/>
      <c r="DC51" s="647"/>
      <c r="DD51" s="590"/>
      <c r="DE51" s="590"/>
      <c r="DF51" s="590"/>
      <c r="DG51" s="589"/>
      <c r="DH51" s="589"/>
      <c r="DI51" s="589"/>
      <c r="DK51" s="324"/>
      <c r="DL51" s="324"/>
      <c r="DM51" s="324"/>
      <c r="DN51" s="324"/>
      <c r="DO51" s="324"/>
      <c r="DP51" s="324"/>
      <c r="DQ51" s="324"/>
      <c r="DR51" s="324"/>
      <c r="DS51" s="324"/>
      <c r="DT51" s="324"/>
      <c r="DU51" s="324"/>
      <c r="EE51" s="698"/>
      <c r="FZ51" s="945"/>
      <c r="GA51" s="945"/>
      <c r="GB51" s="945"/>
      <c r="GC51" s="945"/>
      <c r="GD51" s="945"/>
      <c r="GE51" s="945"/>
      <c r="GF51" s="945"/>
      <c r="GG51" s="945"/>
      <c r="GH51" s="945"/>
      <c r="GI51" s="945"/>
      <c r="GJ51" s="945"/>
      <c r="GK51" s="945"/>
      <c r="GL51" s="945"/>
      <c r="GM51" s="945"/>
      <c r="GN51" s="945"/>
      <c r="GO51" s="945"/>
      <c r="GP51" s="945"/>
      <c r="GQ51" s="945"/>
      <c r="GR51" s="945"/>
      <c r="GS51" s="945"/>
      <c r="GT51" s="945"/>
      <c r="GU51" s="945"/>
      <c r="GV51" s="945"/>
      <c r="GW51" s="945"/>
      <c r="GX51" s="945"/>
      <c r="GY51" s="945"/>
      <c r="GZ51" s="945"/>
      <c r="HA51" s="945"/>
      <c r="HB51" s="945"/>
      <c r="HC51" s="945"/>
      <c r="HD51" s="945"/>
      <c r="HE51" s="945"/>
      <c r="HF51" s="945"/>
      <c r="HG51" s="945"/>
      <c r="HH51" s="945"/>
      <c r="HI51" s="945"/>
      <c r="HS51" s="945"/>
      <c r="HT51" s="945"/>
      <c r="HU51" s="945"/>
      <c r="HV51" s="979"/>
      <c r="HW51" s="1084"/>
      <c r="HX51" s="1084"/>
      <c r="HY51" s="1084"/>
      <c r="HZ51" s="1085"/>
      <c r="IA51" s="695"/>
    </row>
    <row r="52" spans="5:235" ht="8.1" customHeight="1" x14ac:dyDescent="0.35">
      <c r="E52" s="580"/>
      <c r="F52" s="580"/>
      <c r="G52" s="580"/>
      <c r="H52" s="580"/>
      <c r="J52" s="581"/>
      <c r="K52" s="581"/>
      <c r="L52" s="581"/>
      <c r="M52" s="581"/>
      <c r="N52" s="582"/>
      <c r="O52" s="582"/>
      <c r="P52" s="582"/>
      <c r="Q52" s="583"/>
      <c r="R52" s="583"/>
      <c r="AD52" s="587"/>
      <c r="AE52" s="587"/>
      <c r="AF52" s="587"/>
      <c r="AG52" s="587"/>
      <c r="AH52" s="588"/>
      <c r="AI52" s="588"/>
      <c r="AJ52" s="588"/>
      <c r="AK52" s="588"/>
      <c r="AL52" s="588"/>
      <c r="AM52" s="588"/>
      <c r="AN52" s="588"/>
      <c r="AO52" s="588"/>
      <c r="AP52" s="587"/>
      <c r="AQ52" s="587"/>
      <c r="AR52" s="587"/>
      <c r="AS52" s="689"/>
      <c r="AT52" s="689"/>
      <c r="AU52" s="689"/>
      <c r="AV52" s="592"/>
      <c r="AW52" s="587"/>
      <c r="AX52" s="587"/>
      <c r="AY52" s="587"/>
      <c r="AZ52" s="588"/>
      <c r="BA52" s="588"/>
      <c r="BB52" s="588"/>
      <c r="BC52" s="588"/>
      <c r="BD52" s="588"/>
      <c r="BE52" s="588"/>
      <c r="BF52" s="588"/>
      <c r="BG52" s="588"/>
      <c r="BH52" s="587"/>
      <c r="BI52" s="587"/>
      <c r="BJ52" s="587"/>
      <c r="BK52" s="586"/>
      <c r="BL52" s="586"/>
      <c r="BM52" s="587"/>
      <c r="BN52" s="587"/>
      <c r="BO52" s="587"/>
      <c r="BP52" s="587"/>
      <c r="BQ52" s="587"/>
      <c r="BR52" s="648"/>
      <c r="BS52" s="648"/>
      <c r="BT52" s="648"/>
      <c r="BU52" s="648"/>
      <c r="BV52" s="678"/>
      <c r="BW52" s="678"/>
      <c r="BX52" s="678"/>
      <c r="BY52" s="678"/>
      <c r="BZ52" s="587"/>
      <c r="CA52" s="587"/>
      <c r="CB52" s="587"/>
      <c r="CC52" s="587"/>
      <c r="CD52" s="587"/>
      <c r="CE52" s="587"/>
      <c r="CF52" s="593"/>
      <c r="CG52" s="983"/>
      <c r="CH52" s="983"/>
      <c r="CI52" s="983"/>
      <c r="CJ52" s="984"/>
      <c r="CK52" s="984"/>
      <c r="CL52" s="984"/>
      <c r="CM52" s="984"/>
      <c r="CN52" s="678"/>
      <c r="CO52" s="678"/>
      <c r="CP52" s="678"/>
      <c r="CQ52" s="678"/>
      <c r="CR52" s="587"/>
      <c r="CS52" s="587"/>
      <c r="CT52" s="587"/>
      <c r="CU52" s="589"/>
      <c r="CV52" s="589"/>
      <c r="CW52" s="589"/>
      <c r="CX52" s="589"/>
      <c r="CY52" s="593"/>
      <c r="CZ52" s="588"/>
      <c r="DA52" s="588"/>
      <c r="DB52" s="588"/>
      <c r="DC52" s="647"/>
      <c r="DD52" s="590"/>
      <c r="DE52" s="590"/>
      <c r="DF52" s="590"/>
      <c r="DG52" s="589"/>
      <c r="DH52" s="589"/>
      <c r="DI52" s="589"/>
      <c r="DK52" s="324"/>
      <c r="DL52" s="324"/>
      <c r="DM52" s="324"/>
      <c r="DN52" s="324"/>
      <c r="DO52" s="324"/>
      <c r="DP52" s="324"/>
      <c r="DQ52" s="324"/>
      <c r="DR52" s="324"/>
      <c r="DS52" s="324"/>
      <c r="DT52" s="324"/>
      <c r="DU52" s="324"/>
      <c r="EE52" s="698"/>
      <c r="FZ52" s="945"/>
      <c r="GA52" s="945"/>
      <c r="GB52" s="945"/>
      <c r="GC52" s="945"/>
      <c r="GD52" s="945"/>
      <c r="GE52" s="945"/>
      <c r="GF52" s="945"/>
      <c r="GG52" s="945"/>
      <c r="GH52" s="945"/>
      <c r="GI52" s="945"/>
      <c r="GJ52" s="945"/>
      <c r="GK52" s="945"/>
      <c r="GL52" s="945"/>
      <c r="GM52" s="945"/>
      <c r="GN52" s="945"/>
      <c r="GO52" s="945"/>
      <c r="GP52" s="945"/>
      <c r="GQ52" s="945"/>
      <c r="GR52" s="945"/>
      <c r="GS52" s="945"/>
      <c r="GT52" s="945"/>
      <c r="GU52" s="945"/>
      <c r="GV52" s="945"/>
      <c r="GW52" s="945"/>
      <c r="GX52" s="945"/>
      <c r="GY52" s="945"/>
      <c r="GZ52" s="945"/>
      <c r="HA52" s="945"/>
      <c r="HB52" s="945"/>
      <c r="HC52" s="945"/>
      <c r="HD52" s="945"/>
      <c r="HE52" s="945"/>
      <c r="HF52" s="945"/>
      <c r="HG52" s="945"/>
      <c r="HH52" s="945"/>
      <c r="HI52" s="945"/>
      <c r="HS52" s="945"/>
      <c r="HT52" s="945"/>
      <c r="HU52" s="945"/>
      <c r="HV52" s="979"/>
      <c r="HW52" s="1084"/>
      <c r="HX52" s="1084"/>
      <c r="HY52" s="1084"/>
      <c r="HZ52" s="1085"/>
      <c r="IA52" s="695"/>
    </row>
    <row r="53" spans="5:235" ht="8.1" customHeight="1" x14ac:dyDescent="0.35">
      <c r="E53" s="580"/>
      <c r="F53" s="580"/>
      <c r="G53" s="580"/>
      <c r="H53" s="580"/>
      <c r="J53" s="581"/>
      <c r="K53" s="581"/>
      <c r="L53" s="581"/>
      <c r="M53" s="581"/>
      <c r="N53" s="582"/>
      <c r="O53" s="582"/>
      <c r="P53" s="582"/>
      <c r="Q53" s="583"/>
      <c r="R53" s="583"/>
      <c r="AD53" s="587"/>
      <c r="AE53" s="587"/>
      <c r="AF53" s="587"/>
      <c r="AG53" s="587"/>
      <c r="AH53" s="588"/>
      <c r="AI53" s="588"/>
      <c r="AJ53" s="588"/>
      <c r="AK53" s="588"/>
      <c r="AL53" s="588"/>
      <c r="AM53" s="588"/>
      <c r="AN53" s="588"/>
      <c r="AO53" s="588"/>
      <c r="AP53" s="587"/>
      <c r="AQ53" s="587"/>
      <c r="AR53" s="587"/>
      <c r="AS53" s="689"/>
      <c r="AT53" s="689"/>
      <c r="AU53" s="689"/>
      <c r="AV53" s="592"/>
      <c r="AW53" s="587"/>
      <c r="AX53" s="587"/>
      <c r="AY53" s="587"/>
      <c r="AZ53" s="588"/>
      <c r="BA53" s="588"/>
      <c r="BB53" s="588"/>
      <c r="BC53" s="588"/>
      <c r="BD53" s="588"/>
      <c r="BE53" s="588"/>
      <c r="BF53" s="588"/>
      <c r="BG53" s="588"/>
      <c r="BH53" s="587"/>
      <c r="BI53" s="587"/>
      <c r="BJ53" s="587"/>
      <c r="BK53" s="586"/>
      <c r="BL53" s="586"/>
      <c r="BM53" s="587"/>
      <c r="BN53" s="587"/>
      <c r="BO53" s="587"/>
      <c r="BP53" s="587"/>
      <c r="BQ53" s="587"/>
      <c r="BR53" s="648"/>
      <c r="BS53" s="648"/>
      <c r="BT53" s="648"/>
      <c r="BU53" s="648"/>
      <c r="BV53" s="678"/>
      <c r="BW53" s="678"/>
      <c r="BX53" s="678"/>
      <c r="BY53" s="678"/>
      <c r="BZ53" s="587"/>
      <c r="CA53" s="587"/>
      <c r="CB53" s="587"/>
      <c r="CC53" s="587"/>
      <c r="CD53" s="587"/>
      <c r="CE53" s="587"/>
      <c r="CF53" s="593"/>
      <c r="CG53" s="983"/>
      <c r="CH53" s="983"/>
      <c r="CI53" s="983"/>
      <c r="CJ53" s="984"/>
      <c r="CK53" s="984"/>
      <c r="CL53" s="984"/>
      <c r="CM53" s="984"/>
      <c r="CN53" s="678"/>
      <c r="CO53" s="678"/>
      <c r="CP53" s="678"/>
      <c r="CQ53" s="678"/>
      <c r="CR53" s="587"/>
      <c r="CS53" s="587"/>
      <c r="CT53" s="587"/>
      <c r="CU53" s="589"/>
      <c r="CV53" s="589"/>
      <c r="CW53" s="589"/>
      <c r="CX53" s="589"/>
      <c r="CY53" s="593"/>
      <c r="EE53" s="733"/>
      <c r="FZ53" s="945"/>
      <c r="GA53" s="945"/>
      <c r="GB53" s="945"/>
      <c r="GC53" s="945"/>
      <c r="GD53" s="945"/>
      <c r="GE53" s="945"/>
      <c r="GF53" s="945"/>
      <c r="GG53" s="945"/>
      <c r="GH53" s="945"/>
      <c r="GI53" s="945"/>
      <c r="GJ53" s="945"/>
      <c r="GK53" s="945"/>
      <c r="GL53" s="945"/>
      <c r="GM53" s="945"/>
      <c r="GN53" s="945"/>
      <c r="GO53" s="945"/>
      <c r="GP53" s="945"/>
      <c r="GQ53" s="945"/>
      <c r="GR53" s="945"/>
      <c r="GS53" s="945"/>
      <c r="GT53" s="945"/>
      <c r="GU53" s="945"/>
      <c r="GV53" s="945"/>
      <c r="GW53" s="945"/>
      <c r="GX53" s="945"/>
      <c r="GY53" s="945"/>
      <c r="GZ53" s="945"/>
      <c r="HA53" s="945"/>
      <c r="HB53" s="945"/>
      <c r="HC53" s="945"/>
      <c r="HD53" s="945"/>
      <c r="HE53" s="945"/>
      <c r="HF53" s="945"/>
      <c r="HG53" s="945"/>
      <c r="HH53" s="945"/>
      <c r="HI53" s="945"/>
      <c r="HS53" s="945"/>
      <c r="HT53" s="945"/>
      <c r="HU53" s="945"/>
      <c r="HV53" s="979"/>
      <c r="HW53" s="1086"/>
      <c r="HX53" s="1086"/>
      <c r="HY53" s="1086"/>
      <c r="HZ53" s="1087"/>
      <c r="IA53" s="695"/>
    </row>
    <row r="54" spans="5:235" ht="8.1" customHeight="1" x14ac:dyDescent="0.35">
      <c r="E54" s="580"/>
      <c r="F54" s="580"/>
      <c r="G54" s="580"/>
      <c r="H54" s="580"/>
      <c r="J54" s="581"/>
      <c r="K54" s="581"/>
      <c r="L54" s="581"/>
      <c r="M54" s="581"/>
      <c r="N54" s="582"/>
      <c r="O54" s="582"/>
      <c r="P54" s="582"/>
      <c r="Q54" s="583"/>
      <c r="R54" s="583"/>
      <c r="AD54" s="587"/>
      <c r="AE54" s="587"/>
      <c r="AF54" s="587"/>
      <c r="AG54" s="587"/>
      <c r="AH54" s="588"/>
      <c r="AI54" s="588"/>
      <c r="AJ54" s="588"/>
      <c r="AK54" s="588"/>
      <c r="AL54" s="588"/>
      <c r="AM54" s="588"/>
      <c r="AN54" s="588"/>
      <c r="AO54" s="588"/>
      <c r="AP54" s="587"/>
      <c r="AQ54" s="587"/>
      <c r="AR54" s="587"/>
      <c r="AS54" s="689"/>
      <c r="AT54" s="689"/>
      <c r="AU54" s="689"/>
      <c r="AV54" s="592"/>
      <c r="AW54" s="587"/>
      <c r="AX54" s="587"/>
      <c r="AY54" s="587"/>
      <c r="AZ54" s="588"/>
      <c r="BA54" s="588"/>
      <c r="BB54" s="588"/>
      <c r="BC54" s="588"/>
      <c r="BD54" s="588"/>
      <c r="BE54" s="588"/>
      <c r="BF54" s="588"/>
      <c r="BG54" s="588"/>
      <c r="BH54" s="587"/>
      <c r="BI54" s="587"/>
      <c r="BJ54" s="587"/>
      <c r="BK54" s="586"/>
      <c r="BL54" s="586"/>
      <c r="BM54" s="587"/>
      <c r="BN54" s="587"/>
      <c r="BO54" s="587"/>
      <c r="BP54" s="587"/>
      <c r="BQ54" s="587"/>
      <c r="BR54" s="648"/>
      <c r="BS54" s="648"/>
      <c r="BT54" s="648"/>
      <c r="BU54" s="648"/>
      <c r="BV54" s="678"/>
      <c r="BW54" s="678"/>
      <c r="BX54" s="678"/>
      <c r="BY54" s="678"/>
      <c r="BZ54" s="587"/>
      <c r="CA54" s="587"/>
      <c r="CB54" s="587"/>
      <c r="CC54" s="587"/>
      <c r="CD54" s="587"/>
      <c r="CE54" s="587"/>
      <c r="CF54" s="593"/>
      <c r="CG54" s="983"/>
      <c r="CH54" s="983"/>
      <c r="CI54" s="983"/>
      <c r="CJ54" s="984"/>
      <c r="CK54" s="984"/>
      <c r="CL54" s="984"/>
      <c r="CM54" s="984"/>
      <c r="CN54" s="678"/>
      <c r="CO54" s="678"/>
      <c r="CP54" s="678"/>
      <c r="CQ54" s="678"/>
      <c r="CR54" s="587"/>
      <c r="CS54" s="587"/>
      <c r="CT54" s="587"/>
      <c r="CU54" s="589"/>
      <c r="CV54" s="589"/>
      <c r="CW54" s="589"/>
      <c r="CX54" s="589"/>
      <c r="CY54" s="593"/>
      <c r="CZ54" s="588"/>
      <c r="DA54" s="588"/>
      <c r="DB54" s="588"/>
      <c r="DC54" s="647"/>
      <c r="DD54" s="590"/>
      <c r="DE54" s="590"/>
      <c r="DF54" s="590"/>
      <c r="DG54" s="589"/>
      <c r="DH54" s="589"/>
      <c r="DI54" s="589"/>
      <c r="DK54" s="324"/>
      <c r="DL54" s="324"/>
      <c r="DM54" s="324"/>
      <c r="DN54" s="324"/>
      <c r="DO54" s="324"/>
      <c r="DP54" s="324"/>
      <c r="DQ54" s="324"/>
      <c r="DR54" s="324"/>
      <c r="DS54" s="324"/>
      <c r="DT54" s="324"/>
      <c r="DU54" s="324"/>
      <c r="EE54" s="733"/>
      <c r="GM54" s="954"/>
      <c r="GN54" s="955"/>
      <c r="GO54" s="955"/>
      <c r="GP54" s="955"/>
      <c r="GQ54" s="955"/>
      <c r="GR54" s="955"/>
      <c r="GS54" s="955"/>
      <c r="HS54" s="945">
        <v>11</v>
      </c>
      <c r="HT54" s="945"/>
      <c r="HU54" s="945"/>
      <c r="HV54" s="979"/>
      <c r="HW54" s="1082" t="str">
        <f>TOTALS!$P$20</f>
        <v>TAG_11</v>
      </c>
      <c r="HX54" s="1082"/>
      <c r="HY54" s="1082"/>
      <c r="HZ54" s="1083"/>
      <c r="IA54" s="695"/>
    </row>
    <row r="55" spans="5:235" ht="8.1" customHeight="1" x14ac:dyDescent="0.35">
      <c r="E55" s="580"/>
      <c r="F55" s="580"/>
      <c r="G55" s="580"/>
      <c r="H55" s="580"/>
      <c r="J55" s="581"/>
      <c r="K55" s="581"/>
      <c r="L55" s="581"/>
      <c r="M55" s="581"/>
      <c r="N55" s="582"/>
      <c r="O55" s="582"/>
      <c r="P55" s="582"/>
      <c r="Q55" s="583"/>
      <c r="R55" s="583"/>
      <c r="AD55" s="587"/>
      <c r="AE55" s="587"/>
      <c r="AF55" s="587"/>
      <c r="AG55" s="587"/>
      <c r="AH55" s="588"/>
      <c r="AI55" s="588"/>
      <c r="AJ55" s="588"/>
      <c r="AK55" s="588"/>
      <c r="AL55" s="588"/>
      <c r="AM55" s="588"/>
      <c r="AN55" s="588"/>
      <c r="AO55" s="588"/>
      <c r="AP55" s="587"/>
      <c r="AQ55" s="587"/>
      <c r="AR55" s="587"/>
      <c r="AS55" s="689"/>
      <c r="AT55" s="689"/>
      <c r="AU55" s="689"/>
      <c r="AV55" s="592"/>
      <c r="AW55" s="587"/>
      <c r="AX55" s="587"/>
      <c r="AY55" s="587"/>
      <c r="AZ55" s="588"/>
      <c r="BA55" s="588"/>
      <c r="BB55" s="588"/>
      <c r="BC55" s="588"/>
      <c r="BD55" s="588"/>
      <c r="BE55" s="588"/>
      <c r="BF55" s="588"/>
      <c r="BG55" s="588"/>
      <c r="BH55" s="587"/>
      <c r="BI55" s="587"/>
      <c r="BJ55" s="587"/>
      <c r="BK55" s="586"/>
      <c r="BL55" s="586"/>
      <c r="BM55" s="587"/>
      <c r="BN55" s="587"/>
      <c r="BO55" s="587"/>
      <c r="BP55" s="587"/>
      <c r="BQ55" s="587"/>
      <c r="BR55" s="648"/>
      <c r="BS55" s="648"/>
      <c r="BT55" s="648"/>
      <c r="BU55" s="648"/>
      <c r="BV55" s="678"/>
      <c r="BW55" s="678"/>
      <c r="BX55" s="678"/>
      <c r="BY55" s="678"/>
      <c r="BZ55" s="587"/>
      <c r="CA55" s="587"/>
      <c r="CB55" s="587"/>
      <c r="CC55" s="587"/>
      <c r="CD55" s="587"/>
      <c r="CE55" s="587"/>
      <c r="CF55" s="593"/>
      <c r="CG55" s="983"/>
      <c r="CH55" s="983"/>
      <c r="CI55" s="983"/>
      <c r="CJ55" s="984"/>
      <c r="CK55" s="984"/>
      <c r="CL55" s="984"/>
      <c r="CM55" s="984"/>
      <c r="CN55" s="678"/>
      <c r="CO55" s="678"/>
      <c r="CP55" s="678"/>
      <c r="CQ55" s="678"/>
      <c r="CR55" s="587"/>
      <c r="CS55" s="587"/>
      <c r="CT55" s="587"/>
      <c r="CU55" s="589"/>
      <c r="CV55" s="589"/>
      <c r="CW55" s="589"/>
      <c r="CX55" s="589"/>
      <c r="CY55" s="593"/>
      <c r="CZ55" s="588"/>
      <c r="DA55" s="588"/>
      <c r="DB55" s="588"/>
      <c r="DC55" s="647"/>
      <c r="DD55" s="590"/>
      <c r="DE55" s="590"/>
      <c r="DF55" s="590"/>
      <c r="DG55" s="589"/>
      <c r="DH55" s="589"/>
      <c r="DI55" s="589"/>
      <c r="DK55" s="324"/>
      <c r="DL55" s="324"/>
      <c r="DM55" s="324"/>
      <c r="DN55" s="324"/>
      <c r="DO55" s="324"/>
      <c r="DP55" s="324"/>
      <c r="DQ55" s="324"/>
      <c r="DR55" s="324"/>
      <c r="DS55" s="324"/>
      <c r="DT55" s="324"/>
      <c r="DU55" s="324"/>
      <c r="EE55" s="733"/>
      <c r="GM55" s="955"/>
      <c r="GN55" s="955"/>
      <c r="GO55" s="955"/>
      <c r="GP55" s="955"/>
      <c r="GQ55" s="955"/>
      <c r="GR55" s="955"/>
      <c r="GS55" s="955"/>
      <c r="HS55" s="945"/>
      <c r="HT55" s="945"/>
      <c r="HU55" s="945"/>
      <c r="HV55" s="979"/>
      <c r="HW55" s="1084"/>
      <c r="HX55" s="1084"/>
      <c r="HY55" s="1084"/>
      <c r="HZ55" s="1085"/>
      <c r="IA55" s="695"/>
    </row>
    <row r="56" spans="5:235" ht="8.1" customHeight="1" x14ac:dyDescent="0.35">
      <c r="E56" s="580"/>
      <c r="F56" s="580"/>
      <c r="G56" s="580"/>
      <c r="H56" s="580"/>
      <c r="J56" s="581"/>
      <c r="K56" s="581"/>
      <c r="L56" s="581"/>
      <c r="M56" s="581"/>
      <c r="N56" s="582"/>
      <c r="O56" s="582"/>
      <c r="P56" s="582"/>
      <c r="Q56" s="583"/>
      <c r="R56" s="583"/>
      <c r="AD56" s="587"/>
      <c r="AE56" s="587"/>
      <c r="AF56" s="587"/>
      <c r="AG56" s="587"/>
      <c r="AH56" s="588"/>
      <c r="AI56" s="588"/>
      <c r="AJ56" s="588"/>
      <c r="AK56" s="588"/>
      <c r="AL56" s="588"/>
      <c r="AM56" s="588"/>
      <c r="AN56" s="588"/>
      <c r="AO56" s="588"/>
      <c r="AP56" s="587"/>
      <c r="AQ56" s="587"/>
      <c r="AR56" s="587"/>
      <c r="AS56" s="689"/>
      <c r="AT56" s="689"/>
      <c r="AU56" s="689"/>
      <c r="AV56" s="592"/>
      <c r="AW56" s="587"/>
      <c r="AX56" s="587"/>
      <c r="AY56" s="587"/>
      <c r="AZ56" s="588"/>
      <c r="BA56" s="588"/>
      <c r="BB56" s="588"/>
      <c r="BC56" s="588"/>
      <c r="BD56" s="588"/>
      <c r="BE56" s="588"/>
      <c r="BF56" s="588"/>
      <c r="BG56" s="588"/>
      <c r="BH56" s="587"/>
      <c r="BI56" s="587"/>
      <c r="BJ56" s="587"/>
      <c r="BK56" s="586"/>
      <c r="BL56" s="586"/>
      <c r="BM56" s="587"/>
      <c r="BN56" s="587"/>
      <c r="BO56" s="587"/>
      <c r="BP56" s="587"/>
      <c r="BQ56" s="587"/>
      <c r="BR56" s="648"/>
      <c r="BS56" s="648"/>
      <c r="BT56" s="648"/>
      <c r="BU56" s="648"/>
      <c r="BV56" s="678"/>
      <c r="BW56" s="678"/>
      <c r="BX56" s="678"/>
      <c r="BY56" s="678"/>
      <c r="BZ56" s="587"/>
      <c r="CA56" s="587"/>
      <c r="CB56" s="587"/>
      <c r="CC56" s="587"/>
      <c r="CD56" s="587"/>
      <c r="CE56" s="587"/>
      <c r="CF56" s="593"/>
      <c r="CG56" s="983"/>
      <c r="CH56" s="983"/>
      <c r="CI56" s="983"/>
      <c r="CJ56" s="984"/>
      <c r="CK56" s="984"/>
      <c r="CL56" s="984"/>
      <c r="CM56" s="984"/>
      <c r="CN56" s="678"/>
      <c r="CO56" s="678"/>
      <c r="CP56" s="678"/>
      <c r="CQ56" s="678"/>
      <c r="CR56" s="587"/>
      <c r="CS56" s="587"/>
      <c r="CT56" s="587"/>
      <c r="CU56" s="589"/>
      <c r="CV56" s="589"/>
      <c r="CW56" s="589"/>
      <c r="CX56" s="589"/>
      <c r="CY56" s="593"/>
      <c r="CZ56" s="588"/>
      <c r="DA56" s="588"/>
      <c r="DB56" s="588"/>
      <c r="DC56" s="647"/>
      <c r="DD56" s="590"/>
      <c r="DE56" s="590"/>
      <c r="DF56" s="590"/>
      <c r="DG56" s="589"/>
      <c r="DH56" s="589"/>
      <c r="DI56" s="589"/>
      <c r="DK56" s="324"/>
      <c r="DL56" s="324"/>
      <c r="DM56" s="324"/>
      <c r="DN56" s="324"/>
      <c r="DO56" s="324"/>
      <c r="DP56" s="324"/>
      <c r="DQ56" s="324"/>
      <c r="DR56" s="324"/>
      <c r="DS56" s="324"/>
      <c r="DT56" s="324"/>
      <c r="DU56" s="324"/>
      <c r="EE56" s="733"/>
      <c r="GM56" s="955"/>
      <c r="GN56" s="955"/>
      <c r="GO56" s="955"/>
      <c r="GP56" s="955"/>
      <c r="GQ56" s="955"/>
      <c r="GR56" s="955"/>
      <c r="GS56" s="955"/>
      <c r="HS56" s="945"/>
      <c r="HT56" s="945"/>
      <c r="HU56" s="945"/>
      <c r="HV56" s="979"/>
      <c r="HW56" s="1084"/>
      <c r="HX56" s="1084"/>
      <c r="HY56" s="1084"/>
      <c r="HZ56" s="1085"/>
      <c r="IA56" s="695"/>
    </row>
    <row r="57" spans="5:235" ht="8.1" customHeight="1" x14ac:dyDescent="0.35">
      <c r="E57" s="580"/>
      <c r="F57" s="580"/>
      <c r="G57" s="580"/>
      <c r="H57" s="580"/>
      <c r="J57" s="581"/>
      <c r="K57" s="581"/>
      <c r="L57" s="581"/>
      <c r="M57" s="581"/>
      <c r="N57" s="582"/>
      <c r="O57" s="582"/>
      <c r="P57" s="582"/>
      <c r="Q57" s="583"/>
      <c r="R57" s="583"/>
      <c r="AD57" s="587"/>
      <c r="AE57" s="587"/>
      <c r="AF57" s="587"/>
      <c r="AG57" s="587"/>
      <c r="AH57" s="588"/>
      <c r="AI57" s="588"/>
      <c r="AJ57" s="588"/>
      <c r="AK57" s="588"/>
      <c r="AL57" s="588"/>
      <c r="AM57" s="588"/>
      <c r="AN57" s="588"/>
      <c r="AO57" s="588"/>
      <c r="AP57" s="587"/>
      <c r="AQ57" s="587"/>
      <c r="AR57" s="587"/>
      <c r="AS57" s="689"/>
      <c r="AT57" s="689"/>
      <c r="AU57" s="689"/>
      <c r="AV57" s="592"/>
      <c r="AW57" s="587"/>
      <c r="AX57" s="587"/>
      <c r="AY57" s="587"/>
      <c r="AZ57" s="588"/>
      <c r="BA57" s="588"/>
      <c r="BB57" s="588"/>
      <c r="BC57" s="588"/>
      <c r="BD57" s="588"/>
      <c r="BE57" s="588"/>
      <c r="BF57" s="588"/>
      <c r="BG57" s="588"/>
      <c r="BH57" s="587"/>
      <c r="BI57" s="587"/>
      <c r="BJ57" s="587"/>
      <c r="BK57" s="586"/>
      <c r="BL57" s="586"/>
      <c r="BM57" s="587"/>
      <c r="BN57" s="587"/>
      <c r="BO57" s="587"/>
      <c r="BP57" s="587"/>
      <c r="BQ57" s="587"/>
      <c r="BR57" s="648"/>
      <c r="BS57" s="648"/>
      <c r="BT57" s="648"/>
      <c r="BU57" s="648"/>
      <c r="BV57" s="678"/>
      <c r="BW57" s="678"/>
      <c r="BX57" s="678"/>
      <c r="BY57" s="678"/>
      <c r="BZ57" s="587"/>
      <c r="CA57" s="587"/>
      <c r="CB57" s="587"/>
      <c r="CC57" s="587"/>
      <c r="CD57" s="587"/>
      <c r="CE57" s="587"/>
      <c r="CF57" s="593"/>
      <c r="CG57" s="983"/>
      <c r="CH57" s="983"/>
      <c r="CI57" s="983"/>
      <c r="CJ57" s="984"/>
      <c r="CK57" s="984"/>
      <c r="CL57" s="984"/>
      <c r="CM57" s="984"/>
      <c r="CN57" s="678"/>
      <c r="CO57" s="678"/>
      <c r="CP57" s="678"/>
      <c r="CQ57" s="678"/>
      <c r="CR57" s="587"/>
      <c r="CS57" s="587"/>
      <c r="CT57" s="587"/>
      <c r="CU57" s="589"/>
      <c r="CV57" s="589"/>
      <c r="CW57" s="589"/>
      <c r="CX57" s="589"/>
      <c r="CY57" s="593"/>
      <c r="CZ57" s="588"/>
      <c r="DA57" s="588"/>
      <c r="DB57" s="588"/>
      <c r="DC57" s="647"/>
      <c r="DD57" s="590"/>
      <c r="DE57" s="590"/>
      <c r="DF57" s="590"/>
      <c r="DG57" s="589"/>
      <c r="DH57" s="589"/>
      <c r="DI57" s="589"/>
      <c r="DK57" s="324"/>
      <c r="DL57" s="324"/>
      <c r="DM57" s="324"/>
      <c r="DN57" s="324"/>
      <c r="DO57" s="324"/>
      <c r="DP57" s="324"/>
      <c r="DQ57" s="324"/>
      <c r="DR57" s="324"/>
      <c r="DS57" s="324"/>
      <c r="DT57" s="324"/>
      <c r="DU57" s="324"/>
      <c r="EE57" s="733"/>
      <c r="GM57" s="955"/>
      <c r="GN57" s="955"/>
      <c r="GO57" s="955"/>
      <c r="GP57" s="955"/>
      <c r="GQ57" s="955"/>
      <c r="GR57" s="955"/>
      <c r="GS57" s="955"/>
      <c r="HS57" s="945"/>
      <c r="HT57" s="945"/>
      <c r="HU57" s="945"/>
      <c r="HV57" s="979"/>
      <c r="HW57" s="1086"/>
      <c r="HX57" s="1086"/>
      <c r="HY57" s="1086"/>
      <c r="HZ57" s="1087"/>
      <c r="IA57" s="695"/>
    </row>
    <row r="58" spans="5:235" ht="8.1" customHeight="1" x14ac:dyDescent="0.35">
      <c r="E58" s="580"/>
      <c r="F58" s="580"/>
      <c r="G58" s="580"/>
      <c r="H58" s="580"/>
      <c r="J58" s="581"/>
      <c r="K58" s="581"/>
      <c r="L58" s="581"/>
      <c r="M58" s="581"/>
      <c r="N58" s="582"/>
      <c r="O58" s="582"/>
      <c r="P58" s="582"/>
      <c r="Q58" s="583"/>
      <c r="R58" s="583"/>
      <c r="AD58" s="587"/>
      <c r="AE58" s="587"/>
      <c r="AF58" s="587"/>
      <c r="AG58" s="587"/>
      <c r="AH58" s="588"/>
      <c r="AI58" s="588"/>
      <c r="AJ58" s="588"/>
      <c r="AK58" s="588"/>
      <c r="AL58" s="588"/>
      <c r="AM58" s="588"/>
      <c r="AN58" s="588"/>
      <c r="AO58" s="588"/>
      <c r="AP58" s="587"/>
      <c r="AQ58" s="587"/>
      <c r="AR58" s="587"/>
      <c r="AS58" s="689"/>
      <c r="AT58" s="689"/>
      <c r="AU58" s="689"/>
      <c r="AV58" s="592"/>
      <c r="AW58" s="587"/>
      <c r="AX58" s="587"/>
      <c r="AY58" s="587"/>
      <c r="AZ58" s="588"/>
      <c r="BA58" s="588"/>
      <c r="BB58" s="588"/>
      <c r="BC58" s="588"/>
      <c r="BD58" s="588"/>
      <c r="BE58" s="588"/>
      <c r="BF58" s="588"/>
      <c r="BG58" s="588"/>
      <c r="BH58" s="587"/>
      <c r="BI58" s="587"/>
      <c r="BJ58" s="587"/>
      <c r="BK58" s="586"/>
      <c r="BL58" s="586"/>
      <c r="BM58" s="587"/>
      <c r="BN58" s="587"/>
      <c r="BO58" s="587"/>
      <c r="BP58" s="587"/>
      <c r="BQ58" s="587"/>
      <c r="BR58" s="648"/>
      <c r="BS58" s="648"/>
      <c r="BT58" s="648"/>
      <c r="BU58" s="648"/>
      <c r="BV58" s="678"/>
      <c r="BW58" s="678"/>
      <c r="BX58" s="678"/>
      <c r="BY58" s="678"/>
      <c r="BZ58" s="587"/>
      <c r="CA58" s="587"/>
      <c r="CB58" s="587"/>
      <c r="CC58" s="587"/>
      <c r="CD58" s="587"/>
      <c r="CE58" s="587"/>
      <c r="CF58" s="593"/>
      <c r="CG58" s="983"/>
      <c r="CH58" s="983"/>
      <c r="CI58" s="983"/>
      <c r="CJ58" s="984"/>
      <c r="CK58" s="984"/>
      <c r="CL58" s="984"/>
      <c r="CM58" s="984"/>
      <c r="CN58" s="678"/>
      <c r="CO58" s="678"/>
      <c r="CP58" s="678"/>
      <c r="CQ58" s="678"/>
      <c r="CR58" s="587"/>
      <c r="CS58" s="587"/>
      <c r="CT58" s="587"/>
      <c r="CU58" s="589"/>
      <c r="CV58" s="589"/>
      <c r="CW58" s="589"/>
      <c r="CX58" s="589"/>
      <c r="CY58" s="593"/>
      <c r="CZ58" s="588"/>
      <c r="DA58" s="588"/>
      <c r="DB58" s="588"/>
      <c r="DC58" s="647"/>
      <c r="DD58" s="590"/>
      <c r="DE58" s="590"/>
      <c r="DF58" s="590"/>
      <c r="DG58" s="589"/>
      <c r="DH58" s="589"/>
      <c r="DI58" s="589"/>
      <c r="DK58" s="324"/>
      <c r="DL58" s="324"/>
      <c r="DM58" s="324"/>
      <c r="DN58" s="324"/>
      <c r="DO58" s="324"/>
      <c r="DP58" s="324"/>
      <c r="DQ58" s="324"/>
      <c r="DR58" s="324"/>
      <c r="DS58" s="324"/>
      <c r="DT58" s="324"/>
      <c r="DU58" s="324"/>
      <c r="EE58" s="733"/>
      <c r="HS58" s="945">
        <v>12</v>
      </c>
      <c r="HT58" s="945"/>
      <c r="HU58" s="945"/>
      <c r="HV58" s="979"/>
      <c r="HW58" s="1082" t="str">
        <f>TOTALS!$P$21</f>
        <v>TAG_12</v>
      </c>
      <c r="HX58" s="1082"/>
      <c r="HY58" s="1082"/>
      <c r="HZ58" s="1083"/>
      <c r="IA58" s="695"/>
    </row>
    <row r="59" spans="5:235" ht="8.1" customHeight="1" x14ac:dyDescent="0.35">
      <c r="E59" s="580"/>
      <c r="F59" s="580"/>
      <c r="G59" s="580"/>
      <c r="H59" s="580"/>
      <c r="J59" s="581"/>
      <c r="K59" s="581"/>
      <c r="L59" s="581"/>
      <c r="M59" s="581"/>
      <c r="N59" s="582"/>
      <c r="O59" s="582"/>
      <c r="P59" s="582"/>
      <c r="Q59" s="583"/>
      <c r="R59" s="583"/>
      <c r="AD59" s="587"/>
      <c r="AE59" s="587"/>
      <c r="AF59" s="587"/>
      <c r="AG59" s="587"/>
      <c r="AH59" s="588"/>
      <c r="AI59" s="588"/>
      <c r="AJ59" s="588"/>
      <c r="AK59" s="588"/>
      <c r="AL59" s="588"/>
      <c r="AM59" s="588"/>
      <c r="AN59" s="588"/>
      <c r="AO59" s="588"/>
      <c r="AP59" s="587"/>
      <c r="AQ59" s="587"/>
      <c r="AR59" s="587"/>
      <c r="AS59" s="689"/>
      <c r="AT59" s="689"/>
      <c r="AU59" s="689"/>
      <c r="AV59" s="592"/>
      <c r="AW59" s="587"/>
      <c r="AX59" s="587"/>
      <c r="AY59" s="587"/>
      <c r="AZ59" s="588"/>
      <c r="BA59" s="588"/>
      <c r="BB59" s="588"/>
      <c r="BC59" s="588"/>
      <c r="BD59" s="588"/>
      <c r="BE59" s="588"/>
      <c r="BF59" s="588"/>
      <c r="BG59" s="588"/>
      <c r="BH59" s="587"/>
      <c r="BI59" s="587"/>
      <c r="BJ59" s="587"/>
      <c r="BK59" s="586"/>
      <c r="BL59" s="586"/>
      <c r="BM59" s="587"/>
      <c r="BN59" s="587"/>
      <c r="BO59" s="587"/>
      <c r="BP59" s="587"/>
      <c r="BQ59" s="587"/>
      <c r="BR59" s="648"/>
      <c r="BS59" s="648"/>
      <c r="BT59" s="648"/>
      <c r="BU59" s="648"/>
      <c r="BV59" s="678"/>
      <c r="BW59" s="678"/>
      <c r="BX59" s="678"/>
      <c r="BY59" s="678"/>
      <c r="BZ59" s="587"/>
      <c r="CA59" s="587"/>
      <c r="CB59" s="587"/>
      <c r="CC59" s="587"/>
      <c r="CD59" s="587"/>
      <c r="CE59" s="587"/>
      <c r="CF59" s="593"/>
      <c r="CG59" s="983"/>
      <c r="CH59" s="983"/>
      <c r="CI59" s="983"/>
      <c r="CJ59" s="984"/>
      <c r="CK59" s="984"/>
      <c r="CL59" s="984"/>
      <c r="CM59" s="984"/>
      <c r="CN59" s="678"/>
      <c r="CO59" s="678"/>
      <c r="CP59" s="678"/>
      <c r="CQ59" s="678"/>
      <c r="CR59" s="587"/>
      <c r="CS59" s="587"/>
      <c r="CT59" s="587"/>
      <c r="CU59" s="589"/>
      <c r="CV59" s="589"/>
      <c r="CW59" s="589"/>
      <c r="CX59" s="589"/>
      <c r="CY59" s="593"/>
      <c r="CZ59" s="588"/>
      <c r="DA59" s="588"/>
      <c r="DB59" s="588"/>
      <c r="DC59" s="647"/>
      <c r="DD59" s="590"/>
      <c r="DE59" s="590"/>
      <c r="DF59" s="590"/>
      <c r="DG59" s="589"/>
      <c r="DH59" s="589"/>
      <c r="DI59" s="589"/>
      <c r="DK59" s="324"/>
      <c r="DL59" s="324"/>
      <c r="DM59" s="324"/>
      <c r="DN59" s="324"/>
      <c r="DO59" s="324"/>
      <c r="DP59" s="324"/>
      <c r="DQ59" s="324"/>
      <c r="DR59" s="324"/>
      <c r="DS59" s="324"/>
      <c r="DT59" s="324"/>
      <c r="DU59" s="324"/>
      <c r="EE59" s="733"/>
      <c r="FY59" s="945">
        <v>23</v>
      </c>
      <c r="FZ59" s="945"/>
      <c r="GA59" s="945"/>
      <c r="GB59" s="979"/>
      <c r="GC59" s="962" t="str">
        <f>TOTALS!$P$32</f>
        <v>TAG_23</v>
      </c>
      <c r="GD59" s="962"/>
      <c r="GE59" s="962"/>
      <c r="GF59" s="962"/>
      <c r="GG59" s="962" t="str">
        <f>TOTALS!$P$31</f>
        <v>TAG_22</v>
      </c>
      <c r="GH59" s="962"/>
      <c r="GI59" s="962"/>
      <c r="GJ59" s="962"/>
      <c r="GK59" s="974">
        <v>22</v>
      </c>
      <c r="GL59" s="945"/>
      <c r="GM59" s="945"/>
      <c r="GN59" s="945"/>
      <c r="GU59" s="945">
        <v>17</v>
      </c>
      <c r="GV59" s="945"/>
      <c r="GW59" s="945"/>
      <c r="GX59" s="979"/>
      <c r="GY59" s="962" t="str">
        <f>TOTALS!$P$26</f>
        <v>TAG_17</v>
      </c>
      <c r="GZ59" s="962"/>
      <c r="HA59" s="962"/>
      <c r="HB59" s="962"/>
      <c r="HC59" s="962" t="str">
        <f>TOTALS!$P$25</f>
        <v>TAG_16</v>
      </c>
      <c r="HD59" s="962"/>
      <c r="HE59" s="962"/>
      <c r="HF59" s="962"/>
      <c r="HG59" s="974">
        <v>16</v>
      </c>
      <c r="HH59" s="945"/>
      <c r="HI59" s="945"/>
      <c r="HJ59" s="945"/>
      <c r="HS59" s="945"/>
      <c r="HT59" s="945"/>
      <c r="HU59" s="945"/>
      <c r="HV59" s="979"/>
      <c r="HW59" s="1084"/>
      <c r="HX59" s="1084"/>
      <c r="HY59" s="1084"/>
      <c r="HZ59" s="1085"/>
      <c r="IA59" s="695"/>
    </row>
    <row r="60" spans="5:235" ht="8.1" customHeight="1" x14ac:dyDescent="0.35">
      <c r="E60" s="580"/>
      <c r="F60" s="580"/>
      <c r="G60" s="580"/>
      <c r="H60" s="580"/>
      <c r="J60" s="581"/>
      <c r="K60" s="581"/>
      <c r="L60" s="581"/>
      <c r="M60" s="581"/>
      <c r="N60" s="582"/>
      <c r="O60" s="582"/>
      <c r="P60" s="582"/>
      <c r="Q60" s="583"/>
      <c r="R60" s="583"/>
      <c r="AD60" s="587"/>
      <c r="AE60" s="587"/>
      <c r="AF60" s="587"/>
      <c r="AG60" s="587"/>
      <c r="AH60" s="588"/>
      <c r="AI60" s="588"/>
      <c r="AJ60" s="588"/>
      <c r="AK60" s="588"/>
      <c r="AL60" s="588"/>
      <c r="AM60" s="588"/>
      <c r="AN60" s="588"/>
      <c r="AO60" s="588"/>
      <c r="AP60" s="587"/>
      <c r="AQ60" s="587"/>
      <c r="AR60" s="587"/>
      <c r="AS60" s="689"/>
      <c r="AT60" s="689"/>
      <c r="AU60" s="689"/>
      <c r="AV60" s="592"/>
      <c r="AW60" s="587"/>
      <c r="AX60" s="587"/>
      <c r="AY60" s="587"/>
      <c r="AZ60" s="588"/>
      <c r="BA60" s="588"/>
      <c r="BB60" s="588"/>
      <c r="BC60" s="588"/>
      <c r="BD60" s="588"/>
      <c r="BE60" s="588"/>
      <c r="BF60" s="588"/>
      <c r="BG60" s="588"/>
      <c r="BH60" s="587"/>
      <c r="BI60" s="587"/>
      <c r="BJ60" s="587"/>
      <c r="BK60" s="586"/>
      <c r="BL60" s="586"/>
      <c r="BM60" s="587"/>
      <c r="BN60" s="587"/>
      <c r="BO60" s="587"/>
      <c r="BP60" s="587"/>
      <c r="BQ60" s="587"/>
      <c r="BR60" s="648"/>
      <c r="BS60" s="648"/>
      <c r="BT60" s="648"/>
      <c r="BU60" s="648"/>
      <c r="BV60" s="678"/>
      <c r="BW60" s="678"/>
      <c r="BX60" s="678"/>
      <c r="BY60" s="678"/>
      <c r="BZ60" s="587"/>
      <c r="CA60" s="587"/>
      <c r="CB60" s="587"/>
      <c r="CC60" s="587"/>
      <c r="CD60" s="587"/>
      <c r="CE60" s="587"/>
      <c r="CF60" s="593"/>
      <c r="CG60" s="983"/>
      <c r="CH60" s="983"/>
      <c r="CI60" s="983"/>
      <c r="CJ60" s="984"/>
      <c r="CK60" s="984"/>
      <c r="CL60" s="984"/>
      <c r="CM60" s="984"/>
      <c r="CN60" s="678"/>
      <c r="CO60" s="678"/>
      <c r="CP60" s="678"/>
      <c r="CQ60" s="678"/>
      <c r="CR60" s="587"/>
      <c r="CS60" s="587"/>
      <c r="CT60" s="587"/>
      <c r="CU60" s="589"/>
      <c r="CV60" s="589"/>
      <c r="CW60" s="589"/>
      <c r="CX60" s="589"/>
      <c r="CY60" s="593"/>
      <c r="CZ60" s="588"/>
      <c r="DA60" s="588"/>
      <c r="DB60" s="588"/>
      <c r="DC60" s="647"/>
      <c r="DD60" s="590"/>
      <c r="DE60" s="590"/>
      <c r="DF60" s="590"/>
      <c r="DG60" s="589"/>
      <c r="DH60" s="589"/>
      <c r="DI60" s="589"/>
      <c r="DK60" s="324"/>
      <c r="DL60" s="324"/>
      <c r="DM60" s="324"/>
      <c r="DN60" s="324"/>
      <c r="DO60" s="324"/>
      <c r="DP60" s="324"/>
      <c r="DQ60" s="324"/>
      <c r="DR60" s="324"/>
      <c r="DS60" s="324"/>
      <c r="DT60" s="324"/>
      <c r="DU60" s="324"/>
      <c r="EE60" s="733"/>
      <c r="FY60" s="945"/>
      <c r="FZ60" s="945"/>
      <c r="GA60" s="945"/>
      <c r="GB60" s="979"/>
      <c r="GC60" s="963"/>
      <c r="GD60" s="963"/>
      <c r="GE60" s="963"/>
      <c r="GF60" s="963"/>
      <c r="GG60" s="963"/>
      <c r="GH60" s="963"/>
      <c r="GI60" s="963"/>
      <c r="GJ60" s="963"/>
      <c r="GK60" s="974"/>
      <c r="GL60" s="945"/>
      <c r="GM60" s="945"/>
      <c r="GN60" s="945"/>
      <c r="GU60" s="945"/>
      <c r="GV60" s="945"/>
      <c r="GW60" s="945"/>
      <c r="GX60" s="979"/>
      <c r="GY60" s="963"/>
      <c r="GZ60" s="963"/>
      <c r="HA60" s="963"/>
      <c r="HB60" s="963"/>
      <c r="HC60" s="963"/>
      <c r="HD60" s="963"/>
      <c r="HE60" s="963"/>
      <c r="HF60" s="963"/>
      <c r="HG60" s="974"/>
      <c r="HH60" s="945"/>
      <c r="HI60" s="945"/>
      <c r="HJ60" s="945"/>
      <c r="HS60" s="945"/>
      <c r="HT60" s="945"/>
      <c r="HU60" s="945"/>
      <c r="HV60" s="979"/>
      <c r="HW60" s="1084"/>
      <c r="HX60" s="1084"/>
      <c r="HY60" s="1084"/>
      <c r="HZ60" s="1085"/>
      <c r="IA60" s="695"/>
    </row>
    <row r="61" spans="5:235" ht="8.1" customHeight="1" x14ac:dyDescent="0.35">
      <c r="E61" s="580"/>
      <c r="F61" s="580"/>
      <c r="G61" s="580"/>
      <c r="H61" s="580"/>
      <c r="J61" s="581"/>
      <c r="K61" s="581"/>
      <c r="L61" s="581"/>
      <c r="M61" s="581"/>
      <c r="N61" s="582"/>
      <c r="O61" s="582"/>
      <c r="P61" s="582"/>
      <c r="Q61" s="583"/>
      <c r="R61" s="583"/>
      <c r="AD61" s="587"/>
      <c r="AE61" s="587"/>
      <c r="AF61" s="587"/>
      <c r="AG61" s="587"/>
      <c r="AH61" s="588"/>
      <c r="AI61" s="588"/>
      <c r="AJ61" s="588"/>
      <c r="AK61" s="588"/>
      <c r="AL61" s="588"/>
      <c r="AM61" s="588"/>
      <c r="AN61" s="588"/>
      <c r="AO61" s="588"/>
      <c r="AP61" s="587"/>
      <c r="AQ61" s="587"/>
      <c r="AR61" s="587"/>
      <c r="AS61" s="689"/>
      <c r="AT61" s="689"/>
      <c r="AU61" s="689"/>
      <c r="AV61" s="592"/>
      <c r="AW61" s="587"/>
      <c r="AX61" s="587"/>
      <c r="AY61" s="587"/>
      <c r="AZ61" s="588"/>
      <c r="BA61" s="588"/>
      <c r="BB61" s="588"/>
      <c r="BC61" s="588"/>
      <c r="BD61" s="588"/>
      <c r="BE61" s="588"/>
      <c r="BF61" s="588"/>
      <c r="BG61" s="588"/>
      <c r="BH61" s="587"/>
      <c r="BI61" s="587"/>
      <c r="BJ61" s="587"/>
      <c r="BK61" s="586"/>
      <c r="BL61" s="586"/>
      <c r="BM61" s="587"/>
      <c r="BN61" s="587"/>
      <c r="BO61" s="587"/>
      <c r="BP61" s="587"/>
      <c r="BQ61" s="587"/>
      <c r="BR61" s="648"/>
      <c r="BS61" s="648"/>
      <c r="BT61" s="648"/>
      <c r="BU61" s="648"/>
      <c r="BV61" s="678"/>
      <c r="BW61" s="678"/>
      <c r="BX61" s="678"/>
      <c r="BY61" s="678"/>
      <c r="BZ61" s="587"/>
      <c r="CA61" s="587"/>
      <c r="CB61" s="587"/>
      <c r="CC61" s="587"/>
      <c r="CD61" s="587"/>
      <c r="CE61" s="587"/>
      <c r="CF61" s="593"/>
      <c r="CG61" s="983"/>
      <c r="CH61" s="983"/>
      <c r="CI61" s="983"/>
      <c r="CJ61" s="984"/>
      <c r="CK61" s="984"/>
      <c r="CL61" s="984"/>
      <c r="CM61" s="984"/>
      <c r="CN61" s="678"/>
      <c r="CO61" s="678"/>
      <c r="CP61" s="678"/>
      <c r="CQ61" s="678"/>
      <c r="CR61" s="587"/>
      <c r="CS61" s="587"/>
      <c r="CT61" s="587"/>
      <c r="CU61" s="589"/>
      <c r="CV61" s="589"/>
      <c r="CW61" s="589"/>
      <c r="CX61" s="589"/>
      <c r="CY61" s="593"/>
      <c r="CZ61" s="588"/>
      <c r="DA61" s="588"/>
      <c r="DB61" s="588"/>
      <c r="DC61" s="647"/>
      <c r="DD61" s="590"/>
      <c r="DE61" s="590"/>
      <c r="DF61" s="590"/>
      <c r="DG61" s="589"/>
      <c r="DH61" s="589"/>
      <c r="DI61" s="589"/>
      <c r="DK61" s="324"/>
      <c r="DL61" s="324"/>
      <c r="DM61" s="324"/>
      <c r="DN61" s="324"/>
      <c r="DO61" s="324"/>
      <c r="DP61" s="324"/>
      <c r="DQ61" s="324"/>
      <c r="DR61" s="324"/>
      <c r="DS61" s="324"/>
      <c r="DT61" s="324"/>
      <c r="DU61" s="324"/>
      <c r="EE61" s="733"/>
      <c r="FY61" s="945"/>
      <c r="FZ61" s="945"/>
      <c r="GA61" s="945"/>
      <c r="GB61" s="979"/>
      <c r="GC61" s="963"/>
      <c r="GD61" s="963"/>
      <c r="GE61" s="963"/>
      <c r="GF61" s="963"/>
      <c r="GG61" s="963"/>
      <c r="GH61" s="963"/>
      <c r="GI61" s="963"/>
      <c r="GJ61" s="963"/>
      <c r="GK61" s="974"/>
      <c r="GL61" s="945"/>
      <c r="GM61" s="945"/>
      <c r="GN61" s="945"/>
      <c r="GU61" s="945"/>
      <c r="GV61" s="945"/>
      <c r="GW61" s="945"/>
      <c r="GX61" s="979"/>
      <c r="GY61" s="963"/>
      <c r="GZ61" s="963"/>
      <c r="HA61" s="963"/>
      <c r="HB61" s="963"/>
      <c r="HC61" s="963"/>
      <c r="HD61" s="963"/>
      <c r="HE61" s="963"/>
      <c r="HF61" s="963"/>
      <c r="HG61" s="974"/>
      <c r="HH61" s="945"/>
      <c r="HI61" s="945"/>
      <c r="HJ61" s="945"/>
      <c r="HS61" s="945"/>
      <c r="HT61" s="945"/>
      <c r="HU61" s="945"/>
      <c r="HV61" s="979"/>
      <c r="HW61" s="1086"/>
      <c r="HX61" s="1086"/>
      <c r="HY61" s="1086"/>
      <c r="HZ61" s="1087"/>
      <c r="IA61" s="695"/>
    </row>
    <row r="62" spans="5:235" ht="8.1" customHeight="1" x14ac:dyDescent="0.35">
      <c r="E62" s="580"/>
      <c r="F62" s="580"/>
      <c r="G62" s="580"/>
      <c r="H62" s="580"/>
      <c r="J62" s="581"/>
      <c r="K62" s="581"/>
      <c r="L62" s="581"/>
      <c r="M62" s="581"/>
      <c r="N62" s="582"/>
      <c r="O62" s="582"/>
      <c r="P62" s="582"/>
      <c r="Q62" s="583"/>
      <c r="R62" s="583"/>
      <c r="AD62" s="587"/>
      <c r="AE62" s="587"/>
      <c r="AF62" s="587"/>
      <c r="AG62" s="587"/>
      <c r="AH62" s="588"/>
      <c r="AI62" s="588"/>
      <c r="AJ62" s="588"/>
      <c r="AK62" s="588"/>
      <c r="AL62" s="588"/>
      <c r="AM62" s="588"/>
      <c r="AN62" s="588"/>
      <c r="AO62" s="588"/>
      <c r="AP62" s="587"/>
      <c r="AQ62" s="587"/>
      <c r="AR62" s="587"/>
      <c r="AS62" s="689"/>
      <c r="AT62" s="689"/>
      <c r="AU62" s="689"/>
      <c r="AV62" s="592"/>
      <c r="AW62" s="587"/>
      <c r="AX62" s="587"/>
      <c r="AY62" s="587"/>
      <c r="AZ62" s="588"/>
      <c r="BA62" s="588"/>
      <c r="BB62" s="588"/>
      <c r="BC62" s="588"/>
      <c r="BD62" s="588"/>
      <c r="BE62" s="588"/>
      <c r="BF62" s="588"/>
      <c r="BG62" s="588"/>
      <c r="BH62" s="587"/>
      <c r="BI62" s="587"/>
      <c r="BJ62" s="587"/>
      <c r="BK62" s="586"/>
      <c r="BL62" s="586"/>
      <c r="BM62" s="587"/>
      <c r="BN62" s="587"/>
      <c r="BO62" s="587"/>
      <c r="BP62" s="587"/>
      <c r="BQ62" s="587"/>
      <c r="BR62" s="648"/>
      <c r="BS62" s="648"/>
      <c r="BT62" s="648"/>
      <c r="BU62" s="648"/>
      <c r="BV62" s="678"/>
      <c r="BW62" s="678"/>
      <c r="BX62" s="678"/>
      <c r="BY62" s="678"/>
      <c r="BZ62" s="587"/>
      <c r="CA62" s="587"/>
      <c r="CB62" s="587"/>
      <c r="CC62" s="587"/>
      <c r="CD62" s="587"/>
      <c r="CE62" s="587"/>
      <c r="CF62" s="593"/>
      <c r="CG62" s="983"/>
      <c r="CH62" s="983"/>
      <c r="CI62" s="983"/>
      <c r="CJ62" s="984"/>
      <c r="CK62" s="984"/>
      <c r="CL62" s="984"/>
      <c r="CM62" s="984"/>
      <c r="CN62" s="678"/>
      <c r="CO62" s="678"/>
      <c r="CP62" s="678"/>
      <c r="CQ62" s="678"/>
      <c r="CR62" s="587"/>
      <c r="CS62" s="587"/>
      <c r="CT62" s="587"/>
      <c r="CU62" s="589"/>
      <c r="CV62" s="589"/>
      <c r="CW62" s="589"/>
      <c r="CX62" s="589"/>
      <c r="CY62" s="593"/>
      <c r="CZ62" s="588"/>
      <c r="DA62" s="588"/>
      <c r="DB62" s="588"/>
      <c r="DC62" s="647"/>
      <c r="DD62" s="590"/>
      <c r="DE62" s="590"/>
      <c r="DF62" s="590"/>
      <c r="DG62" s="589"/>
      <c r="DH62" s="589"/>
      <c r="DI62" s="589"/>
      <c r="DK62" s="324"/>
      <c r="DL62" s="324"/>
      <c r="DM62" s="324"/>
      <c r="DN62" s="324"/>
      <c r="DO62" s="324"/>
      <c r="DP62" s="324"/>
      <c r="DQ62" s="324"/>
      <c r="DR62" s="324"/>
      <c r="DS62" s="324"/>
      <c r="DT62" s="324"/>
      <c r="DU62" s="324"/>
      <c r="EE62" s="733"/>
      <c r="FY62" s="945"/>
      <c r="FZ62" s="945"/>
      <c r="GA62" s="945"/>
      <c r="GB62" s="979"/>
      <c r="GC62" s="964"/>
      <c r="GD62" s="964"/>
      <c r="GE62" s="964"/>
      <c r="GF62" s="964"/>
      <c r="GG62" s="964"/>
      <c r="GH62" s="964"/>
      <c r="GI62" s="964"/>
      <c r="GJ62" s="964"/>
      <c r="GK62" s="974"/>
      <c r="GL62" s="945"/>
      <c r="GM62" s="945"/>
      <c r="GN62" s="945"/>
      <c r="GU62" s="945"/>
      <c r="GV62" s="945"/>
      <c r="GW62" s="945"/>
      <c r="GX62" s="979"/>
      <c r="GY62" s="964"/>
      <c r="GZ62" s="964"/>
      <c r="HA62" s="964"/>
      <c r="HB62" s="964"/>
      <c r="HC62" s="964"/>
      <c r="HD62" s="964"/>
      <c r="HE62" s="964"/>
      <c r="HF62" s="964"/>
      <c r="HG62" s="974"/>
      <c r="HH62" s="945"/>
      <c r="HI62" s="945"/>
      <c r="HJ62" s="945"/>
      <c r="HS62" s="945">
        <v>13</v>
      </c>
      <c r="HT62" s="945"/>
      <c r="HU62" s="945"/>
      <c r="HV62" s="979"/>
      <c r="HW62" s="1082" t="str">
        <f>TOTALS!$P$22</f>
        <v>TAG_13</v>
      </c>
      <c r="HX62" s="1082"/>
      <c r="HY62" s="1082"/>
      <c r="HZ62" s="1083"/>
      <c r="IA62" s="695"/>
    </row>
    <row r="63" spans="5:235" ht="8.1" customHeight="1" x14ac:dyDescent="0.35">
      <c r="E63" s="580"/>
      <c r="F63" s="580"/>
      <c r="G63" s="580"/>
      <c r="H63" s="580"/>
      <c r="J63" s="581"/>
      <c r="K63" s="581"/>
      <c r="L63" s="581"/>
      <c r="M63" s="581"/>
      <c r="N63" s="582"/>
      <c r="O63" s="582"/>
      <c r="P63" s="582"/>
      <c r="Q63" s="583"/>
      <c r="R63" s="583"/>
      <c r="AD63" s="587"/>
      <c r="AE63" s="587"/>
      <c r="AF63" s="587"/>
      <c r="AG63" s="587"/>
      <c r="AH63" s="588"/>
      <c r="AI63" s="588"/>
      <c r="AJ63" s="588"/>
      <c r="AK63" s="588"/>
      <c r="AL63" s="588"/>
      <c r="AM63" s="588"/>
      <c r="AN63" s="588"/>
      <c r="AO63" s="588"/>
      <c r="AP63" s="587"/>
      <c r="AQ63" s="587"/>
      <c r="AR63" s="587"/>
      <c r="AS63" s="689"/>
      <c r="AT63" s="689"/>
      <c r="AU63" s="689"/>
      <c r="AV63" s="592"/>
      <c r="AW63" s="587"/>
      <c r="AX63" s="587"/>
      <c r="AY63" s="587"/>
      <c r="AZ63" s="588"/>
      <c r="BA63" s="588"/>
      <c r="BB63" s="588"/>
      <c r="BC63" s="588"/>
      <c r="BD63" s="588"/>
      <c r="BE63" s="588"/>
      <c r="BF63" s="588"/>
      <c r="BG63" s="588"/>
      <c r="BH63" s="587"/>
      <c r="BI63" s="587"/>
      <c r="BJ63" s="587"/>
      <c r="BK63" s="586"/>
      <c r="BL63" s="586"/>
      <c r="BM63" s="587"/>
      <c r="BN63" s="587"/>
      <c r="BO63" s="587"/>
      <c r="BP63" s="587"/>
      <c r="BQ63" s="587"/>
      <c r="BR63" s="648"/>
      <c r="BS63" s="648"/>
      <c r="BT63" s="648"/>
      <c r="BU63" s="648"/>
      <c r="BV63" s="678"/>
      <c r="BW63" s="678"/>
      <c r="BX63" s="678"/>
      <c r="BY63" s="678"/>
      <c r="BZ63" s="587"/>
      <c r="CA63" s="587"/>
      <c r="CB63" s="587"/>
      <c r="CC63" s="587"/>
      <c r="CD63" s="587"/>
      <c r="CE63" s="587"/>
      <c r="CF63" s="593"/>
      <c r="CG63" s="983"/>
      <c r="CH63" s="983"/>
      <c r="CI63" s="983"/>
      <c r="CJ63" s="984"/>
      <c r="CK63" s="984"/>
      <c r="CL63" s="984"/>
      <c r="CM63" s="984"/>
      <c r="CN63" s="678"/>
      <c r="CO63" s="678"/>
      <c r="CP63" s="678"/>
      <c r="CQ63" s="678"/>
      <c r="CR63" s="587"/>
      <c r="CS63" s="587"/>
      <c r="CT63" s="587"/>
      <c r="CU63" s="589"/>
      <c r="CV63" s="589"/>
      <c r="CW63" s="589"/>
      <c r="CX63" s="589"/>
      <c r="CY63" s="593"/>
      <c r="CZ63" s="588"/>
      <c r="DA63" s="588"/>
      <c r="DB63" s="588"/>
      <c r="DC63" s="647"/>
      <c r="DD63" s="590"/>
      <c r="DE63" s="590"/>
      <c r="DF63" s="590"/>
      <c r="DG63" s="589"/>
      <c r="DH63" s="589"/>
      <c r="DI63" s="589"/>
      <c r="DK63" s="324"/>
      <c r="DL63" s="324"/>
      <c r="DM63" s="324"/>
      <c r="DN63" s="324"/>
      <c r="DO63" s="324"/>
      <c r="DP63" s="324"/>
      <c r="DQ63" s="324"/>
      <c r="DR63" s="324"/>
      <c r="DS63" s="324"/>
      <c r="DT63" s="324"/>
      <c r="DU63" s="324"/>
      <c r="EE63" s="733"/>
      <c r="FY63" s="945">
        <v>24</v>
      </c>
      <c r="FZ63" s="945"/>
      <c r="GA63" s="945"/>
      <c r="GB63" s="979"/>
      <c r="GC63" s="962" t="str">
        <f>TOTALS!$P$33</f>
        <v>TAG_24</v>
      </c>
      <c r="GD63" s="962"/>
      <c r="GE63" s="962"/>
      <c r="GF63" s="962"/>
      <c r="GG63" s="962" t="str">
        <f>TOTALS!$P$30</f>
        <v>TAG_21</v>
      </c>
      <c r="GH63" s="962"/>
      <c r="GI63" s="962"/>
      <c r="GJ63" s="962"/>
      <c r="GK63" s="974">
        <v>21</v>
      </c>
      <c r="GL63" s="945"/>
      <c r="GM63" s="945"/>
      <c r="GN63" s="945"/>
      <c r="GU63" s="945">
        <v>18</v>
      </c>
      <c r="GV63" s="945"/>
      <c r="GW63" s="945"/>
      <c r="GX63" s="979"/>
      <c r="GY63" s="962" t="str">
        <f>TOTALS!$P$27</f>
        <v>TAG_18</v>
      </c>
      <c r="GZ63" s="962"/>
      <c r="HA63" s="962"/>
      <c r="HB63" s="962"/>
      <c r="HC63" s="962" t="str">
        <f>TOTALS!$P$24</f>
        <v>TAG_15</v>
      </c>
      <c r="HD63" s="962"/>
      <c r="HE63" s="962"/>
      <c r="HF63" s="962"/>
      <c r="HG63" s="974">
        <v>15</v>
      </c>
      <c r="HH63" s="945"/>
      <c r="HI63" s="945"/>
      <c r="HJ63" s="945"/>
      <c r="HS63" s="945"/>
      <c r="HT63" s="945"/>
      <c r="HU63" s="945"/>
      <c r="HV63" s="979"/>
      <c r="HW63" s="1084"/>
      <c r="HX63" s="1084"/>
      <c r="HY63" s="1084"/>
      <c r="HZ63" s="1085"/>
      <c r="IA63" s="695"/>
    </row>
    <row r="64" spans="5:235" ht="8.1" customHeight="1" x14ac:dyDescent="0.35">
      <c r="E64" s="580"/>
      <c r="F64" s="580"/>
      <c r="G64" s="580"/>
      <c r="H64" s="580"/>
      <c r="J64" s="581"/>
      <c r="K64" s="581"/>
      <c r="L64" s="581"/>
      <c r="M64" s="581"/>
      <c r="N64" s="582"/>
      <c r="O64" s="582"/>
      <c r="P64" s="582"/>
      <c r="Q64" s="583"/>
      <c r="R64" s="583"/>
      <c r="AD64" s="587"/>
      <c r="AE64" s="587"/>
      <c r="AF64" s="587"/>
      <c r="AG64" s="587"/>
      <c r="AH64" s="588"/>
      <c r="AI64" s="588"/>
      <c r="AJ64" s="588"/>
      <c r="AK64" s="588"/>
      <c r="AL64" s="588"/>
      <c r="AM64" s="588"/>
      <c r="AN64" s="588"/>
      <c r="AO64" s="588"/>
      <c r="AP64" s="587"/>
      <c r="AQ64" s="587"/>
      <c r="AR64" s="587"/>
      <c r="AS64" s="689"/>
      <c r="AT64" s="689"/>
      <c r="AU64" s="689"/>
      <c r="AV64" s="592"/>
      <c r="AW64" s="587"/>
      <c r="AX64" s="587"/>
      <c r="AY64" s="587"/>
      <c r="AZ64" s="588"/>
      <c r="BA64" s="588"/>
      <c r="BB64" s="588"/>
      <c r="BC64" s="588"/>
      <c r="BD64" s="588"/>
      <c r="BE64" s="588"/>
      <c r="BF64" s="588"/>
      <c r="BG64" s="588"/>
      <c r="BH64" s="587"/>
      <c r="BI64" s="587"/>
      <c r="BJ64" s="587"/>
      <c r="BK64" s="586"/>
      <c r="BL64" s="586"/>
      <c r="BM64" s="587"/>
      <c r="BN64" s="587"/>
      <c r="BO64" s="587"/>
      <c r="BP64" s="587"/>
      <c r="BQ64" s="587"/>
      <c r="BR64" s="648"/>
      <c r="BS64" s="648"/>
      <c r="BT64" s="648"/>
      <c r="BU64" s="648"/>
      <c r="BV64" s="678"/>
      <c r="BW64" s="678"/>
      <c r="BX64" s="678"/>
      <c r="BY64" s="678"/>
      <c r="BZ64" s="587"/>
      <c r="CA64" s="587"/>
      <c r="CB64" s="587"/>
      <c r="CC64" s="587"/>
      <c r="CD64" s="587"/>
      <c r="CE64" s="587"/>
      <c r="CF64" s="593"/>
      <c r="CG64" s="983"/>
      <c r="CH64" s="983"/>
      <c r="CI64" s="983"/>
      <c r="CJ64" s="984"/>
      <c r="CK64" s="984"/>
      <c r="CL64" s="984"/>
      <c r="CM64" s="984"/>
      <c r="CN64" s="678"/>
      <c r="CO64" s="678"/>
      <c r="CP64" s="678"/>
      <c r="CQ64" s="678"/>
      <c r="CR64" s="587"/>
      <c r="CS64" s="587"/>
      <c r="CT64" s="587"/>
      <c r="CU64" s="589"/>
      <c r="CV64" s="589"/>
      <c r="CW64" s="589"/>
      <c r="CX64" s="589"/>
      <c r="CY64" s="593"/>
      <c r="CZ64" s="588"/>
      <c r="DA64" s="588"/>
      <c r="DB64" s="588"/>
      <c r="DC64" s="647"/>
      <c r="DD64" s="590"/>
      <c r="DE64" s="590"/>
      <c r="DF64" s="590"/>
      <c r="DG64" s="589"/>
      <c r="DH64" s="589"/>
      <c r="DI64" s="589"/>
      <c r="DK64" s="324"/>
      <c r="DL64" s="324"/>
      <c r="DM64" s="324"/>
      <c r="DN64" s="324"/>
      <c r="DO64" s="324"/>
      <c r="DP64" s="324"/>
      <c r="DQ64" s="324"/>
      <c r="DR64" s="324"/>
      <c r="DS64" s="324"/>
      <c r="DT64" s="324"/>
      <c r="DU64" s="324"/>
      <c r="FY64" s="945"/>
      <c r="FZ64" s="945"/>
      <c r="GA64" s="945"/>
      <c r="GB64" s="979"/>
      <c r="GC64" s="963"/>
      <c r="GD64" s="963"/>
      <c r="GE64" s="963"/>
      <c r="GF64" s="963"/>
      <c r="GG64" s="963"/>
      <c r="GH64" s="963"/>
      <c r="GI64" s="963"/>
      <c r="GJ64" s="963"/>
      <c r="GK64" s="974"/>
      <c r="GL64" s="945"/>
      <c r="GM64" s="945"/>
      <c r="GN64" s="945"/>
      <c r="GU64" s="945"/>
      <c r="GV64" s="945"/>
      <c r="GW64" s="945"/>
      <c r="GX64" s="979"/>
      <c r="GY64" s="963"/>
      <c r="GZ64" s="963"/>
      <c r="HA64" s="963"/>
      <c r="HB64" s="963"/>
      <c r="HC64" s="963"/>
      <c r="HD64" s="963"/>
      <c r="HE64" s="963"/>
      <c r="HF64" s="963"/>
      <c r="HG64" s="974"/>
      <c r="HH64" s="945"/>
      <c r="HI64" s="945"/>
      <c r="HJ64" s="945"/>
      <c r="HS64" s="945"/>
      <c r="HT64" s="945"/>
      <c r="HU64" s="945"/>
      <c r="HV64" s="979"/>
      <c r="HW64" s="1084"/>
      <c r="HX64" s="1084"/>
      <c r="HY64" s="1084"/>
      <c r="HZ64" s="1085"/>
      <c r="IA64" s="695"/>
    </row>
    <row r="65" spans="5:235" ht="8.1" customHeight="1" x14ac:dyDescent="0.35">
      <c r="E65" s="580"/>
      <c r="F65" s="580"/>
      <c r="G65" s="580"/>
      <c r="H65" s="580"/>
      <c r="J65" s="581"/>
      <c r="K65" s="581"/>
      <c r="L65" s="581"/>
      <c r="M65" s="581"/>
      <c r="N65" s="582"/>
      <c r="O65" s="582"/>
      <c r="P65" s="582"/>
      <c r="Q65" s="583"/>
      <c r="R65" s="583"/>
      <c r="AD65" s="587"/>
      <c r="AE65" s="587"/>
      <c r="AF65" s="587"/>
      <c r="AG65" s="587"/>
      <c r="AH65" s="588"/>
      <c r="AI65" s="588"/>
      <c r="AJ65" s="588"/>
      <c r="AK65" s="588"/>
      <c r="AL65" s="588"/>
      <c r="AM65" s="588"/>
      <c r="AN65" s="588"/>
      <c r="AO65" s="588"/>
      <c r="AP65" s="587"/>
      <c r="AQ65" s="587"/>
      <c r="AR65" s="587"/>
      <c r="AS65" s="689"/>
      <c r="AT65" s="689"/>
      <c r="AU65" s="689"/>
      <c r="AV65" s="592"/>
      <c r="AW65" s="587"/>
      <c r="AX65" s="587"/>
      <c r="AY65" s="587"/>
      <c r="AZ65" s="588"/>
      <c r="BA65" s="588"/>
      <c r="BB65" s="588"/>
      <c r="BC65" s="588"/>
      <c r="BD65" s="588"/>
      <c r="BE65" s="588"/>
      <c r="BF65" s="588"/>
      <c r="BG65" s="588"/>
      <c r="BH65" s="587"/>
      <c r="BI65" s="587"/>
      <c r="BJ65" s="587"/>
      <c r="BK65" s="586"/>
      <c r="BL65" s="586"/>
      <c r="BM65" s="587"/>
      <c r="BN65" s="587"/>
      <c r="BO65" s="587"/>
      <c r="BP65" s="587"/>
      <c r="BQ65" s="587"/>
      <c r="BR65" s="648"/>
      <c r="BS65" s="648"/>
      <c r="BT65" s="648"/>
      <c r="BU65" s="648"/>
      <c r="BV65" s="678"/>
      <c r="BW65" s="678"/>
      <c r="BX65" s="678"/>
      <c r="BY65" s="678"/>
      <c r="BZ65" s="587"/>
      <c r="CA65" s="587"/>
      <c r="CB65" s="587"/>
      <c r="CC65" s="587"/>
      <c r="CD65" s="587"/>
      <c r="CE65" s="587"/>
      <c r="CF65" s="593"/>
      <c r="CG65" s="983"/>
      <c r="CH65" s="983"/>
      <c r="CI65" s="983"/>
      <c r="CJ65" s="984"/>
      <c r="CK65" s="984"/>
      <c r="CL65" s="984"/>
      <c r="CM65" s="984"/>
      <c r="CN65" s="678"/>
      <c r="CO65" s="678"/>
      <c r="CP65" s="678"/>
      <c r="CQ65" s="678"/>
      <c r="CR65" s="587"/>
      <c r="CS65" s="587"/>
      <c r="CT65" s="587"/>
      <c r="CU65" s="589"/>
      <c r="CV65" s="589"/>
      <c r="CW65" s="589"/>
      <c r="CX65" s="589"/>
      <c r="CY65" s="593"/>
      <c r="CZ65" s="588"/>
      <c r="DA65" s="588"/>
      <c r="DB65" s="588"/>
      <c r="DC65" s="647"/>
      <c r="DD65" s="590"/>
      <c r="DE65" s="590"/>
      <c r="DF65" s="590"/>
      <c r="DG65" s="589"/>
      <c r="DH65" s="589"/>
      <c r="DI65" s="589"/>
      <c r="DK65" s="324"/>
      <c r="DL65" s="324"/>
      <c r="DM65" s="324"/>
      <c r="DN65" s="324"/>
      <c r="DO65" s="324"/>
      <c r="DP65" s="324"/>
      <c r="DQ65" s="324"/>
      <c r="DR65" s="324"/>
      <c r="DS65" s="324"/>
      <c r="DT65" s="324"/>
      <c r="DU65" s="324"/>
      <c r="FY65" s="945"/>
      <c r="FZ65" s="945"/>
      <c r="GA65" s="945"/>
      <c r="GB65" s="979"/>
      <c r="GC65" s="963"/>
      <c r="GD65" s="963"/>
      <c r="GE65" s="963"/>
      <c r="GF65" s="963"/>
      <c r="GG65" s="963"/>
      <c r="GH65" s="963"/>
      <c r="GI65" s="963"/>
      <c r="GJ65" s="963"/>
      <c r="GK65" s="974"/>
      <c r="GL65" s="945"/>
      <c r="GM65" s="945"/>
      <c r="GN65" s="945"/>
      <c r="GU65" s="945"/>
      <c r="GV65" s="945"/>
      <c r="GW65" s="945"/>
      <c r="GX65" s="979"/>
      <c r="GY65" s="963"/>
      <c r="GZ65" s="963"/>
      <c r="HA65" s="963"/>
      <c r="HB65" s="963"/>
      <c r="HC65" s="963"/>
      <c r="HD65" s="963"/>
      <c r="HE65" s="963"/>
      <c r="HF65" s="963"/>
      <c r="HG65" s="974"/>
      <c r="HH65" s="945"/>
      <c r="HI65" s="945"/>
      <c r="HJ65" s="945"/>
      <c r="HS65" s="945"/>
      <c r="HT65" s="945"/>
      <c r="HU65" s="945"/>
      <c r="HV65" s="979"/>
      <c r="HW65" s="1086"/>
      <c r="HX65" s="1086"/>
      <c r="HY65" s="1086"/>
      <c r="HZ65" s="1087"/>
      <c r="IA65" s="695"/>
    </row>
    <row r="66" spans="5:235" ht="8.1" customHeight="1" x14ac:dyDescent="0.35">
      <c r="E66" s="580"/>
      <c r="F66" s="580"/>
      <c r="G66" s="580"/>
      <c r="H66" s="580"/>
      <c r="J66" s="581"/>
      <c r="K66" s="581"/>
      <c r="L66" s="581"/>
      <c r="M66" s="581"/>
      <c r="N66" s="582"/>
      <c r="O66" s="582"/>
      <c r="P66" s="582"/>
      <c r="Q66" s="583"/>
      <c r="R66" s="583"/>
      <c r="AD66" s="587"/>
      <c r="AE66" s="587"/>
      <c r="AF66" s="587"/>
      <c r="AG66" s="587"/>
      <c r="AH66" s="588"/>
      <c r="AI66" s="588"/>
      <c r="AJ66" s="588"/>
      <c r="AK66" s="588"/>
      <c r="AL66" s="588"/>
      <c r="AM66" s="588"/>
      <c r="AN66" s="588"/>
      <c r="AO66" s="588"/>
      <c r="AP66" s="587"/>
      <c r="AQ66" s="587"/>
      <c r="AR66" s="587"/>
      <c r="AS66" s="689"/>
      <c r="AT66" s="689"/>
      <c r="AU66" s="689"/>
      <c r="AV66" s="592"/>
      <c r="AW66" s="587"/>
      <c r="AX66" s="587"/>
      <c r="AY66" s="587"/>
      <c r="AZ66" s="588"/>
      <c r="BA66" s="588"/>
      <c r="BB66" s="588"/>
      <c r="BC66" s="588"/>
      <c r="BD66" s="588"/>
      <c r="BE66" s="588"/>
      <c r="BF66" s="588"/>
      <c r="BG66" s="588"/>
      <c r="BH66" s="587"/>
      <c r="BI66" s="587"/>
      <c r="BJ66" s="587"/>
      <c r="BK66" s="586"/>
      <c r="BL66" s="586"/>
      <c r="BM66" s="587"/>
      <c r="BN66" s="587"/>
      <c r="BO66" s="587"/>
      <c r="BP66" s="587"/>
      <c r="BQ66" s="587"/>
      <c r="BR66" s="648"/>
      <c r="BS66" s="648"/>
      <c r="BT66" s="648"/>
      <c r="BU66" s="648"/>
      <c r="BV66" s="678"/>
      <c r="BW66" s="678"/>
      <c r="BX66" s="678"/>
      <c r="BY66" s="678"/>
      <c r="BZ66" s="587"/>
      <c r="CA66" s="587"/>
      <c r="CB66" s="587"/>
      <c r="CC66" s="587"/>
      <c r="CD66" s="587"/>
      <c r="CE66" s="587"/>
      <c r="CF66" s="593"/>
      <c r="CG66" s="983"/>
      <c r="CH66" s="983"/>
      <c r="CI66" s="983"/>
      <c r="CJ66" s="984"/>
      <c r="CK66" s="984"/>
      <c r="CL66" s="984"/>
      <c r="CM66" s="984"/>
      <c r="CN66" s="678"/>
      <c r="CO66" s="678"/>
      <c r="CP66" s="678"/>
      <c r="CQ66" s="678"/>
      <c r="CR66" s="587"/>
      <c r="CS66" s="587"/>
      <c r="CT66" s="587"/>
      <c r="CU66" s="589"/>
      <c r="CV66" s="589"/>
      <c r="CW66" s="589"/>
      <c r="CX66" s="589"/>
      <c r="CY66" s="593"/>
      <c r="CZ66" s="588"/>
      <c r="DA66" s="588"/>
      <c r="DB66" s="588"/>
      <c r="DC66" s="647"/>
      <c r="DD66" s="590"/>
      <c r="DE66" s="590"/>
      <c r="DF66" s="590"/>
      <c r="DG66" s="589"/>
      <c r="DH66" s="589"/>
      <c r="DI66" s="589"/>
      <c r="DK66" s="324"/>
      <c r="DL66" s="324"/>
      <c r="DM66" s="324"/>
      <c r="DN66" s="324"/>
      <c r="DO66" s="324"/>
      <c r="DP66" s="324"/>
      <c r="DQ66" s="324"/>
      <c r="DR66" s="324"/>
      <c r="DS66" s="324"/>
      <c r="DT66" s="324"/>
      <c r="DU66" s="324"/>
      <c r="FY66" s="945"/>
      <c r="FZ66" s="945"/>
      <c r="GA66" s="945"/>
      <c r="GB66" s="979"/>
      <c r="GC66" s="964"/>
      <c r="GD66" s="964"/>
      <c r="GE66" s="964"/>
      <c r="GF66" s="964"/>
      <c r="GG66" s="964"/>
      <c r="GH66" s="964"/>
      <c r="GI66" s="964"/>
      <c r="GJ66" s="964"/>
      <c r="GK66" s="974"/>
      <c r="GL66" s="945"/>
      <c r="GM66" s="945"/>
      <c r="GN66" s="945"/>
      <c r="GU66" s="945"/>
      <c r="GV66" s="945"/>
      <c r="GW66" s="945"/>
      <c r="GX66" s="979"/>
      <c r="GY66" s="964"/>
      <c r="GZ66" s="964"/>
      <c r="HA66" s="964"/>
      <c r="HB66" s="964"/>
      <c r="HC66" s="964"/>
      <c r="HD66" s="964"/>
      <c r="HE66" s="964"/>
      <c r="HF66" s="964"/>
      <c r="HG66" s="974"/>
      <c r="HH66" s="945"/>
      <c r="HI66" s="945"/>
      <c r="HJ66" s="945"/>
      <c r="HT66" s="951"/>
      <c r="HU66" s="952"/>
      <c r="HV66" s="952"/>
      <c r="HW66" s="952"/>
      <c r="HX66" s="952"/>
      <c r="HY66" s="952"/>
      <c r="HZ66" s="952"/>
      <c r="IA66" s="695"/>
    </row>
    <row r="67" spans="5:235" ht="8.1" customHeight="1" x14ac:dyDescent="0.35">
      <c r="E67" s="580"/>
      <c r="F67" s="580"/>
      <c r="G67" s="580"/>
      <c r="H67" s="580"/>
      <c r="J67" s="581"/>
      <c r="K67" s="581"/>
      <c r="L67" s="581"/>
      <c r="M67" s="581"/>
      <c r="N67" s="582"/>
      <c r="O67" s="582"/>
      <c r="P67" s="582"/>
      <c r="Q67" s="583"/>
      <c r="R67" s="583"/>
      <c r="AD67" s="587"/>
      <c r="AE67" s="587"/>
      <c r="AF67" s="587"/>
      <c r="AG67" s="587"/>
      <c r="AH67" s="588"/>
      <c r="AI67" s="588"/>
      <c r="AJ67" s="588"/>
      <c r="AK67" s="588"/>
      <c r="AL67" s="588"/>
      <c r="AM67" s="588"/>
      <c r="AN67" s="588"/>
      <c r="AO67" s="588"/>
      <c r="AP67" s="587"/>
      <c r="AQ67" s="587"/>
      <c r="AR67" s="587"/>
      <c r="AS67" s="689"/>
      <c r="AT67" s="689"/>
      <c r="AU67" s="689"/>
      <c r="AV67" s="592"/>
      <c r="AW67" s="587"/>
      <c r="AX67" s="587"/>
      <c r="AY67" s="587"/>
      <c r="AZ67" s="588"/>
      <c r="BA67" s="588"/>
      <c r="BB67" s="588"/>
      <c r="BC67" s="588"/>
      <c r="BD67" s="588"/>
      <c r="BE67" s="588"/>
      <c r="BF67" s="588"/>
      <c r="BG67" s="588"/>
      <c r="BH67" s="587"/>
      <c r="BI67" s="587"/>
      <c r="BJ67" s="587"/>
      <c r="BK67" s="586"/>
      <c r="BL67" s="586"/>
      <c r="BM67" s="587"/>
      <c r="BN67" s="587"/>
      <c r="BO67" s="587"/>
      <c r="BP67" s="587"/>
      <c r="BQ67" s="587"/>
      <c r="BR67" s="648"/>
      <c r="BS67" s="648"/>
      <c r="BT67" s="648"/>
      <c r="BU67" s="648"/>
      <c r="BV67" s="678"/>
      <c r="BW67" s="678"/>
      <c r="BX67" s="678"/>
      <c r="BY67" s="678"/>
      <c r="BZ67" s="587"/>
      <c r="CA67" s="587"/>
      <c r="CB67" s="587"/>
      <c r="CC67" s="587"/>
      <c r="CD67" s="587"/>
      <c r="CE67" s="587"/>
      <c r="CF67" s="593"/>
      <c r="CG67" s="983"/>
      <c r="CH67" s="983"/>
      <c r="CI67" s="983"/>
      <c r="CJ67" s="984"/>
      <c r="CK67" s="984"/>
      <c r="CL67" s="984"/>
      <c r="CM67" s="984"/>
      <c r="CN67" s="678"/>
      <c r="CO67" s="678"/>
      <c r="CP67" s="678"/>
      <c r="CQ67" s="678"/>
      <c r="CR67" s="587"/>
      <c r="CS67" s="587"/>
      <c r="CT67" s="587"/>
      <c r="CU67" s="589"/>
      <c r="CV67" s="589"/>
      <c r="CW67" s="589"/>
      <c r="CX67" s="589"/>
      <c r="CY67" s="593"/>
      <c r="CZ67" s="588"/>
      <c r="DA67" s="588"/>
      <c r="DB67" s="588"/>
      <c r="DC67" s="647"/>
      <c r="DD67" s="590"/>
      <c r="DE67" s="590"/>
      <c r="DF67" s="590"/>
      <c r="DG67" s="589"/>
      <c r="DH67" s="589"/>
      <c r="DI67" s="589"/>
      <c r="DK67" s="324"/>
      <c r="DL67" s="324"/>
      <c r="DM67" s="324"/>
      <c r="DN67" s="324"/>
      <c r="DO67" s="324"/>
      <c r="DP67" s="324"/>
      <c r="DQ67" s="324"/>
      <c r="DR67" s="324"/>
      <c r="DS67" s="324"/>
      <c r="DT67" s="324"/>
      <c r="DU67" s="324"/>
      <c r="FY67" s="945">
        <v>25</v>
      </c>
      <c r="FZ67" s="945"/>
      <c r="GA67" s="945"/>
      <c r="GB67" s="979"/>
      <c r="GC67" s="962" t="str">
        <f>TOTALS!$P$34</f>
        <v>TAG_25</v>
      </c>
      <c r="GD67" s="962"/>
      <c r="GE67" s="962"/>
      <c r="GF67" s="962"/>
      <c r="GG67" s="962" t="str">
        <f>TOTALS!$P$29</f>
        <v>TAG_20</v>
      </c>
      <c r="GH67" s="962"/>
      <c r="GI67" s="962"/>
      <c r="GJ67" s="962"/>
      <c r="GK67" s="974">
        <v>20</v>
      </c>
      <c r="GL67" s="945"/>
      <c r="GM67" s="945"/>
      <c r="GN67" s="945"/>
      <c r="GU67" s="945">
        <v>19</v>
      </c>
      <c r="GV67" s="945"/>
      <c r="GW67" s="945"/>
      <c r="GX67" s="979"/>
      <c r="GY67" s="962" t="str">
        <f>TOTALS!$P$28</f>
        <v>TAG_19</v>
      </c>
      <c r="GZ67" s="962"/>
      <c r="HA67" s="962"/>
      <c r="HB67" s="962"/>
      <c r="HC67" s="962" t="str">
        <f>TOTALS!$P$23</f>
        <v>TAG_14</v>
      </c>
      <c r="HD67" s="962"/>
      <c r="HE67" s="962"/>
      <c r="HF67" s="962"/>
      <c r="HG67" s="974">
        <v>14</v>
      </c>
      <c r="HH67" s="945"/>
      <c r="HI67" s="945"/>
      <c r="HJ67" s="945"/>
      <c r="HT67" s="952"/>
      <c r="HU67" s="952"/>
      <c r="HV67" s="952"/>
      <c r="HW67" s="952"/>
      <c r="HX67" s="952"/>
      <c r="HY67" s="952"/>
      <c r="HZ67" s="952"/>
      <c r="IA67" s="695"/>
    </row>
    <row r="68" spans="5:235" ht="8.1" customHeight="1" x14ac:dyDescent="0.35">
      <c r="E68" s="580"/>
      <c r="F68" s="580"/>
      <c r="G68" s="580"/>
      <c r="H68" s="580"/>
      <c r="J68" s="581"/>
      <c r="K68" s="581"/>
      <c r="L68" s="581"/>
      <c r="M68" s="581"/>
      <c r="N68" s="582"/>
      <c r="O68" s="582"/>
      <c r="P68" s="582"/>
      <c r="Q68" s="583"/>
      <c r="R68" s="583"/>
      <c r="AD68" s="587"/>
      <c r="AE68" s="587"/>
      <c r="AF68" s="587"/>
      <c r="AG68" s="587"/>
      <c r="AH68" s="588"/>
      <c r="AI68" s="588"/>
      <c r="AJ68" s="588"/>
      <c r="AK68" s="588"/>
      <c r="AL68" s="588"/>
      <c r="AM68" s="588"/>
      <c r="AN68" s="588"/>
      <c r="AO68" s="588"/>
      <c r="AP68" s="587"/>
      <c r="AQ68" s="587"/>
      <c r="AR68" s="587"/>
      <c r="AS68" s="689"/>
      <c r="AT68" s="689"/>
      <c r="AU68" s="689"/>
      <c r="AV68" s="592"/>
      <c r="AW68" s="587"/>
      <c r="AX68" s="587"/>
      <c r="AY68" s="587"/>
      <c r="AZ68" s="588"/>
      <c r="BA68" s="588"/>
      <c r="BB68" s="588"/>
      <c r="BC68" s="588"/>
      <c r="BD68" s="588"/>
      <c r="BE68" s="588"/>
      <c r="BF68" s="588"/>
      <c r="BG68" s="588"/>
      <c r="BH68" s="587"/>
      <c r="BI68" s="587"/>
      <c r="BJ68" s="587"/>
      <c r="BK68" s="586"/>
      <c r="BL68" s="586"/>
      <c r="BM68" s="587"/>
      <c r="BN68" s="587"/>
      <c r="BO68" s="587"/>
      <c r="BP68" s="587"/>
      <c r="BQ68" s="587"/>
      <c r="BR68" s="648"/>
      <c r="BS68" s="648"/>
      <c r="BT68" s="648"/>
      <c r="BU68" s="648"/>
      <c r="BV68" s="678"/>
      <c r="BW68" s="678"/>
      <c r="BX68" s="678"/>
      <c r="BY68" s="678"/>
      <c r="BZ68" s="587"/>
      <c r="CA68" s="587"/>
      <c r="CB68" s="587"/>
      <c r="CC68" s="587"/>
      <c r="CD68" s="587"/>
      <c r="CE68" s="587"/>
      <c r="CF68" s="593"/>
      <c r="CG68" s="983"/>
      <c r="CH68" s="983"/>
      <c r="CI68" s="983"/>
      <c r="CJ68" s="984"/>
      <c r="CK68" s="984"/>
      <c r="CL68" s="984"/>
      <c r="CM68" s="984"/>
      <c r="CN68" s="678"/>
      <c r="CO68" s="678"/>
      <c r="CP68" s="678"/>
      <c r="CQ68" s="678"/>
      <c r="CR68" s="587"/>
      <c r="CS68" s="587"/>
      <c r="CT68" s="587"/>
      <c r="CU68" s="589"/>
      <c r="CV68" s="589"/>
      <c r="CW68" s="589"/>
      <c r="CX68" s="589"/>
      <c r="CY68" s="593"/>
      <c r="CZ68" s="588"/>
      <c r="DA68" s="588"/>
      <c r="DB68" s="588"/>
      <c r="DC68" s="647"/>
      <c r="DD68" s="590"/>
      <c r="DE68" s="590"/>
      <c r="DF68" s="590"/>
      <c r="DG68" s="589"/>
      <c r="DH68" s="589"/>
      <c r="DI68" s="589"/>
      <c r="DK68" s="324"/>
      <c r="DL68" s="324"/>
      <c r="DM68" s="324"/>
      <c r="DN68" s="324"/>
      <c r="DO68" s="324"/>
      <c r="DP68" s="324"/>
      <c r="DQ68" s="324"/>
      <c r="DR68" s="324"/>
      <c r="DS68" s="324"/>
      <c r="DT68" s="324"/>
      <c r="DU68" s="324"/>
      <c r="FY68" s="945"/>
      <c r="FZ68" s="945"/>
      <c r="GA68" s="945"/>
      <c r="GB68" s="979"/>
      <c r="GC68" s="963"/>
      <c r="GD68" s="963"/>
      <c r="GE68" s="963"/>
      <c r="GF68" s="963"/>
      <c r="GG68" s="963"/>
      <c r="GH68" s="963"/>
      <c r="GI68" s="963"/>
      <c r="GJ68" s="963"/>
      <c r="GK68" s="974"/>
      <c r="GL68" s="945"/>
      <c r="GM68" s="945"/>
      <c r="GN68" s="945"/>
      <c r="GU68" s="945"/>
      <c r="GV68" s="945"/>
      <c r="GW68" s="945"/>
      <c r="GX68" s="979"/>
      <c r="GY68" s="963"/>
      <c r="GZ68" s="963"/>
      <c r="HA68" s="963"/>
      <c r="HB68" s="963"/>
      <c r="HC68" s="963"/>
      <c r="HD68" s="963"/>
      <c r="HE68" s="963"/>
      <c r="HF68" s="963"/>
      <c r="HG68" s="974"/>
      <c r="HH68" s="945"/>
      <c r="HI68" s="945"/>
      <c r="HJ68" s="945"/>
      <c r="HT68" s="952"/>
      <c r="HU68" s="952"/>
      <c r="HV68" s="952"/>
      <c r="HW68" s="952"/>
      <c r="HX68" s="952"/>
      <c r="HY68" s="952"/>
      <c r="HZ68" s="952"/>
      <c r="IA68" s="695"/>
    </row>
    <row r="69" spans="5:235" ht="8.1" customHeight="1" x14ac:dyDescent="0.35">
      <c r="E69" s="580"/>
      <c r="F69" s="580"/>
      <c r="G69" s="580"/>
      <c r="H69" s="580"/>
      <c r="J69" s="581"/>
      <c r="K69" s="581"/>
      <c r="L69" s="581"/>
      <c r="M69" s="581"/>
      <c r="N69" s="582"/>
      <c r="O69" s="582"/>
      <c r="P69" s="582"/>
      <c r="Q69" s="583"/>
      <c r="R69" s="583"/>
      <c r="AD69" s="587"/>
      <c r="AE69" s="587"/>
      <c r="AF69" s="587"/>
      <c r="AG69" s="587"/>
      <c r="AH69" s="588"/>
      <c r="AI69" s="588"/>
      <c r="AJ69" s="588"/>
      <c r="AK69" s="588"/>
      <c r="AL69" s="588"/>
      <c r="AM69" s="588"/>
      <c r="AN69" s="588"/>
      <c r="AO69" s="588"/>
      <c r="AP69" s="587"/>
      <c r="AQ69" s="587"/>
      <c r="AR69" s="587"/>
      <c r="AS69" s="689"/>
      <c r="AT69" s="689"/>
      <c r="AU69" s="689"/>
      <c r="AV69" s="592"/>
      <c r="AW69" s="587"/>
      <c r="AX69" s="587"/>
      <c r="AY69" s="587"/>
      <c r="AZ69" s="588"/>
      <c r="BA69" s="588"/>
      <c r="BB69" s="588"/>
      <c r="BC69" s="588"/>
      <c r="BD69" s="588"/>
      <c r="BE69" s="588"/>
      <c r="BF69" s="588"/>
      <c r="BG69" s="588"/>
      <c r="BH69" s="587"/>
      <c r="BI69" s="587"/>
      <c r="BJ69" s="587"/>
      <c r="BK69" s="586"/>
      <c r="BL69" s="586"/>
      <c r="BM69" s="587"/>
      <c r="BN69" s="587"/>
      <c r="BO69" s="587"/>
      <c r="BP69" s="587"/>
      <c r="BQ69" s="587"/>
      <c r="BR69" s="648"/>
      <c r="BS69" s="648"/>
      <c r="BT69" s="648"/>
      <c r="BU69" s="648"/>
      <c r="BV69" s="678"/>
      <c r="BW69" s="678"/>
      <c r="BX69" s="678"/>
      <c r="BY69" s="678"/>
      <c r="BZ69" s="587"/>
      <c r="CA69" s="587"/>
      <c r="CB69" s="587"/>
      <c r="CC69" s="587"/>
      <c r="CD69" s="587"/>
      <c r="CE69" s="587"/>
      <c r="CF69" s="593"/>
      <c r="CG69" s="983"/>
      <c r="CH69" s="983"/>
      <c r="CI69" s="983"/>
      <c r="CJ69" s="984"/>
      <c r="CK69" s="984"/>
      <c r="CL69" s="984"/>
      <c r="CM69" s="984"/>
      <c r="CN69" s="678"/>
      <c r="CO69" s="678"/>
      <c r="CP69" s="678"/>
      <c r="CQ69" s="678"/>
      <c r="CR69" s="587"/>
      <c r="CS69" s="587"/>
      <c r="CT69" s="587"/>
      <c r="CU69" s="589"/>
      <c r="CV69" s="589"/>
      <c r="CW69" s="589"/>
      <c r="CX69" s="589"/>
      <c r="CY69" s="593"/>
      <c r="CZ69" s="588"/>
      <c r="DA69" s="588"/>
      <c r="DB69" s="588"/>
      <c r="DC69" s="647"/>
      <c r="DD69" s="590"/>
      <c r="DE69" s="590"/>
      <c r="DF69" s="590"/>
      <c r="DG69" s="589"/>
      <c r="DH69" s="589"/>
      <c r="DI69" s="589"/>
      <c r="DK69" s="324"/>
      <c r="DL69" s="324"/>
      <c r="DM69" s="324"/>
      <c r="DN69" s="324"/>
      <c r="DO69" s="324"/>
      <c r="DP69" s="324"/>
      <c r="DQ69" s="324"/>
      <c r="DR69" s="324"/>
      <c r="DS69" s="324"/>
      <c r="DT69" s="324"/>
      <c r="DU69" s="324"/>
      <c r="FY69" s="945"/>
      <c r="FZ69" s="945"/>
      <c r="GA69" s="945"/>
      <c r="GB69" s="979"/>
      <c r="GC69" s="963"/>
      <c r="GD69" s="963"/>
      <c r="GE69" s="963"/>
      <c r="GF69" s="963"/>
      <c r="GG69" s="963"/>
      <c r="GH69" s="963"/>
      <c r="GI69" s="963"/>
      <c r="GJ69" s="963"/>
      <c r="GK69" s="974"/>
      <c r="GL69" s="945"/>
      <c r="GM69" s="945"/>
      <c r="GN69" s="945"/>
      <c r="GU69" s="945"/>
      <c r="GV69" s="945"/>
      <c r="GW69" s="945"/>
      <c r="GX69" s="979"/>
      <c r="GY69" s="963"/>
      <c r="GZ69" s="963"/>
      <c r="HA69" s="963"/>
      <c r="HB69" s="963"/>
      <c r="HC69" s="963"/>
      <c r="HD69" s="963"/>
      <c r="HE69" s="963"/>
      <c r="HF69" s="963"/>
      <c r="HG69" s="974"/>
      <c r="HH69" s="945"/>
      <c r="HI69" s="945"/>
      <c r="HJ69" s="945"/>
      <c r="HT69" s="952"/>
      <c r="HU69" s="952"/>
      <c r="HV69" s="952"/>
      <c r="HW69" s="952"/>
      <c r="HX69" s="952"/>
      <c r="HY69" s="952"/>
      <c r="HZ69" s="952"/>
      <c r="IA69" s="695"/>
    </row>
    <row r="70" spans="5:235" ht="8.1" customHeight="1" x14ac:dyDescent="0.35">
      <c r="E70" s="580"/>
      <c r="F70" s="580"/>
      <c r="G70" s="580"/>
      <c r="H70" s="580"/>
      <c r="J70" s="581"/>
      <c r="K70" s="581"/>
      <c r="L70" s="581"/>
      <c r="M70" s="581"/>
      <c r="N70" s="582"/>
      <c r="O70" s="582"/>
      <c r="P70" s="582"/>
      <c r="Q70" s="583"/>
      <c r="R70" s="583"/>
      <c r="AD70" s="587"/>
      <c r="AE70" s="587"/>
      <c r="AF70" s="587"/>
      <c r="AG70" s="587"/>
      <c r="AH70" s="588"/>
      <c r="AI70" s="588"/>
      <c r="AJ70" s="588"/>
      <c r="AK70" s="588"/>
      <c r="AL70" s="588"/>
      <c r="AM70" s="588"/>
      <c r="AN70" s="588"/>
      <c r="AO70" s="588"/>
      <c r="AP70" s="587"/>
      <c r="AQ70" s="587"/>
      <c r="AR70" s="587"/>
      <c r="AS70" s="689"/>
      <c r="AT70" s="689"/>
      <c r="AU70" s="689"/>
      <c r="AV70" s="592"/>
      <c r="AW70" s="587"/>
      <c r="AX70" s="587"/>
      <c r="AY70" s="587"/>
      <c r="AZ70" s="588"/>
      <c r="BA70" s="588"/>
      <c r="BB70" s="588"/>
      <c r="BC70" s="588"/>
      <c r="BD70" s="588"/>
      <c r="BE70" s="588"/>
      <c r="BF70" s="588"/>
      <c r="BG70" s="588"/>
      <c r="BH70" s="587"/>
      <c r="BI70" s="587"/>
      <c r="BJ70" s="587"/>
      <c r="BK70" s="586"/>
      <c r="BL70" s="586"/>
      <c r="BM70" s="587"/>
      <c r="BN70" s="587"/>
      <c r="BO70" s="587"/>
      <c r="BP70" s="587"/>
      <c r="BQ70" s="587"/>
      <c r="BR70" s="648"/>
      <c r="BS70" s="648"/>
      <c r="BT70" s="648"/>
      <c r="BU70" s="648"/>
      <c r="BV70" s="678"/>
      <c r="BW70" s="678"/>
      <c r="BX70" s="678"/>
      <c r="BY70" s="678"/>
      <c r="BZ70" s="587"/>
      <c r="CA70" s="587"/>
      <c r="CB70" s="587"/>
      <c r="CC70" s="587"/>
      <c r="CD70" s="587"/>
      <c r="CE70" s="587"/>
      <c r="CF70" s="593"/>
      <c r="CG70" s="983"/>
      <c r="CH70" s="983"/>
      <c r="CI70" s="983"/>
      <c r="CJ70" s="984"/>
      <c r="CK70" s="984"/>
      <c r="CL70" s="984"/>
      <c r="CM70" s="984"/>
      <c r="CN70" s="678"/>
      <c r="CO70" s="678"/>
      <c r="CP70" s="678"/>
      <c r="CQ70" s="678"/>
      <c r="CR70" s="587"/>
      <c r="CS70" s="587"/>
      <c r="CT70" s="587"/>
      <c r="CU70" s="589"/>
      <c r="CV70" s="589"/>
      <c r="CW70" s="589"/>
      <c r="CX70" s="589"/>
      <c r="CY70" s="593"/>
      <c r="CZ70" s="588"/>
      <c r="DA70" s="588"/>
      <c r="DB70" s="588"/>
      <c r="DC70" s="647"/>
      <c r="DD70" s="590"/>
      <c r="DE70" s="590"/>
      <c r="DF70" s="590"/>
      <c r="DG70" s="589"/>
      <c r="DH70" s="589"/>
      <c r="DI70" s="589"/>
      <c r="DK70" s="324"/>
      <c r="DL70" s="324"/>
      <c r="DM70" s="324"/>
      <c r="DN70" s="324"/>
      <c r="DO70" s="324"/>
      <c r="DP70" s="324"/>
      <c r="DQ70" s="324"/>
      <c r="DR70" s="324"/>
      <c r="DS70" s="324"/>
      <c r="DT70" s="324"/>
      <c r="DU70" s="324"/>
      <c r="FH70" s="954"/>
      <c r="FI70" s="955"/>
      <c r="FJ70" s="955"/>
      <c r="FK70" s="955"/>
      <c r="FL70" s="955"/>
      <c r="FM70" s="955"/>
      <c r="FN70" s="955"/>
      <c r="FY70" s="945"/>
      <c r="FZ70" s="945"/>
      <c r="GA70" s="945"/>
      <c r="GB70" s="979"/>
      <c r="GC70" s="964"/>
      <c r="GD70" s="964"/>
      <c r="GE70" s="964"/>
      <c r="GF70" s="964"/>
      <c r="GG70" s="964"/>
      <c r="GH70" s="964"/>
      <c r="GI70" s="964"/>
      <c r="GJ70" s="964"/>
      <c r="GK70" s="974"/>
      <c r="GL70" s="945"/>
      <c r="GM70" s="945"/>
      <c r="GN70" s="945"/>
      <c r="GU70" s="945"/>
      <c r="GV70" s="945"/>
      <c r="GW70" s="945"/>
      <c r="GX70" s="979"/>
      <c r="GY70" s="964"/>
      <c r="GZ70" s="964"/>
      <c r="HA70" s="964"/>
      <c r="HB70" s="964"/>
      <c r="HC70" s="964"/>
      <c r="HD70" s="964"/>
      <c r="HE70" s="964"/>
      <c r="HF70" s="964"/>
      <c r="HG70" s="974"/>
      <c r="HH70" s="945"/>
      <c r="HI70" s="945"/>
      <c r="HJ70" s="945"/>
      <c r="IA70" s="695"/>
    </row>
    <row r="71" spans="5:235" ht="8.1" customHeight="1" x14ac:dyDescent="0.35">
      <c r="E71" s="580"/>
      <c r="F71" s="580"/>
      <c r="G71" s="580"/>
      <c r="H71" s="580"/>
      <c r="J71" s="581"/>
      <c r="K71" s="581"/>
      <c r="L71" s="581"/>
      <c r="M71" s="581"/>
      <c r="N71" s="582"/>
      <c r="O71" s="582"/>
      <c r="P71" s="582"/>
      <c r="Q71" s="583"/>
      <c r="R71" s="583"/>
      <c r="AD71" s="587"/>
      <c r="AE71" s="587"/>
      <c r="AF71" s="587"/>
      <c r="AG71" s="587"/>
      <c r="AH71" s="588"/>
      <c r="AI71" s="588"/>
      <c r="AJ71" s="588"/>
      <c r="AK71" s="588"/>
      <c r="AL71" s="588"/>
      <c r="AM71" s="588"/>
      <c r="AN71" s="588"/>
      <c r="AO71" s="588"/>
      <c r="AP71" s="587"/>
      <c r="AQ71" s="587"/>
      <c r="AR71" s="587"/>
      <c r="AS71" s="689"/>
      <c r="AT71" s="689"/>
      <c r="AU71" s="689"/>
      <c r="AV71" s="592"/>
      <c r="AW71" s="587"/>
      <c r="AX71" s="587"/>
      <c r="AY71" s="587"/>
      <c r="AZ71" s="588"/>
      <c r="BA71" s="588"/>
      <c r="BB71" s="588"/>
      <c r="BC71" s="588"/>
      <c r="BD71" s="588"/>
      <c r="BE71" s="588"/>
      <c r="BF71" s="588"/>
      <c r="BG71" s="588"/>
      <c r="BH71" s="587"/>
      <c r="BI71" s="587"/>
      <c r="BJ71" s="587"/>
      <c r="BK71" s="586"/>
      <c r="BL71" s="586"/>
      <c r="BM71" s="587"/>
      <c r="BN71" s="587"/>
      <c r="BO71" s="587"/>
      <c r="BP71" s="587"/>
      <c r="BQ71" s="587"/>
      <c r="BR71" s="648"/>
      <c r="BS71" s="648"/>
      <c r="BT71" s="648"/>
      <c r="BU71" s="648"/>
      <c r="BV71" s="678"/>
      <c r="BW71" s="678"/>
      <c r="BX71" s="678"/>
      <c r="BY71" s="678"/>
      <c r="BZ71" s="587"/>
      <c r="CA71" s="587"/>
      <c r="CB71" s="587"/>
      <c r="CC71" s="587"/>
      <c r="CD71" s="587"/>
      <c r="CE71" s="587"/>
      <c r="CF71" s="593"/>
      <c r="CG71" s="983"/>
      <c r="CH71" s="983"/>
      <c r="CI71" s="983"/>
      <c r="CJ71" s="984"/>
      <c r="CK71" s="984"/>
      <c r="CL71" s="984"/>
      <c r="CM71" s="984"/>
      <c r="CN71" s="678"/>
      <c r="CO71" s="678"/>
      <c r="CP71" s="678"/>
      <c r="CQ71" s="678"/>
      <c r="CR71" s="587"/>
      <c r="CS71" s="587"/>
      <c r="CT71" s="587"/>
      <c r="CU71" s="589"/>
      <c r="CV71" s="589"/>
      <c r="CW71" s="589"/>
      <c r="CX71" s="589"/>
      <c r="CY71" s="593"/>
      <c r="CZ71" s="588"/>
      <c r="DA71" s="588"/>
      <c r="DB71" s="588"/>
      <c r="DC71" s="647"/>
      <c r="DD71" s="590"/>
      <c r="DE71" s="590"/>
      <c r="DF71" s="590"/>
      <c r="DG71" s="589"/>
      <c r="DH71" s="589"/>
      <c r="DI71" s="589"/>
      <c r="DK71" s="324"/>
      <c r="DL71" s="324"/>
      <c r="DM71" s="324"/>
      <c r="DN71" s="324"/>
      <c r="DO71" s="324"/>
      <c r="DP71" s="324"/>
      <c r="DQ71" s="324"/>
      <c r="DR71" s="324"/>
      <c r="DS71" s="324"/>
      <c r="DT71" s="324"/>
      <c r="DU71" s="324"/>
      <c r="FH71" s="955"/>
      <c r="FI71" s="955"/>
      <c r="FJ71" s="955"/>
      <c r="FK71" s="955"/>
      <c r="FL71" s="955"/>
      <c r="FM71" s="955"/>
      <c r="FN71" s="955"/>
      <c r="GC71" s="951"/>
      <c r="GD71" s="952"/>
      <c r="GE71" s="952"/>
      <c r="GF71" s="952"/>
      <c r="GG71" s="952"/>
      <c r="GH71" s="952"/>
      <c r="GI71" s="952"/>
      <c r="GY71" s="951"/>
      <c r="GZ71" s="952"/>
      <c r="HA71" s="952"/>
      <c r="HB71" s="952"/>
      <c r="HC71" s="952"/>
      <c r="HD71" s="952"/>
      <c r="HE71" s="952"/>
      <c r="IA71" s="695"/>
    </row>
    <row r="72" spans="5:235" ht="8.1" customHeight="1" x14ac:dyDescent="0.35">
      <c r="E72" s="580"/>
      <c r="F72" s="580"/>
      <c r="G72" s="580"/>
      <c r="H72" s="580"/>
      <c r="J72" s="581"/>
      <c r="K72" s="581"/>
      <c r="L72" s="581"/>
      <c r="M72" s="581"/>
      <c r="N72" s="582"/>
      <c r="O72" s="582"/>
      <c r="P72" s="582"/>
      <c r="Q72" s="583"/>
      <c r="R72" s="583"/>
      <c r="AD72" s="587"/>
      <c r="AE72" s="587"/>
      <c r="AF72" s="587"/>
      <c r="AG72" s="587"/>
      <c r="AH72" s="588"/>
      <c r="AI72" s="588"/>
      <c r="AJ72" s="588"/>
      <c r="AK72" s="588"/>
      <c r="AL72" s="588"/>
      <c r="AM72" s="588"/>
      <c r="AN72" s="588"/>
      <c r="AO72" s="588"/>
      <c r="AP72" s="587"/>
      <c r="AQ72" s="587"/>
      <c r="AR72" s="587"/>
      <c r="AS72" s="689"/>
      <c r="AT72" s="689"/>
      <c r="AU72" s="689"/>
      <c r="AV72" s="592"/>
      <c r="AW72" s="587"/>
      <c r="AX72" s="587"/>
      <c r="AY72" s="587"/>
      <c r="AZ72" s="588"/>
      <c r="BA72" s="588"/>
      <c r="BB72" s="588"/>
      <c r="BC72" s="588"/>
      <c r="BD72" s="588"/>
      <c r="BE72" s="588"/>
      <c r="BF72" s="588"/>
      <c r="BG72" s="588"/>
      <c r="BH72" s="587"/>
      <c r="BI72" s="587"/>
      <c r="BJ72" s="587"/>
      <c r="BK72" s="586"/>
      <c r="BL72" s="586"/>
      <c r="BM72" s="587"/>
      <c r="BN72" s="587"/>
      <c r="BO72" s="587"/>
      <c r="BP72" s="587"/>
      <c r="BQ72" s="587"/>
      <c r="BR72" s="648"/>
      <c r="BS72" s="648"/>
      <c r="BT72" s="648"/>
      <c r="BU72" s="648"/>
      <c r="BV72" s="678"/>
      <c r="BW72" s="678"/>
      <c r="BX72" s="678"/>
      <c r="BY72" s="678"/>
      <c r="BZ72" s="587"/>
      <c r="CA72" s="587"/>
      <c r="CB72" s="587"/>
      <c r="CC72" s="587"/>
      <c r="CD72" s="587"/>
      <c r="CE72" s="587"/>
      <c r="CF72" s="593"/>
      <c r="CG72" s="983"/>
      <c r="CH72" s="983"/>
      <c r="CI72" s="983"/>
      <c r="CJ72" s="984"/>
      <c r="CK72" s="984"/>
      <c r="CL72" s="984"/>
      <c r="CM72" s="984"/>
      <c r="CN72" s="678"/>
      <c r="CO72" s="678"/>
      <c r="CP72" s="678"/>
      <c r="CQ72" s="678"/>
      <c r="CR72" s="587"/>
      <c r="CS72" s="587"/>
      <c r="CT72" s="587"/>
      <c r="CU72" s="589"/>
      <c r="CV72" s="589"/>
      <c r="CW72" s="589"/>
      <c r="CX72" s="589"/>
      <c r="CY72" s="593"/>
      <c r="CZ72" s="588"/>
      <c r="DA72" s="588"/>
      <c r="DB72" s="588"/>
      <c r="DC72" s="647"/>
      <c r="DD72" s="590"/>
      <c r="DE72" s="590"/>
      <c r="DF72" s="590"/>
      <c r="DG72" s="589"/>
      <c r="DH72" s="589"/>
      <c r="DI72" s="589"/>
      <c r="DK72" s="324"/>
      <c r="DL72" s="324"/>
      <c r="DM72" s="324"/>
      <c r="DN72" s="324"/>
      <c r="DO72" s="324"/>
      <c r="DP72" s="324"/>
      <c r="DQ72" s="324"/>
      <c r="DR72" s="324"/>
      <c r="DS72" s="324"/>
      <c r="DT72" s="324"/>
      <c r="DU72" s="324"/>
      <c r="FH72" s="955"/>
      <c r="FI72" s="955"/>
      <c r="FJ72" s="955"/>
      <c r="FK72" s="955"/>
      <c r="FL72" s="955"/>
      <c r="FM72" s="955"/>
      <c r="FN72" s="955"/>
      <c r="GC72" s="952"/>
      <c r="GD72" s="952"/>
      <c r="GE72" s="952"/>
      <c r="GF72" s="952"/>
      <c r="GG72" s="952"/>
      <c r="GH72" s="952"/>
      <c r="GI72" s="952"/>
      <c r="GY72" s="952"/>
      <c r="GZ72" s="952"/>
      <c r="HA72" s="952"/>
      <c r="HB72" s="952"/>
      <c r="HC72" s="952"/>
      <c r="HD72" s="952"/>
      <c r="HE72" s="952"/>
      <c r="IA72" s="695"/>
    </row>
    <row r="73" spans="5:235" ht="8.1" customHeight="1" x14ac:dyDescent="0.35">
      <c r="E73" s="580"/>
      <c r="F73" s="580"/>
      <c r="G73" s="580"/>
      <c r="H73" s="580"/>
      <c r="J73" s="581"/>
      <c r="K73" s="581"/>
      <c r="L73" s="581"/>
      <c r="M73" s="581"/>
      <c r="N73" s="582"/>
      <c r="O73" s="582"/>
      <c r="P73" s="582"/>
      <c r="Q73" s="583"/>
      <c r="R73" s="583"/>
      <c r="AD73" s="587"/>
      <c r="AE73" s="587"/>
      <c r="AF73" s="587"/>
      <c r="AG73" s="587"/>
      <c r="AH73" s="588"/>
      <c r="AI73" s="588"/>
      <c r="AJ73" s="588"/>
      <c r="AK73" s="588"/>
      <c r="AL73" s="588"/>
      <c r="AM73" s="588"/>
      <c r="AN73" s="588"/>
      <c r="AO73" s="588"/>
      <c r="AP73" s="587"/>
      <c r="AQ73" s="587"/>
      <c r="AR73" s="587"/>
      <c r="AS73" s="689"/>
      <c r="AT73" s="689"/>
      <c r="AU73" s="689"/>
      <c r="AV73" s="592"/>
      <c r="AW73" s="587"/>
      <c r="AX73" s="587"/>
      <c r="AY73" s="587"/>
      <c r="AZ73" s="588"/>
      <c r="BA73" s="588"/>
      <c r="BB73" s="588"/>
      <c r="BC73" s="588"/>
      <c r="BD73" s="588"/>
      <c r="BE73" s="588"/>
      <c r="BF73" s="588"/>
      <c r="BG73" s="588"/>
      <c r="BH73" s="587"/>
      <c r="BI73" s="587"/>
      <c r="BJ73" s="587"/>
      <c r="BK73" s="586"/>
      <c r="BL73" s="586"/>
      <c r="BM73" s="587"/>
      <c r="BN73" s="587"/>
      <c r="BO73" s="587"/>
      <c r="BP73" s="587"/>
      <c r="BQ73" s="587"/>
      <c r="BR73" s="648"/>
      <c r="BS73" s="648"/>
      <c r="BT73" s="648"/>
      <c r="BU73" s="648"/>
      <c r="BV73" s="678"/>
      <c r="BW73" s="678"/>
      <c r="BX73" s="678"/>
      <c r="BY73" s="678"/>
      <c r="BZ73" s="587"/>
      <c r="CA73" s="587"/>
      <c r="CB73" s="587"/>
      <c r="CC73" s="587"/>
      <c r="CD73" s="587"/>
      <c r="CE73" s="587"/>
      <c r="CF73" s="593"/>
      <c r="CG73" s="983"/>
      <c r="CH73" s="983"/>
      <c r="CI73" s="983"/>
      <c r="CJ73" s="984"/>
      <c r="CK73" s="984"/>
      <c r="CL73" s="984"/>
      <c r="CM73" s="984"/>
      <c r="CN73" s="678"/>
      <c r="CO73" s="678"/>
      <c r="CP73" s="678"/>
      <c r="CQ73" s="678"/>
      <c r="CR73" s="587"/>
      <c r="CS73" s="587"/>
      <c r="CT73" s="587"/>
      <c r="CU73" s="589"/>
      <c r="CV73" s="589"/>
      <c r="CW73" s="589"/>
      <c r="CX73" s="589"/>
      <c r="CY73" s="593"/>
      <c r="CZ73" s="588"/>
      <c r="DA73" s="588"/>
      <c r="DB73" s="588"/>
      <c r="DC73" s="647"/>
      <c r="DD73" s="590"/>
      <c r="DE73" s="590"/>
      <c r="DF73" s="590"/>
      <c r="DG73" s="589"/>
      <c r="DH73" s="589"/>
      <c r="DI73" s="589"/>
      <c r="DK73" s="324"/>
      <c r="DL73" s="324"/>
      <c r="DM73" s="324"/>
      <c r="DN73" s="324"/>
      <c r="DO73" s="324"/>
      <c r="DP73" s="324"/>
      <c r="DQ73" s="324"/>
      <c r="DR73" s="324"/>
      <c r="DS73" s="324"/>
      <c r="DT73" s="324"/>
      <c r="DU73" s="324"/>
      <c r="FH73" s="955"/>
      <c r="FI73" s="955"/>
      <c r="FJ73" s="955"/>
      <c r="FK73" s="955"/>
      <c r="FL73" s="955"/>
      <c r="FM73" s="955"/>
      <c r="FN73" s="955"/>
      <c r="GC73" s="952"/>
      <c r="GD73" s="952"/>
      <c r="GE73" s="952"/>
      <c r="GF73" s="952"/>
      <c r="GG73" s="952"/>
      <c r="GH73" s="952"/>
      <c r="GI73" s="952"/>
      <c r="GY73" s="952"/>
      <c r="GZ73" s="952"/>
      <c r="HA73" s="952"/>
      <c r="HB73" s="952"/>
      <c r="HC73" s="952"/>
      <c r="HD73" s="952"/>
      <c r="HE73" s="952"/>
      <c r="IA73" s="695"/>
    </row>
    <row r="74" spans="5:235" ht="8.1" customHeight="1" x14ac:dyDescent="0.35">
      <c r="E74" s="580"/>
      <c r="F74" s="580"/>
      <c r="G74" s="580"/>
      <c r="H74" s="580"/>
      <c r="J74" s="581"/>
      <c r="K74" s="581"/>
      <c r="L74" s="581"/>
      <c r="M74" s="581"/>
      <c r="N74" s="582"/>
      <c r="O74" s="582"/>
      <c r="P74" s="582"/>
      <c r="Q74" s="583"/>
      <c r="R74" s="583"/>
      <c r="AD74" s="587"/>
      <c r="AE74" s="587"/>
      <c r="AF74" s="587"/>
      <c r="AG74" s="587"/>
      <c r="AH74" s="588"/>
      <c r="AI74" s="588"/>
      <c r="AJ74" s="588"/>
      <c r="AK74" s="588"/>
      <c r="AL74" s="588"/>
      <c r="AM74" s="588"/>
      <c r="AN74" s="588"/>
      <c r="AO74" s="588"/>
      <c r="AP74" s="587"/>
      <c r="AQ74" s="587"/>
      <c r="AR74" s="587"/>
      <c r="AS74" s="689"/>
      <c r="AT74" s="689"/>
      <c r="AU74" s="689"/>
      <c r="AV74" s="592"/>
      <c r="AW74" s="587"/>
      <c r="AX74" s="587"/>
      <c r="AY74" s="587"/>
      <c r="AZ74" s="588"/>
      <c r="BA74" s="588"/>
      <c r="BB74" s="588"/>
      <c r="BC74" s="588"/>
      <c r="BD74" s="588"/>
      <c r="BE74" s="588"/>
      <c r="BF74" s="588"/>
      <c r="BG74" s="588"/>
      <c r="BH74" s="587"/>
      <c r="BI74" s="587"/>
      <c r="BJ74" s="587"/>
      <c r="BK74" s="586"/>
      <c r="BL74" s="586"/>
      <c r="BM74" s="587"/>
      <c r="BN74" s="587"/>
      <c r="BO74" s="587"/>
      <c r="BP74" s="587"/>
      <c r="BQ74" s="587"/>
      <c r="BR74" s="648"/>
      <c r="BS74" s="648"/>
      <c r="BT74" s="648"/>
      <c r="BU74" s="648"/>
      <c r="BV74" s="678"/>
      <c r="BW74" s="678"/>
      <c r="BX74" s="678"/>
      <c r="BY74" s="678"/>
      <c r="BZ74" s="587"/>
      <c r="CA74" s="587"/>
      <c r="CB74" s="587"/>
      <c r="CC74" s="587"/>
      <c r="CD74" s="587"/>
      <c r="CE74" s="587"/>
      <c r="CF74" s="593"/>
      <c r="CG74" s="983"/>
      <c r="CH74" s="983"/>
      <c r="CI74" s="983"/>
      <c r="CJ74" s="984"/>
      <c r="CK74" s="984"/>
      <c r="CL74" s="984"/>
      <c r="CM74" s="984"/>
      <c r="CN74" s="678"/>
      <c r="CO74" s="678"/>
      <c r="CP74" s="678"/>
      <c r="CQ74" s="678"/>
      <c r="CR74" s="587"/>
      <c r="CS74" s="587"/>
      <c r="CT74" s="587"/>
      <c r="CU74" s="589"/>
      <c r="CV74" s="589"/>
      <c r="CW74" s="589"/>
      <c r="CX74" s="589"/>
      <c r="CY74" s="593"/>
      <c r="CZ74" s="588"/>
      <c r="DA74" s="588"/>
      <c r="DB74" s="588"/>
      <c r="DC74" s="647"/>
      <c r="DD74" s="590"/>
      <c r="DE74" s="590"/>
      <c r="DF74" s="590"/>
      <c r="DG74" s="589"/>
      <c r="DH74" s="589"/>
      <c r="DI74" s="589"/>
      <c r="DK74" s="324"/>
      <c r="DL74" s="324"/>
      <c r="DM74" s="324"/>
      <c r="DN74" s="324"/>
      <c r="DO74" s="324"/>
      <c r="DP74" s="324"/>
      <c r="DQ74" s="324"/>
      <c r="DR74" s="324"/>
      <c r="DS74" s="324"/>
      <c r="DT74" s="324"/>
      <c r="DU74" s="324"/>
      <c r="FA74" s="945">
        <v>255</v>
      </c>
      <c r="FB74" s="945"/>
      <c r="FC74" s="945"/>
      <c r="FD74" s="945"/>
      <c r="FE74" s="945">
        <v>254</v>
      </c>
      <c r="FF74" s="945"/>
      <c r="FG74" s="945"/>
      <c r="FH74" s="945"/>
      <c r="FI74" s="945">
        <v>253</v>
      </c>
      <c r="FJ74" s="945"/>
      <c r="FK74" s="945"/>
      <c r="FL74" s="945"/>
      <c r="FM74" s="945">
        <v>252</v>
      </c>
      <c r="FN74" s="945"/>
      <c r="FO74" s="945"/>
      <c r="FP74" s="945"/>
      <c r="FQ74" s="945">
        <v>251</v>
      </c>
      <c r="FR74" s="945"/>
      <c r="FS74" s="945"/>
      <c r="FT74" s="945"/>
      <c r="GC74" s="952"/>
      <c r="GD74" s="952"/>
      <c r="GE74" s="952"/>
      <c r="GF74" s="952"/>
      <c r="GG74" s="952"/>
      <c r="GH74" s="952"/>
      <c r="GI74" s="952"/>
      <c r="GY74" s="952"/>
      <c r="GZ74" s="952"/>
      <c r="HA74" s="952"/>
      <c r="HB74" s="952"/>
      <c r="HC74" s="952"/>
      <c r="HD74" s="952"/>
      <c r="HE74" s="952"/>
      <c r="IA74" s="695"/>
    </row>
    <row r="75" spans="5:235" ht="8.1" customHeight="1" x14ac:dyDescent="0.35">
      <c r="E75" s="580"/>
      <c r="F75" s="580"/>
      <c r="G75" s="580"/>
      <c r="H75" s="580"/>
      <c r="J75" s="581"/>
      <c r="K75" s="581"/>
      <c r="L75" s="581"/>
      <c r="M75" s="581"/>
      <c r="N75" s="582"/>
      <c r="O75" s="582"/>
      <c r="P75" s="582"/>
      <c r="Q75" s="583"/>
      <c r="R75" s="583"/>
      <c r="AD75" s="587"/>
      <c r="AE75" s="587"/>
      <c r="AF75" s="587"/>
      <c r="AG75" s="587"/>
      <c r="AH75" s="588"/>
      <c r="AI75" s="588"/>
      <c r="AJ75" s="588"/>
      <c r="AK75" s="588"/>
      <c r="AL75" s="588"/>
      <c r="AM75" s="588"/>
      <c r="AN75" s="588"/>
      <c r="AO75" s="588"/>
      <c r="AP75" s="587"/>
      <c r="AQ75" s="587"/>
      <c r="AR75" s="587"/>
      <c r="AS75" s="689"/>
      <c r="AT75" s="689"/>
      <c r="AU75" s="689"/>
      <c r="AV75" s="592"/>
      <c r="AW75" s="587"/>
      <c r="AX75" s="587"/>
      <c r="AY75" s="587"/>
      <c r="AZ75" s="588"/>
      <c r="BA75" s="588"/>
      <c r="BB75" s="588"/>
      <c r="BC75" s="588"/>
      <c r="BD75" s="588"/>
      <c r="BE75" s="588"/>
      <c r="BF75" s="588"/>
      <c r="BG75" s="588"/>
      <c r="BH75" s="587"/>
      <c r="BI75" s="587"/>
      <c r="BJ75" s="587"/>
      <c r="BK75" s="586"/>
      <c r="BL75" s="586"/>
      <c r="BM75" s="587"/>
      <c r="BN75" s="587"/>
      <c r="BO75" s="587"/>
      <c r="BP75" s="587"/>
      <c r="BQ75" s="587"/>
      <c r="BR75" s="648"/>
      <c r="BS75" s="648"/>
      <c r="BT75" s="648"/>
      <c r="BU75" s="648"/>
      <c r="BV75" s="678"/>
      <c r="BW75" s="678"/>
      <c r="BX75" s="678"/>
      <c r="BY75" s="678"/>
      <c r="BZ75" s="587"/>
      <c r="CA75" s="587"/>
      <c r="CB75" s="587"/>
      <c r="CC75" s="587"/>
      <c r="CD75" s="587"/>
      <c r="CE75" s="587"/>
      <c r="CF75" s="593"/>
      <c r="CG75" s="983"/>
      <c r="CH75" s="983"/>
      <c r="CI75" s="983"/>
      <c r="CJ75" s="984"/>
      <c r="CK75" s="984"/>
      <c r="CL75" s="984"/>
      <c r="CM75" s="984"/>
      <c r="CN75" s="678"/>
      <c r="CO75" s="678"/>
      <c r="CP75" s="678"/>
      <c r="CQ75" s="678"/>
      <c r="CR75" s="587"/>
      <c r="CS75" s="587"/>
      <c r="CT75" s="587"/>
      <c r="CU75" s="589"/>
      <c r="CV75" s="589"/>
      <c r="CW75" s="589"/>
      <c r="CX75" s="589"/>
      <c r="CY75" s="593"/>
      <c r="CZ75" s="588"/>
      <c r="DA75" s="588"/>
      <c r="DB75" s="588"/>
      <c r="DC75" s="647"/>
      <c r="DD75" s="590"/>
      <c r="DE75" s="590"/>
      <c r="DF75" s="590"/>
      <c r="DG75" s="589"/>
      <c r="DH75" s="589"/>
      <c r="DI75" s="589"/>
      <c r="DK75" s="324"/>
      <c r="DL75" s="324"/>
      <c r="DM75" s="324"/>
      <c r="DN75" s="324"/>
      <c r="DO75" s="324"/>
      <c r="DP75" s="324"/>
      <c r="DQ75" s="324"/>
      <c r="DR75" s="324"/>
      <c r="DS75" s="324"/>
      <c r="DT75" s="324"/>
      <c r="DU75" s="324"/>
      <c r="FA75" s="945"/>
      <c r="FB75" s="945"/>
      <c r="FC75" s="945"/>
      <c r="FD75" s="945"/>
      <c r="FE75" s="945"/>
      <c r="FF75" s="945"/>
      <c r="FG75" s="945"/>
      <c r="FH75" s="945"/>
      <c r="FI75" s="945"/>
      <c r="FJ75" s="945"/>
      <c r="FK75" s="945"/>
      <c r="FL75" s="945"/>
      <c r="FM75" s="945"/>
      <c r="FN75" s="945"/>
      <c r="FO75" s="945"/>
      <c r="FP75" s="945"/>
      <c r="FQ75" s="945"/>
      <c r="FR75" s="945"/>
      <c r="FS75" s="945"/>
      <c r="FT75" s="945"/>
      <c r="IA75" s="695"/>
    </row>
    <row r="76" spans="5:235" ht="8.1" customHeight="1" x14ac:dyDescent="0.35">
      <c r="E76" s="580"/>
      <c r="F76" s="580"/>
      <c r="G76" s="580"/>
      <c r="H76" s="580"/>
      <c r="J76" s="581"/>
      <c r="K76" s="581"/>
      <c r="L76" s="581"/>
      <c r="M76" s="581"/>
      <c r="N76" s="582"/>
      <c r="O76" s="582"/>
      <c r="P76" s="582"/>
      <c r="Q76" s="583"/>
      <c r="R76" s="583"/>
      <c r="AD76" s="587"/>
      <c r="AE76" s="587"/>
      <c r="AF76" s="587"/>
      <c r="AG76" s="587"/>
      <c r="AH76" s="588"/>
      <c r="AI76" s="588"/>
      <c r="AJ76" s="588"/>
      <c r="AK76" s="588"/>
      <c r="AL76" s="588"/>
      <c r="AM76" s="588"/>
      <c r="AN76" s="588"/>
      <c r="AO76" s="588"/>
      <c r="AP76" s="587"/>
      <c r="AQ76" s="587"/>
      <c r="AR76" s="587"/>
      <c r="AS76" s="689"/>
      <c r="AT76" s="689"/>
      <c r="AU76" s="689"/>
      <c r="AV76" s="592"/>
      <c r="AW76" s="587"/>
      <c r="AX76" s="587"/>
      <c r="AY76" s="587"/>
      <c r="AZ76" s="588"/>
      <c r="BA76" s="588"/>
      <c r="BB76" s="588"/>
      <c r="BC76" s="588"/>
      <c r="BD76" s="588"/>
      <c r="BE76" s="588"/>
      <c r="BF76" s="588"/>
      <c r="BG76" s="588"/>
      <c r="BH76" s="587"/>
      <c r="BI76" s="587"/>
      <c r="BJ76" s="587"/>
      <c r="BK76" s="586"/>
      <c r="BL76" s="586"/>
      <c r="BM76" s="587"/>
      <c r="BN76" s="587"/>
      <c r="BO76" s="587"/>
      <c r="BP76" s="587"/>
      <c r="BQ76" s="587"/>
      <c r="BR76" s="648"/>
      <c r="BS76" s="648"/>
      <c r="BT76" s="648"/>
      <c r="BU76" s="648"/>
      <c r="BV76" s="678"/>
      <c r="BW76" s="678"/>
      <c r="BX76" s="678"/>
      <c r="BY76" s="678"/>
      <c r="BZ76" s="587"/>
      <c r="CA76" s="587"/>
      <c r="CB76" s="587"/>
      <c r="CC76" s="587"/>
      <c r="CD76" s="587"/>
      <c r="CE76" s="587"/>
      <c r="CF76" s="593"/>
      <c r="CG76" s="983"/>
      <c r="CH76" s="983"/>
      <c r="CI76" s="983"/>
      <c r="CJ76" s="984"/>
      <c r="CK76" s="984"/>
      <c r="CL76" s="984"/>
      <c r="CM76" s="984"/>
      <c r="CN76" s="678"/>
      <c r="CO76" s="678"/>
      <c r="CP76" s="678"/>
      <c r="CQ76" s="678"/>
      <c r="CR76" s="587"/>
      <c r="CS76" s="587"/>
      <c r="CT76" s="587"/>
      <c r="CU76" s="589"/>
      <c r="CV76" s="589"/>
      <c r="CW76" s="589"/>
      <c r="CX76" s="589"/>
      <c r="CY76" s="593"/>
      <c r="CZ76" s="588"/>
      <c r="DA76" s="588"/>
      <c r="DB76" s="588"/>
      <c r="DC76" s="647"/>
      <c r="DD76" s="590"/>
      <c r="DE76" s="590"/>
      <c r="DF76" s="590"/>
      <c r="DG76" s="589"/>
      <c r="DH76" s="589"/>
      <c r="DI76" s="589"/>
      <c r="DK76" s="324"/>
      <c r="DL76" s="324"/>
      <c r="DM76" s="324"/>
      <c r="DN76" s="324"/>
      <c r="DO76" s="324"/>
      <c r="DP76" s="324"/>
      <c r="DQ76" s="324"/>
      <c r="DR76" s="324"/>
      <c r="DS76" s="324"/>
      <c r="DT76" s="324"/>
      <c r="DU76" s="324"/>
      <c r="FA76" s="945"/>
      <c r="FB76" s="945"/>
      <c r="FC76" s="945"/>
      <c r="FD76" s="945"/>
      <c r="FE76" s="945"/>
      <c r="FF76" s="945"/>
      <c r="FG76" s="945"/>
      <c r="FH76" s="945"/>
      <c r="FI76" s="945"/>
      <c r="FJ76" s="945"/>
      <c r="FK76" s="945"/>
      <c r="FL76" s="945"/>
      <c r="FM76" s="945"/>
      <c r="FN76" s="945"/>
      <c r="FO76" s="945"/>
      <c r="FP76" s="945"/>
      <c r="FQ76" s="945"/>
      <c r="FR76" s="945"/>
      <c r="FS76" s="945"/>
      <c r="FT76" s="945"/>
      <c r="IA76" s="695"/>
    </row>
    <row r="77" spans="5:235" ht="8.1" customHeight="1" thickBot="1" x14ac:dyDescent="0.4">
      <c r="E77" s="580"/>
      <c r="F77" s="580"/>
      <c r="G77" s="580"/>
      <c r="H77" s="580"/>
      <c r="J77" s="581"/>
      <c r="K77" s="581"/>
      <c r="L77" s="581"/>
      <c r="M77" s="581"/>
      <c r="N77" s="582"/>
      <c r="O77" s="582"/>
      <c r="P77" s="582"/>
      <c r="Q77" s="583"/>
      <c r="R77" s="583"/>
      <c r="AD77" s="587"/>
      <c r="AE77" s="587"/>
      <c r="AF77" s="587"/>
      <c r="AG77" s="587"/>
      <c r="AH77" s="588"/>
      <c r="AI77" s="588"/>
      <c r="AJ77" s="588"/>
      <c r="AK77" s="588"/>
      <c r="AL77" s="588"/>
      <c r="AM77" s="588"/>
      <c r="AN77" s="588"/>
      <c r="AO77" s="588"/>
      <c r="AP77" s="587"/>
      <c r="AQ77" s="587"/>
      <c r="AR77" s="587"/>
      <c r="AS77" s="689"/>
      <c r="AT77" s="689"/>
      <c r="AU77" s="689"/>
      <c r="AV77" s="592"/>
      <c r="AW77" s="587"/>
      <c r="AX77" s="587"/>
      <c r="AY77" s="587"/>
      <c r="AZ77" s="588"/>
      <c r="BA77" s="588"/>
      <c r="BB77" s="588"/>
      <c r="BC77" s="588"/>
      <c r="BD77" s="588"/>
      <c r="BE77" s="588"/>
      <c r="BF77" s="588"/>
      <c r="BG77" s="588"/>
      <c r="BH77" s="587"/>
      <c r="BI77" s="587"/>
      <c r="BJ77" s="587"/>
      <c r="BK77" s="586"/>
      <c r="BL77" s="586"/>
      <c r="BM77" s="587"/>
      <c r="BN77" s="587"/>
      <c r="BO77" s="587"/>
      <c r="BP77" s="587"/>
      <c r="BQ77" s="587"/>
      <c r="BR77" s="648"/>
      <c r="BS77" s="648"/>
      <c r="BT77" s="648"/>
      <c r="BU77" s="648"/>
      <c r="BV77" s="678"/>
      <c r="BW77" s="678"/>
      <c r="BX77" s="678"/>
      <c r="BY77" s="678"/>
      <c r="BZ77" s="587"/>
      <c r="CA77" s="587"/>
      <c r="CB77" s="587"/>
      <c r="CC77" s="587"/>
      <c r="CD77" s="587"/>
      <c r="CE77" s="587"/>
      <c r="CF77" s="593"/>
      <c r="CG77" s="983"/>
      <c r="CH77" s="983"/>
      <c r="CI77" s="983"/>
      <c r="CJ77" s="984"/>
      <c r="CK77" s="984"/>
      <c r="CL77" s="984"/>
      <c r="CM77" s="984"/>
      <c r="CN77" s="678"/>
      <c r="CO77" s="678"/>
      <c r="CP77" s="678"/>
      <c r="CQ77" s="678"/>
      <c r="CR77" s="587"/>
      <c r="CS77" s="587"/>
      <c r="CT77" s="587"/>
      <c r="CU77" s="589"/>
      <c r="CV77" s="589"/>
      <c r="CW77" s="589"/>
      <c r="CX77" s="589"/>
      <c r="CY77" s="593"/>
      <c r="CZ77" s="588"/>
      <c r="DA77" s="588"/>
      <c r="DB77" s="588"/>
      <c r="DC77" s="647"/>
      <c r="DD77" s="590"/>
      <c r="DE77" s="590"/>
      <c r="DF77" s="590"/>
      <c r="DG77" s="589"/>
      <c r="DH77" s="589"/>
      <c r="DI77" s="589"/>
      <c r="DK77" s="324"/>
      <c r="DL77" s="324"/>
      <c r="DM77" s="324"/>
      <c r="DN77" s="324"/>
      <c r="DO77" s="324"/>
      <c r="DP77" s="324"/>
      <c r="DQ77" s="324"/>
      <c r="DR77" s="324"/>
      <c r="DS77" s="324"/>
      <c r="DT77" s="324"/>
      <c r="DU77" s="324"/>
      <c r="FA77" s="980"/>
      <c r="FB77" s="980"/>
      <c r="FC77" s="980"/>
      <c r="FD77" s="980"/>
      <c r="FE77" s="980"/>
      <c r="FF77" s="980"/>
      <c r="FG77" s="980"/>
      <c r="FH77" s="980"/>
      <c r="FI77" s="980"/>
      <c r="FJ77" s="980"/>
      <c r="FK77" s="980"/>
      <c r="FL77" s="980"/>
      <c r="FM77" s="980"/>
      <c r="FN77" s="980"/>
      <c r="FO77" s="980"/>
      <c r="FP77" s="980"/>
      <c r="FQ77" s="980"/>
      <c r="FR77" s="980"/>
      <c r="FS77" s="980"/>
      <c r="FT77" s="980"/>
      <c r="IA77" s="695"/>
    </row>
    <row r="78" spans="5:235" ht="8.1" customHeight="1" thickTop="1" x14ac:dyDescent="0.35">
      <c r="E78" s="580"/>
      <c r="F78" s="580"/>
      <c r="G78" s="580"/>
      <c r="H78" s="580"/>
      <c r="I78" s="584"/>
      <c r="J78" s="585"/>
      <c r="K78" s="585"/>
      <c r="L78" s="585"/>
      <c r="M78" s="585"/>
      <c r="N78" s="582"/>
      <c r="O78" s="582"/>
      <c r="P78" s="582"/>
      <c r="Q78" s="583"/>
      <c r="R78" s="583"/>
      <c r="AD78" s="587"/>
      <c r="AE78" s="587"/>
      <c r="AF78" s="587"/>
      <c r="AG78" s="587"/>
      <c r="AH78" s="588"/>
      <c r="AI78" s="588"/>
      <c r="AJ78" s="588"/>
      <c r="AK78" s="588"/>
      <c r="AL78" s="588"/>
      <c r="AM78" s="588"/>
      <c r="AN78" s="588"/>
      <c r="AO78" s="588"/>
      <c r="AP78" s="587"/>
      <c r="AQ78" s="587"/>
      <c r="AR78" s="587"/>
      <c r="AS78" s="689"/>
      <c r="AT78" s="689"/>
      <c r="AU78" s="689"/>
      <c r="AW78" s="587"/>
      <c r="AX78" s="587"/>
      <c r="AY78" s="587"/>
      <c r="AZ78" s="588"/>
      <c r="BA78" s="588"/>
      <c r="BB78" s="588"/>
      <c r="BC78" s="588"/>
      <c r="BD78" s="588"/>
      <c r="BE78" s="588"/>
      <c r="BF78" s="588"/>
      <c r="BG78" s="588"/>
      <c r="BH78" s="587"/>
      <c r="BI78" s="587"/>
      <c r="BJ78" s="587"/>
      <c r="BK78" s="586"/>
      <c r="BL78" s="586"/>
      <c r="BM78" s="587"/>
      <c r="BN78" s="587"/>
      <c r="BO78" s="587"/>
      <c r="BP78" s="587"/>
      <c r="BQ78" s="587"/>
      <c r="BR78" s="648"/>
      <c r="BS78" s="648"/>
      <c r="BT78" s="648"/>
      <c r="BU78" s="648"/>
      <c r="BV78" s="678"/>
      <c r="BW78" s="678"/>
      <c r="BX78" s="678"/>
      <c r="BY78" s="678"/>
      <c r="BZ78" s="587"/>
      <c r="CA78" s="587"/>
      <c r="CB78" s="587"/>
      <c r="CC78" s="587"/>
      <c r="CD78" s="587"/>
      <c r="CE78" s="587"/>
      <c r="CF78" s="588"/>
      <c r="CG78" s="983"/>
      <c r="CH78" s="983"/>
      <c r="CI78" s="983"/>
      <c r="CJ78" s="984"/>
      <c r="CK78" s="984"/>
      <c r="CL78" s="984"/>
      <c r="CM78" s="984"/>
      <c r="CN78" s="678"/>
      <c r="CO78" s="678"/>
      <c r="CP78" s="678"/>
      <c r="CQ78" s="678"/>
      <c r="CR78" s="587"/>
      <c r="CS78" s="587"/>
      <c r="CT78" s="587"/>
      <c r="CU78" s="589"/>
      <c r="CV78" s="589"/>
      <c r="CW78" s="589"/>
      <c r="CX78" s="589"/>
      <c r="CY78" s="588"/>
      <c r="CZ78" s="588"/>
      <c r="DA78" s="588"/>
      <c r="DB78" s="588"/>
      <c r="DC78" s="590"/>
      <c r="DD78" s="590"/>
      <c r="DE78" s="590"/>
      <c r="DF78" s="590"/>
      <c r="DG78" s="589"/>
      <c r="DH78" s="589"/>
      <c r="DI78" s="589"/>
      <c r="DK78" s="324"/>
      <c r="DL78" s="324"/>
      <c r="DM78" s="324"/>
      <c r="DN78" s="324"/>
      <c r="DO78" s="324"/>
      <c r="DP78" s="324"/>
      <c r="DQ78" s="324"/>
      <c r="DR78" s="324"/>
      <c r="DS78" s="324"/>
      <c r="DT78" s="324"/>
      <c r="DU78" s="324"/>
      <c r="DV78" s="324"/>
      <c r="DW78" s="324"/>
      <c r="DX78" s="324"/>
      <c r="FA78" s="981" t="str">
        <f>TOTALS!$P$221</f>
        <v>TAG_255</v>
      </c>
      <c r="FB78" s="981"/>
      <c r="FC78" s="981"/>
      <c r="FD78" s="981"/>
      <c r="FE78" s="981" t="str">
        <f>TOTALS!$P$220</f>
        <v>TAG_254</v>
      </c>
      <c r="FF78" s="981"/>
      <c r="FG78" s="981"/>
      <c r="FH78" s="981"/>
      <c r="FI78" s="981" t="str">
        <f>TOTALS!$P$219</f>
        <v>TAG_253</v>
      </c>
      <c r="FJ78" s="981"/>
      <c r="FK78" s="981"/>
      <c r="FL78" s="981"/>
      <c r="FM78" s="981" t="str">
        <f>TOTALS!$P$218</f>
        <v>TAG_252</v>
      </c>
      <c r="FN78" s="981"/>
      <c r="FO78" s="981"/>
      <c r="FP78" s="981"/>
      <c r="FQ78" s="981" t="str">
        <f>TOTALS!$P$217</f>
        <v>TAG_251</v>
      </c>
      <c r="FR78" s="981"/>
      <c r="FS78" s="981"/>
      <c r="FT78" s="981"/>
      <c r="FU78" s="683"/>
      <c r="FV78" s="649"/>
      <c r="FW78" s="649"/>
      <c r="FX78" s="649"/>
      <c r="FY78" s="649"/>
      <c r="FZ78" s="649"/>
      <c r="GA78" s="693"/>
      <c r="GB78" s="694"/>
      <c r="GC78" s="694"/>
      <c r="GD78" s="694"/>
      <c r="GE78" s="694"/>
      <c r="GF78" s="694"/>
      <c r="GG78" s="650"/>
      <c r="GH78" s="650"/>
      <c r="GI78" s="650"/>
      <c r="GJ78" s="650"/>
      <c r="GK78" s="650"/>
      <c r="GL78" s="650"/>
      <c r="GM78" s="650"/>
      <c r="GN78" s="650"/>
      <c r="GO78" s="650"/>
      <c r="GP78" s="650"/>
      <c r="GQ78" s="650"/>
      <c r="GR78" s="650"/>
      <c r="GS78" s="650"/>
      <c r="GT78" s="650"/>
      <c r="GU78" s="650"/>
      <c r="GV78" s="650"/>
      <c r="GW78" s="650"/>
      <c r="GX78" s="650"/>
      <c r="GY78" s="650"/>
      <c r="GZ78" s="650"/>
      <c r="HA78" s="650"/>
      <c r="HB78" s="650"/>
      <c r="HC78" s="650"/>
      <c r="HD78" s="650"/>
      <c r="HE78" s="650"/>
      <c r="HF78" s="650"/>
      <c r="HG78" s="650"/>
      <c r="HH78" s="650"/>
      <c r="HI78" s="650"/>
      <c r="HJ78" s="650"/>
      <c r="HK78" s="650"/>
      <c r="HL78" s="650"/>
      <c r="HM78" s="650"/>
      <c r="HN78" s="650"/>
      <c r="HO78" s="650"/>
      <c r="HP78" s="650"/>
      <c r="HQ78" s="650"/>
      <c r="HR78" s="650"/>
      <c r="HS78" s="650"/>
      <c r="HT78" s="650"/>
      <c r="HU78" s="650"/>
      <c r="HV78" s="650"/>
      <c r="HW78" s="650"/>
      <c r="HX78" s="650"/>
      <c r="HY78" s="650"/>
      <c r="HZ78" s="650"/>
      <c r="IA78" s="695"/>
    </row>
    <row r="79" spans="5:235" ht="8.25" customHeight="1" x14ac:dyDescent="0.35">
      <c r="E79" s="580"/>
      <c r="F79" s="580"/>
      <c r="G79" s="580"/>
      <c r="H79" s="580"/>
      <c r="I79" s="584"/>
      <c r="J79" s="585"/>
      <c r="K79" s="585"/>
      <c r="L79" s="585"/>
      <c r="M79" s="585"/>
      <c r="Q79" s="583"/>
      <c r="R79" s="583"/>
      <c r="AD79" s="587"/>
      <c r="AE79" s="587"/>
      <c r="AF79" s="587"/>
      <c r="AG79" s="587"/>
      <c r="AH79" s="588"/>
      <c r="AI79" s="588"/>
      <c r="AJ79" s="588"/>
      <c r="AK79" s="588"/>
      <c r="AL79" s="588"/>
      <c r="AM79" s="588"/>
      <c r="AN79" s="588"/>
      <c r="AO79" s="588"/>
      <c r="AP79" s="954"/>
      <c r="AQ79" s="955"/>
      <c r="AR79" s="955"/>
      <c r="AS79" s="955"/>
      <c r="AT79" s="955"/>
      <c r="AU79" s="955"/>
      <c r="AV79" s="955"/>
      <c r="AW79" s="587"/>
      <c r="AX79" s="587"/>
      <c r="AY79" s="587"/>
      <c r="AZ79" s="588"/>
      <c r="BA79" s="588"/>
      <c r="BB79" s="588"/>
      <c r="BC79" s="588"/>
      <c r="BD79" s="588"/>
      <c r="BE79" s="588"/>
      <c r="BF79" s="954"/>
      <c r="BG79" s="955"/>
      <c r="BH79" s="955"/>
      <c r="BI79" s="955"/>
      <c r="BJ79" s="955"/>
      <c r="BK79" s="955"/>
      <c r="BL79" s="955"/>
      <c r="BM79" s="587"/>
      <c r="BN79" s="587"/>
      <c r="BO79" s="587"/>
      <c r="BP79" s="587"/>
      <c r="BQ79" s="587"/>
      <c r="BR79" s="648"/>
      <c r="BS79" s="648"/>
      <c r="BT79" s="648"/>
      <c r="BU79" s="648"/>
      <c r="BV79" s="678"/>
      <c r="BW79" s="678"/>
      <c r="BX79" s="678"/>
      <c r="BY79" s="678"/>
      <c r="BZ79" s="587"/>
      <c r="CA79" s="587"/>
      <c r="CB79" s="587"/>
      <c r="CC79" s="587"/>
      <c r="CD79" s="587"/>
      <c r="CE79" s="587"/>
      <c r="CF79" s="588"/>
      <c r="CG79" s="983"/>
      <c r="CH79" s="983"/>
      <c r="CI79" s="983"/>
      <c r="CJ79" s="984"/>
      <c r="CK79" s="984"/>
      <c r="CL79" s="984"/>
      <c r="CM79" s="984"/>
      <c r="CN79" s="678"/>
      <c r="CO79" s="678"/>
      <c r="CP79" s="678"/>
      <c r="CQ79" s="951"/>
      <c r="CR79" s="952"/>
      <c r="CS79" s="952"/>
      <c r="CT79" s="952"/>
      <c r="CU79" s="952"/>
      <c r="CV79" s="952"/>
      <c r="CW79" s="952"/>
      <c r="CX79" s="589"/>
      <c r="CY79" s="588"/>
      <c r="CZ79" s="588"/>
      <c r="DA79" s="588"/>
      <c r="DB79" s="588"/>
      <c r="DC79" s="590"/>
      <c r="DD79" s="590"/>
      <c r="DE79" s="590"/>
      <c r="DF79" s="590"/>
      <c r="DG79" s="954"/>
      <c r="DH79" s="955"/>
      <c r="DI79" s="955"/>
      <c r="DJ79" s="955"/>
      <c r="DK79" s="955"/>
      <c r="DL79" s="955"/>
      <c r="DM79" s="955"/>
      <c r="DN79" s="591"/>
      <c r="DO79" s="591"/>
      <c r="DP79" s="591"/>
      <c r="DQ79" s="591"/>
      <c r="DR79" s="591"/>
      <c r="DS79" s="591"/>
      <c r="DT79" s="591"/>
      <c r="DU79" s="591"/>
      <c r="DV79" s="591"/>
      <c r="DW79" s="591"/>
      <c r="DX79" s="591"/>
      <c r="DY79" s="591"/>
      <c r="DZ79" s="591"/>
      <c r="EA79" s="591"/>
      <c r="EB79" s="591"/>
      <c r="FA79" s="943"/>
      <c r="FB79" s="943"/>
      <c r="FC79" s="943"/>
      <c r="FD79" s="943"/>
      <c r="FE79" s="943"/>
      <c r="FF79" s="943"/>
      <c r="FG79" s="943"/>
      <c r="FH79" s="943"/>
      <c r="FI79" s="943"/>
      <c r="FJ79" s="943"/>
      <c r="FK79" s="943"/>
      <c r="FL79" s="943"/>
      <c r="FM79" s="943"/>
      <c r="FN79" s="943"/>
      <c r="FO79" s="943"/>
      <c r="FP79" s="943"/>
      <c r="FQ79" s="943"/>
      <c r="FR79" s="943"/>
      <c r="FS79" s="943"/>
      <c r="FT79" s="943"/>
      <c r="FU79" s="683"/>
      <c r="FV79" s="649"/>
      <c r="FW79" s="649"/>
      <c r="FX79" s="649"/>
      <c r="FY79" s="649"/>
      <c r="FZ79" s="693"/>
      <c r="GA79" s="649"/>
      <c r="GB79" s="649"/>
      <c r="GC79" s="649"/>
      <c r="GD79" s="649"/>
      <c r="GE79" s="649"/>
      <c r="GF79" s="649"/>
      <c r="IA79" s="695"/>
    </row>
    <row r="80" spans="5:235" ht="8.25" customHeight="1" x14ac:dyDescent="0.35">
      <c r="E80" s="580"/>
      <c r="F80" s="580"/>
      <c r="G80" s="580"/>
      <c r="H80" s="580"/>
      <c r="I80" s="589"/>
      <c r="J80" s="589"/>
      <c r="K80" s="589"/>
      <c r="L80" s="589"/>
      <c r="M80" s="589"/>
      <c r="P80" s="592"/>
      <c r="Q80" s="592"/>
      <c r="R80" s="592"/>
      <c r="AD80" s="587"/>
      <c r="AE80" s="587"/>
      <c r="AF80" s="587"/>
      <c r="AG80" s="587"/>
      <c r="AH80" s="588"/>
      <c r="AI80" s="588"/>
      <c r="AJ80" s="588"/>
      <c r="AK80" s="588"/>
      <c r="AL80" s="588"/>
      <c r="AM80" s="588"/>
      <c r="AN80" s="588"/>
      <c r="AO80" s="588"/>
      <c r="AP80" s="955"/>
      <c r="AQ80" s="955"/>
      <c r="AR80" s="955"/>
      <c r="AS80" s="955"/>
      <c r="AT80" s="955"/>
      <c r="AU80" s="955"/>
      <c r="AV80" s="955"/>
      <c r="AW80" s="587"/>
      <c r="AX80" s="587"/>
      <c r="AY80" s="587"/>
      <c r="AZ80" s="588"/>
      <c r="BA80" s="588"/>
      <c r="BB80" s="588"/>
      <c r="BC80" s="588"/>
      <c r="BD80" s="588"/>
      <c r="BE80" s="588"/>
      <c r="BF80" s="955"/>
      <c r="BG80" s="955"/>
      <c r="BH80" s="955"/>
      <c r="BI80" s="955"/>
      <c r="BJ80" s="955"/>
      <c r="BK80" s="955"/>
      <c r="BL80" s="955"/>
      <c r="BM80" s="587"/>
      <c r="BN80" s="587"/>
      <c r="BO80" s="587"/>
      <c r="BP80" s="587"/>
      <c r="BQ80" s="587"/>
      <c r="BR80" s="648"/>
      <c r="BS80" s="648"/>
      <c r="BT80" s="648"/>
      <c r="BU80" s="648"/>
      <c r="BV80" s="678"/>
      <c r="BW80" s="678"/>
      <c r="BX80" s="678"/>
      <c r="BY80" s="678"/>
      <c r="BZ80" s="587"/>
      <c r="CA80" s="587"/>
      <c r="CB80" s="587"/>
      <c r="CC80" s="587"/>
      <c r="CD80" s="587"/>
      <c r="CE80" s="587"/>
      <c r="CF80" s="588"/>
      <c r="CG80" s="983"/>
      <c r="CH80" s="983"/>
      <c r="CI80" s="983"/>
      <c r="CJ80" s="984"/>
      <c r="CK80" s="984"/>
      <c r="CL80" s="984"/>
      <c r="CM80" s="984"/>
      <c r="CN80" s="678"/>
      <c r="CO80" s="678"/>
      <c r="CP80" s="678"/>
      <c r="CQ80" s="952"/>
      <c r="CR80" s="952"/>
      <c r="CS80" s="952"/>
      <c r="CT80" s="952"/>
      <c r="CU80" s="952"/>
      <c r="CV80" s="952"/>
      <c r="CW80" s="952"/>
      <c r="CX80" s="589"/>
      <c r="CY80" s="588"/>
      <c r="CZ80" s="588"/>
      <c r="DA80" s="588"/>
      <c r="DB80" s="588"/>
      <c r="DC80" s="590"/>
      <c r="DD80" s="590"/>
      <c r="DE80" s="590"/>
      <c r="DF80" s="590"/>
      <c r="DG80" s="955"/>
      <c r="DH80" s="955"/>
      <c r="DI80" s="955"/>
      <c r="DJ80" s="955"/>
      <c r="DK80" s="955"/>
      <c r="DL80" s="955"/>
      <c r="DM80" s="955"/>
      <c r="DN80" s="591"/>
      <c r="DO80" s="591"/>
      <c r="DP80" s="591"/>
      <c r="DQ80" s="591"/>
      <c r="DR80" s="591"/>
      <c r="DS80" s="591"/>
      <c r="DT80" s="591"/>
      <c r="DU80" s="591"/>
      <c r="DV80" s="591"/>
      <c r="DW80" s="591"/>
      <c r="DX80" s="591"/>
      <c r="DY80" s="591"/>
      <c r="DZ80" s="591"/>
      <c r="EA80" s="591"/>
      <c r="EB80" s="591"/>
      <c r="FA80" s="943"/>
      <c r="FB80" s="943"/>
      <c r="FC80" s="943"/>
      <c r="FD80" s="943"/>
      <c r="FE80" s="943"/>
      <c r="FF80" s="943"/>
      <c r="FG80" s="943"/>
      <c r="FH80" s="943"/>
      <c r="FI80" s="943"/>
      <c r="FJ80" s="943"/>
      <c r="FK80" s="943"/>
      <c r="FL80" s="943"/>
      <c r="FM80" s="943"/>
      <c r="FN80" s="943"/>
      <c r="FO80" s="943"/>
      <c r="FP80" s="943"/>
      <c r="FQ80" s="943"/>
      <c r="FR80" s="943"/>
      <c r="FS80" s="943"/>
      <c r="FT80" s="943"/>
      <c r="FU80" s="683"/>
      <c r="FV80" s="649"/>
      <c r="FW80" s="649"/>
      <c r="FX80" s="649"/>
      <c r="FY80" s="693"/>
      <c r="FZ80" s="649"/>
      <c r="GA80" s="649"/>
      <c r="GB80" s="649"/>
      <c r="GC80" s="649"/>
      <c r="GD80" s="649"/>
      <c r="GE80" s="649"/>
      <c r="GF80" s="649"/>
      <c r="IA80" s="695"/>
    </row>
    <row r="81" spans="1:235" ht="8.25" customHeight="1" thickBot="1" x14ac:dyDescent="0.4">
      <c r="E81" s="580"/>
      <c r="F81" s="580"/>
      <c r="G81" s="580"/>
      <c r="H81" s="580"/>
      <c r="I81" s="589"/>
      <c r="J81" s="589"/>
      <c r="K81" s="589"/>
      <c r="L81" s="589"/>
      <c r="M81" s="589"/>
      <c r="P81" s="592"/>
      <c r="Q81" s="592"/>
      <c r="R81" s="592"/>
      <c r="AD81" s="587"/>
      <c r="AE81" s="587"/>
      <c r="AF81" s="587"/>
      <c r="AG81" s="587"/>
      <c r="AH81" s="588"/>
      <c r="AI81" s="588"/>
      <c r="AJ81" s="588"/>
      <c r="AK81" s="588"/>
      <c r="AL81" s="588"/>
      <c r="AM81" s="588"/>
      <c r="AN81" s="588"/>
      <c r="AO81" s="588"/>
      <c r="AP81" s="955"/>
      <c r="AQ81" s="955"/>
      <c r="AR81" s="955"/>
      <c r="AS81" s="955"/>
      <c r="AT81" s="955"/>
      <c r="AU81" s="955"/>
      <c r="AV81" s="955"/>
      <c r="AW81" s="587"/>
      <c r="AX81" s="587"/>
      <c r="AY81" s="587"/>
      <c r="AZ81" s="588"/>
      <c r="BA81" s="588"/>
      <c r="BB81" s="588"/>
      <c r="BC81" s="588"/>
      <c r="BD81" s="588"/>
      <c r="BE81" s="588"/>
      <c r="BF81" s="955"/>
      <c r="BG81" s="955"/>
      <c r="BH81" s="955"/>
      <c r="BI81" s="955"/>
      <c r="BJ81" s="955"/>
      <c r="BK81" s="955"/>
      <c r="BL81" s="955"/>
      <c r="BM81" s="587"/>
      <c r="BN81" s="587"/>
      <c r="BO81" s="587"/>
      <c r="BP81" s="587"/>
      <c r="BQ81" s="587"/>
      <c r="BR81" s="588"/>
      <c r="BS81" s="588"/>
      <c r="BT81" s="588"/>
      <c r="BU81" s="588"/>
      <c r="BV81" s="588"/>
      <c r="BW81" s="588"/>
      <c r="BX81" s="588"/>
      <c r="BY81" s="588"/>
      <c r="BZ81" s="587"/>
      <c r="CA81" s="587"/>
      <c r="CB81" s="587"/>
      <c r="CC81" s="587"/>
      <c r="CD81" s="587"/>
      <c r="CE81" s="587"/>
      <c r="CF81" s="593"/>
      <c r="CG81" s="611"/>
      <c r="CH81" s="611"/>
      <c r="CI81" s="611"/>
      <c r="CJ81" s="588"/>
      <c r="CK81" s="588"/>
      <c r="CL81" s="588"/>
      <c r="CM81" s="588"/>
      <c r="CN81" s="678"/>
      <c r="CO81" s="678"/>
      <c r="CP81" s="678"/>
      <c r="CQ81" s="952"/>
      <c r="CR81" s="952"/>
      <c r="CS81" s="952"/>
      <c r="CT81" s="952"/>
      <c r="CU81" s="952"/>
      <c r="CV81" s="952"/>
      <c r="CW81" s="952"/>
      <c r="CX81" s="589"/>
      <c r="CY81" s="594"/>
      <c r="CZ81" s="594"/>
      <c r="DA81" s="594"/>
      <c r="DB81" s="594"/>
      <c r="DC81" s="594"/>
      <c r="DD81" s="594"/>
      <c r="DE81" s="594"/>
      <c r="DF81" s="594"/>
      <c r="DG81" s="955"/>
      <c r="DH81" s="955"/>
      <c r="DI81" s="955"/>
      <c r="DJ81" s="955"/>
      <c r="DK81" s="955"/>
      <c r="DL81" s="955"/>
      <c r="DM81" s="955"/>
      <c r="DN81" s="591"/>
      <c r="DO81" s="591"/>
      <c r="DP81" s="591"/>
      <c r="DQ81" s="591"/>
      <c r="DR81" s="591"/>
      <c r="DS81" s="591"/>
      <c r="DT81" s="591"/>
      <c r="DU81" s="591"/>
      <c r="DV81" s="591"/>
      <c r="DW81" s="591"/>
      <c r="DX81" s="591"/>
      <c r="DY81" s="591"/>
      <c r="DZ81" s="591"/>
      <c r="EA81" s="591"/>
      <c r="EB81" s="591"/>
      <c r="FA81" s="982"/>
      <c r="FB81" s="982"/>
      <c r="FC81" s="982"/>
      <c r="FD81" s="982"/>
      <c r="FE81" s="982"/>
      <c r="FF81" s="982"/>
      <c r="FG81" s="982"/>
      <c r="FH81" s="982"/>
      <c r="FI81" s="982"/>
      <c r="FJ81" s="982"/>
      <c r="FK81" s="982"/>
      <c r="FL81" s="982"/>
      <c r="FM81" s="982"/>
      <c r="FN81" s="982"/>
      <c r="FO81" s="982"/>
      <c r="FP81" s="982"/>
      <c r="FQ81" s="982"/>
      <c r="FR81" s="982"/>
      <c r="FS81" s="982"/>
      <c r="FT81" s="982"/>
      <c r="FU81" s="684"/>
      <c r="FV81" s="685"/>
      <c r="FW81" s="685"/>
      <c r="FX81" s="693"/>
      <c r="FY81" s="649"/>
      <c r="FZ81" s="649"/>
      <c r="GA81" s="649"/>
      <c r="GB81" s="649"/>
      <c r="GC81" s="649"/>
      <c r="GD81" s="649"/>
      <c r="GE81" s="649"/>
      <c r="GF81" s="649"/>
      <c r="IA81" s="695"/>
    </row>
    <row r="82" spans="1:235" ht="8.25" customHeight="1" thickTop="1" thickBot="1" x14ac:dyDescent="0.4">
      <c r="E82" s="580"/>
      <c r="F82" s="580"/>
      <c r="G82" s="580"/>
      <c r="H82" s="580"/>
      <c r="I82" s="589"/>
      <c r="J82" s="589"/>
      <c r="K82" s="589"/>
      <c r="L82" s="589"/>
      <c r="M82" s="589"/>
      <c r="P82" s="592"/>
      <c r="Q82" s="592"/>
      <c r="R82" s="592"/>
      <c r="AC82" s="658"/>
      <c r="AD82" s="664"/>
      <c r="AE82" s="664"/>
      <c r="AF82" s="664"/>
      <c r="AG82" s="664"/>
      <c r="AH82" s="665"/>
      <c r="AI82" s="665"/>
      <c r="AJ82" s="665"/>
      <c r="AK82" s="665"/>
      <c r="AL82" s="665"/>
      <c r="AM82" s="665"/>
      <c r="AN82" s="665"/>
      <c r="AO82" s="665"/>
      <c r="AP82" s="956"/>
      <c r="AQ82" s="956"/>
      <c r="AR82" s="956"/>
      <c r="AS82" s="956"/>
      <c r="AT82" s="956"/>
      <c r="AU82" s="956"/>
      <c r="AV82" s="956"/>
      <c r="AW82" s="664"/>
      <c r="AX82" s="664"/>
      <c r="AY82" s="664"/>
      <c r="AZ82" s="665"/>
      <c r="BA82" s="665"/>
      <c r="BB82" s="665"/>
      <c r="BC82" s="665"/>
      <c r="BD82" s="665"/>
      <c r="BE82" s="665"/>
      <c r="BF82" s="956"/>
      <c r="BG82" s="956"/>
      <c r="BH82" s="956"/>
      <c r="BI82" s="956"/>
      <c r="BJ82" s="956"/>
      <c r="BK82" s="956"/>
      <c r="BL82" s="956"/>
      <c r="BM82" s="664"/>
      <c r="BN82" s="664"/>
      <c r="BO82" s="664"/>
      <c r="BP82" s="664"/>
      <c r="BQ82" s="664"/>
      <c r="BR82" s="665"/>
      <c r="BS82" s="665"/>
      <c r="BT82" s="665"/>
      <c r="BU82" s="588"/>
      <c r="BV82" s="588"/>
      <c r="BW82" s="588"/>
      <c r="BX82" s="588"/>
      <c r="BY82" s="588"/>
      <c r="BZ82" s="587"/>
      <c r="CA82" s="587"/>
      <c r="CB82" s="587"/>
      <c r="CC82" s="587"/>
      <c r="CD82" s="587"/>
      <c r="CE82" s="587"/>
      <c r="CF82" s="588"/>
      <c r="CG82" s="671"/>
      <c r="CH82" s="671"/>
      <c r="CI82" s="671"/>
      <c r="CJ82" s="665"/>
      <c r="CK82" s="665"/>
      <c r="CL82" s="665"/>
      <c r="CM82" s="665"/>
      <c r="CN82" s="681"/>
      <c r="CO82" s="658"/>
      <c r="CP82" s="658"/>
      <c r="CQ82" s="953"/>
      <c r="CR82" s="953"/>
      <c r="CS82" s="953"/>
      <c r="CT82" s="953"/>
      <c r="CU82" s="953"/>
      <c r="CV82" s="953"/>
      <c r="CW82" s="953"/>
      <c r="CX82" s="670"/>
      <c r="CY82" s="679"/>
      <c r="CZ82" s="679"/>
      <c r="DA82" s="679"/>
      <c r="DB82" s="679"/>
      <c r="DC82" s="679"/>
      <c r="DD82" s="679"/>
      <c r="DE82" s="679"/>
      <c r="DF82" s="664"/>
      <c r="DG82" s="956"/>
      <c r="DH82" s="956"/>
      <c r="DI82" s="956"/>
      <c r="DJ82" s="956"/>
      <c r="DK82" s="956"/>
      <c r="DL82" s="956"/>
      <c r="DM82" s="956"/>
      <c r="DN82" s="680"/>
      <c r="DO82" s="680"/>
      <c r="DP82" s="680"/>
      <c r="DQ82" s="680"/>
      <c r="DR82" s="324"/>
      <c r="DS82" s="324"/>
      <c r="DT82" s="324"/>
      <c r="DU82" s="324"/>
      <c r="DV82" s="324"/>
      <c r="DW82" s="324"/>
      <c r="DX82" s="324"/>
      <c r="DY82" s="324"/>
      <c r="DZ82" s="324"/>
      <c r="EA82" s="324"/>
      <c r="EB82" s="324"/>
      <c r="EC82" s="324"/>
      <c r="ED82" s="324"/>
      <c r="EE82" s="324"/>
      <c r="EF82" s="324"/>
      <c r="EG82" s="324"/>
      <c r="EH82" s="324"/>
      <c r="EI82" s="324"/>
      <c r="EJ82" s="324"/>
      <c r="EK82" s="324"/>
      <c r="EL82" s="324"/>
      <c r="EM82" s="324"/>
      <c r="EN82" s="324"/>
      <c r="EO82" s="324"/>
      <c r="EP82" s="324"/>
      <c r="EQ82" s="324"/>
      <c r="ER82" s="324"/>
      <c r="ES82" s="324"/>
      <c r="ET82" s="324"/>
      <c r="EU82" s="324"/>
      <c r="EV82" s="324"/>
      <c r="EW82" s="324"/>
      <c r="EX82" s="324"/>
      <c r="EY82" s="324"/>
      <c r="EZ82" s="703"/>
      <c r="FA82" s="324"/>
      <c r="FB82" s="324"/>
      <c r="FC82" s="324"/>
      <c r="HZ82" s="698"/>
      <c r="IA82" s="695"/>
    </row>
    <row r="83" spans="1:235" ht="8.25" customHeight="1" thickTop="1" x14ac:dyDescent="0.35">
      <c r="A83" s="651"/>
      <c r="B83" s="651"/>
      <c r="C83" s="651"/>
      <c r="D83" s="651"/>
      <c r="E83" s="651"/>
      <c r="F83" s="651"/>
      <c r="G83" s="651"/>
      <c r="H83" s="651"/>
      <c r="I83" s="655"/>
      <c r="J83" s="655"/>
      <c r="K83" s="655"/>
      <c r="L83" s="655"/>
      <c r="M83" s="655"/>
      <c r="N83" s="650"/>
      <c r="O83" s="650"/>
      <c r="P83" s="656"/>
      <c r="Q83" s="656"/>
      <c r="R83" s="656"/>
      <c r="S83" s="650"/>
      <c r="T83" s="650"/>
      <c r="U83" s="650"/>
      <c r="V83" s="650"/>
      <c r="W83" s="650"/>
      <c r="X83" s="650"/>
      <c r="Y83" s="650"/>
      <c r="Z83" s="650"/>
      <c r="AA83" s="650"/>
      <c r="AB83" s="657"/>
      <c r="AC83" s="985" t="str">
        <f>TOTALS!$P$259</f>
        <v>TAG_293</v>
      </c>
      <c r="AD83" s="986"/>
      <c r="AE83" s="986"/>
      <c r="AF83" s="987"/>
      <c r="AG83" s="974">
        <v>293</v>
      </c>
      <c r="AH83" s="945"/>
      <c r="AI83" s="945"/>
      <c r="AJ83" s="945"/>
      <c r="AK83" s="997">
        <v>292</v>
      </c>
      <c r="AL83" s="997"/>
      <c r="AM83" s="997"/>
      <c r="AN83" s="998"/>
      <c r="AO83" s="985" t="str">
        <f>TOTALS!$P$258</f>
        <v>TAG_292</v>
      </c>
      <c r="AP83" s="986"/>
      <c r="AQ83" s="986"/>
      <c r="AR83" s="987"/>
      <c r="AS83" s="985" t="str">
        <f>TOTALS!$P$252</f>
        <v>TAG_286</v>
      </c>
      <c r="AT83" s="986"/>
      <c r="AU83" s="986"/>
      <c r="AV83" s="987"/>
      <c r="AW83" s="974">
        <v>286</v>
      </c>
      <c r="AX83" s="945"/>
      <c r="AY83" s="945"/>
      <c r="AZ83" s="945"/>
      <c r="BA83" s="997">
        <v>285</v>
      </c>
      <c r="BB83" s="997"/>
      <c r="BC83" s="997"/>
      <c r="BD83" s="998"/>
      <c r="BE83" s="1047" t="str">
        <f>TOTALS!$P$251</f>
        <v>TAG_285</v>
      </c>
      <c r="BF83" s="1048"/>
      <c r="BG83" s="1048"/>
      <c r="BH83" s="1049"/>
      <c r="BI83" s="985" t="str">
        <f>TOTALS!$P$245</f>
        <v>TAG_279</v>
      </c>
      <c r="BJ83" s="986"/>
      <c r="BK83" s="986"/>
      <c r="BL83" s="987"/>
      <c r="BM83" s="974">
        <v>279</v>
      </c>
      <c r="BN83" s="945"/>
      <c r="BO83" s="945"/>
      <c r="BP83" s="945"/>
      <c r="BQ83" s="587"/>
      <c r="BR83" s="588"/>
      <c r="BS83" s="588"/>
      <c r="BT83" s="588"/>
      <c r="BU83" s="667"/>
      <c r="BV83" s="588"/>
      <c r="BW83" s="588"/>
      <c r="BX83" s="588"/>
      <c r="BY83" s="588"/>
      <c r="BZ83" s="587"/>
      <c r="CA83" s="587"/>
      <c r="CB83" s="587"/>
      <c r="CC83" s="587"/>
      <c r="CD83" s="587"/>
      <c r="CE83" s="587"/>
      <c r="CF83" s="588"/>
      <c r="CG83" s="692"/>
      <c r="CH83" s="611"/>
      <c r="CI83" s="611"/>
      <c r="CJ83" s="588"/>
      <c r="CK83" s="588"/>
      <c r="CL83" s="997">
        <v>275</v>
      </c>
      <c r="CM83" s="997"/>
      <c r="CN83" s="997"/>
      <c r="CO83" s="998"/>
      <c r="CP83" s="985" t="str">
        <f>TOTALS!$P$241</f>
        <v>TAG_275</v>
      </c>
      <c r="CQ83" s="986"/>
      <c r="CR83" s="986"/>
      <c r="CS83" s="987"/>
      <c r="CT83" s="985" t="str">
        <f>TOTALS!$P$235</f>
        <v>TAG_269</v>
      </c>
      <c r="CU83" s="986"/>
      <c r="CV83" s="986"/>
      <c r="CW83" s="987"/>
      <c r="CX83" s="974">
        <v>269</v>
      </c>
      <c r="CY83" s="945"/>
      <c r="CZ83" s="945"/>
      <c r="DA83" s="945"/>
      <c r="DB83" s="997">
        <v>268</v>
      </c>
      <c r="DC83" s="997"/>
      <c r="DD83" s="997"/>
      <c r="DE83" s="998"/>
      <c r="DF83" s="985" t="str">
        <f>TOTALS!$P$234</f>
        <v>TAG_268</v>
      </c>
      <c r="DG83" s="986"/>
      <c r="DH83" s="986"/>
      <c r="DI83" s="987"/>
      <c r="DJ83" s="985" t="str">
        <f>TOTALS!$P$228</f>
        <v>TAG_262</v>
      </c>
      <c r="DK83" s="986"/>
      <c r="DL83" s="986"/>
      <c r="DM83" s="987"/>
      <c r="DN83" s="974">
        <v>262</v>
      </c>
      <c r="DO83" s="945"/>
      <c r="DP83" s="945"/>
      <c r="DQ83" s="945"/>
      <c r="DR83" s="324"/>
      <c r="DS83" s="324"/>
      <c r="DT83" s="324"/>
      <c r="DU83" s="324"/>
      <c r="DV83" s="324"/>
      <c r="DW83" s="324"/>
      <c r="DX83" s="324"/>
      <c r="DY83" s="324"/>
      <c r="DZ83" s="324"/>
      <c r="EA83" s="324"/>
      <c r="EB83" s="324"/>
      <c r="EC83" s="324"/>
      <c r="ED83" s="324"/>
      <c r="EE83" s="324"/>
      <c r="EF83" s="324"/>
      <c r="EG83" s="324"/>
      <c r="EH83" s="324"/>
      <c r="EI83" s="324"/>
      <c r="EJ83" s="324"/>
      <c r="EK83" s="324"/>
      <c r="EL83" s="324"/>
      <c r="EM83" s="324"/>
      <c r="EN83" s="324"/>
      <c r="EO83" s="324"/>
      <c r="EP83" s="324"/>
      <c r="EQ83" s="324"/>
      <c r="ER83" s="324"/>
      <c r="ES83" s="324"/>
      <c r="ET83" s="324"/>
      <c r="EU83" s="324"/>
      <c r="EV83" s="324"/>
      <c r="EW83" s="324"/>
      <c r="EX83" s="324"/>
      <c r="EY83" s="324"/>
      <c r="EZ83" s="697"/>
      <c r="FA83" s="324"/>
      <c r="FB83" s="324"/>
      <c r="FC83" s="324"/>
      <c r="HZ83" s="698"/>
      <c r="IA83" s="695"/>
    </row>
    <row r="84" spans="1:235" ht="8.25" customHeight="1" x14ac:dyDescent="0.35">
      <c r="A84" s="580"/>
      <c r="B84" s="580"/>
      <c r="C84" s="580"/>
      <c r="D84" s="580"/>
      <c r="E84" s="580"/>
      <c r="F84" s="580"/>
      <c r="G84" s="580"/>
      <c r="H84" s="580"/>
      <c r="N84" s="592"/>
      <c r="O84" s="592"/>
      <c r="P84" s="592"/>
      <c r="Q84" s="592"/>
      <c r="R84" s="592"/>
      <c r="S84" s="589"/>
      <c r="T84" s="589"/>
      <c r="U84" s="589"/>
      <c r="V84" s="589"/>
      <c r="AB84" s="399"/>
      <c r="AC84" s="985"/>
      <c r="AD84" s="986"/>
      <c r="AE84" s="986"/>
      <c r="AF84" s="987"/>
      <c r="AG84" s="974"/>
      <c r="AH84" s="945"/>
      <c r="AI84" s="945"/>
      <c r="AJ84" s="945"/>
      <c r="AK84" s="997"/>
      <c r="AL84" s="997"/>
      <c r="AM84" s="997"/>
      <c r="AN84" s="998"/>
      <c r="AO84" s="985"/>
      <c r="AP84" s="986"/>
      <c r="AQ84" s="986"/>
      <c r="AR84" s="987"/>
      <c r="AS84" s="985"/>
      <c r="AT84" s="986"/>
      <c r="AU84" s="986"/>
      <c r="AV84" s="987"/>
      <c r="AW84" s="974"/>
      <c r="AX84" s="945"/>
      <c r="AY84" s="945"/>
      <c r="AZ84" s="945"/>
      <c r="BA84" s="997"/>
      <c r="BB84" s="997"/>
      <c r="BC84" s="997"/>
      <c r="BD84" s="998"/>
      <c r="BE84" s="1047"/>
      <c r="BF84" s="1048"/>
      <c r="BG84" s="1048"/>
      <c r="BH84" s="1049"/>
      <c r="BI84" s="985"/>
      <c r="BJ84" s="986"/>
      <c r="BK84" s="986"/>
      <c r="BL84" s="987"/>
      <c r="BM84" s="974"/>
      <c r="BN84" s="945"/>
      <c r="BO84" s="945"/>
      <c r="BP84" s="945"/>
      <c r="BQ84" s="587"/>
      <c r="BR84" s="588"/>
      <c r="BS84" s="588"/>
      <c r="BT84" s="588"/>
      <c r="BU84" s="667"/>
      <c r="BV84" s="588"/>
      <c r="BW84" s="588"/>
      <c r="BX84" s="588"/>
      <c r="BY84" s="588"/>
      <c r="BZ84" s="587"/>
      <c r="CA84" s="587"/>
      <c r="CB84" s="587"/>
      <c r="CC84" s="587"/>
      <c r="CD84" s="587"/>
      <c r="CE84" s="587"/>
      <c r="CF84" s="731"/>
      <c r="CG84" s="611"/>
      <c r="CH84" s="611"/>
      <c r="CI84" s="611"/>
      <c r="CJ84" s="588"/>
      <c r="CK84" s="588"/>
      <c r="CL84" s="997"/>
      <c r="CM84" s="997"/>
      <c r="CN84" s="997"/>
      <c r="CO84" s="998"/>
      <c r="CP84" s="985"/>
      <c r="CQ84" s="986"/>
      <c r="CR84" s="986"/>
      <c r="CS84" s="987"/>
      <c r="CT84" s="985"/>
      <c r="CU84" s="986"/>
      <c r="CV84" s="986"/>
      <c r="CW84" s="987"/>
      <c r="CX84" s="974"/>
      <c r="CY84" s="945"/>
      <c r="CZ84" s="945"/>
      <c r="DA84" s="945"/>
      <c r="DB84" s="997"/>
      <c r="DC84" s="997"/>
      <c r="DD84" s="997"/>
      <c r="DE84" s="998"/>
      <c r="DF84" s="985"/>
      <c r="DG84" s="986"/>
      <c r="DH84" s="986"/>
      <c r="DI84" s="987"/>
      <c r="DJ84" s="985"/>
      <c r="DK84" s="986"/>
      <c r="DL84" s="986"/>
      <c r="DM84" s="987"/>
      <c r="DN84" s="974"/>
      <c r="DO84" s="945"/>
      <c r="DP84" s="945"/>
      <c r="DQ84" s="945"/>
      <c r="DR84" s="324"/>
      <c r="DS84" s="324"/>
      <c r="DT84" s="324"/>
      <c r="DU84" s="324"/>
      <c r="DV84" s="324"/>
      <c r="DW84" s="324"/>
      <c r="DX84" s="324"/>
      <c r="DY84" s="324"/>
      <c r="DZ84" s="324"/>
      <c r="EA84" s="324"/>
      <c r="EB84" s="324"/>
      <c r="EC84" s="324"/>
      <c r="ED84" s="324"/>
      <c r="EE84" s="324"/>
      <c r="EF84" s="324"/>
      <c r="EG84" s="324"/>
      <c r="EH84" s="324"/>
      <c r="EI84" s="324"/>
      <c r="EJ84" s="324"/>
      <c r="EK84" s="324"/>
      <c r="EL84" s="324"/>
      <c r="EM84" s="324"/>
      <c r="EN84" s="324"/>
      <c r="EO84" s="324"/>
      <c r="EP84" s="324"/>
      <c r="EQ84" s="324"/>
      <c r="ER84" s="324"/>
      <c r="ES84" s="324"/>
      <c r="ET84" s="324"/>
      <c r="EU84" s="324"/>
      <c r="EV84" s="324"/>
      <c r="EW84" s="324"/>
      <c r="EX84" s="324"/>
      <c r="EY84" s="324"/>
      <c r="EZ84" s="697"/>
      <c r="FA84" s="324"/>
      <c r="FB84" s="324"/>
      <c r="FC84" s="324"/>
      <c r="HZ84" s="698"/>
      <c r="IA84" s="695"/>
    </row>
    <row r="85" spans="1:235" ht="8.25" customHeight="1" x14ac:dyDescent="0.35">
      <c r="E85" s="580"/>
      <c r="F85" s="580"/>
      <c r="G85" s="580"/>
      <c r="H85" s="580"/>
      <c r="Q85" s="592"/>
      <c r="R85" s="592"/>
      <c r="S85" s="589"/>
      <c r="T85" s="589"/>
      <c r="U85" s="589"/>
      <c r="V85" s="589"/>
      <c r="AB85" s="399"/>
      <c r="AC85" s="985"/>
      <c r="AD85" s="986"/>
      <c r="AE85" s="986"/>
      <c r="AF85" s="987"/>
      <c r="AG85" s="974"/>
      <c r="AH85" s="945"/>
      <c r="AI85" s="945"/>
      <c r="AJ85" s="945"/>
      <c r="AK85" s="997"/>
      <c r="AL85" s="997"/>
      <c r="AM85" s="997"/>
      <c r="AN85" s="998"/>
      <c r="AO85" s="985"/>
      <c r="AP85" s="986"/>
      <c r="AQ85" s="986"/>
      <c r="AR85" s="987"/>
      <c r="AS85" s="985"/>
      <c r="AT85" s="986"/>
      <c r="AU85" s="986"/>
      <c r="AV85" s="987"/>
      <c r="AW85" s="974"/>
      <c r="AX85" s="945"/>
      <c r="AY85" s="945"/>
      <c r="AZ85" s="945"/>
      <c r="BA85" s="997"/>
      <c r="BB85" s="997"/>
      <c r="BC85" s="997"/>
      <c r="BD85" s="998"/>
      <c r="BE85" s="1047"/>
      <c r="BF85" s="1048"/>
      <c r="BG85" s="1048"/>
      <c r="BH85" s="1049"/>
      <c r="BI85" s="985"/>
      <c r="BJ85" s="986"/>
      <c r="BK85" s="986"/>
      <c r="BL85" s="987"/>
      <c r="BM85" s="974"/>
      <c r="BN85" s="945"/>
      <c r="BO85" s="945"/>
      <c r="BP85" s="945"/>
      <c r="BQ85" s="587"/>
      <c r="BR85" s="588"/>
      <c r="BS85" s="588"/>
      <c r="BT85" s="588"/>
      <c r="BU85" s="667"/>
      <c r="BV85" s="666"/>
      <c r="BW85" s="666"/>
      <c r="BX85" s="666"/>
      <c r="BY85" s="666"/>
      <c r="BZ85" s="587"/>
      <c r="CA85" s="587"/>
      <c r="CB85" s="587"/>
      <c r="CC85" s="587"/>
      <c r="CD85" s="587"/>
      <c r="CE85" s="587"/>
      <c r="CF85" s="732"/>
      <c r="CG85" s="611"/>
      <c r="CH85" s="611"/>
      <c r="CI85" s="611"/>
      <c r="CJ85" s="588"/>
      <c r="CK85" s="588"/>
      <c r="CL85" s="997"/>
      <c r="CM85" s="997"/>
      <c r="CN85" s="997"/>
      <c r="CO85" s="998"/>
      <c r="CP85" s="985"/>
      <c r="CQ85" s="986"/>
      <c r="CR85" s="986"/>
      <c r="CS85" s="987"/>
      <c r="CT85" s="985"/>
      <c r="CU85" s="986"/>
      <c r="CV85" s="986"/>
      <c r="CW85" s="987"/>
      <c r="CX85" s="974"/>
      <c r="CY85" s="945"/>
      <c r="CZ85" s="945"/>
      <c r="DA85" s="945"/>
      <c r="DB85" s="997"/>
      <c r="DC85" s="997"/>
      <c r="DD85" s="997"/>
      <c r="DE85" s="998"/>
      <c r="DF85" s="985"/>
      <c r="DG85" s="986"/>
      <c r="DH85" s="986"/>
      <c r="DI85" s="987"/>
      <c r="DJ85" s="985"/>
      <c r="DK85" s="986"/>
      <c r="DL85" s="986"/>
      <c r="DM85" s="987"/>
      <c r="DN85" s="974"/>
      <c r="DO85" s="945"/>
      <c r="DP85" s="945"/>
      <c r="DQ85" s="945"/>
      <c r="DR85" s="324"/>
      <c r="DS85" s="324"/>
      <c r="DT85" s="324"/>
      <c r="DU85" s="324"/>
      <c r="DV85" s="324"/>
      <c r="DW85" s="324"/>
      <c r="DX85" s="324"/>
      <c r="DY85" s="324"/>
      <c r="DZ85" s="324"/>
      <c r="EA85" s="324"/>
      <c r="EB85" s="324"/>
      <c r="EC85" s="324"/>
      <c r="ED85" s="324"/>
      <c r="EE85" s="324"/>
      <c r="EF85" s="324"/>
      <c r="EG85" s="324"/>
      <c r="EH85" s="324"/>
      <c r="EI85" s="324"/>
      <c r="EJ85" s="596"/>
      <c r="EK85" s="596"/>
      <c r="EL85" s="596"/>
      <c r="EM85" s="596"/>
      <c r="EN85" s="596"/>
      <c r="EO85" s="596"/>
      <c r="EP85" s="596"/>
      <c r="EQ85" s="596"/>
      <c r="ER85" s="596"/>
      <c r="ES85" s="596"/>
      <c r="ET85" s="596"/>
      <c r="EU85" s="596"/>
      <c r="EV85" s="596"/>
      <c r="EW85" s="596"/>
      <c r="EX85" s="596"/>
      <c r="EY85" s="596"/>
      <c r="EZ85" s="699"/>
      <c r="FA85" s="596"/>
      <c r="FB85" s="596"/>
      <c r="FC85" s="596"/>
      <c r="HZ85" s="698"/>
      <c r="IA85" s="695"/>
    </row>
    <row r="86" spans="1:235" ht="8.25" customHeight="1" x14ac:dyDescent="0.35">
      <c r="E86" s="580"/>
      <c r="F86" s="580"/>
      <c r="G86" s="580"/>
      <c r="H86" s="580"/>
      <c r="N86" s="954"/>
      <c r="O86" s="955"/>
      <c r="P86" s="955"/>
      <c r="Q86" s="955"/>
      <c r="R86" s="955"/>
      <c r="S86" s="955"/>
      <c r="T86" s="955"/>
      <c r="U86" s="589"/>
      <c r="V86" s="589"/>
      <c r="AB86" s="399"/>
      <c r="AC86" s="988"/>
      <c r="AD86" s="989"/>
      <c r="AE86" s="989"/>
      <c r="AF86" s="990"/>
      <c r="AG86" s="974"/>
      <c r="AH86" s="945"/>
      <c r="AI86" s="945"/>
      <c r="AJ86" s="945"/>
      <c r="AK86" s="997"/>
      <c r="AL86" s="997"/>
      <c r="AM86" s="997"/>
      <c r="AN86" s="998"/>
      <c r="AO86" s="988"/>
      <c r="AP86" s="989"/>
      <c r="AQ86" s="989"/>
      <c r="AR86" s="990"/>
      <c r="AS86" s="988"/>
      <c r="AT86" s="989"/>
      <c r="AU86" s="989"/>
      <c r="AV86" s="990"/>
      <c r="AW86" s="974"/>
      <c r="AX86" s="945"/>
      <c r="AY86" s="945"/>
      <c r="AZ86" s="945"/>
      <c r="BA86" s="997"/>
      <c r="BB86" s="997"/>
      <c r="BC86" s="997"/>
      <c r="BD86" s="998"/>
      <c r="BE86" s="1050"/>
      <c r="BF86" s="1051"/>
      <c r="BG86" s="1051"/>
      <c r="BH86" s="1052"/>
      <c r="BI86" s="988"/>
      <c r="BJ86" s="989"/>
      <c r="BK86" s="989"/>
      <c r="BL86" s="990"/>
      <c r="BM86" s="974"/>
      <c r="BN86" s="945"/>
      <c r="BO86" s="945"/>
      <c r="BP86" s="945"/>
      <c r="BQ86" s="587"/>
      <c r="BR86" s="588"/>
      <c r="BS86" s="588"/>
      <c r="BT86" s="588"/>
      <c r="BU86" s="667"/>
      <c r="BV86" s="666"/>
      <c r="BW86" s="666"/>
      <c r="BX86" s="666"/>
      <c r="BY86" s="666"/>
      <c r="BZ86" s="587"/>
      <c r="CA86" s="587"/>
      <c r="CB86" s="587"/>
      <c r="CC86" s="587"/>
      <c r="CD86" s="587"/>
      <c r="CE86" s="587"/>
      <c r="CF86" s="731"/>
      <c r="CG86" s="611"/>
      <c r="CH86" s="611"/>
      <c r="CI86" s="611"/>
      <c r="CJ86" s="588"/>
      <c r="CK86" s="588"/>
      <c r="CL86" s="997"/>
      <c r="CM86" s="997"/>
      <c r="CN86" s="997"/>
      <c r="CO86" s="998"/>
      <c r="CP86" s="988"/>
      <c r="CQ86" s="989"/>
      <c r="CR86" s="989"/>
      <c r="CS86" s="990"/>
      <c r="CT86" s="988"/>
      <c r="CU86" s="989"/>
      <c r="CV86" s="989"/>
      <c r="CW86" s="990"/>
      <c r="CX86" s="974"/>
      <c r="CY86" s="945"/>
      <c r="CZ86" s="945"/>
      <c r="DA86" s="945"/>
      <c r="DB86" s="997"/>
      <c r="DC86" s="997"/>
      <c r="DD86" s="997"/>
      <c r="DE86" s="998"/>
      <c r="DF86" s="988"/>
      <c r="DG86" s="989"/>
      <c r="DH86" s="989"/>
      <c r="DI86" s="990"/>
      <c r="DJ86" s="988"/>
      <c r="DK86" s="989"/>
      <c r="DL86" s="989"/>
      <c r="DM86" s="990"/>
      <c r="DN86" s="974"/>
      <c r="DO86" s="945"/>
      <c r="DP86" s="945"/>
      <c r="DQ86" s="945"/>
      <c r="DR86" s="324"/>
      <c r="DS86" s="324"/>
      <c r="DT86" s="324"/>
      <c r="DU86" s="324"/>
      <c r="DV86" s="324"/>
      <c r="DW86" s="324"/>
      <c r="DX86" s="324"/>
      <c r="DY86" s="324"/>
      <c r="DZ86" s="324"/>
      <c r="EA86" s="324"/>
      <c r="EB86" s="324"/>
      <c r="EC86" s="324"/>
      <c r="ED86" s="324"/>
      <c r="EE86" s="324"/>
      <c r="EF86" s="324"/>
      <c r="EG86" s="324"/>
      <c r="EH86" s="324"/>
      <c r="EI86" s="324"/>
      <c r="EJ86" s="596"/>
      <c r="EK86" s="596"/>
      <c r="EL86" s="596"/>
      <c r="EM86" s="596"/>
      <c r="EN86" s="596"/>
      <c r="EO86" s="596"/>
      <c r="EP86" s="596"/>
      <c r="EQ86" s="596"/>
      <c r="ER86" s="596"/>
      <c r="ES86" s="596"/>
      <c r="ET86" s="596"/>
      <c r="EU86" s="596"/>
      <c r="EV86" s="596"/>
      <c r="EW86" s="596"/>
      <c r="EX86" s="596"/>
      <c r="EY86" s="596"/>
      <c r="EZ86" s="699"/>
      <c r="FA86" s="596"/>
      <c r="FB86" s="596"/>
      <c r="FC86" s="596"/>
      <c r="HZ86" s="698"/>
      <c r="IA86" s="695"/>
    </row>
    <row r="87" spans="1:235" ht="8.25" customHeight="1" x14ac:dyDescent="0.35">
      <c r="E87" s="580"/>
      <c r="F87" s="580"/>
      <c r="G87" s="580"/>
      <c r="H87" s="580"/>
      <c r="N87" s="955"/>
      <c r="O87" s="955"/>
      <c r="P87" s="955"/>
      <c r="Q87" s="955"/>
      <c r="R87" s="955"/>
      <c r="S87" s="955"/>
      <c r="T87" s="955"/>
      <c r="U87" s="589"/>
      <c r="V87" s="589"/>
      <c r="AB87" s="399"/>
      <c r="AC87" s="1039" t="str">
        <f>TOTALS!$P$260</f>
        <v>TAG_294</v>
      </c>
      <c r="AD87" s="1040"/>
      <c r="AE87" s="1040"/>
      <c r="AF87" s="1066"/>
      <c r="AG87" s="974">
        <v>294</v>
      </c>
      <c r="AH87" s="945"/>
      <c r="AI87" s="945"/>
      <c r="AJ87" s="945"/>
      <c r="AK87" s="997">
        <v>291</v>
      </c>
      <c r="AL87" s="997"/>
      <c r="AM87" s="997"/>
      <c r="AN87" s="998"/>
      <c r="AO87" s="1039" t="str">
        <f>TOTALS!$P$257</f>
        <v>TAG_291</v>
      </c>
      <c r="AP87" s="1040"/>
      <c r="AQ87" s="1040"/>
      <c r="AR87" s="1041"/>
      <c r="AS87" s="1039" t="str">
        <f>TOTALS!$P$253</f>
        <v>TAG_287</v>
      </c>
      <c r="AT87" s="1040"/>
      <c r="AU87" s="1040"/>
      <c r="AV87" s="1041"/>
      <c r="AW87" s="974">
        <v>287</v>
      </c>
      <c r="AX87" s="945"/>
      <c r="AY87" s="945"/>
      <c r="AZ87" s="945"/>
      <c r="BA87" s="997">
        <v>284</v>
      </c>
      <c r="BB87" s="997"/>
      <c r="BC87" s="997"/>
      <c r="BD87" s="998"/>
      <c r="BE87" s="1053" t="str">
        <f>TOTALS!$P$250</f>
        <v>TAG_284</v>
      </c>
      <c r="BF87" s="1054"/>
      <c r="BG87" s="1054"/>
      <c r="BH87" s="1055"/>
      <c r="BI87" s="985" t="str">
        <f>TOTALS!$P$246</f>
        <v>TAG_280</v>
      </c>
      <c r="BJ87" s="986"/>
      <c r="BK87" s="986"/>
      <c r="BL87" s="987"/>
      <c r="BM87" s="974">
        <v>280</v>
      </c>
      <c r="BN87" s="945"/>
      <c r="BO87" s="945"/>
      <c r="BP87" s="945"/>
      <c r="BQ87" s="587"/>
      <c r="BR87" s="588"/>
      <c r="BS87" s="588"/>
      <c r="BT87" s="588"/>
      <c r="BU87" s="667"/>
      <c r="BV87" s="666"/>
      <c r="BW87" s="666"/>
      <c r="BX87" s="666"/>
      <c r="BY87" s="666"/>
      <c r="BZ87" s="587"/>
      <c r="CA87" s="587"/>
      <c r="CB87" s="587"/>
      <c r="CC87" s="587"/>
      <c r="CD87" s="587"/>
      <c r="CE87" s="587"/>
      <c r="CF87" s="731"/>
      <c r="CG87" s="611"/>
      <c r="CH87" s="611"/>
      <c r="CI87" s="611"/>
      <c r="CJ87" s="588"/>
      <c r="CK87" s="588"/>
      <c r="CL87" s="997">
        <v>274</v>
      </c>
      <c r="CM87" s="997"/>
      <c r="CN87" s="997"/>
      <c r="CO87" s="998"/>
      <c r="CP87" s="985" t="str">
        <f>TOTALS!$P$240</f>
        <v>TAG_274</v>
      </c>
      <c r="CQ87" s="986"/>
      <c r="CR87" s="986"/>
      <c r="CS87" s="987"/>
      <c r="CT87" s="985" t="str">
        <f>TOTALS!$P$236</f>
        <v>TAG_270</v>
      </c>
      <c r="CU87" s="986"/>
      <c r="CV87" s="986"/>
      <c r="CW87" s="987"/>
      <c r="CX87" s="974">
        <v>270</v>
      </c>
      <c r="CY87" s="945"/>
      <c r="CZ87" s="945"/>
      <c r="DA87" s="945"/>
      <c r="DB87" s="997">
        <v>267</v>
      </c>
      <c r="DC87" s="997"/>
      <c r="DD87" s="997"/>
      <c r="DE87" s="998"/>
      <c r="DF87" s="985" t="str">
        <f>TOTALS!$P$233</f>
        <v>TAG_267</v>
      </c>
      <c r="DG87" s="986"/>
      <c r="DH87" s="986"/>
      <c r="DI87" s="987"/>
      <c r="DJ87" s="985" t="str">
        <f>TOTALS!$P$229</f>
        <v>TAG_263</v>
      </c>
      <c r="DK87" s="986"/>
      <c r="DL87" s="986"/>
      <c r="DM87" s="987"/>
      <c r="DN87" s="974">
        <v>263</v>
      </c>
      <c r="DO87" s="945"/>
      <c r="DP87" s="945"/>
      <c r="DQ87" s="945"/>
      <c r="DR87" s="324"/>
      <c r="DS87" s="324"/>
      <c r="DT87" s="324"/>
      <c r="DU87" s="324"/>
      <c r="DV87" s="324"/>
      <c r="DW87" s="324"/>
      <c r="DX87" s="324"/>
      <c r="DY87" s="324"/>
      <c r="DZ87" s="324"/>
      <c r="EA87" s="324"/>
      <c r="EB87" s="324"/>
      <c r="EC87" s="324"/>
      <c r="ED87" s="324"/>
      <c r="EE87" s="945">
        <v>258</v>
      </c>
      <c r="EF87" s="945"/>
      <c r="EG87" s="945"/>
      <c r="EH87" s="945"/>
      <c r="EI87" s="945">
        <v>257</v>
      </c>
      <c r="EJ87" s="945"/>
      <c r="EK87" s="945"/>
      <c r="EL87" s="945"/>
      <c r="EM87" s="945">
        <v>256</v>
      </c>
      <c r="EN87" s="945"/>
      <c r="EO87" s="945"/>
      <c r="EP87" s="945"/>
      <c r="EQ87" s="596"/>
      <c r="ER87" s="596"/>
      <c r="ES87" s="596"/>
      <c r="ET87" s="596"/>
      <c r="EU87" s="596"/>
      <c r="EV87" s="596"/>
      <c r="EW87" s="596"/>
      <c r="EX87" s="596"/>
      <c r="EY87" s="596"/>
      <c r="EZ87" s="699"/>
      <c r="FA87" s="596"/>
      <c r="FB87" s="596"/>
      <c r="FC87" s="596"/>
      <c r="HZ87" s="698"/>
      <c r="IA87" s="695"/>
    </row>
    <row r="88" spans="1:235" ht="8.25" customHeight="1" x14ac:dyDescent="0.35">
      <c r="E88" s="580"/>
      <c r="F88" s="580"/>
      <c r="G88" s="580"/>
      <c r="H88" s="320"/>
      <c r="N88" s="955"/>
      <c r="O88" s="955"/>
      <c r="P88" s="955"/>
      <c r="Q88" s="955"/>
      <c r="R88" s="955"/>
      <c r="S88" s="955"/>
      <c r="T88" s="955"/>
      <c r="U88" s="593"/>
      <c r="V88" s="593"/>
      <c r="W88" s="444"/>
      <c r="X88" s="445"/>
      <c r="AB88" s="399"/>
      <c r="AC88" s="985"/>
      <c r="AD88" s="986"/>
      <c r="AE88" s="986"/>
      <c r="AF88" s="987"/>
      <c r="AG88" s="974"/>
      <c r="AH88" s="945"/>
      <c r="AI88" s="945"/>
      <c r="AJ88" s="945"/>
      <c r="AK88" s="997"/>
      <c r="AL88" s="997"/>
      <c r="AM88" s="997"/>
      <c r="AN88" s="998"/>
      <c r="AO88" s="985"/>
      <c r="AP88" s="986"/>
      <c r="AQ88" s="986"/>
      <c r="AR88" s="987"/>
      <c r="AS88" s="985"/>
      <c r="AT88" s="986"/>
      <c r="AU88" s="986"/>
      <c r="AV88" s="987"/>
      <c r="AW88" s="974"/>
      <c r="AX88" s="945"/>
      <c r="AY88" s="945"/>
      <c r="AZ88" s="945"/>
      <c r="BA88" s="997"/>
      <c r="BB88" s="997"/>
      <c r="BC88" s="997"/>
      <c r="BD88" s="998"/>
      <c r="BE88" s="1047"/>
      <c r="BF88" s="1048"/>
      <c r="BG88" s="1048"/>
      <c r="BH88" s="1049"/>
      <c r="BI88" s="985"/>
      <c r="BJ88" s="986"/>
      <c r="BK88" s="986"/>
      <c r="BL88" s="987"/>
      <c r="BM88" s="974"/>
      <c r="BN88" s="945"/>
      <c r="BO88" s="945"/>
      <c r="BP88" s="945"/>
      <c r="BQ88" s="587"/>
      <c r="BR88" s="588"/>
      <c r="BS88" s="588"/>
      <c r="BT88" s="588"/>
      <c r="BU88" s="667"/>
      <c r="BV88" s="666"/>
      <c r="BW88" s="666"/>
      <c r="BX88" s="666"/>
      <c r="BY88" s="666"/>
      <c r="BZ88" s="587"/>
      <c r="CA88" s="587"/>
      <c r="CB88" s="587"/>
      <c r="CC88" s="587"/>
      <c r="CD88" s="587"/>
      <c r="CE88" s="587"/>
      <c r="CF88" s="672"/>
      <c r="CG88" s="611"/>
      <c r="CH88" s="611"/>
      <c r="CI88" s="611"/>
      <c r="CJ88" s="588"/>
      <c r="CK88" s="588"/>
      <c r="CL88" s="997"/>
      <c r="CM88" s="997"/>
      <c r="CN88" s="997"/>
      <c r="CO88" s="998"/>
      <c r="CP88" s="985"/>
      <c r="CQ88" s="986"/>
      <c r="CR88" s="986"/>
      <c r="CS88" s="987"/>
      <c r="CT88" s="985"/>
      <c r="CU88" s="986"/>
      <c r="CV88" s="986"/>
      <c r="CW88" s="987"/>
      <c r="CX88" s="974"/>
      <c r="CY88" s="945"/>
      <c r="CZ88" s="945"/>
      <c r="DA88" s="945"/>
      <c r="DB88" s="997"/>
      <c r="DC88" s="997"/>
      <c r="DD88" s="997"/>
      <c r="DE88" s="998"/>
      <c r="DF88" s="985"/>
      <c r="DG88" s="986"/>
      <c r="DH88" s="986"/>
      <c r="DI88" s="987"/>
      <c r="DJ88" s="985"/>
      <c r="DK88" s="986"/>
      <c r="DL88" s="986"/>
      <c r="DM88" s="987"/>
      <c r="DN88" s="974"/>
      <c r="DO88" s="945"/>
      <c r="DP88" s="945"/>
      <c r="DQ88" s="945"/>
      <c r="DR88" s="324"/>
      <c r="DS88" s="324"/>
      <c r="DT88" s="324"/>
      <c r="DU88" s="324"/>
      <c r="DV88" s="324"/>
      <c r="DW88" s="324"/>
      <c r="DX88" s="324"/>
      <c r="DY88" s="324"/>
      <c r="DZ88" s="324"/>
      <c r="EA88" s="324"/>
      <c r="EB88" s="324"/>
      <c r="EC88" s="324"/>
      <c r="ED88" s="324"/>
      <c r="EE88" s="945"/>
      <c r="EF88" s="945"/>
      <c r="EG88" s="945"/>
      <c r="EH88" s="945"/>
      <c r="EI88" s="945"/>
      <c r="EJ88" s="945"/>
      <c r="EK88" s="945"/>
      <c r="EL88" s="945"/>
      <c r="EM88" s="945"/>
      <c r="EN88" s="945"/>
      <c r="EO88" s="945"/>
      <c r="EP88" s="945"/>
      <c r="EQ88" s="596"/>
      <c r="ER88" s="596"/>
      <c r="ES88" s="596"/>
      <c r="ET88" s="596"/>
      <c r="EU88" s="596"/>
      <c r="EV88" s="596"/>
      <c r="EW88" s="596"/>
      <c r="EX88" s="596"/>
      <c r="EY88" s="596"/>
      <c r="EZ88" s="699"/>
      <c r="FA88" s="596"/>
      <c r="FB88" s="596"/>
      <c r="FC88" s="596"/>
      <c r="HZ88" s="698"/>
      <c r="IA88" s="695"/>
    </row>
    <row r="89" spans="1:235" ht="8.25" customHeight="1" x14ac:dyDescent="0.35">
      <c r="E89" s="580"/>
      <c r="F89" s="580"/>
      <c r="G89" s="580"/>
      <c r="H89" s="320"/>
      <c r="N89" s="955"/>
      <c r="O89" s="955"/>
      <c r="P89" s="955"/>
      <c r="Q89" s="955"/>
      <c r="R89" s="955"/>
      <c r="S89" s="955"/>
      <c r="T89" s="955"/>
      <c r="U89" s="593"/>
      <c r="V89" s="593"/>
      <c r="W89" s="445"/>
      <c r="X89" s="445"/>
      <c r="Y89" s="445"/>
      <c r="Z89" s="445"/>
      <c r="AB89" s="399"/>
      <c r="AC89" s="985"/>
      <c r="AD89" s="986"/>
      <c r="AE89" s="986"/>
      <c r="AF89" s="987"/>
      <c r="AG89" s="974"/>
      <c r="AH89" s="945"/>
      <c r="AI89" s="945"/>
      <c r="AJ89" s="945"/>
      <c r="AK89" s="997"/>
      <c r="AL89" s="997"/>
      <c r="AM89" s="997"/>
      <c r="AN89" s="998"/>
      <c r="AO89" s="985"/>
      <c r="AP89" s="986"/>
      <c r="AQ89" s="986"/>
      <c r="AR89" s="987"/>
      <c r="AS89" s="985"/>
      <c r="AT89" s="986"/>
      <c r="AU89" s="986"/>
      <c r="AV89" s="987"/>
      <c r="AW89" s="974"/>
      <c r="AX89" s="945"/>
      <c r="AY89" s="945"/>
      <c r="AZ89" s="945"/>
      <c r="BA89" s="997"/>
      <c r="BB89" s="997"/>
      <c r="BC89" s="997"/>
      <c r="BD89" s="998"/>
      <c r="BE89" s="1047"/>
      <c r="BF89" s="1048"/>
      <c r="BG89" s="1048"/>
      <c r="BH89" s="1049"/>
      <c r="BI89" s="985"/>
      <c r="BJ89" s="986"/>
      <c r="BK89" s="986"/>
      <c r="BL89" s="987"/>
      <c r="BM89" s="974"/>
      <c r="BN89" s="945"/>
      <c r="BO89" s="945"/>
      <c r="BP89" s="945"/>
      <c r="BQ89" s="587"/>
      <c r="BR89" s="587"/>
      <c r="BS89" s="587"/>
      <c r="BT89" s="589"/>
      <c r="BU89" s="668"/>
      <c r="BV89" s="589"/>
      <c r="BW89" s="589"/>
      <c r="BX89" s="589"/>
      <c r="BY89" s="589"/>
      <c r="BZ89" s="589"/>
      <c r="CC89" s="583"/>
      <c r="CD89" s="583"/>
      <c r="CE89" s="583"/>
      <c r="CF89" s="673"/>
      <c r="CG89" s="583"/>
      <c r="CH89" s="586"/>
      <c r="CI89" s="586"/>
      <c r="CJ89" s="586"/>
      <c r="CK89" s="586"/>
      <c r="CL89" s="997"/>
      <c r="CM89" s="997"/>
      <c r="CN89" s="997"/>
      <c r="CO89" s="998"/>
      <c r="CP89" s="985"/>
      <c r="CQ89" s="986"/>
      <c r="CR89" s="986"/>
      <c r="CS89" s="987"/>
      <c r="CT89" s="985"/>
      <c r="CU89" s="986"/>
      <c r="CV89" s="986"/>
      <c r="CW89" s="987"/>
      <c r="CX89" s="974"/>
      <c r="CY89" s="945"/>
      <c r="CZ89" s="945"/>
      <c r="DA89" s="945"/>
      <c r="DB89" s="997"/>
      <c r="DC89" s="997"/>
      <c r="DD89" s="997"/>
      <c r="DE89" s="998"/>
      <c r="DF89" s="985"/>
      <c r="DG89" s="986"/>
      <c r="DH89" s="986"/>
      <c r="DI89" s="987"/>
      <c r="DJ89" s="985"/>
      <c r="DK89" s="986"/>
      <c r="DL89" s="986"/>
      <c r="DM89" s="987"/>
      <c r="DN89" s="974"/>
      <c r="DO89" s="945"/>
      <c r="DP89" s="945"/>
      <c r="DQ89" s="945"/>
      <c r="DR89" s="324"/>
      <c r="DS89" s="324"/>
      <c r="DT89" s="324"/>
      <c r="DU89" s="324"/>
      <c r="DV89" s="324"/>
      <c r="DW89" s="324"/>
      <c r="DX89" s="324"/>
      <c r="DY89" s="324"/>
      <c r="DZ89" s="324"/>
      <c r="EA89" s="324"/>
      <c r="EB89" s="324"/>
      <c r="EC89" s="324"/>
      <c r="ED89" s="324"/>
      <c r="EE89" s="945"/>
      <c r="EF89" s="945"/>
      <c r="EG89" s="945"/>
      <c r="EH89" s="945"/>
      <c r="EI89" s="945"/>
      <c r="EJ89" s="945"/>
      <c r="EK89" s="945"/>
      <c r="EL89" s="945"/>
      <c r="EM89" s="945"/>
      <c r="EN89" s="945"/>
      <c r="EO89" s="945"/>
      <c r="EP89" s="945"/>
      <c r="EQ89" s="596"/>
      <c r="ER89" s="596"/>
      <c r="ES89" s="596"/>
      <c r="ET89" s="596"/>
      <c r="EU89" s="596"/>
      <c r="EV89" s="596"/>
      <c r="EW89" s="596"/>
      <c r="EX89" s="596"/>
      <c r="EY89" s="596"/>
      <c r="EZ89" s="699"/>
      <c r="FA89" s="596"/>
      <c r="FB89" s="596"/>
      <c r="FC89" s="596"/>
      <c r="HZ89" s="698"/>
      <c r="IA89" s="695"/>
    </row>
    <row r="90" spans="1:235" ht="8.25" customHeight="1" thickBot="1" x14ac:dyDescent="0.4">
      <c r="D90" s="658"/>
      <c r="E90" s="659"/>
      <c r="F90" s="659"/>
      <c r="G90" s="659"/>
      <c r="H90" s="660"/>
      <c r="I90" s="660"/>
      <c r="J90" s="661"/>
      <c r="K90" s="661"/>
      <c r="L90" s="661"/>
      <c r="M90" s="661"/>
      <c r="N90" s="662"/>
      <c r="O90" s="662"/>
      <c r="P90" s="662"/>
      <c r="Q90" s="662"/>
      <c r="R90" s="662"/>
      <c r="S90" s="662"/>
      <c r="T90" s="662"/>
      <c r="U90" s="662"/>
      <c r="V90" s="662"/>
      <c r="W90" s="662"/>
      <c r="X90" s="662"/>
      <c r="Y90" s="662"/>
      <c r="Z90" s="662"/>
      <c r="AA90" s="658"/>
      <c r="AB90" s="663"/>
      <c r="AC90" s="988"/>
      <c r="AD90" s="1067"/>
      <c r="AE90" s="1067"/>
      <c r="AF90" s="990"/>
      <c r="AG90" s="974"/>
      <c r="AH90" s="945"/>
      <c r="AI90" s="945"/>
      <c r="AJ90" s="945"/>
      <c r="AK90" s="997"/>
      <c r="AL90" s="997"/>
      <c r="AM90" s="997"/>
      <c r="AN90" s="998"/>
      <c r="AO90" s="988"/>
      <c r="AP90" s="989"/>
      <c r="AQ90" s="989"/>
      <c r="AR90" s="990"/>
      <c r="AS90" s="988"/>
      <c r="AT90" s="989"/>
      <c r="AU90" s="989"/>
      <c r="AV90" s="990"/>
      <c r="AW90" s="974"/>
      <c r="AX90" s="945"/>
      <c r="AY90" s="945"/>
      <c r="AZ90" s="945"/>
      <c r="BA90" s="997"/>
      <c r="BB90" s="997"/>
      <c r="BC90" s="997"/>
      <c r="BD90" s="998"/>
      <c r="BE90" s="1050"/>
      <c r="BF90" s="1051"/>
      <c r="BG90" s="1051"/>
      <c r="BH90" s="1052"/>
      <c r="BI90" s="988"/>
      <c r="BJ90" s="989"/>
      <c r="BK90" s="989"/>
      <c r="BL90" s="990"/>
      <c r="BM90" s="974"/>
      <c r="BN90" s="945"/>
      <c r="BO90" s="945"/>
      <c r="BP90" s="945"/>
      <c r="BQ90" s="587"/>
      <c r="BR90" s="587"/>
      <c r="BS90" s="587"/>
      <c r="BT90" s="589"/>
      <c r="BU90" s="668"/>
      <c r="BV90" s="621"/>
      <c r="BW90" s="589"/>
      <c r="BX90" s="589"/>
      <c r="BY90" s="589"/>
      <c r="BZ90" s="589"/>
      <c r="CC90" s="583"/>
      <c r="CD90" s="586"/>
      <c r="CE90" s="586"/>
      <c r="CF90" s="674"/>
      <c r="CG90" s="586"/>
      <c r="CH90" s="586"/>
      <c r="CI90" s="586"/>
      <c r="CL90" s="997"/>
      <c r="CM90" s="997"/>
      <c r="CN90" s="997"/>
      <c r="CO90" s="998"/>
      <c r="CP90" s="988"/>
      <c r="CQ90" s="989"/>
      <c r="CR90" s="989"/>
      <c r="CS90" s="990"/>
      <c r="CT90" s="988"/>
      <c r="CU90" s="989"/>
      <c r="CV90" s="989"/>
      <c r="CW90" s="990"/>
      <c r="CX90" s="974"/>
      <c r="CY90" s="945"/>
      <c r="CZ90" s="945"/>
      <c r="DA90" s="945"/>
      <c r="DB90" s="997"/>
      <c r="DC90" s="997"/>
      <c r="DD90" s="997"/>
      <c r="DE90" s="998"/>
      <c r="DF90" s="988"/>
      <c r="DG90" s="989"/>
      <c r="DH90" s="989"/>
      <c r="DI90" s="990"/>
      <c r="DJ90" s="988"/>
      <c r="DK90" s="989"/>
      <c r="DL90" s="989"/>
      <c r="DM90" s="990"/>
      <c r="DN90" s="974"/>
      <c r="DO90" s="945"/>
      <c r="DP90" s="945"/>
      <c r="DQ90" s="945"/>
      <c r="DR90" s="324"/>
      <c r="DS90" s="324"/>
      <c r="DT90" s="324"/>
      <c r="DU90" s="324"/>
      <c r="DV90" s="324"/>
      <c r="DW90" s="324"/>
      <c r="DX90" s="324"/>
      <c r="DY90" s="324"/>
      <c r="DZ90" s="324"/>
      <c r="EA90" s="324"/>
      <c r="EB90" s="778"/>
      <c r="EC90" s="778"/>
      <c r="ED90" s="778"/>
      <c r="EE90" s="977"/>
      <c r="EF90" s="977"/>
      <c r="EG90" s="977"/>
      <c r="EH90" s="977"/>
      <c r="EI90" s="977"/>
      <c r="EJ90" s="977"/>
      <c r="EK90" s="977"/>
      <c r="EL90" s="977"/>
      <c r="EM90" s="977"/>
      <c r="EN90" s="977"/>
      <c r="EO90" s="977"/>
      <c r="EP90" s="977"/>
      <c r="EQ90" s="596"/>
      <c r="ER90" s="596"/>
      <c r="ES90" s="596"/>
      <c r="ET90" s="596"/>
      <c r="EU90" s="596"/>
      <c r="EV90" s="596"/>
      <c r="EW90" s="596"/>
      <c r="EX90" s="596"/>
      <c r="EY90" s="596"/>
      <c r="EZ90" s="699"/>
      <c r="FA90" s="596"/>
      <c r="FB90" s="596"/>
      <c r="FC90" s="596"/>
      <c r="HZ90" s="698"/>
      <c r="IA90" s="695"/>
    </row>
    <row r="91" spans="1:235" ht="8.25" customHeight="1" thickTop="1" x14ac:dyDescent="0.35">
      <c r="C91" s="399"/>
      <c r="D91" s="985" t="str">
        <f>TOTALS!$P$265</f>
        <v>TAG_299</v>
      </c>
      <c r="E91" s="986"/>
      <c r="F91" s="986"/>
      <c r="G91" s="987"/>
      <c r="H91" s="985" t="str">
        <f>TOTALS!$P$264</f>
        <v>TAG_298</v>
      </c>
      <c r="I91" s="986"/>
      <c r="J91" s="986"/>
      <c r="K91" s="987"/>
      <c r="N91" s="1068" t="str">
        <f>TOTALS!$P$263</f>
        <v>TAG_297</v>
      </c>
      <c r="O91" s="1069"/>
      <c r="P91" s="1069"/>
      <c r="Q91" s="1069"/>
      <c r="R91" s="1068" t="str">
        <f>TOTALS!$P$262</f>
        <v>TAG_296</v>
      </c>
      <c r="S91" s="1069"/>
      <c r="T91" s="1069"/>
      <c r="U91" s="1069"/>
      <c r="V91" s="1068" t="str">
        <f>TOTALS!$P$261</f>
        <v>TAG_295</v>
      </c>
      <c r="W91" s="1069"/>
      <c r="X91" s="1069"/>
      <c r="Y91" s="1069"/>
      <c r="Z91" s="795"/>
      <c r="AA91" s="794"/>
      <c r="AB91" s="794"/>
      <c r="AC91" s="794"/>
      <c r="AK91" s="997">
        <v>290</v>
      </c>
      <c r="AL91" s="997"/>
      <c r="AM91" s="997"/>
      <c r="AN91" s="998"/>
      <c r="AO91" s="1039" t="str">
        <f>TOTALS!$P$256</f>
        <v>TAG_290</v>
      </c>
      <c r="AP91" s="1040"/>
      <c r="AQ91" s="1040"/>
      <c r="AR91" s="1041"/>
      <c r="AS91" s="1039" t="str">
        <f>TOTALS!$P$254</f>
        <v>TAG_288</v>
      </c>
      <c r="AT91" s="1040"/>
      <c r="AU91" s="1040"/>
      <c r="AV91" s="1041"/>
      <c r="AW91" s="974">
        <v>288</v>
      </c>
      <c r="AX91" s="945"/>
      <c r="AY91" s="945"/>
      <c r="AZ91" s="945"/>
      <c r="BA91" s="997">
        <v>283</v>
      </c>
      <c r="BB91" s="997"/>
      <c r="BC91" s="997"/>
      <c r="BD91" s="998"/>
      <c r="BE91" s="1053" t="str">
        <f>TOTALS!$P$249</f>
        <v>TAG_283</v>
      </c>
      <c r="BF91" s="1054"/>
      <c r="BG91" s="1054"/>
      <c r="BH91" s="1055"/>
      <c r="BI91" s="985" t="str">
        <f>TOTALS!$P$247</f>
        <v>TAG_281</v>
      </c>
      <c r="BJ91" s="986"/>
      <c r="BK91" s="986"/>
      <c r="BL91" s="987"/>
      <c r="BM91" s="974">
        <v>281</v>
      </c>
      <c r="BN91" s="945"/>
      <c r="BO91" s="945"/>
      <c r="BP91" s="945"/>
      <c r="BQ91" s="587"/>
      <c r="BR91" s="587"/>
      <c r="BS91" s="587"/>
      <c r="BT91" s="589"/>
      <c r="BU91" s="668"/>
      <c r="BV91" s="589"/>
      <c r="BW91" s="589"/>
      <c r="BX91" s="954"/>
      <c r="BY91" s="955"/>
      <c r="BZ91" s="955"/>
      <c r="CA91" s="955"/>
      <c r="CB91" s="955"/>
      <c r="CC91" s="955"/>
      <c r="CD91" s="955"/>
      <c r="CE91" s="601"/>
      <c r="CF91" s="675"/>
      <c r="CG91" s="601"/>
      <c r="CH91" s="601"/>
      <c r="CI91" s="601"/>
      <c r="CL91" s="997">
        <v>273</v>
      </c>
      <c r="CM91" s="997"/>
      <c r="CN91" s="997"/>
      <c r="CO91" s="998"/>
      <c r="CP91" s="985" t="str">
        <f>TOTALS!$P$239</f>
        <v>TAG_273</v>
      </c>
      <c r="CQ91" s="986"/>
      <c r="CR91" s="986"/>
      <c r="CS91" s="987"/>
      <c r="CT91" s="985" t="str">
        <f>TOTALS!$P$237</f>
        <v>TAG_271</v>
      </c>
      <c r="CU91" s="986"/>
      <c r="CV91" s="986"/>
      <c r="CW91" s="987"/>
      <c r="CX91" s="974">
        <v>271</v>
      </c>
      <c r="CY91" s="945"/>
      <c r="CZ91" s="945"/>
      <c r="DA91" s="945"/>
      <c r="DB91" s="997">
        <v>266</v>
      </c>
      <c r="DC91" s="997"/>
      <c r="DD91" s="997"/>
      <c r="DE91" s="998"/>
      <c r="DF91" s="985" t="str">
        <f>TOTALS!$P$232</f>
        <v>TAG_266</v>
      </c>
      <c r="DG91" s="986"/>
      <c r="DH91" s="986"/>
      <c r="DI91" s="987"/>
      <c r="DJ91" s="985" t="str">
        <f>TOTALS!$P$230</f>
        <v>TAG_264</v>
      </c>
      <c r="DK91" s="986"/>
      <c r="DL91" s="986"/>
      <c r="DM91" s="987"/>
      <c r="DN91" s="974">
        <v>264</v>
      </c>
      <c r="DO91" s="945"/>
      <c r="DP91" s="945"/>
      <c r="DQ91" s="945"/>
      <c r="DR91" s="324"/>
      <c r="DS91" s="324"/>
      <c r="DT91" s="324"/>
      <c r="DU91" s="324"/>
      <c r="DV91" s="324"/>
      <c r="DW91" s="324"/>
      <c r="DX91" s="324"/>
      <c r="DY91" s="324"/>
      <c r="DZ91" s="324"/>
      <c r="EA91" s="324"/>
      <c r="EB91" s="778"/>
      <c r="EC91" s="778"/>
      <c r="ED91" s="778"/>
      <c r="EE91" s="975" t="str">
        <f>TOTALS!$P$224</f>
        <v>TAG_258</v>
      </c>
      <c r="EF91" s="975"/>
      <c r="EG91" s="975"/>
      <c r="EH91" s="975"/>
      <c r="EI91" s="975" t="str">
        <f>TOTALS!$P$223</f>
        <v>TAG_257</v>
      </c>
      <c r="EJ91" s="975"/>
      <c r="EK91" s="975"/>
      <c r="EL91" s="975"/>
      <c r="EM91" s="975" t="str">
        <f>TOTALS!$P$222</f>
        <v>TAG_256</v>
      </c>
      <c r="EN91" s="975"/>
      <c r="EO91" s="975"/>
      <c r="EP91" s="975"/>
      <c r="EQ91" s="596"/>
      <c r="ER91" s="596"/>
      <c r="ES91" s="596"/>
      <c r="ET91" s="596"/>
      <c r="EU91" s="596"/>
      <c r="EV91" s="596"/>
      <c r="EW91" s="596"/>
      <c r="EX91" s="596"/>
      <c r="EY91" s="596"/>
      <c r="EZ91" s="699"/>
      <c r="FA91" s="596"/>
      <c r="FB91" s="596"/>
      <c r="FC91" s="596"/>
      <c r="HZ91" s="698"/>
      <c r="IA91" s="695"/>
    </row>
    <row r="92" spans="1:235" ht="8.25" customHeight="1" x14ac:dyDescent="0.35">
      <c r="C92" s="399"/>
      <c r="D92" s="985"/>
      <c r="E92" s="986"/>
      <c r="F92" s="986"/>
      <c r="G92" s="987"/>
      <c r="H92" s="985"/>
      <c r="I92" s="986"/>
      <c r="J92" s="986"/>
      <c r="K92" s="987"/>
      <c r="M92" s="589"/>
      <c r="N92" s="1069"/>
      <c r="O92" s="1069"/>
      <c r="P92" s="1069"/>
      <c r="Q92" s="1069"/>
      <c r="R92" s="1069"/>
      <c r="S92" s="1069"/>
      <c r="T92" s="1069"/>
      <c r="U92" s="1069"/>
      <c r="V92" s="1069"/>
      <c r="W92" s="1069"/>
      <c r="X92" s="1069"/>
      <c r="Y92" s="1069"/>
      <c r="Z92" s="794"/>
      <c r="AA92" s="794"/>
      <c r="AB92" s="794"/>
      <c r="AC92" s="794"/>
      <c r="AK92" s="997"/>
      <c r="AL92" s="997"/>
      <c r="AM92" s="997"/>
      <c r="AN92" s="998"/>
      <c r="AO92" s="985"/>
      <c r="AP92" s="986"/>
      <c r="AQ92" s="986"/>
      <c r="AR92" s="987"/>
      <c r="AS92" s="985"/>
      <c r="AT92" s="986"/>
      <c r="AU92" s="986"/>
      <c r="AV92" s="987"/>
      <c r="AW92" s="974"/>
      <c r="AX92" s="945"/>
      <c r="AY92" s="945"/>
      <c r="AZ92" s="945"/>
      <c r="BA92" s="997"/>
      <c r="BB92" s="997"/>
      <c r="BC92" s="997"/>
      <c r="BD92" s="998"/>
      <c r="BE92" s="1047"/>
      <c r="BF92" s="1048"/>
      <c r="BG92" s="1048"/>
      <c r="BH92" s="1049"/>
      <c r="BI92" s="985"/>
      <c r="BJ92" s="986"/>
      <c r="BK92" s="986"/>
      <c r="BL92" s="987"/>
      <c r="BM92" s="974"/>
      <c r="BN92" s="945"/>
      <c r="BO92" s="945"/>
      <c r="BP92" s="945"/>
      <c r="BQ92" s="600"/>
      <c r="BR92" s="600"/>
      <c r="BS92" s="589"/>
      <c r="BT92" s="589"/>
      <c r="BU92" s="668"/>
      <c r="BV92" s="589"/>
      <c r="BW92" s="589"/>
      <c r="BX92" s="955"/>
      <c r="BY92" s="955"/>
      <c r="BZ92" s="955"/>
      <c r="CA92" s="955"/>
      <c r="CB92" s="955"/>
      <c r="CC92" s="955"/>
      <c r="CD92" s="955"/>
      <c r="CE92" s="589"/>
      <c r="CF92" s="676"/>
      <c r="CG92" s="589"/>
      <c r="CH92" s="601"/>
      <c r="CI92" s="601"/>
      <c r="CJ92" s="602"/>
      <c r="CK92" s="602"/>
      <c r="CL92" s="997"/>
      <c r="CM92" s="997"/>
      <c r="CN92" s="997"/>
      <c r="CO92" s="998"/>
      <c r="CP92" s="985"/>
      <c r="CQ92" s="986"/>
      <c r="CR92" s="986"/>
      <c r="CS92" s="987"/>
      <c r="CT92" s="985"/>
      <c r="CU92" s="986"/>
      <c r="CV92" s="986"/>
      <c r="CW92" s="987"/>
      <c r="CX92" s="974"/>
      <c r="CY92" s="945"/>
      <c r="CZ92" s="945"/>
      <c r="DA92" s="945"/>
      <c r="DB92" s="997"/>
      <c r="DC92" s="997"/>
      <c r="DD92" s="997"/>
      <c r="DE92" s="998"/>
      <c r="DF92" s="985"/>
      <c r="DG92" s="986"/>
      <c r="DH92" s="986"/>
      <c r="DI92" s="987"/>
      <c r="DJ92" s="985"/>
      <c r="DK92" s="986"/>
      <c r="DL92" s="986"/>
      <c r="DM92" s="987"/>
      <c r="DN92" s="974"/>
      <c r="DO92" s="945"/>
      <c r="DP92" s="945"/>
      <c r="DQ92" s="945"/>
      <c r="DR92" s="324"/>
      <c r="DS92" s="324"/>
      <c r="DT92" s="324"/>
      <c r="DU92" s="324"/>
      <c r="DV92" s="324"/>
      <c r="DW92" s="324"/>
      <c r="DX92" s="324"/>
      <c r="DY92" s="324"/>
      <c r="DZ92" s="324"/>
      <c r="EA92" s="324"/>
      <c r="EB92" s="778"/>
      <c r="EC92" s="778"/>
      <c r="ED92" s="778"/>
      <c r="EE92" s="975"/>
      <c r="EF92" s="975"/>
      <c r="EG92" s="975"/>
      <c r="EH92" s="975"/>
      <c r="EI92" s="975"/>
      <c r="EJ92" s="975"/>
      <c r="EK92" s="975"/>
      <c r="EL92" s="975"/>
      <c r="EM92" s="975"/>
      <c r="EN92" s="975"/>
      <c r="EO92" s="975"/>
      <c r="EP92" s="975"/>
      <c r="EQ92" s="596"/>
      <c r="ER92" s="596"/>
      <c r="ES92" s="596"/>
      <c r="ET92" s="596"/>
      <c r="EU92" s="596"/>
      <c r="EV92" s="596"/>
      <c r="EW92" s="596"/>
      <c r="EX92" s="596"/>
      <c r="EY92" s="596"/>
      <c r="EZ92" s="699"/>
      <c r="FA92" s="596"/>
      <c r="FB92" s="596"/>
      <c r="FC92" s="596"/>
      <c r="HZ92" s="698"/>
      <c r="IA92" s="695"/>
    </row>
    <row r="93" spans="1:235" ht="8.25" customHeight="1" x14ac:dyDescent="0.35">
      <c r="C93" s="399"/>
      <c r="D93" s="985"/>
      <c r="E93" s="986"/>
      <c r="F93" s="986"/>
      <c r="G93" s="987"/>
      <c r="H93" s="985"/>
      <c r="I93" s="986"/>
      <c r="J93" s="986"/>
      <c r="K93" s="987"/>
      <c r="L93" s="592"/>
      <c r="M93" s="589"/>
      <c r="N93" s="1069"/>
      <c r="O93" s="1069"/>
      <c r="P93" s="1069"/>
      <c r="Q93" s="1069"/>
      <c r="R93" s="1069"/>
      <c r="S93" s="1069"/>
      <c r="T93" s="1069"/>
      <c r="U93" s="1069"/>
      <c r="V93" s="1069"/>
      <c r="W93" s="1069"/>
      <c r="X93" s="1069"/>
      <c r="Y93" s="1069"/>
      <c r="Z93" s="794"/>
      <c r="AA93" s="794"/>
      <c r="AB93" s="794"/>
      <c r="AC93" s="794"/>
      <c r="AK93" s="997"/>
      <c r="AL93" s="997"/>
      <c r="AM93" s="997"/>
      <c r="AN93" s="998"/>
      <c r="AO93" s="985"/>
      <c r="AP93" s="986"/>
      <c r="AQ93" s="986"/>
      <c r="AR93" s="987"/>
      <c r="AS93" s="985"/>
      <c r="AT93" s="986"/>
      <c r="AU93" s="986"/>
      <c r="AV93" s="987"/>
      <c r="AW93" s="974"/>
      <c r="AX93" s="945"/>
      <c r="AY93" s="945"/>
      <c r="AZ93" s="945"/>
      <c r="BA93" s="997"/>
      <c r="BB93" s="997"/>
      <c r="BC93" s="997"/>
      <c r="BD93" s="998"/>
      <c r="BE93" s="1047"/>
      <c r="BF93" s="1048"/>
      <c r="BG93" s="1048"/>
      <c r="BH93" s="1049"/>
      <c r="BI93" s="985"/>
      <c r="BJ93" s="986"/>
      <c r="BK93" s="986"/>
      <c r="BL93" s="987"/>
      <c r="BM93" s="974"/>
      <c r="BN93" s="945"/>
      <c r="BO93" s="945"/>
      <c r="BP93" s="945"/>
      <c r="BQ93" s="600"/>
      <c r="BR93" s="600"/>
      <c r="BS93" s="600"/>
      <c r="BT93" s="589"/>
      <c r="BU93" s="668"/>
      <c r="BV93" s="589"/>
      <c r="BW93" s="588"/>
      <c r="BX93" s="955"/>
      <c r="BY93" s="955"/>
      <c r="BZ93" s="955"/>
      <c r="CA93" s="955"/>
      <c r="CB93" s="955"/>
      <c r="CC93" s="955"/>
      <c r="CD93" s="955"/>
      <c r="CE93" s="589"/>
      <c r="CF93" s="676"/>
      <c r="CG93" s="589"/>
      <c r="CH93" s="601"/>
      <c r="CI93" s="602"/>
      <c r="CJ93" s="602"/>
      <c r="CK93" s="602"/>
      <c r="CL93" s="997"/>
      <c r="CM93" s="997"/>
      <c r="CN93" s="997"/>
      <c r="CO93" s="998"/>
      <c r="CP93" s="985"/>
      <c r="CQ93" s="986"/>
      <c r="CR93" s="986"/>
      <c r="CS93" s="987"/>
      <c r="CT93" s="985"/>
      <c r="CU93" s="986"/>
      <c r="CV93" s="986"/>
      <c r="CW93" s="987"/>
      <c r="CX93" s="974"/>
      <c r="CY93" s="945"/>
      <c r="CZ93" s="945"/>
      <c r="DA93" s="945"/>
      <c r="DB93" s="997"/>
      <c r="DC93" s="997"/>
      <c r="DD93" s="997"/>
      <c r="DE93" s="998"/>
      <c r="DF93" s="985"/>
      <c r="DG93" s="986"/>
      <c r="DH93" s="986"/>
      <c r="DI93" s="987"/>
      <c r="DJ93" s="985"/>
      <c r="DK93" s="986"/>
      <c r="DL93" s="986"/>
      <c r="DM93" s="987"/>
      <c r="DN93" s="974"/>
      <c r="DO93" s="945"/>
      <c r="DP93" s="945"/>
      <c r="DQ93" s="945"/>
      <c r="DR93" s="691"/>
      <c r="DS93" s="691"/>
      <c r="DT93" s="691"/>
      <c r="DU93" s="691"/>
      <c r="DV93" s="691"/>
      <c r="DW93" s="324"/>
      <c r="DX93" s="324"/>
      <c r="DY93" s="324"/>
      <c r="DZ93" s="324"/>
      <c r="EA93" s="324"/>
      <c r="EB93" s="324"/>
      <c r="EC93" s="324"/>
      <c r="ED93" s="324"/>
      <c r="EE93" s="975"/>
      <c r="EF93" s="975"/>
      <c r="EG93" s="975"/>
      <c r="EH93" s="975"/>
      <c r="EI93" s="975"/>
      <c r="EJ93" s="975"/>
      <c r="EK93" s="975"/>
      <c r="EL93" s="975"/>
      <c r="EM93" s="975"/>
      <c r="EN93" s="975"/>
      <c r="EO93" s="975"/>
      <c r="EP93" s="975"/>
      <c r="EQ93" s="596"/>
      <c r="ER93" s="596"/>
      <c r="ES93" s="596"/>
      <c r="ET93" s="596"/>
      <c r="EU93" s="596"/>
      <c r="EV93" s="596"/>
      <c r="EW93" s="596"/>
      <c r="EX93" s="596"/>
      <c r="EY93" s="596"/>
      <c r="EZ93" s="699"/>
      <c r="FA93" s="596"/>
      <c r="FB93" s="596"/>
      <c r="FC93" s="596"/>
      <c r="HZ93" s="698"/>
    </row>
    <row r="94" spans="1:235" ht="8.25" customHeight="1" thickBot="1" x14ac:dyDescent="0.4">
      <c r="C94" s="399"/>
      <c r="D94" s="988"/>
      <c r="E94" s="989"/>
      <c r="F94" s="989"/>
      <c r="G94" s="990"/>
      <c r="H94" s="988"/>
      <c r="I94" s="989"/>
      <c r="J94" s="989"/>
      <c r="K94" s="990"/>
      <c r="L94" s="592"/>
      <c r="M94" s="589"/>
      <c r="N94" s="1069"/>
      <c r="O94" s="1069"/>
      <c r="P94" s="1069"/>
      <c r="Q94" s="1069"/>
      <c r="R94" s="1069"/>
      <c r="S94" s="1069"/>
      <c r="T94" s="1069"/>
      <c r="U94" s="1069"/>
      <c r="V94" s="1069"/>
      <c r="W94" s="1069"/>
      <c r="X94" s="1069"/>
      <c r="Y94" s="1069"/>
      <c r="Z94" s="794"/>
      <c r="AA94" s="794"/>
      <c r="AB94" s="794"/>
      <c r="AC94" s="794"/>
      <c r="AD94" s="589"/>
      <c r="AE94" s="589"/>
      <c r="AF94" s="589"/>
      <c r="AG94" s="589"/>
      <c r="AH94" s="589"/>
      <c r="AI94" s="589"/>
      <c r="AJ94" s="603"/>
      <c r="AK94" s="997"/>
      <c r="AL94" s="997"/>
      <c r="AM94" s="997"/>
      <c r="AN94" s="998"/>
      <c r="AO94" s="988"/>
      <c r="AP94" s="989"/>
      <c r="AQ94" s="989"/>
      <c r="AR94" s="990"/>
      <c r="AS94" s="988"/>
      <c r="AT94" s="989"/>
      <c r="AU94" s="989"/>
      <c r="AV94" s="990"/>
      <c r="AW94" s="974"/>
      <c r="AX94" s="945"/>
      <c r="AY94" s="945"/>
      <c r="AZ94" s="945"/>
      <c r="BA94" s="997"/>
      <c r="BB94" s="997"/>
      <c r="BC94" s="997"/>
      <c r="BD94" s="998"/>
      <c r="BE94" s="1050"/>
      <c r="BF94" s="1051"/>
      <c r="BG94" s="1051"/>
      <c r="BH94" s="1052"/>
      <c r="BI94" s="988"/>
      <c r="BJ94" s="989"/>
      <c r="BK94" s="989"/>
      <c r="BL94" s="990"/>
      <c r="BM94" s="974"/>
      <c r="BN94" s="945"/>
      <c r="BO94" s="945"/>
      <c r="BP94" s="945"/>
      <c r="BQ94" s="605"/>
      <c r="BR94" s="605"/>
      <c r="BS94" s="604"/>
      <c r="BT94" s="589"/>
      <c r="BU94" s="669"/>
      <c r="BV94" s="670"/>
      <c r="BW94" s="670"/>
      <c r="BX94" s="956"/>
      <c r="BY94" s="956"/>
      <c r="BZ94" s="956"/>
      <c r="CA94" s="956"/>
      <c r="CB94" s="956"/>
      <c r="CC94" s="956"/>
      <c r="CD94" s="956"/>
      <c r="CE94" s="671"/>
      <c r="CF94" s="677"/>
      <c r="CG94" s="589"/>
      <c r="CH94" s="605"/>
      <c r="CI94" s="605"/>
      <c r="CJ94" s="605"/>
      <c r="CK94" s="605"/>
      <c r="CL94" s="997"/>
      <c r="CM94" s="997"/>
      <c r="CN94" s="997"/>
      <c r="CO94" s="998"/>
      <c r="CP94" s="988"/>
      <c r="CQ94" s="989"/>
      <c r="CR94" s="989"/>
      <c r="CS94" s="990"/>
      <c r="CT94" s="988"/>
      <c r="CU94" s="989"/>
      <c r="CV94" s="989"/>
      <c r="CW94" s="990"/>
      <c r="CX94" s="974"/>
      <c r="CY94" s="945"/>
      <c r="CZ94" s="945"/>
      <c r="DA94" s="945"/>
      <c r="DB94" s="997"/>
      <c r="DC94" s="997"/>
      <c r="DD94" s="997"/>
      <c r="DE94" s="998"/>
      <c r="DF94" s="988"/>
      <c r="DG94" s="989"/>
      <c r="DH94" s="989"/>
      <c r="DI94" s="990"/>
      <c r="DJ94" s="988"/>
      <c r="DK94" s="989"/>
      <c r="DL94" s="989"/>
      <c r="DM94" s="990"/>
      <c r="DN94" s="974"/>
      <c r="DO94" s="945"/>
      <c r="DP94" s="945"/>
      <c r="DQ94" s="945"/>
      <c r="DR94" s="691"/>
      <c r="DS94" s="691"/>
      <c r="DT94" s="691"/>
      <c r="DU94" s="691"/>
      <c r="DV94" s="691"/>
      <c r="DW94" s="324"/>
      <c r="DX94" s="324"/>
      <c r="DY94" s="324"/>
      <c r="DZ94" s="324"/>
      <c r="EA94" s="324"/>
      <c r="EB94" s="324"/>
      <c r="EC94" s="324"/>
      <c r="ED94" s="324"/>
      <c r="EE94" s="975"/>
      <c r="EF94" s="975"/>
      <c r="EG94" s="975"/>
      <c r="EH94" s="975"/>
      <c r="EI94" s="975"/>
      <c r="EJ94" s="975"/>
      <c r="EK94" s="975"/>
      <c r="EL94" s="975"/>
      <c r="EM94" s="975"/>
      <c r="EN94" s="975"/>
      <c r="EO94" s="975"/>
      <c r="EP94" s="975"/>
      <c r="EQ94" s="596"/>
      <c r="ER94" s="596"/>
      <c r="ES94" s="596"/>
      <c r="ET94" s="596"/>
      <c r="EU94" s="596"/>
      <c r="EV94" s="596"/>
      <c r="EW94" s="596"/>
      <c r="EX94" s="596"/>
      <c r="EY94" s="596"/>
      <c r="EZ94" s="699"/>
      <c r="FA94" s="596"/>
      <c r="FB94" s="596"/>
      <c r="FC94" s="596"/>
      <c r="HZ94" s="698"/>
    </row>
    <row r="95" spans="1:235" ht="8.25" customHeight="1" thickTop="1" thickBot="1" x14ac:dyDescent="0.4">
      <c r="C95" s="324"/>
      <c r="D95" s="945">
        <v>299</v>
      </c>
      <c r="E95" s="945"/>
      <c r="F95" s="945"/>
      <c r="G95" s="945"/>
      <c r="H95" s="945">
        <v>298</v>
      </c>
      <c r="I95" s="945"/>
      <c r="J95" s="945"/>
      <c r="K95" s="945"/>
      <c r="L95" s="592"/>
      <c r="M95" s="589"/>
      <c r="N95" s="1070" t="s">
        <v>544</v>
      </c>
      <c r="O95" s="1070"/>
      <c r="P95" s="1070"/>
      <c r="Q95" s="1070"/>
      <c r="R95" s="1070"/>
      <c r="S95" s="1070"/>
      <c r="T95" s="1070"/>
      <c r="U95" s="1070"/>
      <c r="V95" s="1070"/>
      <c r="W95" s="1070"/>
      <c r="X95" s="1070"/>
      <c r="Y95" s="1070"/>
      <c r="Z95" s="1070"/>
      <c r="AA95" s="1070"/>
      <c r="AB95" s="1070"/>
      <c r="AC95" s="1070"/>
      <c r="AD95" s="589"/>
      <c r="AE95" s="589"/>
      <c r="AF95" s="589"/>
      <c r="AG95" s="589"/>
      <c r="AH95" s="589"/>
      <c r="AI95" s="589"/>
      <c r="AJ95" s="589"/>
      <c r="AK95" s="589"/>
      <c r="AL95" s="605"/>
      <c r="AM95" s="605"/>
      <c r="AN95" s="589"/>
      <c r="AO95" s="589"/>
      <c r="AP95" s="589"/>
      <c r="AQ95" s="1002" t="str">
        <f>TOTALS!$P$255</f>
        <v>TAG_289</v>
      </c>
      <c r="AR95" s="1003"/>
      <c r="AS95" s="1003"/>
      <c r="AT95" s="1065"/>
      <c r="AU95" s="611"/>
      <c r="AV95" s="605"/>
      <c r="AW95" s="605"/>
      <c r="AX95" s="605"/>
      <c r="AY95" s="605"/>
      <c r="AZ95" s="604"/>
      <c r="BA95" s="589"/>
      <c r="BB95" s="589"/>
      <c r="BC95" s="589"/>
      <c r="BD95" s="611"/>
      <c r="BE95" s="611"/>
      <c r="BF95" s="611"/>
      <c r="BG95" s="1002" t="str">
        <f>TOTALS!$P$248</f>
        <v>TAG_282</v>
      </c>
      <c r="BH95" s="1003"/>
      <c r="BI95" s="1003"/>
      <c r="BJ95" s="1065"/>
      <c r="BK95" s="611"/>
      <c r="BL95" s="589"/>
      <c r="BM95" s="589"/>
      <c r="BN95" s="589"/>
      <c r="BO95" s="589"/>
      <c r="BP95" s="607"/>
      <c r="BQ95" s="608"/>
      <c r="BR95" s="608"/>
      <c r="BS95" s="604"/>
      <c r="BT95" s="589"/>
      <c r="BU95" s="985" t="str">
        <f>TOTALS!$P$244</f>
        <v>TAG_278</v>
      </c>
      <c r="BV95" s="986"/>
      <c r="BW95" s="986"/>
      <c r="BX95" s="987"/>
      <c r="BY95" s="985" t="str">
        <f>TOTALS!$P$243</f>
        <v>TAG_277</v>
      </c>
      <c r="BZ95" s="986"/>
      <c r="CA95" s="986"/>
      <c r="CB95" s="987"/>
      <c r="CC95" s="985" t="str">
        <f>TOTALS!$P$242</f>
        <v>TAG_276</v>
      </c>
      <c r="CD95" s="986"/>
      <c r="CE95" s="986"/>
      <c r="CF95" s="987"/>
      <c r="CG95" s="589"/>
      <c r="CH95" s="609"/>
      <c r="CI95" s="609"/>
      <c r="CJ95" s="605"/>
      <c r="CK95" s="605"/>
      <c r="CL95" s="605"/>
      <c r="CM95" s="605"/>
      <c r="CN95" s="611"/>
      <c r="CP95" s="611"/>
      <c r="CQ95" s="611"/>
      <c r="CR95" s="991" t="str">
        <f>TOTALS!$P$238</f>
        <v>TAG_272</v>
      </c>
      <c r="CS95" s="992"/>
      <c r="CT95" s="992"/>
      <c r="CU95" s="993"/>
      <c r="CV95" s="606"/>
      <c r="CW95" s="587"/>
      <c r="CX95" s="587"/>
      <c r="CY95" s="445"/>
      <c r="CZ95" s="592"/>
      <c r="DA95" s="592"/>
      <c r="DB95" s="592"/>
      <c r="DF95" s="587"/>
      <c r="DG95" s="587"/>
      <c r="DH95" s="991" t="str">
        <f>TOTALS!$P$231</f>
        <v>TAG_265</v>
      </c>
      <c r="DI95" s="992"/>
      <c r="DJ95" s="992"/>
      <c r="DK95" s="993"/>
      <c r="DL95" s="588"/>
      <c r="DM95" s="324"/>
      <c r="DN95" s="324"/>
      <c r="DO95" s="691"/>
      <c r="DP95" s="691"/>
      <c r="DQ95" s="691"/>
      <c r="DR95" s="691"/>
      <c r="DS95" s="691"/>
      <c r="DT95" s="691"/>
      <c r="DU95" s="691"/>
      <c r="DV95" s="691"/>
      <c r="DW95" s="324"/>
      <c r="DX95" s="324"/>
      <c r="DY95" s="324"/>
      <c r="DZ95" s="324"/>
      <c r="EA95" s="324"/>
      <c r="EB95" s="324"/>
      <c r="EC95" s="324"/>
      <c r="ED95" s="324"/>
      <c r="EE95" s="975" t="str">
        <f>TOTALS!$P$225</f>
        <v>TAG_259</v>
      </c>
      <c r="EF95" s="975"/>
      <c r="EG95" s="975"/>
      <c r="EH95" s="975"/>
      <c r="EI95" s="975" t="str">
        <f>TOTALS!$P$226</f>
        <v>TAG_260</v>
      </c>
      <c r="EJ95" s="975"/>
      <c r="EK95" s="975"/>
      <c r="EL95" s="975"/>
      <c r="EM95" s="975" t="str">
        <f>TOTALS!$P$227</f>
        <v>TAG_261</v>
      </c>
      <c r="EN95" s="975"/>
      <c r="EO95" s="975"/>
      <c r="EP95" s="975"/>
      <c r="EQ95" s="596"/>
      <c r="ER95" s="596"/>
      <c r="ES95" s="596"/>
      <c r="ET95" s="596"/>
      <c r="EU95" s="596"/>
      <c r="EV95" s="596"/>
      <c r="EW95" s="596"/>
      <c r="EX95" s="596"/>
      <c r="EY95" s="596"/>
      <c r="EZ95" s="700"/>
      <c r="FA95" s="701"/>
      <c r="FB95" s="701"/>
      <c r="FC95" s="701"/>
      <c r="FD95" s="658"/>
      <c r="FE95" s="658"/>
      <c r="FF95" s="658"/>
      <c r="FG95" s="658"/>
      <c r="FH95" s="658"/>
      <c r="FI95" s="658"/>
      <c r="FJ95" s="658"/>
      <c r="FK95" s="658"/>
      <c r="FL95" s="658"/>
      <c r="FM95" s="658"/>
      <c r="FN95" s="658"/>
      <c r="FO95" s="658"/>
      <c r="FP95" s="658"/>
      <c r="FQ95" s="658"/>
      <c r="FR95" s="658"/>
      <c r="FS95" s="658"/>
      <c r="FT95" s="658"/>
      <c r="FU95" s="658"/>
      <c r="FV95" s="658"/>
      <c r="FW95" s="658"/>
      <c r="FX95" s="658"/>
      <c r="FY95" s="658"/>
      <c r="FZ95" s="658"/>
      <c r="GA95" s="658"/>
      <c r="GB95" s="658"/>
      <c r="GC95" s="658"/>
      <c r="GD95" s="658"/>
      <c r="GE95" s="658"/>
      <c r="GF95" s="658"/>
      <c r="GG95" s="658"/>
      <c r="GH95" s="658"/>
      <c r="GI95" s="658"/>
      <c r="GJ95" s="658"/>
      <c r="GK95" s="658"/>
      <c r="GL95" s="658"/>
      <c r="GM95" s="658"/>
      <c r="GN95" s="658"/>
      <c r="GO95" s="658"/>
      <c r="GP95" s="658"/>
      <c r="GQ95" s="658"/>
      <c r="GR95" s="658"/>
      <c r="GS95" s="658"/>
      <c r="GT95" s="658"/>
      <c r="GU95" s="658"/>
      <c r="GV95" s="658"/>
      <c r="GW95" s="658"/>
      <c r="GX95" s="658"/>
      <c r="GY95" s="658"/>
      <c r="GZ95" s="658"/>
      <c r="HA95" s="658"/>
      <c r="HB95" s="658"/>
      <c r="HC95" s="658"/>
      <c r="HD95" s="658"/>
      <c r="HE95" s="658"/>
      <c r="HF95" s="658"/>
      <c r="HG95" s="658"/>
      <c r="HH95" s="658"/>
      <c r="HI95" s="658"/>
      <c r="HJ95" s="658"/>
      <c r="HK95" s="658"/>
      <c r="HL95" s="658"/>
      <c r="HM95" s="658"/>
      <c r="HN95" s="658"/>
      <c r="HO95" s="658"/>
      <c r="HP95" s="658"/>
      <c r="HQ95" s="658"/>
      <c r="HR95" s="658"/>
      <c r="HS95" s="658"/>
      <c r="HT95" s="658"/>
      <c r="HU95" s="658"/>
      <c r="HV95" s="658"/>
      <c r="HW95" s="658"/>
      <c r="HX95" s="658"/>
      <c r="HY95" s="658"/>
      <c r="HZ95" s="702"/>
    </row>
    <row r="96" spans="1:235" ht="8.25" customHeight="1" thickTop="1" x14ac:dyDescent="0.35">
      <c r="C96" s="324"/>
      <c r="D96" s="945"/>
      <c r="E96" s="945"/>
      <c r="F96" s="945"/>
      <c r="G96" s="945"/>
      <c r="H96" s="945"/>
      <c r="I96" s="945"/>
      <c r="J96" s="945"/>
      <c r="K96" s="945"/>
      <c r="L96" s="589"/>
      <c r="M96" s="589"/>
      <c r="N96" s="1070"/>
      <c r="O96" s="1070"/>
      <c r="P96" s="1070"/>
      <c r="Q96" s="1070"/>
      <c r="R96" s="1070"/>
      <c r="S96" s="1070"/>
      <c r="T96" s="1070"/>
      <c r="U96" s="1070"/>
      <c r="V96" s="1070"/>
      <c r="W96" s="1070"/>
      <c r="X96" s="1070"/>
      <c r="Y96" s="1070"/>
      <c r="Z96" s="1070"/>
      <c r="AA96" s="1070"/>
      <c r="AB96" s="1070"/>
      <c r="AC96" s="1070"/>
      <c r="AD96" s="589"/>
      <c r="AE96" s="589"/>
      <c r="AF96" s="589"/>
      <c r="AG96" s="589"/>
      <c r="AH96" s="589"/>
      <c r="AI96" s="589"/>
      <c r="AJ96" s="584"/>
      <c r="AK96" s="584"/>
      <c r="AL96" s="584"/>
      <c r="AM96" s="589"/>
      <c r="AN96" s="589"/>
      <c r="AO96" s="589"/>
      <c r="AP96" s="589"/>
      <c r="AQ96" s="991"/>
      <c r="AR96" s="992"/>
      <c r="AS96" s="992"/>
      <c r="AT96" s="993"/>
      <c r="AU96" s="611"/>
      <c r="AV96" s="605"/>
      <c r="AW96" s="605"/>
      <c r="AX96" s="605"/>
      <c r="AY96" s="605"/>
      <c r="AZ96" s="604"/>
      <c r="BA96" s="589"/>
      <c r="BB96" s="589"/>
      <c r="BC96" s="589"/>
      <c r="BD96" s="611"/>
      <c r="BE96" s="611"/>
      <c r="BF96" s="611"/>
      <c r="BG96" s="991"/>
      <c r="BH96" s="992"/>
      <c r="BI96" s="992"/>
      <c r="BJ96" s="993"/>
      <c r="BK96" s="611"/>
      <c r="BL96" s="589"/>
      <c r="BM96" s="589"/>
      <c r="BN96" s="589"/>
      <c r="BO96" s="589"/>
      <c r="BP96" s="607"/>
      <c r="BQ96" s="608"/>
      <c r="BR96" s="608"/>
      <c r="BS96" s="604"/>
      <c r="BT96" s="589"/>
      <c r="BU96" s="985"/>
      <c r="BV96" s="986"/>
      <c r="BW96" s="986"/>
      <c r="BX96" s="987"/>
      <c r="BY96" s="985"/>
      <c r="BZ96" s="986"/>
      <c r="CA96" s="986"/>
      <c r="CB96" s="987"/>
      <c r="CC96" s="985"/>
      <c r="CD96" s="986"/>
      <c r="CE96" s="986"/>
      <c r="CF96" s="987"/>
      <c r="CG96" s="605"/>
      <c r="CH96" s="609"/>
      <c r="CI96" s="609"/>
      <c r="CJ96" s="605"/>
      <c r="CK96" s="605"/>
      <c r="CL96" s="605"/>
      <c r="CM96" s="605"/>
      <c r="CN96" s="611"/>
      <c r="CP96" s="611"/>
      <c r="CQ96" s="611"/>
      <c r="CR96" s="991"/>
      <c r="CS96" s="992"/>
      <c r="CT96" s="992"/>
      <c r="CU96" s="993"/>
      <c r="CV96" s="606"/>
      <c r="CW96" s="587"/>
      <c r="CX96" s="587"/>
      <c r="CY96" s="445"/>
      <c r="CZ96" s="592"/>
      <c r="DA96" s="592"/>
      <c r="DB96" s="592"/>
      <c r="DF96" s="587"/>
      <c r="DG96" s="587"/>
      <c r="DH96" s="991"/>
      <c r="DI96" s="992"/>
      <c r="DJ96" s="992"/>
      <c r="DK96" s="993"/>
      <c r="DL96" s="588"/>
      <c r="DM96" s="324"/>
      <c r="DN96" s="324"/>
      <c r="DO96" s="691"/>
      <c r="DP96" s="691"/>
      <c r="DQ96" s="691"/>
      <c r="DR96" s="691"/>
      <c r="DS96" s="691"/>
      <c r="DT96" s="691"/>
      <c r="DU96" s="691"/>
      <c r="DV96" s="691"/>
      <c r="DW96" s="324"/>
      <c r="DX96" s="324"/>
      <c r="DY96" s="324"/>
      <c r="DZ96" s="324"/>
      <c r="EA96" s="324"/>
      <c r="EB96" s="324"/>
      <c r="EC96" s="324"/>
      <c r="ED96" s="324"/>
      <c r="EE96" s="975"/>
      <c r="EF96" s="975"/>
      <c r="EG96" s="975"/>
      <c r="EH96" s="975"/>
      <c r="EI96" s="975"/>
      <c r="EJ96" s="975"/>
      <c r="EK96" s="975"/>
      <c r="EL96" s="975"/>
      <c r="EM96" s="975"/>
      <c r="EN96" s="975"/>
      <c r="EO96" s="975"/>
      <c r="EP96" s="975"/>
      <c r="EQ96" s="596"/>
      <c r="ER96" s="596"/>
      <c r="ES96" s="596"/>
      <c r="ET96" s="596"/>
      <c r="EU96" s="596"/>
      <c r="EV96" s="596"/>
      <c r="EW96" s="596"/>
      <c r="EX96" s="596"/>
      <c r="EY96" s="596"/>
      <c r="EZ96" s="596"/>
      <c r="FA96" s="596"/>
      <c r="FB96" s="596"/>
      <c r="FC96" s="596"/>
    </row>
    <row r="97" spans="2:159" ht="8.25" customHeight="1" x14ac:dyDescent="0.35">
      <c r="D97" s="945"/>
      <c r="E97" s="945"/>
      <c r="F97" s="945"/>
      <c r="G97" s="945"/>
      <c r="H97" s="945"/>
      <c r="I97" s="945"/>
      <c r="J97" s="945"/>
      <c r="K97" s="945"/>
      <c r="L97" s="589"/>
      <c r="M97" s="589"/>
      <c r="N97" s="1070"/>
      <c r="O97" s="1070"/>
      <c r="P97" s="1070"/>
      <c r="Q97" s="1070"/>
      <c r="R97" s="1070"/>
      <c r="S97" s="1070"/>
      <c r="T97" s="1070"/>
      <c r="U97" s="1070"/>
      <c r="V97" s="1070"/>
      <c r="W97" s="1070"/>
      <c r="X97" s="1070"/>
      <c r="Y97" s="1070"/>
      <c r="Z97" s="1070"/>
      <c r="AA97" s="1070"/>
      <c r="AB97" s="1070"/>
      <c r="AC97" s="1070"/>
      <c r="AD97" s="648"/>
      <c r="AE97" s="648"/>
      <c r="AF97" s="648"/>
      <c r="AG97" s="648"/>
      <c r="AH97" s="648"/>
      <c r="AI97" s="648"/>
      <c r="AM97" s="589"/>
      <c r="AN97" s="588"/>
      <c r="AO97" s="588"/>
      <c r="AP97" s="588"/>
      <c r="AQ97" s="991"/>
      <c r="AR97" s="992"/>
      <c r="AS97" s="992"/>
      <c r="AT97" s="993"/>
      <c r="AU97" s="588"/>
      <c r="AV97" s="588"/>
      <c r="AW97" s="588"/>
      <c r="AX97" s="588"/>
      <c r="AY97" s="588"/>
      <c r="AZ97" s="445"/>
      <c r="BA97" s="589"/>
      <c r="BB97" s="589"/>
      <c r="BC97" s="589"/>
      <c r="BD97" s="648"/>
      <c r="BE97" s="648"/>
      <c r="BF97" s="648"/>
      <c r="BG97" s="991"/>
      <c r="BH97" s="992"/>
      <c r="BI97" s="992"/>
      <c r="BJ97" s="993"/>
      <c r="BK97" s="648"/>
      <c r="BL97" s="648"/>
      <c r="BM97" s="648"/>
      <c r="BN97" s="648"/>
      <c r="BO97" s="648"/>
      <c r="BP97" s="607"/>
      <c r="BQ97" s="583"/>
      <c r="BR97" s="583"/>
      <c r="BS97" s="445"/>
      <c r="BT97" s="648"/>
      <c r="BU97" s="985"/>
      <c r="BV97" s="986"/>
      <c r="BW97" s="986"/>
      <c r="BX97" s="987"/>
      <c r="BY97" s="985"/>
      <c r="BZ97" s="986"/>
      <c r="CA97" s="986"/>
      <c r="CB97" s="987"/>
      <c r="CC97" s="985"/>
      <c r="CD97" s="986"/>
      <c r="CE97" s="986"/>
      <c r="CF97" s="987"/>
      <c r="CG97" s="587"/>
      <c r="CH97" s="586"/>
      <c r="CI97" s="586"/>
      <c r="CJ97" s="648"/>
      <c r="CK97" s="648"/>
      <c r="CL97" s="648"/>
      <c r="CM97" s="648"/>
      <c r="CN97" s="648"/>
      <c r="CP97" s="611"/>
      <c r="CQ97" s="611"/>
      <c r="CR97" s="991"/>
      <c r="CS97" s="992"/>
      <c r="CT97" s="992"/>
      <c r="CU97" s="993"/>
      <c r="CV97" s="606"/>
      <c r="CW97" s="587"/>
      <c r="CX97" s="587"/>
      <c r="CY97" s="445"/>
      <c r="CZ97" s="592"/>
      <c r="DA97" s="592"/>
      <c r="DB97" s="592"/>
      <c r="DF97" s="587"/>
      <c r="DG97" s="587"/>
      <c r="DH97" s="991"/>
      <c r="DI97" s="992"/>
      <c r="DJ97" s="992"/>
      <c r="DK97" s="993"/>
      <c r="DL97" s="588"/>
      <c r="DM97" s="324"/>
      <c r="DN97" s="324"/>
      <c r="DO97" s="324"/>
      <c r="DP97" s="324"/>
      <c r="DQ97" s="324"/>
      <c r="DR97" s="324"/>
      <c r="DS97" s="324"/>
      <c r="DT97" s="324"/>
      <c r="DU97" s="324"/>
      <c r="DV97" s="324"/>
      <c r="DW97" s="324"/>
      <c r="DX97" s="324"/>
      <c r="DY97" s="324"/>
      <c r="DZ97" s="324"/>
      <c r="EA97" s="324"/>
      <c r="EB97" s="324"/>
      <c r="EC97" s="324"/>
      <c r="ED97" s="324"/>
      <c r="EE97" s="975"/>
      <c r="EF97" s="975"/>
      <c r="EG97" s="975"/>
      <c r="EH97" s="975"/>
      <c r="EI97" s="975"/>
      <c r="EJ97" s="975"/>
      <c r="EK97" s="975"/>
      <c r="EL97" s="975"/>
      <c r="EM97" s="975"/>
      <c r="EN97" s="975"/>
      <c r="EO97" s="975"/>
      <c r="EP97" s="975"/>
      <c r="EQ97" s="596"/>
      <c r="ER97" s="596"/>
      <c r="ES97" s="596"/>
      <c r="ET97" s="596"/>
      <c r="EU97" s="596"/>
      <c r="EV97" s="596"/>
      <c r="EW97" s="596"/>
      <c r="EX97" s="596"/>
      <c r="EY97" s="596"/>
      <c r="EZ97" s="596"/>
      <c r="FA97" s="596"/>
      <c r="FB97" s="596"/>
      <c r="FC97" s="596"/>
    </row>
    <row r="98" spans="2:159" ht="8.25" customHeight="1" x14ac:dyDescent="0.35">
      <c r="D98" s="945"/>
      <c r="E98" s="945"/>
      <c r="F98" s="945"/>
      <c r="G98" s="945"/>
      <c r="H98" s="945"/>
      <c r="I98" s="945"/>
      <c r="J98" s="945"/>
      <c r="K98" s="945"/>
      <c r="L98" s="589"/>
      <c r="M98" s="589"/>
      <c r="N98" s="1070"/>
      <c r="O98" s="1070"/>
      <c r="P98" s="1070"/>
      <c r="Q98" s="1070"/>
      <c r="R98" s="1070"/>
      <c r="S98" s="1070"/>
      <c r="T98" s="1070"/>
      <c r="U98" s="1070"/>
      <c r="V98" s="1070"/>
      <c r="W98" s="1070"/>
      <c r="X98" s="1070"/>
      <c r="Y98" s="1070"/>
      <c r="Z98" s="1070"/>
      <c r="AA98" s="1070"/>
      <c r="AB98" s="1070"/>
      <c r="AC98" s="1070"/>
      <c r="AD98" s="648"/>
      <c r="AE98" s="648"/>
      <c r="AF98" s="648"/>
      <c r="AG98" s="648"/>
      <c r="AH98" s="648"/>
      <c r="AI98" s="648"/>
      <c r="AJ98" s="589"/>
      <c r="AK98" s="589"/>
      <c r="AL98" s="589"/>
      <c r="AM98" s="593"/>
      <c r="AN98" s="588"/>
      <c r="AO98" s="588"/>
      <c r="AP98" s="588"/>
      <c r="AQ98" s="994"/>
      <c r="AR98" s="995"/>
      <c r="AS98" s="995"/>
      <c r="AT98" s="996"/>
      <c r="AU98" s="588"/>
      <c r="AV98" s="588"/>
      <c r="AW98" s="588"/>
      <c r="AX98" s="588"/>
      <c r="AY98" s="588"/>
      <c r="AZ98" s="444"/>
      <c r="BA98" s="589"/>
      <c r="BB98" s="589"/>
      <c r="BC98" s="589"/>
      <c r="BD98" s="648"/>
      <c r="BE98" s="648"/>
      <c r="BF98" s="648"/>
      <c r="BG98" s="994"/>
      <c r="BH98" s="995"/>
      <c r="BI98" s="995"/>
      <c r="BJ98" s="996"/>
      <c r="BK98" s="648"/>
      <c r="BL98" s="648"/>
      <c r="BM98" s="648"/>
      <c r="BN98" s="648"/>
      <c r="BO98" s="648"/>
      <c r="BP98" s="445"/>
      <c r="BQ98" s="592"/>
      <c r="BR98" s="592"/>
      <c r="BS98" s="444"/>
      <c r="BT98" s="648"/>
      <c r="BU98" s="988"/>
      <c r="BV98" s="989"/>
      <c r="BW98" s="989"/>
      <c r="BX98" s="990"/>
      <c r="BY98" s="988"/>
      <c r="BZ98" s="989"/>
      <c r="CA98" s="989"/>
      <c r="CB98" s="990"/>
      <c r="CC98" s="988"/>
      <c r="CD98" s="989"/>
      <c r="CE98" s="989"/>
      <c r="CF98" s="990"/>
      <c r="CG98" s="587"/>
      <c r="CH98" s="586"/>
      <c r="CI98" s="586"/>
      <c r="CJ98" s="648"/>
      <c r="CK98" s="648"/>
      <c r="CL98" s="648"/>
      <c r="CM98" s="648"/>
      <c r="CN98" s="648"/>
      <c r="CO98" s="648"/>
      <c r="CP98" s="648"/>
      <c r="CQ98" s="648"/>
      <c r="CR98" s="994"/>
      <c r="CS98" s="995"/>
      <c r="CT98" s="995"/>
      <c r="CU98" s="996"/>
      <c r="CV98" s="606"/>
      <c r="CW98" s="587"/>
      <c r="CX98" s="587"/>
      <c r="CY98" s="445"/>
      <c r="CZ98" s="587"/>
      <c r="DA98" s="587"/>
      <c r="DB98" s="587"/>
      <c r="DC98" s="587"/>
      <c r="DD98" s="587"/>
      <c r="DE98" s="587"/>
      <c r="DF98" s="587"/>
      <c r="DG98" s="587"/>
      <c r="DH98" s="994"/>
      <c r="DI98" s="995"/>
      <c r="DJ98" s="995"/>
      <c r="DK98" s="996"/>
      <c r="DL98" s="588"/>
      <c r="DM98" s="324"/>
      <c r="DN98" s="324"/>
      <c r="DO98" s="324"/>
      <c r="DP98" s="324"/>
      <c r="DQ98" s="324"/>
      <c r="DR98" s="324"/>
      <c r="DS98" s="324"/>
      <c r="DT98" s="324"/>
      <c r="DU98" s="324"/>
      <c r="DV98" s="324"/>
      <c r="DW98" s="324"/>
      <c r="DX98" s="324"/>
      <c r="DY98" s="324"/>
      <c r="DZ98" s="324"/>
      <c r="EA98" s="324"/>
      <c r="EB98" s="787"/>
      <c r="EC98" s="787"/>
      <c r="ED98" s="787"/>
      <c r="EE98" s="975"/>
      <c r="EF98" s="975"/>
      <c r="EG98" s="975"/>
      <c r="EH98" s="975"/>
      <c r="EI98" s="975"/>
      <c r="EJ98" s="975"/>
      <c r="EK98" s="975"/>
      <c r="EL98" s="975"/>
      <c r="EM98" s="975"/>
      <c r="EN98" s="975"/>
      <c r="EO98" s="975"/>
      <c r="EP98" s="975"/>
      <c r="EQ98" s="596"/>
      <c r="ER98" s="596"/>
      <c r="ES98" s="596"/>
      <c r="ET98" s="596"/>
      <c r="EU98" s="596"/>
      <c r="EV98" s="596"/>
      <c r="EW98" s="596"/>
      <c r="EX98" s="596"/>
      <c r="EY98" s="596"/>
      <c r="EZ98" s="596"/>
      <c r="FA98" s="596"/>
      <c r="FB98" s="596"/>
      <c r="FC98" s="596"/>
    </row>
    <row r="99" spans="2:159" ht="8.25" customHeight="1" x14ac:dyDescent="0.35">
      <c r="K99" s="589"/>
      <c r="L99" s="589"/>
      <c r="M99" s="589"/>
      <c r="N99" s="589"/>
      <c r="O99" s="588"/>
      <c r="P99" s="588"/>
      <c r="Q99" s="588"/>
      <c r="R99" s="588"/>
      <c r="S99" s="588"/>
      <c r="T99" s="588"/>
      <c r="U99" s="588"/>
      <c r="V99" s="588"/>
      <c r="W99" s="589"/>
      <c r="X99" s="648"/>
      <c r="Y99" s="648"/>
      <c r="Z99" s="648"/>
      <c r="AA99" s="648"/>
      <c r="AB99" s="648"/>
      <c r="AG99" s="648"/>
      <c r="AH99" s="648"/>
      <c r="AI99" s="648"/>
      <c r="AJ99" s="589"/>
      <c r="AK99" s="589"/>
      <c r="AL99" s="589"/>
      <c r="AM99" s="610"/>
      <c r="AN99" s="588"/>
      <c r="AO99" s="588"/>
      <c r="AP99" s="588"/>
      <c r="AQ99" s="961">
        <v>289</v>
      </c>
      <c r="AR99" s="961"/>
      <c r="AS99" s="961"/>
      <c r="AT99" s="961"/>
      <c r="AU99" s="588"/>
      <c r="AV99" s="588"/>
      <c r="AW99" s="588"/>
      <c r="AX99" s="588"/>
      <c r="AY99" s="588"/>
      <c r="AZ99" s="445"/>
      <c r="BA99" s="589"/>
      <c r="BB99" s="589"/>
      <c r="BC99" s="589"/>
      <c r="BD99" s="648"/>
      <c r="BE99" s="648"/>
      <c r="BF99" s="648"/>
      <c r="BG99" s="961">
        <v>282</v>
      </c>
      <c r="BH99" s="961"/>
      <c r="BI99" s="961"/>
      <c r="BJ99" s="961"/>
      <c r="BK99" s="648"/>
      <c r="BL99" s="648"/>
      <c r="BM99" s="648"/>
      <c r="BN99" s="648"/>
      <c r="BO99" s="648"/>
      <c r="BP99" s="445"/>
      <c r="BQ99" s="592"/>
      <c r="BR99" s="592"/>
      <c r="BS99" s="445"/>
      <c r="BT99" s="648"/>
      <c r="BU99" s="961">
        <v>278</v>
      </c>
      <c r="BV99" s="961"/>
      <c r="BW99" s="961"/>
      <c r="BX99" s="961"/>
      <c r="BY99" s="961">
        <v>277</v>
      </c>
      <c r="BZ99" s="961"/>
      <c r="CA99" s="961"/>
      <c r="CB99" s="961"/>
      <c r="CC99" s="961">
        <v>276</v>
      </c>
      <c r="CD99" s="961"/>
      <c r="CE99" s="961"/>
      <c r="CF99" s="961"/>
      <c r="CG99" s="587"/>
      <c r="CH99" s="586"/>
      <c r="CI99" s="586"/>
      <c r="CJ99" s="648"/>
      <c r="CK99" s="648"/>
      <c r="CL99" s="648"/>
      <c r="CM99" s="648"/>
      <c r="CN99" s="648"/>
      <c r="CO99" s="648"/>
      <c r="CP99" s="648"/>
      <c r="CQ99" s="648"/>
      <c r="CR99" s="961">
        <v>272</v>
      </c>
      <c r="CS99" s="961"/>
      <c r="CT99" s="961"/>
      <c r="CU99" s="961"/>
      <c r="CV99" s="999"/>
      <c r="CW99" s="999"/>
      <c r="CX99" s="999"/>
      <c r="DC99" s="587"/>
      <c r="DD99" s="587"/>
      <c r="DE99" s="587"/>
      <c r="DF99" s="587"/>
      <c r="DG99" s="587"/>
      <c r="DH99" s="961">
        <v>265</v>
      </c>
      <c r="DI99" s="961"/>
      <c r="DJ99" s="961"/>
      <c r="DK99" s="961"/>
      <c r="DL99" s="588"/>
      <c r="DM99" s="324"/>
      <c r="DN99" s="324"/>
      <c r="DO99" s="324"/>
      <c r="DP99" s="324"/>
      <c r="DQ99" s="324"/>
      <c r="DR99" s="324"/>
      <c r="DS99" s="333"/>
      <c r="DT99" s="333"/>
      <c r="DU99" s="333"/>
      <c r="DV99" s="333"/>
      <c r="DW99" s="333"/>
      <c r="DX99" s="333"/>
      <c r="DY99" s="333"/>
      <c r="DZ99" s="333"/>
      <c r="EA99" s="333"/>
      <c r="EB99" s="787"/>
      <c r="EC99" s="787"/>
      <c r="ED99" s="787"/>
      <c r="EE99" s="961">
        <v>259</v>
      </c>
      <c r="EF99" s="961"/>
      <c r="EG99" s="961"/>
      <c r="EH99" s="961"/>
      <c r="EI99" s="961">
        <v>260</v>
      </c>
      <c r="EJ99" s="961"/>
      <c r="EK99" s="961"/>
      <c r="EL99" s="961"/>
      <c r="EM99" s="961">
        <v>261</v>
      </c>
      <c r="EN99" s="961"/>
      <c r="EO99" s="961"/>
      <c r="EP99" s="961"/>
      <c r="EQ99" s="596"/>
      <c r="ER99" s="596"/>
      <c r="ES99" s="596"/>
      <c r="ET99" s="596"/>
      <c r="EU99" s="596"/>
      <c r="EV99" s="596"/>
      <c r="EW99" s="596"/>
      <c r="EX99" s="596"/>
      <c r="EY99" s="596"/>
      <c r="EZ99" s="596"/>
      <c r="FA99" s="596"/>
      <c r="FB99" s="596"/>
      <c r="FC99" s="596"/>
    </row>
    <row r="100" spans="2:159" ht="8.25" customHeight="1" x14ac:dyDescent="0.4">
      <c r="B100" s="588"/>
      <c r="K100" s="324"/>
      <c r="N100" s="619"/>
      <c r="O100" s="619"/>
      <c r="P100" s="324"/>
      <c r="Q100" s="324"/>
      <c r="R100" s="324"/>
      <c r="S100" s="324"/>
      <c r="T100" s="324"/>
      <c r="U100" s="324"/>
      <c r="V100" s="324"/>
      <c r="W100" s="620"/>
      <c r="X100" s="620"/>
      <c r="Y100" s="620"/>
      <c r="Z100" s="324"/>
      <c r="AA100" s="324"/>
      <c r="AB100" s="324"/>
      <c r="AC100" s="324"/>
      <c r="AD100" s="324"/>
      <c r="AE100" s="324"/>
      <c r="AF100" s="619"/>
      <c r="AG100" s="619"/>
      <c r="AH100" s="619"/>
      <c r="AI100" s="619"/>
      <c r="AJ100" s="617"/>
      <c r="AK100" s="617"/>
      <c r="AL100" s="617"/>
      <c r="AM100" s="589"/>
      <c r="AN100" s="589"/>
      <c r="AO100" s="589"/>
      <c r="AP100" s="589"/>
      <c r="AQ100" s="945"/>
      <c r="AR100" s="945"/>
      <c r="AS100" s="945"/>
      <c r="AT100" s="945"/>
      <c r="AU100" s="588"/>
      <c r="AV100" s="588"/>
      <c r="AW100" s="588"/>
      <c r="AX100" s="588"/>
      <c r="AY100" s="589"/>
      <c r="AZ100" s="589"/>
      <c r="BA100" s="589"/>
      <c r="BB100" s="589"/>
      <c r="BF100" s="619"/>
      <c r="BG100" s="945"/>
      <c r="BH100" s="945"/>
      <c r="BI100" s="945"/>
      <c r="BJ100" s="945"/>
      <c r="BK100" s="592"/>
      <c r="BL100" s="592"/>
      <c r="BM100" s="319"/>
      <c r="BN100" s="319"/>
      <c r="BO100" s="320"/>
      <c r="BP100" s="592"/>
      <c r="BQ100" s="592"/>
      <c r="BR100" s="592"/>
      <c r="BS100" s="592"/>
      <c r="BT100" s="592"/>
      <c r="BU100" s="945"/>
      <c r="BV100" s="945"/>
      <c r="BW100" s="945"/>
      <c r="BX100" s="945"/>
      <c r="BY100" s="945"/>
      <c r="BZ100" s="945"/>
      <c r="CA100" s="945"/>
      <c r="CB100" s="945"/>
      <c r="CC100" s="945"/>
      <c r="CD100" s="945"/>
      <c r="CE100" s="945"/>
      <c r="CF100" s="945"/>
      <c r="CG100" s="592"/>
      <c r="CH100" s="592"/>
      <c r="CI100" s="623"/>
      <c r="CJ100" s="624"/>
      <c r="CK100" s="589"/>
      <c r="CL100" s="589"/>
      <c r="CM100" s="589"/>
      <c r="CN100" s="610"/>
      <c r="CO100" s="610"/>
      <c r="CP100" s="610"/>
      <c r="CQ100" s="610"/>
      <c r="CR100" s="945"/>
      <c r="CS100" s="945"/>
      <c r="CT100" s="945"/>
      <c r="CU100" s="945"/>
      <c r="CV100" s="589"/>
      <c r="CW100" s="589"/>
      <c r="CX100" s="589"/>
      <c r="CY100" s="320"/>
      <c r="CZ100" s="320"/>
      <c r="DA100" s="320"/>
      <c r="DB100" s="320"/>
      <c r="DC100" s="320"/>
      <c r="DD100" s="320"/>
      <c r="DE100" s="320"/>
      <c r="DF100" s="320"/>
      <c r="DG100" s="320"/>
      <c r="DH100" s="945"/>
      <c r="DI100" s="945"/>
      <c r="DJ100" s="945"/>
      <c r="DK100" s="945"/>
      <c r="DS100" s="323"/>
      <c r="DT100" s="323"/>
      <c r="DU100" s="323"/>
      <c r="DV100" s="323"/>
      <c r="DW100" s="323"/>
      <c r="DX100" s="323"/>
      <c r="DY100" s="323"/>
      <c r="DZ100" s="323"/>
      <c r="EA100" s="323"/>
      <c r="EB100" s="787"/>
      <c r="EC100" s="787"/>
      <c r="ED100" s="787"/>
      <c r="EE100" s="945"/>
      <c r="EF100" s="945"/>
      <c r="EG100" s="945"/>
      <c r="EH100" s="945"/>
      <c r="EI100" s="945"/>
      <c r="EJ100" s="945"/>
      <c r="EK100" s="945"/>
      <c r="EL100" s="945"/>
      <c r="EM100" s="945"/>
      <c r="EN100" s="945"/>
      <c r="EO100" s="945"/>
      <c r="EP100" s="945"/>
      <c r="EQ100" s="596"/>
      <c r="ER100" s="596"/>
      <c r="ES100" s="596"/>
      <c r="ET100" s="596"/>
      <c r="EU100" s="596"/>
      <c r="EV100" s="596"/>
      <c r="EW100" s="596"/>
      <c r="EX100" s="596"/>
      <c r="EY100" s="596"/>
      <c r="EZ100" s="596"/>
      <c r="FA100" s="596"/>
      <c r="FB100" s="596"/>
      <c r="FC100" s="596"/>
    </row>
    <row r="101" spans="2:159" ht="8.25" customHeight="1" x14ac:dyDescent="0.4">
      <c r="B101" s="588"/>
      <c r="K101" s="324"/>
      <c r="N101" s="619"/>
      <c r="O101" s="619"/>
      <c r="P101" s="324"/>
      <c r="Q101" s="324"/>
      <c r="R101" s="324"/>
      <c r="S101" s="324"/>
      <c r="T101" s="324"/>
      <c r="U101" s="324"/>
      <c r="V101" s="324"/>
      <c r="W101" s="620"/>
      <c r="X101" s="620"/>
      <c r="Y101" s="620"/>
      <c r="Z101" s="324"/>
      <c r="AA101" s="324"/>
      <c r="AB101" s="324"/>
      <c r="AC101" s="324"/>
      <c r="AD101" s="324"/>
      <c r="AE101" s="324"/>
      <c r="AF101" s="619"/>
      <c r="AG101" s="619"/>
      <c r="AH101" s="619"/>
      <c r="AI101" s="619"/>
      <c r="AJ101" s="617"/>
      <c r="AK101" s="617"/>
      <c r="AL101" s="617"/>
      <c r="AM101" s="589"/>
      <c r="AN101" s="589"/>
      <c r="AO101" s="589"/>
      <c r="AP101" s="589"/>
      <c r="AQ101" s="945"/>
      <c r="AR101" s="945"/>
      <c r="AS101" s="945"/>
      <c r="AT101" s="945"/>
      <c r="AU101" s="588"/>
      <c r="AV101" s="588"/>
      <c r="AW101" s="588"/>
      <c r="AX101" s="588"/>
      <c r="AY101" s="589"/>
      <c r="AZ101" s="589"/>
      <c r="BA101" s="589"/>
      <c r="BB101" s="589"/>
      <c r="BF101" s="619"/>
      <c r="BG101" s="945"/>
      <c r="BH101" s="945"/>
      <c r="BI101" s="945"/>
      <c r="BJ101" s="945"/>
      <c r="BK101" s="592"/>
      <c r="BL101" s="592"/>
      <c r="BM101" s="319"/>
      <c r="BN101" s="319"/>
      <c r="BO101" s="320"/>
      <c r="BP101" s="592"/>
      <c r="BQ101" s="592"/>
      <c r="BR101" s="592"/>
      <c r="BS101" s="592"/>
      <c r="BT101" s="592"/>
      <c r="BU101" s="945"/>
      <c r="BV101" s="945"/>
      <c r="BW101" s="945"/>
      <c r="BX101" s="945"/>
      <c r="BY101" s="945"/>
      <c r="BZ101" s="945"/>
      <c r="CA101" s="945"/>
      <c r="CB101" s="945"/>
      <c r="CC101" s="945"/>
      <c r="CD101" s="945"/>
      <c r="CE101" s="945"/>
      <c r="CF101" s="945"/>
      <c r="CG101" s="592"/>
      <c r="CH101" s="592"/>
      <c r="CI101" s="623"/>
      <c r="CJ101" s="624"/>
      <c r="CK101" s="589"/>
      <c r="CL101" s="589"/>
      <c r="CM101" s="589"/>
      <c r="CN101" s="610"/>
      <c r="CO101" s="610"/>
      <c r="CP101" s="610"/>
      <c r="CQ101" s="610"/>
      <c r="CR101" s="945"/>
      <c r="CS101" s="945"/>
      <c r="CT101" s="945"/>
      <c r="CU101" s="945"/>
      <c r="CV101" s="589"/>
      <c r="CW101" s="589"/>
      <c r="CX101" s="589"/>
      <c r="CY101" s="320"/>
      <c r="CZ101" s="320"/>
      <c r="DA101" s="320"/>
      <c r="DB101" s="320"/>
      <c r="DC101" s="320"/>
      <c r="DD101" s="320"/>
      <c r="DE101" s="320"/>
      <c r="DF101" s="320"/>
      <c r="DG101" s="320"/>
      <c r="DH101" s="945"/>
      <c r="DI101" s="945"/>
      <c r="DJ101" s="945"/>
      <c r="DK101" s="945"/>
      <c r="DS101" s="323"/>
      <c r="DT101" s="323"/>
      <c r="DU101" s="323"/>
      <c r="DV101" s="323"/>
      <c r="DW101" s="323"/>
      <c r="DX101" s="323"/>
      <c r="DY101" s="323"/>
      <c r="DZ101" s="323"/>
      <c r="EA101" s="323"/>
      <c r="EB101" s="787"/>
      <c r="EC101" s="787"/>
      <c r="ED101" s="787"/>
      <c r="EE101" s="945"/>
      <c r="EF101" s="945"/>
      <c r="EG101" s="945"/>
      <c r="EH101" s="945"/>
      <c r="EI101" s="945"/>
      <c r="EJ101" s="945"/>
      <c r="EK101" s="945"/>
      <c r="EL101" s="945"/>
      <c r="EM101" s="945"/>
      <c r="EN101" s="945"/>
      <c r="EO101" s="945"/>
      <c r="EP101" s="945"/>
      <c r="EQ101" s="596"/>
      <c r="ER101" s="596"/>
      <c r="ES101" s="596"/>
      <c r="ET101" s="596"/>
      <c r="EU101" s="596"/>
      <c r="EV101" s="596"/>
      <c r="EW101" s="596"/>
      <c r="EX101" s="596"/>
      <c r="EY101" s="596"/>
      <c r="EZ101" s="596"/>
      <c r="FA101" s="596"/>
      <c r="FB101" s="596"/>
      <c r="FC101" s="596"/>
    </row>
    <row r="102" spans="2:159" ht="8.25" customHeight="1" x14ac:dyDescent="0.4">
      <c r="B102" s="588"/>
      <c r="K102" s="324"/>
      <c r="N102" s="619"/>
      <c r="O102" s="619"/>
      <c r="P102" s="324"/>
      <c r="Q102" s="324"/>
      <c r="R102" s="324"/>
      <c r="S102" s="324"/>
      <c r="T102" s="324"/>
      <c r="U102" s="324"/>
      <c r="V102" s="324"/>
      <c r="W102" s="620"/>
      <c r="X102" s="620"/>
      <c r="Y102" s="620"/>
      <c r="Z102" s="324"/>
      <c r="AA102" s="324"/>
      <c r="AB102" s="324"/>
      <c r="AC102" s="324"/>
      <c r="AD102" s="324"/>
      <c r="AE102" s="324"/>
      <c r="AF102" s="619"/>
      <c r="AG102" s="619"/>
      <c r="AH102" s="619"/>
      <c r="AI102" s="619"/>
      <c r="AJ102" s="617"/>
      <c r="AK102" s="617"/>
      <c r="AL102" s="617"/>
      <c r="AM102" s="589"/>
      <c r="AN102" s="589"/>
      <c r="AO102" s="589"/>
      <c r="AP102" s="589"/>
      <c r="AQ102" s="945"/>
      <c r="AR102" s="945"/>
      <c r="AS102" s="945"/>
      <c r="AT102" s="945"/>
      <c r="AU102" s="588"/>
      <c r="AV102" s="588"/>
      <c r="AW102" s="588"/>
      <c r="AX102" s="588"/>
      <c r="AY102" s="589"/>
      <c r="AZ102" s="589"/>
      <c r="BA102" s="589"/>
      <c r="BB102" s="589"/>
      <c r="BF102" s="619"/>
      <c r="BG102" s="945"/>
      <c r="BH102" s="945"/>
      <c r="BI102" s="945"/>
      <c r="BJ102" s="945"/>
      <c r="BK102" s="592"/>
      <c r="BL102" s="592"/>
      <c r="BM102" s="319"/>
      <c r="BN102" s="319"/>
      <c r="BO102" s="320"/>
      <c r="BP102" s="592"/>
      <c r="BQ102" s="592"/>
      <c r="BR102" s="592"/>
      <c r="BS102" s="592"/>
      <c r="BT102" s="592"/>
      <c r="BU102" s="945"/>
      <c r="BV102" s="945"/>
      <c r="BW102" s="945"/>
      <c r="BX102" s="945"/>
      <c r="BY102" s="945"/>
      <c r="BZ102" s="945"/>
      <c r="CA102" s="945"/>
      <c r="CB102" s="945"/>
      <c r="CC102" s="945"/>
      <c r="CD102" s="945"/>
      <c r="CE102" s="945"/>
      <c r="CF102" s="945"/>
      <c r="CG102" s="592"/>
      <c r="CH102" s="592"/>
      <c r="CI102" s="623"/>
      <c r="CJ102" s="624"/>
      <c r="CK102" s="589"/>
      <c r="CL102" s="589"/>
      <c r="CM102" s="589"/>
      <c r="CN102" s="610"/>
      <c r="CO102" s="610"/>
      <c r="CP102" s="610"/>
      <c r="CQ102" s="610"/>
      <c r="CR102" s="945"/>
      <c r="CS102" s="945"/>
      <c r="CT102" s="945"/>
      <c r="CU102" s="945"/>
      <c r="CV102" s="589"/>
      <c r="CW102" s="589"/>
      <c r="CX102" s="589"/>
      <c r="CY102" s="320"/>
      <c r="CZ102" s="320"/>
      <c r="DA102" s="320"/>
      <c r="DB102" s="320"/>
      <c r="DC102" s="320"/>
      <c r="DD102" s="320"/>
      <c r="DE102" s="320"/>
      <c r="DF102" s="320"/>
      <c r="DG102" s="320"/>
      <c r="DH102" s="945"/>
      <c r="DI102" s="945"/>
      <c r="DJ102" s="945"/>
      <c r="DK102" s="945"/>
      <c r="DS102" s="323"/>
      <c r="DT102" s="323"/>
      <c r="DU102" s="323"/>
      <c r="DV102" s="323"/>
      <c r="DW102" s="323"/>
      <c r="DX102" s="323"/>
      <c r="DY102" s="323"/>
      <c r="DZ102" s="323"/>
      <c r="EA102" s="323"/>
      <c r="EB102" s="787"/>
      <c r="EC102" s="787"/>
      <c r="ED102" s="787"/>
      <c r="EE102" s="945"/>
      <c r="EF102" s="945"/>
      <c r="EG102" s="945"/>
      <c r="EH102" s="945"/>
      <c r="EI102" s="945"/>
      <c r="EJ102" s="945"/>
      <c r="EK102" s="945"/>
      <c r="EL102" s="945"/>
      <c r="EM102" s="945"/>
      <c r="EN102" s="945"/>
      <c r="EO102" s="945"/>
      <c r="EP102" s="945"/>
      <c r="EQ102" s="596"/>
      <c r="ER102" s="596"/>
      <c r="ES102" s="596"/>
      <c r="ET102" s="596"/>
      <c r="EU102" s="596"/>
      <c r="EV102" s="596"/>
      <c r="EW102" s="596"/>
      <c r="EX102" s="596"/>
      <c r="EY102" s="596"/>
      <c r="EZ102" s="596"/>
      <c r="FA102" s="596"/>
      <c r="FB102" s="596"/>
      <c r="FC102" s="596"/>
    </row>
    <row r="103" spans="2:159" ht="8.25" customHeight="1" x14ac:dyDescent="0.4">
      <c r="B103" s="588"/>
      <c r="C103" s="588"/>
      <c r="D103" s="588"/>
      <c r="E103" s="588"/>
      <c r="F103" s="589"/>
      <c r="G103" s="589"/>
      <c r="H103" s="589"/>
      <c r="I103" s="589"/>
      <c r="J103" s="324"/>
      <c r="K103" s="324"/>
      <c r="N103" s="619"/>
      <c r="O103" s="619"/>
      <c r="P103" s="324"/>
      <c r="Q103" s="324"/>
      <c r="R103" s="324"/>
      <c r="S103" s="324"/>
      <c r="T103" s="324"/>
      <c r="U103" s="324"/>
      <c r="V103" s="324"/>
      <c r="W103" s="620"/>
      <c r="X103" s="620"/>
      <c r="Y103" s="620"/>
      <c r="Z103" s="324"/>
      <c r="AA103" s="324"/>
      <c r="AB103" s="324"/>
      <c r="AC103" s="324"/>
      <c r="AD103" s="324"/>
      <c r="AE103" s="324"/>
      <c r="AF103" s="619"/>
      <c r="AG103" s="619"/>
      <c r="AH103" s="619"/>
      <c r="AI103" s="619"/>
      <c r="AJ103" s="617"/>
      <c r="AK103" s="617"/>
      <c r="AL103" s="617"/>
      <c r="AM103" s="589"/>
      <c r="AN103" s="589"/>
      <c r="AO103" s="589"/>
      <c r="AP103" s="589"/>
      <c r="AQ103" s="324"/>
      <c r="AR103" s="324"/>
      <c r="AS103" s="324"/>
      <c r="AT103" s="324"/>
      <c r="AU103" s="588"/>
      <c r="AV103" s="588"/>
      <c r="AW103" s="588"/>
      <c r="AX103" s="588"/>
      <c r="AY103" s="589"/>
      <c r="AZ103" s="589"/>
      <c r="BA103" s="589"/>
      <c r="BB103" s="589"/>
      <c r="BF103" s="619"/>
      <c r="BG103" s="324"/>
      <c r="BH103" s="324"/>
      <c r="BI103" s="324"/>
      <c r="BJ103" s="324"/>
      <c r="BK103" s="592"/>
      <c r="BL103" s="592"/>
      <c r="BM103" s="319"/>
      <c r="BN103" s="319"/>
      <c r="BO103" s="320"/>
      <c r="BP103" s="592"/>
      <c r="BQ103" s="592"/>
      <c r="BR103" s="592"/>
      <c r="BS103" s="592"/>
      <c r="BT103" s="592"/>
      <c r="BU103" s="324"/>
      <c r="BV103" s="324"/>
      <c r="BW103" s="324"/>
      <c r="BX103" s="324"/>
      <c r="BY103" s="324"/>
      <c r="BZ103" s="324"/>
      <c r="CA103" s="324"/>
      <c r="CB103" s="324"/>
      <c r="CC103" s="324"/>
      <c r="CD103" s="324"/>
      <c r="CE103" s="324"/>
      <c r="CF103" s="324"/>
      <c r="CG103" s="592"/>
      <c r="CH103" s="592"/>
      <c r="CI103" s="623"/>
      <c r="CJ103" s="624"/>
      <c r="CK103" s="624"/>
      <c r="CL103" s="624"/>
      <c r="CM103" s="624"/>
      <c r="CN103" s="624"/>
      <c r="CO103" s="585"/>
      <c r="CP103" s="585"/>
      <c r="CQ103" s="585"/>
      <c r="CR103" s="324"/>
      <c r="CS103" s="324"/>
      <c r="CT103" s="324"/>
      <c r="CU103" s="324"/>
      <c r="CV103" s="585"/>
      <c r="CW103" s="585"/>
      <c r="CX103" s="320"/>
      <c r="CY103" s="320"/>
      <c r="CZ103" s="320"/>
      <c r="DA103" s="320"/>
      <c r="DB103" s="320"/>
      <c r="DC103" s="320"/>
      <c r="DD103" s="320"/>
      <c r="DE103" s="320"/>
      <c r="DF103" s="320"/>
      <c r="DG103" s="320"/>
      <c r="DH103" s="324"/>
      <c r="DI103" s="324"/>
      <c r="DJ103" s="324"/>
      <c r="DK103" s="324"/>
      <c r="DS103" s="323"/>
      <c r="DT103" s="323"/>
      <c r="DU103" s="323"/>
      <c r="DV103" s="323"/>
      <c r="DW103" s="323"/>
      <c r="DX103" s="323"/>
      <c r="DY103" s="323"/>
      <c r="DZ103" s="323"/>
      <c r="EA103" s="323"/>
      <c r="EB103" s="323"/>
      <c r="EC103" s="333"/>
      <c r="ED103" s="333"/>
      <c r="EE103" s="945"/>
      <c r="EF103" s="945"/>
      <c r="EG103" s="945"/>
      <c r="EH103" s="945"/>
      <c r="EI103" s="945"/>
      <c r="EJ103" s="945"/>
      <c r="EK103" s="945"/>
      <c r="EL103" s="945"/>
      <c r="EM103" s="945"/>
      <c r="EN103" s="945"/>
      <c r="EO103" s="945"/>
      <c r="EP103" s="945"/>
      <c r="EQ103" s="596"/>
      <c r="ER103" s="596"/>
      <c r="ES103" s="596"/>
      <c r="ET103" s="596"/>
      <c r="EU103" s="596"/>
      <c r="EV103" s="596"/>
      <c r="EW103" s="596"/>
      <c r="EX103" s="596"/>
      <c r="EY103" s="596"/>
      <c r="EZ103" s="596"/>
      <c r="FA103" s="596"/>
      <c r="FB103" s="596"/>
      <c r="FC103" s="596"/>
    </row>
    <row r="104" spans="2:159" ht="8.25" customHeight="1" x14ac:dyDescent="0.4">
      <c r="B104" s="588"/>
      <c r="C104" s="588"/>
      <c r="D104" s="588"/>
      <c r="E104" s="588"/>
      <c r="F104" s="589"/>
      <c r="G104" s="589"/>
      <c r="H104" s="589"/>
      <c r="I104" s="589"/>
      <c r="J104" s="324"/>
      <c r="K104" s="324"/>
      <c r="N104" s="619"/>
      <c r="O104" s="619"/>
      <c r="P104" s="324"/>
      <c r="Q104" s="324"/>
      <c r="R104" s="324"/>
      <c r="S104" s="324"/>
      <c r="T104" s="324"/>
      <c r="U104" s="324"/>
      <c r="V104" s="324"/>
      <c r="W104" s="620"/>
      <c r="X104" s="620"/>
      <c r="Y104" s="620"/>
      <c r="Z104" s="324"/>
      <c r="AA104" s="324"/>
      <c r="AB104" s="324"/>
      <c r="AC104" s="324"/>
      <c r="AD104" s="324"/>
      <c r="AE104" s="324"/>
      <c r="AF104" s="619"/>
      <c r="AG104" s="619"/>
      <c r="AH104" s="619"/>
      <c r="AI104" s="619"/>
      <c r="AJ104" s="617"/>
      <c r="AK104" s="617"/>
      <c r="AL104" s="617"/>
      <c r="AM104" s="589"/>
      <c r="AN104" s="589"/>
      <c r="AO104" s="589"/>
      <c r="AP104" s="589"/>
      <c r="AQ104" s="324"/>
      <c r="AR104" s="324"/>
      <c r="AS104" s="324"/>
      <c r="AT104" s="324"/>
      <c r="AU104" s="588"/>
      <c r="AV104" s="588"/>
      <c r="AW104" s="588"/>
      <c r="AX104" s="588"/>
      <c r="AY104" s="589"/>
      <c r="AZ104" s="589"/>
      <c r="BA104" s="589"/>
      <c r="BB104" s="589"/>
      <c r="BF104" s="619"/>
      <c r="BG104" s="324"/>
      <c r="BH104" s="324"/>
      <c r="BI104" s="324"/>
      <c r="BJ104" s="324"/>
      <c r="BK104" s="592"/>
      <c r="BL104" s="592"/>
      <c r="BM104" s="319"/>
      <c r="BN104" s="319"/>
      <c r="BO104" s="320"/>
      <c r="BP104" s="592"/>
      <c r="BQ104" s="592"/>
      <c r="BR104" s="592"/>
      <c r="BS104" s="592"/>
      <c r="BT104" s="592"/>
      <c r="BU104" s="324"/>
      <c r="BV104" s="324"/>
      <c r="BW104" s="324"/>
      <c r="BX104" s="324"/>
      <c r="BY104" s="324"/>
      <c r="BZ104" s="324"/>
      <c r="CA104" s="324"/>
      <c r="CB104" s="324"/>
      <c r="CC104" s="324"/>
      <c r="CD104" s="324"/>
      <c r="CE104" s="324"/>
      <c r="CF104" s="324"/>
      <c r="CG104" s="592"/>
      <c r="CH104" s="592"/>
      <c r="CI104" s="623"/>
      <c r="CJ104" s="624"/>
      <c r="CK104" s="624"/>
      <c r="CL104" s="624"/>
      <c r="CM104" s="624"/>
      <c r="CN104" s="624"/>
      <c r="CO104" s="585"/>
      <c r="CP104" s="585"/>
      <c r="CQ104" s="585"/>
      <c r="CR104" s="324"/>
      <c r="CS104" s="324"/>
      <c r="CT104" s="324"/>
      <c r="CU104" s="324"/>
      <c r="CV104" s="585"/>
      <c r="CW104" s="585"/>
      <c r="CX104" s="320"/>
      <c r="CY104" s="320"/>
      <c r="CZ104" s="320"/>
      <c r="DA104" s="320"/>
      <c r="DB104" s="320"/>
      <c r="DC104" s="320"/>
      <c r="DD104" s="320"/>
      <c r="DE104" s="320"/>
      <c r="DF104" s="320"/>
      <c r="DG104" s="320"/>
      <c r="DH104" s="324"/>
      <c r="DI104" s="324"/>
      <c r="DJ104" s="324"/>
      <c r="DK104" s="324"/>
      <c r="DS104" s="323"/>
      <c r="DT104" s="323"/>
      <c r="DU104" s="323"/>
      <c r="DV104" s="323"/>
      <c r="DW104" s="323"/>
      <c r="DX104" s="323"/>
      <c r="DY104" s="323"/>
      <c r="DZ104" s="323"/>
      <c r="EA104" s="323"/>
      <c r="EB104" s="323"/>
      <c r="EC104" s="333"/>
      <c r="ED104" s="333"/>
      <c r="EE104" s="324"/>
      <c r="EF104" s="324"/>
      <c r="EG104" s="324"/>
      <c r="EH104" s="324"/>
      <c r="EI104" s="324"/>
      <c r="EJ104" s="324"/>
      <c r="EK104" s="324"/>
      <c r="EL104" s="324"/>
      <c r="EM104" s="324"/>
      <c r="EN104" s="324"/>
      <c r="EO104" s="324"/>
      <c r="EP104" s="324"/>
      <c r="EQ104" s="596"/>
      <c r="ER104" s="596"/>
      <c r="ES104" s="596"/>
      <c r="ET104" s="596"/>
      <c r="EU104" s="596"/>
      <c r="EV104" s="596"/>
      <c r="EW104" s="596"/>
      <c r="EX104" s="596"/>
      <c r="EY104" s="596"/>
      <c r="EZ104" s="596"/>
      <c r="FA104" s="596"/>
      <c r="FB104" s="596"/>
      <c r="FC104" s="596"/>
    </row>
    <row r="105" spans="2:159" ht="8.25" customHeight="1" x14ac:dyDescent="0.4">
      <c r="B105" s="588"/>
      <c r="C105" s="588"/>
      <c r="D105" s="588"/>
      <c r="E105" s="588"/>
      <c r="F105" s="589"/>
      <c r="G105" s="589"/>
      <c r="H105" s="589"/>
      <c r="I105" s="589"/>
      <c r="J105" s="324"/>
      <c r="K105" s="324"/>
      <c r="N105" s="619"/>
      <c r="O105" s="619"/>
      <c r="P105" s="324"/>
      <c r="Q105" s="324"/>
      <c r="R105" s="324"/>
      <c r="S105" s="324"/>
      <c r="T105" s="324"/>
      <c r="U105" s="324"/>
      <c r="V105" s="324"/>
      <c r="W105" s="620"/>
      <c r="X105" s="620"/>
      <c r="Y105" s="620"/>
      <c r="Z105" s="324"/>
      <c r="AA105" s="324"/>
      <c r="AB105" s="324"/>
      <c r="AC105" s="324"/>
      <c r="AD105" s="324"/>
      <c r="AE105" s="324"/>
      <c r="AF105" s="619"/>
      <c r="AG105" s="619"/>
      <c r="AH105" s="619"/>
      <c r="AI105" s="619"/>
      <c r="AJ105" s="617"/>
      <c r="AK105" s="617"/>
      <c r="AL105" s="617"/>
      <c r="AM105" s="589"/>
      <c r="AN105" s="589"/>
      <c r="AO105" s="589"/>
      <c r="AP105" s="589"/>
      <c r="AQ105" s="324"/>
      <c r="AR105" s="324"/>
      <c r="AS105" s="324"/>
      <c r="AT105" s="324"/>
      <c r="AU105" s="588"/>
      <c r="AV105" s="588"/>
      <c r="AW105" s="588"/>
      <c r="AX105" s="588"/>
      <c r="AY105" s="589"/>
      <c r="AZ105" s="589"/>
      <c r="BA105" s="589"/>
      <c r="BB105" s="589"/>
      <c r="BF105" s="619"/>
      <c r="BG105" s="324"/>
      <c r="BH105" s="324"/>
      <c r="BI105" s="324"/>
      <c r="BJ105" s="324"/>
      <c r="BK105" s="592"/>
      <c r="BL105" s="592"/>
      <c r="BM105" s="319"/>
      <c r="BN105" s="319"/>
      <c r="BO105" s="320"/>
      <c r="BP105" s="592"/>
      <c r="BQ105" s="592"/>
      <c r="BR105" s="592"/>
      <c r="BS105" s="592"/>
      <c r="BT105" s="592"/>
      <c r="BU105" s="324"/>
      <c r="BV105" s="324"/>
      <c r="BW105" s="324"/>
      <c r="BX105" s="324"/>
      <c r="BY105" s="324"/>
      <c r="BZ105" s="324"/>
      <c r="CA105" s="324"/>
      <c r="CB105" s="324"/>
      <c r="CC105" s="324"/>
      <c r="CD105" s="324"/>
      <c r="CE105" s="324"/>
      <c r="CF105" s="324"/>
      <c r="CG105" s="592"/>
      <c r="CH105" s="592"/>
      <c r="CI105" s="623"/>
      <c r="CJ105" s="624"/>
      <c r="CK105" s="624"/>
      <c r="CL105" s="624"/>
      <c r="CM105" s="624"/>
      <c r="CN105" s="624"/>
      <c r="CO105" s="585"/>
      <c r="CP105" s="585"/>
      <c r="CQ105" s="585"/>
      <c r="CR105" s="324"/>
      <c r="CS105" s="324"/>
      <c r="CT105" s="324"/>
      <c r="CU105" s="324"/>
      <c r="CV105" s="585"/>
      <c r="CW105" s="585"/>
      <c r="CX105" s="320"/>
      <c r="CY105" s="320"/>
      <c r="CZ105" s="320"/>
      <c r="DA105" s="320"/>
      <c r="DB105" s="320"/>
      <c r="DC105" s="320"/>
      <c r="DD105" s="320"/>
      <c r="DE105" s="320"/>
      <c r="DF105" s="320"/>
      <c r="DG105" s="320"/>
      <c r="DH105" s="324"/>
      <c r="DI105" s="324"/>
      <c r="DJ105" s="324"/>
      <c r="DK105" s="324"/>
      <c r="DS105" s="323"/>
      <c r="DT105" s="323"/>
      <c r="DU105" s="323"/>
      <c r="DV105" s="323"/>
      <c r="DW105" s="323"/>
      <c r="DX105" s="323"/>
      <c r="DY105" s="323"/>
      <c r="DZ105" s="323"/>
      <c r="EA105" s="323"/>
      <c r="EB105" s="323"/>
      <c r="EC105" s="333"/>
      <c r="ED105" s="333"/>
      <c r="EE105" s="324"/>
      <c r="EF105" s="324"/>
      <c r="EG105" s="324"/>
      <c r="EH105" s="324"/>
      <c r="EI105" s="324"/>
      <c r="EJ105" s="324"/>
      <c r="EK105" s="324"/>
      <c r="EL105" s="324"/>
      <c r="EM105" s="324"/>
      <c r="EN105" s="324"/>
      <c r="EO105" s="324"/>
      <c r="EP105" s="324"/>
      <c r="EQ105" s="596"/>
      <c r="ER105" s="596"/>
      <c r="ES105" s="596"/>
      <c r="ET105" s="596"/>
      <c r="EU105" s="596"/>
      <c r="EV105" s="596"/>
      <c r="EW105" s="596"/>
      <c r="EX105" s="596"/>
      <c r="EY105" s="596"/>
      <c r="EZ105" s="596"/>
      <c r="FA105" s="596"/>
      <c r="FB105" s="596"/>
      <c r="FC105" s="596"/>
    </row>
    <row r="106" spans="2:159" ht="8.25" customHeight="1" x14ac:dyDescent="0.4">
      <c r="F106" s="324"/>
      <c r="G106" s="324"/>
      <c r="H106" s="324"/>
      <c r="I106" s="324"/>
      <c r="J106" s="324"/>
      <c r="K106" s="324"/>
      <c r="N106" s="619"/>
      <c r="O106" s="619"/>
      <c r="P106" s="324"/>
      <c r="Q106" s="324"/>
      <c r="R106" s="324"/>
      <c r="S106" s="324"/>
      <c r="T106" s="324"/>
      <c r="U106" s="324"/>
      <c r="V106" s="324"/>
      <c r="W106" s="620"/>
      <c r="X106" s="620"/>
      <c r="Y106" s="620"/>
      <c r="Z106" s="324"/>
      <c r="AA106" s="324"/>
      <c r="AB106" s="324"/>
      <c r="AC106" s="324"/>
      <c r="AD106" s="324"/>
      <c r="AE106" s="324"/>
      <c r="AF106" s="619"/>
      <c r="AG106" s="619"/>
      <c r="AH106" s="619"/>
      <c r="AI106" s="619"/>
      <c r="AJ106" s="617"/>
      <c r="AK106" s="617"/>
      <c r="AL106" s="617"/>
      <c r="AM106" s="589"/>
      <c r="AN106" s="589"/>
      <c r="AO106" s="589"/>
      <c r="AP106" s="589"/>
      <c r="AQ106" s="324"/>
      <c r="AR106" s="324"/>
      <c r="AS106" s="324"/>
      <c r="AT106" s="324"/>
      <c r="AU106" s="588"/>
      <c r="AV106" s="588"/>
      <c r="AW106" s="588"/>
      <c r="AX106" s="588"/>
      <c r="AY106" s="589"/>
      <c r="AZ106" s="589"/>
      <c r="BA106" s="589"/>
      <c r="BB106" s="589"/>
      <c r="BC106" s="619"/>
      <c r="BD106" s="619"/>
      <c r="BE106" s="619"/>
      <c r="BF106" s="619"/>
      <c r="BG106" s="324"/>
      <c r="BH106" s="324"/>
      <c r="BI106" s="324"/>
      <c r="BJ106" s="324"/>
      <c r="BK106" s="592"/>
      <c r="BL106" s="592"/>
      <c r="BM106" s="582"/>
      <c r="BN106" s="582"/>
      <c r="BO106" s="582"/>
      <c r="BP106" s="592"/>
      <c r="BQ106" s="592"/>
      <c r="BR106" s="592"/>
      <c r="BS106" s="592"/>
      <c r="BT106" s="592"/>
      <c r="BU106" s="324"/>
      <c r="BV106" s="324"/>
      <c r="BW106" s="324"/>
      <c r="BX106" s="324"/>
      <c r="BY106" s="324"/>
      <c r="BZ106" s="324"/>
      <c r="CA106" s="324"/>
      <c r="CB106" s="324"/>
      <c r="CC106" s="324"/>
      <c r="CD106" s="324"/>
      <c r="CE106" s="324"/>
      <c r="CF106" s="324"/>
      <c r="CG106" s="592"/>
      <c r="CH106" s="592"/>
      <c r="CI106" s="624"/>
      <c r="CJ106" s="624"/>
      <c r="CK106" s="624"/>
      <c r="CL106" s="624"/>
      <c r="CM106" s="624"/>
      <c r="CN106" s="624"/>
      <c r="CO106" s="585"/>
      <c r="CP106" s="585"/>
      <c r="CQ106" s="585"/>
      <c r="CR106" s="324"/>
      <c r="CS106" s="324"/>
      <c r="CT106" s="324"/>
      <c r="CU106" s="324"/>
      <c r="CV106" s="585"/>
      <c r="CW106" s="585"/>
      <c r="CX106" s="320"/>
      <c r="CY106" s="320"/>
      <c r="DH106" s="324"/>
      <c r="DI106" s="324"/>
      <c r="DJ106" s="324"/>
      <c r="DK106" s="324"/>
      <c r="DS106" s="323"/>
      <c r="DT106" s="323"/>
      <c r="DU106" s="323"/>
      <c r="DV106" s="323"/>
      <c r="DW106" s="323"/>
      <c r="DX106" s="323"/>
      <c r="DY106" s="323"/>
      <c r="DZ106" s="323"/>
      <c r="EA106" s="323"/>
      <c r="EB106" s="323"/>
      <c r="EC106" s="333"/>
      <c r="ED106" s="333"/>
      <c r="EE106" s="324"/>
      <c r="EF106" s="324"/>
      <c r="EG106" s="324"/>
      <c r="EH106" s="324"/>
      <c r="EI106" s="324"/>
      <c r="EJ106" s="324"/>
      <c r="EK106" s="324"/>
      <c r="EL106" s="324"/>
      <c r="EM106" s="324"/>
      <c r="EN106" s="324"/>
      <c r="EO106" s="324"/>
      <c r="EP106" s="324"/>
      <c r="EQ106" s="596"/>
      <c r="ER106" s="596"/>
      <c r="ES106" s="596"/>
      <c r="ET106" s="596"/>
      <c r="EU106" s="596"/>
      <c r="EV106" s="596"/>
      <c r="EW106" s="596"/>
      <c r="EX106" s="596"/>
      <c r="EY106" s="596"/>
      <c r="EZ106" s="596"/>
      <c r="FA106" s="596"/>
      <c r="FB106" s="596"/>
      <c r="FC106" s="596"/>
    </row>
    <row r="107" spans="2:159" ht="8.25" customHeight="1" x14ac:dyDescent="0.45">
      <c r="F107" s="324"/>
      <c r="G107" s="324"/>
      <c r="H107" s="324"/>
      <c r="I107" s="324"/>
      <c r="J107" s="324"/>
      <c r="K107" s="324"/>
      <c r="N107" s="619"/>
      <c r="O107" s="619"/>
      <c r="P107" s="324"/>
      <c r="Q107" s="324"/>
      <c r="R107" s="324"/>
      <c r="S107" s="324"/>
      <c r="T107" s="324"/>
      <c r="U107" s="324"/>
      <c r="V107" s="324"/>
      <c r="W107" s="620"/>
      <c r="X107" s="620"/>
      <c r="Y107" s="620"/>
      <c r="Z107" s="324"/>
      <c r="AA107" s="324"/>
      <c r="AB107" s="324"/>
      <c r="AC107" s="324"/>
      <c r="AD107" s="324"/>
      <c r="AE107" s="324"/>
      <c r="AF107" s="619"/>
      <c r="AG107" s="619"/>
      <c r="AH107" s="619"/>
      <c r="AI107" s="619"/>
      <c r="AJ107" s="972"/>
      <c r="AK107" s="973"/>
      <c r="AL107" s="973"/>
      <c r="AM107" s="973"/>
      <c r="AN107" s="973"/>
      <c r="AO107" s="973"/>
      <c r="AP107" s="973"/>
      <c r="AQ107" s="973"/>
      <c r="AR107" s="625"/>
      <c r="BA107" s="972"/>
      <c r="BB107" s="973"/>
      <c r="BC107" s="973"/>
      <c r="BD107" s="973"/>
      <c r="BE107" s="973"/>
      <c r="BF107" s="973"/>
      <c r="BG107" s="973"/>
      <c r="BH107" s="973"/>
      <c r="BI107" s="619"/>
      <c r="BJ107" s="592"/>
      <c r="BK107" s="592"/>
      <c r="BL107" s="592"/>
      <c r="BM107" s="582"/>
      <c r="BN107" s="582"/>
      <c r="BO107" s="582"/>
      <c r="BP107" s="592"/>
      <c r="BQ107" s="592"/>
      <c r="BR107" s="592"/>
      <c r="BS107" s="972"/>
      <c r="BT107" s="973"/>
      <c r="BU107" s="973"/>
      <c r="BV107" s="973"/>
      <c r="BW107" s="973"/>
      <c r="BX107" s="973"/>
      <c r="BY107" s="973"/>
      <c r="BZ107" s="973"/>
      <c r="CA107" s="446"/>
      <c r="CB107" s="446"/>
      <c r="CC107" s="446"/>
      <c r="CF107" s="592"/>
      <c r="CG107" s="592"/>
      <c r="CH107" s="592"/>
      <c r="CI107" s="624"/>
      <c r="CJ107" s="624"/>
      <c r="CK107" s="624"/>
      <c r="CL107" s="972"/>
      <c r="CM107" s="973"/>
      <c r="CN107" s="973"/>
      <c r="CO107" s="973"/>
      <c r="CP107" s="973"/>
      <c r="CQ107" s="973"/>
      <c r="CR107" s="973"/>
      <c r="CS107" s="973"/>
      <c r="CT107" s="585"/>
      <c r="CU107" s="585"/>
      <c r="CV107" s="585"/>
      <c r="CW107" s="585"/>
      <c r="CX107" s="320"/>
      <c r="CY107" s="320"/>
      <c r="DB107" s="738"/>
      <c r="DC107" s="972"/>
      <c r="DD107" s="973"/>
      <c r="DE107" s="973"/>
      <c r="DF107" s="973"/>
      <c r="DG107" s="973"/>
      <c r="DH107" s="973"/>
      <c r="DI107" s="973"/>
      <c r="DJ107" s="973"/>
      <c r="DS107" s="323"/>
      <c r="DT107" s="323"/>
      <c r="DU107" s="323"/>
      <c r="DV107" s="788"/>
      <c r="DW107" s="788"/>
      <c r="DX107" s="788"/>
      <c r="DY107" s="788"/>
      <c r="DZ107" s="788"/>
      <c r="EA107" s="788"/>
      <c r="EB107" s="788"/>
      <c r="EC107" s="333"/>
      <c r="ED107" s="333"/>
      <c r="EE107" s="324"/>
      <c r="EF107" s="324"/>
      <c r="EG107" s="324"/>
      <c r="EH107" s="324"/>
      <c r="EI107" s="324"/>
      <c r="EJ107" s="596"/>
      <c r="EK107" s="596"/>
      <c r="EL107" s="596"/>
      <c r="EM107" s="596"/>
      <c r="EN107" s="596"/>
      <c r="EO107" s="596"/>
      <c r="EP107" s="596"/>
      <c r="EQ107" s="596"/>
      <c r="ER107" s="596"/>
      <c r="ES107" s="596"/>
      <c r="ET107" s="596"/>
      <c r="EU107" s="596"/>
      <c r="EV107" s="596"/>
      <c r="EW107" s="596"/>
      <c r="EX107" s="596"/>
      <c r="EY107" s="596"/>
      <c r="EZ107" s="596"/>
      <c r="FA107" s="596"/>
      <c r="FB107" s="596"/>
      <c r="FC107" s="596"/>
    </row>
    <row r="108" spans="2:159" ht="8.25" customHeight="1" x14ac:dyDescent="0.45">
      <c r="F108" s="324"/>
      <c r="G108" s="324"/>
      <c r="H108" s="324"/>
      <c r="I108" s="324"/>
      <c r="J108" s="324"/>
      <c r="K108" s="324"/>
      <c r="N108" s="619"/>
      <c r="O108" s="619"/>
      <c r="P108" s="324"/>
      <c r="Q108" s="324"/>
      <c r="R108" s="324"/>
      <c r="S108" s="324"/>
      <c r="T108" s="324"/>
      <c r="U108" s="324"/>
      <c r="V108" s="324"/>
      <c r="W108" s="620"/>
      <c r="X108" s="620"/>
      <c r="Y108" s="620"/>
      <c r="Z108" s="324"/>
      <c r="AA108" s="946"/>
      <c r="AB108" s="947"/>
      <c r="AC108" s="947"/>
      <c r="AD108" s="947"/>
      <c r="AE108" s="947"/>
      <c r="AF108" s="947"/>
      <c r="AG108" s="947"/>
      <c r="AH108" s="947"/>
      <c r="AI108" s="619"/>
      <c r="AJ108" s="973"/>
      <c r="AK108" s="973"/>
      <c r="AL108" s="973"/>
      <c r="AM108" s="973"/>
      <c r="AN108" s="973"/>
      <c r="AO108" s="973"/>
      <c r="AP108" s="973"/>
      <c r="AQ108" s="973"/>
      <c r="AR108" s="625"/>
      <c r="BA108" s="973"/>
      <c r="BB108" s="973"/>
      <c r="BC108" s="973"/>
      <c r="BD108" s="973"/>
      <c r="BE108" s="973"/>
      <c r="BF108" s="973"/>
      <c r="BG108" s="973"/>
      <c r="BH108" s="973"/>
      <c r="BI108" s="619"/>
      <c r="BJ108" s="592"/>
      <c r="BK108" s="592"/>
      <c r="BL108" s="592"/>
      <c r="BM108" s="582"/>
      <c r="BN108" s="582"/>
      <c r="BO108" s="582"/>
      <c r="BP108" s="592"/>
      <c r="BQ108" s="592"/>
      <c r="BR108" s="592"/>
      <c r="BS108" s="973"/>
      <c r="BT108" s="973"/>
      <c r="BU108" s="973"/>
      <c r="BV108" s="973"/>
      <c r="BW108" s="973"/>
      <c r="BX108" s="973"/>
      <c r="BY108" s="973"/>
      <c r="BZ108" s="973"/>
      <c r="CA108" s="446"/>
      <c r="CB108" s="446"/>
      <c r="CC108" s="446"/>
      <c r="CF108" s="592"/>
      <c r="CG108" s="592"/>
      <c r="CH108" s="592"/>
      <c r="CI108" s="624"/>
      <c r="CJ108" s="624"/>
      <c r="CK108" s="624"/>
      <c r="CL108" s="973"/>
      <c r="CM108" s="973"/>
      <c r="CN108" s="973"/>
      <c r="CO108" s="973"/>
      <c r="CP108" s="973"/>
      <c r="CQ108" s="973"/>
      <c r="CR108" s="973"/>
      <c r="CS108" s="973"/>
      <c r="CT108" s="585"/>
      <c r="CU108" s="585"/>
      <c r="CV108" s="585"/>
      <c r="CW108" s="585"/>
      <c r="CX108" s="320"/>
      <c r="CY108" s="320"/>
      <c r="DA108" s="738"/>
      <c r="DB108" s="738"/>
      <c r="DC108" s="973"/>
      <c r="DD108" s="973"/>
      <c r="DE108" s="973"/>
      <c r="DF108" s="973"/>
      <c r="DG108" s="973"/>
      <c r="DH108" s="973"/>
      <c r="DI108" s="973"/>
      <c r="DJ108" s="973"/>
      <c r="DS108" s="323"/>
      <c r="DT108" s="323"/>
      <c r="DU108" s="323"/>
      <c r="DV108" s="788"/>
      <c r="DW108" s="788"/>
      <c r="DX108" s="788"/>
      <c r="DY108" s="788"/>
      <c r="DZ108" s="788"/>
      <c r="EA108" s="788"/>
      <c r="EB108" s="788"/>
      <c r="EC108" s="333"/>
      <c r="ED108" s="333"/>
      <c r="EE108" s="324"/>
      <c r="EF108" s="324"/>
      <c r="EG108" s="324"/>
      <c r="EH108" s="324"/>
      <c r="EI108" s="324"/>
      <c r="EJ108" s="596"/>
      <c r="EK108" s="596"/>
      <c r="EL108" s="596"/>
      <c r="EM108" s="596"/>
      <c r="EN108" s="596"/>
      <c r="EO108" s="596"/>
      <c r="EP108" s="596"/>
      <c r="EQ108" s="596"/>
      <c r="ER108" s="596"/>
      <c r="ES108" s="596"/>
      <c r="ET108" s="596"/>
      <c r="EU108" s="596"/>
      <c r="EV108" s="596"/>
      <c r="EW108" s="596"/>
      <c r="EX108" s="596"/>
      <c r="EY108" s="596"/>
      <c r="EZ108" s="596"/>
      <c r="FA108" s="596"/>
      <c r="FB108" s="596"/>
      <c r="FC108" s="596"/>
    </row>
    <row r="109" spans="2:159" ht="8.25" customHeight="1" x14ac:dyDescent="0.45">
      <c r="C109" s="972"/>
      <c r="D109" s="973"/>
      <c r="E109" s="973"/>
      <c r="F109" s="973"/>
      <c r="G109" s="973"/>
      <c r="H109" s="973"/>
      <c r="I109" s="973"/>
      <c r="J109" s="973"/>
      <c r="K109" s="324"/>
      <c r="N109" s="619"/>
      <c r="O109" s="619"/>
      <c r="P109" s="324"/>
      <c r="Q109" s="324"/>
      <c r="R109" s="324"/>
      <c r="S109" s="324"/>
      <c r="T109" s="324"/>
      <c r="U109" s="324"/>
      <c r="V109" s="324"/>
      <c r="W109" s="620"/>
      <c r="X109" s="620"/>
      <c r="Y109" s="620"/>
      <c r="Z109" s="324"/>
      <c r="AA109" s="947"/>
      <c r="AB109" s="947"/>
      <c r="AC109" s="947"/>
      <c r="AD109" s="947"/>
      <c r="AE109" s="947"/>
      <c r="AF109" s="947"/>
      <c r="AG109" s="947"/>
      <c r="AH109" s="947"/>
      <c r="AI109" s="619"/>
      <c r="AJ109" s="973"/>
      <c r="AK109" s="973"/>
      <c r="AL109" s="973"/>
      <c r="AM109" s="973"/>
      <c r="AN109" s="973"/>
      <c r="AO109" s="973"/>
      <c r="AP109" s="973"/>
      <c r="AQ109" s="973"/>
      <c r="AR109" s="625"/>
      <c r="BA109" s="973"/>
      <c r="BB109" s="973"/>
      <c r="BC109" s="973"/>
      <c r="BD109" s="973"/>
      <c r="BE109" s="973"/>
      <c r="BF109" s="973"/>
      <c r="BG109" s="973"/>
      <c r="BH109" s="973"/>
      <c r="BI109" s="619"/>
      <c r="BJ109" s="592"/>
      <c r="BK109" s="592"/>
      <c r="BL109" s="592"/>
      <c r="BM109" s="582"/>
      <c r="BN109" s="582"/>
      <c r="BO109" s="582"/>
      <c r="BP109" s="592"/>
      <c r="BQ109" s="592"/>
      <c r="BR109" s="592"/>
      <c r="BS109" s="973"/>
      <c r="BT109" s="973"/>
      <c r="BU109" s="973"/>
      <c r="BV109" s="973"/>
      <c r="BW109" s="973"/>
      <c r="BX109" s="973"/>
      <c r="BY109" s="973"/>
      <c r="BZ109" s="973"/>
      <c r="CA109" s="446"/>
      <c r="CB109" s="446"/>
      <c r="CC109" s="446"/>
      <c r="CF109" s="592"/>
      <c r="CG109" s="592"/>
      <c r="CH109" s="592"/>
      <c r="CI109" s="624"/>
      <c r="CJ109" s="624"/>
      <c r="CK109" s="624"/>
      <c r="CL109" s="973"/>
      <c r="CM109" s="973"/>
      <c r="CN109" s="973"/>
      <c r="CO109" s="973"/>
      <c r="CP109" s="973"/>
      <c r="CQ109" s="973"/>
      <c r="CR109" s="973"/>
      <c r="CS109" s="973"/>
      <c r="CT109" s="585"/>
      <c r="CU109" s="585"/>
      <c r="CV109" s="585"/>
      <c r="CW109" s="585"/>
      <c r="CX109" s="320"/>
      <c r="CY109" s="320"/>
      <c r="DA109" s="738"/>
      <c r="DB109" s="738"/>
      <c r="DC109" s="973"/>
      <c r="DD109" s="973"/>
      <c r="DE109" s="973"/>
      <c r="DF109" s="973"/>
      <c r="DG109" s="973"/>
      <c r="DH109" s="973"/>
      <c r="DI109" s="973"/>
      <c r="DJ109" s="973"/>
      <c r="DS109" s="323"/>
      <c r="DT109" s="323"/>
      <c r="DU109" s="323"/>
      <c r="DV109" s="788"/>
      <c r="DW109" s="788"/>
      <c r="DX109" s="788"/>
      <c r="DY109" s="788"/>
      <c r="DZ109" s="788"/>
      <c r="EA109" s="788"/>
      <c r="EB109" s="788"/>
      <c r="EC109" s="333"/>
      <c r="ED109" s="333"/>
      <c r="EE109" s="324"/>
      <c r="EF109" s="324"/>
      <c r="EG109" s="324"/>
      <c r="EH109" s="324"/>
      <c r="EI109" s="324"/>
      <c r="EJ109" s="596"/>
      <c r="EK109" s="596"/>
      <c r="EL109" s="596"/>
      <c r="EM109" s="596"/>
      <c r="EN109" s="596"/>
      <c r="EO109" s="596"/>
      <c r="EP109" s="596"/>
      <c r="EQ109" s="596"/>
      <c r="ER109" s="596"/>
      <c r="ES109" s="596"/>
      <c r="ET109" s="596"/>
      <c r="EU109" s="596"/>
      <c r="EV109" s="596"/>
      <c r="EW109" s="596"/>
      <c r="EX109" s="596"/>
      <c r="EY109" s="596"/>
      <c r="EZ109" s="596"/>
      <c r="FA109" s="596"/>
      <c r="FB109" s="596"/>
      <c r="FC109" s="596"/>
    </row>
    <row r="110" spans="2:159" ht="8.25" customHeight="1" x14ac:dyDescent="0.45">
      <c r="C110" s="973"/>
      <c r="D110" s="973"/>
      <c r="E110" s="973"/>
      <c r="F110" s="973"/>
      <c r="G110" s="973"/>
      <c r="H110" s="973"/>
      <c r="I110" s="973"/>
      <c r="J110" s="973"/>
      <c r="K110" s="324"/>
      <c r="N110" s="619"/>
      <c r="O110" s="619"/>
      <c r="P110" s="324"/>
      <c r="Q110" s="324"/>
      <c r="R110" s="324"/>
      <c r="S110" s="324"/>
      <c r="T110" s="324"/>
      <c r="U110" s="324"/>
      <c r="V110" s="324"/>
      <c r="W110" s="620"/>
      <c r="X110" s="620"/>
      <c r="Y110" s="620"/>
      <c r="Z110" s="324"/>
      <c r="AA110" s="947"/>
      <c r="AB110" s="947"/>
      <c r="AC110" s="947"/>
      <c r="AD110" s="947"/>
      <c r="AE110" s="947"/>
      <c r="AF110" s="947"/>
      <c r="AG110" s="947"/>
      <c r="AH110" s="947"/>
      <c r="AI110" s="619"/>
      <c r="AJ110" s="973"/>
      <c r="AK110" s="973"/>
      <c r="AL110" s="973"/>
      <c r="AM110" s="973"/>
      <c r="AN110" s="973"/>
      <c r="AO110" s="973"/>
      <c r="AP110" s="973"/>
      <c r="AQ110" s="973"/>
      <c r="AR110" s="625"/>
      <c r="BA110" s="973"/>
      <c r="BB110" s="973"/>
      <c r="BC110" s="973"/>
      <c r="BD110" s="973"/>
      <c r="BE110" s="973"/>
      <c r="BF110" s="973"/>
      <c r="BG110" s="973"/>
      <c r="BH110" s="973"/>
      <c r="BI110" s="619"/>
      <c r="BJ110" s="592"/>
      <c r="BK110" s="592"/>
      <c r="BL110" s="592"/>
      <c r="BM110" s="582"/>
      <c r="BN110" s="582"/>
      <c r="BO110" s="582"/>
      <c r="BP110" s="592"/>
      <c r="BQ110" s="592"/>
      <c r="BR110" s="592"/>
      <c r="BS110" s="973"/>
      <c r="BT110" s="973"/>
      <c r="BU110" s="973"/>
      <c r="BV110" s="973"/>
      <c r="BW110" s="973"/>
      <c r="BX110" s="973"/>
      <c r="BY110" s="973"/>
      <c r="BZ110" s="973"/>
      <c r="CA110" s="446"/>
      <c r="CB110" s="446"/>
      <c r="CC110" s="446"/>
      <c r="CF110" s="592"/>
      <c r="CG110" s="592"/>
      <c r="CH110" s="592"/>
      <c r="CI110" s="624"/>
      <c r="CJ110" s="624"/>
      <c r="CK110" s="624"/>
      <c r="CL110" s="973"/>
      <c r="CM110" s="973"/>
      <c r="CN110" s="973"/>
      <c r="CO110" s="973"/>
      <c r="CP110" s="973"/>
      <c r="CQ110" s="973"/>
      <c r="CR110" s="973"/>
      <c r="CS110" s="973"/>
      <c r="CT110" s="585"/>
      <c r="CU110" s="585"/>
      <c r="CV110" s="585"/>
      <c r="CW110" s="585"/>
      <c r="CX110" s="320"/>
      <c r="CY110" s="320"/>
      <c r="CZ110" s="320"/>
      <c r="DA110" s="738"/>
      <c r="DB110" s="738"/>
      <c r="DC110" s="973"/>
      <c r="DD110" s="973"/>
      <c r="DE110" s="973"/>
      <c r="DF110" s="973"/>
      <c r="DG110" s="973"/>
      <c r="DH110" s="973"/>
      <c r="DI110" s="973"/>
      <c r="DJ110" s="973"/>
      <c r="DS110" s="323"/>
      <c r="DT110" s="323"/>
      <c r="DU110" s="323"/>
      <c r="DV110" s="788"/>
      <c r="DW110" s="788"/>
      <c r="DX110" s="788"/>
      <c r="DY110" s="788"/>
      <c r="DZ110" s="788"/>
      <c r="EA110" s="788"/>
      <c r="EB110" s="788"/>
      <c r="EC110" s="333"/>
      <c r="ED110" s="333"/>
      <c r="EE110" s="324"/>
      <c r="EF110" s="324"/>
      <c r="EG110" s="324"/>
      <c r="EH110" s="324"/>
      <c r="EI110" s="324"/>
      <c r="EJ110" s="596"/>
      <c r="EK110" s="596"/>
      <c r="EL110" s="596"/>
      <c r="EM110" s="596"/>
      <c r="EN110" s="596"/>
      <c r="EO110" s="596"/>
      <c r="EP110" s="596"/>
      <c r="EQ110" s="596"/>
      <c r="ER110" s="596"/>
      <c r="ES110" s="596"/>
      <c r="ET110" s="596"/>
      <c r="EU110" s="596"/>
      <c r="EV110" s="596"/>
      <c r="EW110" s="596"/>
      <c r="EX110" s="596"/>
      <c r="EY110" s="596"/>
      <c r="EZ110" s="596"/>
      <c r="FA110" s="596"/>
      <c r="FB110" s="596"/>
      <c r="FC110" s="596"/>
    </row>
    <row r="111" spans="2:159" ht="8.25" customHeight="1" x14ac:dyDescent="0.4">
      <c r="C111" s="973"/>
      <c r="D111" s="973"/>
      <c r="E111" s="973"/>
      <c r="F111" s="973"/>
      <c r="G111" s="973"/>
      <c r="H111" s="973"/>
      <c r="I111" s="973"/>
      <c r="J111" s="973"/>
      <c r="K111" s="324"/>
      <c r="N111" s="619"/>
      <c r="O111" s="619"/>
      <c r="P111" s="324"/>
      <c r="Q111" s="324"/>
      <c r="R111" s="324"/>
      <c r="S111" s="324"/>
      <c r="T111" s="324"/>
      <c r="U111" s="324"/>
      <c r="V111" s="324"/>
      <c r="W111" s="620"/>
      <c r="X111" s="620"/>
      <c r="Y111" s="620"/>
      <c r="Z111" s="324"/>
      <c r="AA111" s="947"/>
      <c r="AB111" s="947"/>
      <c r="AC111" s="947"/>
      <c r="AD111" s="947"/>
      <c r="AE111" s="947"/>
      <c r="AF111" s="947"/>
      <c r="AG111" s="947"/>
      <c r="AH111" s="947"/>
      <c r="AI111" s="619"/>
      <c r="AJ111" s="617"/>
      <c r="AK111" s="617"/>
      <c r="AL111" s="617"/>
      <c r="AM111" s="617"/>
      <c r="AO111" s="592"/>
      <c r="AP111" s="592"/>
      <c r="AQ111" s="324"/>
      <c r="AR111" s="324"/>
      <c r="AS111" s="324"/>
      <c r="AT111" s="619"/>
      <c r="AU111" s="619"/>
      <c r="AV111" s="619"/>
      <c r="AW111" s="619"/>
      <c r="AY111" s="946"/>
      <c r="AZ111" s="947"/>
      <c r="BA111" s="947"/>
      <c r="BB111" s="947"/>
      <c r="BC111" s="947"/>
      <c r="BD111" s="947"/>
      <c r="BE111" s="947"/>
      <c r="BF111" s="947"/>
      <c r="BK111" s="582"/>
      <c r="BL111" s="582"/>
      <c r="BM111" s="582"/>
      <c r="BN111" s="582"/>
      <c r="BO111" s="582"/>
      <c r="BP111" s="592"/>
      <c r="BQ111" s="946"/>
      <c r="BR111" s="947"/>
      <c r="BS111" s="947"/>
      <c r="BT111" s="947"/>
      <c r="BU111" s="947"/>
      <c r="BV111" s="947"/>
      <c r="BW111" s="947"/>
      <c r="BX111" s="947"/>
      <c r="BY111" s="626"/>
      <c r="BZ111" s="626"/>
      <c r="CA111" s="626"/>
      <c r="CB111" s="626"/>
      <c r="CC111" s="626"/>
      <c r="CF111" s="592"/>
      <c r="CG111" s="592"/>
      <c r="CH111" s="592"/>
      <c r="CI111" s="624"/>
      <c r="CJ111" s="946"/>
      <c r="CK111" s="947"/>
      <c r="CL111" s="947"/>
      <c r="CM111" s="947"/>
      <c r="CN111" s="947"/>
      <c r="CO111" s="947"/>
      <c r="CP111" s="947"/>
      <c r="CQ111" s="947"/>
      <c r="CR111" s="597"/>
      <c r="CS111" s="597"/>
      <c r="CT111" s="597"/>
      <c r="CU111" s="597"/>
      <c r="CW111" s="320"/>
      <c r="CX111" s="320"/>
      <c r="CY111" s="320"/>
      <c r="CZ111" s="320"/>
      <c r="DC111" s="946"/>
      <c r="DD111" s="947"/>
      <c r="DE111" s="947"/>
      <c r="DF111" s="947"/>
      <c r="DG111" s="947"/>
      <c r="DH111" s="947"/>
      <c r="DI111" s="947"/>
      <c r="DJ111" s="947"/>
      <c r="DS111" s="323"/>
      <c r="DT111" s="323"/>
      <c r="DU111" s="951"/>
      <c r="DV111" s="976"/>
      <c r="DW111" s="976"/>
      <c r="DX111" s="976"/>
      <c r="DY111" s="976"/>
      <c r="DZ111" s="976"/>
      <c r="EA111" s="976"/>
      <c r="EB111" s="976"/>
      <c r="EC111" s="333"/>
      <c r="ED111" s="333"/>
      <c r="EE111" s="324"/>
      <c r="EF111" s="324"/>
      <c r="EG111" s="324"/>
      <c r="EH111" s="324"/>
      <c r="EI111" s="324"/>
      <c r="EJ111" s="596"/>
      <c r="EK111" s="596"/>
      <c r="EL111" s="596"/>
      <c r="EM111" s="596"/>
      <c r="EN111" s="596"/>
      <c r="EO111" s="596"/>
      <c r="EP111" s="596"/>
      <c r="EQ111" s="596"/>
      <c r="ER111" s="596"/>
      <c r="ES111" s="596"/>
      <c r="ET111" s="596"/>
      <c r="EU111" s="596"/>
      <c r="EV111" s="596"/>
      <c r="EW111" s="596"/>
      <c r="EX111" s="596"/>
      <c r="EY111" s="596"/>
      <c r="EZ111" s="596"/>
      <c r="FA111" s="596"/>
      <c r="FB111" s="596"/>
      <c r="FC111" s="596"/>
    </row>
    <row r="112" spans="2:159" ht="8.25" customHeight="1" x14ac:dyDescent="0.4">
      <c r="C112" s="973"/>
      <c r="D112" s="973"/>
      <c r="E112" s="973"/>
      <c r="F112" s="973"/>
      <c r="G112" s="973"/>
      <c r="H112" s="973"/>
      <c r="I112" s="973"/>
      <c r="J112" s="973"/>
      <c r="L112" s="320"/>
      <c r="O112" s="320"/>
      <c r="P112" s="618"/>
      <c r="Q112" s="619"/>
      <c r="R112" s="619"/>
      <c r="S112" s="619"/>
      <c r="W112" s="620"/>
      <c r="X112" s="620"/>
      <c r="Y112" s="620"/>
      <c r="Z112" s="598"/>
      <c r="AA112" s="598"/>
      <c r="AB112" s="618"/>
      <c r="AC112" s="619"/>
      <c r="AD112" s="619"/>
      <c r="AE112" s="619"/>
      <c r="AF112" s="598"/>
      <c r="AM112" s="617"/>
      <c r="AO112" s="592"/>
      <c r="AP112" s="592"/>
      <c r="AQ112" s="324"/>
      <c r="AR112" s="324"/>
      <c r="AS112" s="324"/>
      <c r="AT112" s="619"/>
      <c r="AU112" s="619"/>
      <c r="AV112" s="619"/>
      <c r="AW112" s="619"/>
      <c r="AX112" s="618"/>
      <c r="AY112" s="947"/>
      <c r="AZ112" s="947"/>
      <c r="BA112" s="947"/>
      <c r="BB112" s="947"/>
      <c r="BC112" s="947"/>
      <c r="BD112" s="947"/>
      <c r="BE112" s="947"/>
      <c r="BF112" s="947"/>
      <c r="BK112" s="627"/>
      <c r="BL112" s="628"/>
      <c r="BM112" s="628"/>
      <c r="BN112" s="628"/>
      <c r="BO112" s="628"/>
      <c r="BP112" s="628"/>
      <c r="BQ112" s="947"/>
      <c r="BR112" s="947"/>
      <c r="BS112" s="947"/>
      <c r="BT112" s="947"/>
      <c r="BU112" s="947"/>
      <c r="BV112" s="947"/>
      <c r="BW112" s="947"/>
      <c r="BX112" s="947"/>
      <c r="BY112" s="626"/>
      <c r="BZ112" s="626"/>
      <c r="CA112" s="626"/>
      <c r="CB112" s="626"/>
      <c r="CC112" s="626"/>
      <c r="CF112" s="592"/>
      <c r="CG112" s="592"/>
      <c r="CH112" s="592"/>
      <c r="CI112" s="624"/>
      <c r="CJ112" s="947"/>
      <c r="CK112" s="947"/>
      <c r="CL112" s="947"/>
      <c r="CM112" s="947"/>
      <c r="CN112" s="947"/>
      <c r="CO112" s="947"/>
      <c r="CP112" s="947"/>
      <c r="CQ112" s="947"/>
      <c r="CR112" s="597"/>
      <c r="CS112" s="597"/>
      <c r="CT112" s="597"/>
      <c r="CU112" s="597"/>
      <c r="CW112" s="320"/>
      <c r="CX112" s="320"/>
      <c r="CY112" s="320"/>
      <c r="CZ112" s="320"/>
      <c r="DC112" s="947"/>
      <c r="DD112" s="947"/>
      <c r="DE112" s="947"/>
      <c r="DF112" s="947"/>
      <c r="DG112" s="947"/>
      <c r="DH112" s="947"/>
      <c r="DI112" s="947"/>
      <c r="DJ112" s="947"/>
      <c r="DS112" s="323"/>
      <c r="DT112" s="323"/>
      <c r="DU112" s="976"/>
      <c r="DV112" s="976"/>
      <c r="DW112" s="976"/>
      <c r="DX112" s="976"/>
      <c r="DY112" s="976"/>
      <c r="DZ112" s="976"/>
      <c r="EA112" s="976"/>
      <c r="EB112" s="976"/>
      <c r="EC112" s="323"/>
      <c r="ED112" s="323"/>
      <c r="EJ112" s="947"/>
      <c r="EK112" s="947"/>
      <c r="EL112" s="947"/>
      <c r="EM112" s="947"/>
      <c r="EN112" s="947"/>
      <c r="EO112" s="947"/>
      <c r="EP112" s="947"/>
    </row>
    <row r="113" spans="2:159" ht="8.25" customHeight="1" x14ac:dyDescent="0.35">
      <c r="J113" s="324"/>
      <c r="K113" s="324"/>
      <c r="L113" s="324"/>
      <c r="M113" s="324"/>
      <c r="S113" s="619"/>
      <c r="W113" s="620"/>
      <c r="X113" s="620"/>
      <c r="Y113" s="598"/>
      <c r="Z113" s="598"/>
      <c r="AA113" s="598"/>
      <c r="AB113" s="619"/>
      <c r="AC113" s="619"/>
      <c r="AD113" s="619"/>
      <c r="AE113" s="619"/>
      <c r="AF113" s="598"/>
      <c r="AG113" s="598"/>
      <c r="AH113" s="592"/>
      <c r="AI113" s="592"/>
      <c r="AJ113" s="592"/>
      <c r="AK113" s="592"/>
      <c r="AL113" s="592"/>
      <c r="AM113" s="592"/>
      <c r="AN113" s="592"/>
      <c r="AO113" s="592"/>
      <c r="AP113" s="592"/>
      <c r="AQ113" s="592"/>
      <c r="AR113" s="592"/>
      <c r="AS113" s="592"/>
      <c r="AX113" s="619"/>
      <c r="AY113" s="947"/>
      <c r="AZ113" s="947"/>
      <c r="BA113" s="947"/>
      <c r="BB113" s="947"/>
      <c r="BC113" s="947"/>
      <c r="BD113" s="947"/>
      <c r="BE113" s="947"/>
      <c r="BF113" s="947"/>
      <c r="BK113" s="628"/>
      <c r="BL113" s="628"/>
      <c r="BM113" s="628"/>
      <c r="BN113" s="628"/>
      <c r="BO113" s="628"/>
      <c r="BP113" s="628"/>
      <c r="BQ113" s="947"/>
      <c r="BR113" s="947"/>
      <c r="BS113" s="947"/>
      <c r="BT113" s="947"/>
      <c r="BU113" s="947"/>
      <c r="BV113" s="947"/>
      <c r="BW113" s="947"/>
      <c r="BX113" s="947"/>
      <c r="BY113" s="614"/>
      <c r="CF113" s="592"/>
      <c r="CG113" s="592"/>
      <c r="CH113" s="592"/>
      <c r="CI113" s="592"/>
      <c r="CJ113" s="947"/>
      <c r="CK113" s="947"/>
      <c r="CL113" s="947"/>
      <c r="CM113" s="947"/>
      <c r="CN113" s="947"/>
      <c r="CO113" s="947"/>
      <c r="CP113" s="947"/>
      <c r="CQ113" s="947"/>
      <c r="CW113" s="320"/>
      <c r="CX113" s="320"/>
      <c r="CY113" s="320"/>
      <c r="CZ113" s="393"/>
      <c r="DC113" s="947"/>
      <c r="DD113" s="947"/>
      <c r="DE113" s="947"/>
      <c r="DF113" s="947"/>
      <c r="DG113" s="947"/>
      <c r="DH113" s="947"/>
      <c r="DI113" s="947"/>
      <c r="DJ113" s="947"/>
      <c r="DS113" s="323"/>
      <c r="DT113" s="323"/>
      <c r="DU113" s="976"/>
      <c r="DV113" s="976"/>
      <c r="DW113" s="976"/>
      <c r="DX113" s="976"/>
      <c r="DY113" s="976"/>
      <c r="DZ113" s="976"/>
      <c r="EA113" s="976"/>
      <c r="EB113" s="976"/>
      <c r="EC113" s="323"/>
      <c r="ED113" s="323"/>
      <c r="EJ113" s="947"/>
      <c r="EK113" s="947"/>
      <c r="EL113" s="947"/>
      <c r="EM113" s="947"/>
      <c r="EN113" s="947"/>
      <c r="EO113" s="947"/>
      <c r="EP113" s="947"/>
    </row>
    <row r="114" spans="2:159" ht="8.25" customHeight="1" x14ac:dyDescent="0.35">
      <c r="J114" s="324"/>
      <c r="K114" s="324"/>
      <c r="L114" s="324"/>
      <c r="M114" s="324"/>
      <c r="S114" s="629"/>
      <c r="AA114" s="619"/>
      <c r="AB114" s="619"/>
      <c r="AC114" s="619"/>
      <c r="AD114" s="619"/>
      <c r="AH114" s="598"/>
      <c r="AI114" s="598"/>
      <c r="AJ114" s="598"/>
      <c r="AK114" s="598"/>
      <c r="AL114" s="598"/>
      <c r="AM114" s="619"/>
      <c r="AN114" s="619"/>
      <c r="AO114" s="619"/>
      <c r="AP114" s="619"/>
      <c r="AY114" s="947"/>
      <c r="AZ114" s="947"/>
      <c r="BA114" s="947"/>
      <c r="BB114" s="947"/>
      <c r="BC114" s="947"/>
      <c r="BD114" s="947"/>
      <c r="BE114" s="947"/>
      <c r="BF114" s="947"/>
      <c r="BI114" s="324"/>
      <c r="BJ114" s="324"/>
      <c r="BK114" s="324"/>
      <c r="BL114" s="324"/>
      <c r="BM114" s="324"/>
      <c r="BN114" s="324"/>
      <c r="BO114" s="324"/>
      <c r="BP114" s="324"/>
      <c r="BQ114" s="947"/>
      <c r="BR114" s="947"/>
      <c r="BS114" s="947"/>
      <c r="BT114" s="947"/>
      <c r="BU114" s="947"/>
      <c r="BV114" s="947"/>
      <c r="BW114" s="947"/>
      <c r="BX114" s="947"/>
      <c r="BY114" s="628"/>
      <c r="BZ114" s="628"/>
      <c r="CA114" s="628"/>
      <c r="CB114" s="592"/>
      <c r="CC114" s="592"/>
      <c r="CD114" s="592"/>
      <c r="CE114" s="592"/>
      <c r="CF114" s="592"/>
      <c r="CG114" s="592"/>
      <c r="CH114" s="592"/>
      <c r="CI114" s="320"/>
      <c r="CJ114" s="947"/>
      <c r="CK114" s="947"/>
      <c r="CL114" s="947"/>
      <c r="CM114" s="947"/>
      <c r="CN114" s="947"/>
      <c r="CO114" s="947"/>
      <c r="CP114" s="947"/>
      <c r="CQ114" s="947"/>
      <c r="CR114" s="592"/>
      <c r="CS114" s="592"/>
      <c r="CT114" s="592"/>
      <c r="CU114" s="592"/>
      <c r="CV114" s="592"/>
      <c r="CW114" s="592"/>
      <c r="CX114" s="592"/>
      <c r="CY114" s="391"/>
      <c r="DC114" s="947"/>
      <c r="DD114" s="947"/>
      <c r="DE114" s="947"/>
      <c r="DF114" s="947"/>
      <c r="DG114" s="947"/>
      <c r="DH114" s="947"/>
      <c r="DI114" s="947"/>
      <c r="DJ114" s="947"/>
      <c r="DO114" s="622"/>
      <c r="DP114" s="622"/>
      <c r="DQ114" s="622"/>
      <c r="DR114" s="622"/>
      <c r="DS114" s="741"/>
      <c r="DT114" s="741"/>
      <c r="DU114" s="976"/>
      <c r="DV114" s="976"/>
      <c r="DW114" s="976"/>
      <c r="DX114" s="976"/>
      <c r="DY114" s="976"/>
      <c r="DZ114" s="976"/>
      <c r="EA114" s="976"/>
      <c r="EB114" s="976"/>
      <c r="EC114" s="323"/>
      <c r="ED114" s="323"/>
      <c r="EJ114" s="947"/>
      <c r="EK114" s="947"/>
      <c r="EL114" s="947"/>
      <c r="EM114" s="947"/>
      <c r="EN114" s="947"/>
      <c r="EO114" s="947"/>
      <c r="EP114" s="947"/>
    </row>
    <row r="115" spans="2:159" ht="8.25" customHeight="1" x14ac:dyDescent="0.35">
      <c r="J115" s="324"/>
      <c r="K115" s="324"/>
      <c r="L115" s="324"/>
      <c r="M115" s="324"/>
      <c r="S115" s="629"/>
      <c r="AA115" s="619"/>
      <c r="AB115" s="957"/>
      <c r="AC115" s="957"/>
      <c r="AD115" s="957"/>
      <c r="AE115" s="957"/>
      <c r="AF115" s="957"/>
      <c r="AG115" s="957"/>
      <c r="AH115" s="957"/>
      <c r="AM115" s="619"/>
      <c r="AN115" s="619"/>
      <c r="AO115" s="619"/>
      <c r="AP115" s="619"/>
      <c r="BE115" s="581"/>
      <c r="BF115" s="630"/>
      <c r="BI115" s="324"/>
      <c r="BJ115" s="324"/>
      <c r="BK115" s="324"/>
      <c r="BL115" s="324"/>
      <c r="BM115" s="324"/>
      <c r="BN115" s="324"/>
      <c r="BO115" s="324"/>
      <c r="BP115" s="324"/>
      <c r="BQ115" s="324"/>
      <c r="BR115" s="324"/>
      <c r="BS115" s="324"/>
      <c r="BT115" s="324"/>
      <c r="BU115" s="324"/>
      <c r="BV115" s="595"/>
      <c r="BW115" s="595"/>
      <c r="BX115" s="595"/>
      <c r="BY115" s="595"/>
      <c r="BZ115" s="595"/>
      <c r="CA115" s="595"/>
      <c r="CQ115" s="391"/>
      <c r="CR115" s="391"/>
      <c r="CS115" s="320"/>
      <c r="CT115" s="320"/>
      <c r="CU115" s="320"/>
      <c r="CV115" s="320"/>
      <c r="CW115" s="320"/>
      <c r="CX115" s="391"/>
      <c r="CY115" s="391"/>
      <c r="DH115" s="391"/>
      <c r="DI115" s="391"/>
      <c r="DJ115" s="391"/>
      <c r="DO115" s="622"/>
      <c r="DP115" s="622"/>
      <c r="DQ115" s="622"/>
      <c r="DR115" s="622"/>
      <c r="DS115" s="622"/>
      <c r="DT115" s="622"/>
      <c r="DU115" s="622"/>
      <c r="DV115" s="622"/>
      <c r="EJ115" s="947"/>
      <c r="EK115" s="947"/>
      <c r="EL115" s="947"/>
      <c r="EM115" s="947"/>
      <c r="EN115" s="947"/>
      <c r="EO115" s="947"/>
      <c r="EP115" s="947"/>
    </row>
    <row r="116" spans="2:159" ht="8.25" customHeight="1" x14ac:dyDescent="0.55000000000000004">
      <c r="J116" s="324"/>
      <c r="K116" s="324"/>
      <c r="L116" s="324"/>
      <c r="M116" s="324"/>
      <c r="N116" s="319"/>
      <c r="S116" s="629"/>
      <c r="AA116" s="631"/>
      <c r="AB116" s="957"/>
      <c r="AC116" s="957"/>
      <c r="AD116" s="957"/>
      <c r="AE116" s="957"/>
      <c r="AF116" s="957"/>
      <c r="AG116" s="957"/>
      <c r="AH116" s="957"/>
      <c r="AM116" s="631"/>
      <c r="AN116" s="631"/>
      <c r="AO116" s="631"/>
      <c r="AP116" s="631"/>
      <c r="BE116" s="581"/>
      <c r="BF116" s="630"/>
      <c r="BI116" s="324"/>
      <c r="BJ116" s="324"/>
      <c r="BK116" s="324"/>
      <c r="BL116" s="324"/>
      <c r="BM116" s="324"/>
      <c r="BN116" s="324"/>
      <c r="BO116" s="324"/>
      <c r="BP116" s="324"/>
      <c r="BQ116" s="324"/>
      <c r="BR116" s="324"/>
      <c r="BS116" s="324"/>
      <c r="BT116" s="324"/>
      <c r="BU116" s="324"/>
      <c r="BV116" s="595"/>
      <c r="BW116" s="595"/>
      <c r="BX116" s="595"/>
      <c r="BY116" s="595"/>
      <c r="BZ116" s="595"/>
      <c r="CA116" s="595"/>
      <c r="CP116" s="581"/>
      <c r="CQ116" s="581"/>
      <c r="CR116" s="581"/>
      <c r="CS116" s="581"/>
      <c r="CT116" s="581"/>
      <c r="CU116" s="581"/>
      <c r="CV116" s="581"/>
      <c r="CW116" s="581"/>
      <c r="CX116" s="581"/>
      <c r="CY116" s="581"/>
      <c r="CZ116" s="581"/>
      <c r="DA116" s="581"/>
      <c r="DH116" s="391"/>
      <c r="DI116" s="391"/>
      <c r="DJ116" s="391"/>
      <c r="DO116" s="622"/>
      <c r="DP116" s="622"/>
      <c r="DQ116" s="622"/>
      <c r="DR116" s="622"/>
      <c r="DS116" s="622"/>
      <c r="DT116" s="622"/>
      <c r="DU116" s="622"/>
      <c r="DV116" s="622"/>
      <c r="EE116" s="632"/>
      <c r="EF116" s="632"/>
      <c r="EG116" s="632"/>
      <c r="EH116" s="632"/>
      <c r="EI116" s="632"/>
      <c r="EJ116" s="319"/>
      <c r="EK116" s="632"/>
      <c r="EL116" s="632"/>
      <c r="EM116" s="632"/>
      <c r="EN116" s="632"/>
      <c r="EO116" s="320"/>
      <c r="EP116" s="320"/>
      <c r="EU116" s="319"/>
      <c r="EV116" s="319"/>
      <c r="EW116" s="319"/>
      <c r="EX116" s="319"/>
      <c r="EY116" s="319"/>
      <c r="EZ116" s="319"/>
      <c r="FA116" s="319"/>
      <c r="FB116" s="320"/>
      <c r="FC116" s="320"/>
    </row>
    <row r="117" spans="2:159" ht="8.25" customHeight="1" x14ac:dyDescent="0.35">
      <c r="J117" s="444"/>
      <c r="K117" s="445"/>
      <c r="L117" s="445"/>
      <c r="M117" s="445"/>
      <c r="N117" s="319"/>
      <c r="O117" s="320"/>
      <c r="P117" s="320"/>
      <c r="Q117" s="320"/>
      <c r="R117" s="320"/>
      <c r="S117" s="320"/>
      <c r="AA117" s="631"/>
      <c r="AB117" s="957"/>
      <c r="AC117" s="957"/>
      <c r="AD117" s="957"/>
      <c r="AE117" s="957"/>
      <c r="AF117" s="957"/>
      <c r="AG117" s="957"/>
      <c r="AH117" s="957"/>
      <c r="AM117" s="631"/>
      <c r="AN117" s="631"/>
      <c r="AO117" s="631"/>
      <c r="AP117" s="631"/>
      <c r="AY117" s="957"/>
      <c r="AZ117" s="957"/>
      <c r="BA117" s="957"/>
      <c r="BB117" s="957"/>
      <c r="BC117" s="957"/>
      <c r="BD117" s="957"/>
      <c r="BE117" s="957"/>
      <c r="BK117" s="324"/>
      <c r="BL117" s="324"/>
      <c r="BM117" s="324"/>
      <c r="BN117" s="324"/>
      <c r="BO117" s="324"/>
      <c r="BP117" s="324"/>
      <c r="BQ117" s="324"/>
      <c r="BR117" s="957"/>
      <c r="BS117" s="957"/>
      <c r="BT117" s="957"/>
      <c r="BU117" s="957"/>
      <c r="BV117" s="957"/>
      <c r="BW117" s="957"/>
      <c r="BX117" s="957"/>
      <c r="CJ117" s="581"/>
      <c r="CL117" s="957"/>
      <c r="CM117" s="957"/>
      <c r="CN117" s="957"/>
      <c r="CO117" s="957"/>
      <c r="CP117" s="957"/>
      <c r="CQ117" s="957"/>
      <c r="CR117" s="957"/>
      <c r="CW117" s="581"/>
      <c r="CX117" s="581"/>
      <c r="CY117" s="581"/>
      <c r="CZ117" s="581"/>
      <c r="DA117" s="581"/>
      <c r="DD117" s="957"/>
      <c r="DE117" s="957"/>
      <c r="DF117" s="957"/>
      <c r="DG117" s="957"/>
      <c r="DH117" s="957"/>
      <c r="DI117" s="957"/>
      <c r="DJ117" s="957"/>
      <c r="DU117" s="957"/>
      <c r="DV117" s="957"/>
      <c r="DW117" s="957"/>
      <c r="DX117" s="957"/>
      <c r="DY117" s="957"/>
      <c r="DZ117" s="957"/>
      <c r="EA117" s="957"/>
      <c r="EG117" s="616"/>
      <c r="EH117" s="320"/>
      <c r="EI117" s="320"/>
      <c r="EJ117" s="320"/>
      <c r="EK117" s="948"/>
      <c r="EL117" s="948"/>
      <c r="EM117" s="948"/>
      <c r="EN117" s="948"/>
      <c r="EO117" s="948"/>
      <c r="ET117" s="393"/>
      <c r="EU117" s="582"/>
      <c r="EV117" s="582"/>
      <c r="EW117" s="582"/>
      <c r="EX117" s="582"/>
      <c r="EY117" s="582"/>
      <c r="EZ117" s="582"/>
      <c r="FA117" s="582"/>
      <c r="FB117" s="320"/>
      <c r="FC117" s="320"/>
    </row>
    <row r="118" spans="2:159" ht="8.25" customHeight="1" x14ac:dyDescent="0.35">
      <c r="J118" s="445"/>
      <c r="K118" s="445"/>
      <c r="L118" s="445"/>
      <c r="M118" s="445"/>
      <c r="N118" s="319"/>
      <c r="Q118" s="320"/>
      <c r="R118" s="320"/>
      <c r="S118" s="320"/>
      <c r="T118" s="320"/>
      <c r="U118" s="320"/>
      <c r="V118" s="320"/>
      <c r="W118" s="320"/>
      <c r="Z118" s="633"/>
      <c r="AA118" s="633"/>
      <c r="AB118" s="957"/>
      <c r="AC118" s="957"/>
      <c r="AD118" s="957"/>
      <c r="AE118" s="957"/>
      <c r="AF118" s="957"/>
      <c r="AG118" s="957"/>
      <c r="AH118" s="957"/>
      <c r="AM118" s="631"/>
      <c r="AN118" s="631"/>
      <c r="AO118" s="631"/>
      <c r="AP118" s="631"/>
      <c r="AU118" s="633"/>
      <c r="AV118" s="634"/>
      <c r="AW118" s="634"/>
      <c r="AX118" s="634"/>
      <c r="AY118" s="957"/>
      <c r="AZ118" s="957"/>
      <c r="BA118" s="957"/>
      <c r="BB118" s="957"/>
      <c r="BC118" s="957"/>
      <c r="BD118" s="957"/>
      <c r="BE118" s="957"/>
      <c r="BK118" s="589"/>
      <c r="BL118" s="589"/>
      <c r="BM118" s="589"/>
      <c r="BN118" s="589"/>
      <c r="BO118" s="589"/>
      <c r="BP118" s="633"/>
      <c r="BQ118" s="633"/>
      <c r="BR118" s="957"/>
      <c r="BS118" s="957"/>
      <c r="BT118" s="957"/>
      <c r="BU118" s="957"/>
      <c r="BV118" s="957"/>
      <c r="BW118" s="957"/>
      <c r="BX118" s="957"/>
      <c r="CJ118" s="633"/>
      <c r="CK118" s="633"/>
      <c r="CL118" s="957"/>
      <c r="CM118" s="957"/>
      <c r="CN118" s="957"/>
      <c r="CO118" s="957"/>
      <c r="CP118" s="957"/>
      <c r="CQ118" s="957"/>
      <c r="CR118" s="957"/>
      <c r="CW118" s="581"/>
      <c r="CX118" s="581"/>
      <c r="CY118" s="581"/>
      <c r="CZ118" s="581"/>
      <c r="DA118" s="581"/>
      <c r="DD118" s="957"/>
      <c r="DE118" s="957"/>
      <c r="DF118" s="957"/>
      <c r="DG118" s="957"/>
      <c r="DH118" s="957"/>
      <c r="DI118" s="957"/>
      <c r="DJ118" s="957"/>
      <c r="DO118" s="633"/>
      <c r="DU118" s="957"/>
      <c r="DV118" s="957"/>
      <c r="DW118" s="957"/>
      <c r="DX118" s="957"/>
      <c r="DY118" s="957"/>
      <c r="DZ118" s="957"/>
      <c r="EA118" s="957"/>
      <c r="EF118" s="592"/>
      <c r="EG118" s="592"/>
      <c r="EH118" s="592"/>
      <c r="EI118" s="320"/>
      <c r="EJ118" s="320"/>
      <c r="EK118" s="948"/>
      <c r="EL118" s="948"/>
      <c r="EM118" s="948"/>
      <c r="EN118" s="948"/>
      <c r="EO118" s="948"/>
      <c r="EU118" s="582"/>
      <c r="EV118" s="582"/>
      <c r="EW118" s="582"/>
      <c r="EX118" s="582"/>
      <c r="EY118" s="582"/>
      <c r="EZ118" s="582"/>
    </row>
    <row r="119" spans="2:159" ht="8.25" customHeight="1" x14ac:dyDescent="0.35">
      <c r="J119" s="445"/>
      <c r="K119" s="445"/>
      <c r="L119" s="445"/>
      <c r="M119" s="445"/>
      <c r="N119" s="319"/>
      <c r="Q119" s="320"/>
      <c r="R119" s="320"/>
      <c r="S119" s="320"/>
      <c r="T119" s="320"/>
      <c r="U119" s="320"/>
      <c r="V119" s="320"/>
      <c r="W119" s="320"/>
      <c r="X119" s="320"/>
      <c r="Z119" s="633"/>
      <c r="AA119" s="633"/>
      <c r="AB119" s="633"/>
      <c r="AC119" s="633"/>
      <c r="AD119" s="633"/>
      <c r="AE119" s="633"/>
      <c r="AF119" s="633"/>
      <c r="AG119" s="633"/>
      <c r="AH119" s="633"/>
      <c r="AI119" s="633"/>
      <c r="AJ119" s="633"/>
      <c r="AK119" s="633"/>
      <c r="AM119" s="631"/>
      <c r="AN119" s="631"/>
      <c r="AO119" s="631"/>
      <c r="AP119" s="631"/>
      <c r="AU119" s="634"/>
      <c r="AV119" s="634"/>
      <c r="AW119" s="634"/>
      <c r="AX119" s="634"/>
      <c r="AY119" s="957"/>
      <c r="AZ119" s="957"/>
      <c r="BA119" s="957"/>
      <c r="BB119" s="957"/>
      <c r="BC119" s="957"/>
      <c r="BD119" s="957"/>
      <c r="BE119" s="957"/>
      <c r="BK119" s="589"/>
      <c r="BL119" s="589"/>
      <c r="BM119" s="589"/>
      <c r="BN119" s="589"/>
      <c r="BO119" s="589"/>
      <c r="BP119" s="633"/>
      <c r="BQ119" s="633"/>
      <c r="BR119" s="957"/>
      <c r="BS119" s="957"/>
      <c r="BT119" s="957"/>
      <c r="BU119" s="957"/>
      <c r="BV119" s="957"/>
      <c r="BW119" s="957"/>
      <c r="BX119" s="957"/>
      <c r="CJ119" s="633"/>
      <c r="CK119" s="633"/>
      <c r="CL119" s="957"/>
      <c r="CM119" s="957"/>
      <c r="CN119" s="957"/>
      <c r="CO119" s="957"/>
      <c r="CP119" s="957"/>
      <c r="CQ119" s="957"/>
      <c r="CR119" s="957"/>
      <c r="DD119" s="957"/>
      <c r="DE119" s="957"/>
      <c r="DF119" s="957"/>
      <c r="DG119" s="957"/>
      <c r="DH119" s="957"/>
      <c r="DI119" s="957"/>
      <c r="DJ119" s="957"/>
      <c r="DO119" s="633"/>
      <c r="DU119" s="957"/>
      <c r="DV119" s="957"/>
      <c r="DW119" s="957"/>
      <c r="DX119" s="957"/>
      <c r="DY119" s="957"/>
      <c r="DZ119" s="957"/>
      <c r="EA119" s="957"/>
      <c r="EF119" s="592"/>
      <c r="EG119" s="592"/>
      <c r="EH119" s="592"/>
      <c r="EI119" s="320"/>
      <c r="EJ119" s="320"/>
      <c r="EK119" s="948"/>
      <c r="EL119" s="948"/>
      <c r="EM119" s="948"/>
      <c r="EN119" s="948"/>
      <c r="EO119" s="948"/>
    </row>
    <row r="120" spans="2:159" ht="8.25" customHeight="1" x14ac:dyDescent="0.35">
      <c r="J120" s="445"/>
      <c r="K120" s="445"/>
      <c r="L120" s="445"/>
      <c r="M120" s="445"/>
      <c r="N120" s="319"/>
      <c r="Q120" s="320"/>
      <c r="R120" s="320"/>
      <c r="S120" s="320"/>
      <c r="T120" s="320"/>
      <c r="U120" s="320"/>
      <c r="V120" s="320"/>
      <c r="W120" s="320"/>
      <c r="X120" s="320"/>
      <c r="Y120" s="320"/>
      <c r="Z120" s="633"/>
      <c r="AA120" s="633"/>
      <c r="AB120" s="633"/>
      <c r="AC120" s="633"/>
      <c r="AD120" s="633"/>
      <c r="AE120" s="633"/>
      <c r="AF120" s="633"/>
      <c r="AG120" s="633"/>
      <c r="AH120" s="633"/>
      <c r="AI120" s="633"/>
      <c r="AJ120" s="633"/>
      <c r="AK120" s="633"/>
      <c r="AU120" s="634"/>
      <c r="AV120" s="634"/>
      <c r="AW120" s="634"/>
      <c r="AX120" s="634"/>
      <c r="AY120" s="957"/>
      <c r="AZ120" s="957"/>
      <c r="BA120" s="957"/>
      <c r="BB120" s="957"/>
      <c r="BC120" s="957"/>
      <c r="BD120" s="957"/>
      <c r="BE120" s="957"/>
      <c r="BK120" s="589"/>
      <c r="BL120" s="589"/>
      <c r="BM120" s="589"/>
      <c r="BN120" s="589"/>
      <c r="BO120" s="589"/>
      <c r="BP120" s="633"/>
      <c r="BQ120" s="633"/>
      <c r="BR120" s="957"/>
      <c r="BS120" s="957"/>
      <c r="BT120" s="957"/>
      <c r="BU120" s="957"/>
      <c r="BV120" s="957"/>
      <c r="BW120" s="957"/>
      <c r="BX120" s="957"/>
      <c r="CJ120" s="633"/>
      <c r="CK120" s="633"/>
      <c r="CL120" s="957"/>
      <c r="CM120" s="957"/>
      <c r="CN120" s="957"/>
      <c r="CO120" s="957"/>
      <c r="CP120" s="957"/>
      <c r="CQ120" s="957"/>
      <c r="CR120" s="957"/>
      <c r="DD120" s="957"/>
      <c r="DE120" s="957"/>
      <c r="DF120" s="957"/>
      <c r="DG120" s="957"/>
      <c r="DH120" s="957"/>
      <c r="DI120" s="957"/>
      <c r="DJ120" s="957"/>
      <c r="DO120" s="633"/>
      <c r="DP120" s="622"/>
      <c r="DQ120" s="622"/>
      <c r="DR120" s="622"/>
      <c r="DS120" s="622"/>
      <c r="DT120" s="622"/>
      <c r="DU120" s="957"/>
      <c r="DV120" s="957"/>
      <c r="DW120" s="957"/>
      <c r="DX120" s="957"/>
      <c r="DY120" s="957"/>
      <c r="DZ120" s="957"/>
      <c r="EA120" s="957"/>
      <c r="EF120" s="592"/>
      <c r="EG120" s="592"/>
      <c r="EH120" s="592"/>
      <c r="EI120" s="320"/>
      <c r="EJ120" s="622"/>
      <c r="EK120" s="622"/>
      <c r="EL120" s="622"/>
      <c r="EM120" s="622"/>
      <c r="EN120" s="582"/>
      <c r="FB120" s="444"/>
      <c r="FC120" s="445"/>
    </row>
    <row r="121" spans="2:159" ht="8.25" customHeight="1" x14ac:dyDescent="0.35">
      <c r="B121" s="984"/>
      <c r="C121" s="1000"/>
      <c r="D121" s="1000"/>
      <c r="E121" s="1000"/>
      <c r="F121" s="950"/>
      <c r="G121" s="950"/>
      <c r="H121" s="950"/>
      <c r="I121" s="950"/>
      <c r="J121" s="444"/>
      <c r="K121" s="445"/>
      <c r="L121" s="445"/>
      <c r="M121" s="445"/>
      <c r="N121" s="319"/>
      <c r="Q121" s="320"/>
      <c r="R121" s="320"/>
      <c r="S121" s="320"/>
      <c r="T121" s="320"/>
      <c r="U121" s="320"/>
      <c r="V121" s="320"/>
      <c r="W121" s="320"/>
      <c r="X121" s="320"/>
      <c r="Y121" s="320"/>
      <c r="Z121" s="633"/>
      <c r="AA121" s="633"/>
      <c r="AB121" s="633"/>
      <c r="AC121" s="633"/>
      <c r="AD121" s="633"/>
      <c r="AE121" s="633"/>
      <c r="AF121" s="633"/>
      <c r="AG121" s="633"/>
      <c r="AH121" s="633"/>
      <c r="AI121" s="633"/>
      <c r="AJ121" s="633"/>
      <c r="AK121" s="633"/>
      <c r="AU121" s="634"/>
      <c r="AV121" s="634"/>
      <c r="AW121" s="634"/>
      <c r="AX121" s="634"/>
      <c r="AY121" s="634"/>
      <c r="AZ121" s="634"/>
      <c r="BA121" s="634"/>
      <c r="BB121" s="634"/>
      <c r="BC121" s="634"/>
      <c r="BD121" s="634"/>
      <c r="BE121" s="634"/>
      <c r="BF121" s="634"/>
      <c r="BP121" s="633"/>
      <c r="BQ121" s="633"/>
      <c r="BR121" s="633"/>
      <c r="BS121" s="633"/>
      <c r="BT121" s="633"/>
      <c r="BU121" s="633"/>
      <c r="BV121" s="633"/>
      <c r="BW121" s="633"/>
      <c r="BX121" s="633"/>
      <c r="BY121" s="633"/>
      <c r="BZ121" s="633"/>
      <c r="CA121" s="633"/>
      <c r="CB121" s="581"/>
      <c r="CC121" s="581"/>
      <c r="CD121" s="581"/>
      <c r="CE121" s="581"/>
      <c r="CJ121" s="633"/>
      <c r="CK121" s="633"/>
      <c r="CL121" s="633"/>
      <c r="CM121" s="633"/>
      <c r="CN121" s="633"/>
      <c r="CO121" s="633"/>
      <c r="CP121" s="633"/>
      <c r="CQ121" s="633"/>
      <c r="CR121" s="633"/>
      <c r="CS121" s="633"/>
      <c r="CT121" s="633"/>
      <c r="CU121" s="633"/>
      <c r="DK121" s="633"/>
      <c r="DL121" s="633"/>
      <c r="DM121" s="633"/>
      <c r="DN121" s="633"/>
      <c r="DO121" s="633"/>
      <c r="DP121" s="622"/>
      <c r="DQ121" s="622"/>
      <c r="DR121" s="622"/>
      <c r="DS121" s="622"/>
      <c r="DT121" s="622"/>
      <c r="DU121" s="622"/>
      <c r="DV121" s="622"/>
      <c r="EA121" s="592"/>
      <c r="EB121" s="592"/>
      <c r="EC121" s="592"/>
      <c r="ED121" s="592"/>
      <c r="EE121" s="592"/>
      <c r="EF121" s="592"/>
      <c r="EG121" s="592"/>
      <c r="EH121" s="592"/>
      <c r="EI121" s="616"/>
      <c r="EJ121" s="622"/>
      <c r="EK121" s="622"/>
      <c r="EL121" s="622"/>
      <c r="EM121" s="622"/>
      <c r="EN121" s="622"/>
      <c r="FB121" s="445"/>
      <c r="FC121" s="445"/>
    </row>
    <row r="122" spans="2:159" ht="8.25" customHeight="1" x14ac:dyDescent="0.35">
      <c r="B122" s="1000"/>
      <c r="C122" s="1000"/>
      <c r="D122" s="1000"/>
      <c r="E122" s="1000"/>
      <c r="F122" s="950"/>
      <c r="G122" s="950"/>
      <c r="H122" s="950"/>
      <c r="I122" s="950"/>
      <c r="J122" s="324"/>
      <c r="O122" s="319"/>
      <c r="P122" s="320"/>
      <c r="Q122" s="320"/>
      <c r="R122" s="320"/>
      <c r="S122" s="320"/>
      <c r="T122" s="320"/>
      <c r="U122" s="320"/>
      <c r="V122" s="320"/>
      <c r="W122" s="320"/>
      <c r="X122" s="320"/>
      <c r="Y122" s="320"/>
      <c r="DP122" s="622"/>
      <c r="DQ122" s="622"/>
      <c r="DR122" s="622"/>
      <c r="DS122" s="622"/>
      <c r="DT122" s="622"/>
      <c r="DU122" s="622"/>
      <c r="DV122" s="622"/>
      <c r="DZ122" s="322"/>
      <c r="EA122" s="322"/>
      <c r="EB122" s="322"/>
      <c r="EC122" s="322"/>
      <c r="ED122" s="322"/>
      <c r="EE122" s="322"/>
      <c r="EF122" s="322"/>
      <c r="EG122" s="322"/>
      <c r="EH122" s="322"/>
      <c r="EI122" s="322"/>
      <c r="EJ122" s="622"/>
      <c r="EK122" s="622"/>
      <c r="EL122" s="622"/>
      <c r="EM122" s="622"/>
      <c r="EN122" s="622"/>
      <c r="EO122" s="622"/>
      <c r="FB122" s="445"/>
      <c r="FC122" s="445"/>
    </row>
    <row r="123" spans="2:159" ht="8.25" customHeight="1" x14ac:dyDescent="0.35">
      <c r="B123" s="1000"/>
      <c r="C123" s="1000"/>
      <c r="D123" s="1000"/>
      <c r="E123" s="1000"/>
      <c r="F123" s="950"/>
      <c r="G123" s="950"/>
      <c r="H123" s="950"/>
      <c r="I123" s="950"/>
      <c r="J123" s="324"/>
      <c r="O123" s="319"/>
      <c r="P123" s="320"/>
      <c r="Q123" s="320"/>
      <c r="R123" s="320"/>
      <c r="S123" s="320"/>
      <c r="T123" s="320"/>
      <c r="U123" s="320"/>
      <c r="V123" s="320"/>
      <c r="W123" s="320"/>
      <c r="X123" s="320"/>
      <c r="Y123" s="320"/>
      <c r="DP123" s="320"/>
      <c r="DQ123" s="320"/>
      <c r="DR123" s="320"/>
      <c r="DS123" s="320"/>
      <c r="DT123" s="320"/>
      <c r="DU123" s="320"/>
      <c r="DV123" s="320"/>
      <c r="DW123" s="320"/>
      <c r="DX123" s="320"/>
      <c r="DZ123" s="322"/>
      <c r="EA123" s="322"/>
      <c r="EB123" s="322"/>
      <c r="EC123" s="322"/>
      <c r="ED123" s="322"/>
      <c r="EE123" s="322"/>
      <c r="EF123" s="322"/>
      <c r="EG123" s="322"/>
      <c r="EH123" s="322"/>
      <c r="EI123" s="322"/>
      <c r="EX123" s="445"/>
      <c r="EY123" s="445"/>
      <c r="EZ123" s="445"/>
      <c r="FA123" s="445"/>
    </row>
    <row r="124" spans="2:159" ht="8.25" customHeight="1" x14ac:dyDescent="0.35">
      <c r="B124" s="1000"/>
      <c r="C124" s="1000"/>
      <c r="D124" s="1000"/>
      <c r="E124" s="1000"/>
      <c r="F124" s="950"/>
      <c r="G124" s="950"/>
      <c r="H124" s="950"/>
      <c r="I124" s="950"/>
      <c r="J124" s="324"/>
      <c r="O124" s="319"/>
      <c r="P124" s="320"/>
      <c r="Q124" s="320"/>
      <c r="R124" s="320"/>
      <c r="S124" s="320"/>
      <c r="T124" s="320"/>
      <c r="U124" s="320"/>
      <c r="V124" s="320"/>
      <c r="W124" s="320"/>
      <c r="X124" s="320"/>
      <c r="Y124" s="320"/>
      <c r="DP124" s="320"/>
      <c r="DQ124" s="320"/>
      <c r="DR124" s="320"/>
      <c r="DS124" s="320"/>
      <c r="DT124" s="320"/>
      <c r="DU124" s="320"/>
      <c r="DV124" s="320"/>
      <c r="DW124" s="320"/>
      <c r="DX124" s="320"/>
      <c r="DY124" s="635"/>
      <c r="DZ124" s="322"/>
      <c r="EA124" s="322"/>
      <c r="EB124" s="322"/>
      <c r="EC124" s="322"/>
      <c r="EH124" s="322"/>
      <c r="EI124" s="322"/>
      <c r="EU124" s="950"/>
      <c r="EV124" s="950"/>
      <c r="EW124" s="950"/>
      <c r="EX124" s="590"/>
      <c r="EY124" s="704"/>
      <c r="EZ124" s="704"/>
      <c r="FA124" s="704"/>
    </row>
    <row r="125" spans="2:159" ht="8.25" customHeight="1" x14ac:dyDescent="0.35">
      <c r="B125" s="984"/>
      <c r="C125" s="1000"/>
      <c r="D125" s="1000"/>
      <c r="E125" s="1000"/>
      <c r="F125" s="950"/>
      <c r="G125" s="950"/>
      <c r="H125" s="950"/>
      <c r="I125" s="950"/>
      <c r="J125" s="324"/>
      <c r="O125" s="319"/>
      <c r="P125" s="320"/>
      <c r="Q125" s="320"/>
      <c r="R125" s="320"/>
      <c r="S125" s="320"/>
      <c r="T125" s="320"/>
      <c r="U125" s="320"/>
      <c r="V125" s="320"/>
      <c r="W125" s="320"/>
      <c r="X125" s="320"/>
      <c r="AB125" s="947"/>
      <c r="AC125" s="947"/>
      <c r="AD125" s="947"/>
      <c r="AE125" s="947"/>
      <c r="AF125" s="947"/>
      <c r="AM125" s="320"/>
      <c r="AN125" s="320"/>
      <c r="AO125" s="320"/>
      <c r="AP125" s="320"/>
      <c r="AQ125" s="320"/>
      <c r="AR125" s="320"/>
      <c r="AS125" s="320"/>
      <c r="AT125" s="320"/>
      <c r="AZ125" s="947"/>
      <c r="BA125" s="947"/>
      <c r="BB125" s="947"/>
      <c r="BC125" s="947"/>
      <c r="BD125" s="947"/>
      <c r="BE125" s="947"/>
      <c r="BG125" s="324"/>
      <c r="BH125" s="324"/>
      <c r="BI125" s="324"/>
      <c r="BJ125" s="324"/>
      <c r="BK125" s="324"/>
      <c r="BL125" s="324"/>
      <c r="BS125" s="947"/>
      <c r="BT125" s="947"/>
      <c r="BU125" s="947"/>
      <c r="BV125" s="947"/>
      <c r="BW125" s="947"/>
      <c r="BX125" s="947"/>
      <c r="CG125" s="320"/>
      <c r="CH125" s="320"/>
      <c r="CI125" s="393"/>
      <c r="CL125" s="947"/>
      <c r="CM125" s="947"/>
      <c r="CN125" s="947"/>
      <c r="CO125" s="947"/>
      <c r="CP125" s="947"/>
      <c r="CQ125" s="947"/>
      <c r="CV125" s="320"/>
      <c r="CW125" s="320"/>
      <c r="CX125" s="320"/>
      <c r="CY125" s="320"/>
      <c r="CZ125" s="320"/>
      <c r="DA125" s="636"/>
      <c r="DB125" s="636"/>
      <c r="DC125" s="636"/>
      <c r="DE125" s="322"/>
      <c r="DF125" s="322"/>
      <c r="DG125" s="322"/>
      <c r="DH125" s="322"/>
      <c r="DI125" s="322"/>
      <c r="DP125" s="320"/>
      <c r="DQ125" s="320"/>
      <c r="DR125" s="320"/>
      <c r="DS125" s="320"/>
      <c r="DT125" s="320"/>
      <c r="DU125" s="320"/>
      <c r="DV125" s="948"/>
      <c r="DW125" s="948"/>
      <c r="DX125" s="948"/>
      <c r="DY125" s="948"/>
      <c r="DZ125" s="948"/>
      <c r="EA125" s="948"/>
      <c r="EI125" s="635"/>
      <c r="EU125" s="950"/>
      <c r="EV125" s="950"/>
      <c r="EW125" s="950"/>
      <c r="EX125" s="704"/>
      <c r="EY125" s="704"/>
      <c r="EZ125" s="704"/>
      <c r="FA125" s="704"/>
    </row>
    <row r="126" spans="2:159" ht="8.25" customHeight="1" x14ac:dyDescent="0.35">
      <c r="B126" s="1000"/>
      <c r="C126" s="1000"/>
      <c r="D126" s="1000"/>
      <c r="E126" s="1000"/>
      <c r="F126" s="950"/>
      <c r="G126" s="950"/>
      <c r="H126" s="950"/>
      <c r="I126" s="950"/>
      <c r="J126" s="324"/>
      <c r="K126" s="324"/>
      <c r="L126" s="324"/>
      <c r="M126" s="324"/>
      <c r="N126" s="391"/>
      <c r="O126" s="319"/>
      <c r="P126" s="320"/>
      <c r="Q126" s="320"/>
      <c r="R126" s="320"/>
      <c r="S126" s="320"/>
      <c r="T126" s="320"/>
      <c r="U126" s="320"/>
      <c r="V126" s="320"/>
      <c r="W126" s="320"/>
      <c r="X126" s="320"/>
      <c r="Y126" s="320"/>
      <c r="Z126" s="320"/>
      <c r="AA126" s="320"/>
      <c r="AB126" s="947"/>
      <c r="AC126" s="947"/>
      <c r="AD126" s="947"/>
      <c r="AE126" s="947"/>
      <c r="AF126" s="947"/>
      <c r="AG126" s="320"/>
      <c r="AH126" s="320"/>
      <c r="AI126" s="320"/>
      <c r="AJ126" s="320"/>
      <c r="AK126" s="320"/>
      <c r="AL126" s="320"/>
      <c r="AM126" s="320"/>
      <c r="AN126" s="320"/>
      <c r="AO126" s="320"/>
      <c r="AP126" s="320"/>
      <c r="AQ126" s="320"/>
      <c r="AR126" s="320"/>
      <c r="AS126" s="320"/>
      <c r="AT126" s="320"/>
      <c r="AU126" s="320"/>
      <c r="AV126" s="589"/>
      <c r="AW126" s="589"/>
      <c r="AX126" s="589"/>
      <c r="AY126" s="589"/>
      <c r="AZ126" s="947"/>
      <c r="BA126" s="947"/>
      <c r="BB126" s="947"/>
      <c r="BC126" s="947"/>
      <c r="BD126" s="947"/>
      <c r="BE126" s="947"/>
      <c r="BF126" s="320"/>
      <c r="BG126" s="324"/>
      <c r="BH126" s="324"/>
      <c r="BI126" s="324"/>
      <c r="BJ126" s="324"/>
      <c r="BK126" s="324"/>
      <c r="BL126" s="324"/>
      <c r="BS126" s="947"/>
      <c r="BT126" s="947"/>
      <c r="BU126" s="947"/>
      <c r="BV126" s="947"/>
      <c r="BW126" s="947"/>
      <c r="BX126" s="947"/>
      <c r="BY126" s="320"/>
      <c r="CG126" s="320"/>
      <c r="CH126" s="320"/>
      <c r="CI126" s="393"/>
      <c r="CJ126" s="393"/>
      <c r="CK126" s="320"/>
      <c r="CL126" s="947"/>
      <c r="CM126" s="947"/>
      <c r="CN126" s="947"/>
      <c r="CO126" s="947"/>
      <c r="CP126" s="947"/>
      <c r="CQ126" s="947"/>
      <c r="CR126" s="614"/>
      <c r="CS126" s="320"/>
      <c r="CT126" s="320"/>
      <c r="CU126" s="320"/>
      <c r="CV126" s="320"/>
      <c r="CW126" s="320"/>
      <c r="CX126" s="320"/>
      <c r="CY126" s="320"/>
      <c r="CZ126" s="320"/>
      <c r="DA126" s="636"/>
      <c r="DB126" s="636"/>
      <c r="DC126" s="636"/>
      <c r="DD126" s="636"/>
      <c r="DE126" s="322"/>
      <c r="DF126" s="322"/>
      <c r="DG126" s="322"/>
      <c r="DH126" s="322"/>
      <c r="DI126" s="322"/>
      <c r="DJ126" s="636"/>
      <c r="DK126" s="636"/>
      <c r="DL126" s="636"/>
      <c r="DM126" s="320"/>
      <c r="DN126" s="320"/>
      <c r="DO126" s="320"/>
      <c r="DP126" s="320"/>
      <c r="DQ126" s="320"/>
      <c r="DR126" s="320"/>
      <c r="DS126" s="320"/>
      <c r="DT126" s="320"/>
      <c r="DU126" s="320"/>
      <c r="DV126" s="948"/>
      <c r="DW126" s="948"/>
      <c r="DX126" s="948"/>
      <c r="DY126" s="948"/>
      <c r="DZ126" s="948"/>
      <c r="EA126" s="948"/>
      <c r="EB126" s="635"/>
      <c r="EC126" s="635"/>
      <c r="EF126" s="637"/>
      <c r="EG126" s="637"/>
      <c r="EH126" s="637"/>
      <c r="EI126" s="637"/>
      <c r="EJ126" s="619"/>
      <c r="EK126" s="619"/>
      <c r="EU126" s="950"/>
      <c r="EV126" s="950"/>
      <c r="EW126" s="950"/>
      <c r="EX126" s="704"/>
      <c r="EY126" s="704"/>
      <c r="EZ126" s="704"/>
      <c r="FA126" s="704"/>
    </row>
    <row r="127" spans="2:159" ht="8.25" customHeight="1" x14ac:dyDescent="0.35">
      <c r="B127" s="1000"/>
      <c r="C127" s="1000"/>
      <c r="D127" s="1000"/>
      <c r="E127" s="1000"/>
      <c r="F127" s="950"/>
      <c r="G127" s="950"/>
      <c r="H127" s="950"/>
      <c r="I127" s="950"/>
      <c r="J127" s="444"/>
      <c r="K127" s="445"/>
      <c r="L127" s="445"/>
      <c r="M127" s="445"/>
      <c r="N127" s="391"/>
      <c r="O127" s="391"/>
      <c r="P127" s="320"/>
      <c r="Q127" s="320"/>
      <c r="R127" s="320"/>
      <c r="S127" s="320"/>
      <c r="T127" s="320"/>
      <c r="U127" s="320"/>
      <c r="V127" s="320"/>
      <c r="W127" s="320"/>
      <c r="X127" s="320"/>
      <c r="Y127" s="320"/>
      <c r="Z127" s="320"/>
      <c r="AA127" s="320"/>
      <c r="AB127" s="947"/>
      <c r="AC127" s="947"/>
      <c r="AD127" s="947"/>
      <c r="AE127" s="947"/>
      <c r="AF127" s="947"/>
      <c r="AG127" s="320"/>
      <c r="AH127" s="320"/>
      <c r="AI127" s="320"/>
      <c r="AJ127" s="320"/>
      <c r="AK127" s="320"/>
      <c r="AL127" s="320"/>
      <c r="AM127" s="320"/>
      <c r="AN127" s="320"/>
      <c r="AO127" s="320"/>
      <c r="AP127" s="320"/>
      <c r="AQ127" s="320"/>
      <c r="AR127" s="320"/>
      <c r="AS127" s="320"/>
      <c r="AT127" s="320"/>
      <c r="AU127" s="320"/>
      <c r="AV127" s="320"/>
      <c r="AW127" s="320"/>
      <c r="AX127" s="320"/>
      <c r="AY127" s="320"/>
      <c r="AZ127" s="947"/>
      <c r="BA127" s="947"/>
      <c r="BB127" s="947"/>
      <c r="BC127" s="947"/>
      <c r="BD127" s="947"/>
      <c r="BE127" s="947"/>
      <c r="BF127" s="320"/>
      <c r="BG127" s="320"/>
      <c r="BH127" s="319"/>
      <c r="BI127" s="319"/>
      <c r="BJ127" s="319"/>
      <c r="BK127" s="319"/>
      <c r="BS127" s="947"/>
      <c r="BT127" s="947"/>
      <c r="BU127" s="947"/>
      <c r="BV127" s="947"/>
      <c r="BW127" s="947"/>
      <c r="BX127" s="947"/>
      <c r="BY127" s="320"/>
      <c r="BZ127" s="320"/>
      <c r="CA127" s="320"/>
      <c r="CB127" s="320"/>
      <c r="CC127" s="320"/>
      <c r="CD127" s="320"/>
      <c r="CE127" s="320"/>
      <c r="CF127" s="320"/>
      <c r="CG127" s="320"/>
      <c r="CH127" s="320"/>
      <c r="CI127" s="393"/>
      <c r="CJ127" s="393"/>
      <c r="CK127" s="320"/>
      <c r="CL127" s="947"/>
      <c r="CM127" s="947"/>
      <c r="CN127" s="947"/>
      <c r="CO127" s="947"/>
      <c r="CP127" s="947"/>
      <c r="CQ127" s="947"/>
      <c r="CR127" s="320"/>
      <c r="CS127" s="320"/>
      <c r="CT127" s="638"/>
      <c r="CU127" s="393"/>
      <c r="CV127" s="393"/>
      <c r="CW127" s="393"/>
      <c r="CX127" s="393"/>
      <c r="CY127" s="393"/>
      <c r="CZ127" s="320"/>
      <c r="DA127" s="636"/>
      <c r="DB127" s="636"/>
      <c r="DC127" s="636"/>
      <c r="DD127" s="636"/>
      <c r="DE127" s="322"/>
      <c r="DF127" s="322"/>
      <c r="DG127" s="322"/>
      <c r="DH127" s="322"/>
      <c r="DI127" s="322"/>
      <c r="DJ127" s="636"/>
      <c r="DK127" s="636"/>
      <c r="DL127" s="636"/>
      <c r="DM127" s="320"/>
      <c r="DN127" s="320"/>
      <c r="DO127" s="320"/>
      <c r="DP127" s="320"/>
      <c r="DQ127" s="320"/>
      <c r="DR127" s="320"/>
      <c r="DS127" s="320"/>
      <c r="DT127" s="320"/>
      <c r="DU127" s="320"/>
      <c r="DV127" s="948"/>
      <c r="DW127" s="948"/>
      <c r="DX127" s="948"/>
      <c r="DY127" s="948"/>
      <c r="DZ127" s="948"/>
      <c r="EA127" s="948"/>
      <c r="EB127" s="320"/>
      <c r="EC127" s="320"/>
      <c r="EF127" s="637"/>
      <c r="EG127" s="637"/>
      <c r="EH127" s="324"/>
      <c r="EI127" s="324"/>
      <c r="EJ127" s="619"/>
      <c r="EK127" s="619"/>
      <c r="EL127" s="320"/>
      <c r="EM127" s="320"/>
      <c r="EN127" s="324"/>
      <c r="EO127" s="324"/>
      <c r="EP127" s="324"/>
      <c r="EQ127" s="320"/>
      <c r="ER127" s="320"/>
      <c r="ES127" s="320"/>
      <c r="EU127" s="950"/>
      <c r="EV127" s="950"/>
      <c r="EW127" s="950"/>
      <c r="EX127" s="704"/>
      <c r="EY127" s="704"/>
      <c r="EZ127" s="704"/>
      <c r="FA127" s="704"/>
    </row>
    <row r="128" spans="2:159" ht="8.25" customHeight="1" x14ac:dyDescent="0.35">
      <c r="B128" s="1000"/>
      <c r="C128" s="1000"/>
      <c r="D128" s="1000"/>
      <c r="E128" s="1000"/>
      <c r="F128" s="950"/>
      <c r="G128" s="950"/>
      <c r="H128" s="950"/>
      <c r="I128" s="950"/>
      <c r="J128" s="445"/>
      <c r="K128" s="949"/>
      <c r="L128" s="950"/>
      <c r="M128" s="950"/>
      <c r="N128" s="950"/>
      <c r="O128" s="950"/>
      <c r="P128" s="320"/>
      <c r="Q128" s="320"/>
      <c r="R128" s="320"/>
      <c r="S128" s="320"/>
      <c r="T128" s="320"/>
      <c r="U128" s="320"/>
      <c r="V128" s="320"/>
      <c r="W128" s="320"/>
      <c r="X128" s="320"/>
      <c r="Y128" s="320"/>
      <c r="Z128" s="320"/>
      <c r="AA128" s="320"/>
      <c r="AB128" s="320"/>
      <c r="AC128" s="320"/>
      <c r="AD128" s="320"/>
      <c r="AE128" s="320"/>
      <c r="AF128" s="320"/>
      <c r="AG128" s="320"/>
      <c r="AH128" s="320"/>
      <c r="AI128" s="320"/>
      <c r="AJ128" s="320"/>
      <c r="AK128" s="320"/>
      <c r="AL128" s="320"/>
      <c r="AM128" s="320"/>
      <c r="AN128" s="320"/>
      <c r="AO128" s="320"/>
      <c r="AP128" s="320"/>
      <c r="AQ128" s="320"/>
      <c r="AR128" s="320"/>
      <c r="AS128" s="320"/>
      <c r="AT128" s="320"/>
      <c r="AU128" s="320"/>
      <c r="AV128" s="320"/>
      <c r="AW128" s="320"/>
      <c r="AX128" s="320"/>
      <c r="AY128" s="320"/>
      <c r="AZ128" s="320"/>
      <c r="BA128" s="320"/>
      <c r="BB128" s="320"/>
      <c r="BC128" s="320"/>
      <c r="BD128" s="320"/>
      <c r="BE128" s="320"/>
      <c r="BF128" s="320"/>
      <c r="BG128" s="320"/>
      <c r="BH128" s="319"/>
      <c r="BI128" s="319"/>
      <c r="BJ128" s="319"/>
      <c r="BK128" s="319"/>
      <c r="BT128" s="319"/>
      <c r="BU128" s="319"/>
      <c r="BV128" s="319"/>
      <c r="BW128" s="319"/>
      <c r="BX128" s="320"/>
      <c r="BY128" s="320"/>
      <c r="BZ128" s="320"/>
      <c r="CA128" s="320"/>
      <c r="CB128" s="320"/>
      <c r="CC128" s="320"/>
      <c r="CD128" s="320"/>
      <c r="CE128" s="320"/>
      <c r="CF128" s="320"/>
      <c r="CG128" s="320"/>
      <c r="CH128" s="320"/>
      <c r="CI128" s="393"/>
      <c r="CJ128" s="393"/>
      <c r="CK128" s="320"/>
      <c r="CL128" s="320"/>
      <c r="CM128" s="320"/>
      <c r="CN128" s="320"/>
      <c r="CO128" s="320"/>
      <c r="CP128" s="320"/>
      <c r="CQ128" s="320"/>
      <c r="CR128" s="320"/>
      <c r="CS128" s="320"/>
      <c r="CT128" s="393"/>
      <c r="CU128" s="393"/>
      <c r="CV128" s="393"/>
      <c r="CW128" s="393"/>
      <c r="CX128" s="393"/>
      <c r="CY128" s="393"/>
      <c r="CZ128" s="320"/>
      <c r="DA128" s="636"/>
      <c r="DB128" s="636"/>
      <c r="DC128" s="636"/>
      <c r="DD128" s="636"/>
      <c r="DE128" s="636"/>
      <c r="DF128" s="636"/>
      <c r="DG128" s="636"/>
      <c r="DH128" s="636"/>
      <c r="DI128" s="636"/>
      <c r="DJ128" s="636"/>
      <c r="DK128" s="636"/>
      <c r="DL128" s="636"/>
      <c r="DM128" s="320"/>
      <c r="DN128" s="320"/>
      <c r="DO128" s="320"/>
      <c r="DP128" s="320"/>
      <c r="DQ128" s="320"/>
      <c r="DR128" s="320"/>
      <c r="DS128" s="320"/>
      <c r="DT128" s="320"/>
      <c r="DU128" s="320"/>
      <c r="DV128" s="320"/>
      <c r="DW128" s="320"/>
      <c r="DX128" s="320"/>
      <c r="DY128" s="320"/>
      <c r="DZ128" s="320"/>
      <c r="EA128" s="320"/>
      <c r="EB128" s="320"/>
      <c r="EC128" s="320"/>
      <c r="ED128" s="320"/>
      <c r="EE128" s="639"/>
      <c r="EF128" s="637"/>
      <c r="EG128" s="637"/>
      <c r="EH128" s="324"/>
      <c r="EI128" s="324"/>
      <c r="EJ128" s="619"/>
      <c r="EK128" s="324"/>
      <c r="EL128" s="324"/>
      <c r="EM128" s="324"/>
      <c r="EN128" s="444"/>
      <c r="EO128" s="445"/>
      <c r="EP128" s="445"/>
      <c r="EQ128" s="445"/>
      <c r="ER128" s="320"/>
      <c r="ET128" s="622"/>
      <c r="EU128" s="950"/>
      <c r="EV128" s="950"/>
      <c r="EW128" s="950"/>
      <c r="EX128" s="590"/>
      <c r="EY128" s="704"/>
      <c r="EZ128" s="704"/>
      <c r="FA128" s="704"/>
    </row>
    <row r="129" spans="2:235" ht="8.25" customHeight="1" thickBot="1" x14ac:dyDescent="0.4">
      <c r="B129" s="984"/>
      <c r="C129" s="1000"/>
      <c r="D129" s="1000"/>
      <c r="E129" s="1000"/>
      <c r="F129" s="950"/>
      <c r="G129" s="950"/>
      <c r="H129" s="950"/>
      <c r="I129" s="950"/>
      <c r="J129" s="445"/>
      <c r="K129" s="950"/>
      <c r="L129" s="950"/>
      <c r="M129" s="950"/>
      <c r="N129" s="950"/>
      <c r="O129" s="950"/>
      <c r="P129" s="320"/>
      <c r="Q129" s="320"/>
      <c r="R129" s="320"/>
      <c r="S129" s="320"/>
      <c r="T129" s="320"/>
      <c r="U129" s="320"/>
      <c r="V129" s="320"/>
      <c r="W129" s="320"/>
      <c r="X129" s="393"/>
      <c r="Y129" s="393"/>
      <c r="Z129" s="393"/>
      <c r="AA129" s="393"/>
      <c r="AB129" s="320"/>
      <c r="AC129" s="320"/>
      <c r="AD129" s="320"/>
      <c r="AE129" s="320"/>
      <c r="AF129" s="320"/>
      <c r="AG129" s="320"/>
      <c r="AH129" s="393"/>
      <c r="AI129" s="393"/>
      <c r="AJ129" s="393"/>
      <c r="AK129" s="393"/>
      <c r="AL129" s="320"/>
      <c r="AM129" s="320"/>
      <c r="AN129" s="320"/>
      <c r="AO129" s="320"/>
      <c r="AP129" s="320"/>
      <c r="AQ129" s="320"/>
      <c r="AR129" s="320"/>
      <c r="AS129" s="320"/>
      <c r="AT129" s="320"/>
      <c r="AU129" s="320"/>
      <c r="AV129" s="320"/>
      <c r="AW129" s="320"/>
      <c r="AX129" s="582"/>
      <c r="AY129" s="582"/>
      <c r="AZ129" s="582"/>
      <c r="BA129" s="582"/>
      <c r="BB129" s="582"/>
      <c r="BC129" s="582"/>
      <c r="BD129" s="582"/>
      <c r="BE129" s="582"/>
      <c r="BF129" s="582"/>
      <c r="BG129" s="582"/>
      <c r="BH129" s="582"/>
      <c r="BI129" s="582"/>
      <c r="BJ129" s="582"/>
      <c r="BK129" s="582"/>
      <c r="BL129" s="582"/>
      <c r="BM129" s="582"/>
      <c r="BN129" s="582"/>
      <c r="BO129" s="582"/>
      <c r="BP129" s="582"/>
      <c r="BQ129" s="582"/>
      <c r="BR129" s="582"/>
      <c r="BS129" s="582"/>
      <c r="BT129" s="582"/>
      <c r="BU129" s="582"/>
      <c r="BV129" s="582"/>
      <c r="BW129" s="582"/>
      <c r="BX129" s="582"/>
      <c r="BY129" s="582"/>
      <c r="BZ129" s="582"/>
      <c r="CA129" s="582"/>
      <c r="CB129" s="582"/>
      <c r="CC129" s="582"/>
      <c r="CD129" s="582"/>
      <c r="CE129" s="582"/>
      <c r="CF129" s="582"/>
      <c r="CG129" s="582"/>
      <c r="CH129" s="582"/>
      <c r="CI129" s="582"/>
      <c r="CJ129" s="582"/>
      <c r="CK129" s="582"/>
      <c r="CL129" s="582"/>
      <c r="CM129" s="320"/>
      <c r="CN129" s="320"/>
      <c r="CO129" s="320"/>
      <c r="CP129" s="320"/>
      <c r="CQ129" s="320"/>
      <c r="CR129" s="320"/>
      <c r="CS129" s="320"/>
      <c r="CT129" s="393"/>
      <c r="CU129" s="393"/>
      <c r="CV129" s="393"/>
      <c r="CW129" s="393"/>
      <c r="CX129" s="393"/>
      <c r="CY129" s="393"/>
      <c r="CZ129" s="320"/>
      <c r="DA129" s="636"/>
      <c r="DB129" s="582"/>
      <c r="DC129" s="582"/>
      <c r="DD129" s="582"/>
      <c r="DE129" s="582"/>
      <c r="DF129" s="582"/>
      <c r="DG129" s="582"/>
      <c r="DH129" s="582"/>
      <c r="DI129" s="581"/>
      <c r="DJ129" s="581"/>
      <c r="DK129" s="581"/>
      <c r="DL129" s="581"/>
      <c r="DM129" s="581"/>
      <c r="DN129" s="581"/>
      <c r="DO129" s="393"/>
      <c r="DP129" s="393"/>
      <c r="DQ129" s="393"/>
      <c r="DR129" s="393"/>
      <c r="DS129" s="616"/>
      <c r="DT129" s="320"/>
      <c r="DU129" s="320"/>
      <c r="DV129" s="320"/>
      <c r="DW129" s="616"/>
      <c r="DX129" s="320"/>
      <c r="DY129" s="320"/>
      <c r="DZ129" s="320"/>
      <c r="EA129" s="393"/>
      <c r="EB129" s="393"/>
      <c r="EC129" s="393"/>
      <c r="ED129" s="393"/>
      <c r="EE129" s="639"/>
      <c r="EF129" s="637"/>
      <c r="EG129" s="637"/>
      <c r="EH129" s="324"/>
      <c r="EI129" s="324"/>
      <c r="EJ129" s="619"/>
      <c r="EK129" s="324"/>
      <c r="EL129" s="324"/>
      <c r="EM129" s="324"/>
      <c r="EN129" s="445"/>
      <c r="EO129" s="445"/>
      <c r="EP129" s="445"/>
      <c r="EQ129" s="445"/>
      <c r="ER129" s="320"/>
      <c r="ET129" s="622"/>
      <c r="EU129" s="950"/>
      <c r="EV129" s="950"/>
      <c r="EW129" s="950"/>
      <c r="EX129" s="704"/>
      <c r="EY129" s="704"/>
      <c r="EZ129" s="704"/>
      <c r="FA129" s="704"/>
      <c r="FB129" s="324"/>
      <c r="FC129" s="324"/>
    </row>
    <row r="130" spans="2:235" ht="8.25" customHeight="1" thickTop="1" x14ac:dyDescent="0.35">
      <c r="B130" s="1000"/>
      <c r="C130" s="1000"/>
      <c r="D130" s="1000"/>
      <c r="E130" s="1000"/>
      <c r="F130" s="950"/>
      <c r="G130" s="950"/>
      <c r="H130" s="950"/>
      <c r="I130" s="950"/>
      <c r="J130" s="445"/>
      <c r="K130" s="950"/>
      <c r="L130" s="950"/>
      <c r="M130" s="950"/>
      <c r="N130" s="950"/>
      <c r="O130" s="950"/>
      <c r="P130" s="320"/>
      <c r="Q130" s="320"/>
      <c r="R130" s="320"/>
      <c r="S130" s="320"/>
      <c r="T130" s="320"/>
      <c r="U130" s="320"/>
      <c r="V130" s="320"/>
      <c r="W130" s="320"/>
      <c r="X130" s="393"/>
      <c r="Y130" s="393"/>
      <c r="Z130" s="393"/>
      <c r="AA130" s="393"/>
      <c r="AB130" s="581"/>
      <c r="AC130" s="581"/>
      <c r="AD130" s="581"/>
      <c r="AE130" s="581"/>
      <c r="AF130" s="581"/>
      <c r="AL130" s="320"/>
      <c r="AM130" s="320"/>
      <c r="AN130" s="320"/>
      <c r="AO130" s="320"/>
      <c r="AP130" s="320"/>
      <c r="AQ130" s="320"/>
      <c r="AR130" s="320"/>
      <c r="AS130" s="320"/>
      <c r="AT130" s="320"/>
      <c r="AU130" s="320"/>
      <c r="AV130" s="320"/>
      <c r="AW130" s="320"/>
      <c r="AX130" s="582"/>
      <c r="AY130" s="582"/>
      <c r="AZ130" s="581"/>
      <c r="BA130" s="581"/>
      <c r="BB130" s="581"/>
      <c r="BC130" s="581"/>
      <c r="BD130" s="581"/>
      <c r="BE130" s="581"/>
      <c r="BK130" s="582"/>
      <c r="BL130" s="582"/>
      <c r="BM130" s="582"/>
      <c r="BN130" s="582"/>
      <c r="BO130" s="582"/>
      <c r="BP130" s="582"/>
      <c r="BQ130" s="582"/>
      <c r="BR130" s="582"/>
      <c r="BS130" s="581"/>
      <c r="BT130" s="581"/>
      <c r="BU130" s="581"/>
      <c r="BV130" s="581"/>
      <c r="BW130" s="581"/>
      <c r="BX130" s="581"/>
      <c r="CC130" s="582"/>
      <c r="CD130" s="582"/>
      <c r="CE130" s="582"/>
      <c r="CF130" s="582"/>
      <c r="CG130" s="582"/>
      <c r="CH130" s="582"/>
      <c r="CI130" s="582"/>
      <c r="CJ130" s="582"/>
      <c r="CK130" s="582"/>
      <c r="CL130" s="581"/>
      <c r="CM130" s="581"/>
      <c r="CN130" s="581"/>
      <c r="CO130" s="581"/>
      <c r="CP130" s="581"/>
      <c r="CQ130" s="581"/>
      <c r="CW130" s="393"/>
      <c r="CX130" s="393"/>
      <c r="CY130" s="393"/>
      <c r="CZ130" s="320"/>
      <c r="DA130" s="636"/>
      <c r="DB130" s="582"/>
      <c r="DC130" s="582"/>
      <c r="DD130" s="581"/>
      <c r="DE130" s="581"/>
      <c r="DF130" s="581"/>
      <c r="DG130" s="581"/>
      <c r="DH130" s="581"/>
      <c r="DI130" s="581"/>
      <c r="DO130" s="393"/>
      <c r="DP130" s="393"/>
      <c r="DQ130" s="393"/>
      <c r="DR130" s="393"/>
      <c r="DS130" s="320"/>
      <c r="DT130" s="320"/>
      <c r="DU130" s="320"/>
      <c r="DV130" s="581"/>
      <c r="DW130" s="581"/>
      <c r="DX130" s="581"/>
      <c r="DY130" s="581"/>
      <c r="DZ130" s="581"/>
      <c r="EA130" s="581"/>
      <c r="EF130" s="639"/>
      <c r="EG130" s="972"/>
      <c r="EH130" s="973"/>
      <c r="EI130" s="973"/>
      <c r="EJ130" s="973"/>
      <c r="EK130" s="973"/>
      <c r="EL130" s="973"/>
      <c r="EM130" s="973"/>
      <c r="EN130" s="973"/>
      <c r="EO130" s="445"/>
      <c r="EP130" s="445"/>
      <c r="EQ130" s="445"/>
      <c r="ER130" s="320"/>
      <c r="ET130" s="393"/>
      <c r="EU130" s="950"/>
      <c r="EV130" s="950"/>
      <c r="EW130" s="950"/>
      <c r="EX130" s="704"/>
      <c r="EY130" s="704"/>
      <c r="EZ130" s="704"/>
      <c r="FA130" s="707"/>
      <c r="FB130" s="682"/>
      <c r="FC130" s="682"/>
      <c r="FD130" s="650"/>
      <c r="FE130" s="650"/>
      <c r="FF130" s="650"/>
      <c r="FG130" s="650"/>
      <c r="FH130" s="650"/>
      <c r="FI130" s="650"/>
      <c r="FJ130" s="650"/>
      <c r="FK130" s="650"/>
      <c r="FL130" s="650"/>
      <c r="FM130" s="650"/>
      <c r="FN130" s="650"/>
      <c r="FO130" s="650"/>
      <c r="FP130" s="650"/>
      <c r="FQ130" s="650"/>
      <c r="FR130" s="650"/>
      <c r="FS130" s="650"/>
      <c r="FT130" s="650"/>
      <c r="FU130" s="650"/>
      <c r="FV130" s="650"/>
      <c r="FW130" s="650"/>
      <c r="FX130" s="650"/>
      <c r="FY130" s="650"/>
      <c r="FZ130" s="650"/>
      <c r="GA130" s="650"/>
      <c r="GB130" s="650"/>
      <c r="GC130" s="650"/>
      <c r="GD130" s="650"/>
      <c r="GE130" s="650"/>
      <c r="GF130" s="650"/>
      <c r="GG130" s="650"/>
      <c r="GH130" s="650"/>
      <c r="GI130" s="650"/>
      <c r="GJ130" s="650"/>
      <c r="GK130" s="650"/>
      <c r="GL130" s="650"/>
      <c r="GM130" s="650"/>
      <c r="GN130" s="650"/>
      <c r="GO130" s="650"/>
      <c r="GP130" s="650"/>
      <c r="GQ130" s="650"/>
      <c r="GR130" s="650"/>
      <c r="GS130" s="650"/>
      <c r="GT130" s="650"/>
      <c r="GU130" s="650"/>
      <c r="GV130" s="650"/>
      <c r="GW130" s="650"/>
      <c r="GX130" s="650"/>
      <c r="GY130" s="650"/>
      <c r="GZ130" s="650"/>
      <c r="HA130" s="650"/>
      <c r="HB130" s="650"/>
      <c r="HC130" s="650"/>
      <c r="HD130" s="650"/>
      <c r="HE130" s="650"/>
      <c r="HF130" s="650"/>
      <c r="HG130" s="650"/>
      <c r="HH130" s="650"/>
      <c r="HI130" s="650"/>
      <c r="HJ130" s="650"/>
      <c r="HK130" s="650"/>
      <c r="HL130" s="650"/>
      <c r="HM130" s="650"/>
      <c r="HN130" s="650"/>
      <c r="HO130" s="650"/>
      <c r="HP130" s="650"/>
      <c r="HQ130" s="650"/>
      <c r="HR130" s="650"/>
      <c r="HS130" s="650"/>
      <c r="HT130" s="650"/>
      <c r="HU130" s="650"/>
      <c r="HV130" s="650"/>
      <c r="HW130" s="650"/>
      <c r="HX130" s="650"/>
      <c r="HY130" s="650"/>
      <c r="HZ130" s="650"/>
      <c r="IA130" s="695"/>
    </row>
    <row r="131" spans="2:235" ht="8.25" customHeight="1" x14ac:dyDescent="0.35">
      <c r="B131" s="1000"/>
      <c r="C131" s="1000"/>
      <c r="D131" s="1000"/>
      <c r="E131" s="1000"/>
      <c r="F131" s="950"/>
      <c r="G131" s="950"/>
      <c r="H131" s="950"/>
      <c r="I131" s="950"/>
      <c r="P131" s="320"/>
      <c r="Q131" s="320"/>
      <c r="R131" s="320"/>
      <c r="S131" s="320"/>
      <c r="T131" s="320"/>
      <c r="U131" s="320"/>
      <c r="V131" s="320"/>
      <c r="W131" s="320"/>
      <c r="X131" s="393"/>
      <c r="Y131" s="393"/>
      <c r="Z131" s="393"/>
      <c r="AA131" s="393"/>
      <c r="AB131" s="581"/>
      <c r="AC131" s="581"/>
      <c r="AD131" s="581"/>
      <c r="AE131" s="581"/>
      <c r="AF131" s="581"/>
      <c r="AL131" s="320"/>
      <c r="AM131" s="320"/>
      <c r="AN131" s="320"/>
      <c r="AO131" s="320"/>
      <c r="AP131" s="320"/>
      <c r="AQ131" s="320"/>
      <c r="AR131" s="320"/>
      <c r="AS131" s="320"/>
      <c r="AT131" s="320"/>
      <c r="AU131" s="320"/>
      <c r="AV131" s="320"/>
      <c r="AW131" s="320"/>
      <c r="AX131" s="582"/>
      <c r="AY131" s="582"/>
      <c r="AZ131" s="581"/>
      <c r="BA131" s="581"/>
      <c r="BB131" s="581"/>
      <c r="BC131" s="581"/>
      <c r="BD131" s="581"/>
      <c r="BE131" s="581"/>
      <c r="BK131" s="582"/>
      <c r="BL131" s="582"/>
      <c r="BM131" s="582"/>
      <c r="BN131" s="582"/>
      <c r="BO131" s="582"/>
      <c r="BP131" s="582"/>
      <c r="BQ131" s="582"/>
      <c r="BR131" s="582"/>
      <c r="BS131" s="581"/>
      <c r="BT131" s="581"/>
      <c r="BU131" s="581"/>
      <c r="BV131" s="581"/>
      <c r="BW131" s="581"/>
      <c r="BX131" s="581"/>
      <c r="CC131" s="582"/>
      <c r="CD131" s="582"/>
      <c r="CE131" s="582"/>
      <c r="CF131" s="582"/>
      <c r="CG131" s="582"/>
      <c r="CH131" s="582"/>
      <c r="CI131" s="582"/>
      <c r="CJ131" s="582"/>
      <c r="CK131" s="582"/>
      <c r="CL131" s="581"/>
      <c r="CM131" s="581"/>
      <c r="CN131" s="581"/>
      <c r="CO131" s="581"/>
      <c r="CP131" s="581"/>
      <c r="CQ131" s="581"/>
      <c r="CW131" s="393"/>
      <c r="CX131" s="393"/>
      <c r="CY131" s="393"/>
      <c r="CZ131" s="320"/>
      <c r="DA131" s="636"/>
      <c r="DB131" s="636"/>
      <c r="DC131" s="636"/>
      <c r="DD131" s="581"/>
      <c r="DE131" s="581"/>
      <c r="DF131" s="581"/>
      <c r="DG131" s="581"/>
      <c r="DH131" s="581"/>
      <c r="DI131" s="581"/>
      <c r="DO131" s="393"/>
      <c r="DP131" s="393"/>
      <c r="DQ131" s="393"/>
      <c r="DR131" s="393"/>
      <c r="DS131" s="320"/>
      <c r="DT131" s="320"/>
      <c r="DU131" s="320"/>
      <c r="DV131" s="581"/>
      <c r="DW131" s="581"/>
      <c r="DX131" s="581"/>
      <c r="DY131" s="581"/>
      <c r="DZ131" s="581"/>
      <c r="EA131" s="581"/>
      <c r="EF131" s="637"/>
      <c r="EG131" s="973"/>
      <c r="EH131" s="973"/>
      <c r="EI131" s="973"/>
      <c r="EJ131" s="973"/>
      <c r="EK131" s="973"/>
      <c r="EL131" s="973"/>
      <c r="EM131" s="973"/>
      <c r="EN131" s="973"/>
      <c r="EO131" s="445"/>
      <c r="EP131" s="445"/>
      <c r="EQ131" s="445"/>
      <c r="ER131" s="320"/>
      <c r="ET131" s="393"/>
      <c r="EU131" s="950"/>
      <c r="EV131" s="950"/>
      <c r="EW131" s="950"/>
      <c r="EX131" s="704"/>
      <c r="EY131" s="704"/>
      <c r="EZ131" s="704"/>
      <c r="FA131" s="705"/>
      <c r="FB131" s="324"/>
      <c r="FC131" s="324"/>
      <c r="IA131" s="695"/>
    </row>
    <row r="132" spans="2:235" ht="8.25" customHeight="1" x14ac:dyDescent="0.35">
      <c r="B132" s="1000"/>
      <c r="C132" s="1000"/>
      <c r="D132" s="1000"/>
      <c r="E132" s="1000"/>
      <c r="F132" s="950"/>
      <c r="G132" s="950"/>
      <c r="H132" s="950"/>
      <c r="I132" s="950"/>
      <c r="P132" s="320"/>
      <c r="Q132" s="320"/>
      <c r="R132" s="582"/>
      <c r="S132" s="582"/>
      <c r="T132" s="582"/>
      <c r="U132" s="582"/>
      <c r="V132" s="582"/>
      <c r="W132" s="582"/>
      <c r="Z132" s="393"/>
      <c r="AA132" s="393"/>
      <c r="AB132" s="581"/>
      <c r="AC132" s="581"/>
      <c r="AD132" s="581"/>
      <c r="AE132" s="581"/>
      <c r="AF132" s="581"/>
      <c r="AL132" s="582"/>
      <c r="AM132" s="320"/>
      <c r="AN132" s="320"/>
      <c r="AO132" s="320"/>
      <c r="AP132" s="320"/>
      <c r="AQ132" s="320"/>
      <c r="AR132" s="320"/>
      <c r="AS132" s="320"/>
      <c r="AT132" s="320"/>
      <c r="AU132" s="320"/>
      <c r="AV132" s="320"/>
      <c r="AW132" s="320"/>
      <c r="AX132" s="582"/>
      <c r="AY132" s="582"/>
      <c r="AZ132" s="581"/>
      <c r="BA132" s="581"/>
      <c r="BB132" s="581"/>
      <c r="BC132" s="581"/>
      <c r="BD132" s="581"/>
      <c r="BE132" s="581"/>
      <c r="BK132" s="582"/>
      <c r="BL132" s="582"/>
      <c r="BM132" s="582"/>
      <c r="BN132" s="582"/>
      <c r="BO132" s="582"/>
      <c r="BP132" s="582"/>
      <c r="BQ132" s="582"/>
      <c r="BR132" s="582"/>
      <c r="BS132" s="581"/>
      <c r="BT132" s="581"/>
      <c r="BU132" s="581"/>
      <c r="BV132" s="581"/>
      <c r="BW132" s="581"/>
      <c r="BX132" s="581"/>
      <c r="CC132" s="582"/>
      <c r="CD132" s="582"/>
      <c r="CE132" s="582"/>
      <c r="CF132" s="582"/>
      <c r="CG132" s="582"/>
      <c r="CH132" s="582"/>
      <c r="CI132" s="582"/>
      <c r="CJ132" s="582"/>
      <c r="CK132" s="582"/>
      <c r="CL132" s="581"/>
      <c r="CM132" s="581"/>
      <c r="CN132" s="581"/>
      <c r="CO132" s="581"/>
      <c r="CP132" s="581"/>
      <c r="CQ132" s="581"/>
      <c r="CW132" s="393"/>
      <c r="CX132" s="393"/>
      <c r="CY132" s="393"/>
      <c r="CZ132" s="320"/>
      <c r="DA132" s="320"/>
      <c r="DB132" s="320"/>
      <c r="DC132" s="320"/>
      <c r="DD132" s="581"/>
      <c r="DE132" s="581"/>
      <c r="DF132" s="581"/>
      <c r="DG132" s="581"/>
      <c r="DH132" s="581"/>
      <c r="DI132" s="581"/>
      <c r="DO132" s="393"/>
      <c r="DP132" s="393"/>
      <c r="DQ132" s="393"/>
      <c r="DR132" s="393"/>
      <c r="DS132" s="320"/>
      <c r="DT132" s="320"/>
      <c r="DU132" s="320"/>
      <c r="DV132" s="581"/>
      <c r="DW132" s="581"/>
      <c r="DX132" s="581"/>
      <c r="DY132" s="581"/>
      <c r="DZ132" s="581"/>
      <c r="EA132" s="581"/>
      <c r="EF132" s="324"/>
      <c r="EG132" s="973"/>
      <c r="EH132" s="973"/>
      <c r="EI132" s="973"/>
      <c r="EJ132" s="973"/>
      <c r="EK132" s="973"/>
      <c r="EL132" s="973"/>
      <c r="EM132" s="973"/>
      <c r="EN132" s="973"/>
      <c r="EO132" s="445"/>
      <c r="EP132" s="445"/>
      <c r="EQ132" s="445"/>
      <c r="ER132" s="320"/>
      <c r="ET132" s="393"/>
      <c r="EU132" s="950"/>
      <c r="EV132" s="950"/>
      <c r="EW132" s="950"/>
      <c r="EX132" s="590"/>
      <c r="EY132" s="704"/>
      <c r="EZ132" s="704"/>
      <c r="FA132" s="705"/>
      <c r="FB132" s="324"/>
      <c r="FC132" s="324"/>
      <c r="IA132" s="695"/>
    </row>
    <row r="133" spans="2:235" ht="8.25" customHeight="1" x14ac:dyDescent="0.35">
      <c r="B133" s="984"/>
      <c r="C133" s="1000"/>
      <c r="D133" s="1000"/>
      <c r="E133" s="1000"/>
      <c r="F133" s="950"/>
      <c r="G133" s="950"/>
      <c r="H133" s="950"/>
      <c r="I133" s="950"/>
      <c r="P133" s="320"/>
      <c r="Q133" s="320"/>
      <c r="R133" s="582"/>
      <c r="S133" s="582"/>
      <c r="T133" s="582"/>
      <c r="U133" s="582"/>
      <c r="V133" s="582"/>
      <c r="W133" s="582"/>
      <c r="Z133" s="320"/>
      <c r="AA133" s="582"/>
      <c r="AB133" s="582"/>
      <c r="AC133" s="582"/>
      <c r="AD133" s="582"/>
      <c r="AE133" s="582"/>
      <c r="AF133" s="582"/>
      <c r="AG133" s="582"/>
      <c r="AH133" s="582"/>
      <c r="AI133" s="582"/>
      <c r="AJ133" s="582"/>
      <c r="AK133" s="582"/>
      <c r="AL133" s="582"/>
      <c r="AM133" s="582"/>
      <c r="AN133" s="320"/>
      <c r="AO133" s="320"/>
      <c r="AP133" s="320"/>
      <c r="AQ133" s="320"/>
      <c r="AR133" s="320"/>
      <c r="AS133" s="320"/>
      <c r="AT133" s="320"/>
      <c r="AU133" s="320"/>
      <c r="AV133" s="320"/>
      <c r="AW133" s="320"/>
      <c r="AX133" s="582"/>
      <c r="AY133" s="582"/>
      <c r="AZ133" s="582"/>
      <c r="BA133" s="582"/>
      <c r="BB133" s="582"/>
      <c r="BC133" s="582"/>
      <c r="BD133" s="582"/>
      <c r="BE133" s="582"/>
      <c r="BF133" s="582"/>
      <c r="BG133" s="582"/>
      <c r="BH133" s="582"/>
      <c r="BI133" s="582"/>
      <c r="BJ133" s="582"/>
      <c r="BK133" s="582"/>
      <c r="BL133" s="582"/>
      <c r="BM133" s="582"/>
      <c r="BN133" s="582"/>
      <c r="BO133" s="582"/>
      <c r="BP133" s="582"/>
      <c r="BQ133" s="582"/>
      <c r="BR133" s="582"/>
      <c r="BS133" s="582"/>
      <c r="BT133" s="582"/>
      <c r="BU133" s="582"/>
      <c r="BV133" s="582"/>
      <c r="BW133" s="582"/>
      <c r="BX133" s="582"/>
      <c r="BY133" s="582"/>
      <c r="BZ133" s="582"/>
      <c r="CA133" s="582"/>
      <c r="CB133" s="582"/>
      <c r="CC133" s="582"/>
      <c r="CD133" s="582"/>
      <c r="CE133" s="582"/>
      <c r="CF133" s="582"/>
      <c r="CG133" s="582"/>
      <c r="CH133" s="582"/>
      <c r="CI133" s="582"/>
      <c r="CJ133" s="582"/>
      <c r="CK133" s="582"/>
      <c r="CL133" s="582"/>
      <c r="CM133" s="320"/>
      <c r="CN133" s="320"/>
      <c r="CO133" s="320"/>
      <c r="CP133" s="320"/>
      <c r="CQ133" s="320"/>
      <c r="CR133" s="320"/>
      <c r="CS133" s="320"/>
      <c r="CT133" s="320"/>
      <c r="CU133" s="320"/>
      <c r="CV133" s="320"/>
      <c r="CW133" s="320"/>
      <c r="CX133" s="320"/>
      <c r="CY133" s="320"/>
      <c r="CZ133" s="320"/>
      <c r="DA133" s="320"/>
      <c r="DB133" s="320"/>
      <c r="DC133" s="320"/>
      <c r="DD133" s="320"/>
      <c r="DE133" s="320"/>
      <c r="DF133" s="320"/>
      <c r="DG133" s="320"/>
      <c r="DH133" s="320"/>
      <c r="DI133" s="320"/>
      <c r="DJ133" s="320"/>
      <c r="DK133" s="320"/>
      <c r="DL133" s="320"/>
      <c r="DM133" s="320"/>
      <c r="DN133" s="320"/>
      <c r="DO133" s="393"/>
      <c r="DP133" s="393"/>
      <c r="DQ133" s="393"/>
      <c r="DR133" s="393"/>
      <c r="DS133" s="616"/>
      <c r="DT133" s="320"/>
      <c r="DU133" s="320"/>
      <c r="DV133" s="320"/>
      <c r="DW133" s="616"/>
      <c r="DX133" s="320"/>
      <c r="DY133" s="320"/>
      <c r="DZ133" s="320"/>
      <c r="EA133" s="393"/>
      <c r="EB133" s="393"/>
      <c r="EC133" s="393"/>
      <c r="ED133" s="637"/>
      <c r="EE133" s="637"/>
      <c r="EF133" s="324"/>
      <c r="EG133" s="973"/>
      <c r="EH133" s="973"/>
      <c r="EI133" s="973"/>
      <c r="EJ133" s="973"/>
      <c r="EK133" s="973"/>
      <c r="EL133" s="973"/>
      <c r="EM133" s="973"/>
      <c r="EN133" s="973"/>
      <c r="EO133" s="445"/>
      <c r="EP133" s="445"/>
      <c r="EQ133" s="445"/>
      <c r="ER133" s="320"/>
      <c r="ET133" s="393"/>
      <c r="EU133" s="950"/>
      <c r="EV133" s="950"/>
      <c r="EW133" s="950"/>
      <c r="EX133" s="704"/>
      <c r="EY133" s="704"/>
      <c r="EZ133" s="704"/>
      <c r="FA133" s="705"/>
      <c r="FB133" s="324"/>
      <c r="FC133" s="324"/>
      <c r="HZ133" s="698"/>
      <c r="IA133" s="695"/>
    </row>
    <row r="134" spans="2:235" ht="8.25" customHeight="1" x14ac:dyDescent="0.35">
      <c r="B134" s="1000"/>
      <c r="C134" s="1000"/>
      <c r="D134" s="1000"/>
      <c r="E134" s="1000"/>
      <c r="F134" s="950"/>
      <c r="G134" s="950"/>
      <c r="H134" s="950"/>
      <c r="I134" s="950"/>
      <c r="P134" s="320"/>
      <c r="Q134" s="320"/>
      <c r="R134" s="582"/>
      <c r="S134" s="582"/>
      <c r="T134" s="582"/>
      <c r="U134" s="582"/>
      <c r="V134" s="582"/>
      <c r="W134" s="582"/>
      <c r="Z134" s="320"/>
      <c r="AA134" s="613"/>
      <c r="AB134" s="948"/>
      <c r="AC134" s="948"/>
      <c r="AD134" s="948"/>
      <c r="AE134" s="948"/>
      <c r="AF134" s="948"/>
      <c r="AL134" s="582"/>
      <c r="AM134" s="582"/>
      <c r="AN134" s="320"/>
      <c r="AO134" s="320"/>
      <c r="AP134" s="320"/>
      <c r="AQ134" s="320"/>
      <c r="AR134" s="320"/>
      <c r="AS134" s="320"/>
      <c r="AT134" s="320"/>
      <c r="AU134" s="320"/>
      <c r="AV134" s="320"/>
      <c r="AW134" s="320"/>
      <c r="AX134" s="582"/>
      <c r="AY134" s="582"/>
      <c r="AZ134" s="948"/>
      <c r="BA134" s="948"/>
      <c r="BB134" s="948"/>
      <c r="BC134" s="948"/>
      <c r="BD134" s="948"/>
      <c r="BE134" s="948"/>
      <c r="BK134" s="582"/>
      <c r="BL134" s="582"/>
      <c r="BM134" s="582"/>
      <c r="BN134" s="582"/>
      <c r="BO134" s="582"/>
      <c r="BP134" s="582"/>
      <c r="BQ134" s="582"/>
      <c r="BR134" s="582"/>
      <c r="BS134" s="948"/>
      <c r="BT134" s="948"/>
      <c r="BU134" s="948"/>
      <c r="BV134" s="948"/>
      <c r="BW134" s="948"/>
      <c r="BX134" s="948"/>
      <c r="CC134" s="582"/>
      <c r="CD134" s="582"/>
      <c r="CE134" s="582"/>
      <c r="CF134" s="582"/>
      <c r="CG134" s="582"/>
      <c r="CH134" s="582"/>
      <c r="CI134" s="582"/>
      <c r="CJ134" s="582"/>
      <c r="CK134" s="582"/>
      <c r="CL134" s="948"/>
      <c r="CM134" s="948"/>
      <c r="CN134" s="948"/>
      <c r="CO134" s="948"/>
      <c r="CP134" s="948"/>
      <c r="CQ134" s="948"/>
      <c r="CW134" s="320"/>
      <c r="CX134" s="320"/>
      <c r="CY134" s="320"/>
      <c r="CZ134" s="320"/>
      <c r="DA134" s="320"/>
      <c r="DB134" s="320"/>
      <c r="DC134" s="320"/>
      <c r="DD134" s="581"/>
      <c r="DE134" s="948"/>
      <c r="DF134" s="948"/>
      <c r="DG134" s="948"/>
      <c r="DH134" s="948"/>
      <c r="DI134" s="948"/>
      <c r="DO134" s="393"/>
      <c r="DP134" s="393"/>
      <c r="DQ134" s="393"/>
      <c r="DR134" s="393"/>
      <c r="DS134" s="320"/>
      <c r="DT134" s="320"/>
      <c r="DU134" s="320"/>
      <c r="DV134" s="948"/>
      <c r="DW134" s="948"/>
      <c r="DX134" s="948"/>
      <c r="DY134" s="948"/>
      <c r="DZ134" s="948"/>
      <c r="EA134" s="948"/>
      <c r="EF134" s="324"/>
      <c r="EG134" s="324"/>
      <c r="EH134" s="324"/>
      <c r="EI134" s="619"/>
      <c r="EK134" s="324"/>
      <c r="EL134" s="324"/>
      <c r="EM134" s="324"/>
      <c r="EN134" s="445"/>
      <c r="EO134" s="445"/>
      <c r="EP134" s="445"/>
      <c r="EQ134" s="445"/>
      <c r="ER134" s="393"/>
      <c r="ET134" s="320"/>
      <c r="EU134" s="950"/>
      <c r="EV134" s="950"/>
      <c r="EW134" s="950"/>
      <c r="EX134" s="704"/>
      <c r="EY134" s="704"/>
      <c r="EZ134" s="704"/>
      <c r="FA134" s="705"/>
      <c r="FB134" s="324"/>
      <c r="FC134" s="324"/>
      <c r="HZ134" s="698"/>
      <c r="IA134" s="695"/>
    </row>
    <row r="135" spans="2:235" ht="8.25" customHeight="1" x14ac:dyDescent="0.35">
      <c r="B135" s="1000"/>
      <c r="C135" s="1000"/>
      <c r="D135" s="1000"/>
      <c r="E135" s="1000"/>
      <c r="F135" s="950"/>
      <c r="G135" s="950"/>
      <c r="H135" s="950"/>
      <c r="I135" s="950"/>
      <c r="P135" s="320"/>
      <c r="Q135" s="320"/>
      <c r="R135" s="320"/>
      <c r="S135" s="320"/>
      <c r="T135" s="320"/>
      <c r="U135" s="319"/>
      <c r="V135" s="319"/>
      <c r="W135" s="319"/>
      <c r="X135" s="319"/>
      <c r="Y135" s="320"/>
      <c r="Z135" s="320"/>
      <c r="AA135" s="614"/>
      <c r="AB135" s="948"/>
      <c r="AC135" s="948"/>
      <c r="AD135" s="948"/>
      <c r="AE135" s="948"/>
      <c r="AF135" s="948"/>
      <c r="AL135" s="582"/>
      <c r="AM135" s="582"/>
      <c r="AN135" s="320"/>
      <c r="AO135" s="320"/>
      <c r="AP135" s="320"/>
      <c r="AQ135" s="320"/>
      <c r="AR135" s="320"/>
      <c r="AS135" s="320"/>
      <c r="AT135" s="320"/>
      <c r="AU135" s="320"/>
      <c r="AV135" s="320"/>
      <c r="AW135" s="320"/>
      <c r="AX135" s="582"/>
      <c r="AY135" s="582"/>
      <c r="AZ135" s="948"/>
      <c r="BA135" s="948"/>
      <c r="BB135" s="948"/>
      <c r="BC135" s="948"/>
      <c r="BD135" s="948"/>
      <c r="BE135" s="948"/>
      <c r="BK135" s="582"/>
      <c r="BL135" s="582"/>
      <c r="BM135" s="582"/>
      <c r="BN135" s="582"/>
      <c r="BO135" s="582"/>
      <c r="BP135" s="582"/>
      <c r="BQ135" s="582"/>
      <c r="BR135" s="582"/>
      <c r="BS135" s="948"/>
      <c r="BT135" s="948"/>
      <c r="BU135" s="948"/>
      <c r="BV135" s="948"/>
      <c r="BW135" s="948"/>
      <c r="BX135" s="948"/>
      <c r="CC135" s="582"/>
      <c r="CD135" s="582"/>
      <c r="CE135" s="582"/>
      <c r="CF135" s="582"/>
      <c r="CG135" s="582"/>
      <c r="CH135" s="582"/>
      <c r="CI135" s="582"/>
      <c r="CJ135" s="582"/>
      <c r="CK135" s="582"/>
      <c r="CL135" s="948"/>
      <c r="CM135" s="948"/>
      <c r="CN135" s="948"/>
      <c r="CO135" s="948"/>
      <c r="CP135" s="948"/>
      <c r="CQ135" s="948"/>
      <c r="CW135" s="320"/>
      <c r="CX135" s="320"/>
      <c r="CY135" s="320"/>
      <c r="CZ135" s="320"/>
      <c r="DA135" s="320"/>
      <c r="DB135" s="320"/>
      <c r="DC135" s="320"/>
      <c r="DD135" s="581"/>
      <c r="DE135" s="948"/>
      <c r="DF135" s="948"/>
      <c r="DG135" s="948"/>
      <c r="DH135" s="948"/>
      <c r="DI135" s="948"/>
      <c r="DO135" s="393"/>
      <c r="DP135" s="393"/>
      <c r="DQ135" s="393"/>
      <c r="DR135" s="393"/>
      <c r="DS135" s="320"/>
      <c r="DT135" s="320"/>
      <c r="DU135" s="320"/>
      <c r="DV135" s="948"/>
      <c r="DW135" s="948"/>
      <c r="DX135" s="948"/>
      <c r="DY135" s="948"/>
      <c r="DZ135" s="948"/>
      <c r="EA135" s="948"/>
      <c r="EF135" s="324"/>
      <c r="EG135" s="324"/>
      <c r="EH135" s="324"/>
      <c r="EI135" s="320"/>
      <c r="EJ135" s="393"/>
      <c r="EK135" s="324"/>
      <c r="EL135" s="324"/>
      <c r="EM135" s="324"/>
      <c r="EN135" s="445"/>
      <c r="EO135" s="445"/>
      <c r="EP135" s="445"/>
      <c r="EQ135" s="445"/>
      <c r="ER135" s="393"/>
      <c r="ET135" s="320"/>
      <c r="EU135" s="950"/>
      <c r="EV135" s="950"/>
      <c r="EW135" s="950"/>
      <c r="EX135" s="704"/>
      <c r="EY135" s="704"/>
      <c r="EZ135" s="704"/>
      <c r="FA135" s="705"/>
      <c r="FB135" s="324"/>
      <c r="FC135" s="324"/>
      <c r="HZ135" s="698"/>
      <c r="IA135" s="695"/>
    </row>
    <row r="136" spans="2:235" ht="8.25" customHeight="1" x14ac:dyDescent="0.35">
      <c r="B136" s="1000"/>
      <c r="C136" s="1000"/>
      <c r="D136" s="1000"/>
      <c r="E136" s="1000"/>
      <c r="F136" s="950"/>
      <c r="G136" s="950"/>
      <c r="H136" s="950"/>
      <c r="I136" s="950"/>
      <c r="P136" s="320"/>
      <c r="Q136" s="320"/>
      <c r="R136" s="320"/>
      <c r="S136" s="320"/>
      <c r="T136" s="320"/>
      <c r="U136" s="319"/>
      <c r="V136" s="319"/>
      <c r="W136" s="319"/>
      <c r="X136" s="319"/>
      <c r="Y136" s="320"/>
      <c r="Z136" s="320"/>
      <c r="AA136" s="614"/>
      <c r="AB136" s="948"/>
      <c r="AC136" s="948"/>
      <c r="AD136" s="948"/>
      <c r="AE136" s="948"/>
      <c r="AF136" s="948"/>
      <c r="AL136" s="582"/>
      <c r="AM136" s="582"/>
      <c r="AN136" s="320"/>
      <c r="AO136" s="320"/>
      <c r="AP136" s="320"/>
      <c r="AQ136" s="320"/>
      <c r="AR136" s="320"/>
      <c r="AS136" s="320"/>
      <c r="AT136" s="320"/>
      <c r="AU136" s="320"/>
      <c r="AV136" s="320"/>
      <c r="AW136" s="320"/>
      <c r="AX136" s="582"/>
      <c r="AY136" s="582"/>
      <c r="AZ136" s="948"/>
      <c r="BA136" s="948"/>
      <c r="BB136" s="948"/>
      <c r="BC136" s="948"/>
      <c r="BD136" s="948"/>
      <c r="BE136" s="948"/>
      <c r="BK136" s="582"/>
      <c r="BL136" s="582"/>
      <c r="BM136" s="582"/>
      <c r="BN136" s="582"/>
      <c r="BO136" s="582"/>
      <c r="BP136" s="582"/>
      <c r="BQ136" s="582"/>
      <c r="BR136" s="582"/>
      <c r="BS136" s="948"/>
      <c r="BT136" s="948"/>
      <c r="BU136" s="948"/>
      <c r="BV136" s="948"/>
      <c r="BW136" s="948"/>
      <c r="BX136" s="948"/>
      <c r="CC136" s="582"/>
      <c r="CD136" s="582"/>
      <c r="CE136" s="582"/>
      <c r="CF136" s="582"/>
      <c r="CG136" s="582"/>
      <c r="CH136" s="582"/>
      <c r="CI136" s="582"/>
      <c r="CJ136" s="582"/>
      <c r="CK136" s="582"/>
      <c r="CL136" s="948"/>
      <c r="CM136" s="948"/>
      <c r="CN136" s="948"/>
      <c r="CO136" s="948"/>
      <c r="CP136" s="948"/>
      <c r="CQ136" s="948"/>
      <c r="CW136" s="320"/>
      <c r="CX136" s="320"/>
      <c r="CY136" s="320"/>
      <c r="CZ136" s="320"/>
      <c r="DA136" s="320"/>
      <c r="DB136" s="320"/>
      <c r="DC136" s="320"/>
      <c r="DD136" s="581"/>
      <c r="DE136" s="948"/>
      <c r="DF136" s="948"/>
      <c r="DG136" s="948"/>
      <c r="DH136" s="948"/>
      <c r="DI136" s="948"/>
      <c r="DO136" s="393"/>
      <c r="DP136" s="393"/>
      <c r="DQ136" s="393"/>
      <c r="DR136" s="393"/>
      <c r="DS136" s="320"/>
      <c r="DT136" s="320"/>
      <c r="DU136" s="320"/>
      <c r="DV136" s="948"/>
      <c r="DW136" s="948"/>
      <c r="DX136" s="948"/>
      <c r="DY136" s="948"/>
      <c r="DZ136" s="948"/>
      <c r="EA136" s="948"/>
      <c r="EF136" s="637"/>
      <c r="EG136" s="637"/>
      <c r="EH136" s="320"/>
      <c r="EI136" s="618"/>
      <c r="EJ136" s="393"/>
      <c r="EK136" s="324"/>
      <c r="EL136" s="324"/>
      <c r="EM136" s="324"/>
      <c r="EN136" s="444"/>
      <c r="EO136" s="445"/>
      <c r="EP136" s="445"/>
      <c r="EQ136" s="445"/>
      <c r="ER136" s="393"/>
      <c r="ET136" s="616"/>
      <c r="EU136" s="950"/>
      <c r="EV136" s="950"/>
      <c r="EW136" s="950"/>
      <c r="EX136" s="590"/>
      <c r="EY136" s="704"/>
      <c r="EZ136" s="704"/>
      <c r="FA136" s="705"/>
      <c r="FB136" s="324"/>
      <c r="FC136" s="324"/>
      <c r="HZ136" s="698"/>
      <c r="IA136" s="695"/>
    </row>
    <row r="137" spans="2:235" ht="8.25" customHeight="1" x14ac:dyDescent="0.35">
      <c r="B137" s="984"/>
      <c r="C137" s="1000"/>
      <c r="D137" s="1000"/>
      <c r="E137" s="1000"/>
      <c r="F137" s="950"/>
      <c r="G137" s="950"/>
      <c r="H137" s="950"/>
      <c r="I137" s="950"/>
      <c r="J137" s="444"/>
      <c r="K137" s="445"/>
      <c r="L137" s="445"/>
      <c r="M137" s="445"/>
      <c r="N137" s="391"/>
      <c r="O137" s="391"/>
      <c r="P137" s="320"/>
      <c r="Q137" s="320"/>
      <c r="R137" s="320"/>
      <c r="S137" s="320"/>
      <c r="T137" s="320"/>
      <c r="U137" s="319"/>
      <c r="V137" s="319"/>
      <c r="W137" s="319"/>
      <c r="X137" s="319"/>
      <c r="Y137" s="320"/>
      <c r="Z137" s="320"/>
      <c r="AA137" s="614"/>
      <c r="AB137" s="614"/>
      <c r="AC137" s="614"/>
      <c r="AD137" s="614"/>
      <c r="AE137" s="614"/>
      <c r="AF137" s="614"/>
      <c r="AG137" s="614"/>
      <c r="AH137" s="614"/>
      <c r="AI137" s="582"/>
      <c r="AJ137" s="582"/>
      <c r="AK137" s="582"/>
      <c r="AL137" s="582"/>
      <c r="AM137" s="582"/>
      <c r="AN137" s="320"/>
      <c r="AO137" s="1005"/>
      <c r="AP137" s="1005"/>
      <c r="AQ137" s="1005"/>
      <c r="AR137" s="320"/>
      <c r="AS137" s="320"/>
      <c r="AT137" s="320"/>
      <c r="AU137" s="320"/>
      <c r="AV137" s="320"/>
      <c r="AW137" s="320"/>
      <c r="AX137" s="582"/>
      <c r="AY137" s="582"/>
      <c r="AZ137" s="582"/>
      <c r="BA137" s="582"/>
      <c r="BB137" s="582"/>
      <c r="BC137" s="582"/>
      <c r="BD137" s="582"/>
      <c r="BE137" s="582"/>
      <c r="BF137" s="582"/>
      <c r="BG137" s="582"/>
      <c r="BH137" s="582"/>
      <c r="BI137" s="582"/>
      <c r="BJ137" s="582"/>
      <c r="BK137" s="582"/>
      <c r="BL137" s="582"/>
      <c r="BM137" s="582"/>
      <c r="BN137" s="582"/>
      <c r="BO137" s="582"/>
      <c r="BP137" s="582"/>
      <c r="BQ137" s="582"/>
      <c r="BR137" s="582"/>
      <c r="BS137" s="582"/>
      <c r="BT137" s="582"/>
      <c r="BU137" s="582"/>
      <c r="BV137" s="582"/>
      <c r="BW137" s="582"/>
      <c r="BX137" s="582"/>
      <c r="BY137" s="582"/>
      <c r="BZ137" s="582"/>
      <c r="CA137" s="582"/>
      <c r="CB137" s="582"/>
      <c r="CC137" s="582"/>
      <c r="CD137" s="582"/>
      <c r="CE137" s="582"/>
      <c r="CF137" s="582"/>
      <c r="CG137" s="582"/>
      <c r="CH137" s="582"/>
      <c r="CI137" s="582"/>
      <c r="CJ137" s="582"/>
      <c r="CK137" s="582"/>
      <c r="CL137" s="582"/>
      <c r="CS137" s="320"/>
      <c r="CT137" s="320"/>
      <c r="CU137" s="320"/>
      <c r="CV137" s="320"/>
      <c r="CW137" s="320"/>
      <c r="CX137" s="320"/>
      <c r="CY137" s="320"/>
      <c r="CZ137" s="320"/>
      <c r="DA137" s="320"/>
      <c r="DB137" s="320"/>
      <c r="DC137" s="320"/>
      <c r="DD137" s="320"/>
      <c r="DE137" s="320"/>
      <c r="DF137" s="320"/>
      <c r="DM137" s="320"/>
      <c r="DN137" s="320"/>
      <c r="DO137" s="393"/>
      <c r="DP137" s="393"/>
      <c r="DQ137" s="393"/>
      <c r="DR137" s="393"/>
      <c r="DS137" s="616"/>
      <c r="DT137" s="320"/>
      <c r="DU137" s="320"/>
      <c r="DV137" s="320"/>
      <c r="DW137" s="616"/>
      <c r="DX137" s="320"/>
      <c r="DY137" s="320"/>
      <c r="DZ137" s="640"/>
      <c r="EA137" s="598"/>
      <c r="EB137" s="598"/>
      <c r="EC137" s="598"/>
      <c r="ED137" s="598"/>
      <c r="EE137" s="637"/>
      <c r="EF137" s="324"/>
      <c r="EG137" s="324"/>
      <c r="EH137" s="324"/>
      <c r="EI137" s="619"/>
      <c r="EJ137" s="393"/>
      <c r="EK137" s="324"/>
      <c r="EL137" s="324"/>
      <c r="EM137" s="324"/>
      <c r="EN137" s="445"/>
      <c r="EO137" s="445"/>
      <c r="EP137" s="445"/>
      <c r="EQ137" s="445"/>
      <c r="ER137" s="393"/>
      <c r="ET137" s="320"/>
      <c r="EU137" s="950"/>
      <c r="EV137" s="950"/>
      <c r="EW137" s="950"/>
      <c r="EX137" s="704"/>
      <c r="EY137" s="704"/>
      <c r="EZ137" s="704"/>
      <c r="FA137" s="705"/>
      <c r="FB137" s="324"/>
      <c r="FC137" s="324"/>
      <c r="IA137" s="695"/>
    </row>
    <row r="138" spans="2:235" ht="8.25" customHeight="1" x14ac:dyDescent="0.35">
      <c r="B138" s="1000"/>
      <c r="C138" s="1000"/>
      <c r="D138" s="1000"/>
      <c r="E138" s="1000"/>
      <c r="F138" s="950"/>
      <c r="G138" s="950"/>
      <c r="H138" s="950"/>
      <c r="I138" s="950"/>
      <c r="J138" s="445"/>
      <c r="K138" s="445"/>
      <c r="L138" s="445"/>
      <c r="M138" s="445"/>
      <c r="N138" s="391"/>
      <c r="O138" s="391"/>
      <c r="P138" s="320"/>
      <c r="Q138" s="320"/>
      <c r="R138" s="320"/>
      <c r="S138" s="320"/>
      <c r="T138" s="320"/>
      <c r="U138" s="319"/>
      <c r="V138" s="319"/>
      <c r="W138" s="319"/>
      <c r="X138" s="319"/>
      <c r="Y138" s="320"/>
      <c r="Z138" s="320"/>
      <c r="AA138" s="320"/>
      <c r="AB138" s="320"/>
      <c r="AC138" s="613"/>
      <c r="AD138" s="614"/>
      <c r="AE138" s="614"/>
      <c r="AF138" s="614"/>
      <c r="AG138" s="320"/>
      <c r="AH138" s="320"/>
      <c r="AI138" s="582"/>
      <c r="AJ138" s="582"/>
      <c r="AK138" s="582"/>
      <c r="AL138" s="582"/>
      <c r="AM138" s="582"/>
      <c r="AN138" s="320"/>
      <c r="AO138" s="1005"/>
      <c r="AP138" s="1005"/>
      <c r="AQ138" s="1005"/>
      <c r="AR138" s="320"/>
      <c r="AS138" s="320"/>
      <c r="AT138" s="320"/>
      <c r="AU138" s="320"/>
      <c r="AV138" s="320"/>
      <c r="AW138" s="320"/>
      <c r="AX138" s="582"/>
      <c r="AY138" s="582"/>
      <c r="AZ138" s="582"/>
      <c r="BA138" s="582"/>
      <c r="BB138" s="582"/>
      <c r="BC138" s="582"/>
      <c r="BD138" s="582"/>
      <c r="BE138" s="582"/>
      <c r="BF138" s="582"/>
      <c r="BG138" s="582"/>
      <c r="BH138" s="582"/>
      <c r="BI138" s="582"/>
      <c r="BJ138" s="582"/>
      <c r="BK138" s="582"/>
      <c r="BL138" s="582"/>
      <c r="BM138" s="582"/>
      <c r="BN138" s="582"/>
      <c r="BO138" s="582"/>
      <c r="BP138" s="582"/>
      <c r="BQ138" s="582"/>
      <c r="BR138" s="582"/>
      <c r="BS138" s="582"/>
      <c r="BT138" s="582"/>
      <c r="BU138" s="582"/>
      <c r="BV138" s="582"/>
      <c r="BW138" s="582"/>
      <c r="BX138" s="582"/>
      <c r="BY138" s="582"/>
      <c r="BZ138" s="582"/>
      <c r="CA138" s="582"/>
      <c r="CB138" s="582"/>
      <c r="CC138" s="582"/>
      <c r="CD138" s="582"/>
      <c r="CE138" s="582"/>
      <c r="CF138" s="582"/>
      <c r="CG138" s="582"/>
      <c r="CH138" s="582"/>
      <c r="CI138" s="582"/>
      <c r="CJ138" s="582"/>
      <c r="CK138" s="582"/>
      <c r="CL138" s="582"/>
      <c r="CM138" s="582"/>
      <c r="CN138" s="582"/>
      <c r="CO138" s="582"/>
      <c r="CP138" s="582"/>
      <c r="CQ138" s="582"/>
      <c r="CR138" s="582"/>
      <c r="CS138" s="320"/>
      <c r="CT138" s="320"/>
      <c r="CU138" s="320"/>
      <c r="CV138" s="320"/>
      <c r="CW138" s="320"/>
      <c r="CX138" s="320"/>
      <c r="CY138" s="320"/>
      <c r="CZ138" s="320"/>
      <c r="DA138" s="320"/>
      <c r="DB138" s="320"/>
      <c r="DC138" s="320"/>
      <c r="DD138" s="320"/>
      <c r="DE138" s="320"/>
      <c r="DF138" s="320"/>
      <c r="DG138" s="582"/>
      <c r="DH138" s="582"/>
      <c r="DI138" s="582"/>
      <c r="DJ138" s="582"/>
      <c r="DK138" s="582"/>
      <c r="DL138" s="582"/>
      <c r="DM138" s="320"/>
      <c r="DN138" s="320"/>
      <c r="DO138" s="393"/>
      <c r="DP138" s="393"/>
      <c r="DQ138" s="393"/>
      <c r="DR138" s="393"/>
      <c r="DS138" s="320"/>
      <c r="DT138" s="320"/>
      <c r="DU138" s="320"/>
      <c r="DV138" s="320"/>
      <c r="DW138" s="320"/>
      <c r="DX138" s="320"/>
      <c r="DY138" s="320"/>
      <c r="DZ138" s="598"/>
      <c r="EA138" s="598"/>
      <c r="EB138" s="598"/>
      <c r="EC138" s="598"/>
      <c r="ED138" s="598"/>
      <c r="EE138" s="637"/>
      <c r="EF138" s="324"/>
      <c r="EG138" s="324"/>
      <c r="EH138" s="324"/>
      <c r="EI138" s="619"/>
      <c r="EJ138" s="393"/>
      <c r="EK138" s="324"/>
      <c r="EL138" s="324"/>
      <c r="EM138" s="324"/>
      <c r="EN138" s="445"/>
      <c r="EO138" s="445"/>
      <c r="EP138" s="445"/>
      <c r="EQ138" s="445"/>
      <c r="ER138" s="393"/>
      <c r="ET138" s="320"/>
      <c r="EU138" s="950"/>
      <c r="EV138" s="950"/>
      <c r="EW138" s="950"/>
      <c r="EX138" s="704"/>
      <c r="EY138" s="704"/>
      <c r="EZ138" s="704"/>
      <c r="FA138" s="705"/>
      <c r="FB138" s="324"/>
      <c r="FC138" s="324"/>
      <c r="IA138" s="695"/>
    </row>
    <row r="139" spans="2:235" ht="8.25" customHeight="1" x14ac:dyDescent="0.35">
      <c r="B139" s="1000"/>
      <c r="C139" s="1000"/>
      <c r="D139" s="1000"/>
      <c r="E139" s="1000"/>
      <c r="F139" s="950"/>
      <c r="G139" s="950"/>
      <c r="H139" s="950"/>
      <c r="I139" s="950"/>
      <c r="P139" s="955"/>
      <c r="Q139" s="955"/>
      <c r="R139" s="955"/>
      <c r="S139" s="955"/>
      <c r="T139" s="955"/>
      <c r="U139" s="955"/>
      <c r="V139" s="955"/>
      <c r="W139" s="641"/>
      <c r="X139" s="641"/>
      <c r="Y139" s="320"/>
      <c r="Z139" s="320"/>
      <c r="AA139" s="320"/>
      <c r="AB139" s="320"/>
      <c r="AC139" s="614"/>
      <c r="AD139" s="614"/>
      <c r="AE139" s="614"/>
      <c r="AF139" s="614"/>
      <c r="AG139" s="320"/>
      <c r="AH139" s="320"/>
      <c r="AI139" s="320"/>
      <c r="AJ139" s="320"/>
      <c r="AK139" s="320"/>
      <c r="AL139" s="320"/>
      <c r="AM139" s="320"/>
      <c r="AN139" s="320"/>
      <c r="AO139" s="1005"/>
      <c r="AP139" s="1005"/>
      <c r="AQ139" s="1005"/>
      <c r="AR139" s="320"/>
      <c r="AS139" s="320"/>
      <c r="AT139" s="320"/>
      <c r="AU139" s="320"/>
      <c r="AV139" s="320"/>
      <c r="AW139" s="320"/>
      <c r="AX139" s="582"/>
      <c r="AY139" s="582"/>
      <c r="AZ139" s="582"/>
      <c r="BA139" s="582"/>
      <c r="BB139" s="582"/>
      <c r="BC139" s="582"/>
      <c r="BD139" s="582"/>
      <c r="BE139" s="582"/>
      <c r="BF139" s="582"/>
      <c r="BG139" s="582"/>
      <c r="BH139" s="582"/>
      <c r="BI139" s="582"/>
      <c r="BJ139" s="582"/>
      <c r="BK139" s="582"/>
      <c r="BL139" s="582"/>
      <c r="BM139" s="582"/>
      <c r="BN139" s="582"/>
      <c r="BO139" s="582"/>
      <c r="BP139" s="582"/>
      <c r="BQ139" s="582"/>
      <c r="BR139" s="582"/>
      <c r="BS139" s="582"/>
      <c r="BT139" s="582"/>
      <c r="BU139" s="582"/>
      <c r="BV139" s="582"/>
      <c r="BW139" s="582"/>
      <c r="BX139" s="582"/>
      <c r="BY139" s="582"/>
      <c r="BZ139" s="582"/>
      <c r="CA139" s="582"/>
      <c r="CB139" s="582"/>
      <c r="CC139" s="582"/>
      <c r="CD139" s="582"/>
      <c r="CE139" s="582"/>
      <c r="CF139" s="582"/>
      <c r="CG139" s="582"/>
      <c r="CH139" s="582"/>
      <c r="CI139" s="582"/>
      <c r="CJ139" s="582"/>
      <c r="CK139" s="582"/>
      <c r="CL139" s="582"/>
      <c r="CM139" s="582"/>
      <c r="CN139" s="582"/>
      <c r="CO139" s="582"/>
      <c r="CP139" s="582"/>
      <c r="CQ139" s="582"/>
      <c r="CR139" s="582"/>
      <c r="CS139" s="320"/>
      <c r="CT139" s="320"/>
      <c r="CU139" s="320"/>
      <c r="CV139" s="320"/>
      <c r="CW139" s="320"/>
      <c r="CX139" s="320"/>
      <c r="CY139" s="320"/>
      <c r="CZ139" s="320"/>
      <c r="DA139" s="320"/>
      <c r="DB139" s="320"/>
      <c r="DC139" s="320"/>
      <c r="DD139" s="320"/>
      <c r="DE139" s="320"/>
      <c r="DF139" s="320"/>
      <c r="DG139" s="582"/>
      <c r="DH139" s="582"/>
      <c r="DI139" s="582"/>
      <c r="DJ139" s="582"/>
      <c r="DK139" s="582"/>
      <c r="DL139" s="582"/>
      <c r="DM139" s="320"/>
      <c r="DN139" s="320"/>
      <c r="DO139" s="393"/>
      <c r="DP139" s="393"/>
      <c r="DQ139" s="393"/>
      <c r="DR139" s="393"/>
      <c r="DS139" s="320"/>
      <c r="DT139" s="320"/>
      <c r="DU139" s="320"/>
      <c r="DV139" s="320"/>
      <c r="DW139" s="320"/>
      <c r="DX139" s="320"/>
      <c r="DY139" s="320"/>
      <c r="DZ139" s="598"/>
      <c r="EA139" s="598"/>
      <c r="EB139" s="598"/>
      <c r="EC139" s="598"/>
      <c r="ED139" s="598"/>
      <c r="EE139" s="637"/>
      <c r="EF139" s="324"/>
      <c r="EG139" s="324"/>
      <c r="EH139" s="324"/>
      <c r="EI139" s="619"/>
      <c r="EJ139" s="393"/>
      <c r="EK139" s="324"/>
      <c r="EL139" s="324"/>
      <c r="EM139" s="324"/>
      <c r="EN139" s="445"/>
      <c r="EO139" s="445"/>
      <c r="EP139" s="445"/>
      <c r="EQ139" s="445"/>
      <c r="ER139" s="393"/>
      <c r="ET139" s="320"/>
      <c r="EU139" s="950"/>
      <c r="EV139" s="950"/>
      <c r="EW139" s="950"/>
      <c r="EX139" s="704"/>
      <c r="EY139" s="704"/>
      <c r="EZ139" s="704"/>
      <c r="FA139" s="705"/>
      <c r="FB139" s="324"/>
      <c r="FC139" s="324"/>
      <c r="IA139" s="695"/>
    </row>
    <row r="140" spans="2:235" ht="8.25" customHeight="1" x14ac:dyDescent="0.35">
      <c r="B140" s="1000"/>
      <c r="C140" s="1000"/>
      <c r="D140" s="1000"/>
      <c r="E140" s="1000"/>
      <c r="F140" s="950"/>
      <c r="G140" s="950"/>
      <c r="H140" s="950"/>
      <c r="I140" s="950"/>
      <c r="P140" s="955"/>
      <c r="Q140" s="955"/>
      <c r="R140" s="955"/>
      <c r="S140" s="955"/>
      <c r="T140" s="955"/>
      <c r="U140" s="955"/>
      <c r="V140" s="955"/>
      <c r="W140" s="582"/>
      <c r="X140" s="641"/>
      <c r="Y140" s="320"/>
      <c r="Z140" s="320"/>
      <c r="AA140" s="320"/>
      <c r="AB140" s="320"/>
      <c r="AC140" s="614"/>
      <c r="AD140" s="614"/>
      <c r="AE140" s="614"/>
      <c r="AF140" s="614"/>
      <c r="AG140" s="320"/>
      <c r="AH140" s="320"/>
      <c r="AI140" s="320"/>
      <c r="AJ140" s="320"/>
      <c r="AK140" s="320"/>
      <c r="AL140" s="320"/>
      <c r="AM140" s="320"/>
      <c r="AN140" s="320"/>
      <c r="AO140" s="1005"/>
      <c r="AP140" s="1005"/>
      <c r="AQ140" s="1005"/>
      <c r="AR140" s="320"/>
      <c r="AS140" s="320"/>
      <c r="AT140" s="320"/>
      <c r="AU140" s="320"/>
      <c r="AV140" s="320"/>
      <c r="AW140" s="320"/>
      <c r="AX140" s="582"/>
      <c r="AY140" s="582"/>
      <c r="AZ140" s="582"/>
      <c r="BA140" s="582"/>
      <c r="BB140" s="582"/>
      <c r="BC140" s="582"/>
      <c r="BD140" s="582"/>
      <c r="BE140" s="582"/>
      <c r="BF140" s="582"/>
      <c r="BG140" s="582"/>
      <c r="BH140" s="582"/>
      <c r="BI140" s="582"/>
      <c r="BJ140" s="582"/>
      <c r="BK140" s="582"/>
      <c r="BL140" s="582"/>
      <c r="BM140" s="582"/>
      <c r="BN140" s="582"/>
      <c r="BO140" s="582"/>
      <c r="BP140" s="582"/>
      <c r="BQ140" s="582"/>
      <c r="BR140" s="582"/>
      <c r="BS140" s="582"/>
      <c r="BT140" s="582"/>
      <c r="BU140" s="582"/>
      <c r="BV140" s="582"/>
      <c r="BW140" s="582"/>
      <c r="BX140" s="582"/>
      <c r="BY140" s="582"/>
      <c r="BZ140" s="582"/>
      <c r="CA140" s="582"/>
      <c r="CB140" s="582"/>
      <c r="CC140" s="582"/>
      <c r="CD140" s="582"/>
      <c r="CE140" s="582"/>
      <c r="CF140" s="582"/>
      <c r="CG140" s="582"/>
      <c r="CH140" s="582"/>
      <c r="CI140" s="582"/>
      <c r="CJ140" s="582"/>
      <c r="CK140" s="582"/>
      <c r="CL140" s="582"/>
      <c r="CM140" s="582"/>
      <c r="CN140" s="582"/>
      <c r="CO140" s="582"/>
      <c r="CP140" s="582"/>
      <c r="CQ140" s="582"/>
      <c r="CR140" s="582"/>
      <c r="CS140" s="320"/>
      <c r="CT140" s="320"/>
      <c r="CU140" s="320"/>
      <c r="CV140" s="320"/>
      <c r="CW140" s="320"/>
      <c r="CX140" s="320"/>
      <c r="CY140" s="320"/>
      <c r="CZ140" s="320"/>
      <c r="DA140" s="320"/>
      <c r="DB140" s="320"/>
      <c r="DC140" s="320"/>
      <c r="DD140" s="320"/>
      <c r="DE140" s="320"/>
      <c r="DF140" s="320"/>
      <c r="DG140" s="582"/>
      <c r="DH140" s="582"/>
      <c r="DI140" s="582"/>
      <c r="DJ140" s="582"/>
      <c r="DK140" s="582"/>
      <c r="DL140" s="582"/>
      <c r="DM140" s="320"/>
      <c r="DN140" s="320"/>
      <c r="DO140" s="393"/>
      <c r="DP140" s="393"/>
      <c r="DQ140" s="393"/>
      <c r="DR140" s="393"/>
      <c r="DS140" s="320"/>
      <c r="DT140" s="320"/>
      <c r="DU140" s="320"/>
      <c r="DV140" s="320"/>
      <c r="DW140" s="320"/>
      <c r="DX140" s="320"/>
      <c r="DY140" s="320"/>
      <c r="DZ140" s="320"/>
      <c r="EA140" s="393"/>
      <c r="EB140" s="393"/>
      <c r="EC140" s="393"/>
      <c r="ED140" s="393"/>
      <c r="EE140" s="320"/>
      <c r="EF140" s="324"/>
      <c r="EG140" s="324"/>
      <c r="EH140" s="324"/>
      <c r="EI140" s="320"/>
      <c r="EJ140" s="393"/>
      <c r="EK140" s="324"/>
      <c r="EL140" s="324"/>
      <c r="EM140" s="324"/>
      <c r="EN140" s="444"/>
      <c r="EO140" s="445"/>
      <c r="EP140" s="445"/>
      <c r="EQ140" s="445"/>
      <c r="ER140" s="393"/>
      <c r="ET140" s="320"/>
      <c r="EU140" s="324"/>
      <c r="EV140" s="324"/>
      <c r="EW140" s="324"/>
      <c r="EX140" s="444"/>
      <c r="EY140" s="445"/>
      <c r="EZ140" s="445"/>
      <c r="FA140" s="695"/>
      <c r="FH140" s="951"/>
      <c r="FI140" s="952"/>
      <c r="FJ140" s="952"/>
      <c r="FK140" s="952"/>
      <c r="FL140" s="952"/>
      <c r="FM140" s="952"/>
      <c r="FN140" s="952"/>
      <c r="IA140" s="695"/>
    </row>
    <row r="141" spans="2:235" ht="8.25" customHeight="1" x14ac:dyDescent="0.35">
      <c r="B141" s="984"/>
      <c r="C141" s="1000"/>
      <c r="D141" s="1000"/>
      <c r="E141" s="1000"/>
      <c r="F141" s="950"/>
      <c r="G141" s="950"/>
      <c r="H141" s="950"/>
      <c r="I141" s="950"/>
      <c r="P141" s="955"/>
      <c r="Q141" s="955"/>
      <c r="R141" s="955"/>
      <c r="S141" s="955"/>
      <c r="T141" s="955"/>
      <c r="U141" s="955"/>
      <c r="V141" s="955"/>
      <c r="W141" s="582"/>
      <c r="X141" s="641"/>
      <c r="Y141" s="320"/>
      <c r="Z141" s="320"/>
      <c r="AA141" s="320"/>
      <c r="AB141" s="320"/>
      <c r="AC141" s="614"/>
      <c r="AD141" s="614"/>
      <c r="AE141" s="614"/>
      <c r="AF141" s="614"/>
      <c r="AG141" s="320"/>
      <c r="AH141" s="320"/>
      <c r="AI141" s="320"/>
      <c r="AJ141" s="320"/>
      <c r="AK141" s="320"/>
      <c r="AL141" s="320"/>
      <c r="AM141" s="320"/>
      <c r="AN141" s="320"/>
      <c r="AO141" s="320"/>
      <c r="AP141" s="320"/>
      <c r="AQ141" s="320"/>
      <c r="AR141" s="320"/>
      <c r="AS141" s="320"/>
      <c r="AT141" s="320"/>
      <c r="AU141" s="320"/>
      <c r="AV141" s="320"/>
      <c r="AW141" s="320"/>
      <c r="AX141" s="582"/>
      <c r="AY141" s="582"/>
      <c r="AZ141" s="582"/>
      <c r="BA141" s="582"/>
      <c r="BB141" s="582"/>
      <c r="BC141" s="582"/>
      <c r="BD141" s="582"/>
      <c r="BE141" s="582"/>
      <c r="BF141" s="582"/>
      <c r="BG141" s="582"/>
      <c r="BH141" s="582"/>
      <c r="BI141" s="582"/>
      <c r="BJ141" s="582"/>
      <c r="BK141" s="582"/>
      <c r="BL141" s="582"/>
      <c r="BM141" s="582"/>
      <c r="BN141" s="582"/>
      <c r="BO141" s="582"/>
      <c r="BP141" s="582"/>
      <c r="BQ141" s="582"/>
      <c r="BR141" s="582"/>
      <c r="BS141" s="582"/>
      <c r="BT141" s="582"/>
      <c r="BU141" s="582"/>
      <c r="BV141" s="582"/>
      <c r="BW141" s="582"/>
      <c r="BX141" s="582"/>
      <c r="BY141" s="582"/>
      <c r="BZ141" s="582"/>
      <c r="CA141" s="582"/>
      <c r="CB141" s="582"/>
      <c r="CC141" s="582"/>
      <c r="CD141" s="582"/>
      <c r="CE141" s="582"/>
      <c r="CF141" s="582"/>
      <c r="CG141" s="582"/>
      <c r="CH141" s="582"/>
      <c r="CI141" s="582"/>
      <c r="CJ141" s="582"/>
      <c r="CK141" s="582"/>
      <c r="CL141" s="582"/>
      <c r="CM141" s="320"/>
      <c r="CN141" s="320"/>
      <c r="CO141" s="320"/>
      <c r="CP141" s="320"/>
      <c r="CQ141" s="320"/>
      <c r="CR141" s="320"/>
      <c r="CS141" s="320"/>
      <c r="CT141" s="320"/>
      <c r="CU141" s="320"/>
      <c r="CV141" s="320"/>
      <c r="CW141" s="320"/>
      <c r="CX141" s="320"/>
      <c r="CY141" s="320"/>
      <c r="CZ141" s="320"/>
      <c r="DA141" s="320"/>
      <c r="DB141" s="320"/>
      <c r="DC141" s="320"/>
      <c r="DD141" s="320"/>
      <c r="DE141" s="320"/>
      <c r="DF141" s="320"/>
      <c r="DG141" s="320"/>
      <c r="DH141" s="320"/>
      <c r="DI141" s="320"/>
      <c r="DJ141" s="320"/>
      <c r="DK141" s="320"/>
      <c r="DL141" s="320"/>
      <c r="DM141" s="320"/>
      <c r="DN141" s="320"/>
      <c r="DO141" s="320"/>
      <c r="DP141" s="320"/>
      <c r="DQ141" s="325"/>
      <c r="DR141" s="325"/>
      <c r="DS141" s="325"/>
      <c r="DT141" s="325"/>
      <c r="DU141" s="325"/>
      <c r="DV141" s="325"/>
      <c r="DW141" s="743"/>
      <c r="DX141" s="744"/>
      <c r="DY141" s="744"/>
      <c r="DZ141" s="744"/>
      <c r="EA141" s="744"/>
      <c r="EB141" s="744"/>
      <c r="EC141" s="325"/>
      <c r="ED141" s="742"/>
      <c r="EE141" s="637"/>
      <c r="EF141" s="637"/>
      <c r="EG141" s="637"/>
      <c r="EH141" s="320"/>
      <c r="EI141" s="618"/>
      <c r="EJ141" s="393"/>
      <c r="EK141" s="324"/>
      <c r="EL141" s="324"/>
      <c r="EM141" s="324"/>
      <c r="EN141" s="445"/>
      <c r="EO141" s="445"/>
      <c r="EP141" s="445"/>
      <c r="EQ141" s="445"/>
      <c r="ER141" s="393"/>
      <c r="ET141" s="320"/>
      <c r="EU141" s="324"/>
      <c r="EV141" s="324"/>
      <c r="EW141" s="324"/>
      <c r="EX141" s="445"/>
      <c r="EY141" s="445"/>
      <c r="EZ141" s="445"/>
      <c r="FA141" s="695"/>
      <c r="FH141" s="952"/>
      <c r="FI141" s="952"/>
      <c r="FJ141" s="952"/>
      <c r="FK141" s="952"/>
      <c r="FL141" s="952"/>
      <c r="FM141" s="952"/>
      <c r="FN141" s="952"/>
      <c r="IA141" s="695"/>
    </row>
    <row r="142" spans="2:235" ht="8.25" customHeight="1" x14ac:dyDescent="0.35">
      <c r="B142" s="1000"/>
      <c r="C142" s="1000"/>
      <c r="D142" s="1000"/>
      <c r="E142" s="1000"/>
      <c r="F142" s="950"/>
      <c r="G142" s="950"/>
      <c r="H142" s="950"/>
      <c r="I142" s="950"/>
      <c r="P142" s="955"/>
      <c r="Q142" s="955"/>
      <c r="R142" s="955"/>
      <c r="S142" s="955"/>
      <c r="T142" s="955"/>
      <c r="U142" s="955"/>
      <c r="V142" s="955"/>
      <c r="W142" s="582"/>
      <c r="X142" s="641"/>
      <c r="Y142" s="320"/>
      <c r="Z142" s="320"/>
      <c r="AA142" s="319"/>
      <c r="AB142" s="320"/>
      <c r="AC142" s="393"/>
      <c r="AD142" s="393"/>
      <c r="AE142" s="393"/>
      <c r="AF142" s="393"/>
      <c r="AG142" s="320"/>
      <c r="AH142" s="320"/>
      <c r="AI142" s="320"/>
      <c r="AJ142" s="320"/>
      <c r="AK142" s="320"/>
      <c r="AL142" s="320"/>
      <c r="AM142" s="320"/>
      <c r="AN142" s="320"/>
      <c r="AO142" s="320"/>
      <c r="AP142" s="320"/>
      <c r="AQ142" s="320"/>
      <c r="AR142" s="320"/>
      <c r="AS142" s="320"/>
      <c r="AT142" s="320"/>
      <c r="AU142" s="320"/>
      <c r="AV142" s="320"/>
      <c r="AW142" s="320"/>
      <c r="AX142" s="582"/>
      <c r="AY142" s="582"/>
      <c r="AZ142" s="582"/>
      <c r="BA142" s="582"/>
      <c r="BB142" s="582"/>
      <c r="BC142" s="582"/>
      <c r="BD142" s="582"/>
      <c r="BE142" s="582"/>
      <c r="BF142" s="582"/>
      <c r="BG142" s="582"/>
      <c r="BH142" s="582"/>
      <c r="BI142" s="582"/>
      <c r="BJ142" s="582"/>
      <c r="BK142" s="582"/>
      <c r="BL142" s="582"/>
      <c r="BM142" s="582"/>
      <c r="BN142" s="582"/>
      <c r="BO142" s="582"/>
      <c r="BP142" s="582"/>
      <c r="BQ142" s="582"/>
      <c r="BR142" s="582"/>
      <c r="BS142" s="582"/>
      <c r="BT142" s="582"/>
      <c r="BU142" s="582"/>
      <c r="BV142" s="582"/>
      <c r="BW142" s="582"/>
      <c r="BX142" s="582"/>
      <c r="BY142" s="582"/>
      <c r="BZ142" s="582"/>
      <c r="CA142" s="582"/>
      <c r="CB142" s="582"/>
      <c r="CC142" s="582"/>
      <c r="CD142" s="582"/>
      <c r="CE142" s="582"/>
      <c r="CF142" s="582"/>
      <c r="CG142" s="582"/>
      <c r="CH142" s="582"/>
      <c r="CI142" s="582"/>
      <c r="CJ142" s="582"/>
      <c r="CK142" s="582"/>
      <c r="CL142" s="582"/>
      <c r="CM142" s="320"/>
      <c r="CN142" s="320"/>
      <c r="CO142" s="320"/>
      <c r="CP142" s="320"/>
      <c r="CQ142" s="320"/>
      <c r="CR142" s="320"/>
      <c r="CS142" s="320"/>
      <c r="CT142" s="320"/>
      <c r="CU142" s="320"/>
      <c r="CV142" s="320"/>
      <c r="CW142" s="320"/>
      <c r="CX142" s="320"/>
      <c r="CY142" s="320"/>
      <c r="CZ142" s="320"/>
      <c r="DA142" s="320"/>
      <c r="DB142" s="320"/>
      <c r="DC142" s="320"/>
      <c r="DD142" s="320"/>
      <c r="DE142" s="320"/>
      <c r="DF142" s="320"/>
      <c r="DG142" s="320"/>
      <c r="DH142" s="320"/>
      <c r="DI142" s="320"/>
      <c r="DJ142" s="320"/>
      <c r="DK142" s="320"/>
      <c r="DL142" s="320"/>
      <c r="DM142" s="320"/>
      <c r="DN142" s="320"/>
      <c r="DO142" s="320"/>
      <c r="DP142" s="320"/>
      <c r="DQ142" s="325"/>
      <c r="DR142" s="325"/>
      <c r="DS142" s="325"/>
      <c r="DT142" s="325"/>
      <c r="DU142" s="325"/>
      <c r="DV142" s="325"/>
      <c r="DW142" s="744"/>
      <c r="DX142" s="744"/>
      <c r="DY142" s="744"/>
      <c r="DZ142" s="744"/>
      <c r="EA142" s="744"/>
      <c r="EB142" s="744"/>
      <c r="EC142" s="325"/>
      <c r="ED142" s="742"/>
      <c r="EE142" s="637"/>
      <c r="EF142" s="324"/>
      <c r="EG142" s="324"/>
      <c r="EH142" s="324"/>
      <c r="EI142" s="619"/>
      <c r="EJ142" s="393"/>
      <c r="EK142" s="324"/>
      <c r="EL142" s="324"/>
      <c r="EM142" s="324"/>
      <c r="EN142" s="445"/>
      <c r="EO142" s="445"/>
      <c r="EP142" s="445"/>
      <c r="EQ142" s="445"/>
      <c r="ER142" s="320"/>
      <c r="ET142" s="320"/>
      <c r="EU142" s="324"/>
      <c r="EV142" s="324"/>
      <c r="EW142" s="324"/>
      <c r="EX142" s="445"/>
      <c r="EY142" s="445"/>
      <c r="EZ142" s="445"/>
      <c r="FA142" s="695"/>
      <c r="FH142" s="952"/>
      <c r="FI142" s="952"/>
      <c r="FJ142" s="952"/>
      <c r="FK142" s="952"/>
      <c r="FL142" s="952"/>
      <c r="FM142" s="952"/>
      <c r="FN142" s="952"/>
      <c r="IA142" s="695"/>
    </row>
    <row r="143" spans="2:235" ht="8.25" customHeight="1" thickBot="1" x14ac:dyDescent="0.45">
      <c r="B143" s="1000"/>
      <c r="C143" s="1000"/>
      <c r="D143" s="1000"/>
      <c r="E143" s="1000"/>
      <c r="F143" s="950"/>
      <c r="G143" s="950"/>
      <c r="H143" s="950"/>
      <c r="I143" s="950"/>
      <c r="J143" s="324"/>
      <c r="K143" s="324"/>
      <c r="L143" s="324"/>
      <c r="M143" s="324"/>
      <c r="N143" s="599"/>
      <c r="O143" s="391"/>
      <c r="P143" s="320"/>
      <c r="Q143" s="320"/>
      <c r="X143" s="642"/>
      <c r="Y143" s="642"/>
      <c r="Z143" s="642"/>
      <c r="AA143" s="319"/>
      <c r="AB143" s="320"/>
      <c r="AC143" s="393"/>
      <c r="AD143" s="393"/>
      <c r="AE143" s="393"/>
      <c r="AF143" s="393"/>
      <c r="AG143" s="320"/>
      <c r="AH143" s="972"/>
      <c r="AI143" s="973"/>
      <c r="AJ143" s="973"/>
      <c r="AK143" s="973"/>
      <c r="AL143" s="973"/>
      <c r="AM143" s="973"/>
      <c r="AN143" s="973"/>
      <c r="AO143" s="973"/>
      <c r="AP143" s="320"/>
      <c r="AQ143" s="320"/>
      <c r="AR143" s="320"/>
      <c r="AS143" s="320"/>
      <c r="AT143" s="320"/>
      <c r="AU143" s="320"/>
      <c r="AV143" s="320"/>
      <c r="AW143" s="320"/>
      <c r="AX143" s="582"/>
      <c r="AY143" s="582"/>
      <c r="AZ143" s="582"/>
      <c r="BA143" s="972"/>
      <c r="BB143" s="973"/>
      <c r="BC143" s="973"/>
      <c r="BD143" s="973"/>
      <c r="BE143" s="973"/>
      <c r="BF143" s="973"/>
      <c r="BG143" s="973"/>
      <c r="BH143" s="973"/>
      <c r="BI143" s="582"/>
      <c r="BJ143" s="582"/>
      <c r="BK143" s="582"/>
      <c r="BL143" s="582"/>
      <c r="BM143" s="582"/>
      <c r="BN143" s="582"/>
      <c r="BO143" s="582"/>
      <c r="BP143" s="582"/>
      <c r="BQ143" s="582"/>
      <c r="BR143" s="582"/>
      <c r="BS143" s="972"/>
      <c r="BT143" s="973"/>
      <c r="BU143" s="973"/>
      <c r="BV143" s="973"/>
      <c r="BW143" s="973"/>
      <c r="BX143" s="973"/>
      <c r="BY143" s="973"/>
      <c r="BZ143" s="973"/>
      <c r="CA143" s="582"/>
      <c r="CB143" s="582"/>
      <c r="CC143" s="582"/>
      <c r="CD143" s="582"/>
      <c r="CE143" s="582"/>
      <c r="CF143" s="582"/>
      <c r="CG143" s="582"/>
      <c r="CH143" s="582"/>
      <c r="CI143" s="582"/>
      <c r="CJ143" s="1096"/>
      <c r="CK143" s="952"/>
      <c r="CL143" s="952"/>
      <c r="CM143" s="952"/>
      <c r="CN143" s="952"/>
      <c r="CO143" s="952"/>
      <c r="CP143" s="952"/>
      <c r="CQ143" s="952"/>
      <c r="CR143" s="952"/>
      <c r="CT143" s="320"/>
      <c r="CU143" s="320"/>
      <c r="CV143" s="320"/>
      <c r="CW143" s="320"/>
      <c r="CX143" s="320"/>
      <c r="CY143" s="320"/>
      <c r="CZ143" s="320"/>
      <c r="DA143" s="320"/>
      <c r="DB143" s="320"/>
      <c r="DC143" s="972"/>
      <c r="DD143" s="973"/>
      <c r="DE143" s="973"/>
      <c r="DF143" s="973"/>
      <c r="DG143" s="973"/>
      <c r="DH143" s="973"/>
      <c r="DI143" s="973"/>
      <c r="DJ143" s="973"/>
      <c r="DK143" s="320"/>
      <c r="DL143" s="320"/>
      <c r="DM143" s="320"/>
      <c r="DN143" s="320"/>
      <c r="DO143" s="320"/>
      <c r="DP143" s="320"/>
      <c r="DQ143" s="325"/>
      <c r="DR143" s="325"/>
      <c r="DS143" s="325"/>
      <c r="DT143" s="325"/>
      <c r="DU143" s="325"/>
      <c r="DV143" s="955"/>
      <c r="DW143" s="955"/>
      <c r="DX143" s="955"/>
      <c r="DY143" s="955"/>
      <c r="DZ143" s="955"/>
      <c r="EA143" s="955"/>
      <c r="EB143" s="955"/>
      <c r="EC143" s="325"/>
      <c r="ED143" s="742"/>
      <c r="EE143" s="637"/>
      <c r="EF143" s="324"/>
      <c r="EG143" s="324"/>
      <c r="EH143" s="324"/>
      <c r="EI143" s="619"/>
      <c r="EJ143" s="320"/>
      <c r="EK143" s="324"/>
      <c r="EL143" s="324"/>
      <c r="EM143" s="324"/>
      <c r="EN143" s="445"/>
      <c r="EO143" s="445"/>
      <c r="EP143" s="445"/>
      <c r="EQ143" s="445"/>
      <c r="ER143" s="320"/>
      <c r="EU143" s="324"/>
      <c r="EV143" s="324"/>
      <c r="EW143" s="324"/>
      <c r="EX143" s="445"/>
      <c r="EY143" s="445"/>
      <c r="EZ143" s="445"/>
      <c r="FA143" s="706"/>
      <c r="FH143" s="953"/>
      <c r="FI143" s="953"/>
      <c r="FJ143" s="953"/>
      <c r="FK143" s="953"/>
      <c r="FL143" s="953"/>
      <c r="FM143" s="953"/>
      <c r="FN143" s="953"/>
      <c r="IA143" s="695"/>
    </row>
    <row r="144" spans="2:235" ht="8.25" customHeight="1" thickTop="1" x14ac:dyDescent="0.4">
      <c r="B144" s="1000"/>
      <c r="C144" s="1000"/>
      <c r="D144" s="1000"/>
      <c r="E144" s="1000"/>
      <c r="F144" s="950"/>
      <c r="G144" s="950"/>
      <c r="H144" s="950"/>
      <c r="I144" s="950"/>
      <c r="J144" s="324"/>
      <c r="K144" s="324"/>
      <c r="L144" s="324"/>
      <c r="N144" s="643"/>
      <c r="O144" s="391"/>
      <c r="P144" s="320"/>
      <c r="Q144" s="320"/>
      <c r="X144" s="642"/>
      <c r="Y144" s="642"/>
      <c r="Z144" s="642"/>
      <c r="AA144" s="319"/>
      <c r="AB144" s="320"/>
      <c r="AC144" s="393"/>
      <c r="AD144" s="393"/>
      <c r="AE144" s="393"/>
      <c r="AF144" s="393"/>
      <c r="AG144" s="320"/>
      <c r="AH144" s="973"/>
      <c r="AI144" s="973"/>
      <c r="AJ144" s="973"/>
      <c r="AK144" s="973"/>
      <c r="AL144" s="973"/>
      <c r="AM144" s="973"/>
      <c r="AN144" s="973"/>
      <c r="AO144" s="973"/>
      <c r="AP144" s="320"/>
      <c r="AQ144" s="320"/>
      <c r="AR144" s="320"/>
      <c r="AS144" s="320"/>
      <c r="AT144" s="320"/>
      <c r="AU144" s="320"/>
      <c r="AV144" s="320"/>
      <c r="AW144" s="320"/>
      <c r="AX144" s="582"/>
      <c r="AY144" s="582"/>
      <c r="AZ144" s="582"/>
      <c r="BA144" s="973"/>
      <c r="BB144" s="973"/>
      <c r="BC144" s="973"/>
      <c r="BD144" s="973"/>
      <c r="BE144" s="973"/>
      <c r="BF144" s="973"/>
      <c r="BG144" s="973"/>
      <c r="BH144" s="973"/>
      <c r="BN144" s="582"/>
      <c r="BO144" s="582"/>
      <c r="BP144" s="582"/>
      <c r="BQ144" s="582"/>
      <c r="BR144" s="582"/>
      <c r="BS144" s="973"/>
      <c r="BT144" s="973"/>
      <c r="BU144" s="973"/>
      <c r="BV144" s="973"/>
      <c r="BW144" s="973"/>
      <c r="BX144" s="973"/>
      <c r="BY144" s="973"/>
      <c r="BZ144" s="973"/>
      <c r="CA144" s="582"/>
      <c r="CB144" s="582"/>
      <c r="CC144" s="582"/>
      <c r="CD144" s="582"/>
      <c r="CE144" s="582"/>
      <c r="CF144" s="582"/>
      <c r="CG144" s="582"/>
      <c r="CH144" s="582"/>
      <c r="CI144" s="582"/>
      <c r="CJ144" s="952"/>
      <c r="CK144" s="952"/>
      <c r="CL144" s="952"/>
      <c r="CM144" s="952"/>
      <c r="CN144" s="952"/>
      <c r="CO144" s="952"/>
      <c r="CP144" s="952"/>
      <c r="CQ144" s="952"/>
      <c r="CR144" s="952"/>
      <c r="CT144" s="320"/>
      <c r="CU144" s="320"/>
      <c r="CV144" s="320"/>
      <c r="CW144" s="320"/>
      <c r="CX144" s="320"/>
      <c r="CY144" s="320"/>
      <c r="CZ144" s="320"/>
      <c r="DA144" s="320"/>
      <c r="DB144" s="582"/>
      <c r="DC144" s="973"/>
      <c r="DD144" s="973"/>
      <c r="DE144" s="973"/>
      <c r="DF144" s="973"/>
      <c r="DG144" s="973"/>
      <c r="DH144" s="973"/>
      <c r="DI144" s="973"/>
      <c r="DJ144" s="973"/>
      <c r="DK144" s="320"/>
      <c r="DL144" s="320"/>
      <c r="DM144" s="320"/>
      <c r="DN144" s="320"/>
      <c r="DO144" s="320"/>
      <c r="DP144" s="320"/>
      <c r="DQ144" s="325"/>
      <c r="DR144" s="325"/>
      <c r="DS144" s="325"/>
      <c r="DT144" s="325"/>
      <c r="DU144" s="325"/>
      <c r="DV144" s="955"/>
      <c r="DW144" s="955"/>
      <c r="DX144" s="955"/>
      <c r="DY144" s="955"/>
      <c r="DZ144" s="955"/>
      <c r="EA144" s="955"/>
      <c r="EB144" s="955"/>
      <c r="EC144" s="325"/>
      <c r="ED144" s="742"/>
      <c r="EE144" s="637"/>
      <c r="EF144" s="324"/>
      <c r="EG144" s="324"/>
      <c r="EH144" s="324"/>
      <c r="EI144" s="619"/>
      <c r="EJ144" s="320"/>
      <c r="EK144" s="320"/>
      <c r="EL144" s="614"/>
      <c r="EM144" s="614"/>
      <c r="EN144" s="614"/>
      <c r="EO144" s="614"/>
      <c r="EP144" s="614"/>
      <c r="ER144" s="616"/>
      <c r="EU144" s="324"/>
      <c r="EV144" s="324"/>
      <c r="EW144" s="324"/>
      <c r="EX144" s="324"/>
      <c r="EY144" s="324"/>
      <c r="EZ144" s="324"/>
      <c r="FA144" s="324"/>
      <c r="FB144" s="942" t="str">
        <f>TOTALS!$P$171</f>
        <v>TAG_162</v>
      </c>
      <c r="FC144" s="942"/>
      <c r="FD144" s="942"/>
      <c r="FE144" s="942"/>
      <c r="FF144" s="942" t="str">
        <f>TOTALS!$P$172</f>
        <v>TAG_163</v>
      </c>
      <c r="FG144" s="942"/>
      <c r="FH144" s="942"/>
      <c r="FI144" s="942"/>
      <c r="FJ144" s="942" t="str">
        <f>TOTALS!$P$173</f>
        <v>TAG_164</v>
      </c>
      <c r="FK144" s="942"/>
      <c r="FL144" s="942"/>
      <c r="FM144" s="942"/>
      <c r="FN144" s="942" t="str">
        <f>TOTALS!$P$174</f>
        <v>TAG_165</v>
      </c>
      <c r="FO144" s="942"/>
      <c r="FP144" s="942"/>
      <c r="FQ144" s="942"/>
      <c r="FR144" s="942" t="str">
        <f>TOTALS!$P$175</f>
        <v>TAG_166</v>
      </c>
      <c r="FS144" s="942"/>
      <c r="FT144" s="942"/>
      <c r="FU144" s="942"/>
      <c r="FV144" s="696"/>
      <c r="GT144" s="954"/>
      <c r="GU144" s="955"/>
      <c r="GV144" s="955"/>
      <c r="GW144" s="955"/>
      <c r="GX144" s="955"/>
      <c r="GY144" s="955"/>
      <c r="GZ144" s="955"/>
      <c r="IA144" s="695"/>
    </row>
    <row r="145" spans="8:235" ht="8.25" customHeight="1" x14ac:dyDescent="0.4">
      <c r="J145" s="599"/>
      <c r="N145" s="643"/>
      <c r="O145" s="320"/>
      <c r="P145" s="972"/>
      <c r="Q145" s="973"/>
      <c r="R145" s="973"/>
      <c r="S145" s="973"/>
      <c r="T145" s="973"/>
      <c r="U145" s="973"/>
      <c r="V145" s="973"/>
      <c r="W145" s="973"/>
      <c r="X145" s="642"/>
      <c r="Y145" s="642"/>
      <c r="Z145" s="642"/>
      <c r="AA145" s="320"/>
      <c r="AB145" s="320"/>
      <c r="AC145" s="393"/>
      <c r="AD145" s="393"/>
      <c r="AE145" s="393"/>
      <c r="AF145" s="393"/>
      <c r="AG145" s="320"/>
      <c r="AH145" s="973"/>
      <c r="AI145" s="973"/>
      <c r="AJ145" s="973"/>
      <c r="AK145" s="973"/>
      <c r="AL145" s="973"/>
      <c r="AM145" s="973"/>
      <c r="AN145" s="973"/>
      <c r="AO145" s="973"/>
      <c r="AP145" s="320"/>
      <c r="AQ145" s="320"/>
      <c r="AR145" s="320"/>
      <c r="AS145" s="320"/>
      <c r="AT145" s="320"/>
      <c r="AU145" s="320"/>
      <c r="AV145" s="320"/>
      <c r="AW145" s="320"/>
      <c r="AX145" s="582"/>
      <c r="AY145" s="582"/>
      <c r="AZ145" s="582"/>
      <c r="BA145" s="973"/>
      <c r="BB145" s="973"/>
      <c r="BC145" s="973"/>
      <c r="BD145" s="973"/>
      <c r="BE145" s="973"/>
      <c r="BF145" s="973"/>
      <c r="BG145" s="973"/>
      <c r="BH145" s="973"/>
      <c r="BP145" s="582"/>
      <c r="BQ145" s="582"/>
      <c r="BR145" s="582"/>
      <c r="BS145" s="973"/>
      <c r="BT145" s="973"/>
      <c r="BU145" s="973"/>
      <c r="BV145" s="973"/>
      <c r="BW145" s="973"/>
      <c r="BX145" s="973"/>
      <c r="BY145" s="973"/>
      <c r="BZ145" s="973"/>
      <c r="CA145" s="582"/>
      <c r="CG145" s="582"/>
      <c r="CH145" s="582"/>
      <c r="CI145" s="582"/>
      <c r="CJ145" s="952"/>
      <c r="CK145" s="952"/>
      <c r="CL145" s="952"/>
      <c r="CM145" s="952"/>
      <c r="CN145" s="952"/>
      <c r="CO145" s="952"/>
      <c r="CP145" s="952"/>
      <c r="CQ145" s="952"/>
      <c r="CR145" s="952"/>
      <c r="CT145" s="320"/>
      <c r="CU145" s="320"/>
      <c r="CV145" s="320"/>
      <c r="CW145" s="320"/>
      <c r="CX145" s="320"/>
      <c r="CY145" s="320"/>
      <c r="CZ145" s="320"/>
      <c r="DA145" s="320"/>
      <c r="DB145" s="582"/>
      <c r="DC145" s="973"/>
      <c r="DD145" s="973"/>
      <c r="DE145" s="973"/>
      <c r="DF145" s="973"/>
      <c r="DG145" s="973"/>
      <c r="DH145" s="973"/>
      <c r="DI145" s="973"/>
      <c r="DJ145" s="973"/>
      <c r="DK145" s="320"/>
      <c r="DL145" s="320"/>
      <c r="DM145" s="320"/>
      <c r="DN145" s="320"/>
      <c r="DO145" s="320"/>
      <c r="DP145" s="320"/>
      <c r="DQ145" s="325"/>
      <c r="DR145" s="325"/>
      <c r="DS145" s="325"/>
      <c r="DT145" s="325"/>
      <c r="DU145" s="325"/>
      <c r="DV145" s="955"/>
      <c r="DW145" s="955"/>
      <c r="DX145" s="955"/>
      <c r="DY145" s="955"/>
      <c r="DZ145" s="955"/>
      <c r="EA145" s="955"/>
      <c r="EB145" s="955"/>
      <c r="EC145" s="325"/>
      <c r="ED145" s="325"/>
      <c r="EE145" s="320"/>
      <c r="EF145" s="324"/>
      <c r="EG145" s="324"/>
      <c r="EH145" s="324"/>
      <c r="EI145" s="393"/>
      <c r="ER145" s="320"/>
      <c r="ET145" s="622"/>
      <c r="EU145" s="324"/>
      <c r="EV145" s="324"/>
      <c r="EW145" s="324"/>
      <c r="EX145" s="324"/>
      <c r="EY145" s="324"/>
      <c r="EZ145" s="324"/>
      <c r="FA145" s="324"/>
      <c r="FB145" s="943"/>
      <c r="FC145" s="943"/>
      <c r="FD145" s="943"/>
      <c r="FE145" s="943"/>
      <c r="FF145" s="943"/>
      <c r="FG145" s="943"/>
      <c r="FH145" s="943"/>
      <c r="FI145" s="943"/>
      <c r="FJ145" s="943"/>
      <c r="FK145" s="943"/>
      <c r="FL145" s="943"/>
      <c r="FM145" s="943"/>
      <c r="FN145" s="943"/>
      <c r="FO145" s="943"/>
      <c r="FP145" s="943"/>
      <c r="FQ145" s="943"/>
      <c r="FR145" s="943"/>
      <c r="FS145" s="943"/>
      <c r="FT145" s="943"/>
      <c r="FU145" s="943"/>
      <c r="FW145" s="696"/>
      <c r="GT145" s="955"/>
      <c r="GU145" s="955"/>
      <c r="GV145" s="955"/>
      <c r="GW145" s="955"/>
      <c r="GX145" s="955"/>
      <c r="GY145" s="955"/>
      <c r="GZ145" s="955"/>
      <c r="IA145" s="695"/>
    </row>
    <row r="146" spans="8:235" ht="8.25" customHeight="1" x14ac:dyDescent="0.4">
      <c r="I146" s="599"/>
      <c r="O146" s="320"/>
      <c r="P146" s="973"/>
      <c r="Q146" s="973"/>
      <c r="R146" s="973"/>
      <c r="S146" s="973"/>
      <c r="T146" s="973"/>
      <c r="U146" s="973"/>
      <c r="V146" s="973"/>
      <c r="W146" s="973"/>
      <c r="X146" s="642"/>
      <c r="Y146" s="642"/>
      <c r="Z146" s="642"/>
      <c r="AA146" s="320"/>
      <c r="AB146" s="320"/>
      <c r="AC146" s="320"/>
      <c r="AD146" s="320"/>
      <c r="AE146" s="320"/>
      <c r="AF146" s="320"/>
      <c r="AG146" s="320"/>
      <c r="AH146" s="973"/>
      <c r="AI146" s="973"/>
      <c r="AJ146" s="973"/>
      <c r="AK146" s="973"/>
      <c r="AL146" s="973"/>
      <c r="AM146" s="973"/>
      <c r="AN146" s="973"/>
      <c r="AO146" s="973"/>
      <c r="AP146" s="616"/>
      <c r="AQ146" s="642"/>
      <c r="AR146" s="642"/>
      <c r="AS146" s="642"/>
      <c r="AT146" s="642"/>
      <c r="AU146" s="642"/>
      <c r="AV146" s="642"/>
      <c r="AW146" s="642"/>
      <c r="AX146" s="690"/>
      <c r="AY146" s="322"/>
      <c r="AZ146" s="322"/>
      <c r="BA146" s="973"/>
      <c r="BB146" s="973"/>
      <c r="BC146" s="973"/>
      <c r="BD146" s="973"/>
      <c r="BE146" s="973"/>
      <c r="BF146" s="973"/>
      <c r="BG146" s="973"/>
      <c r="BH146" s="973"/>
      <c r="BP146" s="582"/>
      <c r="BQ146" s="690"/>
      <c r="BR146" s="322"/>
      <c r="BS146" s="973"/>
      <c r="BT146" s="973"/>
      <c r="BU146" s="973"/>
      <c r="BV146" s="973"/>
      <c r="BW146" s="973"/>
      <c r="BX146" s="973"/>
      <c r="BY146" s="973"/>
      <c r="BZ146" s="973"/>
      <c r="CJ146" s="952"/>
      <c r="CK146" s="952"/>
      <c r="CL146" s="952"/>
      <c r="CM146" s="952"/>
      <c r="CN146" s="952"/>
      <c r="CO146" s="952"/>
      <c r="CP146" s="952"/>
      <c r="CQ146" s="952"/>
      <c r="CR146" s="952"/>
      <c r="CY146" s="320"/>
      <c r="CZ146" s="320"/>
      <c r="DA146" s="320"/>
      <c r="DB146" s="320"/>
      <c r="DC146" s="973"/>
      <c r="DD146" s="973"/>
      <c r="DE146" s="973"/>
      <c r="DF146" s="973"/>
      <c r="DG146" s="973"/>
      <c r="DH146" s="973"/>
      <c r="DI146" s="973"/>
      <c r="DJ146" s="973"/>
      <c r="DO146" s="320"/>
      <c r="DP146" s="320"/>
      <c r="DQ146" s="325"/>
      <c r="DR146" s="325"/>
      <c r="DS146" s="325"/>
      <c r="DT146" s="325"/>
      <c r="DU146" s="325"/>
      <c r="DV146" s="955"/>
      <c r="DW146" s="955"/>
      <c r="DX146" s="955"/>
      <c r="DY146" s="955"/>
      <c r="DZ146" s="955"/>
      <c r="EA146" s="955"/>
      <c r="EB146" s="955"/>
      <c r="EC146" s="740"/>
      <c r="ED146" s="323"/>
      <c r="EF146" s="637"/>
      <c r="EG146" s="637"/>
      <c r="EH146" s="637"/>
      <c r="EI146" s="637"/>
      <c r="EU146" s="324"/>
      <c r="EV146" s="324"/>
      <c r="EW146" s="324"/>
      <c r="EX146" s="324"/>
      <c r="FB146" s="943"/>
      <c r="FC146" s="943"/>
      <c r="FD146" s="943"/>
      <c r="FE146" s="943"/>
      <c r="FF146" s="943"/>
      <c r="FG146" s="943"/>
      <c r="FH146" s="943"/>
      <c r="FI146" s="943"/>
      <c r="FJ146" s="943"/>
      <c r="FK146" s="943"/>
      <c r="FL146" s="943"/>
      <c r="FM146" s="943"/>
      <c r="FN146" s="943"/>
      <c r="FO146" s="943"/>
      <c r="FP146" s="943"/>
      <c r="FQ146" s="943"/>
      <c r="FR146" s="943"/>
      <c r="FS146" s="943"/>
      <c r="FT146" s="943"/>
      <c r="FU146" s="943"/>
      <c r="FX146" s="696"/>
      <c r="GT146" s="955"/>
      <c r="GU146" s="955"/>
      <c r="GV146" s="955"/>
      <c r="GW146" s="955"/>
      <c r="GX146" s="955"/>
      <c r="GY146" s="955"/>
      <c r="GZ146" s="955"/>
      <c r="IA146" s="695"/>
    </row>
    <row r="147" spans="8:235" ht="8.25" customHeight="1" thickBot="1" x14ac:dyDescent="0.45">
      <c r="I147" s="599"/>
      <c r="O147" s="320"/>
      <c r="P147" s="973"/>
      <c r="Q147" s="973"/>
      <c r="R147" s="973"/>
      <c r="S147" s="973"/>
      <c r="T147" s="973"/>
      <c r="U147" s="973"/>
      <c r="V147" s="973"/>
      <c r="W147" s="973"/>
      <c r="X147" s="642"/>
      <c r="Y147" s="642"/>
      <c r="Z147" s="642"/>
      <c r="AA147" s="320"/>
      <c r="AB147" s="320"/>
      <c r="AC147" s="320"/>
      <c r="AD147" s="320"/>
      <c r="AE147" s="320"/>
      <c r="AF147" s="320"/>
      <c r="AG147" s="320"/>
      <c r="AH147" s="320"/>
      <c r="AI147" s="320"/>
      <c r="AJ147" s="320"/>
      <c r="AK147" s="320"/>
      <c r="AL147" s="320"/>
      <c r="AM147" s="320"/>
      <c r="AN147" s="320"/>
      <c r="AO147" s="320"/>
      <c r="AP147" s="616"/>
      <c r="AQ147" s="642"/>
      <c r="AR147" s="642"/>
      <c r="AS147" s="642"/>
      <c r="AT147" s="642"/>
      <c r="AU147" s="642"/>
      <c r="AV147" s="642"/>
      <c r="AW147" s="642"/>
      <c r="AX147" s="690"/>
      <c r="AY147" s="322"/>
      <c r="AZ147" s="322"/>
      <c r="BA147" s="322"/>
      <c r="BB147" s="322"/>
      <c r="BC147" s="322"/>
      <c r="BD147" s="322"/>
      <c r="BE147" s="322"/>
      <c r="BP147" s="582"/>
      <c r="BQ147" s="690"/>
      <c r="BR147" s="322"/>
      <c r="BS147" s="322"/>
      <c r="BT147" s="322"/>
      <c r="BU147" s="322"/>
      <c r="BV147" s="322"/>
      <c r="BW147" s="322"/>
      <c r="BX147" s="322"/>
      <c r="CJ147" s="582"/>
      <c r="CK147" s="644"/>
      <c r="CL147" s="690"/>
      <c r="CM147" s="322"/>
      <c r="CN147" s="322"/>
      <c r="CO147" s="322"/>
      <c r="CP147" s="322"/>
      <c r="CQ147" s="322"/>
      <c r="CR147" s="322"/>
      <c r="CS147" s="322"/>
      <c r="CY147" s="320"/>
      <c r="CZ147" s="320"/>
      <c r="DA147" s="320"/>
      <c r="DB147" s="320"/>
      <c r="DC147" s="690"/>
      <c r="DD147" s="322"/>
      <c r="DE147" s="322"/>
      <c r="DF147" s="322"/>
      <c r="DG147" s="322"/>
      <c r="DH147" s="322"/>
      <c r="DI147" s="322"/>
      <c r="DJ147" s="322"/>
      <c r="DO147" s="320"/>
      <c r="DP147" s="320"/>
      <c r="DQ147" s="325"/>
      <c r="DR147" s="325"/>
      <c r="DS147" s="325"/>
      <c r="DT147" s="325"/>
      <c r="DU147" s="325"/>
      <c r="DV147" s="323"/>
      <c r="DW147" s="323"/>
      <c r="DX147" s="323"/>
      <c r="DY147" s="323"/>
      <c r="DZ147" s="323"/>
      <c r="EA147" s="323"/>
      <c r="EB147" s="323"/>
      <c r="EC147" s="740"/>
      <c r="ED147" s="323"/>
      <c r="EF147" s="637"/>
      <c r="EG147" s="637"/>
      <c r="EH147" s="637"/>
      <c r="EI147" s="637"/>
      <c r="EU147" s="324"/>
      <c r="EV147" s="324"/>
      <c r="EW147" s="324"/>
      <c r="EX147" s="324"/>
      <c r="FB147" s="944"/>
      <c r="FC147" s="944"/>
      <c r="FD147" s="944"/>
      <c r="FE147" s="944"/>
      <c r="FF147" s="944"/>
      <c r="FG147" s="944"/>
      <c r="FH147" s="944"/>
      <c r="FI147" s="944"/>
      <c r="FJ147" s="944"/>
      <c r="FK147" s="944"/>
      <c r="FL147" s="944"/>
      <c r="FM147" s="944"/>
      <c r="FN147" s="944"/>
      <c r="FO147" s="944"/>
      <c r="FP147" s="944"/>
      <c r="FQ147" s="944"/>
      <c r="FR147" s="944"/>
      <c r="FS147" s="944"/>
      <c r="FT147" s="944"/>
      <c r="FU147" s="944"/>
      <c r="FY147" s="696"/>
      <c r="GT147" s="956"/>
      <c r="GU147" s="956"/>
      <c r="GV147" s="956"/>
      <c r="GW147" s="956"/>
      <c r="GX147" s="956"/>
      <c r="GY147" s="956"/>
      <c r="GZ147" s="956"/>
      <c r="HS147" s="658"/>
      <c r="HT147" s="658"/>
      <c r="HU147" s="658"/>
      <c r="HV147" s="658"/>
      <c r="IA147" s="695"/>
    </row>
    <row r="148" spans="8:235" ht="8.25" customHeight="1" thickTop="1" x14ac:dyDescent="0.4">
      <c r="I148" s="599"/>
      <c r="O148" s="320"/>
      <c r="P148" s="973"/>
      <c r="Q148" s="973"/>
      <c r="R148" s="973"/>
      <c r="S148" s="973"/>
      <c r="T148" s="973"/>
      <c r="U148" s="973"/>
      <c r="V148" s="973"/>
      <c r="W148" s="973"/>
      <c r="X148" s="642"/>
      <c r="Y148" s="642"/>
      <c r="Z148" s="642"/>
      <c r="AA148" s="320"/>
      <c r="AB148" s="320"/>
      <c r="AC148" s="320"/>
      <c r="AD148" s="320"/>
      <c r="AE148" s="320"/>
      <c r="AF148" s="320"/>
      <c r="AG148" s="320"/>
      <c r="AH148" s="320"/>
      <c r="AI148" s="320"/>
      <c r="AJ148" s="320"/>
      <c r="AK148" s="320"/>
      <c r="AL148" s="320"/>
      <c r="AM148" s="320"/>
      <c r="AN148" s="320"/>
      <c r="AO148" s="320"/>
      <c r="AP148" s="616"/>
      <c r="AQ148" s="642"/>
      <c r="AR148" s="642"/>
      <c r="AS148" s="642"/>
      <c r="AT148" s="642"/>
      <c r="AU148" s="642"/>
      <c r="AV148" s="642"/>
      <c r="AW148" s="642"/>
      <c r="AX148" s="690"/>
      <c r="AY148" s="322"/>
      <c r="AZ148" s="322"/>
      <c r="BA148" s="322"/>
      <c r="BB148" s="322"/>
      <c r="BC148" s="322"/>
      <c r="BD148" s="322"/>
      <c r="BE148" s="322"/>
      <c r="BP148" s="582"/>
      <c r="BQ148" s="690"/>
      <c r="BR148" s="322"/>
      <c r="BS148" s="322"/>
      <c r="BT148" s="322"/>
      <c r="BU148" s="322"/>
      <c r="BV148" s="322"/>
      <c r="BW148" s="322"/>
      <c r="BX148" s="322"/>
      <c r="CJ148" s="582"/>
      <c r="CK148" s="644"/>
      <c r="CL148" s="690"/>
      <c r="CM148" s="322"/>
      <c r="CN148" s="322"/>
      <c r="CO148" s="322"/>
      <c r="CP148" s="322"/>
      <c r="CQ148" s="322"/>
      <c r="CR148" s="322"/>
      <c r="CS148" s="322"/>
      <c r="CY148" s="320"/>
      <c r="CZ148" s="320"/>
      <c r="DA148" s="320"/>
      <c r="DB148" s="320"/>
      <c r="DC148" s="690"/>
      <c r="DD148" s="322"/>
      <c r="DE148" s="322"/>
      <c r="DF148" s="322"/>
      <c r="DG148" s="322"/>
      <c r="DH148" s="322"/>
      <c r="DI148" s="322"/>
      <c r="DJ148" s="322"/>
      <c r="DO148" s="320"/>
      <c r="DP148" s="320"/>
      <c r="DQ148" s="325"/>
      <c r="DR148" s="325"/>
      <c r="DS148" s="325"/>
      <c r="DT148" s="325"/>
      <c r="DU148" s="325"/>
      <c r="DV148" s="745"/>
      <c r="DW148" s="740"/>
      <c r="DX148" s="740"/>
      <c r="DY148" s="740"/>
      <c r="DZ148" s="740"/>
      <c r="EA148" s="740"/>
      <c r="EB148" s="740"/>
      <c r="EC148" s="740"/>
      <c r="ED148" s="323"/>
      <c r="EF148" s="637"/>
      <c r="EG148" s="637"/>
      <c r="EH148" s="637"/>
      <c r="EI148" s="637"/>
      <c r="EU148" s="324"/>
      <c r="EV148" s="324"/>
      <c r="EW148" s="324"/>
      <c r="EX148" s="324"/>
      <c r="FB148" s="945">
        <v>162</v>
      </c>
      <c r="FC148" s="945"/>
      <c r="FD148" s="945"/>
      <c r="FE148" s="945"/>
      <c r="FF148" s="945">
        <v>163</v>
      </c>
      <c r="FG148" s="945"/>
      <c r="FH148" s="945"/>
      <c r="FI148" s="945"/>
      <c r="FJ148" s="945">
        <v>164</v>
      </c>
      <c r="FK148" s="945"/>
      <c r="FL148" s="945"/>
      <c r="FM148" s="945"/>
      <c r="FN148" s="945">
        <v>165</v>
      </c>
      <c r="FO148" s="945"/>
      <c r="FP148" s="945"/>
      <c r="FQ148" s="945"/>
      <c r="FR148" s="945">
        <v>166</v>
      </c>
      <c r="FS148" s="945"/>
      <c r="FT148" s="945"/>
      <c r="FU148" s="945"/>
      <c r="FZ148" s="650"/>
      <c r="GA148" s="650"/>
      <c r="GB148" s="650"/>
      <c r="GC148" s="650"/>
      <c r="GD148" s="650"/>
      <c r="GE148" s="942" t="str">
        <f>TOTALS!$P$176</f>
        <v>TAG_167</v>
      </c>
      <c r="GF148" s="942"/>
      <c r="GG148" s="942"/>
      <c r="GH148" s="942"/>
      <c r="GI148" s="942" t="str">
        <f>TOTALS!$P$177</f>
        <v>TAG_168</v>
      </c>
      <c r="GJ148" s="942"/>
      <c r="GK148" s="942"/>
      <c r="GL148" s="942"/>
      <c r="GM148" s="942" t="str">
        <f>TOTALS!$P$178</f>
        <v>TAG_169</v>
      </c>
      <c r="GN148" s="942"/>
      <c r="GO148" s="942"/>
      <c r="GP148" s="942"/>
      <c r="GQ148" s="942" t="str">
        <f>TOTALS!$P$179</f>
        <v>TAG_170</v>
      </c>
      <c r="GR148" s="942"/>
      <c r="GS148" s="942"/>
      <c r="GT148" s="942"/>
      <c r="GU148" s="942" t="str">
        <f>TOTALS!$P$180</f>
        <v>TAG_171</v>
      </c>
      <c r="GV148" s="942"/>
      <c r="GW148" s="942"/>
      <c r="GX148" s="942"/>
      <c r="GY148" s="942" t="str">
        <f>TOTALS!$P$181</f>
        <v>TAG_172</v>
      </c>
      <c r="GZ148" s="942"/>
      <c r="HA148" s="942"/>
      <c r="HB148" s="942"/>
      <c r="HC148" s="942" t="str">
        <f>TOTALS!$P$182</f>
        <v>TAG_173</v>
      </c>
      <c r="HD148" s="942"/>
      <c r="HE148" s="942"/>
      <c r="HF148" s="942"/>
      <c r="HG148" s="942" t="str">
        <f>TOTALS!$P$183</f>
        <v>TAG_174</v>
      </c>
      <c r="HH148" s="942"/>
      <c r="HI148" s="942"/>
      <c r="HJ148" s="942"/>
      <c r="HK148" s="942" t="str">
        <f>TOTALS!$P$184</f>
        <v>TAG_175</v>
      </c>
      <c r="HL148" s="942"/>
      <c r="HM148" s="942"/>
      <c r="HN148" s="942"/>
      <c r="HO148" s="942" t="str">
        <f>TOTALS!$P$185</f>
        <v>TAG_176</v>
      </c>
      <c r="HP148" s="942"/>
      <c r="HQ148" s="942"/>
      <c r="HR148" s="942"/>
      <c r="HS148" s="942" t="str">
        <f>TOTALS!$P$186</f>
        <v>TAG_177</v>
      </c>
      <c r="HT148" s="942"/>
      <c r="HU148" s="942"/>
      <c r="HV148" s="942"/>
      <c r="IA148" s="695"/>
    </row>
    <row r="149" spans="8:235" ht="8.25" customHeight="1" x14ac:dyDescent="0.4">
      <c r="H149" s="645"/>
      <c r="I149" s="645"/>
      <c r="J149" s="645"/>
      <c r="N149" s="320"/>
      <c r="O149" s="320"/>
      <c r="P149" s="319"/>
      <c r="Q149" s="319"/>
      <c r="R149" s="319"/>
      <c r="S149" s="320"/>
      <c r="T149" s="320"/>
      <c r="U149" s="641"/>
      <c r="V149" s="641"/>
      <c r="W149" s="641"/>
      <c r="X149" s="641"/>
      <c r="Y149" s="641"/>
      <c r="Z149" s="642"/>
      <c r="AA149" s="642"/>
      <c r="AB149" s="644"/>
      <c r="AC149" s="644"/>
      <c r="AD149" s="644"/>
      <c r="AM149" s="320"/>
      <c r="AN149" s="320"/>
      <c r="AO149" s="320"/>
      <c r="AP149" s="642"/>
      <c r="AQ149" s="642"/>
      <c r="AR149" s="642"/>
      <c r="AS149" s="642"/>
      <c r="AT149" s="642"/>
      <c r="AU149" s="642"/>
      <c r="AV149" s="642"/>
      <c r="AW149" s="642"/>
      <c r="AX149" s="322"/>
      <c r="AY149" s="322"/>
      <c r="AZ149" s="322"/>
      <c r="BA149" s="322"/>
      <c r="BB149" s="322"/>
      <c r="BC149" s="322"/>
      <c r="BD149" s="322"/>
      <c r="BE149" s="322"/>
      <c r="BQ149" s="322"/>
      <c r="BR149" s="322"/>
      <c r="BS149" s="322"/>
      <c r="BT149" s="322"/>
      <c r="BU149" s="322"/>
      <c r="BV149" s="322"/>
      <c r="BW149" s="322"/>
      <c r="BX149" s="322"/>
      <c r="CL149" s="322"/>
      <c r="CM149" s="322"/>
      <c r="CN149" s="322"/>
      <c r="CO149" s="322"/>
      <c r="CP149" s="322"/>
      <c r="CQ149" s="322"/>
      <c r="CR149" s="322"/>
      <c r="CS149" s="322"/>
      <c r="CY149" s="320"/>
      <c r="CZ149" s="320"/>
      <c r="DA149" s="320"/>
      <c r="DB149" s="320"/>
      <c r="DC149" s="322"/>
      <c r="DD149" s="322"/>
      <c r="DE149" s="322"/>
      <c r="DF149" s="322"/>
      <c r="DG149" s="322"/>
      <c r="DH149" s="322"/>
      <c r="DI149" s="322"/>
      <c r="DJ149" s="322"/>
      <c r="DO149" s="320"/>
      <c r="DP149" s="320"/>
      <c r="DQ149" s="320"/>
      <c r="DR149" s="320"/>
      <c r="DS149" s="320"/>
      <c r="EC149" s="322"/>
      <c r="EF149" s="637"/>
      <c r="EG149" s="637"/>
      <c r="EH149" s="324"/>
      <c r="EI149" s="324"/>
      <c r="FB149" s="945"/>
      <c r="FC149" s="945"/>
      <c r="FD149" s="945"/>
      <c r="FE149" s="945"/>
      <c r="FF149" s="945"/>
      <c r="FG149" s="945"/>
      <c r="FH149" s="945"/>
      <c r="FI149" s="945"/>
      <c r="FJ149" s="945"/>
      <c r="FK149" s="945"/>
      <c r="FL149" s="945"/>
      <c r="FM149" s="945"/>
      <c r="FN149" s="945"/>
      <c r="FO149" s="945"/>
      <c r="FP149" s="945"/>
      <c r="FQ149" s="945"/>
      <c r="FR149" s="945"/>
      <c r="FS149" s="945"/>
      <c r="FT149" s="945"/>
      <c r="FU149" s="945"/>
      <c r="GE149" s="943"/>
      <c r="GF149" s="943"/>
      <c r="GG149" s="943"/>
      <c r="GH149" s="943"/>
      <c r="GI149" s="943"/>
      <c r="GJ149" s="943"/>
      <c r="GK149" s="943"/>
      <c r="GL149" s="943"/>
      <c r="GM149" s="943"/>
      <c r="GN149" s="943"/>
      <c r="GO149" s="943"/>
      <c r="GP149" s="943"/>
      <c r="GQ149" s="943"/>
      <c r="GR149" s="943"/>
      <c r="GS149" s="943"/>
      <c r="GT149" s="943"/>
      <c r="GU149" s="943"/>
      <c r="GV149" s="943"/>
      <c r="GW149" s="943"/>
      <c r="GX149" s="943"/>
      <c r="GY149" s="943"/>
      <c r="GZ149" s="943"/>
      <c r="HA149" s="943"/>
      <c r="HB149" s="943"/>
      <c r="HC149" s="943"/>
      <c r="HD149" s="943"/>
      <c r="HE149" s="943"/>
      <c r="HF149" s="943"/>
      <c r="HG149" s="943"/>
      <c r="HH149" s="943"/>
      <c r="HI149" s="943"/>
      <c r="HJ149" s="943"/>
      <c r="HK149" s="943"/>
      <c r="HL149" s="943"/>
      <c r="HM149" s="943"/>
      <c r="HN149" s="943"/>
      <c r="HO149" s="943"/>
      <c r="HP149" s="943"/>
      <c r="HQ149" s="943"/>
      <c r="HR149" s="943"/>
      <c r="HS149" s="943"/>
      <c r="HT149" s="943"/>
      <c r="HU149" s="943"/>
      <c r="HV149" s="943"/>
      <c r="IA149" s="695"/>
    </row>
    <row r="150" spans="8:235" ht="8.25" customHeight="1" x14ac:dyDescent="0.4">
      <c r="U150" s="641"/>
      <c r="V150" s="641"/>
      <c r="W150" s="641"/>
      <c r="X150" s="641"/>
      <c r="Y150" s="642"/>
      <c r="Z150" s="642"/>
      <c r="AA150" s="642"/>
      <c r="AB150" s="644"/>
      <c r="AC150" s="644"/>
      <c r="AD150" s="644"/>
      <c r="AF150" s="690"/>
      <c r="AG150" s="322"/>
      <c r="AH150" s="322"/>
      <c r="AI150" s="322"/>
      <c r="AJ150" s="322"/>
      <c r="AK150" s="322"/>
      <c r="AL150" s="322"/>
      <c r="AM150" s="322"/>
      <c r="AN150" s="320"/>
      <c r="AO150" s="320"/>
      <c r="AP150" s="642"/>
      <c r="AQ150" s="642"/>
      <c r="AR150" s="642"/>
      <c r="AS150" s="642"/>
      <c r="AT150" s="642"/>
      <c r="AU150" s="642"/>
      <c r="AV150" s="642"/>
      <c r="AW150" s="642"/>
      <c r="AX150" s="322"/>
      <c r="AY150" s="322"/>
      <c r="AZ150" s="322"/>
      <c r="BA150" s="322"/>
      <c r="BB150" s="322"/>
      <c r="BC150" s="322"/>
      <c r="BD150" s="322"/>
      <c r="BE150" s="322"/>
      <c r="BQ150" s="322"/>
      <c r="BR150" s="322"/>
      <c r="BS150" s="322"/>
      <c r="BT150" s="322"/>
      <c r="BU150" s="322"/>
      <c r="BV150" s="322"/>
      <c r="BW150" s="322"/>
      <c r="BX150" s="322"/>
      <c r="CL150" s="322"/>
      <c r="CM150" s="322"/>
      <c r="CN150" s="322"/>
      <c r="CO150" s="322"/>
      <c r="CP150" s="322"/>
      <c r="CQ150" s="322"/>
      <c r="CR150" s="322"/>
      <c r="CS150" s="322"/>
      <c r="DC150" s="322"/>
      <c r="DD150" s="322"/>
      <c r="DE150" s="322"/>
      <c r="DF150" s="322"/>
      <c r="DG150" s="322"/>
      <c r="DH150" s="322"/>
      <c r="DI150" s="322"/>
      <c r="DJ150" s="322"/>
      <c r="DO150" s="320"/>
      <c r="DP150" s="320"/>
      <c r="DQ150" s="320"/>
      <c r="DR150" s="320"/>
      <c r="DS150" s="320"/>
      <c r="EC150" s="322"/>
      <c r="EF150" s="637"/>
      <c r="EG150" s="637"/>
      <c r="EH150" s="324"/>
      <c r="EI150" s="324"/>
      <c r="FB150" s="945"/>
      <c r="FC150" s="945"/>
      <c r="FD150" s="945"/>
      <c r="FE150" s="945"/>
      <c r="FF150" s="945"/>
      <c r="FG150" s="945"/>
      <c r="FH150" s="945"/>
      <c r="FI150" s="945"/>
      <c r="FJ150" s="945"/>
      <c r="FK150" s="945"/>
      <c r="FL150" s="945"/>
      <c r="FM150" s="945"/>
      <c r="FN150" s="945"/>
      <c r="FO150" s="945"/>
      <c r="FP150" s="945"/>
      <c r="FQ150" s="945"/>
      <c r="FR150" s="945"/>
      <c r="FS150" s="945"/>
      <c r="FT150" s="945"/>
      <c r="FU150" s="945"/>
      <c r="GE150" s="943"/>
      <c r="GF150" s="943"/>
      <c r="GG150" s="943"/>
      <c r="GH150" s="943"/>
      <c r="GI150" s="943"/>
      <c r="GJ150" s="943"/>
      <c r="GK150" s="943"/>
      <c r="GL150" s="943"/>
      <c r="GM150" s="943"/>
      <c r="GN150" s="943"/>
      <c r="GO150" s="943"/>
      <c r="GP150" s="943"/>
      <c r="GQ150" s="943"/>
      <c r="GR150" s="943"/>
      <c r="GS150" s="943"/>
      <c r="GT150" s="943"/>
      <c r="GU150" s="943"/>
      <c r="GV150" s="943"/>
      <c r="GW150" s="943"/>
      <c r="GX150" s="943"/>
      <c r="GY150" s="943"/>
      <c r="GZ150" s="943"/>
      <c r="HA150" s="943"/>
      <c r="HB150" s="943"/>
      <c r="HC150" s="943"/>
      <c r="HD150" s="943"/>
      <c r="HE150" s="943"/>
      <c r="HF150" s="943"/>
      <c r="HG150" s="943"/>
      <c r="HH150" s="943"/>
      <c r="HI150" s="943"/>
      <c r="HJ150" s="943"/>
      <c r="HK150" s="943"/>
      <c r="HL150" s="943"/>
      <c r="HM150" s="943"/>
      <c r="HN150" s="943"/>
      <c r="HO150" s="943"/>
      <c r="HP150" s="943"/>
      <c r="HQ150" s="943"/>
      <c r="HR150" s="943"/>
      <c r="HS150" s="943"/>
      <c r="HT150" s="943"/>
      <c r="HU150" s="943"/>
      <c r="HV150" s="943"/>
      <c r="IA150" s="695"/>
    </row>
    <row r="151" spans="8:235" ht="8.25" customHeight="1" x14ac:dyDescent="0.4">
      <c r="U151" s="641"/>
      <c r="V151" s="641"/>
      <c r="W151" s="641"/>
      <c r="X151" s="641"/>
      <c r="Y151" s="642"/>
      <c r="Z151" s="633"/>
      <c r="AA151" s="633"/>
      <c r="AB151" s="644"/>
      <c r="AC151" s="644"/>
      <c r="AD151" s="644"/>
      <c r="AF151" s="322"/>
      <c r="AG151" s="322"/>
      <c r="AH151" s="322"/>
      <c r="AI151" s="322"/>
      <c r="AJ151" s="322"/>
      <c r="AK151" s="322"/>
      <c r="AL151" s="322"/>
      <c r="AM151" s="322"/>
      <c r="AN151" s="622"/>
      <c r="AO151" s="622"/>
      <c r="AP151" s="622"/>
      <c r="AQ151" s="642"/>
      <c r="AR151" s="642"/>
      <c r="AU151" s="633"/>
      <c r="AV151" s="633"/>
      <c r="AW151" s="633"/>
      <c r="AX151" s="322"/>
      <c r="AY151" s="322"/>
      <c r="AZ151" s="322"/>
      <c r="BA151" s="322"/>
      <c r="BB151" s="322"/>
      <c r="BC151" s="322"/>
      <c r="BD151" s="322"/>
      <c r="BE151" s="322"/>
      <c r="BK151" s="320"/>
      <c r="BP151" s="633"/>
      <c r="BQ151" s="322"/>
      <c r="BR151" s="322"/>
      <c r="BS151" s="322"/>
      <c r="BT151" s="322"/>
      <c r="BU151" s="322"/>
      <c r="BV151" s="322"/>
      <c r="BW151" s="322"/>
      <c r="BX151" s="322"/>
      <c r="CL151" s="322"/>
      <c r="CM151" s="322"/>
      <c r="CN151" s="322"/>
      <c r="CO151" s="322"/>
      <c r="CP151" s="322"/>
      <c r="CQ151" s="322"/>
      <c r="CR151" s="322"/>
      <c r="CS151" s="322"/>
      <c r="DC151" s="322"/>
      <c r="DD151" s="322"/>
      <c r="DE151" s="322"/>
      <c r="DF151" s="322"/>
      <c r="DG151" s="322"/>
      <c r="DH151" s="322"/>
      <c r="DI151" s="322"/>
      <c r="DJ151" s="322"/>
      <c r="DO151" s="633"/>
      <c r="EC151" s="322"/>
      <c r="EF151" s="637"/>
      <c r="EG151" s="637"/>
      <c r="EH151" s="324"/>
      <c r="EI151" s="324"/>
      <c r="EJ151" s="644"/>
      <c r="EK151" s="644"/>
      <c r="EL151" s="644"/>
      <c r="EM151" s="644"/>
      <c r="EN151" s="644"/>
      <c r="EO151" s="644"/>
      <c r="EP151" s="644"/>
      <c r="FB151" s="945"/>
      <c r="FC151" s="945"/>
      <c r="FD151" s="945"/>
      <c r="FE151" s="945"/>
      <c r="FF151" s="945"/>
      <c r="FG151" s="945"/>
      <c r="FH151" s="945"/>
      <c r="FI151" s="945"/>
      <c r="FJ151" s="945"/>
      <c r="FK151" s="945"/>
      <c r="FL151" s="945"/>
      <c r="FM151" s="945"/>
      <c r="FN151" s="945"/>
      <c r="FO151" s="945"/>
      <c r="FP151" s="945"/>
      <c r="FQ151" s="945"/>
      <c r="FR151" s="945"/>
      <c r="FS151" s="945"/>
      <c r="FT151" s="945"/>
      <c r="FU151" s="945"/>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IA151" s="695"/>
    </row>
    <row r="152" spans="8:235" ht="8.25" customHeight="1" x14ac:dyDescent="0.45">
      <c r="H152" s="446"/>
      <c r="I152" s="446"/>
      <c r="J152" s="446"/>
      <c r="U152" s="641"/>
      <c r="V152" s="641"/>
      <c r="W152" s="641"/>
      <c r="X152" s="641"/>
      <c r="Y152" s="320"/>
      <c r="Z152" s="633"/>
      <c r="AA152" s="633"/>
      <c r="AB152" s="644"/>
      <c r="AC152" s="644"/>
      <c r="AD152" s="954"/>
      <c r="AE152" s="955"/>
      <c r="AF152" s="955"/>
      <c r="AG152" s="955"/>
      <c r="AH152" s="955"/>
      <c r="AI152" s="955"/>
      <c r="AJ152" s="955"/>
      <c r="AK152" s="322"/>
      <c r="AL152" s="322"/>
      <c r="AM152" s="322"/>
      <c r="AN152" s="622"/>
      <c r="AO152" s="622"/>
      <c r="AP152" s="622"/>
      <c r="AQ152" s="642"/>
      <c r="AR152" s="642"/>
      <c r="AU152" s="633"/>
      <c r="AV152" s="954"/>
      <c r="AW152" s="955"/>
      <c r="AX152" s="955"/>
      <c r="AY152" s="955"/>
      <c r="AZ152" s="955"/>
      <c r="BA152" s="955"/>
      <c r="BB152" s="955"/>
      <c r="BF152" s="633"/>
      <c r="BG152" s="320"/>
      <c r="BH152" s="320"/>
      <c r="BI152" s="320"/>
      <c r="BJ152" s="320"/>
      <c r="BK152" s="954"/>
      <c r="BL152" s="955"/>
      <c r="BM152" s="955"/>
      <c r="BN152" s="955"/>
      <c r="BO152" s="955"/>
      <c r="BP152" s="955"/>
      <c r="BQ152" s="955"/>
      <c r="BR152" s="324"/>
      <c r="BZ152" s="633"/>
      <c r="CA152" s="633"/>
      <c r="CB152" s="951"/>
      <c r="CC152" s="952"/>
      <c r="CD152" s="952"/>
      <c r="CE152" s="952"/>
      <c r="CF152" s="952"/>
      <c r="CG152" s="952"/>
      <c r="CH152" s="952"/>
      <c r="CI152" s="324"/>
      <c r="CR152" s="978"/>
      <c r="CS152" s="978"/>
      <c r="CT152" s="978"/>
      <c r="CU152" s="978"/>
      <c r="CV152" s="978"/>
      <c r="CW152" s="978"/>
      <c r="CX152" s="978"/>
      <c r="CY152" s="324"/>
      <c r="DH152" s="951"/>
      <c r="DI152" s="952"/>
      <c r="DJ152" s="952"/>
      <c r="DK152" s="952"/>
      <c r="DL152" s="952"/>
      <c r="DM152" s="952"/>
      <c r="DN152" s="952"/>
      <c r="DO152" s="324"/>
      <c r="DQ152" s="622"/>
      <c r="DR152" s="622"/>
      <c r="DS152" s="622"/>
      <c r="EB152" s="951"/>
      <c r="EC152" s="952"/>
      <c r="ED152" s="952"/>
      <c r="EE152" s="952"/>
      <c r="EF152" s="952"/>
      <c r="EG152" s="952"/>
      <c r="EH152" s="952"/>
      <c r="EI152" s="324"/>
      <c r="EJ152" s="622"/>
      <c r="EK152" s="622"/>
      <c r="EL152" s="622"/>
      <c r="EM152" s="622"/>
      <c r="EN152" s="622"/>
      <c r="EO152" s="622"/>
      <c r="EP152" s="622"/>
      <c r="FD152" s="622"/>
      <c r="GE152" s="945">
        <v>167</v>
      </c>
      <c r="GF152" s="945"/>
      <c r="GG152" s="945"/>
      <c r="GH152" s="945"/>
      <c r="GI152" s="945">
        <v>168</v>
      </c>
      <c r="GJ152" s="945"/>
      <c r="GK152" s="945"/>
      <c r="GL152" s="945"/>
      <c r="GM152" s="945">
        <v>169</v>
      </c>
      <c r="GN152" s="945"/>
      <c r="GO152" s="945"/>
      <c r="GP152" s="945"/>
      <c r="GQ152" s="945">
        <v>170</v>
      </c>
      <c r="GR152" s="945"/>
      <c r="GS152" s="945"/>
      <c r="GT152" s="945"/>
      <c r="GU152" s="945">
        <v>171</v>
      </c>
      <c r="GV152" s="945"/>
      <c r="GW152" s="945"/>
      <c r="GX152" s="945"/>
      <c r="GY152" s="945">
        <v>172</v>
      </c>
      <c r="GZ152" s="945"/>
      <c r="HA152" s="945"/>
      <c r="HB152" s="945"/>
      <c r="HC152" s="945">
        <v>173</v>
      </c>
      <c r="HD152" s="945"/>
      <c r="HE152" s="945"/>
      <c r="HF152" s="945"/>
      <c r="HG152" s="945">
        <v>174</v>
      </c>
      <c r="HH152" s="945"/>
      <c r="HI152" s="945"/>
      <c r="HJ152" s="945"/>
      <c r="HK152" s="945">
        <v>175</v>
      </c>
      <c r="HL152" s="945"/>
      <c r="HM152" s="945"/>
      <c r="HN152" s="945"/>
      <c r="HO152" s="945">
        <v>176</v>
      </c>
      <c r="HP152" s="945"/>
      <c r="HQ152" s="945"/>
      <c r="HR152" s="945"/>
      <c r="HS152" s="961">
        <v>177</v>
      </c>
      <c r="HT152" s="961"/>
      <c r="HU152" s="961"/>
      <c r="HV152" s="961"/>
      <c r="IA152" s="695"/>
    </row>
    <row r="153" spans="8:235" ht="8.25" customHeight="1" x14ac:dyDescent="0.45">
      <c r="H153" s="446"/>
      <c r="I153" s="446"/>
      <c r="J153" s="446"/>
      <c r="U153" s="320"/>
      <c r="V153" s="320"/>
      <c r="W153" s="641"/>
      <c r="X153" s="642"/>
      <c r="Y153" s="320"/>
      <c r="Z153" s="633"/>
      <c r="AA153" s="633"/>
      <c r="AB153" s="633"/>
      <c r="AC153" s="633"/>
      <c r="AD153" s="955"/>
      <c r="AE153" s="955"/>
      <c r="AF153" s="955"/>
      <c r="AG153" s="955"/>
      <c r="AH153" s="955"/>
      <c r="AI153" s="955"/>
      <c r="AJ153" s="955"/>
      <c r="AK153" s="322"/>
      <c r="AL153" s="322"/>
      <c r="AM153" s="322"/>
      <c r="AN153" s="622"/>
      <c r="AO153" s="622"/>
      <c r="AP153" s="622"/>
      <c r="AU153" s="633"/>
      <c r="AV153" s="955"/>
      <c r="AW153" s="955"/>
      <c r="AX153" s="955"/>
      <c r="AY153" s="955"/>
      <c r="AZ153" s="955"/>
      <c r="BA153" s="955"/>
      <c r="BB153" s="955"/>
      <c r="BE153" s="949"/>
      <c r="BF153" s="950"/>
      <c r="BG153" s="950"/>
      <c r="BH153" s="950"/>
      <c r="BI153" s="950"/>
      <c r="BK153" s="955"/>
      <c r="BL153" s="955"/>
      <c r="BM153" s="955"/>
      <c r="BN153" s="955"/>
      <c r="BO153" s="955"/>
      <c r="BP153" s="955"/>
      <c r="BQ153" s="955"/>
      <c r="BR153" s="324"/>
      <c r="BT153" s="949"/>
      <c r="BU153" s="950"/>
      <c r="BV153" s="950"/>
      <c r="BW153" s="950"/>
      <c r="BX153" s="950"/>
      <c r="BZ153" s="633"/>
      <c r="CA153" s="633"/>
      <c r="CB153" s="952"/>
      <c r="CC153" s="952"/>
      <c r="CD153" s="952"/>
      <c r="CE153" s="952"/>
      <c r="CF153" s="952"/>
      <c r="CG153" s="952"/>
      <c r="CH153" s="952"/>
      <c r="CI153" s="324"/>
      <c r="CJ153" s="589"/>
      <c r="CK153" s="589"/>
      <c r="CR153" s="978"/>
      <c r="CS153" s="978"/>
      <c r="CT153" s="978"/>
      <c r="CU153" s="978"/>
      <c r="CV153" s="978"/>
      <c r="CW153" s="978"/>
      <c r="CX153" s="978"/>
      <c r="CY153" s="324"/>
      <c r="CZ153" s="589"/>
      <c r="DA153" s="589"/>
      <c r="DB153" s="589"/>
      <c r="DC153" s="589"/>
      <c r="DD153" s="633"/>
      <c r="DE153" s="633"/>
      <c r="DF153" s="633"/>
      <c r="DG153" s="633"/>
      <c r="DH153" s="952"/>
      <c r="DI153" s="952"/>
      <c r="DJ153" s="952"/>
      <c r="DK153" s="952"/>
      <c r="DL153" s="952"/>
      <c r="DM153" s="952"/>
      <c r="DN153" s="952"/>
      <c r="DO153" s="324"/>
      <c r="DP153" s="589"/>
      <c r="DQ153" s="622"/>
      <c r="DR153" s="622"/>
      <c r="DS153" s="622"/>
      <c r="DT153" s="622"/>
      <c r="DU153" s="622"/>
      <c r="DV153" s="622"/>
      <c r="DW153" s="622"/>
      <c r="DX153" s="622"/>
      <c r="DY153" s="391"/>
      <c r="DZ153" s="391"/>
      <c r="EA153" s="621"/>
      <c r="EB153" s="952"/>
      <c r="EC153" s="952"/>
      <c r="ED153" s="952"/>
      <c r="EE153" s="952"/>
      <c r="EF153" s="952"/>
      <c r="EG153" s="952"/>
      <c r="EH153" s="952"/>
      <c r="EJ153" s="592"/>
      <c r="EK153" s="592"/>
      <c r="EL153" s="592"/>
      <c r="EM153" s="592"/>
      <c r="EN153" s="592"/>
      <c r="EO153" s="622"/>
      <c r="EP153" s="622"/>
      <c r="GE153" s="945"/>
      <c r="GF153" s="945"/>
      <c r="GG153" s="945"/>
      <c r="GH153" s="945"/>
      <c r="GI153" s="945"/>
      <c r="GJ153" s="945"/>
      <c r="GK153" s="945"/>
      <c r="GL153" s="945"/>
      <c r="GM153" s="945"/>
      <c r="GN153" s="945"/>
      <c r="GO153" s="945"/>
      <c r="GP153" s="945"/>
      <c r="GQ153" s="945"/>
      <c r="GR153" s="945"/>
      <c r="GS153" s="945"/>
      <c r="GT153" s="945"/>
      <c r="GU153" s="945"/>
      <c r="GV153" s="945"/>
      <c r="GW153" s="945"/>
      <c r="GX153" s="945"/>
      <c r="GY153" s="945"/>
      <c r="GZ153" s="945"/>
      <c r="HA153" s="945"/>
      <c r="HB153" s="945"/>
      <c r="HC153" s="945"/>
      <c r="HD153" s="945"/>
      <c r="HE153" s="945"/>
      <c r="HF153" s="945"/>
      <c r="HG153" s="945"/>
      <c r="HH153" s="945"/>
      <c r="HI153" s="945"/>
      <c r="HJ153" s="945"/>
      <c r="HK153" s="945"/>
      <c r="HL153" s="945"/>
      <c r="HM153" s="945"/>
      <c r="HN153" s="945"/>
      <c r="HO153" s="945"/>
      <c r="HP153" s="945"/>
      <c r="HQ153" s="945"/>
      <c r="HR153" s="945"/>
      <c r="HS153" s="945"/>
      <c r="HT153" s="945"/>
      <c r="HU153" s="945"/>
      <c r="HV153" s="945"/>
      <c r="IA153" s="695"/>
    </row>
    <row r="154" spans="8:235" ht="8.25" customHeight="1" x14ac:dyDescent="0.45">
      <c r="H154" s="446"/>
      <c r="I154" s="446"/>
      <c r="J154" s="446"/>
      <c r="N154" s="446"/>
      <c r="T154" s="319"/>
      <c r="U154" s="320"/>
      <c r="V154" s="320"/>
      <c r="W154" s="642"/>
      <c r="Z154" s="633"/>
      <c r="AA154" s="633"/>
      <c r="AB154" s="633"/>
      <c r="AC154" s="633"/>
      <c r="AD154" s="955"/>
      <c r="AE154" s="955"/>
      <c r="AF154" s="955"/>
      <c r="AG154" s="955"/>
      <c r="AH154" s="955"/>
      <c r="AI154" s="955"/>
      <c r="AJ154" s="955"/>
      <c r="AK154" s="633"/>
      <c r="AL154" s="324"/>
      <c r="AM154" s="324"/>
      <c r="AU154" s="633"/>
      <c r="AV154" s="955"/>
      <c r="AW154" s="955"/>
      <c r="AX154" s="955"/>
      <c r="AY154" s="955"/>
      <c r="AZ154" s="955"/>
      <c r="BA154" s="955"/>
      <c r="BB154" s="955"/>
      <c r="BC154" s="633"/>
      <c r="BD154" s="633"/>
      <c r="BE154" s="950"/>
      <c r="BF154" s="950"/>
      <c r="BG154" s="950"/>
      <c r="BH154" s="950"/>
      <c r="BI154" s="950"/>
      <c r="BK154" s="955"/>
      <c r="BL154" s="955"/>
      <c r="BM154" s="955"/>
      <c r="BN154" s="955"/>
      <c r="BO154" s="955"/>
      <c r="BP154" s="955"/>
      <c r="BQ154" s="955"/>
      <c r="BR154" s="324"/>
      <c r="BS154" s="633"/>
      <c r="BT154" s="950"/>
      <c r="BU154" s="950"/>
      <c r="BV154" s="950"/>
      <c r="BW154" s="950"/>
      <c r="BX154" s="950"/>
      <c r="BY154" s="320"/>
      <c r="BZ154" s="320"/>
      <c r="CA154" s="320"/>
      <c r="CB154" s="952"/>
      <c r="CC154" s="952"/>
      <c r="CD154" s="952"/>
      <c r="CE154" s="952"/>
      <c r="CF154" s="952"/>
      <c r="CG154" s="952"/>
      <c r="CH154" s="952"/>
      <c r="CI154" s="324"/>
      <c r="CJ154" s="589"/>
      <c r="CK154" s="589"/>
      <c r="CL154" s="633"/>
      <c r="CM154" s="633"/>
      <c r="CN154" s="633"/>
      <c r="CO154" s="633"/>
      <c r="CP154" s="633"/>
      <c r="CQ154" s="633"/>
      <c r="CR154" s="978"/>
      <c r="CS154" s="978"/>
      <c r="CT154" s="978"/>
      <c r="CU154" s="978"/>
      <c r="CV154" s="978"/>
      <c r="CW154" s="978"/>
      <c r="CX154" s="978"/>
      <c r="CY154" s="324"/>
      <c r="CZ154" s="589"/>
      <c r="DA154" s="589"/>
      <c r="DB154" s="589"/>
      <c r="DC154" s="589"/>
      <c r="DD154" s="633"/>
      <c r="DE154" s="633"/>
      <c r="DF154" s="633"/>
      <c r="DG154" s="633"/>
      <c r="DH154" s="952"/>
      <c r="DI154" s="952"/>
      <c r="DJ154" s="952"/>
      <c r="DK154" s="952"/>
      <c r="DL154" s="952"/>
      <c r="DM154" s="952"/>
      <c r="DN154" s="952"/>
      <c r="DO154" s="324"/>
      <c r="DP154" s="589"/>
      <c r="DQ154" s="622"/>
      <c r="DR154" s="622"/>
      <c r="DS154" s="622"/>
      <c r="DT154" s="622"/>
      <c r="DU154" s="622"/>
      <c r="DV154" s="391"/>
      <c r="DW154" s="391"/>
      <c r="DX154" s="391"/>
      <c r="DY154" s="391"/>
      <c r="DZ154" s="391"/>
      <c r="EA154" s="589"/>
      <c r="EB154" s="952"/>
      <c r="EC154" s="952"/>
      <c r="ED154" s="952"/>
      <c r="EE154" s="952"/>
      <c r="EF154" s="952"/>
      <c r="EG154" s="952"/>
      <c r="EH154" s="952"/>
      <c r="EJ154" s="391"/>
      <c r="EK154" s="391"/>
      <c r="EL154" s="391"/>
      <c r="EM154" s="391"/>
      <c r="FC154" s="391"/>
      <c r="GE154" s="945"/>
      <c r="GF154" s="945"/>
      <c r="GG154" s="945"/>
      <c r="GH154" s="945"/>
      <c r="GI154" s="945"/>
      <c r="GJ154" s="945"/>
      <c r="GK154" s="945"/>
      <c r="GL154" s="945"/>
      <c r="GM154" s="945"/>
      <c r="GN154" s="945"/>
      <c r="GO154" s="945"/>
      <c r="GP154" s="945"/>
      <c r="GQ154" s="945"/>
      <c r="GR154" s="945"/>
      <c r="GS154" s="945"/>
      <c r="GT154" s="945"/>
      <c r="GU154" s="945"/>
      <c r="GV154" s="945"/>
      <c r="GW154" s="945"/>
      <c r="GX154" s="945"/>
      <c r="GY154" s="945"/>
      <c r="GZ154" s="945"/>
      <c r="HA154" s="945"/>
      <c r="HB154" s="945"/>
      <c r="HC154" s="945"/>
      <c r="HD154" s="945"/>
      <c r="HE154" s="945"/>
      <c r="HF154" s="945"/>
      <c r="HG154" s="945"/>
      <c r="HH154" s="945"/>
      <c r="HI154" s="945"/>
      <c r="HJ154" s="945"/>
      <c r="HK154" s="945"/>
      <c r="HL154" s="945"/>
      <c r="HM154" s="945"/>
      <c r="HN154" s="945"/>
      <c r="HO154" s="945"/>
      <c r="HP154" s="945"/>
      <c r="HQ154" s="945"/>
      <c r="HR154" s="945"/>
      <c r="HS154" s="945"/>
      <c r="HT154" s="945"/>
      <c r="HU154" s="945"/>
      <c r="HV154" s="945"/>
      <c r="IA154" s="695"/>
    </row>
    <row r="155" spans="8:235" ht="8.25" customHeight="1" x14ac:dyDescent="0.5">
      <c r="H155" s="446"/>
      <c r="I155" s="446"/>
      <c r="J155" s="446"/>
      <c r="N155" s="446"/>
      <c r="O155" s="582"/>
      <c r="P155" s="582"/>
      <c r="Q155" s="582"/>
      <c r="R155" s="582"/>
      <c r="S155" s="582"/>
      <c r="T155" s="582"/>
      <c r="U155" s="582"/>
      <c r="V155" s="582"/>
      <c r="W155" s="582"/>
      <c r="X155" s="582"/>
      <c r="AD155" s="955"/>
      <c r="AE155" s="955"/>
      <c r="AF155" s="955"/>
      <c r="AG155" s="955"/>
      <c r="AH155" s="955"/>
      <c r="AI155" s="955"/>
      <c r="AJ155" s="955"/>
      <c r="AK155" s="324"/>
      <c r="AL155" s="324"/>
      <c r="AM155" s="324"/>
      <c r="AU155" s="592"/>
      <c r="AV155" s="955"/>
      <c r="AW155" s="955"/>
      <c r="AX155" s="955"/>
      <c r="AY155" s="955"/>
      <c r="AZ155" s="955"/>
      <c r="BA155" s="955"/>
      <c r="BB155" s="955"/>
      <c r="BE155" s="950"/>
      <c r="BF155" s="950"/>
      <c r="BG155" s="950"/>
      <c r="BH155" s="950"/>
      <c r="BI155" s="950"/>
      <c r="BK155" s="955"/>
      <c r="BL155" s="955"/>
      <c r="BM155" s="955"/>
      <c r="BN155" s="955"/>
      <c r="BO155" s="955"/>
      <c r="BP155" s="955"/>
      <c r="BQ155" s="955"/>
      <c r="BR155" s="739"/>
      <c r="BT155" s="950"/>
      <c r="BU155" s="950"/>
      <c r="BV155" s="950"/>
      <c r="BW155" s="950"/>
      <c r="BX155" s="950"/>
      <c r="CA155" s="324"/>
      <c r="CB155" s="952"/>
      <c r="CC155" s="952"/>
      <c r="CD155" s="952"/>
      <c r="CE155" s="952"/>
      <c r="CF155" s="952"/>
      <c r="CG155" s="952"/>
      <c r="CH155" s="952"/>
      <c r="CI155" s="739"/>
      <c r="CJ155" s="589"/>
      <c r="CK155" s="589"/>
      <c r="CO155" s="320"/>
      <c r="CQ155" s="615"/>
      <c r="CR155" s="978"/>
      <c r="CS155" s="978"/>
      <c r="CT155" s="978"/>
      <c r="CU155" s="978"/>
      <c r="CV155" s="978"/>
      <c r="CW155" s="978"/>
      <c r="CX155" s="978"/>
      <c r="CY155" s="739"/>
      <c r="CZ155" s="589"/>
      <c r="DA155" s="589"/>
      <c r="DB155" s="589"/>
      <c r="DC155" s="589"/>
      <c r="DH155" s="952"/>
      <c r="DI155" s="952"/>
      <c r="DJ155" s="952"/>
      <c r="DK155" s="952"/>
      <c r="DL155" s="952"/>
      <c r="DM155" s="952"/>
      <c r="DN155" s="952"/>
      <c r="DO155" s="739"/>
      <c r="DP155" s="589"/>
      <c r="DS155" s="320"/>
      <c r="DT155" s="320"/>
      <c r="DU155" s="320"/>
      <c r="DW155" s="615"/>
      <c r="DX155" s="615"/>
      <c r="DY155" s="615"/>
      <c r="DZ155" s="615"/>
      <c r="EA155" s="589"/>
      <c r="EB155" s="952"/>
      <c r="EC155" s="952"/>
      <c r="ED155" s="952"/>
      <c r="EE155" s="952"/>
      <c r="EF155" s="952"/>
      <c r="EG155" s="952"/>
      <c r="EH155" s="952"/>
      <c r="EL155" s="621"/>
      <c r="EM155" s="589"/>
      <c r="EN155" s="589"/>
      <c r="EO155" s="589"/>
      <c r="EP155" s="589"/>
      <c r="ES155" s="320"/>
      <c r="EU155" s="320"/>
      <c r="EV155" s="320"/>
      <c r="EW155" s="320"/>
      <c r="EX155" s="320"/>
      <c r="FC155" s="320"/>
      <c r="GE155" s="945"/>
      <c r="GF155" s="945"/>
      <c r="GG155" s="945"/>
      <c r="GH155" s="945"/>
      <c r="GI155" s="945"/>
      <c r="GJ155" s="945"/>
      <c r="GK155" s="945"/>
      <c r="GL155" s="945"/>
      <c r="GM155" s="945"/>
      <c r="GN155" s="945"/>
      <c r="GO155" s="945"/>
      <c r="GP155" s="945"/>
      <c r="GQ155" s="945"/>
      <c r="GR155" s="945"/>
      <c r="GS155" s="945"/>
      <c r="GT155" s="945"/>
      <c r="GU155" s="945"/>
      <c r="GV155" s="945"/>
      <c r="GW155" s="945"/>
      <c r="GX155" s="945"/>
      <c r="GY155" s="945"/>
      <c r="GZ155" s="945"/>
      <c r="HA155" s="945"/>
      <c r="HB155" s="945"/>
      <c r="HC155" s="945"/>
      <c r="HD155" s="945"/>
      <c r="HE155" s="945"/>
      <c r="HF155" s="945"/>
      <c r="HG155" s="945"/>
      <c r="HH155" s="945"/>
      <c r="HI155" s="945"/>
      <c r="HJ155" s="945"/>
      <c r="HK155" s="945"/>
      <c r="HL155" s="945"/>
      <c r="HM155" s="945"/>
      <c r="HN155" s="945"/>
      <c r="HO155" s="945"/>
      <c r="HP155" s="945"/>
      <c r="HQ155" s="945"/>
      <c r="HR155" s="945"/>
      <c r="HS155" s="945"/>
      <c r="HT155" s="945"/>
      <c r="HU155" s="945"/>
      <c r="HV155" s="945"/>
      <c r="IA155" s="695"/>
    </row>
    <row r="156" spans="8:235" ht="8.25" customHeight="1" x14ac:dyDescent="0.45">
      <c r="H156" s="446"/>
      <c r="I156" s="446"/>
      <c r="J156" s="446"/>
      <c r="M156" s="945">
        <v>27</v>
      </c>
      <c r="N156" s="945"/>
      <c r="O156" s="945"/>
      <c r="P156" s="945"/>
      <c r="Q156" s="945">
        <v>28</v>
      </c>
      <c r="R156" s="945"/>
      <c r="S156" s="945"/>
      <c r="T156" s="945"/>
      <c r="U156" s="945">
        <v>29</v>
      </c>
      <c r="V156" s="945"/>
      <c r="W156" s="945"/>
      <c r="X156" s="945"/>
      <c r="Z156" s="444"/>
      <c r="AA156" s="945">
        <v>33</v>
      </c>
      <c r="AB156" s="945"/>
      <c r="AC156" s="945"/>
      <c r="AD156" s="945"/>
      <c r="AE156" s="945">
        <v>34</v>
      </c>
      <c r="AF156" s="945"/>
      <c r="AG156" s="945"/>
      <c r="AH156" s="945"/>
      <c r="AI156" s="945">
        <v>35</v>
      </c>
      <c r="AJ156" s="945"/>
      <c r="AK156" s="945"/>
      <c r="AL156" s="945"/>
      <c r="AM156" s="945"/>
      <c r="AN156" s="945"/>
      <c r="AO156" s="945"/>
      <c r="AP156" s="945"/>
      <c r="AQ156" s="945">
        <v>42</v>
      </c>
      <c r="AR156" s="945"/>
      <c r="AS156" s="945"/>
      <c r="AT156" s="945"/>
      <c r="AU156" s="975" t="str">
        <f>TOTALS!$P$51</f>
        <v>TAG_42</v>
      </c>
      <c r="AV156" s="975"/>
      <c r="AW156" s="975"/>
      <c r="AX156" s="975"/>
      <c r="AY156" s="975" t="str">
        <f>TOTALS!$P$52</f>
        <v>TAG_43</v>
      </c>
      <c r="AZ156" s="975"/>
      <c r="BA156" s="975"/>
      <c r="BB156" s="975"/>
      <c r="BC156" s="974">
        <v>43</v>
      </c>
      <c r="BD156" s="945"/>
      <c r="BE156" s="945"/>
      <c r="BF156" s="945"/>
      <c r="BG156" s="945">
        <v>48</v>
      </c>
      <c r="BH156" s="945"/>
      <c r="BI156" s="945"/>
      <c r="BJ156" s="979"/>
      <c r="BK156" s="975" t="str">
        <f>TOTALS!$P$57</f>
        <v>TAG_48</v>
      </c>
      <c r="BL156" s="975"/>
      <c r="BM156" s="975"/>
      <c r="BN156" s="975"/>
      <c r="BO156" s="975" t="str">
        <f>TOTALS!$P$58</f>
        <v>TAG_49</v>
      </c>
      <c r="BP156" s="975"/>
      <c r="BQ156" s="975"/>
      <c r="BR156" s="975"/>
      <c r="BS156" s="974">
        <v>49</v>
      </c>
      <c r="BT156" s="945"/>
      <c r="BU156" s="945"/>
      <c r="BV156" s="945"/>
      <c r="BW156" s="445"/>
      <c r="BX156" s="945"/>
      <c r="BY156" s="945"/>
      <c r="BZ156" s="945"/>
      <c r="CA156" s="979"/>
      <c r="CB156" s="975">
        <v>52</v>
      </c>
      <c r="CC156" s="975"/>
      <c r="CD156" s="975"/>
      <c r="CE156" s="975"/>
      <c r="CF156" s="975">
        <v>53</v>
      </c>
      <c r="CG156" s="975"/>
      <c r="CH156" s="975"/>
      <c r="CI156" s="975"/>
      <c r="CJ156" s="974"/>
      <c r="CK156" s="945"/>
      <c r="CL156" s="945"/>
      <c r="CM156" s="945"/>
      <c r="CN156" s="945">
        <v>56</v>
      </c>
      <c r="CO156" s="945"/>
      <c r="CP156" s="945"/>
      <c r="CQ156" s="979"/>
      <c r="CR156" s="975" t="str">
        <f>TOTALS!$P$65</f>
        <v>TAG_56</v>
      </c>
      <c r="CS156" s="975"/>
      <c r="CT156" s="975"/>
      <c r="CU156" s="975"/>
      <c r="CV156" s="975" t="str">
        <f>TOTALS!$P$66</f>
        <v>TAG_57</v>
      </c>
      <c r="CW156" s="975"/>
      <c r="CX156" s="975"/>
      <c r="CY156" s="975"/>
      <c r="CZ156" s="974">
        <v>57</v>
      </c>
      <c r="DA156" s="945"/>
      <c r="DB156" s="945"/>
      <c r="DC156" s="945"/>
      <c r="DD156" s="945">
        <v>60</v>
      </c>
      <c r="DE156" s="945"/>
      <c r="DF156" s="945"/>
      <c r="DG156" s="979"/>
      <c r="DH156" s="975" t="str">
        <f>TOTALS!$P$69</f>
        <v>TAG_60</v>
      </c>
      <c r="DI156" s="975"/>
      <c r="DJ156" s="975"/>
      <c r="DK156" s="975"/>
      <c r="DL156" s="975" t="str">
        <f>TOTALS!$P$70</f>
        <v>TAG_61</v>
      </c>
      <c r="DM156" s="975"/>
      <c r="DN156" s="975"/>
      <c r="DO156" s="975"/>
      <c r="DP156" s="974">
        <v>61</v>
      </c>
      <c r="DQ156" s="945"/>
      <c r="DR156" s="945"/>
      <c r="DS156" s="945"/>
      <c r="DT156" s="945"/>
      <c r="DU156" s="945"/>
      <c r="DV156" s="945"/>
      <c r="DW156" s="945"/>
      <c r="DX156" s="945">
        <v>66</v>
      </c>
      <c r="DY156" s="945"/>
      <c r="DZ156" s="945"/>
      <c r="EA156" s="979"/>
      <c r="EB156" s="975" t="str">
        <f>TOTALS!$P$75</f>
        <v>TAG_66</v>
      </c>
      <c r="EC156" s="975"/>
      <c r="ED156" s="975"/>
      <c r="EE156" s="975"/>
      <c r="EF156" s="975" t="str">
        <f>TOTALS!$P$76</f>
        <v>TAG_67</v>
      </c>
      <c r="EG156" s="975"/>
      <c r="EH156" s="975"/>
      <c r="EI156" s="975"/>
      <c r="EJ156" s="974">
        <v>67</v>
      </c>
      <c r="EK156" s="945"/>
      <c r="EL156" s="945"/>
      <c r="EM156" s="945"/>
      <c r="EN156" s="589"/>
      <c r="EO156" s="589"/>
      <c r="EP156" s="589"/>
      <c r="EQ156" s="588"/>
      <c r="ER156" s="588"/>
      <c r="ES156" s="589"/>
      <c r="ET156" s="589"/>
      <c r="EX156" s="319"/>
      <c r="EY156" s="320"/>
      <c r="EZ156" s="320"/>
      <c r="FA156" s="320"/>
      <c r="FB156" s="320"/>
      <c r="FC156" s="320"/>
      <c r="IA156" s="695"/>
    </row>
    <row r="157" spans="8:235" ht="8.25" customHeight="1" x14ac:dyDescent="0.45">
      <c r="H157" s="446"/>
      <c r="I157" s="446"/>
      <c r="J157" s="446"/>
      <c r="M157" s="945"/>
      <c r="N157" s="945"/>
      <c r="O157" s="945"/>
      <c r="P157" s="945"/>
      <c r="Q157" s="945"/>
      <c r="R157" s="945"/>
      <c r="S157" s="945"/>
      <c r="T157" s="945"/>
      <c r="U157" s="945"/>
      <c r="V157" s="945"/>
      <c r="W157" s="945"/>
      <c r="X157" s="945"/>
      <c r="Z157" s="445"/>
      <c r="AA157" s="945"/>
      <c r="AB157" s="945"/>
      <c r="AC157" s="945"/>
      <c r="AD157" s="945"/>
      <c r="AE157" s="945"/>
      <c r="AF157" s="945"/>
      <c r="AG157" s="945"/>
      <c r="AH157" s="945"/>
      <c r="AI157" s="945"/>
      <c r="AJ157" s="945"/>
      <c r="AK157" s="945"/>
      <c r="AL157" s="945"/>
      <c r="AM157" s="945"/>
      <c r="AN157" s="945"/>
      <c r="AO157" s="945"/>
      <c r="AP157" s="945"/>
      <c r="AQ157" s="945"/>
      <c r="AR157" s="945"/>
      <c r="AS157" s="945"/>
      <c r="AT157" s="945"/>
      <c r="AU157" s="975"/>
      <c r="AV157" s="975"/>
      <c r="AW157" s="975"/>
      <c r="AX157" s="975"/>
      <c r="AY157" s="975"/>
      <c r="AZ157" s="975"/>
      <c r="BA157" s="975"/>
      <c r="BB157" s="975"/>
      <c r="BC157" s="974"/>
      <c r="BD157" s="945"/>
      <c r="BE157" s="945"/>
      <c r="BF157" s="945"/>
      <c r="BG157" s="945"/>
      <c r="BH157" s="945"/>
      <c r="BI157" s="945"/>
      <c r="BJ157" s="979"/>
      <c r="BK157" s="975"/>
      <c r="BL157" s="975"/>
      <c r="BM157" s="975"/>
      <c r="BN157" s="975"/>
      <c r="BO157" s="975"/>
      <c r="BP157" s="975"/>
      <c r="BQ157" s="975"/>
      <c r="BR157" s="975"/>
      <c r="BS157" s="974"/>
      <c r="BT157" s="945"/>
      <c r="BU157" s="945"/>
      <c r="BV157" s="945"/>
      <c r="BW157" s="445"/>
      <c r="BX157" s="945"/>
      <c r="BY157" s="945"/>
      <c r="BZ157" s="945"/>
      <c r="CA157" s="979"/>
      <c r="CB157" s="975"/>
      <c r="CC157" s="975"/>
      <c r="CD157" s="975"/>
      <c r="CE157" s="975"/>
      <c r="CF157" s="975"/>
      <c r="CG157" s="975"/>
      <c r="CH157" s="975"/>
      <c r="CI157" s="975"/>
      <c r="CJ157" s="974"/>
      <c r="CK157" s="945"/>
      <c r="CL157" s="945"/>
      <c r="CM157" s="945"/>
      <c r="CN157" s="945"/>
      <c r="CO157" s="945"/>
      <c r="CP157" s="945"/>
      <c r="CQ157" s="979"/>
      <c r="CR157" s="975"/>
      <c r="CS157" s="975"/>
      <c r="CT157" s="975"/>
      <c r="CU157" s="975"/>
      <c r="CV157" s="975"/>
      <c r="CW157" s="975"/>
      <c r="CX157" s="975"/>
      <c r="CY157" s="975"/>
      <c r="CZ157" s="974"/>
      <c r="DA157" s="945"/>
      <c r="DB157" s="945"/>
      <c r="DC157" s="945"/>
      <c r="DD157" s="945"/>
      <c r="DE157" s="945"/>
      <c r="DF157" s="945"/>
      <c r="DG157" s="979"/>
      <c r="DH157" s="975"/>
      <c r="DI157" s="975"/>
      <c r="DJ157" s="975"/>
      <c r="DK157" s="975"/>
      <c r="DL157" s="975"/>
      <c r="DM157" s="975"/>
      <c r="DN157" s="975"/>
      <c r="DO157" s="975"/>
      <c r="DP157" s="974"/>
      <c r="DQ157" s="945"/>
      <c r="DR157" s="945"/>
      <c r="DS157" s="945"/>
      <c r="DT157" s="945"/>
      <c r="DU157" s="945"/>
      <c r="DV157" s="945"/>
      <c r="DW157" s="945"/>
      <c r="DX157" s="945"/>
      <c r="DY157" s="945"/>
      <c r="DZ157" s="945"/>
      <c r="EA157" s="979"/>
      <c r="EB157" s="975"/>
      <c r="EC157" s="975"/>
      <c r="ED157" s="975"/>
      <c r="EE157" s="975"/>
      <c r="EF157" s="975"/>
      <c r="EG157" s="975"/>
      <c r="EH157" s="975"/>
      <c r="EI157" s="975"/>
      <c r="EJ157" s="974"/>
      <c r="EK157" s="945"/>
      <c r="EL157" s="945"/>
      <c r="EM157" s="945"/>
      <c r="EN157" s="589"/>
      <c r="EO157" s="589"/>
      <c r="EP157" s="589"/>
      <c r="EQ157" s="588"/>
      <c r="ER157" s="588"/>
      <c r="ES157" s="589"/>
      <c r="ET157" s="589"/>
      <c r="EX157" s="319"/>
      <c r="EY157" s="320"/>
      <c r="EZ157" s="320"/>
      <c r="FA157" s="320"/>
      <c r="FB157" s="320"/>
      <c r="FC157" s="320"/>
      <c r="IA157" s="695"/>
    </row>
    <row r="158" spans="8:235" ht="8.25" customHeight="1" x14ac:dyDescent="0.45">
      <c r="H158" s="446"/>
      <c r="I158" s="446"/>
      <c r="J158" s="446"/>
      <c r="M158" s="945"/>
      <c r="N158" s="945"/>
      <c r="O158" s="945"/>
      <c r="P158" s="945"/>
      <c r="Q158" s="945"/>
      <c r="R158" s="945"/>
      <c r="S158" s="945"/>
      <c r="T158" s="945"/>
      <c r="U158" s="945"/>
      <c r="V158" s="945"/>
      <c r="W158" s="945"/>
      <c r="X158" s="945"/>
      <c r="Y158" s="646"/>
      <c r="Z158" s="445"/>
      <c r="AA158" s="945"/>
      <c r="AB158" s="945"/>
      <c r="AC158" s="945"/>
      <c r="AD158" s="945"/>
      <c r="AE158" s="945"/>
      <c r="AF158" s="945"/>
      <c r="AG158" s="945"/>
      <c r="AH158" s="945"/>
      <c r="AI158" s="945"/>
      <c r="AJ158" s="945"/>
      <c r="AK158" s="945"/>
      <c r="AL158" s="945"/>
      <c r="AM158" s="945"/>
      <c r="AN158" s="945"/>
      <c r="AO158" s="945"/>
      <c r="AP158" s="945"/>
      <c r="AQ158" s="945"/>
      <c r="AR158" s="945"/>
      <c r="AS158" s="945"/>
      <c r="AT158" s="945"/>
      <c r="AU158" s="975"/>
      <c r="AV158" s="975"/>
      <c r="AW158" s="975"/>
      <c r="AX158" s="975"/>
      <c r="AY158" s="975"/>
      <c r="AZ158" s="975"/>
      <c r="BA158" s="975"/>
      <c r="BB158" s="975"/>
      <c r="BC158" s="974"/>
      <c r="BD158" s="945"/>
      <c r="BE158" s="945"/>
      <c r="BF158" s="945"/>
      <c r="BG158" s="945"/>
      <c r="BH158" s="945"/>
      <c r="BI158" s="945"/>
      <c r="BJ158" s="979"/>
      <c r="BK158" s="975"/>
      <c r="BL158" s="975"/>
      <c r="BM158" s="975"/>
      <c r="BN158" s="975"/>
      <c r="BO158" s="975"/>
      <c r="BP158" s="975"/>
      <c r="BQ158" s="975"/>
      <c r="BR158" s="975"/>
      <c r="BS158" s="974"/>
      <c r="BT158" s="945"/>
      <c r="BU158" s="945"/>
      <c r="BV158" s="945"/>
      <c r="BW158" s="445"/>
      <c r="BX158" s="945"/>
      <c r="BY158" s="945"/>
      <c r="BZ158" s="945"/>
      <c r="CA158" s="979"/>
      <c r="CB158" s="975"/>
      <c r="CC158" s="975"/>
      <c r="CD158" s="975"/>
      <c r="CE158" s="975"/>
      <c r="CF158" s="975"/>
      <c r="CG158" s="975"/>
      <c r="CH158" s="975"/>
      <c r="CI158" s="975"/>
      <c r="CJ158" s="974"/>
      <c r="CK158" s="945"/>
      <c r="CL158" s="945"/>
      <c r="CM158" s="945"/>
      <c r="CN158" s="945"/>
      <c r="CO158" s="945"/>
      <c r="CP158" s="945"/>
      <c r="CQ158" s="979"/>
      <c r="CR158" s="975"/>
      <c r="CS158" s="975"/>
      <c r="CT158" s="975"/>
      <c r="CU158" s="975"/>
      <c r="CV158" s="975"/>
      <c r="CW158" s="975"/>
      <c r="CX158" s="975"/>
      <c r="CY158" s="975"/>
      <c r="CZ158" s="974"/>
      <c r="DA158" s="945"/>
      <c r="DB158" s="945"/>
      <c r="DC158" s="945"/>
      <c r="DD158" s="945"/>
      <c r="DE158" s="945"/>
      <c r="DF158" s="945"/>
      <c r="DG158" s="979"/>
      <c r="DH158" s="975"/>
      <c r="DI158" s="975"/>
      <c r="DJ158" s="975"/>
      <c r="DK158" s="975"/>
      <c r="DL158" s="975"/>
      <c r="DM158" s="975"/>
      <c r="DN158" s="975"/>
      <c r="DO158" s="975"/>
      <c r="DP158" s="974"/>
      <c r="DQ158" s="945"/>
      <c r="DR158" s="945"/>
      <c r="DS158" s="945"/>
      <c r="DT158" s="945"/>
      <c r="DU158" s="945"/>
      <c r="DV158" s="945"/>
      <c r="DW158" s="945"/>
      <c r="DX158" s="945"/>
      <c r="DY158" s="945"/>
      <c r="DZ158" s="945"/>
      <c r="EA158" s="979"/>
      <c r="EB158" s="975"/>
      <c r="EC158" s="975"/>
      <c r="ED158" s="975"/>
      <c r="EE158" s="975"/>
      <c r="EF158" s="975"/>
      <c r="EG158" s="975"/>
      <c r="EH158" s="975"/>
      <c r="EI158" s="975"/>
      <c r="EJ158" s="974"/>
      <c r="EK158" s="945"/>
      <c r="EL158" s="945"/>
      <c r="EM158" s="945"/>
      <c r="EN158" s="588"/>
      <c r="EO158" s="588"/>
      <c r="EP158" s="588"/>
      <c r="EQ158" s="588"/>
      <c r="ER158" s="588"/>
      <c r="ES158" s="589"/>
      <c r="ET158" s="589"/>
      <c r="EX158" s="320"/>
      <c r="EY158" s="320"/>
      <c r="EZ158" s="320"/>
      <c r="FA158" s="320"/>
      <c r="FB158" s="320"/>
      <c r="FC158" s="320"/>
      <c r="IA158" s="695"/>
    </row>
    <row r="159" spans="8:235" ht="8.25" customHeight="1" x14ac:dyDescent="0.45">
      <c r="H159" s="446"/>
      <c r="I159" s="446"/>
      <c r="J159" s="446"/>
      <c r="M159" s="945"/>
      <c r="N159" s="945"/>
      <c r="O159" s="945"/>
      <c r="P159" s="945"/>
      <c r="Q159" s="945"/>
      <c r="R159" s="945"/>
      <c r="S159" s="945"/>
      <c r="T159" s="945"/>
      <c r="U159" s="945"/>
      <c r="V159" s="945"/>
      <c r="W159" s="945"/>
      <c r="X159" s="945"/>
      <c r="Y159" s="646"/>
      <c r="Z159" s="445"/>
      <c r="AA159" s="977"/>
      <c r="AB159" s="977"/>
      <c r="AC159" s="977"/>
      <c r="AD159" s="977"/>
      <c r="AE159" s="977"/>
      <c r="AF159" s="977"/>
      <c r="AG159" s="977"/>
      <c r="AH159" s="977"/>
      <c r="AI159" s="977"/>
      <c r="AJ159" s="977"/>
      <c r="AK159" s="977"/>
      <c r="AL159" s="977"/>
      <c r="AM159" s="945"/>
      <c r="AN159" s="945"/>
      <c r="AO159" s="945"/>
      <c r="AP159" s="945"/>
      <c r="AQ159" s="945"/>
      <c r="AR159" s="945"/>
      <c r="AS159" s="945"/>
      <c r="AT159" s="945"/>
      <c r="AU159" s="975"/>
      <c r="AV159" s="975"/>
      <c r="AW159" s="975"/>
      <c r="AX159" s="975"/>
      <c r="AY159" s="975"/>
      <c r="AZ159" s="975"/>
      <c r="BA159" s="975"/>
      <c r="BB159" s="975"/>
      <c r="BC159" s="974"/>
      <c r="BD159" s="945"/>
      <c r="BE159" s="945"/>
      <c r="BF159" s="945"/>
      <c r="BG159" s="945"/>
      <c r="BH159" s="945"/>
      <c r="BI159" s="945"/>
      <c r="BJ159" s="979"/>
      <c r="BK159" s="975"/>
      <c r="BL159" s="975"/>
      <c r="BM159" s="975"/>
      <c r="BN159" s="975"/>
      <c r="BO159" s="975"/>
      <c r="BP159" s="975"/>
      <c r="BQ159" s="975"/>
      <c r="BR159" s="975"/>
      <c r="BS159" s="974"/>
      <c r="BT159" s="945"/>
      <c r="BU159" s="945"/>
      <c r="BV159" s="945"/>
      <c r="BW159" s="445"/>
      <c r="BX159" s="945"/>
      <c r="BY159" s="945"/>
      <c r="BZ159" s="945"/>
      <c r="CA159" s="979"/>
      <c r="CB159" s="975"/>
      <c r="CC159" s="975"/>
      <c r="CD159" s="975"/>
      <c r="CE159" s="975"/>
      <c r="CF159" s="975"/>
      <c r="CG159" s="975"/>
      <c r="CH159" s="975"/>
      <c r="CI159" s="975"/>
      <c r="CJ159" s="974"/>
      <c r="CK159" s="945"/>
      <c r="CL159" s="945"/>
      <c r="CM159" s="945"/>
      <c r="CN159" s="945"/>
      <c r="CO159" s="945"/>
      <c r="CP159" s="945"/>
      <c r="CQ159" s="979"/>
      <c r="CR159" s="975"/>
      <c r="CS159" s="975"/>
      <c r="CT159" s="975"/>
      <c r="CU159" s="975"/>
      <c r="CV159" s="975"/>
      <c r="CW159" s="975"/>
      <c r="CX159" s="975"/>
      <c r="CY159" s="975"/>
      <c r="CZ159" s="974"/>
      <c r="DA159" s="945"/>
      <c r="DB159" s="945"/>
      <c r="DC159" s="945"/>
      <c r="DD159" s="945"/>
      <c r="DE159" s="945"/>
      <c r="DF159" s="945"/>
      <c r="DG159" s="979"/>
      <c r="DH159" s="975"/>
      <c r="DI159" s="975"/>
      <c r="DJ159" s="975"/>
      <c r="DK159" s="975"/>
      <c r="DL159" s="975"/>
      <c r="DM159" s="975"/>
      <c r="DN159" s="975"/>
      <c r="DO159" s="975"/>
      <c r="DP159" s="974"/>
      <c r="DQ159" s="945"/>
      <c r="DR159" s="945"/>
      <c r="DS159" s="945"/>
      <c r="DT159" s="945"/>
      <c r="DU159" s="945"/>
      <c r="DV159" s="945"/>
      <c r="DW159" s="945"/>
      <c r="DX159" s="945"/>
      <c r="DY159" s="945"/>
      <c r="DZ159" s="945"/>
      <c r="EA159" s="979"/>
      <c r="EB159" s="975"/>
      <c r="EC159" s="975"/>
      <c r="ED159" s="975"/>
      <c r="EE159" s="975"/>
      <c r="EF159" s="975"/>
      <c r="EG159" s="975"/>
      <c r="EH159" s="975"/>
      <c r="EI159" s="975"/>
      <c r="EJ159" s="974"/>
      <c r="EK159" s="945"/>
      <c r="EL159" s="945"/>
      <c r="EM159" s="945"/>
      <c r="EN159" s="588"/>
      <c r="EO159" s="588"/>
      <c r="EP159" s="588"/>
      <c r="EQ159" s="588"/>
      <c r="ER159" s="588"/>
      <c r="ES159" s="589"/>
      <c r="ET159" s="589"/>
      <c r="FA159" s="951"/>
      <c r="FB159" s="952"/>
      <c r="FC159" s="952"/>
      <c r="FD159" s="952"/>
      <c r="FE159" s="952"/>
      <c r="FF159" s="952"/>
      <c r="FG159" s="952"/>
      <c r="IA159" s="695"/>
    </row>
    <row r="160" spans="8:235" ht="8.25" customHeight="1" x14ac:dyDescent="0.35">
      <c r="H160" s="592"/>
      <c r="I160" s="846"/>
      <c r="J160" s="847"/>
      <c r="M160" s="1094" t="str">
        <f>TOTALS!$P$36</f>
        <v>TAG_27</v>
      </c>
      <c r="N160" s="1094"/>
      <c r="O160" s="1094"/>
      <c r="P160" s="1094"/>
      <c r="Q160" s="1001" t="str">
        <f>TOTALS!$P$37</f>
        <v>TAG_28</v>
      </c>
      <c r="R160" s="975"/>
      <c r="S160" s="975"/>
      <c r="T160" s="975"/>
      <c r="U160" s="975" t="str">
        <f>TOTALS!$P$38</f>
        <v>TAG_29</v>
      </c>
      <c r="V160" s="975"/>
      <c r="W160" s="975"/>
      <c r="X160" s="975"/>
      <c r="Y160" s="445"/>
      <c r="Z160" s="445"/>
      <c r="AA160" s="975" t="str">
        <f>TOTALS!$P$42</f>
        <v>TAG_33</v>
      </c>
      <c r="AB160" s="975"/>
      <c r="AC160" s="975"/>
      <c r="AD160" s="975"/>
      <c r="AE160" s="975" t="str">
        <f>TOTALS!$P$43</f>
        <v>TAG_34</v>
      </c>
      <c r="AF160" s="975"/>
      <c r="AG160" s="975"/>
      <c r="AH160" s="975"/>
      <c r="AI160" s="975" t="str">
        <f>TOTALS!$P$44</f>
        <v>TAG_35</v>
      </c>
      <c r="AJ160" s="975"/>
      <c r="AK160" s="975"/>
      <c r="AL160" s="975"/>
      <c r="AM160" s="945"/>
      <c r="AN160" s="945"/>
      <c r="AO160" s="945"/>
      <c r="AP160" s="945"/>
      <c r="AQ160" s="945">
        <v>41</v>
      </c>
      <c r="AR160" s="945"/>
      <c r="AS160" s="945"/>
      <c r="AT160" s="945"/>
      <c r="AU160" s="975" t="str">
        <f>TOTALS!$P$50</f>
        <v>TAG_41</v>
      </c>
      <c r="AV160" s="975"/>
      <c r="AW160" s="975"/>
      <c r="AX160" s="975"/>
      <c r="AY160" s="975" t="str">
        <f>TOTALS!$P$53</f>
        <v>TAG_44</v>
      </c>
      <c r="AZ160" s="975"/>
      <c r="BA160" s="975"/>
      <c r="BB160" s="975"/>
      <c r="BC160" s="974">
        <v>44</v>
      </c>
      <c r="BD160" s="945"/>
      <c r="BE160" s="945"/>
      <c r="BF160" s="945"/>
      <c r="BG160" s="945">
        <v>47</v>
      </c>
      <c r="BH160" s="945"/>
      <c r="BI160" s="945"/>
      <c r="BJ160" s="979"/>
      <c r="BK160" s="975" t="str">
        <f>TOTALS!$P$56</f>
        <v>TAG_47</v>
      </c>
      <c r="BL160" s="975"/>
      <c r="BM160" s="975"/>
      <c r="BN160" s="975"/>
      <c r="BO160" s="975" t="str">
        <f>TOTALS!$P$59</f>
        <v>TAG_50</v>
      </c>
      <c r="BP160" s="975"/>
      <c r="BQ160" s="975"/>
      <c r="BR160" s="975"/>
      <c r="BS160" s="974">
        <v>50</v>
      </c>
      <c r="BT160" s="945"/>
      <c r="BU160" s="945"/>
      <c r="BV160" s="945"/>
      <c r="BW160" s="445"/>
      <c r="BX160" s="945"/>
      <c r="BY160" s="945"/>
      <c r="BZ160" s="945"/>
      <c r="CA160" s="945"/>
      <c r="CB160" s="1095">
        <v>51</v>
      </c>
      <c r="CC160" s="1095"/>
      <c r="CD160" s="1095"/>
      <c r="CE160" s="1095"/>
      <c r="CF160" s="975">
        <v>54</v>
      </c>
      <c r="CG160" s="975"/>
      <c r="CH160" s="975"/>
      <c r="CI160" s="975"/>
      <c r="CJ160" s="974"/>
      <c r="CK160" s="945"/>
      <c r="CL160" s="945"/>
      <c r="CM160" s="945"/>
      <c r="CN160" s="945">
        <v>55</v>
      </c>
      <c r="CO160" s="945"/>
      <c r="CP160" s="945"/>
      <c r="CQ160" s="979"/>
      <c r="CR160" s="975" t="str">
        <f>TOTALS!$P$64</f>
        <v>TAG_55</v>
      </c>
      <c r="CS160" s="975"/>
      <c r="CT160" s="975"/>
      <c r="CU160" s="975"/>
      <c r="CV160" s="975" t="str">
        <f>TOTALS!$P$67</f>
        <v>TAG_58</v>
      </c>
      <c r="CW160" s="975"/>
      <c r="CX160" s="975"/>
      <c r="CY160" s="975"/>
      <c r="CZ160" s="974">
        <v>58</v>
      </c>
      <c r="DA160" s="945"/>
      <c r="DB160" s="945"/>
      <c r="DC160" s="945"/>
      <c r="DD160" s="945">
        <v>59</v>
      </c>
      <c r="DE160" s="945"/>
      <c r="DF160" s="945"/>
      <c r="DG160" s="979"/>
      <c r="DH160" s="975" t="str">
        <f>TOTALS!$P$68</f>
        <v>TAG_59</v>
      </c>
      <c r="DI160" s="975"/>
      <c r="DJ160" s="975"/>
      <c r="DK160" s="975"/>
      <c r="DL160" s="975" t="str">
        <f>TOTALS!$P$71</f>
        <v>TAG_62</v>
      </c>
      <c r="DM160" s="975"/>
      <c r="DN160" s="975"/>
      <c r="DO160" s="975"/>
      <c r="DP160" s="974">
        <v>62</v>
      </c>
      <c r="DQ160" s="945"/>
      <c r="DR160" s="945"/>
      <c r="DS160" s="945"/>
      <c r="DT160" s="588"/>
      <c r="DU160" s="610"/>
      <c r="DV160" s="610"/>
      <c r="DX160" s="945">
        <v>65</v>
      </c>
      <c r="DY160" s="945"/>
      <c r="DZ160" s="945"/>
      <c r="EA160" s="979"/>
      <c r="EB160" s="975" t="str">
        <f>TOTALS!$P$74</f>
        <v>TAG_65</v>
      </c>
      <c r="EC160" s="975"/>
      <c r="ED160" s="975"/>
      <c r="EE160" s="975"/>
      <c r="EF160" s="975" t="str">
        <f>TOTALS!$P$77</f>
        <v>TAG_68</v>
      </c>
      <c r="EG160" s="975"/>
      <c r="EH160" s="975"/>
      <c r="EI160" s="975"/>
      <c r="EJ160" s="974">
        <v>68</v>
      </c>
      <c r="EK160" s="945"/>
      <c r="EL160" s="945"/>
      <c r="EM160" s="945"/>
      <c r="EN160" s="610"/>
      <c r="EO160" s="588"/>
      <c r="EP160" s="610"/>
      <c r="EQ160" s="610"/>
      <c r="ER160" s="610"/>
      <c r="ES160" s="589"/>
      <c r="ET160" s="589"/>
      <c r="EU160" s="588"/>
      <c r="EV160" s="588"/>
      <c r="FA160" s="952"/>
      <c r="FB160" s="952"/>
      <c r="FC160" s="952"/>
      <c r="FD160" s="952"/>
      <c r="FE160" s="952"/>
      <c r="FF160" s="952"/>
      <c r="FG160" s="952"/>
      <c r="IA160" s="695"/>
    </row>
    <row r="161" spans="1:235" ht="8.25" customHeight="1" x14ac:dyDescent="0.35">
      <c r="H161" s="592"/>
      <c r="I161" s="846"/>
      <c r="J161" s="847"/>
      <c r="M161" s="1094"/>
      <c r="N161" s="1094"/>
      <c r="O161" s="1094"/>
      <c r="P161" s="1094"/>
      <c r="Q161" s="1001"/>
      <c r="R161" s="975"/>
      <c r="S161" s="975"/>
      <c r="T161" s="975"/>
      <c r="U161" s="975"/>
      <c r="V161" s="975"/>
      <c r="W161" s="975"/>
      <c r="X161" s="975"/>
      <c r="Y161" s="445"/>
      <c r="Z161" s="445"/>
      <c r="AA161" s="975"/>
      <c r="AB161" s="975"/>
      <c r="AC161" s="975"/>
      <c r="AD161" s="975"/>
      <c r="AE161" s="975"/>
      <c r="AF161" s="975"/>
      <c r="AG161" s="975"/>
      <c r="AH161" s="975"/>
      <c r="AI161" s="975"/>
      <c r="AJ161" s="975"/>
      <c r="AK161" s="975"/>
      <c r="AL161" s="975"/>
      <c r="AM161" s="945"/>
      <c r="AN161" s="945"/>
      <c r="AO161" s="945"/>
      <c r="AP161" s="945"/>
      <c r="AQ161" s="945"/>
      <c r="AR161" s="945"/>
      <c r="AS161" s="945"/>
      <c r="AT161" s="945"/>
      <c r="AU161" s="975"/>
      <c r="AV161" s="975"/>
      <c r="AW161" s="975"/>
      <c r="AX161" s="975"/>
      <c r="AY161" s="975"/>
      <c r="AZ161" s="975"/>
      <c r="BA161" s="975"/>
      <c r="BB161" s="975"/>
      <c r="BC161" s="974"/>
      <c r="BD161" s="945"/>
      <c r="BE161" s="945"/>
      <c r="BF161" s="945"/>
      <c r="BG161" s="945"/>
      <c r="BH161" s="945"/>
      <c r="BI161" s="945"/>
      <c r="BJ161" s="979"/>
      <c r="BK161" s="975"/>
      <c r="BL161" s="975"/>
      <c r="BM161" s="975"/>
      <c r="BN161" s="975"/>
      <c r="BO161" s="975"/>
      <c r="BP161" s="975"/>
      <c r="BQ161" s="975"/>
      <c r="BR161" s="975"/>
      <c r="BS161" s="974"/>
      <c r="BT161" s="945"/>
      <c r="BU161" s="945"/>
      <c r="BV161" s="945"/>
      <c r="BW161" s="445"/>
      <c r="BX161" s="945"/>
      <c r="BY161" s="945"/>
      <c r="BZ161" s="945"/>
      <c r="CA161" s="945"/>
      <c r="CB161" s="1095"/>
      <c r="CC161" s="1095"/>
      <c r="CD161" s="1095"/>
      <c r="CE161" s="1095"/>
      <c r="CF161" s="975"/>
      <c r="CG161" s="975"/>
      <c r="CH161" s="975"/>
      <c r="CI161" s="975"/>
      <c r="CJ161" s="974"/>
      <c r="CK161" s="945"/>
      <c r="CL161" s="945"/>
      <c r="CM161" s="945"/>
      <c r="CN161" s="945"/>
      <c r="CO161" s="945"/>
      <c r="CP161" s="945"/>
      <c r="CQ161" s="979"/>
      <c r="CR161" s="975"/>
      <c r="CS161" s="975"/>
      <c r="CT161" s="975"/>
      <c r="CU161" s="975"/>
      <c r="CV161" s="975"/>
      <c r="CW161" s="975"/>
      <c r="CX161" s="975"/>
      <c r="CY161" s="975"/>
      <c r="CZ161" s="974"/>
      <c r="DA161" s="945"/>
      <c r="DB161" s="945"/>
      <c r="DC161" s="945"/>
      <c r="DD161" s="945"/>
      <c r="DE161" s="945"/>
      <c r="DF161" s="945"/>
      <c r="DG161" s="979"/>
      <c r="DH161" s="975"/>
      <c r="DI161" s="975"/>
      <c r="DJ161" s="975"/>
      <c r="DK161" s="975"/>
      <c r="DL161" s="975"/>
      <c r="DM161" s="975"/>
      <c r="DN161" s="975"/>
      <c r="DO161" s="975"/>
      <c r="DP161" s="974"/>
      <c r="DQ161" s="945"/>
      <c r="DR161" s="945"/>
      <c r="DS161" s="945"/>
      <c r="DT161" s="610"/>
      <c r="DU161" s="610"/>
      <c r="DV161" s="610"/>
      <c r="DX161" s="945"/>
      <c r="DY161" s="945"/>
      <c r="DZ161" s="945"/>
      <c r="EA161" s="979"/>
      <c r="EB161" s="975"/>
      <c r="EC161" s="975"/>
      <c r="ED161" s="975"/>
      <c r="EE161" s="975"/>
      <c r="EF161" s="975"/>
      <c r="EG161" s="975"/>
      <c r="EH161" s="975"/>
      <c r="EI161" s="975"/>
      <c r="EJ161" s="974"/>
      <c r="EK161" s="945"/>
      <c r="EL161" s="945"/>
      <c r="EM161" s="945"/>
      <c r="EN161" s="610"/>
      <c r="EO161" s="610"/>
      <c r="EP161" s="610"/>
      <c r="EQ161" s="610"/>
      <c r="ER161" s="610"/>
      <c r="ES161" s="589"/>
      <c r="ET161" s="589"/>
      <c r="EU161" s="588"/>
      <c r="EV161" s="588"/>
      <c r="FA161" s="952"/>
      <c r="FB161" s="952"/>
      <c r="FC161" s="952"/>
      <c r="FD161" s="952"/>
      <c r="FE161" s="952"/>
      <c r="FF161" s="952"/>
      <c r="FG161" s="952"/>
      <c r="IA161" s="695"/>
    </row>
    <row r="162" spans="1:235" ht="8.25" customHeight="1" x14ac:dyDescent="0.35">
      <c r="E162" s="945">
        <v>26</v>
      </c>
      <c r="F162" s="945"/>
      <c r="G162" s="945"/>
      <c r="H162" s="945"/>
      <c r="I162" s="1002" t="str">
        <f>TOTALS!$P$35</f>
        <v>TAG_26</v>
      </c>
      <c r="J162" s="1003"/>
      <c r="K162" s="1003"/>
      <c r="L162" s="1003"/>
      <c r="M162" s="1094"/>
      <c r="N162" s="1094"/>
      <c r="O162" s="1094"/>
      <c r="P162" s="1094"/>
      <c r="Q162" s="1001"/>
      <c r="R162" s="975"/>
      <c r="S162" s="975"/>
      <c r="T162" s="975"/>
      <c r="U162" s="975"/>
      <c r="V162" s="975"/>
      <c r="W162" s="975"/>
      <c r="X162" s="975"/>
      <c r="Y162" s="445"/>
      <c r="Z162" s="445"/>
      <c r="AA162" s="975"/>
      <c r="AB162" s="975"/>
      <c r="AC162" s="975"/>
      <c r="AD162" s="975"/>
      <c r="AE162" s="975"/>
      <c r="AF162" s="975"/>
      <c r="AG162" s="975"/>
      <c r="AH162" s="975"/>
      <c r="AI162" s="975"/>
      <c r="AJ162" s="975"/>
      <c r="AK162" s="975"/>
      <c r="AL162" s="975"/>
      <c r="AM162" s="945"/>
      <c r="AN162" s="945"/>
      <c r="AO162" s="945"/>
      <c r="AP162" s="945"/>
      <c r="AQ162" s="945"/>
      <c r="AR162" s="945"/>
      <c r="AS162" s="945"/>
      <c r="AT162" s="945"/>
      <c r="AU162" s="975"/>
      <c r="AV162" s="975"/>
      <c r="AW162" s="975"/>
      <c r="AX162" s="975"/>
      <c r="AY162" s="975"/>
      <c r="AZ162" s="975"/>
      <c r="BA162" s="975"/>
      <c r="BB162" s="975"/>
      <c r="BC162" s="974"/>
      <c r="BD162" s="945"/>
      <c r="BE162" s="945"/>
      <c r="BF162" s="945"/>
      <c r="BG162" s="945"/>
      <c r="BH162" s="945"/>
      <c r="BI162" s="945"/>
      <c r="BJ162" s="979"/>
      <c r="BK162" s="975"/>
      <c r="BL162" s="975"/>
      <c r="BM162" s="975"/>
      <c r="BN162" s="975"/>
      <c r="BO162" s="975"/>
      <c r="BP162" s="975"/>
      <c r="BQ162" s="975"/>
      <c r="BR162" s="975"/>
      <c r="BS162" s="974"/>
      <c r="BT162" s="945"/>
      <c r="BU162" s="945"/>
      <c r="BV162" s="945"/>
      <c r="BW162" s="445"/>
      <c r="BX162" s="945"/>
      <c r="BY162" s="945"/>
      <c r="BZ162" s="945"/>
      <c r="CA162" s="945"/>
      <c r="CB162" s="1095"/>
      <c r="CC162" s="1095"/>
      <c r="CD162" s="1095"/>
      <c r="CE162" s="1095"/>
      <c r="CF162" s="975"/>
      <c r="CG162" s="975"/>
      <c r="CH162" s="975"/>
      <c r="CI162" s="975"/>
      <c r="CJ162" s="974"/>
      <c r="CK162" s="945"/>
      <c r="CL162" s="945"/>
      <c r="CM162" s="945"/>
      <c r="CN162" s="945"/>
      <c r="CO162" s="945"/>
      <c r="CP162" s="945"/>
      <c r="CQ162" s="979"/>
      <c r="CR162" s="975"/>
      <c r="CS162" s="975"/>
      <c r="CT162" s="975"/>
      <c r="CU162" s="975"/>
      <c r="CV162" s="975"/>
      <c r="CW162" s="975"/>
      <c r="CX162" s="975"/>
      <c r="CY162" s="975"/>
      <c r="CZ162" s="974"/>
      <c r="DA162" s="945"/>
      <c r="DB162" s="945"/>
      <c r="DC162" s="945"/>
      <c r="DD162" s="945"/>
      <c r="DE162" s="945"/>
      <c r="DF162" s="945"/>
      <c r="DG162" s="979"/>
      <c r="DH162" s="975"/>
      <c r="DI162" s="975"/>
      <c r="DJ162" s="975"/>
      <c r="DK162" s="975"/>
      <c r="DL162" s="975"/>
      <c r="DM162" s="975"/>
      <c r="DN162" s="975"/>
      <c r="DO162" s="975"/>
      <c r="DP162" s="974"/>
      <c r="DQ162" s="945"/>
      <c r="DR162" s="945"/>
      <c r="DS162" s="945"/>
      <c r="DT162" s="610"/>
      <c r="DU162" s="610"/>
      <c r="DV162" s="610"/>
      <c r="DX162" s="945"/>
      <c r="DY162" s="945"/>
      <c r="DZ162" s="945"/>
      <c r="EA162" s="979"/>
      <c r="EB162" s="975"/>
      <c r="EC162" s="975"/>
      <c r="ED162" s="975"/>
      <c r="EE162" s="975"/>
      <c r="EF162" s="975"/>
      <c r="EG162" s="975"/>
      <c r="EH162" s="975"/>
      <c r="EI162" s="975"/>
      <c r="EJ162" s="974"/>
      <c r="EK162" s="945"/>
      <c r="EL162" s="945"/>
      <c r="EM162" s="945"/>
      <c r="EN162" s="610"/>
      <c r="EO162" s="610"/>
      <c r="EP162" s="610"/>
      <c r="EQ162" s="610"/>
      <c r="ER162" s="610"/>
      <c r="ES162" s="589"/>
      <c r="ET162" s="589"/>
      <c r="EU162" s="588"/>
      <c r="EV162" s="588"/>
      <c r="EZ162" s="582"/>
      <c r="FA162" s="952"/>
      <c r="FB162" s="952"/>
      <c r="FC162" s="952"/>
      <c r="FD162" s="952"/>
      <c r="FE162" s="952"/>
      <c r="FF162" s="952"/>
      <c r="FG162" s="952"/>
      <c r="IA162" s="695"/>
    </row>
    <row r="163" spans="1:235" ht="8.25" customHeight="1" x14ac:dyDescent="0.35">
      <c r="E163" s="945"/>
      <c r="F163" s="945"/>
      <c r="G163" s="945"/>
      <c r="H163" s="945"/>
      <c r="I163" s="991"/>
      <c r="J163" s="992"/>
      <c r="K163" s="992"/>
      <c r="L163" s="992"/>
      <c r="M163" s="1094"/>
      <c r="N163" s="1094"/>
      <c r="O163" s="1094"/>
      <c r="P163" s="1094"/>
      <c r="Q163" s="1001"/>
      <c r="R163" s="975"/>
      <c r="S163" s="975"/>
      <c r="T163" s="975"/>
      <c r="U163" s="975"/>
      <c r="V163" s="975"/>
      <c r="W163" s="975"/>
      <c r="X163" s="975"/>
      <c r="Y163" s="445"/>
      <c r="Z163" s="445"/>
      <c r="AA163" s="975"/>
      <c r="AB163" s="975"/>
      <c r="AC163" s="975"/>
      <c r="AD163" s="975"/>
      <c r="AE163" s="975"/>
      <c r="AF163" s="975"/>
      <c r="AG163" s="975"/>
      <c r="AH163" s="975"/>
      <c r="AI163" s="975"/>
      <c r="AJ163" s="975"/>
      <c r="AK163" s="975"/>
      <c r="AL163" s="975"/>
      <c r="AM163" s="945"/>
      <c r="AN163" s="945"/>
      <c r="AO163" s="945"/>
      <c r="AP163" s="945"/>
      <c r="AQ163" s="945"/>
      <c r="AR163" s="945"/>
      <c r="AS163" s="945"/>
      <c r="AT163" s="945"/>
      <c r="AU163" s="975"/>
      <c r="AV163" s="975"/>
      <c r="AW163" s="975"/>
      <c r="AX163" s="975"/>
      <c r="AY163" s="975"/>
      <c r="AZ163" s="975"/>
      <c r="BA163" s="975"/>
      <c r="BB163" s="975"/>
      <c r="BC163" s="974"/>
      <c r="BD163" s="945"/>
      <c r="BE163" s="945"/>
      <c r="BF163" s="945"/>
      <c r="BG163" s="945"/>
      <c r="BH163" s="945"/>
      <c r="BI163" s="945"/>
      <c r="BJ163" s="979"/>
      <c r="BK163" s="975"/>
      <c r="BL163" s="975"/>
      <c r="BM163" s="975"/>
      <c r="BN163" s="975"/>
      <c r="BO163" s="975"/>
      <c r="BP163" s="975"/>
      <c r="BQ163" s="975"/>
      <c r="BR163" s="975"/>
      <c r="BS163" s="974"/>
      <c r="BT163" s="945"/>
      <c r="BU163" s="945"/>
      <c r="BV163" s="945"/>
      <c r="BW163" s="445"/>
      <c r="BX163" s="945"/>
      <c r="BY163" s="945"/>
      <c r="BZ163" s="945"/>
      <c r="CA163" s="945"/>
      <c r="CB163" s="1095"/>
      <c r="CC163" s="1095"/>
      <c r="CD163" s="1095"/>
      <c r="CE163" s="1095"/>
      <c r="CF163" s="975"/>
      <c r="CG163" s="975"/>
      <c r="CH163" s="975"/>
      <c r="CI163" s="975"/>
      <c r="CJ163" s="974"/>
      <c r="CK163" s="945"/>
      <c r="CL163" s="945"/>
      <c r="CM163" s="945"/>
      <c r="CN163" s="945"/>
      <c r="CO163" s="945"/>
      <c r="CP163" s="945"/>
      <c r="CQ163" s="979"/>
      <c r="CR163" s="975"/>
      <c r="CS163" s="975"/>
      <c r="CT163" s="975"/>
      <c r="CU163" s="975"/>
      <c r="CV163" s="975"/>
      <c r="CW163" s="975"/>
      <c r="CX163" s="975"/>
      <c r="CY163" s="975"/>
      <c r="CZ163" s="974"/>
      <c r="DA163" s="945"/>
      <c r="DB163" s="945"/>
      <c r="DC163" s="945"/>
      <c r="DD163" s="945"/>
      <c r="DE163" s="945"/>
      <c r="DF163" s="945"/>
      <c r="DG163" s="979"/>
      <c r="DH163" s="975"/>
      <c r="DI163" s="975"/>
      <c r="DJ163" s="975"/>
      <c r="DK163" s="975"/>
      <c r="DL163" s="975"/>
      <c r="DM163" s="975"/>
      <c r="DN163" s="975"/>
      <c r="DO163" s="975"/>
      <c r="DP163" s="974"/>
      <c r="DQ163" s="945"/>
      <c r="DR163" s="945"/>
      <c r="DS163" s="945"/>
      <c r="DT163" s="610"/>
      <c r="DU163" s="610"/>
      <c r="DV163" s="610"/>
      <c r="DX163" s="945"/>
      <c r="DY163" s="945"/>
      <c r="DZ163" s="945"/>
      <c r="EA163" s="979"/>
      <c r="EB163" s="975"/>
      <c r="EC163" s="975"/>
      <c r="ED163" s="975"/>
      <c r="EE163" s="975"/>
      <c r="EF163" s="975"/>
      <c r="EG163" s="975"/>
      <c r="EH163" s="975"/>
      <c r="EI163" s="975"/>
      <c r="EJ163" s="974"/>
      <c r="EK163" s="945"/>
      <c r="EL163" s="945"/>
      <c r="EM163" s="945"/>
      <c r="EN163" s="610"/>
      <c r="EO163" s="610"/>
      <c r="EP163" s="610"/>
      <c r="EQ163" s="610"/>
      <c r="ER163" s="610"/>
      <c r="ES163" s="589"/>
      <c r="ET163" s="589"/>
      <c r="EU163" s="588"/>
      <c r="EV163" s="588"/>
      <c r="EW163" s="945">
        <v>158</v>
      </c>
      <c r="EX163" s="945"/>
      <c r="EY163" s="945"/>
      <c r="EZ163" s="979"/>
      <c r="FA163" s="975" t="str">
        <f>TOTALS!$P$167</f>
        <v>TAG_158</v>
      </c>
      <c r="FB163" s="975"/>
      <c r="FC163" s="975"/>
      <c r="FD163" s="975"/>
      <c r="FE163" s="975" t="str">
        <f>TOTALS!$P$168</f>
        <v>TAG_159</v>
      </c>
      <c r="FF163" s="975"/>
      <c r="FG163" s="975"/>
      <c r="FH163" s="975"/>
      <c r="FI163" s="974">
        <v>159</v>
      </c>
      <c r="FJ163" s="945"/>
      <c r="FK163" s="945"/>
      <c r="FL163" s="945"/>
      <c r="IA163" s="695"/>
    </row>
    <row r="164" spans="1:235" ht="8.25" customHeight="1" x14ac:dyDescent="0.35">
      <c r="E164" s="945"/>
      <c r="F164" s="945"/>
      <c r="G164" s="945"/>
      <c r="H164" s="945"/>
      <c r="I164" s="991"/>
      <c r="J164" s="992"/>
      <c r="K164" s="992"/>
      <c r="L164" s="992"/>
      <c r="M164" s="1094" t="str">
        <f>TOTALS!$P$41</f>
        <v>TAG_32</v>
      </c>
      <c r="N164" s="1094"/>
      <c r="O164" s="1094"/>
      <c r="P164" s="1094"/>
      <c r="Q164" s="1001" t="str">
        <f>TOTALS!$P$40</f>
        <v>TAG_31</v>
      </c>
      <c r="R164" s="975"/>
      <c r="S164" s="975"/>
      <c r="T164" s="975"/>
      <c r="U164" s="975" t="str">
        <f>TOTALS!$P$39</f>
        <v>TAG_30</v>
      </c>
      <c r="V164" s="975"/>
      <c r="W164" s="975"/>
      <c r="X164" s="975"/>
      <c r="Y164" s="589"/>
      <c r="Z164" s="589"/>
      <c r="AA164" s="975" t="str">
        <f>TOTALS!$P$47</f>
        <v>TAG_38</v>
      </c>
      <c r="AB164" s="975"/>
      <c r="AC164" s="975"/>
      <c r="AD164" s="975"/>
      <c r="AE164" s="975" t="str">
        <f>TOTALS!$P$46</f>
        <v>TAG_37</v>
      </c>
      <c r="AF164" s="975"/>
      <c r="AG164" s="975"/>
      <c r="AH164" s="975"/>
      <c r="AI164" s="975" t="str">
        <f>TOTALS!$P$45</f>
        <v>TAG_36</v>
      </c>
      <c r="AJ164" s="975"/>
      <c r="AK164" s="975"/>
      <c r="AL164" s="975"/>
      <c r="AM164" s="945"/>
      <c r="AN164" s="945"/>
      <c r="AO164" s="945"/>
      <c r="AP164" s="945"/>
      <c r="AQ164" s="945">
        <v>40</v>
      </c>
      <c r="AR164" s="945"/>
      <c r="AS164" s="945"/>
      <c r="AT164" s="945"/>
      <c r="AU164" s="975" t="str">
        <f>TOTALS!$P$49</f>
        <v>TAG_40</v>
      </c>
      <c r="AV164" s="975"/>
      <c r="AW164" s="975"/>
      <c r="AX164" s="975"/>
      <c r="AY164" s="975" t="str">
        <f>TOTALS!$P$54</f>
        <v>TAG_45</v>
      </c>
      <c r="AZ164" s="975"/>
      <c r="BA164" s="975"/>
      <c r="BB164" s="975"/>
      <c r="BC164" s="974">
        <v>45</v>
      </c>
      <c r="BD164" s="945"/>
      <c r="BE164" s="945"/>
      <c r="BF164" s="945"/>
      <c r="BG164" s="686"/>
      <c r="BH164" s="589"/>
      <c r="BI164" s="589"/>
      <c r="BJ164" s="589"/>
      <c r="BK164" s="324"/>
      <c r="BL164" s="324"/>
      <c r="BM164" s="324"/>
      <c r="BN164" s="324"/>
      <c r="BO164" s="324"/>
      <c r="BP164" s="324"/>
      <c r="BQ164" s="324"/>
      <c r="BR164" s="324"/>
      <c r="BS164" s="1091"/>
      <c r="BT164" s="1092"/>
      <c r="BU164" s="1092"/>
      <c r="BV164" s="1092"/>
      <c r="BW164" s="445"/>
      <c r="BX164" s="324"/>
      <c r="BY164" s="324"/>
      <c r="BZ164" s="445"/>
      <c r="CA164" s="589"/>
      <c r="CB164" s="324"/>
      <c r="CC164" s="324"/>
      <c r="CD164" s="324"/>
      <c r="CE164" s="324"/>
      <c r="CF164" s="324"/>
      <c r="CG164" s="324"/>
      <c r="CH164" s="324"/>
      <c r="CI164" s="324"/>
      <c r="CJ164" s="686"/>
      <c r="CK164" s="686"/>
      <c r="CL164" s="589"/>
      <c r="CM164" s="589"/>
      <c r="CN164" s="589"/>
      <c r="CO164" s="445"/>
      <c r="CP164" s="445"/>
      <c r="CQ164" s="445"/>
      <c r="CR164" s="324"/>
      <c r="CS164" s="324"/>
      <c r="CT164" s="324"/>
      <c r="CU164" s="324"/>
      <c r="CV164" s="324"/>
      <c r="CW164" s="324"/>
      <c r="CX164" s="324"/>
      <c r="CY164" s="324"/>
      <c r="CZ164" s="686"/>
      <c r="DA164" s="445"/>
      <c r="DB164" s="445"/>
      <c r="DC164" s="445"/>
      <c r="DD164" s="444"/>
      <c r="DE164" s="950"/>
      <c r="DF164" s="950"/>
      <c r="DG164" s="950"/>
      <c r="DH164" s="324"/>
      <c r="DI164" s="324"/>
      <c r="DJ164" s="324"/>
      <c r="DK164" s="324"/>
      <c r="DL164" s="324"/>
      <c r="DM164" s="324"/>
      <c r="DN164" s="324"/>
      <c r="DO164" s="324"/>
      <c r="DP164" s="950"/>
      <c r="DQ164" s="950"/>
      <c r="DR164" s="950"/>
      <c r="DS164" s="588"/>
      <c r="DT164" s="588"/>
      <c r="DU164" s="610"/>
      <c r="DV164" s="610"/>
      <c r="DX164" s="945">
        <v>64</v>
      </c>
      <c r="DY164" s="945"/>
      <c r="DZ164" s="945"/>
      <c r="EA164" s="979"/>
      <c r="EB164" s="975" t="str">
        <f>TOTALS!$P$73</f>
        <v>TAG_64</v>
      </c>
      <c r="EC164" s="975"/>
      <c r="ED164" s="975"/>
      <c r="EE164" s="975"/>
      <c r="EF164" s="975" t="str">
        <f>TOTALS!$P$78</f>
        <v>TAG_69</v>
      </c>
      <c r="EG164" s="975"/>
      <c r="EH164" s="975"/>
      <c r="EI164" s="975"/>
      <c r="EJ164" s="974">
        <v>69</v>
      </c>
      <c r="EK164" s="945"/>
      <c r="EL164" s="945"/>
      <c r="EM164" s="945"/>
      <c r="EN164" s="610"/>
      <c r="EO164" s="588"/>
      <c r="EP164" s="610"/>
      <c r="EQ164" s="610"/>
      <c r="ER164" s="610"/>
      <c r="ES164" s="589"/>
      <c r="ET164" s="589"/>
      <c r="EU164" s="588"/>
      <c r="EV164" s="588"/>
      <c r="EW164" s="945"/>
      <c r="EX164" s="945"/>
      <c r="EY164" s="945"/>
      <c r="EZ164" s="979"/>
      <c r="FA164" s="975"/>
      <c r="FB164" s="975"/>
      <c r="FC164" s="975"/>
      <c r="FD164" s="975"/>
      <c r="FE164" s="975"/>
      <c r="FF164" s="975"/>
      <c r="FG164" s="975"/>
      <c r="FH164" s="975"/>
      <c r="FI164" s="974"/>
      <c r="FJ164" s="945"/>
      <c r="FK164" s="945"/>
      <c r="FL164" s="945"/>
      <c r="IA164" s="695"/>
    </row>
    <row r="165" spans="1:235" ht="8.25" customHeight="1" x14ac:dyDescent="0.35">
      <c r="E165" s="945"/>
      <c r="F165" s="945"/>
      <c r="G165" s="945"/>
      <c r="H165" s="945"/>
      <c r="I165" s="994"/>
      <c r="J165" s="995"/>
      <c r="K165" s="995"/>
      <c r="L165" s="1004"/>
      <c r="M165" s="1094"/>
      <c r="N165" s="1094"/>
      <c r="O165" s="1094"/>
      <c r="P165" s="1094"/>
      <c r="Q165" s="1001"/>
      <c r="R165" s="975"/>
      <c r="S165" s="975"/>
      <c r="T165" s="975"/>
      <c r="U165" s="975"/>
      <c r="V165" s="975"/>
      <c r="W165" s="975"/>
      <c r="X165" s="975"/>
      <c r="Y165" s="589"/>
      <c r="Z165" s="589"/>
      <c r="AA165" s="975"/>
      <c r="AB165" s="975"/>
      <c r="AC165" s="975"/>
      <c r="AD165" s="975"/>
      <c r="AE165" s="975"/>
      <c r="AF165" s="975"/>
      <c r="AG165" s="975"/>
      <c r="AH165" s="975"/>
      <c r="AI165" s="975"/>
      <c r="AJ165" s="975"/>
      <c r="AK165" s="975"/>
      <c r="AL165" s="975"/>
      <c r="AM165" s="945"/>
      <c r="AN165" s="945"/>
      <c r="AO165" s="945"/>
      <c r="AP165" s="945"/>
      <c r="AQ165" s="945"/>
      <c r="AR165" s="945"/>
      <c r="AS165" s="945"/>
      <c r="AT165" s="945"/>
      <c r="AU165" s="975"/>
      <c r="AV165" s="975"/>
      <c r="AW165" s="975"/>
      <c r="AX165" s="975"/>
      <c r="AY165" s="975"/>
      <c r="AZ165" s="975"/>
      <c r="BA165" s="975"/>
      <c r="BB165" s="975"/>
      <c r="BC165" s="974"/>
      <c r="BD165" s="945"/>
      <c r="BE165" s="945"/>
      <c r="BF165" s="945"/>
      <c r="BG165" s="686"/>
      <c r="BH165" s="589"/>
      <c r="BI165" s="589"/>
      <c r="BJ165" s="589"/>
      <c r="BK165" s="324"/>
      <c r="BL165" s="324"/>
      <c r="BM165" s="324"/>
      <c r="BN165" s="324"/>
      <c r="BO165" s="324"/>
      <c r="BP165" s="324"/>
      <c r="BQ165" s="324"/>
      <c r="BR165" s="324"/>
      <c r="BS165" s="1092"/>
      <c r="BT165" s="1092"/>
      <c r="BU165" s="1092"/>
      <c r="BV165" s="1092"/>
      <c r="BW165" s="445"/>
      <c r="BX165" s="324"/>
      <c r="BY165" s="324"/>
      <c r="BZ165" s="445"/>
      <c r="CA165" s="589"/>
      <c r="CB165" s="324"/>
      <c r="CC165" s="324"/>
      <c r="CD165" s="324"/>
      <c r="CE165" s="324"/>
      <c r="CF165" s="324"/>
      <c r="CG165" s="324"/>
      <c r="CH165" s="324"/>
      <c r="CI165" s="324"/>
      <c r="CJ165" s="686"/>
      <c r="CK165" s="686"/>
      <c r="CL165" s="589"/>
      <c r="CM165" s="589"/>
      <c r="CN165" s="589"/>
      <c r="CO165" s="445"/>
      <c r="CP165" s="445"/>
      <c r="CQ165" s="445"/>
      <c r="CR165" s="324"/>
      <c r="CS165" s="324"/>
      <c r="CT165" s="324"/>
      <c r="CU165" s="324"/>
      <c r="CV165" s="324"/>
      <c r="CW165" s="324"/>
      <c r="CX165" s="324"/>
      <c r="CY165" s="324"/>
      <c r="CZ165" s="686"/>
      <c r="DA165" s="445"/>
      <c r="DB165" s="445"/>
      <c r="DC165" s="445"/>
      <c r="DD165" s="445"/>
      <c r="DE165" s="950"/>
      <c r="DF165" s="950"/>
      <c r="DG165" s="950"/>
      <c r="DH165" s="324"/>
      <c r="DI165" s="324"/>
      <c r="DJ165" s="324"/>
      <c r="DK165" s="324"/>
      <c r="DL165" s="324"/>
      <c r="DM165" s="324"/>
      <c r="DN165" s="324"/>
      <c r="DO165" s="324"/>
      <c r="DP165" s="950"/>
      <c r="DQ165" s="950"/>
      <c r="DR165" s="950"/>
      <c r="DS165" s="610"/>
      <c r="DT165" s="610"/>
      <c r="DU165" s="610"/>
      <c r="DV165" s="610"/>
      <c r="DX165" s="945"/>
      <c r="DY165" s="945"/>
      <c r="DZ165" s="945"/>
      <c r="EA165" s="979"/>
      <c r="EB165" s="975"/>
      <c r="EC165" s="975"/>
      <c r="ED165" s="975"/>
      <c r="EE165" s="975"/>
      <c r="EF165" s="975"/>
      <c r="EG165" s="975"/>
      <c r="EH165" s="975"/>
      <c r="EI165" s="975"/>
      <c r="EJ165" s="974"/>
      <c r="EK165" s="945"/>
      <c r="EL165" s="945"/>
      <c r="EM165" s="945"/>
      <c r="EN165" s="610"/>
      <c r="EO165" s="610"/>
      <c r="EP165" s="610"/>
      <c r="EQ165" s="610"/>
      <c r="ER165" s="610"/>
      <c r="ES165" s="589"/>
      <c r="ET165" s="589"/>
      <c r="EU165" s="588"/>
      <c r="EV165" s="588"/>
      <c r="EW165" s="945"/>
      <c r="EX165" s="945"/>
      <c r="EY165" s="945"/>
      <c r="EZ165" s="979"/>
      <c r="FA165" s="975"/>
      <c r="FB165" s="975"/>
      <c r="FC165" s="975"/>
      <c r="FD165" s="975"/>
      <c r="FE165" s="975"/>
      <c r="FF165" s="975"/>
      <c r="FG165" s="975"/>
      <c r="FH165" s="975"/>
      <c r="FI165" s="974"/>
      <c r="FJ165" s="945"/>
      <c r="FK165" s="945"/>
      <c r="FL165" s="945"/>
      <c r="IA165" s="695"/>
    </row>
    <row r="166" spans="1:235" ht="8.25" customHeight="1" x14ac:dyDescent="0.35">
      <c r="E166" s="324"/>
      <c r="F166" s="324"/>
      <c r="G166" s="324"/>
      <c r="H166" s="445"/>
      <c r="I166" s="324"/>
      <c r="J166" s="324"/>
      <c r="K166" s="324"/>
      <c r="L166" s="324"/>
      <c r="M166" s="1094"/>
      <c r="N166" s="1094"/>
      <c r="O166" s="1094"/>
      <c r="P166" s="1094"/>
      <c r="Q166" s="1001"/>
      <c r="R166" s="975"/>
      <c r="S166" s="975"/>
      <c r="T166" s="975"/>
      <c r="U166" s="975"/>
      <c r="V166" s="975"/>
      <c r="W166" s="975"/>
      <c r="X166" s="975"/>
      <c r="Y166" s="589"/>
      <c r="Z166" s="589"/>
      <c r="AA166" s="975"/>
      <c r="AB166" s="975"/>
      <c r="AC166" s="975"/>
      <c r="AD166" s="975"/>
      <c r="AE166" s="975"/>
      <c r="AF166" s="975"/>
      <c r="AG166" s="975"/>
      <c r="AH166" s="975"/>
      <c r="AI166" s="975"/>
      <c r="AJ166" s="975"/>
      <c r="AK166" s="975"/>
      <c r="AL166" s="975"/>
      <c r="AM166" s="945"/>
      <c r="AN166" s="945"/>
      <c r="AO166" s="945"/>
      <c r="AP166" s="945"/>
      <c r="AQ166" s="945"/>
      <c r="AR166" s="945"/>
      <c r="AS166" s="945"/>
      <c r="AT166" s="945"/>
      <c r="AU166" s="975"/>
      <c r="AV166" s="975"/>
      <c r="AW166" s="975"/>
      <c r="AX166" s="975"/>
      <c r="AY166" s="975"/>
      <c r="AZ166" s="975"/>
      <c r="BA166" s="975"/>
      <c r="BB166" s="975"/>
      <c r="BC166" s="974"/>
      <c r="BD166" s="945"/>
      <c r="BE166" s="945"/>
      <c r="BF166" s="945"/>
      <c r="BG166" s="686"/>
      <c r="BH166" s="589"/>
      <c r="BI166" s="589"/>
      <c r="BJ166" s="589"/>
      <c r="BK166" s="324"/>
      <c r="BL166" s="324"/>
      <c r="BM166" s="324"/>
      <c r="BN166" s="324"/>
      <c r="BO166" s="324"/>
      <c r="BP166" s="324"/>
      <c r="BQ166" s="324"/>
      <c r="BR166" s="324"/>
      <c r="BS166" s="1092"/>
      <c r="BT166" s="1092"/>
      <c r="BU166" s="1092"/>
      <c r="BV166" s="1092"/>
      <c r="BW166" s="445"/>
      <c r="BX166" s="324"/>
      <c r="BY166" s="324"/>
      <c r="BZ166" s="445"/>
      <c r="CA166" s="589"/>
      <c r="CB166" s="324"/>
      <c r="CC166" s="324"/>
      <c r="CD166" s="324"/>
      <c r="CE166" s="324"/>
      <c r="CF166" s="324"/>
      <c r="CG166" s="324"/>
      <c r="CH166" s="324"/>
      <c r="CI166" s="324"/>
      <c r="CJ166" s="686"/>
      <c r="CK166" s="686"/>
      <c r="CL166" s="589"/>
      <c r="CM166" s="589"/>
      <c r="CN166" s="589"/>
      <c r="CO166" s="445"/>
      <c r="CP166" s="445"/>
      <c r="CQ166" s="445"/>
      <c r="CR166" s="324"/>
      <c r="CS166" s="324"/>
      <c r="CT166" s="324"/>
      <c r="CU166" s="324"/>
      <c r="CV166" s="324"/>
      <c r="CW166" s="324"/>
      <c r="CX166" s="324"/>
      <c r="CY166" s="324"/>
      <c r="CZ166" s="686"/>
      <c r="DA166" s="445"/>
      <c r="DB166" s="445"/>
      <c r="DC166" s="445"/>
      <c r="DD166" s="445"/>
      <c r="DE166" s="950"/>
      <c r="DF166" s="950"/>
      <c r="DG166" s="950"/>
      <c r="DH166" s="324"/>
      <c r="DI166" s="324"/>
      <c r="DJ166" s="324"/>
      <c r="DK166" s="324"/>
      <c r="DL166" s="324"/>
      <c r="DM166" s="324"/>
      <c r="DN166" s="324"/>
      <c r="DO166" s="324"/>
      <c r="DP166" s="950"/>
      <c r="DQ166" s="950"/>
      <c r="DR166" s="950"/>
      <c r="DS166" s="610"/>
      <c r="DT166" s="610"/>
      <c r="DU166" s="610"/>
      <c r="DV166" s="610"/>
      <c r="DX166" s="945"/>
      <c r="DY166" s="945"/>
      <c r="DZ166" s="945"/>
      <c r="EA166" s="979"/>
      <c r="EB166" s="975"/>
      <c r="EC166" s="975"/>
      <c r="ED166" s="975"/>
      <c r="EE166" s="975"/>
      <c r="EF166" s="975"/>
      <c r="EG166" s="975"/>
      <c r="EH166" s="975"/>
      <c r="EI166" s="975"/>
      <c r="EJ166" s="974"/>
      <c r="EK166" s="945"/>
      <c r="EL166" s="945"/>
      <c r="EM166" s="945"/>
      <c r="EN166" s="610"/>
      <c r="EO166" s="610"/>
      <c r="EP166" s="610"/>
      <c r="EQ166" s="610"/>
      <c r="ER166" s="610"/>
      <c r="ES166" s="589"/>
      <c r="ET166" s="589"/>
      <c r="EU166" s="588"/>
      <c r="EV166" s="588"/>
      <c r="EW166" s="945"/>
      <c r="EX166" s="945"/>
      <c r="EY166" s="945"/>
      <c r="EZ166" s="979"/>
      <c r="FA166" s="975"/>
      <c r="FB166" s="975"/>
      <c r="FC166" s="975"/>
      <c r="FD166" s="975"/>
      <c r="FE166" s="975"/>
      <c r="FF166" s="975"/>
      <c r="FG166" s="975"/>
      <c r="FH166" s="975"/>
      <c r="FI166" s="974"/>
      <c r="FJ166" s="945"/>
      <c r="FK166" s="945"/>
      <c r="FL166" s="945"/>
      <c r="FR166" s="945">
        <v>182</v>
      </c>
      <c r="FS166" s="945"/>
      <c r="FT166" s="945"/>
      <c r="FU166" s="979"/>
      <c r="FV166" s="1093" t="str">
        <f>TOTALS!$P$191</f>
        <v>TAG_182</v>
      </c>
      <c r="FW166" s="1093"/>
      <c r="FX166" s="1093"/>
      <c r="FY166" s="1093"/>
      <c r="FZ166" s="1090" t="str">
        <f>TOTALS!$P$192</f>
        <v>TAG_183</v>
      </c>
      <c r="GA166" s="1090"/>
      <c r="GB166" s="1090"/>
      <c r="GC166" s="1090"/>
      <c r="GD166" s="974">
        <v>183</v>
      </c>
      <c r="GE166" s="945"/>
      <c r="GF166" s="945"/>
      <c r="GG166" s="945"/>
      <c r="GL166" s="945">
        <v>192</v>
      </c>
      <c r="GM166" s="945"/>
      <c r="GN166" s="945"/>
      <c r="GO166" s="979"/>
      <c r="GP166" s="975" t="str">
        <f>TOTALS!$P$201</f>
        <v>TAG_192</v>
      </c>
      <c r="GQ166" s="975"/>
      <c r="GR166" s="975"/>
      <c r="GS166" s="975"/>
      <c r="GT166" s="975" t="str">
        <f>TOTALS!$P$202</f>
        <v>TAG_193</v>
      </c>
      <c r="GU166" s="975"/>
      <c r="GV166" s="975"/>
      <c r="GW166" s="975"/>
      <c r="GX166" s="945">
        <v>193</v>
      </c>
      <c r="GY166" s="945"/>
      <c r="GZ166" s="945"/>
      <c r="HA166" s="945"/>
      <c r="HB166" s="945"/>
      <c r="HC166" s="945"/>
      <c r="HD166" s="945"/>
      <c r="HE166" s="945"/>
      <c r="HG166" s="945">
        <v>202</v>
      </c>
      <c r="HH166" s="945"/>
      <c r="HI166" s="945"/>
      <c r="HJ166" s="979"/>
      <c r="HK166" s="975" t="str">
        <f>TOTALS!$P$211</f>
        <v>TAG_202</v>
      </c>
      <c r="HL166" s="975"/>
      <c r="HM166" s="975"/>
      <c r="HN166" s="975"/>
      <c r="HO166" s="975" t="str">
        <f>TOTALS!$P$212</f>
        <v>TAG_203</v>
      </c>
      <c r="HP166" s="975"/>
      <c r="HQ166" s="975"/>
      <c r="HR166" s="975"/>
      <c r="HS166" s="974">
        <v>203</v>
      </c>
      <c r="HT166" s="945"/>
      <c r="HU166" s="945"/>
      <c r="HV166" s="945"/>
      <c r="IA166" s="695"/>
    </row>
    <row r="167" spans="1:235" ht="8.25" customHeight="1" x14ac:dyDescent="0.35">
      <c r="E167" s="324"/>
      <c r="F167" s="324"/>
      <c r="G167" s="324"/>
      <c r="H167" s="324"/>
      <c r="I167" s="847"/>
      <c r="J167" s="847"/>
      <c r="K167" s="847"/>
      <c r="L167" s="589"/>
      <c r="M167" s="1094"/>
      <c r="N167" s="1094"/>
      <c r="O167" s="1094"/>
      <c r="P167" s="1094"/>
      <c r="Q167" s="1001"/>
      <c r="R167" s="975"/>
      <c r="S167" s="975"/>
      <c r="T167" s="975"/>
      <c r="U167" s="975"/>
      <c r="V167" s="975"/>
      <c r="W167" s="975"/>
      <c r="X167" s="975"/>
      <c r="Y167" s="589"/>
      <c r="Z167" s="589"/>
      <c r="AA167" s="975"/>
      <c r="AB167" s="975"/>
      <c r="AC167" s="975"/>
      <c r="AD167" s="975"/>
      <c r="AE167" s="975"/>
      <c r="AF167" s="975"/>
      <c r="AG167" s="975"/>
      <c r="AH167" s="975"/>
      <c r="AI167" s="975"/>
      <c r="AJ167" s="975"/>
      <c r="AK167" s="975"/>
      <c r="AL167" s="975"/>
      <c r="AM167" s="945"/>
      <c r="AN167" s="945"/>
      <c r="AO167" s="945"/>
      <c r="AP167" s="945"/>
      <c r="AQ167" s="945"/>
      <c r="AR167" s="945"/>
      <c r="AS167" s="945"/>
      <c r="AT167" s="945"/>
      <c r="AU167" s="975"/>
      <c r="AV167" s="975"/>
      <c r="AW167" s="975"/>
      <c r="AX167" s="975"/>
      <c r="AY167" s="975"/>
      <c r="AZ167" s="975"/>
      <c r="BA167" s="975"/>
      <c r="BB167" s="975"/>
      <c r="BC167" s="974"/>
      <c r="BD167" s="945"/>
      <c r="BE167" s="945"/>
      <c r="BF167" s="945"/>
      <c r="BG167" s="686"/>
      <c r="BH167" s="589"/>
      <c r="BI167" s="589"/>
      <c r="BJ167" s="589"/>
      <c r="BK167" s="324"/>
      <c r="BL167" s="324"/>
      <c r="BM167" s="324"/>
      <c r="BN167" s="324"/>
      <c r="BO167" s="324"/>
      <c r="BP167" s="324"/>
      <c r="BQ167" s="324"/>
      <c r="BR167" s="324"/>
      <c r="BS167" s="1092"/>
      <c r="BT167" s="1092"/>
      <c r="BU167" s="1092"/>
      <c r="BV167" s="1092"/>
      <c r="BW167" s="445"/>
      <c r="BX167" s="324"/>
      <c r="BY167" s="324"/>
      <c r="BZ167" s="445"/>
      <c r="CA167" s="589"/>
      <c r="CB167" s="324"/>
      <c r="CC167" s="324"/>
      <c r="CD167" s="324"/>
      <c r="CE167" s="324"/>
      <c r="CF167" s="324"/>
      <c r="CG167" s="324"/>
      <c r="CH167" s="324"/>
      <c r="CI167" s="324"/>
      <c r="CJ167" s="686"/>
      <c r="CK167" s="686"/>
      <c r="CL167" s="589"/>
      <c r="CM167" s="589"/>
      <c r="CN167" s="589"/>
      <c r="CO167" s="445"/>
      <c r="CP167" s="445"/>
      <c r="CQ167" s="445"/>
      <c r="CR167" s="324"/>
      <c r="CS167" s="324"/>
      <c r="CT167" s="324"/>
      <c r="CU167" s="324"/>
      <c r="CV167" s="324"/>
      <c r="CW167" s="324"/>
      <c r="CX167" s="324"/>
      <c r="CY167" s="324"/>
      <c r="CZ167" s="686"/>
      <c r="DA167" s="445"/>
      <c r="DB167" s="445"/>
      <c r="DC167" s="445"/>
      <c r="DD167" s="445"/>
      <c r="DE167" s="950"/>
      <c r="DF167" s="950"/>
      <c r="DG167" s="950"/>
      <c r="DH167" s="324"/>
      <c r="DI167" s="324"/>
      <c r="DJ167" s="324"/>
      <c r="DK167" s="324"/>
      <c r="DL167" s="324"/>
      <c r="DM167" s="324"/>
      <c r="DN167" s="324"/>
      <c r="DO167" s="324"/>
      <c r="DP167" s="950"/>
      <c r="DQ167" s="950"/>
      <c r="DR167" s="950"/>
      <c r="DS167" s="610"/>
      <c r="DT167" s="610"/>
      <c r="DU167" s="610"/>
      <c r="DV167" s="610"/>
      <c r="DX167" s="945"/>
      <c r="DY167" s="945"/>
      <c r="DZ167" s="945"/>
      <c r="EA167" s="979"/>
      <c r="EB167" s="975"/>
      <c r="EC167" s="975"/>
      <c r="ED167" s="975"/>
      <c r="EE167" s="975"/>
      <c r="EF167" s="975"/>
      <c r="EG167" s="975"/>
      <c r="EH167" s="975"/>
      <c r="EI167" s="975"/>
      <c r="EJ167" s="974"/>
      <c r="EK167" s="945"/>
      <c r="EL167" s="945"/>
      <c r="EM167" s="945"/>
      <c r="EN167" s="610"/>
      <c r="EO167" s="610"/>
      <c r="EP167" s="610"/>
      <c r="EQ167" s="610"/>
      <c r="ER167" s="610"/>
      <c r="ES167" s="589"/>
      <c r="ET167" s="589"/>
      <c r="EU167" s="588"/>
      <c r="EV167" s="588"/>
      <c r="EW167" s="945">
        <v>157</v>
      </c>
      <c r="EX167" s="945"/>
      <c r="EY167" s="945"/>
      <c r="EZ167" s="979"/>
      <c r="FA167" s="943" t="str">
        <f>TOTALS!$P$166</f>
        <v>TAG_157</v>
      </c>
      <c r="FB167" s="943"/>
      <c r="FC167" s="943"/>
      <c r="FD167" s="943"/>
      <c r="FE167" s="943" t="str">
        <f>TOTALS!$P$169</f>
        <v>TAG_160</v>
      </c>
      <c r="FF167" s="943"/>
      <c r="FG167" s="943"/>
      <c r="FH167" s="943"/>
      <c r="FI167" s="974">
        <v>160</v>
      </c>
      <c r="FJ167" s="945"/>
      <c r="FK167" s="945"/>
      <c r="FL167" s="945"/>
      <c r="FR167" s="945"/>
      <c r="FS167" s="945"/>
      <c r="FT167" s="945"/>
      <c r="FU167" s="979"/>
      <c r="FV167" s="1093"/>
      <c r="FW167" s="1093"/>
      <c r="FX167" s="1093"/>
      <c r="FY167" s="1093"/>
      <c r="FZ167" s="1090"/>
      <c r="GA167" s="1090"/>
      <c r="GB167" s="1090"/>
      <c r="GC167" s="1090"/>
      <c r="GD167" s="974"/>
      <c r="GE167" s="945"/>
      <c r="GF167" s="945"/>
      <c r="GG167" s="945"/>
      <c r="GL167" s="945"/>
      <c r="GM167" s="945"/>
      <c r="GN167" s="945"/>
      <c r="GO167" s="979"/>
      <c r="GP167" s="975"/>
      <c r="GQ167" s="975"/>
      <c r="GR167" s="975"/>
      <c r="GS167" s="975"/>
      <c r="GT167" s="975"/>
      <c r="GU167" s="975"/>
      <c r="GV167" s="975"/>
      <c r="GW167" s="975"/>
      <c r="GX167" s="945"/>
      <c r="GY167" s="945"/>
      <c r="GZ167" s="945"/>
      <c r="HA167" s="945"/>
      <c r="HB167" s="945"/>
      <c r="HC167" s="945"/>
      <c r="HD167" s="945"/>
      <c r="HE167" s="945"/>
      <c r="HG167" s="945"/>
      <c r="HH167" s="945"/>
      <c r="HI167" s="945"/>
      <c r="HJ167" s="979"/>
      <c r="HK167" s="975"/>
      <c r="HL167" s="975"/>
      <c r="HM167" s="975"/>
      <c r="HN167" s="975"/>
      <c r="HO167" s="975"/>
      <c r="HP167" s="975"/>
      <c r="HQ167" s="975"/>
      <c r="HR167" s="975"/>
      <c r="HS167" s="974"/>
      <c r="HT167" s="945"/>
      <c r="HU167" s="945"/>
      <c r="HV167" s="945"/>
      <c r="IA167" s="695"/>
    </row>
    <row r="168" spans="1:235" ht="8.25" customHeight="1" x14ac:dyDescent="0.35">
      <c r="E168" s="324"/>
      <c r="F168" s="324"/>
      <c r="G168" s="324"/>
      <c r="H168" s="324"/>
      <c r="I168" s="444"/>
      <c r="J168" s="954"/>
      <c r="K168" s="955"/>
      <c r="L168" s="955"/>
      <c r="M168" s="955"/>
      <c r="N168" s="955"/>
      <c r="O168" s="955"/>
      <c r="P168" s="955"/>
      <c r="Q168" s="945">
        <v>31</v>
      </c>
      <c r="R168" s="945"/>
      <c r="S168" s="945"/>
      <c r="T168" s="945"/>
      <c r="U168" s="945">
        <v>30</v>
      </c>
      <c r="V168" s="945"/>
      <c r="W168" s="945"/>
      <c r="X168" s="945"/>
      <c r="Y168" s="589"/>
      <c r="Z168" s="589"/>
      <c r="AA168" s="945">
        <v>38</v>
      </c>
      <c r="AB168" s="945"/>
      <c r="AC168" s="945"/>
      <c r="AD168" s="945"/>
      <c r="AE168" s="945">
        <v>37</v>
      </c>
      <c r="AF168" s="945"/>
      <c r="AG168" s="945"/>
      <c r="AH168" s="945"/>
      <c r="AI168" s="945">
        <v>36</v>
      </c>
      <c r="AJ168" s="945"/>
      <c r="AK168" s="945"/>
      <c r="AL168" s="945"/>
      <c r="AM168" s="945"/>
      <c r="AN168" s="945"/>
      <c r="AO168" s="945"/>
      <c r="AP168" s="945"/>
      <c r="AQ168" s="945">
        <v>39</v>
      </c>
      <c r="AR168" s="945"/>
      <c r="AS168" s="945"/>
      <c r="AT168" s="945"/>
      <c r="AU168" s="975" t="str">
        <f>TOTALS!$P$48</f>
        <v>TAG_39</v>
      </c>
      <c r="AV168" s="975"/>
      <c r="AW168" s="975"/>
      <c r="AX168" s="975"/>
      <c r="AY168" s="975" t="str">
        <f>TOTALS!$P$55</f>
        <v>TAG_46</v>
      </c>
      <c r="AZ168" s="975"/>
      <c r="BA168" s="975"/>
      <c r="BB168" s="975"/>
      <c r="BC168" s="974">
        <v>46</v>
      </c>
      <c r="BD168" s="945"/>
      <c r="BE168" s="945"/>
      <c r="BF168" s="945"/>
      <c r="BG168" s="686"/>
      <c r="BH168" s="950"/>
      <c r="BI168" s="950"/>
      <c r="BJ168" s="950"/>
      <c r="BK168" s="584"/>
      <c r="BL168" s="324"/>
      <c r="BM168" s="945">
        <v>86</v>
      </c>
      <c r="BN168" s="945"/>
      <c r="BO168" s="945"/>
      <c r="BP168" s="945"/>
      <c r="BQ168" s="945">
        <v>87</v>
      </c>
      <c r="BR168" s="945"/>
      <c r="BS168" s="945"/>
      <c r="BT168" s="945"/>
      <c r="BU168" s="945">
        <v>88</v>
      </c>
      <c r="BV168" s="945"/>
      <c r="BW168" s="945"/>
      <c r="BX168" s="945"/>
      <c r="BY168" s="589"/>
      <c r="BZ168" s="589"/>
      <c r="CA168" s="945">
        <v>89</v>
      </c>
      <c r="CB168" s="945"/>
      <c r="CC168" s="945"/>
      <c r="CD168" s="945"/>
      <c r="CE168" s="945">
        <v>90</v>
      </c>
      <c r="CF168" s="945"/>
      <c r="CG168" s="945"/>
      <c r="CH168" s="945"/>
      <c r="CI168" s="945">
        <v>91</v>
      </c>
      <c r="CJ168" s="945"/>
      <c r="CK168" s="945"/>
      <c r="CL168" s="945"/>
      <c r="CM168" s="589"/>
      <c r="CN168" s="589"/>
      <c r="CO168" s="945">
        <v>92</v>
      </c>
      <c r="CP168" s="945"/>
      <c r="CQ168" s="945"/>
      <c r="CR168" s="945"/>
      <c r="CS168" s="945">
        <v>93</v>
      </c>
      <c r="CT168" s="945"/>
      <c r="CU168" s="945"/>
      <c r="CV168" s="945"/>
      <c r="CW168" s="945">
        <v>94</v>
      </c>
      <c r="CX168" s="945"/>
      <c r="CY168" s="945"/>
      <c r="CZ168" s="945"/>
      <c r="DA168" s="324"/>
      <c r="DB168" s="324"/>
      <c r="DC168" s="945">
        <v>95</v>
      </c>
      <c r="DD168" s="945"/>
      <c r="DE168" s="945"/>
      <c r="DF168" s="945"/>
      <c r="DG168" s="945">
        <v>96</v>
      </c>
      <c r="DH168" s="945"/>
      <c r="DI168" s="945"/>
      <c r="DJ168" s="945"/>
      <c r="DK168" s="945">
        <v>97</v>
      </c>
      <c r="DL168" s="945"/>
      <c r="DM168" s="945"/>
      <c r="DN168" s="945"/>
      <c r="DO168" s="686"/>
      <c r="DP168" s="950"/>
      <c r="DQ168" s="950"/>
      <c r="DR168" s="950"/>
      <c r="DS168" s="588"/>
      <c r="DT168" s="588"/>
      <c r="DU168" s="610"/>
      <c r="DV168" s="610"/>
      <c r="DX168" s="945">
        <v>63</v>
      </c>
      <c r="DY168" s="945"/>
      <c r="DZ168" s="945"/>
      <c r="EA168" s="979"/>
      <c r="EB168" s="975" t="str">
        <f>TOTALS!$P$72</f>
        <v>TAG_63</v>
      </c>
      <c r="EC168" s="975"/>
      <c r="ED168" s="975"/>
      <c r="EE168" s="975"/>
      <c r="EF168" s="975" t="str">
        <f>TOTALS!$P$79</f>
        <v>TAG_70</v>
      </c>
      <c r="EG168" s="975"/>
      <c r="EH168" s="975"/>
      <c r="EI168" s="975"/>
      <c r="EJ168" s="974">
        <v>70</v>
      </c>
      <c r="EK168" s="945"/>
      <c r="EL168" s="945"/>
      <c r="EM168" s="945"/>
      <c r="EN168" s="610"/>
      <c r="EO168" s="588"/>
      <c r="EP168" s="610"/>
      <c r="EQ168" s="610"/>
      <c r="ER168" s="610"/>
      <c r="ES168" s="589"/>
      <c r="ET168" s="589"/>
      <c r="EU168" s="589"/>
      <c r="EV168" s="589"/>
      <c r="EW168" s="945"/>
      <c r="EX168" s="945"/>
      <c r="EY168" s="945"/>
      <c r="EZ168" s="979"/>
      <c r="FA168" s="943"/>
      <c r="FB168" s="943"/>
      <c r="FC168" s="943"/>
      <c r="FD168" s="943"/>
      <c r="FE168" s="943"/>
      <c r="FF168" s="943"/>
      <c r="FG168" s="943"/>
      <c r="FH168" s="943"/>
      <c r="FI168" s="974"/>
      <c r="FJ168" s="945"/>
      <c r="FK168" s="945"/>
      <c r="FL168" s="945"/>
      <c r="FR168" s="945"/>
      <c r="FS168" s="945"/>
      <c r="FT168" s="945"/>
      <c r="FU168" s="979"/>
      <c r="FV168" s="1093"/>
      <c r="FW168" s="1093"/>
      <c r="FX168" s="1093"/>
      <c r="FY168" s="1093"/>
      <c r="FZ168" s="1090"/>
      <c r="GA168" s="1090"/>
      <c r="GB168" s="1090"/>
      <c r="GC168" s="1090"/>
      <c r="GD168" s="974"/>
      <c r="GE168" s="945"/>
      <c r="GF168" s="945"/>
      <c r="GG168" s="945"/>
      <c r="GL168" s="945"/>
      <c r="GM168" s="945"/>
      <c r="GN168" s="945"/>
      <c r="GO168" s="979"/>
      <c r="GP168" s="975"/>
      <c r="GQ168" s="975"/>
      <c r="GR168" s="975"/>
      <c r="GS168" s="975"/>
      <c r="GT168" s="975"/>
      <c r="GU168" s="975"/>
      <c r="GV168" s="975"/>
      <c r="GW168" s="975"/>
      <c r="GX168" s="945"/>
      <c r="GY168" s="945"/>
      <c r="GZ168" s="945"/>
      <c r="HA168" s="945"/>
      <c r="HB168" s="945"/>
      <c r="HC168" s="945"/>
      <c r="HD168" s="945"/>
      <c r="HE168" s="945"/>
      <c r="HG168" s="945"/>
      <c r="HH168" s="945"/>
      <c r="HI168" s="945"/>
      <c r="HJ168" s="979"/>
      <c r="HK168" s="975"/>
      <c r="HL168" s="975"/>
      <c r="HM168" s="975"/>
      <c r="HN168" s="975"/>
      <c r="HO168" s="975"/>
      <c r="HP168" s="975"/>
      <c r="HQ168" s="975"/>
      <c r="HR168" s="975"/>
      <c r="HS168" s="974"/>
      <c r="HT168" s="945"/>
      <c r="HU168" s="945"/>
      <c r="HV168" s="945"/>
      <c r="IA168" s="695"/>
    </row>
    <row r="169" spans="1:235" ht="8.25" customHeight="1" x14ac:dyDescent="0.35">
      <c r="E169" s="324"/>
      <c r="F169" s="324"/>
      <c r="G169" s="324"/>
      <c r="H169" s="324"/>
      <c r="I169" s="445"/>
      <c r="J169" s="955"/>
      <c r="K169" s="955"/>
      <c r="L169" s="955"/>
      <c r="M169" s="955"/>
      <c r="N169" s="955"/>
      <c r="O169" s="955"/>
      <c r="P169" s="955"/>
      <c r="Q169" s="945"/>
      <c r="R169" s="945"/>
      <c r="S169" s="945"/>
      <c r="T169" s="945"/>
      <c r="U169" s="945"/>
      <c r="V169" s="945"/>
      <c r="W169" s="945"/>
      <c r="X169" s="945"/>
      <c r="Y169" s="589"/>
      <c r="Z169" s="589"/>
      <c r="AA169" s="945"/>
      <c r="AB169" s="945"/>
      <c r="AC169" s="945"/>
      <c r="AD169" s="945"/>
      <c r="AE169" s="945"/>
      <c r="AF169" s="945"/>
      <c r="AG169" s="945"/>
      <c r="AH169" s="945"/>
      <c r="AI169" s="945"/>
      <c r="AJ169" s="945"/>
      <c r="AK169" s="945"/>
      <c r="AL169" s="945"/>
      <c r="AM169" s="945"/>
      <c r="AN169" s="945"/>
      <c r="AO169" s="945"/>
      <c r="AP169" s="945"/>
      <c r="AQ169" s="945"/>
      <c r="AR169" s="945"/>
      <c r="AS169" s="945"/>
      <c r="AT169" s="945"/>
      <c r="AU169" s="975"/>
      <c r="AV169" s="975"/>
      <c r="AW169" s="975"/>
      <c r="AX169" s="975"/>
      <c r="AY169" s="975"/>
      <c r="AZ169" s="975"/>
      <c r="BA169" s="975"/>
      <c r="BB169" s="975"/>
      <c r="BC169" s="974"/>
      <c r="BD169" s="945"/>
      <c r="BE169" s="945"/>
      <c r="BF169" s="945"/>
      <c r="BG169" s="686"/>
      <c r="BH169" s="950"/>
      <c r="BI169" s="950"/>
      <c r="BJ169" s="950"/>
      <c r="BK169" s="584"/>
      <c r="BL169" s="324"/>
      <c r="BM169" s="945"/>
      <c r="BN169" s="945"/>
      <c r="BO169" s="945"/>
      <c r="BP169" s="945"/>
      <c r="BQ169" s="945"/>
      <c r="BR169" s="945"/>
      <c r="BS169" s="945"/>
      <c r="BT169" s="945"/>
      <c r="BU169" s="945"/>
      <c r="BV169" s="945"/>
      <c r="BW169" s="945"/>
      <c r="BX169" s="945"/>
      <c r="BY169" s="589"/>
      <c r="BZ169" s="589"/>
      <c r="CA169" s="945"/>
      <c r="CB169" s="945"/>
      <c r="CC169" s="945"/>
      <c r="CD169" s="945"/>
      <c r="CE169" s="945"/>
      <c r="CF169" s="945"/>
      <c r="CG169" s="945"/>
      <c r="CH169" s="945"/>
      <c r="CI169" s="945"/>
      <c r="CJ169" s="945"/>
      <c r="CK169" s="945"/>
      <c r="CL169" s="945"/>
      <c r="CM169" s="589"/>
      <c r="CN169" s="589"/>
      <c r="CO169" s="945"/>
      <c r="CP169" s="945"/>
      <c r="CQ169" s="945"/>
      <c r="CR169" s="945"/>
      <c r="CS169" s="945"/>
      <c r="CT169" s="945"/>
      <c r="CU169" s="945"/>
      <c r="CV169" s="945"/>
      <c r="CW169" s="945"/>
      <c r="CX169" s="945"/>
      <c r="CY169" s="945"/>
      <c r="CZ169" s="945"/>
      <c r="DA169" s="324"/>
      <c r="DB169" s="324"/>
      <c r="DC169" s="945"/>
      <c r="DD169" s="945"/>
      <c r="DE169" s="945"/>
      <c r="DF169" s="945"/>
      <c r="DG169" s="945"/>
      <c r="DH169" s="945"/>
      <c r="DI169" s="945"/>
      <c r="DJ169" s="945"/>
      <c r="DK169" s="945"/>
      <c r="DL169" s="945"/>
      <c r="DM169" s="945"/>
      <c r="DN169" s="945"/>
      <c r="DO169" s="686"/>
      <c r="DP169" s="950"/>
      <c r="DQ169" s="950"/>
      <c r="DR169" s="950"/>
      <c r="DS169" s="610"/>
      <c r="DT169" s="610"/>
      <c r="DU169" s="610"/>
      <c r="DV169" s="610"/>
      <c r="DX169" s="945"/>
      <c r="DY169" s="945"/>
      <c r="DZ169" s="945"/>
      <c r="EA169" s="979"/>
      <c r="EB169" s="975"/>
      <c r="EC169" s="975"/>
      <c r="ED169" s="975"/>
      <c r="EE169" s="975"/>
      <c r="EF169" s="975"/>
      <c r="EG169" s="975"/>
      <c r="EH169" s="975"/>
      <c r="EI169" s="975"/>
      <c r="EJ169" s="974"/>
      <c r="EK169" s="945"/>
      <c r="EL169" s="945"/>
      <c r="EM169" s="945"/>
      <c r="EN169" s="610"/>
      <c r="EO169" s="610"/>
      <c r="EP169" s="610"/>
      <c r="EQ169" s="610"/>
      <c r="ER169" s="610"/>
      <c r="ES169" s="589"/>
      <c r="ET169" s="589"/>
      <c r="EU169" s="589"/>
      <c r="EV169" s="589"/>
      <c r="EW169" s="945"/>
      <c r="EX169" s="945"/>
      <c r="EY169" s="945"/>
      <c r="EZ169" s="979"/>
      <c r="FA169" s="943"/>
      <c r="FB169" s="943"/>
      <c r="FC169" s="943"/>
      <c r="FD169" s="943"/>
      <c r="FE169" s="943"/>
      <c r="FF169" s="943"/>
      <c r="FG169" s="943"/>
      <c r="FH169" s="943"/>
      <c r="FI169" s="974"/>
      <c r="FJ169" s="945"/>
      <c r="FK169" s="945"/>
      <c r="FL169" s="945"/>
      <c r="FR169" s="945"/>
      <c r="FS169" s="945"/>
      <c r="FT169" s="945"/>
      <c r="FU169" s="979"/>
      <c r="FV169" s="1093"/>
      <c r="FW169" s="1093"/>
      <c r="FX169" s="1093"/>
      <c r="FY169" s="1093"/>
      <c r="FZ169" s="1090"/>
      <c r="GA169" s="1090"/>
      <c r="GB169" s="1090"/>
      <c r="GC169" s="1090"/>
      <c r="GD169" s="974"/>
      <c r="GE169" s="945"/>
      <c r="GF169" s="945"/>
      <c r="GG169" s="945"/>
      <c r="GL169" s="945"/>
      <c r="GM169" s="945"/>
      <c r="GN169" s="945"/>
      <c r="GO169" s="979"/>
      <c r="GP169" s="975"/>
      <c r="GQ169" s="975"/>
      <c r="GR169" s="975"/>
      <c r="GS169" s="975"/>
      <c r="GT169" s="975"/>
      <c r="GU169" s="975"/>
      <c r="GV169" s="975"/>
      <c r="GW169" s="975"/>
      <c r="GX169" s="945"/>
      <c r="GY169" s="945"/>
      <c r="GZ169" s="945"/>
      <c r="HA169" s="945"/>
      <c r="HB169" s="945"/>
      <c r="HC169" s="945"/>
      <c r="HD169" s="945"/>
      <c r="HE169" s="945"/>
      <c r="HG169" s="945"/>
      <c r="HH169" s="945"/>
      <c r="HI169" s="945"/>
      <c r="HJ169" s="979"/>
      <c r="HK169" s="975"/>
      <c r="HL169" s="975"/>
      <c r="HM169" s="975"/>
      <c r="HN169" s="975"/>
      <c r="HO169" s="975"/>
      <c r="HP169" s="975"/>
      <c r="HQ169" s="975"/>
      <c r="HR169" s="975"/>
      <c r="HS169" s="974"/>
      <c r="HT169" s="945"/>
      <c r="HU169" s="945"/>
      <c r="HV169" s="945"/>
      <c r="IA169" s="695"/>
    </row>
    <row r="170" spans="1:235" ht="8.25" customHeight="1" x14ac:dyDescent="0.35">
      <c r="E170" s="324"/>
      <c r="F170" s="324"/>
      <c r="G170" s="324"/>
      <c r="H170" s="324"/>
      <c r="I170" s="445"/>
      <c r="J170" s="955"/>
      <c r="K170" s="955"/>
      <c r="L170" s="955"/>
      <c r="M170" s="955"/>
      <c r="N170" s="955"/>
      <c r="O170" s="955"/>
      <c r="P170" s="955"/>
      <c r="Q170" s="945"/>
      <c r="R170" s="945"/>
      <c r="S170" s="945"/>
      <c r="T170" s="945"/>
      <c r="U170" s="945"/>
      <c r="V170" s="945"/>
      <c r="W170" s="945"/>
      <c r="X170" s="945"/>
      <c r="Y170" s="589"/>
      <c r="Z170" s="589"/>
      <c r="AA170" s="945"/>
      <c r="AB170" s="945"/>
      <c r="AC170" s="945"/>
      <c r="AD170" s="945"/>
      <c r="AE170" s="945"/>
      <c r="AF170" s="945"/>
      <c r="AG170" s="945"/>
      <c r="AH170" s="945"/>
      <c r="AI170" s="945"/>
      <c r="AJ170" s="945"/>
      <c r="AK170" s="945"/>
      <c r="AL170" s="945"/>
      <c r="AM170" s="945"/>
      <c r="AN170" s="945"/>
      <c r="AO170" s="945"/>
      <c r="AP170" s="945"/>
      <c r="AQ170" s="945"/>
      <c r="AR170" s="945"/>
      <c r="AS170" s="945"/>
      <c r="AT170" s="945"/>
      <c r="AU170" s="975"/>
      <c r="AV170" s="975"/>
      <c r="AW170" s="975"/>
      <c r="AX170" s="975"/>
      <c r="AY170" s="975"/>
      <c r="AZ170" s="975"/>
      <c r="BA170" s="975"/>
      <c r="BB170" s="975"/>
      <c r="BC170" s="974"/>
      <c r="BD170" s="945"/>
      <c r="BE170" s="945"/>
      <c r="BF170" s="945"/>
      <c r="BG170" s="686"/>
      <c r="BH170" s="950"/>
      <c r="BI170" s="950"/>
      <c r="BJ170" s="950"/>
      <c r="BK170" s="584"/>
      <c r="BL170" s="324"/>
      <c r="BM170" s="945"/>
      <c r="BN170" s="945"/>
      <c r="BO170" s="945"/>
      <c r="BP170" s="945"/>
      <c r="BQ170" s="945"/>
      <c r="BR170" s="945"/>
      <c r="BS170" s="945"/>
      <c r="BT170" s="945"/>
      <c r="BU170" s="945"/>
      <c r="BV170" s="945"/>
      <c r="BW170" s="945"/>
      <c r="BX170" s="945"/>
      <c r="BY170" s="589"/>
      <c r="BZ170" s="589"/>
      <c r="CA170" s="945"/>
      <c r="CB170" s="945"/>
      <c r="CC170" s="945"/>
      <c r="CD170" s="945"/>
      <c r="CE170" s="945"/>
      <c r="CF170" s="945"/>
      <c r="CG170" s="945"/>
      <c r="CH170" s="945"/>
      <c r="CI170" s="945"/>
      <c r="CJ170" s="945"/>
      <c r="CK170" s="945"/>
      <c r="CL170" s="945"/>
      <c r="CM170" s="589"/>
      <c r="CN170" s="589"/>
      <c r="CO170" s="945"/>
      <c r="CP170" s="945"/>
      <c r="CQ170" s="945"/>
      <c r="CR170" s="945"/>
      <c r="CS170" s="945"/>
      <c r="CT170" s="945"/>
      <c r="CU170" s="945"/>
      <c r="CV170" s="945"/>
      <c r="CW170" s="945"/>
      <c r="CX170" s="945"/>
      <c r="CY170" s="945"/>
      <c r="CZ170" s="945"/>
      <c r="DA170" s="324"/>
      <c r="DB170" s="324"/>
      <c r="DC170" s="945"/>
      <c r="DD170" s="945"/>
      <c r="DE170" s="945"/>
      <c r="DF170" s="945"/>
      <c r="DG170" s="945"/>
      <c r="DH170" s="945"/>
      <c r="DI170" s="945"/>
      <c r="DJ170" s="945"/>
      <c r="DK170" s="945"/>
      <c r="DL170" s="945"/>
      <c r="DM170" s="945"/>
      <c r="DN170" s="945"/>
      <c r="DO170" s="686"/>
      <c r="DP170" s="950"/>
      <c r="DQ170" s="950"/>
      <c r="DR170" s="950"/>
      <c r="DS170" s="610"/>
      <c r="DT170" s="610"/>
      <c r="DU170" s="610"/>
      <c r="DV170" s="610"/>
      <c r="DX170" s="945"/>
      <c r="DY170" s="945"/>
      <c r="DZ170" s="945"/>
      <c r="EA170" s="979"/>
      <c r="EB170" s="975"/>
      <c r="EC170" s="975"/>
      <c r="ED170" s="975"/>
      <c r="EE170" s="975"/>
      <c r="EF170" s="975"/>
      <c r="EG170" s="975"/>
      <c r="EH170" s="975"/>
      <c r="EI170" s="975"/>
      <c r="EJ170" s="974"/>
      <c r="EK170" s="945"/>
      <c r="EL170" s="945"/>
      <c r="EM170" s="945"/>
      <c r="EN170" s="610"/>
      <c r="EO170" s="610"/>
      <c r="EP170" s="610"/>
      <c r="EQ170" s="610"/>
      <c r="ER170" s="610"/>
      <c r="ES170" s="589"/>
      <c r="ET170" s="589"/>
      <c r="EU170" s="589"/>
      <c r="EV170" s="589"/>
      <c r="EW170" s="945"/>
      <c r="EX170" s="945"/>
      <c r="EY170" s="945"/>
      <c r="EZ170" s="979"/>
      <c r="FA170" s="944"/>
      <c r="FB170" s="944"/>
      <c r="FC170" s="944"/>
      <c r="FD170" s="944"/>
      <c r="FE170" s="944"/>
      <c r="FF170" s="944"/>
      <c r="FG170" s="944"/>
      <c r="FH170" s="944"/>
      <c r="FI170" s="974"/>
      <c r="FJ170" s="945"/>
      <c r="FK170" s="945"/>
      <c r="FL170" s="945"/>
      <c r="FR170" s="945">
        <v>181</v>
      </c>
      <c r="FS170" s="945"/>
      <c r="FT170" s="945"/>
      <c r="FU170" s="979"/>
      <c r="FV170" s="1093" t="str">
        <f>TOTALS!$P$190</f>
        <v>TAG_181</v>
      </c>
      <c r="FW170" s="1093"/>
      <c r="FX170" s="1093"/>
      <c r="FY170" s="1093"/>
      <c r="FZ170" s="1090" t="str">
        <f>TOTALS!$P$193</f>
        <v>TAG_184</v>
      </c>
      <c r="GA170" s="1090"/>
      <c r="GB170" s="1090"/>
      <c r="GC170" s="1090"/>
      <c r="GD170" s="974">
        <v>184</v>
      </c>
      <c r="GE170" s="945"/>
      <c r="GF170" s="945"/>
      <c r="GG170" s="945"/>
      <c r="GL170" s="945">
        <v>191</v>
      </c>
      <c r="GM170" s="945"/>
      <c r="GN170" s="945"/>
      <c r="GO170" s="979"/>
      <c r="GP170" s="975" t="str">
        <f>TOTALS!$P$200</f>
        <v>TAG_191</v>
      </c>
      <c r="GQ170" s="975"/>
      <c r="GR170" s="975"/>
      <c r="GS170" s="975"/>
      <c r="GT170" s="975" t="str">
        <f>TOTALS!$P$203</f>
        <v>TAG_194</v>
      </c>
      <c r="GU170" s="975"/>
      <c r="GV170" s="975"/>
      <c r="GW170" s="975"/>
      <c r="GX170" s="945">
        <v>194</v>
      </c>
      <c r="GY170" s="945"/>
      <c r="GZ170" s="945"/>
      <c r="HA170" s="945"/>
      <c r="HB170" s="945"/>
      <c r="HC170" s="945"/>
      <c r="HD170" s="945"/>
      <c r="HE170" s="945"/>
      <c r="HG170" s="945">
        <v>201</v>
      </c>
      <c r="HH170" s="945"/>
      <c r="HI170" s="945"/>
      <c r="HJ170" s="979"/>
      <c r="HK170" s="975" t="str">
        <f>TOTALS!$P$210</f>
        <v>TAG_201</v>
      </c>
      <c r="HL170" s="975"/>
      <c r="HM170" s="975"/>
      <c r="HN170" s="975"/>
      <c r="HO170" s="975" t="str">
        <f>TOTALS!$P$213</f>
        <v>TAG_204</v>
      </c>
      <c r="HP170" s="975"/>
      <c r="HQ170" s="975"/>
      <c r="HR170" s="975"/>
      <c r="HS170" s="974">
        <v>204</v>
      </c>
      <c r="HT170" s="945"/>
      <c r="HU170" s="945"/>
      <c r="HV170" s="945"/>
      <c r="IA170" s="695"/>
    </row>
    <row r="171" spans="1:235" ht="8.25" customHeight="1" x14ac:dyDescent="0.35">
      <c r="E171" s="324"/>
      <c r="F171" s="324"/>
      <c r="G171" s="324"/>
      <c r="H171" s="324"/>
      <c r="I171" s="445"/>
      <c r="J171" s="955"/>
      <c r="K171" s="955"/>
      <c r="L171" s="955"/>
      <c r="M171" s="955"/>
      <c r="N171" s="955"/>
      <c r="O171" s="955"/>
      <c r="P171" s="955"/>
      <c r="Q171" s="945"/>
      <c r="R171" s="945"/>
      <c r="S171" s="945"/>
      <c r="T171" s="945"/>
      <c r="U171" s="945"/>
      <c r="V171" s="945"/>
      <c r="W171" s="945"/>
      <c r="X171" s="945"/>
      <c r="Y171" s="589"/>
      <c r="Z171" s="589"/>
      <c r="AA171" s="945"/>
      <c r="AB171" s="945"/>
      <c r="AC171" s="945"/>
      <c r="AD171" s="945"/>
      <c r="AE171" s="945"/>
      <c r="AF171" s="945"/>
      <c r="AG171" s="945"/>
      <c r="AH171" s="945"/>
      <c r="AI171" s="945"/>
      <c r="AJ171" s="945"/>
      <c r="AK171" s="945"/>
      <c r="AL171" s="945"/>
      <c r="AM171" s="945"/>
      <c r="AN171" s="945"/>
      <c r="AO171" s="945"/>
      <c r="AP171" s="945"/>
      <c r="AQ171" s="945"/>
      <c r="AR171" s="945"/>
      <c r="AS171" s="945"/>
      <c r="AT171" s="945"/>
      <c r="AU171" s="975"/>
      <c r="AV171" s="975"/>
      <c r="AW171" s="975"/>
      <c r="AX171" s="975"/>
      <c r="AY171" s="975"/>
      <c r="AZ171" s="975"/>
      <c r="BA171" s="975"/>
      <c r="BB171" s="975"/>
      <c r="BC171" s="974"/>
      <c r="BD171" s="945"/>
      <c r="BE171" s="945"/>
      <c r="BF171" s="945"/>
      <c r="BG171" s="686"/>
      <c r="BH171" s="950"/>
      <c r="BI171" s="950"/>
      <c r="BJ171" s="950"/>
      <c r="BK171" s="584"/>
      <c r="BL171" s="324"/>
      <c r="BM171" s="977"/>
      <c r="BN171" s="977"/>
      <c r="BO171" s="977"/>
      <c r="BP171" s="977"/>
      <c r="BQ171" s="977"/>
      <c r="BR171" s="977"/>
      <c r="BS171" s="977"/>
      <c r="BT171" s="977"/>
      <c r="BU171" s="977"/>
      <c r="BV171" s="977"/>
      <c r="BW171" s="977"/>
      <c r="BX171" s="977"/>
      <c r="BY171" s="589"/>
      <c r="BZ171" s="589"/>
      <c r="CA171" s="977"/>
      <c r="CB171" s="977"/>
      <c r="CC171" s="977"/>
      <c r="CD171" s="977"/>
      <c r="CE171" s="977"/>
      <c r="CF171" s="977"/>
      <c r="CG171" s="977"/>
      <c r="CH171" s="977"/>
      <c r="CI171" s="977"/>
      <c r="CJ171" s="977"/>
      <c r="CK171" s="977"/>
      <c r="CL171" s="977"/>
      <c r="CM171" s="589"/>
      <c r="CN171" s="589"/>
      <c r="CO171" s="977"/>
      <c r="CP171" s="977"/>
      <c r="CQ171" s="977"/>
      <c r="CR171" s="977"/>
      <c r="CS171" s="977"/>
      <c r="CT171" s="977"/>
      <c r="CU171" s="977"/>
      <c r="CV171" s="977"/>
      <c r="CW171" s="977"/>
      <c r="CX171" s="977"/>
      <c r="CY171" s="977"/>
      <c r="CZ171" s="977"/>
      <c r="DA171" s="324"/>
      <c r="DB171" s="324"/>
      <c r="DC171" s="977"/>
      <c r="DD171" s="977"/>
      <c r="DE171" s="977"/>
      <c r="DF171" s="977"/>
      <c r="DG171" s="977"/>
      <c r="DH171" s="977"/>
      <c r="DI171" s="977"/>
      <c r="DJ171" s="977"/>
      <c r="DK171" s="977"/>
      <c r="DL171" s="977"/>
      <c r="DM171" s="977"/>
      <c r="DN171" s="977"/>
      <c r="DO171" s="686"/>
      <c r="DP171" s="950"/>
      <c r="DQ171" s="950"/>
      <c r="DR171" s="950"/>
      <c r="DS171" s="610"/>
      <c r="DT171" s="610"/>
      <c r="DU171" s="610"/>
      <c r="DV171" s="610"/>
      <c r="DX171" s="945"/>
      <c r="DY171" s="945"/>
      <c r="DZ171" s="945"/>
      <c r="EA171" s="979"/>
      <c r="EB171" s="975"/>
      <c r="EC171" s="975"/>
      <c r="ED171" s="975"/>
      <c r="EE171" s="975"/>
      <c r="EF171" s="975"/>
      <c r="EG171" s="975"/>
      <c r="EH171" s="975"/>
      <c r="EI171" s="975"/>
      <c r="EJ171" s="974"/>
      <c r="EK171" s="945"/>
      <c r="EL171" s="945"/>
      <c r="EM171" s="945"/>
      <c r="EN171" s="610"/>
      <c r="EO171" s="610"/>
      <c r="EP171" s="610"/>
      <c r="EQ171" s="610"/>
      <c r="ER171" s="610"/>
      <c r="ES171" s="589"/>
      <c r="ET171" s="589"/>
      <c r="EV171" s="592"/>
      <c r="EW171" s="945">
        <v>156</v>
      </c>
      <c r="EX171" s="945"/>
      <c r="EY171" s="945"/>
      <c r="EZ171" s="979"/>
      <c r="FA171" s="975" t="str">
        <f>TOTALS!$P$165</f>
        <v>TAG_156</v>
      </c>
      <c r="FB171" s="975"/>
      <c r="FC171" s="975"/>
      <c r="FD171" s="975"/>
      <c r="FE171" s="975" t="str">
        <f>TOTALS!$P$170</f>
        <v>TAG_161</v>
      </c>
      <c r="FF171" s="975"/>
      <c r="FG171" s="975"/>
      <c r="FH171" s="975"/>
      <c r="FI171" s="974">
        <v>161</v>
      </c>
      <c r="FJ171" s="945"/>
      <c r="FK171" s="945"/>
      <c r="FL171" s="945"/>
      <c r="FR171" s="945"/>
      <c r="FS171" s="945"/>
      <c r="FT171" s="945"/>
      <c r="FU171" s="979"/>
      <c r="FV171" s="1093"/>
      <c r="FW171" s="1093"/>
      <c r="FX171" s="1093"/>
      <c r="FY171" s="1093"/>
      <c r="FZ171" s="1090"/>
      <c r="GA171" s="1090"/>
      <c r="GB171" s="1090"/>
      <c r="GC171" s="1090"/>
      <c r="GD171" s="974"/>
      <c r="GE171" s="945"/>
      <c r="GF171" s="945"/>
      <c r="GG171" s="945"/>
      <c r="GL171" s="945"/>
      <c r="GM171" s="945"/>
      <c r="GN171" s="945"/>
      <c r="GO171" s="979"/>
      <c r="GP171" s="975"/>
      <c r="GQ171" s="975"/>
      <c r="GR171" s="975"/>
      <c r="GS171" s="975"/>
      <c r="GT171" s="975"/>
      <c r="GU171" s="975"/>
      <c r="GV171" s="975"/>
      <c r="GW171" s="975"/>
      <c r="GX171" s="945"/>
      <c r="GY171" s="945"/>
      <c r="GZ171" s="945"/>
      <c r="HA171" s="945"/>
      <c r="HB171" s="945"/>
      <c r="HC171" s="945"/>
      <c r="HD171" s="945"/>
      <c r="HE171" s="945"/>
      <c r="HG171" s="945"/>
      <c r="HH171" s="945"/>
      <c r="HI171" s="945"/>
      <c r="HJ171" s="979"/>
      <c r="HK171" s="975"/>
      <c r="HL171" s="975"/>
      <c r="HM171" s="975"/>
      <c r="HN171" s="975"/>
      <c r="HO171" s="975"/>
      <c r="HP171" s="975"/>
      <c r="HQ171" s="975"/>
      <c r="HR171" s="975"/>
      <c r="HS171" s="974"/>
      <c r="HT171" s="945"/>
      <c r="HU171" s="945"/>
      <c r="HV171" s="945"/>
      <c r="IA171" s="695"/>
    </row>
    <row r="172" spans="1:235" ht="8.25" customHeight="1" x14ac:dyDescent="0.35">
      <c r="Y172" s="612"/>
      <c r="Z172" s="612"/>
      <c r="AE172" s="444"/>
      <c r="AF172" s="686"/>
      <c r="AG172" s="686"/>
      <c r="AH172" s="686"/>
      <c r="AI172" s="324"/>
      <c r="AJ172" s="324"/>
      <c r="AK172" s="324"/>
      <c r="AL172" s="324"/>
      <c r="AM172" s="324"/>
      <c r="AN172" s="324"/>
      <c r="AO172" s="324"/>
      <c r="AP172" s="324"/>
      <c r="AQ172" s="324"/>
      <c r="AR172" s="324"/>
      <c r="AV172" s="324"/>
      <c r="AW172" s="324"/>
      <c r="AX172" s="324"/>
      <c r="AY172" s="320"/>
      <c r="AZ172" s="320"/>
      <c r="BA172" s="320"/>
      <c r="BB172" s="320"/>
      <c r="BC172" s="320"/>
      <c r="BD172" s="320"/>
      <c r="BE172" s="320"/>
      <c r="BF172" s="320"/>
      <c r="BG172" s="320"/>
      <c r="BH172" s="320"/>
      <c r="BI172" s="320"/>
      <c r="BJ172" s="320"/>
      <c r="BK172" s="320"/>
      <c r="BL172" s="320"/>
      <c r="BM172" s="975" t="str">
        <f>TOTALS!$P$95</f>
        <v>TAG_86</v>
      </c>
      <c r="BN172" s="975"/>
      <c r="BO172" s="975"/>
      <c r="BP172" s="975"/>
      <c r="BQ172" s="975" t="str">
        <f>TOTALS!$P$96</f>
        <v>TAG_87</v>
      </c>
      <c r="BR172" s="975"/>
      <c r="BS172" s="975"/>
      <c r="BT172" s="975"/>
      <c r="BU172" s="975" t="str">
        <f>TOTALS!$P$97</f>
        <v>TAG_88</v>
      </c>
      <c r="BV172" s="975"/>
      <c r="BW172" s="975"/>
      <c r="BX172" s="975"/>
      <c r="BY172" s="649"/>
      <c r="BZ172" s="649"/>
      <c r="CA172" s="975" t="str">
        <f>TOTALS!$P$98</f>
        <v>TAG_89</v>
      </c>
      <c r="CB172" s="975"/>
      <c r="CC172" s="975"/>
      <c r="CD172" s="975"/>
      <c r="CE172" s="975" t="str">
        <f>TOTALS!$P$99</f>
        <v>TAG_90</v>
      </c>
      <c r="CF172" s="975"/>
      <c r="CG172" s="975"/>
      <c r="CH172" s="975"/>
      <c r="CI172" s="975" t="str">
        <f>TOTALS!$P$100</f>
        <v>TAG_91</v>
      </c>
      <c r="CJ172" s="975"/>
      <c r="CK172" s="975"/>
      <c r="CL172" s="975"/>
      <c r="CO172" s="975" t="str">
        <f>TOTALS!$P$101</f>
        <v>TAG_92</v>
      </c>
      <c r="CP172" s="975"/>
      <c r="CQ172" s="975"/>
      <c r="CR172" s="975"/>
      <c r="CS172" s="975" t="str">
        <f>TOTALS!$P$102</f>
        <v>TAG_93</v>
      </c>
      <c r="CT172" s="975"/>
      <c r="CU172" s="975"/>
      <c r="CV172" s="975"/>
      <c r="CW172" s="975" t="str">
        <f>TOTALS!$P$103</f>
        <v>TAG_94</v>
      </c>
      <c r="CX172" s="975"/>
      <c r="CY172" s="975"/>
      <c r="CZ172" s="975"/>
      <c r="DC172" s="975" t="str">
        <f>TOTALS!$P$104</f>
        <v>TAG_95</v>
      </c>
      <c r="DD172" s="975"/>
      <c r="DE172" s="975"/>
      <c r="DF172" s="975"/>
      <c r="DG172" s="975" t="str">
        <f>TOTALS!$P$105</f>
        <v>TAG_96</v>
      </c>
      <c r="DH172" s="975"/>
      <c r="DI172" s="975"/>
      <c r="DJ172" s="975"/>
      <c r="DK172" s="975" t="str">
        <f>TOTALS!$P$106</f>
        <v>TAG_97</v>
      </c>
      <c r="DL172" s="975"/>
      <c r="DM172" s="975"/>
      <c r="DN172" s="975"/>
      <c r="DT172" s="587"/>
      <c r="DU172" s="587"/>
      <c r="DV172" s="587"/>
      <c r="DW172" s="592"/>
      <c r="DX172" s="319"/>
      <c r="DY172" s="319"/>
      <c r="DZ172" s="319"/>
      <c r="EA172" s="319"/>
      <c r="EB172" s="687"/>
      <c r="EC172" s="687"/>
      <c r="ED172" s="687"/>
      <c r="EE172" s="687"/>
      <c r="EF172" s="687"/>
      <c r="EG172" s="687"/>
      <c r="EH172" s="687"/>
      <c r="EI172" s="687"/>
      <c r="EL172" s="592"/>
      <c r="EM172" s="592"/>
      <c r="EN172" s="592"/>
      <c r="EO172" s="592"/>
      <c r="EP172" s="592"/>
      <c r="EQ172" s="592"/>
      <c r="ER172" s="592"/>
      <c r="ES172" s="592"/>
      <c r="ET172" s="592"/>
      <c r="EW172" s="945"/>
      <c r="EX172" s="945"/>
      <c r="EY172" s="945"/>
      <c r="EZ172" s="979"/>
      <c r="FA172" s="975"/>
      <c r="FB172" s="975"/>
      <c r="FC172" s="975"/>
      <c r="FD172" s="975"/>
      <c r="FE172" s="975"/>
      <c r="FF172" s="975"/>
      <c r="FG172" s="975"/>
      <c r="FH172" s="975"/>
      <c r="FI172" s="974"/>
      <c r="FJ172" s="945"/>
      <c r="FK172" s="945"/>
      <c r="FL172" s="945"/>
      <c r="FR172" s="945"/>
      <c r="FS172" s="945"/>
      <c r="FT172" s="945"/>
      <c r="FU172" s="979"/>
      <c r="FV172" s="1093"/>
      <c r="FW172" s="1093"/>
      <c r="FX172" s="1093"/>
      <c r="FY172" s="1093"/>
      <c r="FZ172" s="1090"/>
      <c r="GA172" s="1090"/>
      <c r="GB172" s="1090"/>
      <c r="GC172" s="1090"/>
      <c r="GD172" s="974"/>
      <c r="GE172" s="945"/>
      <c r="GF172" s="945"/>
      <c r="GG172" s="945"/>
      <c r="GL172" s="945"/>
      <c r="GM172" s="945"/>
      <c r="GN172" s="945"/>
      <c r="GO172" s="979"/>
      <c r="GP172" s="975"/>
      <c r="GQ172" s="975"/>
      <c r="GR172" s="975"/>
      <c r="GS172" s="975"/>
      <c r="GT172" s="975"/>
      <c r="GU172" s="975"/>
      <c r="GV172" s="975"/>
      <c r="GW172" s="975"/>
      <c r="GX172" s="945"/>
      <c r="GY172" s="945"/>
      <c r="GZ172" s="945"/>
      <c r="HA172" s="945"/>
      <c r="HB172" s="945"/>
      <c r="HC172" s="945"/>
      <c r="HD172" s="945"/>
      <c r="HE172" s="945"/>
      <c r="HG172" s="945"/>
      <c r="HH172" s="945"/>
      <c r="HI172" s="945"/>
      <c r="HJ172" s="979"/>
      <c r="HK172" s="975"/>
      <c r="HL172" s="975"/>
      <c r="HM172" s="975"/>
      <c r="HN172" s="975"/>
      <c r="HO172" s="975"/>
      <c r="HP172" s="975"/>
      <c r="HQ172" s="975"/>
      <c r="HR172" s="975"/>
      <c r="HS172" s="974"/>
      <c r="HT172" s="945"/>
      <c r="HU172" s="945"/>
      <c r="HV172" s="945"/>
      <c r="IA172" s="695"/>
    </row>
    <row r="173" spans="1:235" ht="8.25" customHeight="1" x14ac:dyDescent="0.35">
      <c r="A173" s="320"/>
      <c r="B173" s="320"/>
      <c r="C173" s="320"/>
      <c r="D173" s="320"/>
      <c r="E173" s="320"/>
      <c r="F173" s="320"/>
      <c r="AE173" s="945">
        <v>77</v>
      </c>
      <c r="AF173" s="945"/>
      <c r="AG173" s="945"/>
      <c r="AH173" s="945"/>
      <c r="AI173" s="945">
        <v>76</v>
      </c>
      <c r="AJ173" s="945"/>
      <c r="AK173" s="945"/>
      <c r="AL173" s="945"/>
      <c r="AV173" s="954"/>
      <c r="AW173" s="955"/>
      <c r="AX173" s="955"/>
      <c r="AY173" s="955"/>
      <c r="AZ173" s="955"/>
      <c r="BA173" s="955"/>
      <c r="BB173" s="955"/>
      <c r="BM173" s="975"/>
      <c r="BN173" s="975"/>
      <c r="BO173" s="975"/>
      <c r="BP173" s="975"/>
      <c r="BQ173" s="975"/>
      <c r="BR173" s="975"/>
      <c r="BS173" s="975"/>
      <c r="BT173" s="975"/>
      <c r="BU173" s="975"/>
      <c r="BV173" s="975"/>
      <c r="BW173" s="975"/>
      <c r="BX173" s="975"/>
      <c r="BY173" s="649"/>
      <c r="BZ173" s="649"/>
      <c r="CA173" s="975"/>
      <c r="CB173" s="975"/>
      <c r="CC173" s="975"/>
      <c r="CD173" s="975"/>
      <c r="CE173" s="975"/>
      <c r="CF173" s="975"/>
      <c r="CG173" s="975"/>
      <c r="CH173" s="975"/>
      <c r="CI173" s="975"/>
      <c r="CJ173" s="975"/>
      <c r="CK173" s="975"/>
      <c r="CL173" s="975"/>
      <c r="CO173" s="975"/>
      <c r="CP173" s="975"/>
      <c r="CQ173" s="975"/>
      <c r="CR173" s="975"/>
      <c r="CS173" s="975"/>
      <c r="CT173" s="975"/>
      <c r="CU173" s="975"/>
      <c r="CV173" s="975"/>
      <c r="CW173" s="975"/>
      <c r="CX173" s="975"/>
      <c r="CY173" s="975"/>
      <c r="CZ173" s="975"/>
      <c r="DC173" s="975"/>
      <c r="DD173" s="975"/>
      <c r="DE173" s="975"/>
      <c r="DF173" s="975"/>
      <c r="DG173" s="975"/>
      <c r="DH173" s="975"/>
      <c r="DI173" s="975"/>
      <c r="DJ173" s="975"/>
      <c r="DK173" s="975"/>
      <c r="DL173" s="975"/>
      <c r="DM173" s="975"/>
      <c r="DN173" s="975"/>
      <c r="DO173" s="954"/>
      <c r="DP173" s="955"/>
      <c r="DQ173" s="955"/>
      <c r="DR173" s="955"/>
      <c r="DS173" s="955"/>
      <c r="DT173" s="955"/>
      <c r="DU173" s="955"/>
      <c r="EB173" s="951"/>
      <c r="EC173" s="952"/>
      <c r="ED173" s="952"/>
      <c r="EE173" s="952"/>
      <c r="EF173" s="952"/>
      <c r="EG173" s="952"/>
      <c r="EH173" s="952"/>
      <c r="EI173" s="444"/>
      <c r="EW173" s="945"/>
      <c r="EX173" s="945"/>
      <c r="EY173" s="945"/>
      <c r="EZ173" s="979"/>
      <c r="FA173" s="975"/>
      <c r="FB173" s="975"/>
      <c r="FC173" s="975"/>
      <c r="FD173" s="975"/>
      <c r="FE173" s="975"/>
      <c r="FF173" s="975"/>
      <c r="FG173" s="975"/>
      <c r="FH173" s="975"/>
      <c r="FI173" s="974"/>
      <c r="FJ173" s="945"/>
      <c r="FK173" s="945"/>
      <c r="FL173" s="945"/>
      <c r="FR173" s="945"/>
      <c r="FS173" s="945"/>
      <c r="FT173" s="945"/>
      <c r="FU173" s="979"/>
      <c r="FV173" s="1093"/>
      <c r="FW173" s="1093"/>
      <c r="FX173" s="1093"/>
      <c r="FY173" s="1093"/>
      <c r="FZ173" s="1090"/>
      <c r="GA173" s="1090"/>
      <c r="GB173" s="1090"/>
      <c r="GC173" s="1090"/>
      <c r="GD173" s="974"/>
      <c r="GE173" s="945"/>
      <c r="GF173" s="945"/>
      <c r="GG173" s="945"/>
      <c r="GL173" s="945"/>
      <c r="GM173" s="945"/>
      <c r="GN173" s="945"/>
      <c r="GO173" s="979"/>
      <c r="GP173" s="975"/>
      <c r="GQ173" s="975"/>
      <c r="GR173" s="975"/>
      <c r="GS173" s="975"/>
      <c r="GT173" s="975"/>
      <c r="GU173" s="975"/>
      <c r="GV173" s="975"/>
      <c r="GW173" s="975"/>
      <c r="GX173" s="945"/>
      <c r="GY173" s="945"/>
      <c r="GZ173" s="945"/>
      <c r="HA173" s="945"/>
      <c r="HB173" s="945"/>
      <c r="HC173" s="945"/>
      <c r="HD173" s="945"/>
      <c r="HE173" s="945"/>
      <c r="HG173" s="945"/>
      <c r="HH173" s="945"/>
      <c r="HI173" s="945"/>
      <c r="HJ173" s="979"/>
      <c r="HK173" s="975"/>
      <c r="HL173" s="975"/>
      <c r="HM173" s="975"/>
      <c r="HN173" s="975"/>
      <c r="HO173" s="975"/>
      <c r="HP173" s="975"/>
      <c r="HQ173" s="975"/>
      <c r="HR173" s="975"/>
      <c r="HS173" s="974"/>
      <c r="HT173" s="945"/>
      <c r="HU173" s="945"/>
      <c r="HV173" s="945"/>
      <c r="IA173" s="695"/>
    </row>
    <row r="174" spans="1:235" ht="8.25" customHeight="1" x14ac:dyDescent="0.35">
      <c r="A174" s="320"/>
      <c r="B174" s="320"/>
      <c r="C174" s="320"/>
      <c r="D174" s="320"/>
      <c r="E174" s="320"/>
      <c r="F174" s="320"/>
      <c r="AE174" s="945"/>
      <c r="AF174" s="945"/>
      <c r="AG174" s="945"/>
      <c r="AH174" s="945"/>
      <c r="AI174" s="945"/>
      <c r="AJ174" s="945"/>
      <c r="AK174" s="945"/>
      <c r="AL174" s="945"/>
      <c r="AV174" s="955"/>
      <c r="AW174" s="955"/>
      <c r="AX174" s="955"/>
      <c r="AY174" s="955"/>
      <c r="AZ174" s="955"/>
      <c r="BA174" s="955"/>
      <c r="BB174" s="955"/>
      <c r="BL174" s="323"/>
      <c r="BM174" s="975"/>
      <c r="BN174" s="975"/>
      <c r="BO174" s="975"/>
      <c r="BP174" s="975"/>
      <c r="BQ174" s="975"/>
      <c r="BR174" s="975"/>
      <c r="BS174" s="975"/>
      <c r="BT174" s="975"/>
      <c r="BU174" s="975"/>
      <c r="BV174" s="975"/>
      <c r="BW174" s="975"/>
      <c r="BX174" s="975"/>
      <c r="BY174" s="649"/>
      <c r="BZ174" s="649"/>
      <c r="CA174" s="975"/>
      <c r="CB174" s="975"/>
      <c r="CC174" s="975"/>
      <c r="CD174" s="975"/>
      <c r="CE174" s="975"/>
      <c r="CF174" s="975"/>
      <c r="CG174" s="975"/>
      <c r="CH174" s="975"/>
      <c r="CI174" s="975"/>
      <c r="CJ174" s="975"/>
      <c r="CK174" s="975"/>
      <c r="CL174" s="975"/>
      <c r="CO174" s="975"/>
      <c r="CP174" s="975"/>
      <c r="CQ174" s="975"/>
      <c r="CR174" s="975"/>
      <c r="CS174" s="975"/>
      <c r="CT174" s="975"/>
      <c r="CU174" s="975"/>
      <c r="CV174" s="975"/>
      <c r="CW174" s="975"/>
      <c r="CX174" s="975"/>
      <c r="CY174" s="975"/>
      <c r="CZ174" s="975"/>
      <c r="DC174" s="975"/>
      <c r="DD174" s="975"/>
      <c r="DE174" s="975"/>
      <c r="DF174" s="975"/>
      <c r="DG174" s="975"/>
      <c r="DH174" s="975"/>
      <c r="DI174" s="975"/>
      <c r="DJ174" s="975"/>
      <c r="DK174" s="975"/>
      <c r="DL174" s="975"/>
      <c r="DM174" s="975"/>
      <c r="DN174" s="975"/>
      <c r="DO174" s="955"/>
      <c r="DP174" s="955"/>
      <c r="DQ174" s="955"/>
      <c r="DR174" s="955"/>
      <c r="DS174" s="955"/>
      <c r="DT174" s="955"/>
      <c r="DU174" s="955"/>
      <c r="EB174" s="952"/>
      <c r="EC174" s="952"/>
      <c r="ED174" s="952"/>
      <c r="EE174" s="952"/>
      <c r="EF174" s="952"/>
      <c r="EG174" s="952"/>
      <c r="EH174" s="952"/>
      <c r="EI174" s="444"/>
      <c r="EW174" s="945"/>
      <c r="EX174" s="945"/>
      <c r="EY174" s="945"/>
      <c r="EZ174" s="979"/>
      <c r="FA174" s="975"/>
      <c r="FB174" s="975"/>
      <c r="FC174" s="975"/>
      <c r="FD174" s="975"/>
      <c r="FE174" s="975"/>
      <c r="FF174" s="975"/>
      <c r="FG174" s="975"/>
      <c r="FH174" s="975"/>
      <c r="FI174" s="974"/>
      <c r="FJ174" s="945"/>
      <c r="FK174" s="945"/>
      <c r="FL174" s="945"/>
      <c r="FR174" s="945">
        <v>180</v>
      </c>
      <c r="FS174" s="945"/>
      <c r="FT174" s="945"/>
      <c r="FU174" s="979"/>
      <c r="FV174" s="1093" t="str">
        <f>TOTALS!$P$189</f>
        <v>TAG_180</v>
      </c>
      <c r="FW174" s="1093"/>
      <c r="FX174" s="1093"/>
      <c r="FY174" s="1093"/>
      <c r="FZ174" s="1090" t="str">
        <f>TOTALS!$P$194</f>
        <v>TAG_185</v>
      </c>
      <c r="GA174" s="1090"/>
      <c r="GB174" s="1090"/>
      <c r="GC174" s="1090"/>
      <c r="GD174" s="974">
        <v>185</v>
      </c>
      <c r="GE174" s="945"/>
      <c r="GF174" s="945"/>
      <c r="GG174" s="945"/>
      <c r="GH174" s="758"/>
      <c r="GI174" s="738"/>
      <c r="GJ174" s="738"/>
      <c r="GK174" s="738"/>
      <c r="GL174" s="945">
        <v>190</v>
      </c>
      <c r="GM174" s="945"/>
      <c r="GN174" s="945"/>
      <c r="GO174" s="979"/>
      <c r="GP174" s="975" t="str">
        <f>TOTALS!$P$199</f>
        <v>TAG_190</v>
      </c>
      <c r="GQ174" s="975"/>
      <c r="GR174" s="975"/>
      <c r="GS174" s="975"/>
      <c r="GT174" s="975" t="str">
        <f>TOTALS!$P$204</f>
        <v>TAG_195</v>
      </c>
      <c r="GU174" s="975"/>
      <c r="GV174" s="975"/>
      <c r="GW174" s="975"/>
      <c r="GX174" s="945">
        <v>195</v>
      </c>
      <c r="GY174" s="945"/>
      <c r="GZ174" s="945"/>
      <c r="HA174" s="945"/>
      <c r="HG174" s="945">
        <v>200</v>
      </c>
      <c r="HH174" s="945"/>
      <c r="HI174" s="945"/>
      <c r="HJ174" s="979"/>
      <c r="HK174" s="975" t="str">
        <f>TOTALS!$P$209</f>
        <v>TAG_200</v>
      </c>
      <c r="HL174" s="975"/>
      <c r="HM174" s="975"/>
      <c r="HN174" s="975"/>
      <c r="HO174" s="975" t="str">
        <f>TOTALS!$P$214</f>
        <v>TAG_205</v>
      </c>
      <c r="HP174" s="975"/>
      <c r="HQ174" s="975"/>
      <c r="HR174" s="975"/>
      <c r="HS174" s="974">
        <v>205</v>
      </c>
      <c r="HT174" s="945"/>
      <c r="HU174" s="945"/>
      <c r="HV174" s="945"/>
      <c r="IA174" s="695"/>
    </row>
    <row r="175" spans="1:235" ht="8.25" customHeight="1" thickBot="1" x14ac:dyDescent="0.4">
      <c r="A175" s="320"/>
      <c r="B175" s="320"/>
      <c r="C175" s="320"/>
      <c r="D175" s="320"/>
      <c r="E175" s="320"/>
      <c r="F175" s="320"/>
      <c r="AE175" s="945"/>
      <c r="AF175" s="945"/>
      <c r="AG175" s="945"/>
      <c r="AH175" s="945"/>
      <c r="AI175" s="945"/>
      <c r="AJ175" s="945"/>
      <c r="AK175" s="945"/>
      <c r="AL175" s="945"/>
      <c r="AV175" s="955"/>
      <c r="AW175" s="955"/>
      <c r="AX175" s="955"/>
      <c r="AY175" s="955"/>
      <c r="AZ175" s="955"/>
      <c r="BA175" s="955"/>
      <c r="BB175" s="955"/>
      <c r="BL175" s="323"/>
      <c r="BM175" s="975"/>
      <c r="BN175" s="975"/>
      <c r="BO175" s="975"/>
      <c r="BP175" s="975"/>
      <c r="BQ175" s="975"/>
      <c r="BR175" s="975"/>
      <c r="BS175" s="975"/>
      <c r="BT175" s="975"/>
      <c r="BU175" s="975"/>
      <c r="BV175" s="975"/>
      <c r="BW175" s="975"/>
      <c r="BX175" s="975"/>
      <c r="BY175" s="649"/>
      <c r="BZ175" s="649"/>
      <c r="CA175" s="975"/>
      <c r="CB175" s="975"/>
      <c r="CC175" s="975"/>
      <c r="CD175" s="975"/>
      <c r="CE175" s="975"/>
      <c r="CF175" s="975"/>
      <c r="CG175" s="975"/>
      <c r="CH175" s="975"/>
      <c r="CI175" s="975"/>
      <c r="CJ175" s="975"/>
      <c r="CK175" s="975"/>
      <c r="CL175" s="975"/>
      <c r="CO175" s="975"/>
      <c r="CP175" s="975"/>
      <c r="CQ175" s="975"/>
      <c r="CR175" s="975"/>
      <c r="CS175" s="975"/>
      <c r="CT175" s="975"/>
      <c r="CU175" s="975"/>
      <c r="CV175" s="975"/>
      <c r="CW175" s="975"/>
      <c r="CX175" s="975"/>
      <c r="CY175" s="975"/>
      <c r="CZ175" s="975"/>
      <c r="DC175" s="975"/>
      <c r="DD175" s="975"/>
      <c r="DE175" s="975"/>
      <c r="DF175" s="975"/>
      <c r="DG175" s="975"/>
      <c r="DH175" s="975"/>
      <c r="DI175" s="975"/>
      <c r="DJ175" s="975"/>
      <c r="DK175" s="975"/>
      <c r="DL175" s="975"/>
      <c r="DM175" s="975"/>
      <c r="DN175" s="975"/>
      <c r="DO175" s="955"/>
      <c r="DP175" s="955"/>
      <c r="DQ175" s="955"/>
      <c r="DR175" s="955"/>
      <c r="DS175" s="955"/>
      <c r="DT175" s="955"/>
      <c r="DU175" s="955"/>
      <c r="EB175" s="952"/>
      <c r="EC175" s="952"/>
      <c r="ED175" s="952"/>
      <c r="EE175" s="952"/>
      <c r="EF175" s="952"/>
      <c r="EG175" s="952"/>
      <c r="EH175" s="952"/>
      <c r="EI175" s="444"/>
      <c r="FR175" s="945"/>
      <c r="FS175" s="945"/>
      <c r="FT175" s="945"/>
      <c r="FU175" s="979"/>
      <c r="FV175" s="1093"/>
      <c r="FW175" s="1093"/>
      <c r="FX175" s="1093"/>
      <c r="FY175" s="1093"/>
      <c r="FZ175" s="1090"/>
      <c r="GA175" s="1090"/>
      <c r="GB175" s="1090"/>
      <c r="GC175" s="1090"/>
      <c r="GD175" s="974"/>
      <c r="GE175" s="945"/>
      <c r="GF175" s="945"/>
      <c r="GG175" s="945"/>
      <c r="GH175" s="738"/>
      <c r="GI175" s="738"/>
      <c r="GJ175" s="738"/>
      <c r="GK175" s="738"/>
      <c r="GL175" s="945"/>
      <c r="GM175" s="945"/>
      <c r="GN175" s="945"/>
      <c r="GO175" s="979"/>
      <c r="GP175" s="975"/>
      <c r="GQ175" s="975"/>
      <c r="GR175" s="975"/>
      <c r="GS175" s="975"/>
      <c r="GT175" s="975"/>
      <c r="GU175" s="975"/>
      <c r="GV175" s="975"/>
      <c r="GW175" s="975"/>
      <c r="GX175" s="945"/>
      <c r="GY175" s="945"/>
      <c r="GZ175" s="945"/>
      <c r="HA175" s="945"/>
      <c r="HG175" s="945"/>
      <c r="HH175" s="945"/>
      <c r="HI175" s="945"/>
      <c r="HJ175" s="979"/>
      <c r="HK175" s="975"/>
      <c r="HL175" s="975"/>
      <c r="HM175" s="975"/>
      <c r="HN175" s="975"/>
      <c r="HO175" s="975"/>
      <c r="HP175" s="975"/>
      <c r="HQ175" s="975"/>
      <c r="HR175" s="975"/>
      <c r="HS175" s="974"/>
      <c r="HT175" s="945"/>
      <c r="HU175" s="945"/>
      <c r="HV175" s="945"/>
      <c r="IA175" s="695"/>
    </row>
    <row r="176" spans="1:235" ht="8.25" customHeight="1" thickTop="1" x14ac:dyDescent="0.35">
      <c r="A176" s="726"/>
      <c r="B176" s="726"/>
      <c r="C176" s="726"/>
      <c r="D176" s="726"/>
      <c r="E176" s="726"/>
      <c r="F176" s="726"/>
      <c r="G176" s="726"/>
      <c r="H176" s="728"/>
      <c r="I176" s="728"/>
      <c r="J176" s="728"/>
      <c r="K176" s="729"/>
      <c r="L176" s="730"/>
      <c r="M176" s="730"/>
      <c r="N176" s="650"/>
      <c r="O176" s="650"/>
      <c r="P176" s="727"/>
      <c r="Q176" s="951"/>
      <c r="R176" s="952"/>
      <c r="S176" s="952"/>
      <c r="T176" s="952"/>
      <c r="U176" s="952"/>
      <c r="V176" s="952"/>
      <c r="W176" s="952"/>
      <c r="Y176" s="320"/>
      <c r="Z176" s="320"/>
      <c r="AA176" s="320"/>
      <c r="AB176" s="320"/>
      <c r="AC176" s="320"/>
      <c r="AD176" s="320"/>
      <c r="AE176" s="945"/>
      <c r="AF176" s="945"/>
      <c r="AG176" s="945"/>
      <c r="AH176" s="945"/>
      <c r="AI176" s="945"/>
      <c r="AJ176" s="945"/>
      <c r="AK176" s="945"/>
      <c r="AL176" s="945"/>
      <c r="AV176" s="955"/>
      <c r="AW176" s="955"/>
      <c r="AX176" s="955"/>
      <c r="AY176" s="955"/>
      <c r="AZ176" s="955"/>
      <c r="BA176" s="955"/>
      <c r="BB176" s="955"/>
      <c r="BM176" s="811"/>
      <c r="BN176" s="811"/>
      <c r="BO176" s="811"/>
      <c r="BP176" s="811"/>
      <c r="BQ176" s="811"/>
      <c r="BR176" s="811"/>
      <c r="BS176" s="811"/>
      <c r="BT176" s="811"/>
      <c r="BU176" s="811"/>
      <c r="BV176" s="811"/>
      <c r="BW176" s="811"/>
      <c r="BX176" s="811"/>
      <c r="BY176" s="811"/>
      <c r="BZ176" s="811"/>
      <c r="CA176" s="811"/>
      <c r="CB176" s="811"/>
      <c r="CC176" s="811"/>
      <c r="CD176" s="811"/>
      <c r="CE176" s="811"/>
      <c r="CF176" s="811"/>
      <c r="CG176" s="811"/>
      <c r="CH176" s="811"/>
      <c r="CI176" s="811"/>
      <c r="CJ176" s="811"/>
      <c r="CK176" s="811"/>
      <c r="CL176" s="811"/>
      <c r="CM176" s="811"/>
      <c r="CN176" s="811"/>
      <c r="CO176" s="811"/>
      <c r="CP176" s="811"/>
      <c r="CQ176" s="811"/>
      <c r="CR176" s="811"/>
      <c r="CS176" s="811"/>
      <c r="CT176" s="811"/>
      <c r="CU176" s="811"/>
      <c r="CV176" s="811"/>
      <c r="CW176" s="811"/>
      <c r="CX176" s="811"/>
      <c r="CY176" s="811"/>
      <c r="CZ176" s="811"/>
      <c r="DA176" s="811"/>
      <c r="DB176" s="811"/>
      <c r="DC176" s="811"/>
      <c r="DD176" s="811"/>
      <c r="DE176" s="811"/>
      <c r="DF176" s="811"/>
      <c r="DG176" s="811"/>
      <c r="DH176" s="811"/>
      <c r="DI176" s="811"/>
      <c r="DJ176" s="811"/>
      <c r="DK176" s="811"/>
      <c r="DL176" s="811"/>
      <c r="DM176" s="811"/>
      <c r="DN176" s="811"/>
      <c r="DO176" s="955"/>
      <c r="DP176" s="955"/>
      <c r="DQ176" s="955"/>
      <c r="DR176" s="955"/>
      <c r="DS176" s="955"/>
      <c r="DT176" s="955"/>
      <c r="DU176" s="955"/>
      <c r="EB176" s="952"/>
      <c r="EC176" s="952"/>
      <c r="ED176" s="952"/>
      <c r="EE176" s="952"/>
      <c r="EF176" s="952"/>
      <c r="EG176" s="952"/>
      <c r="EH176" s="952"/>
      <c r="EI176" s="688"/>
      <c r="FR176" s="945"/>
      <c r="FS176" s="945"/>
      <c r="FT176" s="945"/>
      <c r="FU176" s="979"/>
      <c r="FV176" s="1093"/>
      <c r="FW176" s="1093"/>
      <c r="FX176" s="1093"/>
      <c r="FY176" s="1093"/>
      <c r="FZ176" s="1090"/>
      <c r="GA176" s="1090"/>
      <c r="GB176" s="1090"/>
      <c r="GC176" s="1090"/>
      <c r="GD176" s="974"/>
      <c r="GE176" s="945"/>
      <c r="GF176" s="945"/>
      <c r="GG176" s="945"/>
      <c r="GH176" s="738"/>
      <c r="GI176" s="738"/>
      <c r="GJ176" s="738"/>
      <c r="GK176" s="738"/>
      <c r="GL176" s="945"/>
      <c r="GM176" s="945"/>
      <c r="GN176" s="945"/>
      <c r="GO176" s="979"/>
      <c r="GP176" s="975"/>
      <c r="GQ176" s="975"/>
      <c r="GR176" s="975"/>
      <c r="GS176" s="975"/>
      <c r="GT176" s="975"/>
      <c r="GU176" s="975"/>
      <c r="GV176" s="975"/>
      <c r="GW176" s="975"/>
      <c r="GX176" s="945"/>
      <c r="GY176" s="945"/>
      <c r="GZ176" s="945"/>
      <c r="HA176" s="945"/>
      <c r="HG176" s="945"/>
      <c r="HH176" s="945"/>
      <c r="HI176" s="945"/>
      <c r="HJ176" s="979"/>
      <c r="HK176" s="975"/>
      <c r="HL176" s="975"/>
      <c r="HM176" s="975"/>
      <c r="HN176" s="975"/>
      <c r="HO176" s="975"/>
      <c r="HP176" s="975"/>
      <c r="HQ176" s="975"/>
      <c r="HR176" s="975"/>
      <c r="HS176" s="974"/>
      <c r="HT176" s="945"/>
      <c r="HU176" s="945"/>
      <c r="HV176" s="945"/>
      <c r="IA176" s="695"/>
    </row>
    <row r="177" spans="1:235" ht="8.25" customHeight="1" x14ac:dyDescent="0.35">
      <c r="A177" s="320"/>
      <c r="B177" s="320"/>
      <c r="C177" s="320"/>
      <c r="D177" s="320"/>
      <c r="E177" s="320"/>
      <c r="F177" s="320"/>
      <c r="G177" s="320"/>
      <c r="H177" s="320"/>
      <c r="I177" s="320"/>
      <c r="J177" s="320"/>
      <c r="K177" s="393"/>
      <c r="P177" s="808"/>
      <c r="Q177" s="952"/>
      <c r="R177" s="952"/>
      <c r="S177" s="952"/>
      <c r="T177" s="952"/>
      <c r="U177" s="952"/>
      <c r="V177" s="952"/>
      <c r="W177" s="952"/>
      <c r="X177" s="324"/>
      <c r="Y177" s="320"/>
      <c r="Z177" s="320"/>
      <c r="AA177" s="320"/>
      <c r="AB177" s="1103"/>
      <c r="AC177" s="1103"/>
      <c r="AD177" s="1104"/>
      <c r="AE177" s="975" t="str">
        <f>TOTALS!$P$86</f>
        <v>TAG_77</v>
      </c>
      <c r="AF177" s="975"/>
      <c r="AG177" s="975"/>
      <c r="AH177" s="975"/>
      <c r="AI177" s="975" t="str">
        <f>TOTALS!$P$85</f>
        <v>TAG_76</v>
      </c>
      <c r="AJ177" s="975"/>
      <c r="AK177" s="975"/>
      <c r="AL177" s="975"/>
      <c r="AQ177" s="945">
        <v>80</v>
      </c>
      <c r="AR177" s="945"/>
      <c r="AS177" s="945"/>
      <c r="AT177" s="945"/>
      <c r="AU177" s="975" t="str">
        <f>TOTALS!$P$89</f>
        <v>TAG_80</v>
      </c>
      <c r="AV177" s="975"/>
      <c r="AW177" s="975"/>
      <c r="AX177" s="975"/>
      <c r="AY177" s="975" t="str">
        <f>TOTALS!$P$94</f>
        <v>TAG_85</v>
      </c>
      <c r="AZ177" s="975"/>
      <c r="BA177" s="975"/>
      <c r="BB177" s="975"/>
      <c r="BC177" s="974">
        <v>85</v>
      </c>
      <c r="BD177" s="945"/>
      <c r="BE177" s="945"/>
      <c r="BF177" s="945"/>
      <c r="BM177" s="975" t="str">
        <f>TOTALS!$P$124</f>
        <v>TAG_115</v>
      </c>
      <c r="BN177" s="975"/>
      <c r="BO177" s="975"/>
      <c r="BP177" s="975"/>
      <c r="BQ177" s="975" t="str">
        <f>TOTALS!$P$123</f>
        <v>TAG_114</v>
      </c>
      <c r="BR177" s="975"/>
      <c r="BS177" s="975"/>
      <c r="BT177" s="975"/>
      <c r="BU177" s="975" t="str">
        <f>TOTALS!$P$122</f>
        <v>TAG_113</v>
      </c>
      <c r="BV177" s="975"/>
      <c r="BW177" s="975"/>
      <c r="BX177" s="975"/>
      <c r="BY177" s="649"/>
      <c r="BZ177" s="649"/>
      <c r="CA177" s="975" t="str">
        <f>TOTALS!$P$121</f>
        <v>TAG_112</v>
      </c>
      <c r="CB177" s="975"/>
      <c r="CC177" s="975"/>
      <c r="CD177" s="975"/>
      <c r="CE177" s="975" t="str">
        <f>TOTALS!$P$120</f>
        <v>TAG_111</v>
      </c>
      <c r="CF177" s="975"/>
      <c r="CG177" s="975"/>
      <c r="CH177" s="975"/>
      <c r="CI177" s="975" t="str">
        <f>TOTALS!$P$119</f>
        <v>TAG_110</v>
      </c>
      <c r="CJ177" s="975"/>
      <c r="CK177" s="975"/>
      <c r="CL177" s="975"/>
      <c r="CO177" s="975" t="str">
        <f>TOTALS!$P$118</f>
        <v>TAG_109</v>
      </c>
      <c r="CP177" s="975"/>
      <c r="CQ177" s="975"/>
      <c r="CR177" s="975"/>
      <c r="CS177" s="975" t="str">
        <f>TOTALS!$P$117</f>
        <v>TAG_108</v>
      </c>
      <c r="CT177" s="975"/>
      <c r="CU177" s="975"/>
      <c r="CV177" s="975"/>
      <c r="CW177" s="975" t="str">
        <f>TOTALS!$P$116</f>
        <v>TAG_107</v>
      </c>
      <c r="CX177" s="975"/>
      <c r="CY177" s="975"/>
      <c r="CZ177" s="975"/>
      <c r="DC177" s="975" t="str">
        <f>TOTALS!$P$115</f>
        <v>TAG_106</v>
      </c>
      <c r="DD177" s="975"/>
      <c r="DE177" s="975"/>
      <c r="DF177" s="975"/>
      <c r="DG177" s="975" t="str">
        <f>TOTALS!$P$114</f>
        <v>TAG_105</v>
      </c>
      <c r="DH177" s="975"/>
      <c r="DI177" s="975"/>
      <c r="DJ177" s="975"/>
      <c r="DK177" s="975" t="str">
        <f>TOTALS!$P$113</f>
        <v>TAG_104</v>
      </c>
      <c r="DL177" s="975"/>
      <c r="DM177" s="975"/>
      <c r="DN177" s="975"/>
      <c r="DX177" s="945">
        <v>98</v>
      </c>
      <c r="DY177" s="945"/>
      <c r="DZ177" s="945"/>
      <c r="EA177" s="979"/>
      <c r="EB177" s="975" t="str">
        <f>TOTALS!$P$107</f>
        <v>TAG_98</v>
      </c>
      <c r="EC177" s="975"/>
      <c r="ED177" s="975"/>
      <c r="EE177" s="975"/>
      <c r="EF177" s="975" t="str">
        <f>TOTALS!$P$112</f>
        <v>TAG_103</v>
      </c>
      <c r="EG177" s="975"/>
      <c r="EH177" s="975"/>
      <c r="EI177" s="975"/>
      <c r="EJ177" s="974">
        <v>103</v>
      </c>
      <c r="EK177" s="945"/>
      <c r="EL177" s="945"/>
      <c r="EM177" s="945"/>
      <c r="FR177" s="945"/>
      <c r="FS177" s="945"/>
      <c r="FT177" s="945"/>
      <c r="FU177" s="979"/>
      <c r="FV177" s="1093"/>
      <c r="FW177" s="1093"/>
      <c r="FX177" s="1093"/>
      <c r="FY177" s="1093"/>
      <c r="FZ177" s="1090"/>
      <c r="GA177" s="1090"/>
      <c r="GB177" s="1090"/>
      <c r="GC177" s="1090"/>
      <c r="GD177" s="974"/>
      <c r="GE177" s="945"/>
      <c r="GF177" s="945"/>
      <c r="GG177" s="945"/>
      <c r="GH177" s="738"/>
      <c r="GI177" s="738"/>
      <c r="GJ177" s="738"/>
      <c r="GK177" s="738"/>
      <c r="GL177" s="945"/>
      <c r="GM177" s="945"/>
      <c r="GN177" s="945"/>
      <c r="GO177" s="979"/>
      <c r="GP177" s="975"/>
      <c r="GQ177" s="975"/>
      <c r="GR177" s="975"/>
      <c r="GS177" s="975"/>
      <c r="GT177" s="975"/>
      <c r="GU177" s="975"/>
      <c r="GV177" s="975"/>
      <c r="GW177" s="975"/>
      <c r="GX177" s="945"/>
      <c r="GY177" s="945"/>
      <c r="GZ177" s="945"/>
      <c r="HA177" s="945"/>
      <c r="HB177" s="323"/>
      <c r="HC177" s="323"/>
      <c r="HD177" s="323"/>
      <c r="HE177" s="323"/>
      <c r="HG177" s="945"/>
      <c r="HH177" s="945"/>
      <c r="HI177" s="945"/>
      <c r="HJ177" s="979"/>
      <c r="HK177" s="975"/>
      <c r="HL177" s="975"/>
      <c r="HM177" s="975"/>
      <c r="HN177" s="975"/>
      <c r="HO177" s="975"/>
      <c r="HP177" s="975"/>
      <c r="HQ177" s="975"/>
      <c r="HR177" s="975"/>
      <c r="HS177" s="974"/>
      <c r="HT177" s="945"/>
      <c r="HU177" s="945"/>
      <c r="HV177" s="945"/>
      <c r="IA177" s="695"/>
    </row>
    <row r="178" spans="1:235" ht="8.25" customHeight="1" x14ac:dyDescent="0.35">
      <c r="A178" s="320"/>
      <c r="B178" s="320"/>
      <c r="C178" s="320"/>
      <c r="D178" s="320"/>
      <c r="E178" s="320"/>
      <c r="F178" s="320"/>
      <c r="G178" s="320"/>
      <c r="H178" s="320"/>
      <c r="I178" s="320"/>
      <c r="J178" s="320"/>
      <c r="K178" s="393"/>
      <c r="L178" s="393"/>
      <c r="M178" s="393"/>
      <c r="N178" s="393"/>
      <c r="O178" s="320"/>
      <c r="P178" s="808"/>
      <c r="Q178" s="952"/>
      <c r="R178" s="952"/>
      <c r="S178" s="952"/>
      <c r="T178" s="952"/>
      <c r="U178" s="952"/>
      <c r="V178" s="952"/>
      <c r="W178" s="952"/>
      <c r="X178" s="324"/>
      <c r="Y178" s="320"/>
      <c r="Z178" s="320"/>
      <c r="AA178" s="320"/>
      <c r="AB178" s="1103"/>
      <c r="AC178" s="1103"/>
      <c r="AD178" s="1104"/>
      <c r="AE178" s="975"/>
      <c r="AF178" s="975"/>
      <c r="AG178" s="975"/>
      <c r="AH178" s="975"/>
      <c r="AI178" s="975"/>
      <c r="AJ178" s="975"/>
      <c r="AK178" s="975"/>
      <c r="AL178" s="975"/>
      <c r="AQ178" s="945"/>
      <c r="AR178" s="945"/>
      <c r="AS178" s="945"/>
      <c r="AT178" s="945"/>
      <c r="AU178" s="975"/>
      <c r="AV178" s="975"/>
      <c r="AW178" s="975"/>
      <c r="AX178" s="975"/>
      <c r="AY178" s="975"/>
      <c r="AZ178" s="975"/>
      <c r="BA178" s="975"/>
      <c r="BB178" s="975"/>
      <c r="BC178" s="974"/>
      <c r="BD178" s="945"/>
      <c r="BE178" s="945"/>
      <c r="BF178" s="945"/>
      <c r="BM178" s="975"/>
      <c r="BN178" s="975"/>
      <c r="BO178" s="975"/>
      <c r="BP178" s="975"/>
      <c r="BQ178" s="975"/>
      <c r="BR178" s="975"/>
      <c r="BS178" s="975"/>
      <c r="BT178" s="975"/>
      <c r="BU178" s="975"/>
      <c r="BV178" s="975"/>
      <c r="BW178" s="975"/>
      <c r="BX178" s="975"/>
      <c r="BY178" s="649"/>
      <c r="BZ178" s="649"/>
      <c r="CA178" s="975"/>
      <c r="CB178" s="975"/>
      <c r="CC178" s="975"/>
      <c r="CD178" s="975"/>
      <c r="CE178" s="975"/>
      <c r="CF178" s="975"/>
      <c r="CG178" s="975"/>
      <c r="CH178" s="975"/>
      <c r="CI178" s="975"/>
      <c r="CJ178" s="975"/>
      <c r="CK178" s="975"/>
      <c r="CL178" s="975"/>
      <c r="CO178" s="975"/>
      <c r="CP178" s="975"/>
      <c r="CQ178" s="975"/>
      <c r="CR178" s="975"/>
      <c r="CS178" s="975"/>
      <c r="CT178" s="975"/>
      <c r="CU178" s="975"/>
      <c r="CV178" s="975"/>
      <c r="CW178" s="975"/>
      <c r="CX178" s="975"/>
      <c r="CY178" s="975"/>
      <c r="CZ178" s="975"/>
      <c r="DC178" s="975"/>
      <c r="DD178" s="975"/>
      <c r="DE178" s="975"/>
      <c r="DF178" s="975"/>
      <c r="DG178" s="975"/>
      <c r="DH178" s="975"/>
      <c r="DI178" s="975"/>
      <c r="DJ178" s="975"/>
      <c r="DK178" s="975"/>
      <c r="DL178" s="975"/>
      <c r="DM178" s="975"/>
      <c r="DN178" s="975"/>
      <c r="DX178" s="945"/>
      <c r="DY178" s="945"/>
      <c r="DZ178" s="945"/>
      <c r="EA178" s="979"/>
      <c r="EB178" s="975"/>
      <c r="EC178" s="975"/>
      <c r="ED178" s="975"/>
      <c r="EE178" s="975"/>
      <c r="EF178" s="975"/>
      <c r="EG178" s="975"/>
      <c r="EH178" s="975"/>
      <c r="EI178" s="975"/>
      <c r="EJ178" s="974"/>
      <c r="EK178" s="945"/>
      <c r="EL178" s="945"/>
      <c r="EM178" s="945"/>
      <c r="FA178" s="954"/>
      <c r="FB178" s="955"/>
      <c r="FC178" s="955"/>
      <c r="FD178" s="955"/>
      <c r="FE178" s="955"/>
      <c r="FF178" s="955"/>
      <c r="FG178" s="955"/>
      <c r="FR178" s="945">
        <v>179</v>
      </c>
      <c r="FS178" s="945"/>
      <c r="FT178" s="945"/>
      <c r="FU178" s="979"/>
      <c r="FV178" s="1093" t="str">
        <f>TOTALS!$P$188</f>
        <v>TAG_179</v>
      </c>
      <c r="FW178" s="1093"/>
      <c r="FX178" s="1093"/>
      <c r="FY178" s="1093"/>
      <c r="FZ178" s="1090" t="str">
        <f>TOTALS!$P$195</f>
        <v>TAG_186</v>
      </c>
      <c r="GA178" s="1090"/>
      <c r="GB178" s="1090"/>
      <c r="GC178" s="1090"/>
      <c r="GD178" s="945">
        <v>186</v>
      </c>
      <c r="GE178" s="945"/>
      <c r="GF178" s="945"/>
      <c r="GG178" s="945"/>
      <c r="GH178" s="945"/>
      <c r="GI178" s="945"/>
      <c r="GJ178" s="945"/>
      <c r="GK178" s="945"/>
      <c r="GL178" s="945">
        <v>189</v>
      </c>
      <c r="GM178" s="945"/>
      <c r="GN178" s="945"/>
      <c r="GO178" s="945"/>
      <c r="GP178" s="975" t="str">
        <f>TOTALS!$P$198</f>
        <v>TAG_189</v>
      </c>
      <c r="GQ178" s="975"/>
      <c r="GR178" s="975"/>
      <c r="GS178" s="975"/>
      <c r="GT178" s="975" t="str">
        <f>TOTALS!$P$205</f>
        <v>TAG_196</v>
      </c>
      <c r="GU178" s="975"/>
      <c r="GV178" s="975"/>
      <c r="GW178" s="975"/>
      <c r="GX178" s="945">
        <v>196</v>
      </c>
      <c r="GY178" s="945"/>
      <c r="GZ178" s="945"/>
      <c r="HA178" s="945"/>
      <c r="HB178" s="978"/>
      <c r="HC178" s="978"/>
      <c r="HD178" s="978"/>
      <c r="HE178" s="978"/>
      <c r="HG178" s="945">
        <v>199</v>
      </c>
      <c r="HH178" s="945"/>
      <c r="HI178" s="945"/>
      <c r="HJ178" s="979"/>
      <c r="HK178" s="975" t="str">
        <f>TOTALS!$P$208</f>
        <v>TAG_199</v>
      </c>
      <c r="HL178" s="975"/>
      <c r="HM178" s="975"/>
      <c r="HN178" s="975"/>
      <c r="HO178" s="975" t="str">
        <f>TOTALS!$P$215</f>
        <v>TAG_206</v>
      </c>
      <c r="HP178" s="975"/>
      <c r="HQ178" s="975"/>
      <c r="HR178" s="975"/>
      <c r="HS178" s="974">
        <v>206</v>
      </c>
      <c r="HT178" s="945"/>
      <c r="HU178" s="945"/>
      <c r="HV178" s="945"/>
      <c r="IA178" s="695"/>
    </row>
    <row r="179" spans="1:235" ht="8.25" customHeight="1" x14ac:dyDescent="0.35">
      <c r="A179" s="320"/>
      <c r="B179" s="320"/>
      <c r="C179" s="320"/>
      <c r="D179" s="320"/>
      <c r="E179" s="320"/>
      <c r="F179" s="394"/>
      <c r="G179" s="394"/>
      <c r="H179" s="394"/>
      <c r="I179" s="394"/>
      <c r="J179" s="394"/>
      <c r="K179" s="394"/>
      <c r="L179" s="395"/>
      <c r="M179" s="395"/>
      <c r="N179" s="395"/>
      <c r="O179" s="395"/>
      <c r="P179" s="809"/>
      <c r="Q179" s="952"/>
      <c r="R179" s="952"/>
      <c r="S179" s="952"/>
      <c r="T179" s="952"/>
      <c r="U179" s="952"/>
      <c r="V179" s="952"/>
      <c r="W179" s="952"/>
      <c r="X179" s="324"/>
      <c r="Y179" s="320"/>
      <c r="Z179" s="320"/>
      <c r="AA179" s="320"/>
      <c r="AB179" s="1103"/>
      <c r="AC179" s="1103"/>
      <c r="AD179" s="1104"/>
      <c r="AE179" s="975"/>
      <c r="AF179" s="975"/>
      <c r="AG179" s="975"/>
      <c r="AH179" s="975"/>
      <c r="AI179" s="975"/>
      <c r="AJ179" s="975"/>
      <c r="AK179" s="975"/>
      <c r="AL179" s="975"/>
      <c r="AQ179" s="945"/>
      <c r="AR179" s="945"/>
      <c r="AS179" s="945"/>
      <c r="AT179" s="945"/>
      <c r="AU179" s="975"/>
      <c r="AV179" s="975"/>
      <c r="AW179" s="975"/>
      <c r="AX179" s="975"/>
      <c r="AY179" s="975"/>
      <c r="AZ179" s="975"/>
      <c r="BA179" s="975"/>
      <c r="BB179" s="975"/>
      <c r="BC179" s="974"/>
      <c r="BD179" s="945"/>
      <c r="BE179" s="945"/>
      <c r="BF179" s="945"/>
      <c r="BM179" s="975"/>
      <c r="BN179" s="975"/>
      <c r="BO179" s="975"/>
      <c r="BP179" s="975"/>
      <c r="BQ179" s="975"/>
      <c r="BR179" s="975"/>
      <c r="BS179" s="975"/>
      <c r="BT179" s="975"/>
      <c r="BU179" s="975"/>
      <c r="BV179" s="975"/>
      <c r="BW179" s="975"/>
      <c r="BX179" s="975"/>
      <c r="BY179" s="649"/>
      <c r="BZ179" s="649"/>
      <c r="CA179" s="975"/>
      <c r="CB179" s="975"/>
      <c r="CC179" s="975"/>
      <c r="CD179" s="975"/>
      <c r="CE179" s="975"/>
      <c r="CF179" s="975"/>
      <c r="CG179" s="975"/>
      <c r="CH179" s="975"/>
      <c r="CI179" s="975"/>
      <c r="CJ179" s="975"/>
      <c r="CK179" s="975"/>
      <c r="CL179" s="975"/>
      <c r="CO179" s="975"/>
      <c r="CP179" s="975"/>
      <c r="CQ179" s="975"/>
      <c r="CR179" s="975"/>
      <c r="CS179" s="975"/>
      <c r="CT179" s="975"/>
      <c r="CU179" s="975"/>
      <c r="CV179" s="975"/>
      <c r="CW179" s="975"/>
      <c r="CX179" s="975"/>
      <c r="CY179" s="975"/>
      <c r="CZ179" s="975"/>
      <c r="DC179" s="975"/>
      <c r="DD179" s="975"/>
      <c r="DE179" s="975"/>
      <c r="DF179" s="975"/>
      <c r="DG179" s="975"/>
      <c r="DH179" s="975"/>
      <c r="DI179" s="975"/>
      <c r="DJ179" s="975"/>
      <c r="DK179" s="975"/>
      <c r="DL179" s="975"/>
      <c r="DM179" s="975"/>
      <c r="DN179" s="975"/>
      <c r="DX179" s="945"/>
      <c r="DY179" s="945"/>
      <c r="DZ179" s="945"/>
      <c r="EA179" s="979"/>
      <c r="EB179" s="975"/>
      <c r="EC179" s="975"/>
      <c r="ED179" s="975"/>
      <c r="EE179" s="975"/>
      <c r="EF179" s="975"/>
      <c r="EG179" s="975"/>
      <c r="EH179" s="975"/>
      <c r="EI179" s="975"/>
      <c r="EJ179" s="974"/>
      <c r="EK179" s="945"/>
      <c r="EL179" s="945"/>
      <c r="EM179" s="945"/>
      <c r="FA179" s="955"/>
      <c r="FB179" s="955"/>
      <c r="FC179" s="955"/>
      <c r="FD179" s="955"/>
      <c r="FE179" s="955"/>
      <c r="FF179" s="955"/>
      <c r="FG179" s="955"/>
      <c r="FR179" s="945"/>
      <c r="FS179" s="945"/>
      <c r="FT179" s="945"/>
      <c r="FU179" s="979"/>
      <c r="FV179" s="1093"/>
      <c r="FW179" s="1093"/>
      <c r="FX179" s="1093"/>
      <c r="FY179" s="1093"/>
      <c r="FZ179" s="1090"/>
      <c r="GA179" s="1090"/>
      <c r="GB179" s="1090"/>
      <c r="GC179" s="1090"/>
      <c r="GD179" s="945"/>
      <c r="GE179" s="945"/>
      <c r="GF179" s="945"/>
      <c r="GG179" s="945"/>
      <c r="GH179" s="945"/>
      <c r="GI179" s="945"/>
      <c r="GJ179" s="945"/>
      <c r="GK179" s="945"/>
      <c r="GL179" s="945"/>
      <c r="GM179" s="945"/>
      <c r="GN179" s="945"/>
      <c r="GO179" s="945"/>
      <c r="GP179" s="975"/>
      <c r="GQ179" s="975"/>
      <c r="GR179" s="975"/>
      <c r="GS179" s="975"/>
      <c r="GT179" s="975"/>
      <c r="GU179" s="975"/>
      <c r="GV179" s="975"/>
      <c r="GW179" s="975"/>
      <c r="GX179" s="945"/>
      <c r="GY179" s="945"/>
      <c r="GZ179" s="945"/>
      <c r="HA179" s="945"/>
      <c r="HB179" s="978"/>
      <c r="HC179" s="978"/>
      <c r="HD179" s="978"/>
      <c r="HE179" s="978"/>
      <c r="HG179" s="945"/>
      <c r="HH179" s="945"/>
      <c r="HI179" s="945"/>
      <c r="HJ179" s="979"/>
      <c r="HK179" s="975"/>
      <c r="HL179" s="975"/>
      <c r="HM179" s="975"/>
      <c r="HN179" s="975"/>
      <c r="HO179" s="975"/>
      <c r="HP179" s="975"/>
      <c r="HQ179" s="975"/>
      <c r="HR179" s="975"/>
      <c r="HS179" s="974"/>
      <c r="HT179" s="945"/>
      <c r="HU179" s="945"/>
      <c r="HV179" s="945"/>
      <c r="IA179" s="695"/>
    </row>
    <row r="180" spans="1:235" ht="8.25" customHeight="1" x14ac:dyDescent="0.35">
      <c r="A180" s="320"/>
      <c r="B180" s="320"/>
      <c r="C180" s="320"/>
      <c r="D180" s="320"/>
      <c r="E180" s="320"/>
      <c r="F180" s="394"/>
      <c r="G180" s="394"/>
      <c r="H180" s="394"/>
      <c r="I180" s="394"/>
      <c r="J180" s="394"/>
      <c r="K180" s="394"/>
      <c r="L180" s="395"/>
      <c r="M180" s="395"/>
      <c r="N180" s="395"/>
      <c r="O180" s="395"/>
      <c r="P180" s="809"/>
      <c r="Q180" s="794"/>
      <c r="R180" s="794"/>
      <c r="S180" s="794"/>
      <c r="T180" s="794"/>
      <c r="U180" s="324"/>
      <c r="V180" s="324"/>
      <c r="W180" s="324"/>
      <c r="X180" s="324"/>
      <c r="Y180" s="320"/>
      <c r="Z180" s="320"/>
      <c r="AA180" s="320"/>
      <c r="AB180" s="1103"/>
      <c r="AC180" s="1103"/>
      <c r="AD180" s="1104"/>
      <c r="AE180" s="975"/>
      <c r="AF180" s="975"/>
      <c r="AG180" s="975"/>
      <c r="AH180" s="975"/>
      <c r="AI180" s="975"/>
      <c r="AJ180" s="975"/>
      <c r="AK180" s="975"/>
      <c r="AL180" s="975"/>
      <c r="AQ180" s="945"/>
      <c r="AR180" s="945"/>
      <c r="AS180" s="945"/>
      <c r="AT180" s="945"/>
      <c r="AU180" s="975"/>
      <c r="AV180" s="975"/>
      <c r="AW180" s="975"/>
      <c r="AX180" s="975"/>
      <c r="AY180" s="975"/>
      <c r="AZ180" s="975"/>
      <c r="BA180" s="975"/>
      <c r="BB180" s="975"/>
      <c r="BC180" s="974"/>
      <c r="BD180" s="945"/>
      <c r="BE180" s="945"/>
      <c r="BF180" s="945"/>
      <c r="BM180" s="975"/>
      <c r="BN180" s="975"/>
      <c r="BO180" s="975"/>
      <c r="BP180" s="975"/>
      <c r="BQ180" s="975"/>
      <c r="BR180" s="975"/>
      <c r="BS180" s="975"/>
      <c r="BT180" s="975"/>
      <c r="BU180" s="975"/>
      <c r="BV180" s="975"/>
      <c r="BW180" s="975"/>
      <c r="BX180" s="975"/>
      <c r="BY180" s="649"/>
      <c r="BZ180" s="649"/>
      <c r="CA180" s="975"/>
      <c r="CB180" s="975"/>
      <c r="CC180" s="975"/>
      <c r="CD180" s="975"/>
      <c r="CE180" s="975"/>
      <c r="CF180" s="975"/>
      <c r="CG180" s="975"/>
      <c r="CH180" s="975"/>
      <c r="CI180" s="975"/>
      <c r="CJ180" s="975"/>
      <c r="CK180" s="975"/>
      <c r="CL180" s="975"/>
      <c r="CO180" s="975"/>
      <c r="CP180" s="975"/>
      <c r="CQ180" s="975"/>
      <c r="CR180" s="975"/>
      <c r="CS180" s="975"/>
      <c r="CT180" s="975"/>
      <c r="CU180" s="975"/>
      <c r="CV180" s="975"/>
      <c r="CW180" s="975"/>
      <c r="CX180" s="975"/>
      <c r="CY180" s="975"/>
      <c r="CZ180" s="975"/>
      <c r="DC180" s="975"/>
      <c r="DD180" s="975"/>
      <c r="DE180" s="975"/>
      <c r="DF180" s="975"/>
      <c r="DG180" s="975"/>
      <c r="DH180" s="975"/>
      <c r="DI180" s="975"/>
      <c r="DJ180" s="975"/>
      <c r="DK180" s="975"/>
      <c r="DL180" s="975"/>
      <c r="DM180" s="975"/>
      <c r="DN180" s="975"/>
      <c r="DX180" s="945"/>
      <c r="DY180" s="945"/>
      <c r="DZ180" s="945"/>
      <c r="EA180" s="979"/>
      <c r="EB180" s="975"/>
      <c r="EC180" s="975"/>
      <c r="ED180" s="975"/>
      <c r="EE180" s="975"/>
      <c r="EF180" s="975"/>
      <c r="EG180" s="975"/>
      <c r="EH180" s="975"/>
      <c r="EI180" s="975"/>
      <c r="EJ180" s="974"/>
      <c r="EK180" s="945"/>
      <c r="EL180" s="945"/>
      <c r="EM180" s="945"/>
      <c r="FA180" s="955"/>
      <c r="FB180" s="955"/>
      <c r="FC180" s="955"/>
      <c r="FD180" s="955"/>
      <c r="FE180" s="955"/>
      <c r="FF180" s="955"/>
      <c r="FG180" s="955"/>
      <c r="FR180" s="945"/>
      <c r="FS180" s="945"/>
      <c r="FT180" s="945"/>
      <c r="FU180" s="979"/>
      <c r="FV180" s="1093"/>
      <c r="FW180" s="1093"/>
      <c r="FX180" s="1093"/>
      <c r="FY180" s="1093"/>
      <c r="FZ180" s="1090"/>
      <c r="GA180" s="1090"/>
      <c r="GB180" s="1090"/>
      <c r="GC180" s="1090"/>
      <c r="GD180" s="945"/>
      <c r="GE180" s="945"/>
      <c r="GF180" s="945"/>
      <c r="GG180" s="945"/>
      <c r="GH180" s="945"/>
      <c r="GI180" s="945"/>
      <c r="GJ180" s="945"/>
      <c r="GK180" s="945"/>
      <c r="GL180" s="945"/>
      <c r="GM180" s="945"/>
      <c r="GN180" s="945"/>
      <c r="GO180" s="945"/>
      <c r="GP180" s="975"/>
      <c r="GQ180" s="975"/>
      <c r="GR180" s="975"/>
      <c r="GS180" s="975"/>
      <c r="GT180" s="975"/>
      <c r="GU180" s="975"/>
      <c r="GV180" s="975"/>
      <c r="GW180" s="975"/>
      <c r="GX180" s="945"/>
      <c r="GY180" s="945"/>
      <c r="GZ180" s="945"/>
      <c r="HA180" s="945"/>
      <c r="HB180" s="978"/>
      <c r="HC180" s="978"/>
      <c r="HD180" s="978"/>
      <c r="HE180" s="978"/>
      <c r="HG180" s="945"/>
      <c r="HH180" s="945"/>
      <c r="HI180" s="945"/>
      <c r="HJ180" s="979"/>
      <c r="HK180" s="975"/>
      <c r="HL180" s="975"/>
      <c r="HM180" s="975"/>
      <c r="HN180" s="975"/>
      <c r="HO180" s="975"/>
      <c r="HP180" s="975"/>
      <c r="HQ180" s="975"/>
      <c r="HR180" s="975"/>
      <c r="HS180" s="974"/>
      <c r="HT180" s="945"/>
      <c r="HU180" s="945"/>
      <c r="HV180" s="945"/>
      <c r="IA180" s="695"/>
    </row>
    <row r="181" spans="1:235" ht="8.25" customHeight="1" x14ac:dyDescent="0.35">
      <c r="A181" s="320"/>
      <c r="B181" s="320"/>
      <c r="C181" s="320"/>
      <c r="D181" s="320"/>
      <c r="E181" s="320"/>
      <c r="F181" s="394"/>
      <c r="G181" s="394"/>
      <c r="H181" s="394"/>
      <c r="I181" s="394"/>
      <c r="J181" s="394"/>
      <c r="K181" s="394"/>
      <c r="L181" s="395"/>
      <c r="M181" s="395"/>
      <c r="N181" s="395"/>
      <c r="O181" s="395"/>
      <c r="P181" s="810"/>
      <c r="Q181" s="1088" t="str">
        <f>TOTALS!$P$84</f>
        <v>TAG_75</v>
      </c>
      <c r="R181" s="1089"/>
      <c r="S181" s="1089"/>
      <c r="T181" s="1089"/>
      <c r="U181" s="974">
        <v>75</v>
      </c>
      <c r="V181" s="945"/>
      <c r="W181" s="945"/>
      <c r="X181" s="945"/>
      <c r="Y181" s="320"/>
      <c r="Z181" s="320"/>
      <c r="AA181" s="320"/>
      <c r="AB181" s="1103"/>
      <c r="AC181" s="1103"/>
      <c r="AD181" s="1104"/>
      <c r="AE181" s="975" t="str">
        <f>TOTALS!$P$87</f>
        <v>TAG_78</v>
      </c>
      <c r="AF181" s="975"/>
      <c r="AG181" s="975"/>
      <c r="AH181" s="975"/>
      <c r="AI181" s="975" t="str">
        <f>TOTALS!$P$88</f>
        <v>TAG_79</v>
      </c>
      <c r="AJ181" s="975"/>
      <c r="AK181" s="975"/>
      <c r="AL181" s="975"/>
      <c r="AQ181" s="945">
        <v>81</v>
      </c>
      <c r="AR181" s="945"/>
      <c r="AS181" s="945"/>
      <c r="AT181" s="945"/>
      <c r="AU181" s="975" t="str">
        <f>TOTALS!$P$90</f>
        <v>TAG_81</v>
      </c>
      <c r="AV181" s="975"/>
      <c r="AW181" s="975"/>
      <c r="AX181" s="975"/>
      <c r="AY181" s="975" t="str">
        <f>TOTALS!$P$93</f>
        <v>TAG_84</v>
      </c>
      <c r="AZ181" s="975"/>
      <c r="BA181" s="975"/>
      <c r="BB181" s="975"/>
      <c r="BC181" s="974">
        <v>84</v>
      </c>
      <c r="BD181" s="945"/>
      <c r="BE181" s="945"/>
      <c r="BF181" s="945"/>
      <c r="BM181" s="945">
        <v>115</v>
      </c>
      <c r="BN181" s="945"/>
      <c r="BO181" s="945"/>
      <c r="BP181" s="945"/>
      <c r="BQ181" s="945">
        <v>114</v>
      </c>
      <c r="BR181" s="945"/>
      <c r="BS181" s="945"/>
      <c r="BT181" s="945"/>
      <c r="BU181" s="945">
        <v>113</v>
      </c>
      <c r="BV181" s="945"/>
      <c r="BW181" s="945"/>
      <c r="BX181" s="945"/>
      <c r="CA181" s="945">
        <v>112</v>
      </c>
      <c r="CB181" s="945"/>
      <c r="CC181" s="945"/>
      <c r="CD181" s="945"/>
      <c r="CE181" s="945">
        <v>111</v>
      </c>
      <c r="CF181" s="945"/>
      <c r="CG181" s="945"/>
      <c r="CH181" s="945"/>
      <c r="CI181" s="945">
        <v>110</v>
      </c>
      <c r="CJ181" s="945"/>
      <c r="CK181" s="945"/>
      <c r="CL181" s="945"/>
      <c r="CO181" s="945">
        <v>109</v>
      </c>
      <c r="CP181" s="945"/>
      <c r="CQ181" s="945"/>
      <c r="CR181" s="945"/>
      <c r="CS181" s="945">
        <v>108</v>
      </c>
      <c r="CT181" s="945"/>
      <c r="CU181" s="945"/>
      <c r="CV181" s="945"/>
      <c r="CW181" s="945">
        <v>107</v>
      </c>
      <c r="CX181" s="945"/>
      <c r="CY181" s="945"/>
      <c r="CZ181" s="945"/>
      <c r="DC181" s="945">
        <v>106</v>
      </c>
      <c r="DD181" s="945"/>
      <c r="DE181" s="945"/>
      <c r="DF181" s="945"/>
      <c r="DG181" s="945">
        <v>105</v>
      </c>
      <c r="DH181" s="945"/>
      <c r="DI181" s="945"/>
      <c r="DJ181" s="945"/>
      <c r="DK181" s="945">
        <v>104</v>
      </c>
      <c r="DL181" s="945"/>
      <c r="DM181" s="945"/>
      <c r="DN181" s="945"/>
      <c r="DX181" s="945">
        <v>99</v>
      </c>
      <c r="DY181" s="945"/>
      <c r="DZ181" s="945"/>
      <c r="EA181" s="979"/>
      <c r="EB181" s="975" t="str">
        <f>TOTALS!$P$108</f>
        <v>TAG_99</v>
      </c>
      <c r="EC181" s="975"/>
      <c r="ED181" s="975"/>
      <c r="EE181" s="975"/>
      <c r="EF181" s="975" t="str">
        <f>TOTALS!$P$111</f>
        <v>TAG_102</v>
      </c>
      <c r="EG181" s="975"/>
      <c r="EH181" s="975"/>
      <c r="EI181" s="975"/>
      <c r="EJ181" s="974">
        <v>102</v>
      </c>
      <c r="EK181" s="945"/>
      <c r="EL181" s="945"/>
      <c r="EM181" s="945"/>
      <c r="FA181" s="955"/>
      <c r="FB181" s="955"/>
      <c r="FC181" s="955"/>
      <c r="FD181" s="955"/>
      <c r="FE181" s="955"/>
      <c r="FF181" s="955"/>
      <c r="FG181" s="955"/>
      <c r="FR181" s="945"/>
      <c r="FS181" s="945"/>
      <c r="FT181" s="945"/>
      <c r="FU181" s="979"/>
      <c r="FV181" s="1093"/>
      <c r="FW181" s="1093"/>
      <c r="FX181" s="1093"/>
      <c r="FY181" s="1093"/>
      <c r="FZ181" s="1090"/>
      <c r="GA181" s="1090"/>
      <c r="GB181" s="1090"/>
      <c r="GC181" s="1090"/>
      <c r="GD181" s="945"/>
      <c r="GE181" s="945"/>
      <c r="GF181" s="945"/>
      <c r="GG181" s="945"/>
      <c r="GH181" s="945"/>
      <c r="GI181" s="945"/>
      <c r="GJ181" s="945"/>
      <c r="GK181" s="945"/>
      <c r="GL181" s="945"/>
      <c r="GM181" s="945"/>
      <c r="GN181" s="945"/>
      <c r="GO181" s="945"/>
      <c r="GP181" s="975"/>
      <c r="GQ181" s="975"/>
      <c r="GR181" s="975"/>
      <c r="GS181" s="975"/>
      <c r="GT181" s="975"/>
      <c r="GU181" s="975"/>
      <c r="GV181" s="975"/>
      <c r="GW181" s="975"/>
      <c r="GX181" s="945"/>
      <c r="GY181" s="945"/>
      <c r="GZ181" s="945"/>
      <c r="HA181" s="945"/>
      <c r="HB181" s="978"/>
      <c r="HC181" s="978"/>
      <c r="HD181" s="978"/>
      <c r="HE181" s="978"/>
      <c r="HG181" s="945"/>
      <c r="HH181" s="945"/>
      <c r="HI181" s="945"/>
      <c r="HJ181" s="979"/>
      <c r="HK181" s="975"/>
      <c r="HL181" s="975"/>
      <c r="HM181" s="975"/>
      <c r="HN181" s="975"/>
      <c r="HO181" s="975"/>
      <c r="HP181" s="975"/>
      <c r="HQ181" s="975"/>
      <c r="HR181" s="975"/>
      <c r="HS181" s="974"/>
      <c r="HT181" s="945"/>
      <c r="HU181" s="945"/>
      <c r="HV181" s="945"/>
      <c r="IA181" s="695"/>
    </row>
    <row r="182" spans="1:235" ht="8.25" customHeight="1" x14ac:dyDescent="0.35">
      <c r="A182" s="320"/>
      <c r="B182" s="320"/>
      <c r="C182" s="320"/>
      <c r="D182" s="320"/>
      <c r="E182" s="320"/>
      <c r="F182" s="394"/>
      <c r="G182" s="394"/>
      <c r="H182" s="394"/>
      <c r="I182" s="394"/>
      <c r="J182" s="394"/>
      <c r="K182" s="394"/>
      <c r="L182" s="395"/>
      <c r="M182" s="395"/>
      <c r="N182" s="395"/>
      <c r="O182" s="395"/>
      <c r="P182" s="810"/>
      <c r="Q182" s="1088"/>
      <c r="R182" s="1089"/>
      <c r="S182" s="1089"/>
      <c r="T182" s="1089"/>
      <c r="U182" s="974"/>
      <c r="V182" s="945"/>
      <c r="W182" s="945"/>
      <c r="X182" s="945"/>
      <c r="Y182" s="320"/>
      <c r="Z182" s="320"/>
      <c r="AA182" s="320"/>
      <c r="AB182" s="1103"/>
      <c r="AC182" s="1103"/>
      <c r="AD182" s="1104"/>
      <c r="AE182" s="975"/>
      <c r="AF182" s="975"/>
      <c r="AG182" s="975"/>
      <c r="AH182" s="975"/>
      <c r="AI182" s="975"/>
      <c r="AJ182" s="975"/>
      <c r="AK182" s="975"/>
      <c r="AL182" s="975"/>
      <c r="AM182" s="333"/>
      <c r="AN182" s="333"/>
      <c r="AO182" s="333"/>
      <c r="AP182" s="333"/>
      <c r="AQ182" s="945"/>
      <c r="AR182" s="945"/>
      <c r="AS182" s="945"/>
      <c r="AT182" s="945"/>
      <c r="AU182" s="975"/>
      <c r="AV182" s="975"/>
      <c r="AW182" s="975"/>
      <c r="AX182" s="975"/>
      <c r="AY182" s="975"/>
      <c r="AZ182" s="975"/>
      <c r="BA182" s="975"/>
      <c r="BB182" s="975"/>
      <c r="BC182" s="974"/>
      <c r="BD182" s="945"/>
      <c r="BE182" s="945"/>
      <c r="BF182" s="945"/>
      <c r="BM182" s="945"/>
      <c r="BN182" s="945"/>
      <c r="BO182" s="945"/>
      <c r="BP182" s="945"/>
      <c r="BQ182" s="945"/>
      <c r="BR182" s="945"/>
      <c r="BS182" s="945"/>
      <c r="BT182" s="945"/>
      <c r="BU182" s="945"/>
      <c r="BV182" s="945"/>
      <c r="BW182" s="945"/>
      <c r="BX182" s="945"/>
      <c r="CA182" s="945"/>
      <c r="CB182" s="945"/>
      <c r="CC182" s="945"/>
      <c r="CD182" s="945"/>
      <c r="CE182" s="945"/>
      <c r="CF182" s="945"/>
      <c r="CG182" s="945"/>
      <c r="CH182" s="945"/>
      <c r="CI182" s="945"/>
      <c r="CJ182" s="945"/>
      <c r="CK182" s="945"/>
      <c r="CL182" s="945"/>
      <c r="CO182" s="945"/>
      <c r="CP182" s="945"/>
      <c r="CQ182" s="945"/>
      <c r="CR182" s="945"/>
      <c r="CS182" s="945"/>
      <c r="CT182" s="945"/>
      <c r="CU182" s="945"/>
      <c r="CV182" s="945"/>
      <c r="CW182" s="945"/>
      <c r="CX182" s="945"/>
      <c r="CY182" s="945"/>
      <c r="CZ182" s="945"/>
      <c r="DC182" s="945"/>
      <c r="DD182" s="945"/>
      <c r="DE182" s="945"/>
      <c r="DF182" s="945"/>
      <c r="DG182" s="945"/>
      <c r="DH182" s="945"/>
      <c r="DI182" s="945"/>
      <c r="DJ182" s="945"/>
      <c r="DK182" s="945"/>
      <c r="DL182" s="945"/>
      <c r="DM182" s="945"/>
      <c r="DN182" s="945"/>
      <c r="DX182" s="945"/>
      <c r="DY182" s="945"/>
      <c r="DZ182" s="945"/>
      <c r="EA182" s="979"/>
      <c r="EB182" s="975"/>
      <c r="EC182" s="975"/>
      <c r="ED182" s="975"/>
      <c r="EE182" s="975"/>
      <c r="EF182" s="975"/>
      <c r="EG182" s="975"/>
      <c r="EH182" s="975"/>
      <c r="EI182" s="975"/>
      <c r="EJ182" s="974"/>
      <c r="EK182" s="945"/>
      <c r="EL182" s="945"/>
      <c r="EM182" s="945"/>
      <c r="EW182" s="945">
        <v>152</v>
      </c>
      <c r="EX182" s="945"/>
      <c r="EY182" s="945"/>
      <c r="EZ182" s="979"/>
      <c r="FA182" s="975" t="str">
        <f>TOTALS!$P$161</f>
        <v>TAG_152</v>
      </c>
      <c r="FB182" s="975"/>
      <c r="FC182" s="975"/>
      <c r="FD182" s="975"/>
      <c r="FE182" s="975" t="str">
        <f>TOTALS!$P$62</f>
        <v>TAG_53</v>
      </c>
      <c r="FF182" s="975"/>
      <c r="FG182" s="975"/>
      <c r="FH182" s="975"/>
      <c r="FI182" s="974">
        <v>153</v>
      </c>
      <c r="FJ182" s="945"/>
      <c r="FK182" s="945"/>
      <c r="FL182" s="945"/>
      <c r="FR182" s="945">
        <v>178</v>
      </c>
      <c r="FS182" s="945"/>
      <c r="FT182" s="945"/>
      <c r="FU182" s="979"/>
      <c r="FV182" s="1093" t="str">
        <f>TOTALS!$P$187</f>
        <v>TAG_178</v>
      </c>
      <c r="FW182" s="1093"/>
      <c r="FX182" s="1093"/>
      <c r="FY182" s="1093"/>
      <c r="FZ182" s="1090" t="str">
        <f>TOTALS!$P$196</f>
        <v>TAG_187</v>
      </c>
      <c r="GA182" s="1090"/>
      <c r="GB182" s="1090"/>
      <c r="GC182" s="1090"/>
      <c r="GD182" s="1099">
        <v>187</v>
      </c>
      <c r="GE182" s="1099"/>
      <c r="GF182" s="1099"/>
      <c r="GG182" s="1099"/>
      <c r="GH182" s="1101"/>
      <c r="GI182" s="1102"/>
      <c r="GJ182" s="1102"/>
      <c r="GK182" s="1102"/>
      <c r="GL182" s="945">
        <v>188</v>
      </c>
      <c r="GM182" s="945"/>
      <c r="GN182" s="945"/>
      <c r="GO182" s="945"/>
      <c r="GP182" s="975" t="str">
        <f>TOTALS!$P$197</f>
        <v>TAG_188</v>
      </c>
      <c r="GQ182" s="975"/>
      <c r="GR182" s="975"/>
      <c r="GS182" s="975"/>
      <c r="GT182" s="975" t="str">
        <f>TOTALS!$P$206</f>
        <v>TAG_197</v>
      </c>
      <c r="GU182" s="975"/>
      <c r="GV182" s="975"/>
      <c r="GW182" s="975"/>
      <c r="GX182" s="945">
        <v>197</v>
      </c>
      <c r="GY182" s="945"/>
      <c r="GZ182" s="945"/>
      <c r="HA182" s="945"/>
      <c r="HB182" s="1100"/>
      <c r="HC182" s="1100"/>
      <c r="HD182" s="1100"/>
      <c r="HE182" s="1100"/>
      <c r="HF182" s="759"/>
      <c r="HG182" s="1097">
        <v>198</v>
      </c>
      <c r="HH182" s="1097"/>
      <c r="HI182" s="1097"/>
      <c r="HJ182" s="1098"/>
      <c r="HK182" s="975" t="str">
        <f>TOTALS!$P$207</f>
        <v>TAG_198</v>
      </c>
      <c r="HL182" s="975"/>
      <c r="HM182" s="975"/>
      <c r="HN182" s="975"/>
      <c r="HO182" s="975" t="str">
        <f>TOTALS!$P$216</f>
        <v>TAG_207</v>
      </c>
      <c r="HP182" s="975"/>
      <c r="HQ182" s="975"/>
      <c r="HR182" s="975"/>
      <c r="HS182" s="945">
        <v>207</v>
      </c>
      <c r="HT182" s="945"/>
      <c r="HU182" s="945"/>
      <c r="HV182" s="945"/>
      <c r="IA182" s="695"/>
    </row>
    <row r="183" spans="1:235" ht="8.25" customHeight="1" x14ac:dyDescent="0.35">
      <c r="A183" s="320"/>
      <c r="B183" s="320"/>
      <c r="C183" s="320"/>
      <c r="D183" s="320"/>
      <c r="E183" s="320"/>
      <c r="F183" s="394"/>
      <c r="G183" s="394"/>
      <c r="H183" s="394"/>
      <c r="I183" s="394"/>
      <c r="J183" s="394"/>
      <c r="K183" s="394"/>
      <c r="L183" s="395"/>
      <c r="M183" s="395"/>
      <c r="N183" s="395"/>
      <c r="O183" s="395"/>
      <c r="P183" s="810"/>
      <c r="Q183" s="1088"/>
      <c r="R183" s="1089"/>
      <c r="S183" s="1089"/>
      <c r="T183" s="1089"/>
      <c r="U183" s="974"/>
      <c r="V183" s="945"/>
      <c r="W183" s="945"/>
      <c r="X183" s="945"/>
      <c r="Y183" s="320"/>
      <c r="Z183" s="320"/>
      <c r="AA183" s="320"/>
      <c r="AB183" s="1103"/>
      <c r="AC183" s="1103"/>
      <c r="AD183" s="1104"/>
      <c r="AE183" s="975"/>
      <c r="AF183" s="975"/>
      <c r="AG183" s="975"/>
      <c r="AH183" s="975"/>
      <c r="AI183" s="975"/>
      <c r="AJ183" s="975"/>
      <c r="AK183" s="975"/>
      <c r="AL183" s="975"/>
      <c r="AM183" s="333"/>
      <c r="AN183" s="333"/>
      <c r="AO183" s="333"/>
      <c r="AP183" s="333"/>
      <c r="AQ183" s="945"/>
      <c r="AR183" s="945"/>
      <c r="AS183" s="945"/>
      <c r="AT183" s="945"/>
      <c r="AU183" s="975"/>
      <c r="AV183" s="975"/>
      <c r="AW183" s="975"/>
      <c r="AX183" s="975"/>
      <c r="AY183" s="975"/>
      <c r="AZ183" s="975"/>
      <c r="BA183" s="975"/>
      <c r="BB183" s="975"/>
      <c r="BC183" s="974"/>
      <c r="BD183" s="945"/>
      <c r="BE183" s="945"/>
      <c r="BF183" s="945"/>
      <c r="BM183" s="945"/>
      <c r="BN183" s="945"/>
      <c r="BO183" s="945"/>
      <c r="BP183" s="945"/>
      <c r="BQ183" s="945"/>
      <c r="BR183" s="945"/>
      <c r="BS183" s="945"/>
      <c r="BT183" s="945"/>
      <c r="BU183" s="945"/>
      <c r="BV183" s="945"/>
      <c r="BW183" s="945"/>
      <c r="BX183" s="945"/>
      <c r="CA183" s="945"/>
      <c r="CB183" s="945"/>
      <c r="CC183" s="945"/>
      <c r="CD183" s="945"/>
      <c r="CE183" s="945"/>
      <c r="CF183" s="945"/>
      <c r="CG183" s="945"/>
      <c r="CH183" s="945"/>
      <c r="CI183" s="945"/>
      <c r="CJ183" s="945"/>
      <c r="CK183" s="945"/>
      <c r="CL183" s="945"/>
      <c r="CO183" s="945"/>
      <c r="CP183" s="945"/>
      <c r="CQ183" s="945"/>
      <c r="CR183" s="945"/>
      <c r="CS183" s="945"/>
      <c r="CT183" s="945"/>
      <c r="CU183" s="945"/>
      <c r="CV183" s="945"/>
      <c r="CW183" s="945"/>
      <c r="CX183" s="945"/>
      <c r="CY183" s="945"/>
      <c r="CZ183" s="945"/>
      <c r="DC183" s="945"/>
      <c r="DD183" s="945"/>
      <c r="DE183" s="945"/>
      <c r="DF183" s="945"/>
      <c r="DG183" s="945"/>
      <c r="DH183" s="945"/>
      <c r="DI183" s="945"/>
      <c r="DJ183" s="945"/>
      <c r="DK183" s="945"/>
      <c r="DL183" s="945"/>
      <c r="DM183" s="945"/>
      <c r="DN183" s="945"/>
      <c r="DX183" s="945"/>
      <c r="DY183" s="945"/>
      <c r="DZ183" s="945"/>
      <c r="EA183" s="979"/>
      <c r="EB183" s="975"/>
      <c r="EC183" s="975"/>
      <c r="ED183" s="975"/>
      <c r="EE183" s="975"/>
      <c r="EF183" s="975"/>
      <c r="EG183" s="975"/>
      <c r="EH183" s="975"/>
      <c r="EI183" s="975"/>
      <c r="EJ183" s="974"/>
      <c r="EK183" s="945"/>
      <c r="EL183" s="945"/>
      <c r="EM183" s="945"/>
      <c r="EW183" s="945"/>
      <c r="EX183" s="945"/>
      <c r="EY183" s="945"/>
      <c r="EZ183" s="979"/>
      <c r="FA183" s="975"/>
      <c r="FB183" s="975"/>
      <c r="FC183" s="975"/>
      <c r="FD183" s="975"/>
      <c r="FE183" s="975"/>
      <c r="FF183" s="975"/>
      <c r="FG183" s="975"/>
      <c r="FH183" s="975"/>
      <c r="FI183" s="974"/>
      <c r="FJ183" s="945"/>
      <c r="FK183" s="945"/>
      <c r="FL183" s="945"/>
      <c r="FR183" s="945"/>
      <c r="FS183" s="945"/>
      <c r="FT183" s="945"/>
      <c r="FU183" s="979"/>
      <c r="FV183" s="1093"/>
      <c r="FW183" s="1093"/>
      <c r="FX183" s="1093"/>
      <c r="FY183" s="1093"/>
      <c r="FZ183" s="1090"/>
      <c r="GA183" s="1090"/>
      <c r="GB183" s="1090"/>
      <c r="GC183" s="1090"/>
      <c r="GD183" s="1099"/>
      <c r="GE183" s="1099"/>
      <c r="GF183" s="1099"/>
      <c r="GG183" s="1099"/>
      <c r="GH183" s="1102"/>
      <c r="GI183" s="1102"/>
      <c r="GJ183" s="1102"/>
      <c r="GK183" s="1102"/>
      <c r="GL183" s="945"/>
      <c r="GM183" s="945"/>
      <c r="GN183" s="945"/>
      <c r="GO183" s="945"/>
      <c r="GP183" s="975"/>
      <c r="GQ183" s="975"/>
      <c r="GR183" s="975"/>
      <c r="GS183" s="975"/>
      <c r="GT183" s="975"/>
      <c r="GU183" s="975"/>
      <c r="GV183" s="975"/>
      <c r="GW183" s="975"/>
      <c r="GX183" s="945"/>
      <c r="GY183" s="945"/>
      <c r="GZ183" s="945"/>
      <c r="HA183" s="945"/>
      <c r="HB183" s="1100"/>
      <c r="HC183" s="1100"/>
      <c r="HD183" s="1100"/>
      <c r="HE183" s="1100"/>
      <c r="HF183" s="759"/>
      <c r="HG183" s="1097"/>
      <c r="HH183" s="1097"/>
      <c r="HI183" s="1097"/>
      <c r="HJ183" s="1098"/>
      <c r="HK183" s="975"/>
      <c r="HL183" s="975"/>
      <c r="HM183" s="975"/>
      <c r="HN183" s="975"/>
      <c r="HO183" s="975"/>
      <c r="HP183" s="975"/>
      <c r="HQ183" s="975"/>
      <c r="HR183" s="975"/>
      <c r="HS183" s="945"/>
      <c r="HT183" s="945"/>
      <c r="HU183" s="945"/>
      <c r="HV183" s="945"/>
      <c r="IA183" s="695"/>
    </row>
    <row r="184" spans="1:235" ht="8.25" customHeight="1" x14ac:dyDescent="0.35">
      <c r="A184" s="320"/>
      <c r="B184" s="320"/>
      <c r="C184" s="320"/>
      <c r="D184" s="320"/>
      <c r="E184" s="320"/>
      <c r="F184" s="394"/>
      <c r="G184" s="394"/>
      <c r="H184" s="394"/>
      <c r="I184" s="394"/>
      <c r="J184" s="394"/>
      <c r="K184" s="394"/>
      <c r="L184" s="395"/>
      <c r="M184" s="395"/>
      <c r="N184" s="395"/>
      <c r="O184" s="395"/>
      <c r="P184" s="395"/>
      <c r="Q184" s="1089"/>
      <c r="R184" s="1089"/>
      <c r="S184" s="1089"/>
      <c r="T184" s="1089"/>
      <c r="U184" s="974"/>
      <c r="V184" s="945"/>
      <c r="W184" s="945"/>
      <c r="X184" s="945"/>
      <c r="Y184" s="320"/>
      <c r="Z184" s="320"/>
      <c r="AA184" s="320"/>
      <c r="AB184" s="1103"/>
      <c r="AC184" s="1103"/>
      <c r="AD184" s="1104"/>
      <c r="AE184" s="975"/>
      <c r="AF184" s="975"/>
      <c r="AG184" s="975"/>
      <c r="AH184" s="975"/>
      <c r="AI184" s="975"/>
      <c r="AJ184" s="975"/>
      <c r="AK184" s="975"/>
      <c r="AL184" s="975"/>
      <c r="AM184" s="333"/>
      <c r="AN184" s="333"/>
      <c r="AO184" s="333"/>
      <c r="AP184" s="333"/>
      <c r="AQ184" s="945"/>
      <c r="AR184" s="945"/>
      <c r="AS184" s="945"/>
      <c r="AT184" s="945"/>
      <c r="AU184" s="975"/>
      <c r="AV184" s="975"/>
      <c r="AW184" s="975"/>
      <c r="AX184" s="975"/>
      <c r="AY184" s="975"/>
      <c r="AZ184" s="975"/>
      <c r="BA184" s="975"/>
      <c r="BB184" s="975"/>
      <c r="BC184" s="974"/>
      <c r="BD184" s="945"/>
      <c r="BE184" s="945"/>
      <c r="BF184" s="945"/>
      <c r="BM184" s="945"/>
      <c r="BN184" s="945"/>
      <c r="BO184" s="945"/>
      <c r="BP184" s="945"/>
      <c r="BQ184" s="945"/>
      <c r="BR184" s="945"/>
      <c r="BS184" s="945"/>
      <c r="BT184" s="945"/>
      <c r="BU184" s="945"/>
      <c r="BV184" s="945"/>
      <c r="BW184" s="945"/>
      <c r="BX184" s="945"/>
      <c r="CA184" s="945"/>
      <c r="CB184" s="945"/>
      <c r="CC184" s="945"/>
      <c r="CD184" s="945"/>
      <c r="CE184" s="945"/>
      <c r="CF184" s="945"/>
      <c r="CG184" s="945"/>
      <c r="CH184" s="945"/>
      <c r="CI184" s="945"/>
      <c r="CJ184" s="945"/>
      <c r="CK184" s="945"/>
      <c r="CL184" s="945"/>
      <c r="CO184" s="945"/>
      <c r="CP184" s="945"/>
      <c r="CQ184" s="945"/>
      <c r="CR184" s="945"/>
      <c r="CS184" s="945"/>
      <c r="CT184" s="945"/>
      <c r="CU184" s="945"/>
      <c r="CV184" s="945"/>
      <c r="CW184" s="945"/>
      <c r="CX184" s="945"/>
      <c r="CY184" s="945"/>
      <c r="CZ184" s="945"/>
      <c r="DC184" s="945"/>
      <c r="DD184" s="945"/>
      <c r="DE184" s="945"/>
      <c r="DF184" s="945"/>
      <c r="DG184" s="945"/>
      <c r="DH184" s="945"/>
      <c r="DI184" s="945"/>
      <c r="DJ184" s="945"/>
      <c r="DK184" s="945"/>
      <c r="DL184" s="945"/>
      <c r="DM184" s="945"/>
      <c r="DN184" s="945"/>
      <c r="DX184" s="945"/>
      <c r="DY184" s="945"/>
      <c r="DZ184" s="945"/>
      <c r="EA184" s="979"/>
      <c r="EB184" s="975"/>
      <c r="EC184" s="975"/>
      <c r="ED184" s="975"/>
      <c r="EE184" s="975"/>
      <c r="EF184" s="975"/>
      <c r="EG184" s="975"/>
      <c r="EH184" s="975"/>
      <c r="EI184" s="975"/>
      <c r="EJ184" s="974"/>
      <c r="EK184" s="945"/>
      <c r="EL184" s="945"/>
      <c r="EM184" s="945"/>
      <c r="EW184" s="945"/>
      <c r="EX184" s="945"/>
      <c r="EY184" s="945"/>
      <c r="EZ184" s="979"/>
      <c r="FA184" s="975"/>
      <c r="FB184" s="975"/>
      <c r="FC184" s="975"/>
      <c r="FD184" s="975"/>
      <c r="FE184" s="975"/>
      <c r="FF184" s="975"/>
      <c r="FG184" s="975"/>
      <c r="FH184" s="975"/>
      <c r="FI184" s="974"/>
      <c r="FJ184" s="945"/>
      <c r="FK184" s="945"/>
      <c r="FL184" s="945"/>
      <c r="FR184" s="945"/>
      <c r="FS184" s="945"/>
      <c r="FT184" s="945"/>
      <c r="FU184" s="979"/>
      <c r="FV184" s="1093"/>
      <c r="FW184" s="1093"/>
      <c r="FX184" s="1093"/>
      <c r="FY184" s="1093"/>
      <c r="FZ184" s="1090"/>
      <c r="GA184" s="1090"/>
      <c r="GB184" s="1090"/>
      <c r="GC184" s="1090"/>
      <c r="GD184" s="1099"/>
      <c r="GE184" s="1099"/>
      <c r="GF184" s="1099"/>
      <c r="GG184" s="1099"/>
      <c r="GH184" s="1102"/>
      <c r="GI184" s="1102"/>
      <c r="GJ184" s="1102"/>
      <c r="GK184" s="1102"/>
      <c r="GL184" s="945"/>
      <c r="GM184" s="945"/>
      <c r="GN184" s="945"/>
      <c r="GO184" s="945"/>
      <c r="GP184" s="975"/>
      <c r="GQ184" s="975"/>
      <c r="GR184" s="975"/>
      <c r="GS184" s="975"/>
      <c r="GT184" s="975"/>
      <c r="GU184" s="975"/>
      <c r="GV184" s="975"/>
      <c r="GW184" s="975"/>
      <c r="GX184" s="945"/>
      <c r="GY184" s="945"/>
      <c r="GZ184" s="945"/>
      <c r="HA184" s="945"/>
      <c r="HB184" s="1100"/>
      <c r="HC184" s="1100"/>
      <c r="HD184" s="1100"/>
      <c r="HE184" s="1100"/>
      <c r="HF184" s="759"/>
      <c r="HG184" s="1097"/>
      <c r="HH184" s="1097"/>
      <c r="HI184" s="1097"/>
      <c r="HJ184" s="1098"/>
      <c r="HK184" s="975"/>
      <c r="HL184" s="975"/>
      <c r="HM184" s="975"/>
      <c r="HN184" s="975"/>
      <c r="HO184" s="975"/>
      <c r="HP184" s="975"/>
      <c r="HQ184" s="975"/>
      <c r="HR184" s="975"/>
      <c r="HS184" s="945"/>
      <c r="HT184" s="945"/>
      <c r="HU184" s="945"/>
      <c r="HV184" s="945"/>
      <c r="IA184" s="695"/>
    </row>
    <row r="185" spans="1:235" ht="8.25" customHeight="1" thickBot="1" x14ac:dyDescent="0.4">
      <c r="H185" s="333"/>
      <c r="I185" s="333"/>
      <c r="J185" s="333"/>
      <c r="K185" s="333"/>
      <c r="L185" s="333"/>
      <c r="M185" s="333"/>
      <c r="N185" s="333"/>
      <c r="O185" s="333"/>
      <c r="P185" s="333"/>
      <c r="Q185" s="1090" t="str">
        <f>TOTALS!$P$83</f>
        <v>TAG_74</v>
      </c>
      <c r="R185" s="1090"/>
      <c r="S185" s="1090"/>
      <c r="T185" s="1090"/>
      <c r="U185" s="974">
        <v>74</v>
      </c>
      <c r="V185" s="945"/>
      <c r="W185" s="945"/>
      <c r="X185" s="945"/>
      <c r="Y185" s="333"/>
      <c r="Z185" s="333"/>
      <c r="AA185" s="333"/>
      <c r="AB185" s="333"/>
      <c r="AC185" s="333"/>
      <c r="AD185" s="333"/>
      <c r="AE185" s="945">
        <v>78</v>
      </c>
      <c r="AF185" s="945"/>
      <c r="AG185" s="945"/>
      <c r="AH185" s="945"/>
      <c r="AI185" s="945">
        <v>79</v>
      </c>
      <c r="AJ185" s="945"/>
      <c r="AK185" s="945"/>
      <c r="AL185" s="945"/>
      <c r="AM185" s="333"/>
      <c r="AN185" s="333"/>
      <c r="AO185" s="333"/>
      <c r="AP185" s="333"/>
      <c r="AQ185" s="945">
        <v>82</v>
      </c>
      <c r="AR185" s="945"/>
      <c r="AS185" s="945"/>
      <c r="AT185" s="945"/>
      <c r="AU185" s="975" t="str">
        <f>TOTALS!$P$91</f>
        <v>TAG_82</v>
      </c>
      <c r="AV185" s="975"/>
      <c r="AW185" s="975"/>
      <c r="AX185" s="975"/>
      <c r="AY185" s="975" t="str">
        <f>TOTALS!$P$92</f>
        <v>TAG_83</v>
      </c>
      <c r="AZ185" s="975"/>
      <c r="BA185" s="975"/>
      <c r="BB185" s="975"/>
      <c r="BC185" s="974">
        <v>83</v>
      </c>
      <c r="BD185" s="945"/>
      <c r="BE185" s="945"/>
      <c r="BF185" s="945"/>
      <c r="BO185" s="951"/>
      <c r="BP185" s="952"/>
      <c r="BQ185" s="952"/>
      <c r="BR185" s="952"/>
      <c r="BS185" s="952"/>
      <c r="BT185" s="952"/>
      <c r="BU185" s="952"/>
      <c r="CC185" s="954"/>
      <c r="CD185" s="955"/>
      <c r="CE185" s="955"/>
      <c r="CF185" s="955"/>
      <c r="CG185" s="955"/>
      <c r="CH185" s="955"/>
      <c r="CI185" s="955"/>
      <c r="CR185" s="954"/>
      <c r="CS185" s="955"/>
      <c r="CT185" s="955"/>
      <c r="CU185" s="955"/>
      <c r="CV185" s="955"/>
      <c r="CW185" s="955"/>
      <c r="CX185" s="955"/>
      <c r="DX185" s="945">
        <v>100</v>
      </c>
      <c r="DY185" s="945"/>
      <c r="DZ185" s="945"/>
      <c r="EA185" s="979"/>
      <c r="EB185" s="975" t="str">
        <f>TOTALS!$P$109</f>
        <v>TAG_100</v>
      </c>
      <c r="EC185" s="975"/>
      <c r="ED185" s="975"/>
      <c r="EE185" s="975"/>
      <c r="EF185" s="975" t="str">
        <f>TOTALS!$P$110</f>
        <v>TAG_101</v>
      </c>
      <c r="EG185" s="975"/>
      <c r="EH185" s="975"/>
      <c r="EI185" s="975"/>
      <c r="EJ185" s="974">
        <v>101</v>
      </c>
      <c r="EK185" s="945"/>
      <c r="EL185" s="945"/>
      <c r="EM185" s="945"/>
      <c r="EW185" s="945"/>
      <c r="EX185" s="945"/>
      <c r="EY185" s="945"/>
      <c r="EZ185" s="979"/>
      <c r="FA185" s="981"/>
      <c r="FB185" s="981"/>
      <c r="FC185" s="981"/>
      <c r="FD185" s="981"/>
      <c r="FE185" s="981"/>
      <c r="FF185" s="981"/>
      <c r="FG185" s="981"/>
      <c r="FH185" s="981"/>
      <c r="FI185" s="974"/>
      <c r="FJ185" s="945"/>
      <c r="FK185" s="945"/>
      <c r="FL185" s="945"/>
      <c r="FR185" s="945"/>
      <c r="FS185" s="945"/>
      <c r="FT185" s="945"/>
      <c r="FU185" s="979"/>
      <c r="FV185" s="1093"/>
      <c r="FW185" s="1093"/>
      <c r="FX185" s="1093"/>
      <c r="FY185" s="1093"/>
      <c r="FZ185" s="1090"/>
      <c r="GA185" s="1090"/>
      <c r="GB185" s="1090"/>
      <c r="GC185" s="1090"/>
      <c r="GD185" s="1099"/>
      <c r="GE185" s="1099"/>
      <c r="GF185" s="1099"/>
      <c r="GG185" s="1099"/>
      <c r="GH185" s="1102"/>
      <c r="GI185" s="1102"/>
      <c r="GJ185" s="1102"/>
      <c r="GK185" s="1102"/>
      <c r="GL185" s="945"/>
      <c r="GM185" s="945"/>
      <c r="GN185" s="945"/>
      <c r="GO185" s="945"/>
      <c r="GP185" s="975"/>
      <c r="GQ185" s="975"/>
      <c r="GR185" s="975"/>
      <c r="GS185" s="975"/>
      <c r="GT185" s="975"/>
      <c r="GU185" s="975"/>
      <c r="GV185" s="975"/>
      <c r="GW185" s="975"/>
      <c r="GX185" s="945"/>
      <c r="GY185" s="945"/>
      <c r="GZ185" s="945"/>
      <c r="HA185" s="945"/>
      <c r="HB185" s="1100"/>
      <c r="HC185" s="1100"/>
      <c r="HD185" s="1100"/>
      <c r="HE185" s="1100"/>
      <c r="HF185" s="759"/>
      <c r="HG185" s="1097"/>
      <c r="HH185" s="1097"/>
      <c r="HI185" s="1097"/>
      <c r="HJ185" s="1098"/>
      <c r="HK185" s="975"/>
      <c r="HL185" s="975"/>
      <c r="HM185" s="975"/>
      <c r="HN185" s="975"/>
      <c r="HO185" s="975"/>
      <c r="HP185" s="975"/>
      <c r="HQ185" s="975"/>
      <c r="HR185" s="975"/>
      <c r="HS185" s="945"/>
      <c r="HT185" s="945"/>
      <c r="HU185" s="945"/>
      <c r="HV185" s="945"/>
      <c r="IA185" s="695"/>
    </row>
    <row r="186" spans="1:235" ht="8.25" customHeight="1" thickTop="1" x14ac:dyDescent="0.35">
      <c r="H186" s="333"/>
      <c r="I186" s="333"/>
      <c r="J186" s="333"/>
      <c r="K186" s="333"/>
      <c r="L186" s="333"/>
      <c r="M186" s="333"/>
      <c r="N186" s="333"/>
      <c r="O186" s="333"/>
      <c r="P186" s="333"/>
      <c r="Q186" s="1090"/>
      <c r="R186" s="1090"/>
      <c r="S186" s="1090"/>
      <c r="T186" s="1090"/>
      <c r="U186" s="974"/>
      <c r="V186" s="945"/>
      <c r="W186" s="945"/>
      <c r="X186" s="945"/>
      <c r="Y186" s="333"/>
      <c r="Z186" s="333"/>
      <c r="AA186" s="333"/>
      <c r="AB186" s="333"/>
      <c r="AC186" s="333"/>
      <c r="AD186" s="333"/>
      <c r="AE186" s="945"/>
      <c r="AF186" s="945"/>
      <c r="AG186" s="945"/>
      <c r="AH186" s="945"/>
      <c r="AI186" s="945"/>
      <c r="AJ186" s="945"/>
      <c r="AK186" s="945"/>
      <c r="AL186" s="945"/>
      <c r="AM186" s="333"/>
      <c r="AN186" s="333"/>
      <c r="AO186" s="333"/>
      <c r="AP186" s="333"/>
      <c r="AQ186" s="945"/>
      <c r="AR186" s="945"/>
      <c r="AS186" s="945"/>
      <c r="AT186" s="945"/>
      <c r="AU186" s="975"/>
      <c r="AV186" s="975"/>
      <c r="AW186" s="975"/>
      <c r="AX186" s="975"/>
      <c r="AY186" s="975"/>
      <c r="AZ186" s="975"/>
      <c r="BA186" s="975"/>
      <c r="BB186" s="975"/>
      <c r="BC186" s="974"/>
      <c r="BD186" s="945"/>
      <c r="BE186" s="945"/>
      <c r="BF186" s="945"/>
      <c r="BO186" s="952"/>
      <c r="BP186" s="952"/>
      <c r="BQ186" s="952"/>
      <c r="BR186" s="952"/>
      <c r="BS186" s="952"/>
      <c r="BT186" s="952"/>
      <c r="BU186" s="952"/>
      <c r="CC186" s="955"/>
      <c r="CD186" s="955"/>
      <c r="CE186" s="955"/>
      <c r="CF186" s="955"/>
      <c r="CG186" s="955"/>
      <c r="CH186" s="955"/>
      <c r="CI186" s="955"/>
      <c r="CR186" s="955"/>
      <c r="CS186" s="955"/>
      <c r="CT186" s="955"/>
      <c r="CU186" s="955"/>
      <c r="CV186" s="955"/>
      <c r="CW186" s="955"/>
      <c r="CX186" s="955"/>
      <c r="DX186" s="945"/>
      <c r="DY186" s="945"/>
      <c r="DZ186" s="945"/>
      <c r="EA186" s="979"/>
      <c r="EB186" s="975"/>
      <c r="EC186" s="975"/>
      <c r="ED186" s="975"/>
      <c r="EE186" s="975"/>
      <c r="EF186" s="975"/>
      <c r="EG186" s="975"/>
      <c r="EH186" s="975"/>
      <c r="EI186" s="975"/>
      <c r="EJ186" s="974"/>
      <c r="EK186" s="945"/>
      <c r="EL186" s="945"/>
      <c r="EM186" s="945"/>
      <c r="EW186" s="945">
        <v>151</v>
      </c>
      <c r="EX186" s="945"/>
      <c r="EY186" s="945"/>
      <c r="EZ186" s="979"/>
      <c r="FA186" s="981" t="str">
        <f>TOTALS!$P$160</f>
        <v>TAG_151</v>
      </c>
      <c r="FB186" s="981"/>
      <c r="FC186" s="981"/>
      <c r="FD186" s="981"/>
      <c r="FE186" s="981" t="str">
        <f>TOTALS!$P$163</f>
        <v>TAG_154</v>
      </c>
      <c r="FF186" s="981"/>
      <c r="FG186" s="981"/>
      <c r="FH186" s="981"/>
      <c r="FI186" s="974">
        <v>154</v>
      </c>
      <c r="FJ186" s="945"/>
      <c r="FK186" s="945"/>
      <c r="FL186" s="945"/>
      <c r="FP186" s="722"/>
      <c r="FQ186" s="650"/>
      <c r="FR186" s="650"/>
      <c r="FS186" s="650"/>
      <c r="FT186" s="650"/>
      <c r="FU186" s="650"/>
      <c r="FV186" s="650"/>
      <c r="FW186" s="650"/>
      <c r="FX186" s="650"/>
      <c r="FY186" s="650"/>
      <c r="FZ186" s="650"/>
      <c r="GA186" s="650"/>
      <c r="GB186" s="650"/>
      <c r="GC186" s="650"/>
      <c r="GD186" s="650"/>
      <c r="GE186" s="650"/>
      <c r="GF186" s="650"/>
      <c r="GG186" s="650"/>
      <c r="GH186" s="650"/>
      <c r="GI186" s="650"/>
      <c r="GJ186" s="650"/>
      <c r="GK186" s="708"/>
      <c r="GL186" s="650"/>
      <c r="GM186" s="650"/>
      <c r="GN186" s="650"/>
      <c r="GO186" s="650"/>
      <c r="GP186" s="650"/>
      <c r="GQ186" s="650"/>
      <c r="GR186" s="650"/>
      <c r="GS186" s="650"/>
      <c r="GT186" s="650"/>
      <c r="GU186" s="650"/>
      <c r="GV186" s="650"/>
      <c r="GW186" s="650"/>
      <c r="GX186" s="650"/>
      <c r="GY186" s="650"/>
      <c r="GZ186" s="650"/>
      <c r="HA186" s="650"/>
      <c r="HB186" s="650"/>
      <c r="HC186" s="650"/>
      <c r="HD186" s="650"/>
      <c r="HE186" s="650"/>
      <c r="HF186" s="650"/>
      <c r="HG186" s="650"/>
      <c r="HH186" s="650"/>
      <c r="HI186" s="650"/>
      <c r="HJ186" s="650"/>
      <c r="HK186" s="650"/>
      <c r="HL186" s="650"/>
      <c r="HM186" s="650"/>
      <c r="HN186" s="650"/>
      <c r="HO186" s="650"/>
      <c r="HP186" s="650"/>
      <c r="HQ186" s="650"/>
      <c r="HR186" s="650"/>
      <c r="HS186" s="650"/>
      <c r="HT186" s="650"/>
      <c r="HU186" s="650"/>
      <c r="HV186" s="650"/>
      <c r="HW186" s="650"/>
      <c r="HX186" s="650"/>
      <c r="HY186" s="650"/>
      <c r="HZ186" s="708"/>
      <c r="IA186" s="695"/>
    </row>
    <row r="187" spans="1:235" ht="8.25" customHeight="1" x14ac:dyDescent="0.35">
      <c r="H187" s="333"/>
      <c r="I187" s="333"/>
      <c r="J187" s="333"/>
      <c r="K187" s="333"/>
      <c r="L187" s="333"/>
      <c r="M187" s="333"/>
      <c r="N187" s="333"/>
      <c r="O187" s="333"/>
      <c r="P187" s="333"/>
      <c r="Q187" s="1090"/>
      <c r="R187" s="1090"/>
      <c r="S187" s="1090"/>
      <c r="T187" s="1090"/>
      <c r="U187" s="974"/>
      <c r="V187" s="945"/>
      <c r="W187" s="945"/>
      <c r="X187" s="945"/>
      <c r="Y187" s="333"/>
      <c r="Z187" s="333"/>
      <c r="AA187" s="333"/>
      <c r="AB187" s="333"/>
      <c r="AC187" s="333"/>
      <c r="AD187" s="333"/>
      <c r="AE187" s="945"/>
      <c r="AF187" s="945"/>
      <c r="AG187" s="945"/>
      <c r="AH187" s="945"/>
      <c r="AI187" s="945"/>
      <c r="AJ187" s="945"/>
      <c r="AK187" s="945"/>
      <c r="AL187" s="945"/>
      <c r="AM187" s="333"/>
      <c r="AN187" s="333"/>
      <c r="AO187" s="333"/>
      <c r="AP187" s="333"/>
      <c r="AQ187" s="945"/>
      <c r="AR187" s="945"/>
      <c r="AS187" s="945"/>
      <c r="AT187" s="945"/>
      <c r="AU187" s="975"/>
      <c r="AV187" s="975"/>
      <c r="AW187" s="975"/>
      <c r="AX187" s="975"/>
      <c r="AY187" s="975"/>
      <c r="AZ187" s="975"/>
      <c r="BA187" s="975"/>
      <c r="BB187" s="975"/>
      <c r="BC187" s="974"/>
      <c r="BD187" s="945"/>
      <c r="BE187" s="945"/>
      <c r="BF187" s="945"/>
      <c r="BO187" s="952"/>
      <c r="BP187" s="952"/>
      <c r="BQ187" s="952"/>
      <c r="BR187" s="952"/>
      <c r="BS187" s="952"/>
      <c r="BT187" s="952"/>
      <c r="BU187" s="952"/>
      <c r="CC187" s="955"/>
      <c r="CD187" s="955"/>
      <c r="CE187" s="955"/>
      <c r="CF187" s="955"/>
      <c r="CG187" s="955"/>
      <c r="CH187" s="955"/>
      <c r="CI187" s="955"/>
      <c r="CR187" s="955"/>
      <c r="CS187" s="955"/>
      <c r="CT187" s="955"/>
      <c r="CU187" s="955"/>
      <c r="CV187" s="955"/>
      <c r="CW187" s="955"/>
      <c r="CX187" s="955"/>
      <c r="DX187" s="945"/>
      <c r="DY187" s="945"/>
      <c r="DZ187" s="945"/>
      <c r="EA187" s="979"/>
      <c r="EB187" s="975"/>
      <c r="EC187" s="975"/>
      <c r="ED187" s="975"/>
      <c r="EE187" s="975"/>
      <c r="EF187" s="975"/>
      <c r="EG187" s="975"/>
      <c r="EH187" s="975"/>
      <c r="EI187" s="975"/>
      <c r="EJ187" s="974"/>
      <c r="EK187" s="945"/>
      <c r="EL187" s="945"/>
      <c r="EM187" s="945"/>
      <c r="EW187" s="945"/>
      <c r="EX187" s="945"/>
      <c r="EY187" s="945"/>
      <c r="EZ187" s="979"/>
      <c r="FA187" s="943"/>
      <c r="FB187" s="943"/>
      <c r="FC187" s="943"/>
      <c r="FD187" s="943"/>
      <c r="FE187" s="943"/>
      <c r="FF187" s="943"/>
      <c r="FG187" s="943"/>
      <c r="FH187" s="943"/>
      <c r="FI187" s="974"/>
      <c r="FJ187" s="945"/>
      <c r="FK187" s="945"/>
      <c r="FL187" s="945"/>
      <c r="FP187" s="695"/>
      <c r="GK187" s="698"/>
      <c r="HZ187" s="698"/>
      <c r="IA187" s="695"/>
    </row>
    <row r="188" spans="1:235" ht="8.25" customHeight="1" x14ac:dyDescent="0.35">
      <c r="H188" s="333"/>
      <c r="I188" s="333"/>
      <c r="J188" s="333"/>
      <c r="K188" s="333"/>
      <c r="L188" s="333"/>
      <c r="M188" s="333"/>
      <c r="N188" s="333"/>
      <c r="O188" s="333"/>
      <c r="P188" s="333"/>
      <c r="Q188" s="1090"/>
      <c r="R188" s="1090"/>
      <c r="S188" s="1090"/>
      <c r="T188" s="1090"/>
      <c r="U188" s="974"/>
      <c r="V188" s="945"/>
      <c r="W188" s="945"/>
      <c r="X188" s="945"/>
      <c r="Y188" s="333"/>
      <c r="Z188" s="333"/>
      <c r="AA188" s="333"/>
      <c r="AB188" s="333"/>
      <c r="AC188" s="333"/>
      <c r="AD188" s="333"/>
      <c r="AE188" s="945"/>
      <c r="AF188" s="945"/>
      <c r="AG188" s="945"/>
      <c r="AH188" s="945"/>
      <c r="AI188" s="945"/>
      <c r="AJ188" s="945"/>
      <c r="AK188" s="945"/>
      <c r="AL188" s="945"/>
      <c r="AM188" s="333"/>
      <c r="AN188" s="333"/>
      <c r="AO188" s="333"/>
      <c r="AP188" s="333"/>
      <c r="AQ188" s="945"/>
      <c r="AR188" s="945"/>
      <c r="AS188" s="945"/>
      <c r="AT188" s="945"/>
      <c r="AU188" s="975"/>
      <c r="AV188" s="975"/>
      <c r="AW188" s="975"/>
      <c r="AX188" s="975"/>
      <c r="AY188" s="975"/>
      <c r="AZ188" s="975"/>
      <c r="BA188" s="975"/>
      <c r="BB188" s="975"/>
      <c r="BC188" s="974"/>
      <c r="BD188" s="945"/>
      <c r="BE188" s="945"/>
      <c r="BF188" s="945"/>
      <c r="BO188" s="952"/>
      <c r="BP188" s="952"/>
      <c r="BQ188" s="952"/>
      <c r="BR188" s="952"/>
      <c r="BS188" s="952"/>
      <c r="BT188" s="952"/>
      <c r="BU188" s="952"/>
      <c r="CC188" s="955"/>
      <c r="CD188" s="955"/>
      <c r="CE188" s="955"/>
      <c r="CF188" s="955"/>
      <c r="CG188" s="955"/>
      <c r="CH188" s="955"/>
      <c r="CI188" s="955"/>
      <c r="CR188" s="955"/>
      <c r="CS188" s="955"/>
      <c r="CT188" s="955"/>
      <c r="CU188" s="955"/>
      <c r="CV188" s="955"/>
      <c r="CW188" s="955"/>
      <c r="CX188" s="955"/>
      <c r="DX188" s="945"/>
      <c r="DY188" s="945"/>
      <c r="DZ188" s="945"/>
      <c r="EA188" s="979"/>
      <c r="EB188" s="975"/>
      <c r="EC188" s="975"/>
      <c r="ED188" s="975"/>
      <c r="EE188" s="975"/>
      <c r="EF188" s="975"/>
      <c r="EG188" s="975"/>
      <c r="EH188" s="975"/>
      <c r="EI188" s="975"/>
      <c r="EJ188" s="974"/>
      <c r="EK188" s="945"/>
      <c r="EL188" s="945"/>
      <c r="EM188" s="945"/>
      <c r="EW188" s="945"/>
      <c r="EX188" s="945"/>
      <c r="EY188" s="945"/>
      <c r="EZ188" s="979"/>
      <c r="FA188" s="943"/>
      <c r="FB188" s="943"/>
      <c r="FC188" s="943"/>
      <c r="FD188" s="943"/>
      <c r="FE188" s="943"/>
      <c r="FF188" s="943"/>
      <c r="FG188" s="943"/>
      <c r="FH188" s="943"/>
      <c r="FI188" s="974"/>
      <c r="FJ188" s="945"/>
      <c r="FK188" s="945"/>
      <c r="FL188" s="945"/>
      <c r="FP188" s="695"/>
      <c r="GK188" s="698"/>
      <c r="HZ188" s="698"/>
      <c r="IA188" s="695"/>
    </row>
    <row r="189" spans="1:235" ht="8.25" customHeight="1" x14ac:dyDescent="0.35">
      <c r="A189" s="333"/>
      <c r="B189" s="333"/>
      <c r="C189" s="333"/>
      <c r="D189" s="333"/>
      <c r="E189" s="333"/>
      <c r="F189" s="333"/>
      <c r="G189" s="333"/>
      <c r="H189" s="333"/>
      <c r="I189" s="333"/>
      <c r="J189" s="333"/>
      <c r="K189" s="333"/>
      <c r="L189" s="333"/>
      <c r="M189" s="333"/>
      <c r="N189" s="333"/>
      <c r="O189" s="333"/>
      <c r="P189" s="333"/>
      <c r="Q189" s="1090" t="str">
        <f>TOTALS!$P$82</f>
        <v>TAG_73</v>
      </c>
      <c r="R189" s="1090"/>
      <c r="S189" s="1090"/>
      <c r="T189" s="1090"/>
      <c r="U189" s="974">
        <v>73</v>
      </c>
      <c r="V189" s="945"/>
      <c r="W189" s="945"/>
      <c r="X189" s="945"/>
      <c r="Y189" s="333"/>
      <c r="Z189" s="333"/>
      <c r="AA189" s="333"/>
      <c r="AB189" s="333"/>
      <c r="AC189" s="333"/>
      <c r="AD189" s="333"/>
      <c r="AE189" s="324"/>
      <c r="AF189" s="324"/>
      <c r="AG189" s="324"/>
      <c r="AH189" s="324"/>
      <c r="AI189" s="333"/>
      <c r="AJ189" s="333"/>
      <c r="AK189" s="333"/>
      <c r="AL189" s="333"/>
      <c r="AM189" s="333"/>
      <c r="AN189" s="333"/>
      <c r="AO189" s="333"/>
      <c r="AP189" s="333"/>
      <c r="AQ189" s="333"/>
      <c r="BC189" s="324"/>
      <c r="BD189" s="324"/>
      <c r="BE189" s="324"/>
      <c r="BF189" s="324"/>
      <c r="EW189" s="945"/>
      <c r="EX189" s="945"/>
      <c r="EY189" s="945"/>
      <c r="EZ189" s="979"/>
      <c r="FA189" s="944"/>
      <c r="FB189" s="944"/>
      <c r="FC189" s="944"/>
      <c r="FD189" s="944"/>
      <c r="FE189" s="944"/>
      <c r="FF189" s="944"/>
      <c r="FG189" s="944"/>
      <c r="FH189" s="944"/>
      <c r="FI189" s="974"/>
      <c r="FJ189" s="945"/>
      <c r="FK189" s="945"/>
      <c r="FL189" s="945"/>
      <c r="FP189" s="695"/>
      <c r="GK189" s="698"/>
      <c r="IA189" s="695"/>
    </row>
    <row r="190" spans="1:235" ht="8.25" customHeight="1" x14ac:dyDescent="0.35">
      <c r="A190" s="333"/>
      <c r="B190" s="333"/>
      <c r="C190" s="333"/>
      <c r="D190" s="333"/>
      <c r="E190" s="333"/>
      <c r="F190" s="333"/>
      <c r="G190" s="333"/>
      <c r="H190" s="333"/>
      <c r="I190" s="333"/>
      <c r="J190" s="333"/>
      <c r="K190" s="333"/>
      <c r="L190" s="333"/>
      <c r="M190" s="333"/>
      <c r="N190" s="333"/>
      <c r="O190" s="333"/>
      <c r="P190" s="333"/>
      <c r="Q190" s="1090"/>
      <c r="R190" s="1090"/>
      <c r="S190" s="1090"/>
      <c r="T190" s="1090"/>
      <c r="U190" s="974"/>
      <c r="V190" s="945"/>
      <c r="W190" s="945"/>
      <c r="X190" s="945"/>
      <c r="Y190" s="333"/>
      <c r="Z190" s="333"/>
      <c r="AA190" s="333"/>
      <c r="AB190" s="333"/>
      <c r="AC190" s="333"/>
      <c r="AD190" s="333"/>
      <c r="AE190" s="324"/>
      <c r="AF190" s="324"/>
      <c r="AG190" s="324"/>
      <c r="AH190" s="324"/>
      <c r="AI190" s="333"/>
      <c r="AJ190" s="333"/>
      <c r="AK190" s="333"/>
      <c r="AL190" s="333"/>
      <c r="AM190" s="333"/>
      <c r="AN190" s="333"/>
      <c r="AO190" s="333"/>
      <c r="AP190" s="333"/>
      <c r="AQ190" s="333"/>
      <c r="BC190" s="324"/>
      <c r="BD190" s="324"/>
      <c r="BE190" s="324"/>
      <c r="BF190" s="324"/>
      <c r="EW190" s="945">
        <v>150</v>
      </c>
      <c r="EX190" s="945"/>
      <c r="EY190" s="945"/>
      <c r="EZ190" s="979"/>
      <c r="FA190" s="975" t="str">
        <f>TOTALS!$P$159</f>
        <v>TAG_150</v>
      </c>
      <c r="FB190" s="975"/>
      <c r="FC190" s="975"/>
      <c r="FD190" s="975"/>
      <c r="FE190" s="975" t="str">
        <f>TOTALS!$P$164</f>
        <v>TAG_155</v>
      </c>
      <c r="FF190" s="975"/>
      <c r="FG190" s="975"/>
      <c r="FH190" s="975"/>
      <c r="FI190" s="974">
        <v>155</v>
      </c>
      <c r="FJ190" s="945"/>
      <c r="FK190" s="945"/>
      <c r="FL190" s="945"/>
      <c r="FP190" s="695"/>
      <c r="GK190" s="698"/>
      <c r="IA190" s="695"/>
    </row>
    <row r="191" spans="1:235" ht="8.25" customHeight="1" x14ac:dyDescent="0.35">
      <c r="A191" s="333"/>
      <c r="B191" s="333"/>
      <c r="C191" s="333"/>
      <c r="D191" s="333"/>
      <c r="E191" s="333"/>
      <c r="F191" s="333"/>
      <c r="G191" s="333"/>
      <c r="H191" s="333"/>
      <c r="I191" s="333"/>
      <c r="J191" s="333"/>
      <c r="K191" s="333"/>
      <c r="L191" s="333"/>
      <c r="M191" s="333"/>
      <c r="N191" s="333"/>
      <c r="O191" s="333"/>
      <c r="P191" s="333"/>
      <c r="Q191" s="1090"/>
      <c r="R191" s="1090"/>
      <c r="S191" s="1090"/>
      <c r="T191" s="1090"/>
      <c r="U191" s="974"/>
      <c r="V191" s="945"/>
      <c r="W191" s="945"/>
      <c r="X191" s="945"/>
      <c r="Y191" s="333"/>
      <c r="Z191" s="333"/>
      <c r="AA191" s="333"/>
      <c r="AB191" s="333"/>
      <c r="AC191" s="333"/>
      <c r="AD191" s="333"/>
      <c r="AE191" s="324"/>
      <c r="AF191" s="324"/>
      <c r="AG191" s="324"/>
      <c r="AH191" s="324"/>
      <c r="AI191" s="333"/>
      <c r="AJ191" s="333"/>
      <c r="AK191" s="333"/>
      <c r="AL191" s="333"/>
      <c r="AM191" s="333"/>
      <c r="AN191" s="333"/>
      <c r="AO191" s="333"/>
      <c r="AP191" s="333"/>
      <c r="AQ191" s="333"/>
      <c r="AR191" s="333"/>
      <c r="BC191" s="324"/>
      <c r="BD191" s="324"/>
      <c r="BE191" s="324"/>
      <c r="BF191" s="324"/>
      <c r="BY191" s="951"/>
      <c r="BZ191" s="952"/>
      <c r="CA191" s="952"/>
      <c r="CB191" s="952"/>
      <c r="CC191" s="952"/>
      <c r="CD191" s="952"/>
      <c r="CE191" s="952"/>
      <c r="CY191" s="951"/>
      <c r="CZ191" s="952"/>
      <c r="DA191" s="952"/>
      <c r="DB191" s="952"/>
      <c r="DC191" s="952"/>
      <c r="DD191" s="952"/>
      <c r="DE191" s="952"/>
      <c r="EW191" s="945"/>
      <c r="EX191" s="945"/>
      <c r="EY191" s="945"/>
      <c r="EZ191" s="979"/>
      <c r="FA191" s="975"/>
      <c r="FB191" s="975"/>
      <c r="FC191" s="975"/>
      <c r="FD191" s="975"/>
      <c r="FE191" s="975"/>
      <c r="FF191" s="975"/>
      <c r="FG191" s="975"/>
      <c r="FH191" s="975"/>
      <c r="FI191" s="974"/>
      <c r="FJ191" s="945"/>
      <c r="FK191" s="945"/>
      <c r="FL191" s="945"/>
      <c r="FP191" s="695"/>
      <c r="GK191" s="698"/>
      <c r="IA191" s="695"/>
    </row>
    <row r="192" spans="1:235" ht="8.25" customHeight="1" x14ac:dyDescent="0.35">
      <c r="A192" s="333"/>
      <c r="B192" s="333"/>
      <c r="C192" s="333"/>
      <c r="D192" s="333"/>
      <c r="E192" s="333"/>
      <c r="F192" s="333"/>
      <c r="G192" s="333"/>
      <c r="H192" s="333"/>
      <c r="I192" s="333"/>
      <c r="J192" s="333"/>
      <c r="K192" s="333"/>
      <c r="L192" s="333"/>
      <c r="M192" s="333"/>
      <c r="N192" s="333"/>
      <c r="O192" s="333"/>
      <c r="P192" s="333"/>
      <c r="Q192" s="1090"/>
      <c r="R192" s="1090"/>
      <c r="S192" s="1090"/>
      <c r="T192" s="1090"/>
      <c r="U192" s="974"/>
      <c r="V192" s="945"/>
      <c r="W192" s="945"/>
      <c r="X192" s="945"/>
      <c r="Y192" s="333"/>
      <c r="Z192" s="333"/>
      <c r="AA192" s="333"/>
      <c r="AB192" s="333"/>
      <c r="AC192" s="333"/>
      <c r="AD192" s="333"/>
      <c r="AE192" s="324"/>
      <c r="AF192" s="324"/>
      <c r="AG192" s="945">
        <v>118</v>
      </c>
      <c r="AH192" s="945"/>
      <c r="AI192" s="945"/>
      <c r="AJ192" s="979"/>
      <c r="AK192" s="975" t="str">
        <f>TOTALS!$P$127</f>
        <v>TAG_118</v>
      </c>
      <c r="AL192" s="975"/>
      <c r="AM192" s="975"/>
      <c r="AN192" s="975"/>
      <c r="AO192" s="975" t="str">
        <f>TOTALS!$P$128</f>
        <v>TAG_119</v>
      </c>
      <c r="AP192" s="975"/>
      <c r="AQ192" s="975"/>
      <c r="AR192" s="975"/>
      <c r="AS192" s="974">
        <v>119</v>
      </c>
      <c r="AT192" s="945"/>
      <c r="AU192" s="945"/>
      <c r="AV192" s="945"/>
      <c r="AW192" s="333"/>
      <c r="AX192" s="333"/>
      <c r="AY192" s="954"/>
      <c r="AZ192" s="955"/>
      <c r="BA192" s="955"/>
      <c r="BB192" s="955"/>
      <c r="BC192" s="955"/>
      <c r="BD192" s="955"/>
      <c r="BE192" s="955"/>
      <c r="BG192" s="945">
        <v>126</v>
      </c>
      <c r="BH192" s="945"/>
      <c r="BI192" s="945"/>
      <c r="BJ192" s="979"/>
      <c r="BK192" s="975" t="str">
        <f>TOTALS!$P$135</f>
        <v>TAG_126</v>
      </c>
      <c r="BL192" s="975"/>
      <c r="BM192" s="975"/>
      <c r="BN192" s="975"/>
      <c r="BO192" s="975" t="str">
        <f>TOTALS!$P$136</f>
        <v>TAG_127</v>
      </c>
      <c r="BP192" s="975"/>
      <c r="BQ192" s="975"/>
      <c r="BR192" s="975"/>
      <c r="BS192" s="974">
        <v>127</v>
      </c>
      <c r="BT192" s="945"/>
      <c r="BU192" s="945"/>
      <c r="BV192" s="945"/>
      <c r="BY192" s="952"/>
      <c r="BZ192" s="952"/>
      <c r="CA192" s="952"/>
      <c r="CB192" s="952"/>
      <c r="CC192" s="952"/>
      <c r="CD192" s="952"/>
      <c r="CE192" s="952"/>
      <c r="CG192" s="945">
        <v>134</v>
      </c>
      <c r="CH192" s="945"/>
      <c r="CI192" s="945"/>
      <c r="CJ192" s="979"/>
      <c r="CK192" s="975" t="str">
        <f>TOTALS!$P$143</f>
        <v>TAG_134</v>
      </c>
      <c r="CL192" s="975"/>
      <c r="CM192" s="975"/>
      <c r="CN192" s="975"/>
      <c r="CO192" s="975" t="str">
        <f>TOTALS!$P$144</f>
        <v>TAG_135</v>
      </c>
      <c r="CP192" s="975"/>
      <c r="CQ192" s="975"/>
      <c r="CR192" s="975"/>
      <c r="CS192" s="974">
        <v>135</v>
      </c>
      <c r="CT192" s="945"/>
      <c r="CU192" s="945"/>
      <c r="CV192" s="945"/>
      <c r="CY192" s="952"/>
      <c r="CZ192" s="952"/>
      <c r="DA192" s="952"/>
      <c r="DB192" s="952"/>
      <c r="DC192" s="952"/>
      <c r="DD192" s="952"/>
      <c r="DE192" s="952"/>
      <c r="DG192" s="945">
        <v>142</v>
      </c>
      <c r="DH192" s="945"/>
      <c r="DI192" s="945"/>
      <c r="DJ192" s="979"/>
      <c r="DK192" s="975" t="str">
        <f>TOTALS!$P$151</f>
        <v>TAG_142</v>
      </c>
      <c r="DL192" s="975"/>
      <c r="DM192" s="975"/>
      <c r="DN192" s="975"/>
      <c r="DO192" s="975" t="str">
        <f>TOTALS!$P$152</f>
        <v>TAG_143</v>
      </c>
      <c r="DP192" s="975"/>
      <c r="DQ192" s="975"/>
      <c r="DR192" s="975"/>
      <c r="DS192" s="974">
        <v>143</v>
      </c>
      <c r="DT192" s="945"/>
      <c r="DU192" s="945"/>
      <c r="DV192" s="945"/>
      <c r="EB192" s="954"/>
      <c r="EC192" s="955"/>
      <c r="ED192" s="955"/>
      <c r="EE192" s="955"/>
      <c r="EF192" s="955"/>
      <c r="EG192" s="955"/>
      <c r="EH192" s="955"/>
      <c r="EW192" s="945"/>
      <c r="EX192" s="945"/>
      <c r="EY192" s="945"/>
      <c r="EZ192" s="979"/>
      <c r="FA192" s="975"/>
      <c r="FB192" s="975"/>
      <c r="FC192" s="975"/>
      <c r="FD192" s="975"/>
      <c r="FE192" s="975"/>
      <c r="FF192" s="975"/>
      <c r="FG192" s="975"/>
      <c r="FH192" s="975"/>
      <c r="FI192" s="974"/>
      <c r="FJ192" s="945"/>
      <c r="FK192" s="945"/>
      <c r="FL192" s="945"/>
      <c r="FP192" s="695"/>
      <c r="GK192" s="698"/>
      <c r="IA192" s="695"/>
    </row>
    <row r="193" spans="1:235" ht="8.25" customHeight="1" x14ac:dyDescent="0.35">
      <c r="A193" s="333"/>
      <c r="B193" s="333"/>
      <c r="C193" s="333"/>
      <c r="D193" s="333"/>
      <c r="E193" s="333"/>
      <c r="F193" s="333"/>
      <c r="G193" s="333"/>
      <c r="H193" s="333"/>
      <c r="I193" s="333"/>
      <c r="J193" s="333"/>
      <c r="K193" s="333"/>
      <c r="L193" s="333"/>
      <c r="M193" s="333"/>
      <c r="N193" s="333"/>
      <c r="O193" s="333"/>
      <c r="P193" s="333"/>
      <c r="Q193" s="1090" t="str">
        <f>TOTALS!$P$81</f>
        <v>TAG_72</v>
      </c>
      <c r="R193" s="1090"/>
      <c r="S193" s="1090"/>
      <c r="T193" s="1090"/>
      <c r="U193" s="974">
        <v>72</v>
      </c>
      <c r="V193" s="945"/>
      <c r="W193" s="945"/>
      <c r="X193" s="945"/>
      <c r="Y193" s="333"/>
      <c r="Z193" s="333"/>
      <c r="AA193" s="333"/>
      <c r="AB193" s="333"/>
      <c r="AC193" s="333"/>
      <c r="AD193" s="333"/>
      <c r="AE193" s="333"/>
      <c r="AF193" s="333"/>
      <c r="AG193" s="945"/>
      <c r="AH193" s="945"/>
      <c r="AI193" s="945"/>
      <c r="AJ193" s="979"/>
      <c r="AK193" s="975"/>
      <c r="AL193" s="975"/>
      <c r="AM193" s="975"/>
      <c r="AN193" s="975"/>
      <c r="AO193" s="975"/>
      <c r="AP193" s="975"/>
      <c r="AQ193" s="975"/>
      <c r="AR193" s="975"/>
      <c r="AS193" s="974"/>
      <c r="AT193" s="945"/>
      <c r="AU193" s="945"/>
      <c r="AV193" s="945"/>
      <c r="AW193" s="324"/>
      <c r="AX193" s="333"/>
      <c r="AY193" s="955"/>
      <c r="AZ193" s="955"/>
      <c r="BA193" s="955"/>
      <c r="BB193" s="955"/>
      <c r="BC193" s="955"/>
      <c r="BD193" s="955"/>
      <c r="BE193" s="955"/>
      <c r="BG193" s="945"/>
      <c r="BH193" s="945"/>
      <c r="BI193" s="945"/>
      <c r="BJ193" s="979"/>
      <c r="BK193" s="975"/>
      <c r="BL193" s="975"/>
      <c r="BM193" s="975"/>
      <c r="BN193" s="975"/>
      <c r="BO193" s="975"/>
      <c r="BP193" s="975"/>
      <c r="BQ193" s="975"/>
      <c r="BR193" s="975"/>
      <c r="BS193" s="974"/>
      <c r="BT193" s="945"/>
      <c r="BU193" s="945"/>
      <c r="BV193" s="945"/>
      <c r="BX193" s="324"/>
      <c r="BY193" s="952"/>
      <c r="BZ193" s="952"/>
      <c r="CA193" s="952"/>
      <c r="CB193" s="952"/>
      <c r="CC193" s="952"/>
      <c r="CD193" s="952"/>
      <c r="CE193" s="952"/>
      <c r="CG193" s="945"/>
      <c r="CH193" s="945"/>
      <c r="CI193" s="945"/>
      <c r="CJ193" s="979"/>
      <c r="CK193" s="975"/>
      <c r="CL193" s="975"/>
      <c r="CM193" s="975"/>
      <c r="CN193" s="975"/>
      <c r="CO193" s="975"/>
      <c r="CP193" s="975"/>
      <c r="CQ193" s="975"/>
      <c r="CR193" s="975"/>
      <c r="CS193" s="974"/>
      <c r="CT193" s="945"/>
      <c r="CU193" s="945"/>
      <c r="CV193" s="945"/>
      <c r="CY193" s="952"/>
      <c r="CZ193" s="952"/>
      <c r="DA193" s="952"/>
      <c r="DB193" s="952"/>
      <c r="DC193" s="952"/>
      <c r="DD193" s="952"/>
      <c r="DE193" s="952"/>
      <c r="DG193" s="945"/>
      <c r="DH193" s="945"/>
      <c r="DI193" s="945"/>
      <c r="DJ193" s="979"/>
      <c r="DK193" s="975"/>
      <c r="DL193" s="975"/>
      <c r="DM193" s="975"/>
      <c r="DN193" s="975"/>
      <c r="DO193" s="975"/>
      <c r="DP193" s="975"/>
      <c r="DQ193" s="975"/>
      <c r="DR193" s="975"/>
      <c r="DS193" s="974"/>
      <c r="DT193" s="945"/>
      <c r="DU193" s="945"/>
      <c r="DV193" s="945"/>
      <c r="EB193" s="955"/>
      <c r="EC193" s="955"/>
      <c r="ED193" s="955"/>
      <c r="EE193" s="955"/>
      <c r="EF193" s="955"/>
      <c r="EG193" s="955"/>
      <c r="EH193" s="955"/>
      <c r="EW193" s="945"/>
      <c r="EX193" s="945"/>
      <c r="EY193" s="945"/>
      <c r="EZ193" s="979"/>
      <c r="FA193" s="975"/>
      <c r="FB193" s="975"/>
      <c r="FC193" s="975"/>
      <c r="FD193" s="975"/>
      <c r="FE193" s="975"/>
      <c r="FF193" s="975"/>
      <c r="FG193" s="975"/>
      <c r="FH193" s="975"/>
      <c r="FI193" s="974"/>
      <c r="FJ193" s="945"/>
      <c r="FK193" s="945"/>
      <c r="FL193" s="945"/>
      <c r="FM193" s="333"/>
      <c r="FN193" s="333"/>
      <c r="FO193" s="333"/>
      <c r="FP193" s="723"/>
      <c r="FQ193" s="333"/>
      <c r="FR193" s="333"/>
      <c r="FS193" s="333"/>
      <c r="FT193" s="333"/>
      <c r="FU193" s="333"/>
      <c r="FV193" s="333"/>
      <c r="FW193" s="333"/>
      <c r="FX193" s="333"/>
      <c r="FY193" s="333"/>
      <c r="FZ193" s="333"/>
      <c r="GA193" s="333"/>
      <c r="GB193" s="333"/>
      <c r="GC193" s="333"/>
      <c r="GD193" s="333"/>
      <c r="GK193" s="698"/>
      <c r="IA193" s="695"/>
    </row>
    <row r="194" spans="1:235" ht="8.25" customHeight="1" x14ac:dyDescent="0.35">
      <c r="A194" s="333"/>
      <c r="B194" s="333"/>
      <c r="C194" s="333"/>
      <c r="D194" s="333"/>
      <c r="E194" s="333"/>
      <c r="F194" s="333"/>
      <c r="G194" s="333"/>
      <c r="H194" s="333"/>
      <c r="I194" s="333"/>
      <c r="J194" s="333"/>
      <c r="K194" s="333"/>
      <c r="L194" s="333"/>
      <c r="M194" s="333"/>
      <c r="N194" s="333"/>
      <c r="O194" s="333"/>
      <c r="P194" s="333"/>
      <c r="Q194" s="1090"/>
      <c r="R194" s="1090"/>
      <c r="S194" s="1090"/>
      <c r="T194" s="1090"/>
      <c r="U194" s="974"/>
      <c r="V194" s="945"/>
      <c r="W194" s="945"/>
      <c r="X194" s="945"/>
      <c r="Y194" s="333"/>
      <c r="Z194" s="333"/>
      <c r="AA194" s="333"/>
      <c r="AB194" s="333"/>
      <c r="AC194" s="333"/>
      <c r="AD194" s="333"/>
      <c r="AE194" s="333"/>
      <c r="AF194" s="333"/>
      <c r="AG194" s="945"/>
      <c r="AH194" s="945"/>
      <c r="AI194" s="945"/>
      <c r="AJ194" s="979"/>
      <c r="AK194" s="975"/>
      <c r="AL194" s="975"/>
      <c r="AM194" s="975"/>
      <c r="AN194" s="975"/>
      <c r="AO194" s="975"/>
      <c r="AP194" s="975"/>
      <c r="AQ194" s="975"/>
      <c r="AR194" s="975"/>
      <c r="AS194" s="974"/>
      <c r="AT194" s="945"/>
      <c r="AU194" s="945"/>
      <c r="AV194" s="945"/>
      <c r="AW194" s="324"/>
      <c r="AX194" s="333"/>
      <c r="AY194" s="955"/>
      <c r="AZ194" s="955"/>
      <c r="BA194" s="955"/>
      <c r="BB194" s="955"/>
      <c r="BC194" s="955"/>
      <c r="BD194" s="955"/>
      <c r="BE194" s="955"/>
      <c r="BG194" s="945"/>
      <c r="BH194" s="945"/>
      <c r="BI194" s="945"/>
      <c r="BJ194" s="979"/>
      <c r="BK194" s="975"/>
      <c r="BL194" s="975"/>
      <c r="BM194" s="975"/>
      <c r="BN194" s="975"/>
      <c r="BO194" s="975"/>
      <c r="BP194" s="975"/>
      <c r="BQ194" s="975"/>
      <c r="BR194" s="975"/>
      <c r="BS194" s="974"/>
      <c r="BT194" s="945"/>
      <c r="BU194" s="945"/>
      <c r="BV194" s="945"/>
      <c r="BX194" s="324"/>
      <c r="BY194" s="952"/>
      <c r="BZ194" s="952"/>
      <c r="CA194" s="952"/>
      <c r="CB194" s="952"/>
      <c r="CC194" s="952"/>
      <c r="CD194" s="952"/>
      <c r="CE194" s="952"/>
      <c r="CG194" s="945"/>
      <c r="CH194" s="945"/>
      <c r="CI194" s="945"/>
      <c r="CJ194" s="979"/>
      <c r="CK194" s="975"/>
      <c r="CL194" s="975"/>
      <c r="CM194" s="975"/>
      <c r="CN194" s="975"/>
      <c r="CO194" s="975"/>
      <c r="CP194" s="975"/>
      <c r="CQ194" s="975"/>
      <c r="CR194" s="975"/>
      <c r="CS194" s="974"/>
      <c r="CT194" s="945"/>
      <c r="CU194" s="945"/>
      <c r="CV194" s="945"/>
      <c r="CY194" s="952"/>
      <c r="CZ194" s="952"/>
      <c r="DA194" s="952"/>
      <c r="DB194" s="952"/>
      <c r="DC194" s="952"/>
      <c r="DD194" s="952"/>
      <c r="DE194" s="952"/>
      <c r="DG194" s="945"/>
      <c r="DH194" s="945"/>
      <c r="DI194" s="945"/>
      <c r="DJ194" s="979"/>
      <c r="DK194" s="975"/>
      <c r="DL194" s="975"/>
      <c r="DM194" s="975"/>
      <c r="DN194" s="975"/>
      <c r="DO194" s="975"/>
      <c r="DP194" s="975"/>
      <c r="DQ194" s="975"/>
      <c r="DR194" s="975"/>
      <c r="DS194" s="974"/>
      <c r="DT194" s="945"/>
      <c r="DU194" s="945"/>
      <c r="DV194" s="945"/>
      <c r="EB194" s="955"/>
      <c r="EC194" s="955"/>
      <c r="ED194" s="955"/>
      <c r="EE194" s="955"/>
      <c r="EF194" s="955"/>
      <c r="EG194" s="955"/>
      <c r="EH194" s="955"/>
      <c r="EI194" s="333"/>
      <c r="FA194" s="333"/>
      <c r="FB194" s="333"/>
      <c r="FC194" s="333"/>
      <c r="FD194" s="333"/>
      <c r="FE194" s="333"/>
      <c r="FF194" s="333"/>
      <c r="FG194" s="333"/>
      <c r="FH194" s="333"/>
      <c r="FI194" s="333"/>
      <c r="FJ194" s="333"/>
      <c r="FK194" s="333"/>
      <c r="FL194" s="333"/>
      <c r="FM194" s="333"/>
      <c r="FN194" s="333"/>
      <c r="FO194" s="333"/>
      <c r="FP194" s="723"/>
      <c r="FQ194" s="333"/>
      <c r="FR194" s="333"/>
      <c r="FS194" s="333"/>
      <c r="FT194" s="333"/>
      <c r="FU194" s="333"/>
      <c r="FV194" s="333"/>
      <c r="FW194" s="333"/>
      <c r="FX194" s="333"/>
      <c r="FY194" s="333"/>
      <c r="FZ194" s="333"/>
      <c r="GA194" s="333"/>
      <c r="GB194" s="333"/>
      <c r="GC194" s="333"/>
      <c r="GD194" s="333"/>
      <c r="GK194" s="698"/>
      <c r="IA194" s="695"/>
    </row>
    <row r="195" spans="1:235" ht="8.25" customHeight="1" x14ac:dyDescent="0.45">
      <c r="L195" s="324"/>
      <c r="M195" s="333"/>
      <c r="N195" s="333"/>
      <c r="O195" s="333"/>
      <c r="P195" s="333"/>
      <c r="Q195" s="1090"/>
      <c r="R195" s="1090"/>
      <c r="S195" s="1090"/>
      <c r="T195" s="1090"/>
      <c r="U195" s="974"/>
      <c r="V195" s="945"/>
      <c r="W195" s="945"/>
      <c r="X195" s="945"/>
      <c r="Y195" s="333"/>
      <c r="Z195" s="333"/>
      <c r="AA195" s="333"/>
      <c r="AB195" s="333"/>
      <c r="AC195" s="333"/>
      <c r="AD195" s="333"/>
      <c r="AE195" s="333"/>
      <c r="AF195" s="333"/>
      <c r="AG195" s="945"/>
      <c r="AH195" s="945"/>
      <c r="AI195" s="945"/>
      <c r="AJ195" s="979"/>
      <c r="AK195" s="975"/>
      <c r="AL195" s="975"/>
      <c r="AM195" s="975"/>
      <c r="AN195" s="975"/>
      <c r="AO195" s="975"/>
      <c r="AP195" s="975"/>
      <c r="AQ195" s="975"/>
      <c r="AR195" s="975"/>
      <c r="AS195" s="974"/>
      <c r="AT195" s="945"/>
      <c r="AU195" s="945"/>
      <c r="AV195" s="945"/>
      <c r="AW195" s="324"/>
      <c r="AX195" s="333"/>
      <c r="AY195" s="955"/>
      <c r="AZ195" s="955"/>
      <c r="BA195" s="955"/>
      <c r="BB195" s="955"/>
      <c r="BC195" s="955"/>
      <c r="BD195" s="955"/>
      <c r="BE195" s="955"/>
      <c r="BF195" s="446"/>
      <c r="BG195" s="945"/>
      <c r="BH195" s="945"/>
      <c r="BI195" s="945"/>
      <c r="BJ195" s="979"/>
      <c r="BK195" s="975"/>
      <c r="BL195" s="975"/>
      <c r="BM195" s="975"/>
      <c r="BN195" s="975"/>
      <c r="BO195" s="975"/>
      <c r="BP195" s="975"/>
      <c r="BQ195" s="975"/>
      <c r="BR195" s="975"/>
      <c r="BS195" s="974"/>
      <c r="BT195" s="945"/>
      <c r="BU195" s="945"/>
      <c r="BV195" s="945"/>
      <c r="BW195" s="324"/>
      <c r="BX195" s="324"/>
      <c r="BY195" s="324"/>
      <c r="BZ195" s="324"/>
      <c r="CA195" s="324"/>
      <c r="CB195" s="324"/>
      <c r="CC195" s="445"/>
      <c r="CD195" s="445"/>
      <c r="CE195" s="445"/>
      <c r="CF195" s="445"/>
      <c r="CG195" s="945"/>
      <c r="CH195" s="945"/>
      <c r="CI195" s="945"/>
      <c r="CJ195" s="979"/>
      <c r="CK195" s="975"/>
      <c r="CL195" s="975"/>
      <c r="CM195" s="975"/>
      <c r="CN195" s="975"/>
      <c r="CO195" s="975"/>
      <c r="CP195" s="975"/>
      <c r="CQ195" s="975"/>
      <c r="CR195" s="975"/>
      <c r="CS195" s="974"/>
      <c r="CT195" s="945"/>
      <c r="CU195" s="945"/>
      <c r="CV195" s="945"/>
      <c r="CW195" s="333"/>
      <c r="CX195" s="333"/>
      <c r="CY195" s="333"/>
      <c r="CZ195" s="333"/>
      <c r="DA195" s="333"/>
      <c r="DB195" s="333"/>
      <c r="DC195" s="333"/>
      <c r="DD195" s="333"/>
      <c r="DE195" s="333"/>
      <c r="DF195" s="333"/>
      <c r="DG195" s="945"/>
      <c r="DH195" s="945"/>
      <c r="DI195" s="945"/>
      <c r="DJ195" s="979"/>
      <c r="DK195" s="975"/>
      <c r="DL195" s="975"/>
      <c r="DM195" s="975"/>
      <c r="DN195" s="975"/>
      <c r="DO195" s="975"/>
      <c r="DP195" s="975"/>
      <c r="DQ195" s="975"/>
      <c r="DR195" s="975"/>
      <c r="DS195" s="974"/>
      <c r="DT195" s="945"/>
      <c r="DU195" s="945"/>
      <c r="DV195" s="945"/>
      <c r="EA195" s="333"/>
      <c r="EB195" s="955"/>
      <c r="EC195" s="955"/>
      <c r="ED195" s="955"/>
      <c r="EE195" s="955"/>
      <c r="EF195" s="955"/>
      <c r="EG195" s="955"/>
      <c r="EH195" s="955"/>
      <c r="EI195" s="333"/>
      <c r="EJ195" s="333"/>
      <c r="EK195" s="333"/>
      <c r="EL195" s="333"/>
      <c r="EM195" s="333"/>
      <c r="EN195" s="333"/>
      <c r="EO195" s="333"/>
      <c r="EP195" s="333"/>
      <c r="EQ195" s="333"/>
      <c r="ER195" s="333"/>
      <c r="ES195" s="333"/>
      <c r="ET195" s="333"/>
      <c r="EU195" s="333"/>
      <c r="EV195" s="333"/>
      <c r="EW195" s="333"/>
      <c r="EX195" s="333"/>
      <c r="EY195" s="333"/>
      <c r="EZ195" s="333"/>
      <c r="FA195" s="333"/>
      <c r="FB195" s="333"/>
      <c r="FC195" s="333"/>
      <c r="FD195" s="333"/>
      <c r="FE195" s="333"/>
      <c r="FF195" s="333"/>
      <c r="FG195" s="333"/>
      <c r="FH195" s="333"/>
      <c r="FI195" s="333"/>
      <c r="FJ195" s="333"/>
      <c r="FK195" s="333"/>
      <c r="FL195" s="333"/>
      <c r="FM195" s="333"/>
      <c r="FN195" s="333"/>
      <c r="FO195" s="333"/>
      <c r="FP195" s="723"/>
      <c r="FQ195" s="333"/>
      <c r="FR195" s="333"/>
      <c r="FS195" s="333"/>
      <c r="FT195" s="333"/>
      <c r="FU195" s="333"/>
      <c r="FV195" s="333"/>
      <c r="FW195" s="333"/>
      <c r="FX195" s="333"/>
      <c r="FY195" s="333"/>
      <c r="FZ195" s="333"/>
      <c r="GA195" s="333"/>
      <c r="GB195" s="333"/>
      <c r="GC195" s="333"/>
      <c r="GD195" s="333"/>
      <c r="GE195" s="333"/>
      <c r="GF195" s="333"/>
      <c r="GG195" s="333"/>
      <c r="GH195" s="333"/>
      <c r="GI195" s="333"/>
      <c r="GJ195" s="333"/>
      <c r="GK195" s="724"/>
      <c r="GL195" s="333"/>
      <c r="GM195" s="333"/>
      <c r="GN195" s="333"/>
      <c r="GO195" s="333"/>
      <c r="GP195" s="333"/>
      <c r="GQ195" s="333"/>
      <c r="GR195" s="333"/>
      <c r="GS195" s="333"/>
      <c r="IA195" s="695"/>
    </row>
    <row r="196" spans="1:235" ht="8.25" customHeight="1" x14ac:dyDescent="0.35">
      <c r="L196" s="324"/>
      <c r="M196" s="333"/>
      <c r="N196" s="333"/>
      <c r="O196" s="333"/>
      <c r="P196" s="333"/>
      <c r="Q196" s="1090"/>
      <c r="R196" s="1090"/>
      <c r="S196" s="1090"/>
      <c r="T196" s="1090"/>
      <c r="U196" s="974"/>
      <c r="V196" s="945"/>
      <c r="W196" s="945"/>
      <c r="X196" s="945"/>
      <c r="Y196" s="333"/>
      <c r="Z196" s="333"/>
      <c r="AA196" s="333"/>
      <c r="AB196" s="333"/>
      <c r="AC196" s="333"/>
      <c r="AD196" s="333"/>
      <c r="AE196" s="333"/>
      <c r="AF196" s="333"/>
      <c r="AG196" s="945">
        <v>117</v>
      </c>
      <c r="AH196" s="945"/>
      <c r="AI196" s="945"/>
      <c r="AJ196" s="979"/>
      <c r="AK196" s="975" t="str">
        <f>TOTALS!$P$126</f>
        <v>TAG_117</v>
      </c>
      <c r="AL196" s="975"/>
      <c r="AM196" s="975"/>
      <c r="AN196" s="975"/>
      <c r="AO196" s="975" t="str">
        <f>TOTALS!$P$129</f>
        <v>TAG_120</v>
      </c>
      <c r="AP196" s="975"/>
      <c r="AQ196" s="975"/>
      <c r="AR196" s="975"/>
      <c r="AS196" s="974">
        <v>120</v>
      </c>
      <c r="AT196" s="945"/>
      <c r="AU196" s="945"/>
      <c r="AV196" s="945"/>
      <c r="AW196" s="324"/>
      <c r="AX196" s="945">
        <v>122</v>
      </c>
      <c r="AY196" s="945"/>
      <c r="AZ196" s="945"/>
      <c r="BA196" s="945"/>
      <c r="BB196" s="945">
        <v>123</v>
      </c>
      <c r="BC196" s="945"/>
      <c r="BD196" s="945"/>
      <c r="BE196" s="945"/>
      <c r="BF196" s="322"/>
      <c r="BG196" s="945">
        <v>125</v>
      </c>
      <c r="BH196" s="945"/>
      <c r="BI196" s="945"/>
      <c r="BJ196" s="979"/>
      <c r="BK196" s="975" t="str">
        <f>TOTALS!$P$134</f>
        <v>TAG_125</v>
      </c>
      <c r="BL196" s="975"/>
      <c r="BM196" s="975"/>
      <c r="BN196" s="975"/>
      <c r="BO196" s="975" t="str">
        <f>TOTALS!$P$137</f>
        <v>TAG_128</v>
      </c>
      <c r="BP196" s="975"/>
      <c r="BQ196" s="975"/>
      <c r="BR196" s="975"/>
      <c r="BS196" s="974">
        <v>128</v>
      </c>
      <c r="BT196" s="945"/>
      <c r="BU196" s="945"/>
      <c r="BV196" s="945"/>
      <c r="BW196" s="324"/>
      <c r="BX196" s="945">
        <v>130</v>
      </c>
      <c r="BY196" s="945"/>
      <c r="BZ196" s="945"/>
      <c r="CA196" s="945"/>
      <c r="CB196" s="945">
        <v>131</v>
      </c>
      <c r="CC196" s="945"/>
      <c r="CD196" s="945"/>
      <c r="CE196" s="945"/>
      <c r="CF196" s="445"/>
      <c r="CG196" s="945">
        <v>133</v>
      </c>
      <c r="CH196" s="945"/>
      <c r="CI196" s="945"/>
      <c r="CJ196" s="979"/>
      <c r="CK196" s="975" t="str">
        <f>TOTALS!$P$142</f>
        <v>TAG_133</v>
      </c>
      <c r="CL196" s="975"/>
      <c r="CM196" s="975"/>
      <c r="CN196" s="975"/>
      <c r="CO196" s="975" t="str">
        <f>TOTALS!$P$145</f>
        <v>TAG_136</v>
      </c>
      <c r="CP196" s="975"/>
      <c r="CQ196" s="975"/>
      <c r="CR196" s="975"/>
      <c r="CS196" s="974">
        <v>136</v>
      </c>
      <c r="CT196" s="945"/>
      <c r="CU196" s="945"/>
      <c r="CV196" s="945"/>
      <c r="CW196" s="333"/>
      <c r="CX196" s="945">
        <v>138</v>
      </c>
      <c r="CY196" s="945"/>
      <c r="CZ196" s="945"/>
      <c r="DA196" s="945"/>
      <c r="DB196" s="945">
        <v>139</v>
      </c>
      <c r="DC196" s="945"/>
      <c r="DD196" s="945"/>
      <c r="DE196" s="945"/>
      <c r="DF196" s="333"/>
      <c r="DG196" s="945">
        <v>141</v>
      </c>
      <c r="DH196" s="945"/>
      <c r="DI196" s="945"/>
      <c r="DJ196" s="979"/>
      <c r="DK196" s="975" t="str">
        <f>TOTALS!$P$150</f>
        <v>TAG_141</v>
      </c>
      <c r="DL196" s="975"/>
      <c r="DM196" s="975"/>
      <c r="DN196" s="975"/>
      <c r="DO196" s="975" t="str">
        <f>TOTALS!$P$153</f>
        <v>TAG_144</v>
      </c>
      <c r="DP196" s="975"/>
      <c r="DQ196" s="975"/>
      <c r="DR196" s="975"/>
      <c r="DS196" s="974">
        <v>144</v>
      </c>
      <c r="DT196" s="945"/>
      <c r="DU196" s="945"/>
      <c r="DV196" s="945"/>
      <c r="DW196" s="333"/>
      <c r="DX196" s="945">
        <v>147</v>
      </c>
      <c r="DY196" s="945"/>
      <c r="DZ196" s="945"/>
      <c r="EA196" s="979"/>
      <c r="EB196" s="975" t="str">
        <f>TOTALS!$P$156</f>
        <v>TAG_147</v>
      </c>
      <c r="EC196" s="975"/>
      <c r="ED196" s="975"/>
      <c r="EE196" s="975"/>
      <c r="EF196" s="975" t="str">
        <f>TOTALS!$P$157</f>
        <v>TAG_148</v>
      </c>
      <c r="EG196" s="975"/>
      <c r="EH196" s="975"/>
      <c r="EI196" s="975"/>
      <c r="EJ196" s="974">
        <v>148</v>
      </c>
      <c r="EK196" s="945"/>
      <c r="EL196" s="945"/>
      <c r="EM196" s="945"/>
      <c r="EN196" s="333"/>
      <c r="EO196" s="333"/>
      <c r="EP196" s="333"/>
      <c r="EQ196" s="333"/>
      <c r="ER196" s="333"/>
      <c r="ES196" s="333"/>
      <c r="ET196" s="333"/>
      <c r="EU196" s="333"/>
      <c r="EV196" s="333"/>
      <c r="EW196" s="333"/>
      <c r="EX196" s="333"/>
      <c r="EY196" s="333"/>
      <c r="EZ196" s="333"/>
      <c r="FA196" s="333"/>
      <c r="FB196" s="333"/>
      <c r="FC196" s="333"/>
      <c r="FD196" s="333"/>
      <c r="FE196" s="333"/>
      <c r="FF196" s="333"/>
      <c r="FG196" s="333"/>
      <c r="FH196" s="333"/>
      <c r="FI196" s="333"/>
      <c r="FJ196" s="333"/>
      <c r="FK196" s="333"/>
      <c r="FL196" s="333"/>
      <c r="FM196" s="333"/>
      <c r="FN196" s="333"/>
      <c r="FO196" s="333"/>
      <c r="FP196" s="723"/>
      <c r="FQ196" s="333"/>
      <c r="FR196" s="333"/>
      <c r="FS196" s="333"/>
      <c r="FT196" s="333"/>
      <c r="FU196" s="333"/>
      <c r="FV196" s="333"/>
      <c r="FW196" s="333"/>
      <c r="FX196" s="333"/>
      <c r="FY196" s="333"/>
      <c r="FZ196" s="333"/>
      <c r="GA196" s="333"/>
      <c r="GB196" s="333"/>
      <c r="GC196" s="333"/>
      <c r="GD196" s="333"/>
      <c r="GE196" s="333"/>
      <c r="GF196" s="333"/>
      <c r="GG196" s="333"/>
      <c r="GH196" s="333"/>
      <c r="GI196" s="333"/>
      <c r="GJ196" s="333"/>
      <c r="GK196" s="724"/>
      <c r="GL196" s="333"/>
      <c r="GM196" s="333"/>
      <c r="GN196" s="333"/>
      <c r="GO196" s="333"/>
      <c r="GP196" s="333"/>
      <c r="GQ196" s="333"/>
      <c r="GR196" s="333"/>
      <c r="GS196" s="333"/>
      <c r="IA196" s="695"/>
    </row>
    <row r="197" spans="1:235" ht="8.25" customHeight="1" x14ac:dyDescent="0.35">
      <c r="L197" s="324"/>
      <c r="M197" s="333"/>
      <c r="N197" s="333"/>
      <c r="O197" s="333"/>
      <c r="P197" s="333"/>
      <c r="Q197" s="1090" t="str">
        <f>TOTALS!$P$80</f>
        <v>TAG_71</v>
      </c>
      <c r="R197" s="1090"/>
      <c r="S197" s="1090"/>
      <c r="T197" s="1090"/>
      <c r="U197" s="974">
        <v>71</v>
      </c>
      <c r="V197" s="945"/>
      <c r="W197" s="945"/>
      <c r="X197" s="945"/>
      <c r="Y197" s="333"/>
      <c r="Z197" s="333"/>
      <c r="AA197" s="333"/>
      <c r="AB197" s="333"/>
      <c r="AC197" s="333"/>
      <c r="AD197" s="333"/>
      <c r="AE197" s="333"/>
      <c r="AF197" s="333"/>
      <c r="AG197" s="945"/>
      <c r="AH197" s="945"/>
      <c r="AI197" s="945"/>
      <c r="AJ197" s="979"/>
      <c r="AK197" s="975"/>
      <c r="AL197" s="975"/>
      <c r="AM197" s="975"/>
      <c r="AN197" s="975"/>
      <c r="AO197" s="975"/>
      <c r="AP197" s="975"/>
      <c r="AQ197" s="975"/>
      <c r="AR197" s="975"/>
      <c r="AS197" s="974"/>
      <c r="AT197" s="945"/>
      <c r="AU197" s="945"/>
      <c r="AV197" s="945"/>
      <c r="AW197" s="324"/>
      <c r="AX197" s="945"/>
      <c r="AY197" s="945"/>
      <c r="AZ197" s="945"/>
      <c r="BA197" s="945"/>
      <c r="BB197" s="945"/>
      <c r="BC197" s="945"/>
      <c r="BD197" s="945"/>
      <c r="BE197" s="945"/>
      <c r="BF197" s="322"/>
      <c r="BG197" s="945"/>
      <c r="BH197" s="945"/>
      <c r="BI197" s="945"/>
      <c r="BJ197" s="979"/>
      <c r="BK197" s="975"/>
      <c r="BL197" s="975"/>
      <c r="BM197" s="975"/>
      <c r="BN197" s="975"/>
      <c r="BO197" s="975"/>
      <c r="BP197" s="975"/>
      <c r="BQ197" s="975"/>
      <c r="BR197" s="975"/>
      <c r="BS197" s="974"/>
      <c r="BT197" s="945"/>
      <c r="BU197" s="945"/>
      <c r="BV197" s="945"/>
      <c r="BW197" s="324"/>
      <c r="BX197" s="945"/>
      <c r="BY197" s="945"/>
      <c r="BZ197" s="945"/>
      <c r="CA197" s="945"/>
      <c r="CB197" s="945"/>
      <c r="CC197" s="945"/>
      <c r="CD197" s="945"/>
      <c r="CE197" s="945"/>
      <c r="CF197" s="445"/>
      <c r="CG197" s="945"/>
      <c r="CH197" s="945"/>
      <c r="CI197" s="945"/>
      <c r="CJ197" s="979"/>
      <c r="CK197" s="975"/>
      <c r="CL197" s="975"/>
      <c r="CM197" s="975"/>
      <c r="CN197" s="975"/>
      <c r="CO197" s="975"/>
      <c r="CP197" s="975"/>
      <c r="CQ197" s="975"/>
      <c r="CR197" s="975"/>
      <c r="CS197" s="974"/>
      <c r="CT197" s="945"/>
      <c r="CU197" s="945"/>
      <c r="CV197" s="945"/>
      <c r="CW197" s="333"/>
      <c r="CX197" s="945"/>
      <c r="CY197" s="945"/>
      <c r="CZ197" s="945"/>
      <c r="DA197" s="945"/>
      <c r="DB197" s="945"/>
      <c r="DC197" s="945"/>
      <c r="DD197" s="945"/>
      <c r="DE197" s="945"/>
      <c r="DF197" s="333"/>
      <c r="DG197" s="945"/>
      <c r="DH197" s="945"/>
      <c r="DI197" s="945"/>
      <c r="DJ197" s="979"/>
      <c r="DK197" s="975"/>
      <c r="DL197" s="975"/>
      <c r="DM197" s="975"/>
      <c r="DN197" s="975"/>
      <c r="DO197" s="975"/>
      <c r="DP197" s="975"/>
      <c r="DQ197" s="975"/>
      <c r="DR197" s="975"/>
      <c r="DS197" s="974"/>
      <c r="DT197" s="945"/>
      <c r="DU197" s="945"/>
      <c r="DV197" s="945"/>
      <c r="DW197" s="333"/>
      <c r="DX197" s="945"/>
      <c r="DY197" s="945"/>
      <c r="DZ197" s="945"/>
      <c r="EA197" s="979"/>
      <c r="EB197" s="975"/>
      <c r="EC197" s="975"/>
      <c r="ED197" s="975"/>
      <c r="EE197" s="975"/>
      <c r="EF197" s="975"/>
      <c r="EG197" s="975"/>
      <c r="EH197" s="975"/>
      <c r="EI197" s="975"/>
      <c r="EJ197" s="974"/>
      <c r="EK197" s="945"/>
      <c r="EL197" s="945"/>
      <c r="EM197" s="945"/>
      <c r="EN197" s="333"/>
      <c r="EO197" s="333"/>
      <c r="EP197" s="333"/>
      <c r="EQ197" s="333"/>
      <c r="ER197" s="333"/>
      <c r="ES197" s="333"/>
      <c r="ET197" s="333"/>
      <c r="EU197" s="333"/>
      <c r="EV197" s="333"/>
      <c r="EW197" s="333"/>
      <c r="EX197" s="333"/>
      <c r="EY197" s="333"/>
      <c r="EZ197" s="333"/>
      <c r="FA197" s="333"/>
      <c r="FB197" s="333"/>
      <c r="FC197" s="333"/>
      <c r="FD197" s="333"/>
      <c r="FE197" s="333"/>
      <c r="FF197" s="333"/>
      <c r="FG197" s="333"/>
      <c r="FH197" s="333"/>
      <c r="FI197" s="333"/>
      <c r="FJ197" s="333"/>
      <c r="FK197" s="333"/>
      <c r="FL197" s="333"/>
      <c r="FM197" s="333"/>
      <c r="FN197" s="333"/>
      <c r="FO197" s="333"/>
      <c r="FP197" s="723"/>
      <c r="FQ197" s="333"/>
      <c r="FR197" s="333"/>
      <c r="FS197" s="333"/>
      <c r="FT197" s="333"/>
      <c r="FU197" s="333"/>
      <c r="FV197" s="333"/>
      <c r="FW197" s="333"/>
      <c r="FX197" s="333"/>
      <c r="FY197" s="333"/>
      <c r="FZ197" s="333"/>
      <c r="GA197" s="333"/>
      <c r="GB197" s="333"/>
      <c r="GC197" s="333"/>
      <c r="GD197" s="333"/>
      <c r="GE197" s="333"/>
      <c r="GF197" s="333"/>
      <c r="GG197" s="333"/>
      <c r="GH197" s="333"/>
      <c r="GI197" s="333"/>
      <c r="GJ197" s="333"/>
      <c r="GK197" s="724"/>
      <c r="GL197" s="333"/>
      <c r="GM197" s="333"/>
      <c r="GN197" s="333"/>
      <c r="GO197" s="333"/>
      <c r="GP197" s="333"/>
      <c r="GQ197" s="333"/>
      <c r="GR197" s="333"/>
      <c r="GS197" s="333"/>
      <c r="IA197" s="695"/>
    </row>
    <row r="198" spans="1:235" ht="8.25" customHeight="1" x14ac:dyDescent="0.35">
      <c r="L198" s="324"/>
      <c r="M198" s="333"/>
      <c r="N198" s="333"/>
      <c r="O198" s="333"/>
      <c r="P198" s="333"/>
      <c r="Q198" s="1090"/>
      <c r="R198" s="1090"/>
      <c r="S198" s="1090"/>
      <c r="T198" s="1090"/>
      <c r="U198" s="974"/>
      <c r="V198" s="945"/>
      <c r="W198" s="945"/>
      <c r="X198" s="945"/>
      <c r="Y198" s="333"/>
      <c r="Z198" s="333"/>
      <c r="AA198" s="333"/>
      <c r="AB198" s="333"/>
      <c r="AC198" s="333"/>
      <c r="AD198" s="333"/>
      <c r="AE198" s="333"/>
      <c r="AF198" s="333"/>
      <c r="AG198" s="945"/>
      <c r="AH198" s="945"/>
      <c r="AI198" s="945"/>
      <c r="AJ198" s="979"/>
      <c r="AK198" s="975"/>
      <c r="AL198" s="975"/>
      <c r="AM198" s="975"/>
      <c r="AN198" s="975"/>
      <c r="AO198" s="975"/>
      <c r="AP198" s="975"/>
      <c r="AQ198" s="975"/>
      <c r="AR198" s="975"/>
      <c r="AS198" s="974"/>
      <c r="AT198" s="945"/>
      <c r="AU198" s="945"/>
      <c r="AV198" s="945"/>
      <c r="AW198" s="324"/>
      <c r="AX198" s="945"/>
      <c r="AY198" s="945"/>
      <c r="AZ198" s="945"/>
      <c r="BA198" s="945"/>
      <c r="BB198" s="945"/>
      <c r="BC198" s="945"/>
      <c r="BD198" s="945"/>
      <c r="BE198" s="945"/>
      <c r="BF198" s="324"/>
      <c r="BG198" s="945"/>
      <c r="BH198" s="945"/>
      <c r="BI198" s="945"/>
      <c r="BJ198" s="979"/>
      <c r="BK198" s="975"/>
      <c r="BL198" s="975"/>
      <c r="BM198" s="975"/>
      <c r="BN198" s="975"/>
      <c r="BO198" s="975"/>
      <c r="BP198" s="975"/>
      <c r="BQ198" s="975"/>
      <c r="BR198" s="975"/>
      <c r="BS198" s="974"/>
      <c r="BT198" s="945"/>
      <c r="BU198" s="945"/>
      <c r="BV198" s="945"/>
      <c r="BW198" s="324"/>
      <c r="BX198" s="945"/>
      <c r="BY198" s="945"/>
      <c r="BZ198" s="945"/>
      <c r="CA198" s="945"/>
      <c r="CB198" s="945"/>
      <c r="CC198" s="945"/>
      <c r="CD198" s="945"/>
      <c r="CE198" s="945"/>
      <c r="CF198" s="445"/>
      <c r="CG198" s="945"/>
      <c r="CH198" s="945"/>
      <c r="CI198" s="945"/>
      <c r="CJ198" s="979"/>
      <c r="CK198" s="975"/>
      <c r="CL198" s="975"/>
      <c r="CM198" s="975"/>
      <c r="CN198" s="975"/>
      <c r="CO198" s="975"/>
      <c r="CP198" s="975"/>
      <c r="CQ198" s="975"/>
      <c r="CR198" s="975"/>
      <c r="CS198" s="974"/>
      <c r="CT198" s="945"/>
      <c r="CU198" s="945"/>
      <c r="CV198" s="945"/>
      <c r="CW198" s="333"/>
      <c r="CX198" s="945"/>
      <c r="CY198" s="945"/>
      <c r="CZ198" s="945"/>
      <c r="DA198" s="945"/>
      <c r="DB198" s="945"/>
      <c r="DC198" s="945"/>
      <c r="DD198" s="945"/>
      <c r="DE198" s="945"/>
      <c r="DF198" s="333"/>
      <c r="DG198" s="945"/>
      <c r="DH198" s="945"/>
      <c r="DI198" s="945"/>
      <c r="DJ198" s="979"/>
      <c r="DK198" s="975"/>
      <c r="DL198" s="975"/>
      <c r="DM198" s="975"/>
      <c r="DN198" s="975"/>
      <c r="DO198" s="975"/>
      <c r="DP198" s="975"/>
      <c r="DQ198" s="975"/>
      <c r="DR198" s="975"/>
      <c r="DS198" s="974"/>
      <c r="DT198" s="945"/>
      <c r="DU198" s="945"/>
      <c r="DV198" s="945"/>
      <c r="DW198" s="333"/>
      <c r="DX198" s="945"/>
      <c r="DY198" s="945"/>
      <c r="DZ198" s="945"/>
      <c r="EA198" s="979"/>
      <c r="EB198" s="975"/>
      <c r="EC198" s="975"/>
      <c r="ED198" s="975"/>
      <c r="EE198" s="975"/>
      <c r="EF198" s="975"/>
      <c r="EG198" s="975"/>
      <c r="EH198" s="975"/>
      <c r="EI198" s="975"/>
      <c r="EJ198" s="974"/>
      <c r="EK198" s="945"/>
      <c r="EL198" s="945"/>
      <c r="EM198" s="945"/>
      <c r="EN198" s="333"/>
      <c r="EO198" s="333"/>
      <c r="EP198" s="333"/>
      <c r="EQ198" s="333"/>
      <c r="ER198" s="333"/>
      <c r="ES198" s="333"/>
      <c r="ET198" s="333"/>
      <c r="EU198" s="333"/>
      <c r="EV198" s="333"/>
      <c r="EW198" s="333"/>
      <c r="EX198" s="333"/>
      <c r="EY198" s="333"/>
      <c r="EZ198" s="333"/>
      <c r="FA198" s="333"/>
      <c r="FB198" s="333"/>
      <c r="FC198" s="333"/>
      <c r="FD198" s="333"/>
      <c r="FE198" s="333"/>
      <c r="FF198" s="333"/>
      <c r="FG198" s="333"/>
      <c r="FH198" s="333"/>
      <c r="FI198" s="333"/>
      <c r="FJ198" s="333"/>
      <c r="FK198" s="333"/>
      <c r="FL198" s="333"/>
      <c r="FM198" s="333"/>
      <c r="FN198" s="333"/>
      <c r="FO198" s="333"/>
      <c r="FP198" s="723"/>
      <c r="FQ198" s="333"/>
      <c r="FR198" s="333"/>
      <c r="FS198" s="333"/>
      <c r="FT198" s="333"/>
      <c r="FU198" s="333"/>
      <c r="FV198" s="333"/>
      <c r="FW198" s="333"/>
      <c r="FX198" s="333"/>
      <c r="FY198" s="333"/>
      <c r="FZ198" s="333"/>
      <c r="GA198" s="333"/>
      <c r="GB198" s="333"/>
      <c r="GC198" s="333"/>
      <c r="GD198" s="333"/>
      <c r="GE198" s="333"/>
      <c r="GF198" s="333"/>
      <c r="GG198" s="333"/>
      <c r="GH198" s="333"/>
      <c r="GI198" s="333"/>
      <c r="GJ198" s="333"/>
      <c r="GK198" s="724"/>
      <c r="GL198" s="333"/>
      <c r="GM198" s="333"/>
      <c r="GN198" s="333"/>
      <c r="GO198" s="333"/>
      <c r="GP198" s="333"/>
      <c r="GQ198" s="333"/>
      <c r="GR198" s="333"/>
      <c r="GS198" s="333"/>
      <c r="IA198" s="695"/>
    </row>
    <row r="199" spans="1:235" ht="8.25" customHeight="1" x14ac:dyDescent="0.35">
      <c r="L199" s="391"/>
      <c r="M199" s="333"/>
      <c r="N199" s="333"/>
      <c r="O199" s="333"/>
      <c r="P199" s="333"/>
      <c r="Q199" s="1090"/>
      <c r="R199" s="1090"/>
      <c r="S199" s="1090"/>
      <c r="T199" s="1090"/>
      <c r="U199" s="974"/>
      <c r="V199" s="945"/>
      <c r="W199" s="945"/>
      <c r="X199" s="945"/>
      <c r="Y199" s="333"/>
      <c r="Z199" s="333"/>
      <c r="AA199" s="333"/>
      <c r="AB199" s="333"/>
      <c r="AC199" s="333"/>
      <c r="AD199" s="333"/>
      <c r="AE199" s="333"/>
      <c r="AF199" s="333"/>
      <c r="AG199" s="945"/>
      <c r="AH199" s="945"/>
      <c r="AI199" s="945"/>
      <c r="AJ199" s="979"/>
      <c r="AK199" s="975"/>
      <c r="AL199" s="975"/>
      <c r="AM199" s="975"/>
      <c r="AN199" s="975"/>
      <c r="AO199" s="975"/>
      <c r="AP199" s="975"/>
      <c r="AQ199" s="975"/>
      <c r="AR199" s="975"/>
      <c r="AS199" s="974"/>
      <c r="AT199" s="945"/>
      <c r="AU199" s="945"/>
      <c r="AV199" s="945"/>
      <c r="AW199" s="324"/>
      <c r="AX199" s="980"/>
      <c r="AY199" s="980"/>
      <c r="AZ199" s="980"/>
      <c r="BA199" s="980"/>
      <c r="BB199" s="980"/>
      <c r="BC199" s="980"/>
      <c r="BD199" s="980"/>
      <c r="BE199" s="980"/>
      <c r="BF199" s="324"/>
      <c r="BG199" s="945"/>
      <c r="BH199" s="945"/>
      <c r="BI199" s="945"/>
      <c r="BJ199" s="979"/>
      <c r="BK199" s="975"/>
      <c r="BL199" s="975"/>
      <c r="BM199" s="975"/>
      <c r="BN199" s="975"/>
      <c r="BO199" s="975"/>
      <c r="BP199" s="975"/>
      <c r="BQ199" s="975"/>
      <c r="BR199" s="975"/>
      <c r="BS199" s="974"/>
      <c r="BT199" s="945"/>
      <c r="BU199" s="945"/>
      <c r="BV199" s="945"/>
      <c r="BW199" s="324"/>
      <c r="BX199" s="980"/>
      <c r="BY199" s="980"/>
      <c r="BZ199" s="980"/>
      <c r="CA199" s="980"/>
      <c r="CB199" s="980"/>
      <c r="CC199" s="980"/>
      <c r="CD199" s="980"/>
      <c r="CE199" s="980"/>
      <c r="CF199" s="445"/>
      <c r="CG199" s="945"/>
      <c r="CH199" s="945"/>
      <c r="CI199" s="945"/>
      <c r="CJ199" s="979"/>
      <c r="CK199" s="975"/>
      <c r="CL199" s="975"/>
      <c r="CM199" s="975"/>
      <c r="CN199" s="975"/>
      <c r="CO199" s="975"/>
      <c r="CP199" s="975"/>
      <c r="CQ199" s="975"/>
      <c r="CR199" s="975"/>
      <c r="CS199" s="974"/>
      <c r="CT199" s="945"/>
      <c r="CU199" s="945"/>
      <c r="CV199" s="945"/>
      <c r="CW199" s="333"/>
      <c r="CX199" s="980"/>
      <c r="CY199" s="980"/>
      <c r="CZ199" s="980"/>
      <c r="DA199" s="980"/>
      <c r="DB199" s="980"/>
      <c r="DC199" s="980"/>
      <c r="DD199" s="980"/>
      <c r="DE199" s="980"/>
      <c r="DF199" s="333"/>
      <c r="DG199" s="945"/>
      <c r="DH199" s="945"/>
      <c r="DI199" s="945"/>
      <c r="DJ199" s="979"/>
      <c r="DK199" s="975"/>
      <c r="DL199" s="975"/>
      <c r="DM199" s="975"/>
      <c r="DN199" s="975"/>
      <c r="DO199" s="975"/>
      <c r="DP199" s="975"/>
      <c r="DQ199" s="975"/>
      <c r="DR199" s="975"/>
      <c r="DS199" s="974"/>
      <c r="DT199" s="945"/>
      <c r="DU199" s="945"/>
      <c r="DV199" s="945"/>
      <c r="DW199" s="333"/>
      <c r="DX199" s="945"/>
      <c r="DY199" s="945"/>
      <c r="DZ199" s="945"/>
      <c r="EA199" s="979"/>
      <c r="EB199" s="975"/>
      <c r="EC199" s="975"/>
      <c r="ED199" s="975"/>
      <c r="EE199" s="975"/>
      <c r="EF199" s="975"/>
      <c r="EG199" s="975"/>
      <c r="EH199" s="975"/>
      <c r="EI199" s="975"/>
      <c r="EJ199" s="974"/>
      <c r="EK199" s="945"/>
      <c r="EL199" s="945"/>
      <c r="EM199" s="945"/>
      <c r="EN199" s="333"/>
      <c r="EO199" s="333"/>
      <c r="EP199" s="333"/>
      <c r="EQ199" s="333"/>
      <c r="ER199" s="333"/>
      <c r="ES199" s="333"/>
      <c r="ET199" s="333"/>
      <c r="EU199" s="333"/>
      <c r="EV199" s="333"/>
      <c r="EW199" s="333"/>
      <c r="EX199" s="333"/>
      <c r="EY199" s="333"/>
      <c r="EZ199" s="333"/>
      <c r="FA199" s="333"/>
      <c r="FB199" s="333"/>
      <c r="FC199" s="333"/>
      <c r="FD199" s="333"/>
      <c r="FE199" s="333"/>
      <c r="FF199" s="333"/>
      <c r="FG199" s="333"/>
      <c r="FH199" s="333"/>
      <c r="FI199" s="333"/>
      <c r="FJ199" s="333"/>
      <c r="FK199" s="333"/>
      <c r="FL199" s="333"/>
      <c r="FM199" s="333"/>
      <c r="FN199" s="333"/>
      <c r="FO199" s="333"/>
      <c r="FP199" s="723"/>
      <c r="FQ199" s="333"/>
      <c r="FR199" s="333"/>
      <c r="FS199" s="333"/>
      <c r="FT199" s="333"/>
      <c r="FU199" s="333"/>
      <c r="FV199" s="333"/>
      <c r="FW199" s="333"/>
      <c r="FX199" s="333"/>
      <c r="FY199" s="333"/>
      <c r="FZ199" s="333"/>
      <c r="GA199" s="333"/>
      <c r="GB199" s="333"/>
      <c r="GC199" s="333"/>
      <c r="GD199" s="333"/>
      <c r="GE199" s="333"/>
      <c r="GF199" s="333"/>
      <c r="GG199" s="333"/>
      <c r="GH199" s="333"/>
      <c r="GI199" s="333"/>
      <c r="GJ199" s="333"/>
      <c r="GK199" s="724"/>
      <c r="GL199" s="333"/>
      <c r="GM199" s="333"/>
      <c r="GN199" s="333"/>
      <c r="GO199" s="333"/>
      <c r="GP199" s="333"/>
      <c r="GQ199" s="333"/>
      <c r="GR199" s="333"/>
      <c r="GS199" s="333"/>
      <c r="IA199" s="695"/>
    </row>
    <row r="200" spans="1:235" ht="8.25" customHeight="1" x14ac:dyDescent="0.35">
      <c r="L200" s="391"/>
      <c r="M200" s="333"/>
      <c r="N200" s="333"/>
      <c r="O200" s="333"/>
      <c r="P200" s="333"/>
      <c r="Q200" s="1082"/>
      <c r="R200" s="1082"/>
      <c r="S200" s="1082"/>
      <c r="T200" s="1082"/>
      <c r="U200" s="974"/>
      <c r="V200" s="945"/>
      <c r="W200" s="945"/>
      <c r="X200" s="945"/>
      <c r="Y200" s="333"/>
      <c r="Z200" s="333"/>
      <c r="AA200" s="333"/>
      <c r="AB200" s="333"/>
      <c r="AC200" s="333"/>
      <c r="AD200" s="333"/>
      <c r="AE200" s="333"/>
      <c r="AF200" s="333"/>
      <c r="AG200" s="945">
        <v>116</v>
      </c>
      <c r="AH200" s="945"/>
      <c r="AI200" s="945"/>
      <c r="AJ200" s="979"/>
      <c r="AK200" s="975" t="str">
        <f>TOTALS!$P$125</f>
        <v>TAG_116</v>
      </c>
      <c r="AL200" s="975"/>
      <c r="AM200" s="975"/>
      <c r="AN200" s="975"/>
      <c r="AO200" s="975" t="str">
        <f>TOTALS!$P$130</f>
        <v>TAG_121</v>
      </c>
      <c r="AP200" s="975"/>
      <c r="AQ200" s="975"/>
      <c r="AR200" s="975"/>
      <c r="AS200" s="945">
        <v>121</v>
      </c>
      <c r="AT200" s="945"/>
      <c r="AU200" s="945"/>
      <c r="AV200" s="945"/>
      <c r="AW200" s="324"/>
      <c r="AX200" s="975" t="str">
        <f>TOTALS!$P$131</f>
        <v>TAG_122</v>
      </c>
      <c r="AY200" s="975"/>
      <c r="AZ200" s="975"/>
      <c r="BA200" s="975"/>
      <c r="BB200" s="975" t="str">
        <f>TOTALS!$P$132</f>
        <v>TAG_123</v>
      </c>
      <c r="BC200" s="975"/>
      <c r="BD200" s="975"/>
      <c r="BE200" s="975"/>
      <c r="BF200" s="324"/>
      <c r="BG200" s="945">
        <v>124</v>
      </c>
      <c r="BH200" s="945"/>
      <c r="BI200" s="945"/>
      <c r="BJ200" s="979"/>
      <c r="BK200" s="975" t="str">
        <f>TOTALS!$P$133</f>
        <v>TAG_124</v>
      </c>
      <c r="BL200" s="975"/>
      <c r="BM200" s="975"/>
      <c r="BN200" s="975"/>
      <c r="BO200" s="975" t="str">
        <f>TOTALS!$P$138</f>
        <v>TAG_129</v>
      </c>
      <c r="BP200" s="975"/>
      <c r="BQ200" s="975"/>
      <c r="BR200" s="975"/>
      <c r="BS200" s="945">
        <v>129</v>
      </c>
      <c r="BT200" s="945"/>
      <c r="BU200" s="945"/>
      <c r="BV200" s="945"/>
      <c r="BW200" s="324"/>
      <c r="BX200" s="975" t="str">
        <f>TOTALS!$P$139</f>
        <v>TAG_130</v>
      </c>
      <c r="BY200" s="975"/>
      <c r="BZ200" s="975"/>
      <c r="CA200" s="975"/>
      <c r="CB200" s="975" t="str">
        <f>TOTALS!$P$140</f>
        <v>TAG_131</v>
      </c>
      <c r="CC200" s="975"/>
      <c r="CD200" s="975"/>
      <c r="CE200" s="975"/>
      <c r="CF200" s="445"/>
      <c r="CG200" s="945">
        <v>132</v>
      </c>
      <c r="CH200" s="945"/>
      <c r="CI200" s="945"/>
      <c r="CJ200" s="979"/>
      <c r="CK200" s="975" t="str">
        <f>TOTALS!$P$141</f>
        <v>TAG_132</v>
      </c>
      <c r="CL200" s="975"/>
      <c r="CM200" s="975"/>
      <c r="CN200" s="975"/>
      <c r="CO200" s="975" t="str">
        <f>TOTALS!$P$146</f>
        <v>TAG_137</v>
      </c>
      <c r="CP200" s="975"/>
      <c r="CQ200" s="975"/>
      <c r="CR200" s="975"/>
      <c r="CS200" s="945">
        <v>137</v>
      </c>
      <c r="CT200" s="945"/>
      <c r="CU200" s="945"/>
      <c r="CV200" s="945"/>
      <c r="CW200" s="333"/>
      <c r="CX200" s="975" t="str">
        <f>TOTALS!$P$147</f>
        <v>TAG_138</v>
      </c>
      <c r="CY200" s="975"/>
      <c r="CZ200" s="975"/>
      <c r="DA200" s="975"/>
      <c r="DB200" s="975" t="str">
        <f>TOTALS!$P$148</f>
        <v>TAG_139</v>
      </c>
      <c r="DC200" s="975"/>
      <c r="DD200" s="975"/>
      <c r="DE200" s="975"/>
      <c r="DF200" s="333"/>
      <c r="DG200" s="945">
        <v>140</v>
      </c>
      <c r="DH200" s="945"/>
      <c r="DI200" s="945"/>
      <c r="DJ200" s="979"/>
      <c r="DK200" s="975" t="str">
        <f>TOTALS!$P$149</f>
        <v>TAG_140</v>
      </c>
      <c r="DL200" s="975"/>
      <c r="DM200" s="975"/>
      <c r="DN200" s="975"/>
      <c r="DO200" s="975" t="str">
        <f>TOTALS!$P$154</f>
        <v>TAG_145</v>
      </c>
      <c r="DP200" s="975"/>
      <c r="DQ200" s="975"/>
      <c r="DR200" s="975"/>
      <c r="DS200" s="945">
        <v>145</v>
      </c>
      <c r="DT200" s="945"/>
      <c r="DU200" s="945"/>
      <c r="DV200" s="945"/>
      <c r="DW200" s="333"/>
      <c r="DX200" s="945">
        <v>146</v>
      </c>
      <c r="DY200" s="945"/>
      <c r="DZ200" s="945"/>
      <c r="EA200" s="979"/>
      <c r="EB200" s="975" t="str">
        <f>TOTALS!$P$155</f>
        <v>TAG_146</v>
      </c>
      <c r="EC200" s="975"/>
      <c r="ED200" s="975"/>
      <c r="EE200" s="975"/>
      <c r="EF200" s="975" t="str">
        <f>TOTALS!$P$158</f>
        <v>TAG_149</v>
      </c>
      <c r="EG200" s="975"/>
      <c r="EH200" s="975"/>
      <c r="EI200" s="975"/>
      <c r="EJ200" s="974">
        <v>149</v>
      </c>
      <c r="EK200" s="945"/>
      <c r="EL200" s="945"/>
      <c r="EM200" s="945"/>
      <c r="EN200" s="333"/>
      <c r="EO200" s="333"/>
      <c r="EP200" s="333"/>
      <c r="EQ200" s="333"/>
      <c r="ER200" s="333"/>
      <c r="ES200" s="333"/>
      <c r="ET200" s="333"/>
      <c r="EU200" s="333"/>
      <c r="EV200" s="333"/>
      <c r="EW200" s="333"/>
      <c r="EX200" s="333"/>
      <c r="EY200" s="333"/>
      <c r="EZ200" s="333"/>
      <c r="FA200" s="333"/>
      <c r="FB200" s="333"/>
      <c r="FC200" s="333"/>
      <c r="FD200" s="333"/>
      <c r="FE200" s="333"/>
      <c r="FF200" s="333"/>
      <c r="FG200" s="333"/>
      <c r="FH200" s="333"/>
      <c r="FI200" s="333"/>
      <c r="FJ200" s="333"/>
      <c r="FK200" s="333"/>
      <c r="FL200" s="333"/>
      <c r="FM200" s="333"/>
      <c r="FN200" s="333"/>
      <c r="FO200" s="333"/>
      <c r="FP200" s="719"/>
      <c r="FQ200" s="333"/>
      <c r="FR200" s="333"/>
      <c r="FS200" s="333"/>
      <c r="FT200" s="333"/>
      <c r="FU200" s="333"/>
      <c r="FV200" s="333"/>
      <c r="FW200" s="333"/>
      <c r="FX200" s="333"/>
      <c r="FY200" s="333"/>
      <c r="FZ200" s="333"/>
      <c r="GA200" s="333"/>
      <c r="GB200" s="333"/>
      <c r="GC200" s="333"/>
      <c r="GD200" s="333"/>
      <c r="GE200" s="333"/>
      <c r="GF200" s="333"/>
      <c r="GG200" s="333"/>
      <c r="GH200" s="333"/>
      <c r="GI200" s="333"/>
      <c r="GJ200" s="333"/>
      <c r="GK200" s="724"/>
      <c r="GL200" s="333"/>
      <c r="GM200" s="333"/>
      <c r="GN200" s="333"/>
      <c r="GO200" s="333"/>
      <c r="GP200" s="333"/>
      <c r="GQ200" s="333"/>
      <c r="GR200" s="333"/>
      <c r="GS200" s="333"/>
      <c r="IA200" s="695"/>
    </row>
    <row r="201" spans="1:235" ht="8.25" customHeight="1" x14ac:dyDescent="0.35">
      <c r="L201" s="391"/>
      <c r="M201" s="333"/>
      <c r="N201" s="333"/>
      <c r="O201" s="333"/>
      <c r="P201" s="333"/>
      <c r="Q201" s="710"/>
      <c r="R201" s="711"/>
      <c r="S201" s="711"/>
      <c r="T201" s="711"/>
      <c r="U201" s="711"/>
      <c r="V201" s="714"/>
      <c r="W201" s="333"/>
      <c r="X201" s="333"/>
      <c r="Y201" s="333"/>
      <c r="Z201" s="333"/>
      <c r="AA201" s="333"/>
      <c r="AB201" s="333"/>
      <c r="AC201" s="333"/>
      <c r="AD201" s="333"/>
      <c r="AE201" s="333"/>
      <c r="AF201" s="333"/>
      <c r="AG201" s="945"/>
      <c r="AH201" s="945"/>
      <c r="AI201" s="945"/>
      <c r="AJ201" s="979"/>
      <c r="AK201" s="975"/>
      <c r="AL201" s="975"/>
      <c r="AM201" s="975"/>
      <c r="AN201" s="975"/>
      <c r="AO201" s="975"/>
      <c r="AP201" s="975"/>
      <c r="AQ201" s="975"/>
      <c r="AR201" s="975"/>
      <c r="AS201" s="945"/>
      <c r="AT201" s="945"/>
      <c r="AU201" s="945"/>
      <c r="AV201" s="945"/>
      <c r="AW201" s="324"/>
      <c r="AX201" s="975"/>
      <c r="AY201" s="975"/>
      <c r="AZ201" s="975"/>
      <c r="BA201" s="975"/>
      <c r="BB201" s="975"/>
      <c r="BC201" s="975"/>
      <c r="BD201" s="975"/>
      <c r="BE201" s="975"/>
      <c r="BF201" s="324"/>
      <c r="BG201" s="945"/>
      <c r="BH201" s="945"/>
      <c r="BI201" s="945"/>
      <c r="BJ201" s="979"/>
      <c r="BK201" s="975"/>
      <c r="BL201" s="975"/>
      <c r="BM201" s="975"/>
      <c r="BN201" s="975"/>
      <c r="BO201" s="975"/>
      <c r="BP201" s="975"/>
      <c r="BQ201" s="975"/>
      <c r="BR201" s="975"/>
      <c r="BS201" s="945"/>
      <c r="BT201" s="945"/>
      <c r="BU201" s="945"/>
      <c r="BV201" s="945"/>
      <c r="BW201" s="324"/>
      <c r="BX201" s="975"/>
      <c r="BY201" s="975"/>
      <c r="BZ201" s="975"/>
      <c r="CA201" s="975"/>
      <c r="CB201" s="975"/>
      <c r="CC201" s="975"/>
      <c r="CD201" s="975"/>
      <c r="CE201" s="975"/>
      <c r="CF201" s="324"/>
      <c r="CG201" s="945"/>
      <c r="CH201" s="945"/>
      <c r="CI201" s="945"/>
      <c r="CJ201" s="979"/>
      <c r="CK201" s="975"/>
      <c r="CL201" s="975"/>
      <c r="CM201" s="975"/>
      <c r="CN201" s="975"/>
      <c r="CO201" s="975"/>
      <c r="CP201" s="975"/>
      <c r="CQ201" s="975"/>
      <c r="CR201" s="975"/>
      <c r="CS201" s="945"/>
      <c r="CT201" s="945"/>
      <c r="CU201" s="945"/>
      <c r="CV201" s="945"/>
      <c r="CW201" s="333"/>
      <c r="CX201" s="975"/>
      <c r="CY201" s="975"/>
      <c r="CZ201" s="975"/>
      <c r="DA201" s="975"/>
      <c r="DB201" s="975"/>
      <c r="DC201" s="975"/>
      <c r="DD201" s="975"/>
      <c r="DE201" s="975"/>
      <c r="DF201" s="324"/>
      <c r="DG201" s="945"/>
      <c r="DH201" s="945"/>
      <c r="DI201" s="945"/>
      <c r="DJ201" s="979"/>
      <c r="DK201" s="975"/>
      <c r="DL201" s="975"/>
      <c r="DM201" s="975"/>
      <c r="DN201" s="975"/>
      <c r="DO201" s="975"/>
      <c r="DP201" s="975"/>
      <c r="DQ201" s="975"/>
      <c r="DR201" s="975"/>
      <c r="DS201" s="945"/>
      <c r="DT201" s="945"/>
      <c r="DU201" s="945"/>
      <c r="DV201" s="945"/>
      <c r="DW201" s="333"/>
      <c r="DX201" s="945"/>
      <c r="DY201" s="945"/>
      <c r="DZ201" s="945"/>
      <c r="EA201" s="979"/>
      <c r="EB201" s="975"/>
      <c r="EC201" s="975"/>
      <c r="ED201" s="975"/>
      <c r="EE201" s="975"/>
      <c r="EF201" s="975"/>
      <c r="EG201" s="975"/>
      <c r="EH201" s="975"/>
      <c r="EI201" s="975"/>
      <c r="EJ201" s="974"/>
      <c r="EK201" s="945"/>
      <c r="EL201" s="945"/>
      <c r="EM201" s="945"/>
      <c r="EN201" s="333"/>
      <c r="EO201" s="333"/>
      <c r="EP201" s="333"/>
      <c r="EQ201" s="333"/>
      <c r="ER201" s="333"/>
      <c r="ES201" s="333"/>
      <c r="ET201" s="333"/>
      <c r="EU201" s="333"/>
      <c r="EV201" s="333"/>
      <c r="EW201" s="333"/>
      <c r="EX201" s="333"/>
      <c r="EY201" s="333"/>
      <c r="EZ201" s="333"/>
      <c r="FA201" s="333"/>
      <c r="FB201" s="333"/>
      <c r="FC201" s="333"/>
      <c r="FD201" s="333"/>
      <c r="FE201" s="333"/>
      <c r="FF201" s="333"/>
      <c r="FG201" s="333"/>
      <c r="FH201" s="333"/>
      <c r="FI201" s="333"/>
      <c r="FJ201" s="333"/>
      <c r="FK201" s="333"/>
      <c r="FL201" s="333"/>
      <c r="FM201" s="333"/>
      <c r="FN201" s="333"/>
      <c r="FO201" s="333"/>
      <c r="FP201" s="719"/>
      <c r="FQ201" s="333"/>
      <c r="FR201" s="333"/>
      <c r="FS201" s="333"/>
      <c r="FT201" s="333"/>
      <c r="FU201" s="333"/>
      <c r="FV201" s="333"/>
      <c r="FW201" s="333"/>
      <c r="FX201" s="333"/>
      <c r="FY201" s="333"/>
      <c r="FZ201" s="333"/>
      <c r="GA201" s="333"/>
      <c r="GB201" s="333"/>
      <c r="GC201" s="333"/>
      <c r="GD201" s="333"/>
      <c r="GE201" s="333"/>
      <c r="GF201" s="333"/>
      <c r="GG201" s="333"/>
      <c r="GH201" s="333"/>
      <c r="GI201" s="333"/>
      <c r="GJ201" s="333"/>
      <c r="GK201" s="724"/>
      <c r="GL201" s="333"/>
      <c r="GM201" s="333"/>
      <c r="GN201" s="333"/>
      <c r="GO201" s="333"/>
      <c r="GP201" s="333"/>
      <c r="GQ201" s="333"/>
      <c r="GR201" s="333"/>
      <c r="GS201" s="333"/>
      <c r="IA201" s="695"/>
    </row>
    <row r="202" spans="1:235" ht="8.25" customHeight="1" x14ac:dyDescent="0.35">
      <c r="L202" s="391"/>
      <c r="M202" s="333"/>
      <c r="N202" s="333"/>
      <c r="O202" s="333"/>
      <c r="P202" s="333"/>
      <c r="Q202" s="712"/>
      <c r="R202" s="333"/>
      <c r="S202" s="333"/>
      <c r="T202" s="333"/>
      <c r="U202" s="333"/>
      <c r="V202" s="715"/>
      <c r="W202" s="333"/>
      <c r="X202" s="333"/>
      <c r="Y202" s="333"/>
      <c r="Z202" s="333"/>
      <c r="AA202" s="333"/>
      <c r="AB202" s="333"/>
      <c r="AC202" s="333"/>
      <c r="AD202" s="333"/>
      <c r="AE202" s="333"/>
      <c r="AF202" s="333"/>
      <c r="AG202" s="945"/>
      <c r="AH202" s="945"/>
      <c r="AI202" s="945"/>
      <c r="AJ202" s="979"/>
      <c r="AK202" s="975"/>
      <c r="AL202" s="975"/>
      <c r="AM202" s="975"/>
      <c r="AN202" s="975"/>
      <c r="AO202" s="975"/>
      <c r="AP202" s="975"/>
      <c r="AQ202" s="975"/>
      <c r="AR202" s="975"/>
      <c r="AS202" s="945"/>
      <c r="AT202" s="945"/>
      <c r="AU202" s="945"/>
      <c r="AV202" s="945"/>
      <c r="AW202" s="324"/>
      <c r="AX202" s="975"/>
      <c r="AY202" s="975"/>
      <c r="AZ202" s="975"/>
      <c r="BA202" s="975"/>
      <c r="BB202" s="975"/>
      <c r="BC202" s="975"/>
      <c r="BD202" s="975"/>
      <c r="BE202" s="975"/>
      <c r="BF202" s="324"/>
      <c r="BG202" s="945"/>
      <c r="BH202" s="945"/>
      <c r="BI202" s="945"/>
      <c r="BJ202" s="979"/>
      <c r="BK202" s="975"/>
      <c r="BL202" s="975"/>
      <c r="BM202" s="975"/>
      <c r="BN202" s="975"/>
      <c r="BO202" s="975"/>
      <c r="BP202" s="975"/>
      <c r="BQ202" s="975"/>
      <c r="BR202" s="975"/>
      <c r="BS202" s="945"/>
      <c r="BT202" s="945"/>
      <c r="BU202" s="945"/>
      <c r="BV202" s="945"/>
      <c r="BW202" s="324"/>
      <c r="BX202" s="975"/>
      <c r="BY202" s="975"/>
      <c r="BZ202" s="975"/>
      <c r="CA202" s="975"/>
      <c r="CB202" s="975"/>
      <c r="CC202" s="975"/>
      <c r="CD202" s="975"/>
      <c r="CE202" s="975"/>
      <c r="CF202" s="324"/>
      <c r="CG202" s="945"/>
      <c r="CH202" s="945"/>
      <c r="CI202" s="945"/>
      <c r="CJ202" s="979"/>
      <c r="CK202" s="975"/>
      <c r="CL202" s="975"/>
      <c r="CM202" s="975"/>
      <c r="CN202" s="975"/>
      <c r="CO202" s="975"/>
      <c r="CP202" s="975"/>
      <c r="CQ202" s="975"/>
      <c r="CR202" s="975"/>
      <c r="CS202" s="945"/>
      <c r="CT202" s="945"/>
      <c r="CU202" s="945"/>
      <c r="CV202" s="945"/>
      <c r="CW202" s="333"/>
      <c r="CX202" s="975"/>
      <c r="CY202" s="975"/>
      <c r="CZ202" s="975"/>
      <c r="DA202" s="975"/>
      <c r="DB202" s="975"/>
      <c r="DC202" s="975"/>
      <c r="DD202" s="975"/>
      <c r="DE202" s="975"/>
      <c r="DF202" s="324"/>
      <c r="DG202" s="945"/>
      <c r="DH202" s="945"/>
      <c r="DI202" s="945"/>
      <c r="DJ202" s="979"/>
      <c r="DK202" s="975"/>
      <c r="DL202" s="975"/>
      <c r="DM202" s="975"/>
      <c r="DN202" s="975"/>
      <c r="DO202" s="975"/>
      <c r="DP202" s="975"/>
      <c r="DQ202" s="975"/>
      <c r="DR202" s="975"/>
      <c r="DS202" s="945"/>
      <c r="DT202" s="945"/>
      <c r="DU202" s="945"/>
      <c r="DV202" s="945"/>
      <c r="DW202" s="333"/>
      <c r="DX202" s="945"/>
      <c r="DY202" s="945"/>
      <c r="DZ202" s="945"/>
      <c r="EA202" s="979"/>
      <c r="EB202" s="975"/>
      <c r="EC202" s="975"/>
      <c r="ED202" s="975"/>
      <c r="EE202" s="975"/>
      <c r="EF202" s="975"/>
      <c r="EG202" s="975"/>
      <c r="EH202" s="975"/>
      <c r="EI202" s="975"/>
      <c r="EJ202" s="974"/>
      <c r="EK202" s="945"/>
      <c r="EL202" s="945"/>
      <c r="EM202" s="945"/>
      <c r="EN202" s="333"/>
      <c r="EO202" s="333"/>
      <c r="EP202" s="333"/>
      <c r="EQ202" s="333"/>
      <c r="ER202" s="333"/>
      <c r="ES202" s="333"/>
      <c r="ET202" s="333"/>
      <c r="EU202" s="333"/>
      <c r="EV202" s="333"/>
      <c r="EW202" s="333"/>
      <c r="EX202" s="333"/>
      <c r="EY202" s="333"/>
      <c r="EZ202" s="333"/>
      <c r="FA202" s="333"/>
      <c r="FB202" s="333"/>
      <c r="FC202" s="333"/>
      <c r="FD202" s="333"/>
      <c r="FE202" s="333"/>
      <c r="FF202" s="333"/>
      <c r="FG202" s="333"/>
      <c r="FH202" s="333"/>
      <c r="FI202" s="333"/>
      <c r="FJ202" s="333"/>
      <c r="FK202" s="333"/>
      <c r="FL202" s="333"/>
      <c r="FM202" s="333"/>
      <c r="FN202" s="333"/>
      <c r="FO202" s="333"/>
      <c r="FP202" s="719"/>
      <c r="FQ202" s="333"/>
      <c r="FR202" s="333"/>
      <c r="FS202" s="333"/>
      <c r="FT202" s="333"/>
      <c r="FU202" s="333"/>
      <c r="FV202" s="333"/>
      <c r="FW202" s="333"/>
      <c r="FX202" s="333"/>
      <c r="FY202" s="333"/>
      <c r="FZ202" s="333"/>
      <c r="GA202" s="333"/>
      <c r="GB202" s="333"/>
      <c r="GC202" s="333"/>
      <c r="GD202" s="333"/>
      <c r="GE202" s="333"/>
      <c r="GF202" s="333"/>
      <c r="GG202" s="333"/>
      <c r="GH202" s="333"/>
      <c r="GI202" s="333"/>
      <c r="GJ202" s="333"/>
      <c r="GK202" s="724"/>
      <c r="GL202" s="333"/>
      <c r="GM202" s="333"/>
      <c r="GN202" s="333"/>
      <c r="GO202" s="333"/>
      <c r="GP202" s="333"/>
      <c r="GQ202" s="333"/>
      <c r="GR202" s="333"/>
      <c r="GS202" s="333"/>
      <c r="IA202" s="695"/>
    </row>
    <row r="203" spans="1:235" ht="8.25" customHeight="1" x14ac:dyDescent="0.35">
      <c r="L203" s="324"/>
      <c r="M203" s="333"/>
      <c r="N203" s="333"/>
      <c r="O203" s="333"/>
      <c r="P203" s="333"/>
      <c r="Q203" s="712"/>
      <c r="R203" s="333"/>
      <c r="S203" s="333"/>
      <c r="T203" s="333"/>
      <c r="U203" s="333"/>
      <c r="V203" s="715"/>
      <c r="W203" s="333"/>
      <c r="X203" s="333"/>
      <c r="Y203" s="333"/>
      <c r="Z203" s="333"/>
      <c r="AA203" s="333"/>
      <c r="AB203" s="333"/>
      <c r="AC203" s="333"/>
      <c r="AD203" s="333"/>
      <c r="AE203" s="333"/>
      <c r="AF203" s="333"/>
      <c r="AG203" s="945"/>
      <c r="AH203" s="945"/>
      <c r="AI203" s="945"/>
      <c r="AJ203" s="979"/>
      <c r="AK203" s="975"/>
      <c r="AL203" s="975"/>
      <c r="AM203" s="975"/>
      <c r="AN203" s="975"/>
      <c r="AO203" s="975"/>
      <c r="AP203" s="975"/>
      <c r="AQ203" s="975"/>
      <c r="AR203" s="975"/>
      <c r="AS203" s="945"/>
      <c r="AT203" s="945"/>
      <c r="AU203" s="945"/>
      <c r="AV203" s="945"/>
      <c r="AW203" s="324"/>
      <c r="AX203" s="975"/>
      <c r="AY203" s="975"/>
      <c r="AZ203" s="975"/>
      <c r="BA203" s="975"/>
      <c r="BB203" s="975"/>
      <c r="BC203" s="975"/>
      <c r="BD203" s="975"/>
      <c r="BE203" s="975"/>
      <c r="BF203" s="324"/>
      <c r="BG203" s="945"/>
      <c r="BH203" s="945"/>
      <c r="BI203" s="945"/>
      <c r="BJ203" s="979"/>
      <c r="BK203" s="975"/>
      <c r="BL203" s="975"/>
      <c r="BM203" s="975"/>
      <c r="BN203" s="975"/>
      <c r="BO203" s="975"/>
      <c r="BP203" s="975"/>
      <c r="BQ203" s="975"/>
      <c r="BR203" s="975"/>
      <c r="BS203" s="945"/>
      <c r="BT203" s="945"/>
      <c r="BU203" s="945"/>
      <c r="BV203" s="945"/>
      <c r="BW203" s="324"/>
      <c r="BX203" s="975"/>
      <c r="BY203" s="975"/>
      <c r="BZ203" s="975"/>
      <c r="CA203" s="975"/>
      <c r="CB203" s="975"/>
      <c r="CC203" s="975"/>
      <c r="CD203" s="975"/>
      <c r="CE203" s="975"/>
      <c r="CF203" s="324"/>
      <c r="CG203" s="945"/>
      <c r="CH203" s="945"/>
      <c r="CI203" s="945"/>
      <c r="CJ203" s="979"/>
      <c r="CK203" s="975"/>
      <c r="CL203" s="975"/>
      <c r="CM203" s="975"/>
      <c r="CN203" s="975"/>
      <c r="CO203" s="975"/>
      <c r="CP203" s="975"/>
      <c r="CQ203" s="975"/>
      <c r="CR203" s="975"/>
      <c r="CS203" s="945"/>
      <c r="CT203" s="945"/>
      <c r="CU203" s="945"/>
      <c r="CV203" s="945"/>
      <c r="CW203" s="333"/>
      <c r="CX203" s="975"/>
      <c r="CY203" s="975"/>
      <c r="CZ203" s="975"/>
      <c r="DA203" s="975"/>
      <c r="DB203" s="975"/>
      <c r="DC203" s="975"/>
      <c r="DD203" s="975"/>
      <c r="DE203" s="975"/>
      <c r="DF203" s="324"/>
      <c r="DG203" s="945"/>
      <c r="DH203" s="945"/>
      <c r="DI203" s="945"/>
      <c r="DJ203" s="979"/>
      <c r="DK203" s="975"/>
      <c r="DL203" s="975"/>
      <c r="DM203" s="975"/>
      <c r="DN203" s="975"/>
      <c r="DO203" s="975"/>
      <c r="DP203" s="975"/>
      <c r="DQ203" s="975"/>
      <c r="DR203" s="975"/>
      <c r="DS203" s="945"/>
      <c r="DT203" s="945"/>
      <c r="DU203" s="945"/>
      <c r="DV203" s="945"/>
      <c r="DW203" s="333"/>
      <c r="DX203" s="945"/>
      <c r="DY203" s="945"/>
      <c r="DZ203" s="945"/>
      <c r="EA203" s="979"/>
      <c r="EB203" s="975"/>
      <c r="EC203" s="975"/>
      <c r="ED203" s="975"/>
      <c r="EE203" s="975"/>
      <c r="EF203" s="975"/>
      <c r="EG203" s="975"/>
      <c r="EH203" s="975"/>
      <c r="EI203" s="975"/>
      <c r="EJ203" s="974"/>
      <c r="EK203" s="945"/>
      <c r="EL203" s="945"/>
      <c r="EM203" s="945"/>
      <c r="EN203" s="333"/>
      <c r="EO203" s="333"/>
      <c r="EP203" s="333"/>
      <c r="EQ203" s="333"/>
      <c r="ER203" s="333"/>
      <c r="ES203" s="333"/>
      <c r="ET203" s="333"/>
      <c r="EU203" s="333"/>
      <c r="EV203" s="333"/>
      <c r="EW203" s="333"/>
      <c r="EX203" s="333"/>
      <c r="EY203" s="333"/>
      <c r="EZ203" s="333"/>
      <c r="FA203" s="333"/>
      <c r="FB203" s="333"/>
      <c r="FC203" s="333"/>
      <c r="FD203" s="333"/>
      <c r="FE203" s="333"/>
      <c r="FF203" s="333"/>
      <c r="FG203" s="333"/>
      <c r="FH203" s="333"/>
      <c r="FI203" s="333"/>
      <c r="FJ203" s="333"/>
      <c r="FK203" s="333"/>
      <c r="FL203" s="333"/>
      <c r="FM203" s="333"/>
      <c r="FN203" s="333"/>
      <c r="FO203" s="333"/>
      <c r="FP203" s="719"/>
      <c r="FQ203" s="333"/>
      <c r="FR203" s="333"/>
      <c r="FS203" s="333"/>
      <c r="FT203" s="333"/>
      <c r="FU203" s="333"/>
      <c r="FV203" s="333"/>
      <c r="FW203" s="333"/>
      <c r="FX203" s="333"/>
      <c r="FY203" s="333"/>
      <c r="FZ203" s="333"/>
      <c r="GA203" s="333"/>
      <c r="GB203" s="333"/>
      <c r="GC203" s="333"/>
      <c r="GD203" s="333"/>
      <c r="GE203" s="333"/>
      <c r="GF203" s="333"/>
      <c r="GG203" s="333"/>
      <c r="GH203" s="333"/>
      <c r="GI203" s="333"/>
      <c r="GJ203" s="333"/>
      <c r="GK203" s="724"/>
      <c r="GL203" s="333"/>
      <c r="GM203" s="333"/>
      <c r="GN203" s="333"/>
      <c r="GO203" s="333"/>
      <c r="GP203" s="333"/>
      <c r="GQ203" s="333"/>
      <c r="GR203" s="333"/>
      <c r="GS203" s="333"/>
      <c r="IA203" s="695"/>
    </row>
    <row r="204" spans="1:235" ht="8.25" customHeight="1" x14ac:dyDescent="0.35">
      <c r="L204" s="324"/>
      <c r="M204" s="333"/>
      <c r="N204" s="333"/>
      <c r="O204" s="333"/>
      <c r="P204" s="333"/>
      <c r="Q204" s="712"/>
      <c r="R204" s="333"/>
      <c r="S204" s="333"/>
      <c r="T204" s="333"/>
      <c r="U204" s="333"/>
      <c r="V204" s="715"/>
      <c r="W204" s="333"/>
      <c r="X204" s="333"/>
      <c r="Y204" s="333"/>
      <c r="Z204" s="333"/>
      <c r="AA204" s="333"/>
      <c r="AB204" s="333"/>
      <c r="AC204" s="333"/>
      <c r="AD204" s="333"/>
      <c r="AE204" s="333"/>
      <c r="AF204" s="333"/>
      <c r="AG204" s="324"/>
      <c r="AH204" s="324"/>
      <c r="AI204" s="324"/>
      <c r="AJ204" s="324"/>
      <c r="AK204" s="951"/>
      <c r="AL204" s="952"/>
      <c r="AM204" s="952"/>
      <c r="AN204" s="952"/>
      <c r="AO204" s="952"/>
      <c r="AP204" s="952"/>
      <c r="AQ204" s="952"/>
      <c r="AR204" s="721"/>
      <c r="AS204" s="324"/>
      <c r="AT204" s="324"/>
      <c r="AU204" s="324"/>
      <c r="AV204" s="324"/>
      <c r="AW204" s="324"/>
      <c r="AX204" s="333"/>
      <c r="AY204" s="333"/>
      <c r="AZ204" s="333"/>
      <c r="BA204" s="333"/>
      <c r="BB204" s="333"/>
      <c r="BC204" s="333"/>
      <c r="BD204" s="333"/>
      <c r="BE204" s="333"/>
      <c r="BF204" s="324"/>
      <c r="BG204" s="649"/>
      <c r="BH204" s="649"/>
      <c r="BI204" s="649"/>
      <c r="BJ204" s="649"/>
      <c r="BK204" s="954"/>
      <c r="BL204" s="955"/>
      <c r="BM204" s="955"/>
      <c r="BN204" s="955"/>
      <c r="BO204" s="955"/>
      <c r="BP204" s="955"/>
      <c r="BQ204" s="955"/>
      <c r="BS204" s="324"/>
      <c r="BT204" s="324"/>
      <c r="BU204" s="324"/>
      <c r="BV204" s="324"/>
      <c r="BW204" s="324"/>
      <c r="BX204" s="324"/>
      <c r="BY204" s="333"/>
      <c r="BZ204" s="333"/>
      <c r="CA204" s="333"/>
      <c r="CB204" s="333"/>
      <c r="CC204" s="333"/>
      <c r="CD204" s="333"/>
      <c r="CE204" s="333"/>
      <c r="CF204" s="324"/>
      <c r="CG204" s="649"/>
      <c r="CH204" s="649"/>
      <c r="CI204" s="649"/>
      <c r="CJ204" s="649"/>
      <c r="CK204" s="954"/>
      <c r="CL204" s="955"/>
      <c r="CM204" s="955"/>
      <c r="CN204" s="955"/>
      <c r="CO204" s="955"/>
      <c r="CP204" s="955"/>
      <c r="CQ204" s="955"/>
      <c r="CR204" s="721"/>
      <c r="CS204" s="324"/>
      <c r="CT204" s="324"/>
      <c r="CU204" s="324"/>
      <c r="CV204" s="324"/>
      <c r="CW204" s="333"/>
      <c r="CX204" s="333"/>
      <c r="CY204" s="333"/>
      <c r="CZ204" s="333"/>
      <c r="DA204" s="333"/>
      <c r="DB204" s="333"/>
      <c r="DC204" s="333"/>
      <c r="DD204" s="333"/>
      <c r="DE204" s="333"/>
      <c r="DF204" s="324"/>
      <c r="DG204" s="649"/>
      <c r="DH204" s="649"/>
      <c r="DI204" s="649"/>
      <c r="DJ204" s="649"/>
      <c r="DK204" s="954"/>
      <c r="DL204" s="955"/>
      <c r="DM204" s="955"/>
      <c r="DN204" s="955"/>
      <c r="DO204" s="955"/>
      <c r="DP204" s="955"/>
      <c r="DQ204" s="955"/>
      <c r="DR204" s="333"/>
      <c r="DS204" s="324"/>
      <c r="DT204" s="324"/>
      <c r="DU204" s="324"/>
      <c r="DV204" s="324"/>
      <c r="DW204" s="333"/>
      <c r="DX204" s="324"/>
      <c r="DY204" s="324"/>
      <c r="DZ204" s="324"/>
      <c r="EA204" s="324"/>
      <c r="EB204" s="721"/>
      <c r="EC204" s="721"/>
      <c r="ED204" s="721"/>
      <c r="EE204" s="721"/>
      <c r="EF204" s="721"/>
      <c r="EG204" s="721"/>
      <c r="EH204" s="721"/>
      <c r="EI204" s="721"/>
      <c r="EJ204" s="324"/>
      <c r="EK204" s="324"/>
      <c r="EL204" s="324"/>
      <c r="EM204" s="324"/>
      <c r="EN204" s="333"/>
      <c r="EO204" s="333"/>
      <c r="EP204" s="333"/>
      <c r="EQ204" s="333"/>
      <c r="ER204" s="333"/>
      <c r="ES204" s="333"/>
      <c r="ET204" s="333"/>
      <c r="EU204" s="333"/>
      <c r="EV204" s="333"/>
      <c r="EW204" s="333"/>
      <c r="EX204" s="333"/>
      <c r="EY204" s="333"/>
      <c r="EZ204" s="333"/>
      <c r="FA204" s="333"/>
      <c r="FB204" s="333"/>
      <c r="FC204" s="333"/>
      <c r="FD204" s="333"/>
      <c r="FE204" s="333"/>
      <c r="FF204" s="333"/>
      <c r="FG204" s="333"/>
      <c r="FH204" s="333"/>
      <c r="FI204" s="333"/>
      <c r="FJ204" s="333"/>
      <c r="FK204" s="333"/>
      <c r="FL204" s="333"/>
      <c r="FM204" s="333"/>
      <c r="FN204" s="333"/>
      <c r="FO204" s="333"/>
      <c r="FP204" s="719"/>
      <c r="FQ204" s="333"/>
      <c r="FR204" s="333"/>
      <c r="FS204" s="333"/>
      <c r="FT204" s="333"/>
      <c r="FU204" s="333"/>
      <c r="FV204" s="333"/>
      <c r="FW204" s="333"/>
      <c r="FX204" s="333"/>
      <c r="FY204" s="333"/>
      <c r="FZ204" s="333"/>
      <c r="GA204" s="333"/>
      <c r="GB204" s="333"/>
      <c r="GC204" s="333"/>
      <c r="GD204" s="333"/>
      <c r="GE204" s="333"/>
      <c r="GF204" s="333"/>
      <c r="GG204" s="333"/>
      <c r="GH204" s="333"/>
      <c r="GI204" s="333"/>
      <c r="GJ204" s="333"/>
      <c r="GK204" s="724"/>
      <c r="GL204" s="333"/>
      <c r="GM204" s="333"/>
      <c r="GN204" s="333"/>
      <c r="GO204" s="333"/>
      <c r="GP204" s="333"/>
      <c r="GQ204" s="333"/>
      <c r="GR204" s="333"/>
      <c r="GS204" s="333"/>
      <c r="IA204" s="695"/>
    </row>
    <row r="205" spans="1:235" ht="8.25" customHeight="1" thickBot="1" x14ac:dyDescent="0.4">
      <c r="A205" s="658"/>
      <c r="B205" s="658"/>
      <c r="C205" s="658"/>
      <c r="D205" s="658"/>
      <c r="E205" s="658"/>
      <c r="F205" s="658"/>
      <c r="G205" s="658"/>
      <c r="H205" s="658"/>
      <c r="I205" s="658"/>
      <c r="J205" s="658"/>
      <c r="K205" s="658"/>
      <c r="L205" s="680"/>
      <c r="M205" s="709"/>
      <c r="N205" s="709"/>
      <c r="O205" s="709"/>
      <c r="P205" s="709"/>
      <c r="Q205" s="713"/>
      <c r="R205" s="709"/>
      <c r="S205" s="709"/>
      <c r="T205" s="709"/>
      <c r="U205" s="709"/>
      <c r="V205" s="716"/>
      <c r="W205" s="709"/>
      <c r="X205" s="333"/>
      <c r="Y205" s="333"/>
      <c r="Z205" s="333"/>
      <c r="AA205" s="333"/>
      <c r="AB205" s="333"/>
      <c r="AC205" s="333"/>
      <c r="AD205" s="333"/>
      <c r="AE205" s="333"/>
      <c r="AF205" s="333"/>
      <c r="AG205" s="333"/>
      <c r="AH205" s="333"/>
      <c r="AI205" s="333"/>
      <c r="AJ205" s="333"/>
      <c r="AK205" s="952"/>
      <c r="AL205" s="952"/>
      <c r="AM205" s="952"/>
      <c r="AN205" s="952"/>
      <c r="AO205" s="952"/>
      <c r="AP205" s="952"/>
      <c r="AQ205" s="952"/>
      <c r="AR205" s="709"/>
      <c r="AS205" s="709"/>
      <c r="AT205" s="709"/>
      <c r="AU205" s="709"/>
      <c r="AV205" s="709"/>
      <c r="AW205" s="709"/>
      <c r="AX205" s="709"/>
      <c r="AY205" s="709"/>
      <c r="AZ205" s="709"/>
      <c r="BA205" s="709"/>
      <c r="BB205" s="709"/>
      <c r="BC205" s="709"/>
      <c r="BD205" s="709"/>
      <c r="BE205" s="709"/>
      <c r="BF205" s="333"/>
      <c r="BG205" s="333"/>
      <c r="BH205" s="333"/>
      <c r="BI205" s="333"/>
      <c r="BJ205" s="333"/>
      <c r="BK205" s="955"/>
      <c r="BL205" s="955"/>
      <c r="BM205" s="955"/>
      <c r="BN205" s="955"/>
      <c r="BO205" s="955"/>
      <c r="BP205" s="955"/>
      <c r="BQ205" s="955"/>
      <c r="BS205" s="445"/>
      <c r="BT205" s="445"/>
      <c r="BU205" s="445"/>
      <c r="BV205" s="324"/>
      <c r="BW205" s="324"/>
      <c r="BX205" s="680"/>
      <c r="BY205" s="709"/>
      <c r="BZ205" s="709"/>
      <c r="CA205" s="709"/>
      <c r="CB205" s="709"/>
      <c r="CC205" s="709"/>
      <c r="CD205" s="709"/>
      <c r="CE205" s="709"/>
      <c r="CF205" s="709"/>
      <c r="CG205" s="709"/>
      <c r="CH205" s="709"/>
      <c r="CI205" s="709"/>
      <c r="CJ205" s="709"/>
      <c r="CK205" s="955"/>
      <c r="CL205" s="955"/>
      <c r="CM205" s="955"/>
      <c r="CN205" s="955"/>
      <c r="CO205" s="955"/>
      <c r="CP205" s="955"/>
      <c r="CQ205" s="955"/>
      <c r="CR205" s="709"/>
      <c r="CS205" s="709"/>
      <c r="CT205" s="709"/>
      <c r="CU205" s="709"/>
      <c r="CV205" s="709"/>
      <c r="CW205" s="709"/>
      <c r="CX205" s="709"/>
      <c r="CY205" s="709"/>
      <c r="CZ205" s="709"/>
      <c r="DA205" s="709"/>
      <c r="DB205" s="709"/>
      <c r="DC205" s="709"/>
      <c r="DD205" s="709"/>
      <c r="DE205" s="709"/>
      <c r="DF205" s="333"/>
      <c r="DG205" s="333"/>
      <c r="DH205" s="333"/>
      <c r="DI205" s="333"/>
      <c r="DJ205" s="333"/>
      <c r="DK205" s="955"/>
      <c r="DL205" s="955"/>
      <c r="DM205" s="955"/>
      <c r="DN205" s="955"/>
      <c r="DO205" s="955"/>
      <c r="DP205" s="955"/>
      <c r="DQ205" s="955"/>
      <c r="DR205" s="709"/>
      <c r="DS205" s="709"/>
      <c r="DT205" s="709"/>
      <c r="DU205" s="709"/>
      <c r="DV205" s="709"/>
      <c r="DW205" s="709"/>
      <c r="DX205" s="709"/>
      <c r="DY205" s="709"/>
      <c r="DZ205" s="709"/>
      <c r="EA205" s="709"/>
      <c r="EB205" s="709"/>
      <c r="EC205" s="709"/>
      <c r="ED205" s="709"/>
      <c r="EE205" s="709"/>
      <c r="EF205" s="709"/>
      <c r="EG205" s="709"/>
      <c r="EH205" s="709"/>
      <c r="EI205" s="709"/>
      <c r="EJ205" s="333"/>
      <c r="EK205" s="333"/>
      <c r="EL205" s="333"/>
      <c r="EM205" s="333"/>
      <c r="EN205" s="333"/>
      <c r="EO205" s="333"/>
      <c r="EP205" s="333"/>
      <c r="EQ205" s="333"/>
      <c r="ER205" s="333"/>
      <c r="ES205" s="333"/>
      <c r="ET205" s="333"/>
      <c r="EU205" s="333"/>
      <c r="EV205" s="333"/>
      <c r="EW205" s="333"/>
      <c r="EX205" s="333"/>
      <c r="EY205" s="333"/>
      <c r="EZ205" s="333"/>
      <c r="FA205" s="333"/>
      <c r="FB205" s="333"/>
      <c r="FC205" s="333"/>
      <c r="FD205" s="333"/>
      <c r="FE205" s="333"/>
      <c r="FF205" s="333"/>
      <c r="FG205" s="333"/>
      <c r="FH205" s="333"/>
      <c r="FI205" s="333"/>
      <c r="FJ205" s="333"/>
      <c r="FK205" s="333"/>
      <c r="FL205" s="333"/>
      <c r="FM205" s="333"/>
      <c r="FN205" s="333"/>
      <c r="FO205" s="333"/>
      <c r="FP205" s="720"/>
      <c r="FQ205" s="709"/>
      <c r="FR205" s="709"/>
      <c r="FS205" s="709"/>
      <c r="FT205" s="709"/>
      <c r="FU205" s="709"/>
      <c r="FV205" s="709"/>
      <c r="FW205" s="709"/>
      <c r="FX205" s="709"/>
      <c r="FY205" s="709"/>
      <c r="FZ205" s="333"/>
      <c r="GA205" s="333"/>
      <c r="GB205" s="333"/>
      <c r="GC205" s="333"/>
      <c r="GD205" s="333"/>
      <c r="GE205" s="333"/>
      <c r="GF205" s="333"/>
      <c r="GG205" s="333"/>
      <c r="GH205" s="333"/>
      <c r="GI205" s="333"/>
      <c r="GJ205" s="709"/>
      <c r="GK205" s="725"/>
      <c r="GL205" s="333"/>
      <c r="GM205" s="333"/>
      <c r="GN205" s="333"/>
      <c r="GO205" s="333"/>
      <c r="GP205" s="333"/>
      <c r="GQ205" s="333"/>
      <c r="GR205" s="333"/>
      <c r="GS205" s="333"/>
      <c r="GT205" s="333"/>
      <c r="GU205" s="333"/>
      <c r="GV205" s="333"/>
      <c r="GW205" s="333"/>
      <c r="GX205" s="333"/>
      <c r="GY205" s="333"/>
      <c r="GZ205" s="333"/>
      <c r="HA205" s="333"/>
      <c r="HB205" s="333"/>
      <c r="HC205" s="333"/>
      <c r="HD205" s="333"/>
      <c r="HE205" s="333"/>
      <c r="HF205" s="333"/>
      <c r="HG205" s="333"/>
      <c r="IA205" s="695"/>
    </row>
    <row r="206" spans="1:235" ht="8.25" customHeight="1" thickTop="1" x14ac:dyDescent="0.35">
      <c r="L206" s="324"/>
      <c r="M206" s="333"/>
      <c r="N206" s="333"/>
      <c r="O206" s="333"/>
      <c r="P206" s="333"/>
      <c r="Q206" s="333"/>
      <c r="R206" s="333"/>
      <c r="S206" s="333"/>
      <c r="T206" s="333"/>
      <c r="U206" s="333"/>
      <c r="V206" s="333"/>
      <c r="W206" s="333"/>
      <c r="X206" s="717"/>
      <c r="Y206" s="717"/>
      <c r="Z206" s="717"/>
      <c r="AA206" s="717"/>
      <c r="AB206" s="717"/>
      <c r="AC206" s="717"/>
      <c r="AD206" s="717"/>
      <c r="AE206" s="717"/>
      <c r="AF206" s="717"/>
      <c r="AG206" s="717"/>
      <c r="AH206" s="717"/>
      <c r="AI206" s="717"/>
      <c r="AJ206" s="717"/>
      <c r="AK206" s="952"/>
      <c r="AL206" s="952"/>
      <c r="AM206" s="952"/>
      <c r="AN206" s="952"/>
      <c r="AO206" s="952"/>
      <c r="AP206" s="952"/>
      <c r="AQ206" s="952"/>
      <c r="AR206" s="333"/>
      <c r="AS206" s="333"/>
      <c r="AT206" s="333"/>
      <c r="AU206" s="333"/>
      <c r="AV206" s="333"/>
      <c r="AW206" s="333"/>
      <c r="AX206" s="333"/>
      <c r="AY206" s="333"/>
      <c r="AZ206" s="333"/>
      <c r="BA206" s="333"/>
      <c r="BB206" s="333"/>
      <c r="BC206" s="333"/>
      <c r="BD206" s="333"/>
      <c r="BE206" s="333"/>
      <c r="BF206" s="717"/>
      <c r="BG206" s="717"/>
      <c r="BH206" s="717"/>
      <c r="BI206" s="717"/>
      <c r="BJ206" s="717"/>
      <c r="BK206" s="955"/>
      <c r="BL206" s="955"/>
      <c r="BM206" s="955"/>
      <c r="BN206" s="955"/>
      <c r="BO206" s="955"/>
      <c r="BP206" s="955"/>
      <c r="BQ206" s="955"/>
      <c r="BS206" s="718"/>
      <c r="BT206" s="718"/>
      <c r="BU206" s="718"/>
      <c r="BV206" s="682"/>
      <c r="BW206" s="682"/>
      <c r="BX206" s="333"/>
      <c r="BY206" s="333"/>
      <c r="BZ206" s="333"/>
      <c r="CA206" s="333"/>
      <c r="CB206" s="333"/>
      <c r="CC206" s="333"/>
      <c r="CD206" s="333"/>
      <c r="CE206" s="333"/>
      <c r="CF206" s="333"/>
      <c r="CG206" s="333"/>
      <c r="CH206" s="333"/>
      <c r="CI206" s="333"/>
      <c r="CJ206" s="333"/>
      <c r="CK206" s="955"/>
      <c r="CL206" s="955"/>
      <c r="CM206" s="955"/>
      <c r="CN206" s="955"/>
      <c r="CO206" s="955"/>
      <c r="CP206" s="955"/>
      <c r="CQ206" s="955"/>
      <c r="CR206" s="333"/>
      <c r="CS206" s="333"/>
      <c r="CT206" s="333"/>
      <c r="CU206" s="333"/>
      <c r="CV206" s="333"/>
      <c r="CW206" s="333"/>
      <c r="CX206" s="333"/>
      <c r="CY206" s="333"/>
      <c r="CZ206" s="333"/>
      <c r="DA206" s="333"/>
      <c r="DB206" s="333"/>
      <c r="DC206" s="333"/>
      <c r="DD206" s="333"/>
      <c r="DE206" s="333"/>
      <c r="DF206" s="717"/>
      <c r="DG206" s="717"/>
      <c r="DH206" s="717"/>
      <c r="DI206" s="717"/>
      <c r="DJ206" s="717"/>
      <c r="DK206" s="955"/>
      <c r="DL206" s="955"/>
      <c r="DM206" s="955"/>
      <c r="DN206" s="955"/>
      <c r="DO206" s="955"/>
      <c r="DP206" s="955"/>
      <c r="DQ206" s="955"/>
      <c r="DR206" s="333"/>
      <c r="DS206" s="333"/>
      <c r="DT206" s="333"/>
      <c r="DU206" s="333"/>
      <c r="DV206" s="333"/>
      <c r="DW206" s="333"/>
      <c r="DX206" s="333"/>
      <c r="DY206" s="333"/>
      <c r="DZ206" s="333"/>
      <c r="EA206" s="333"/>
      <c r="EB206" s="333"/>
      <c r="EC206" s="333"/>
      <c r="ED206" s="333"/>
      <c r="EE206" s="333"/>
      <c r="EF206" s="333"/>
      <c r="EG206" s="333"/>
      <c r="EH206" s="333"/>
      <c r="EI206" s="333"/>
      <c r="EJ206" s="717"/>
      <c r="EK206" s="717"/>
      <c r="EL206" s="717"/>
      <c r="EM206" s="717"/>
      <c r="EN206" s="717"/>
      <c r="EO206" s="717"/>
      <c r="EP206" s="717"/>
      <c r="EQ206" s="717"/>
      <c r="ER206" s="717"/>
      <c r="ES206" s="717"/>
      <c r="ET206" s="717"/>
      <c r="EU206" s="717"/>
      <c r="EV206" s="717"/>
      <c r="EW206" s="717"/>
      <c r="EX206" s="717"/>
      <c r="EY206" s="717"/>
      <c r="EZ206" s="717"/>
      <c r="FA206" s="717"/>
      <c r="FB206" s="717"/>
      <c r="FC206" s="717"/>
      <c r="FD206" s="717"/>
      <c r="FE206" s="717"/>
      <c r="FF206" s="717"/>
      <c r="FG206" s="717"/>
      <c r="FH206" s="717"/>
      <c r="FI206" s="717"/>
      <c r="FJ206" s="717"/>
      <c r="FK206" s="717"/>
      <c r="FL206" s="717"/>
      <c r="FM206" s="717"/>
      <c r="FN206" s="717"/>
      <c r="FO206" s="717"/>
      <c r="FP206" s="717"/>
      <c r="FQ206" s="717"/>
      <c r="FR206" s="717"/>
      <c r="FS206" s="717"/>
      <c r="FT206" s="717"/>
      <c r="FU206" s="717"/>
      <c r="FV206" s="717"/>
      <c r="FW206" s="717"/>
      <c r="FX206" s="717"/>
      <c r="FY206" s="717"/>
      <c r="FZ206" s="717"/>
      <c r="GA206" s="717"/>
      <c r="GB206" s="717"/>
      <c r="GC206" s="717"/>
      <c r="GD206" s="717"/>
      <c r="GE206" s="717"/>
      <c r="GF206" s="717"/>
      <c r="GG206" s="717"/>
      <c r="GH206" s="717"/>
      <c r="GI206" s="717"/>
      <c r="GJ206" s="717"/>
      <c r="GK206" s="717"/>
      <c r="GL206" s="717"/>
      <c r="GM206" s="717"/>
      <c r="GN206" s="717"/>
      <c r="GO206" s="717"/>
      <c r="GP206" s="717"/>
      <c r="GQ206" s="717"/>
      <c r="GR206" s="717"/>
      <c r="GS206" s="717"/>
      <c r="GT206" s="717"/>
      <c r="GU206" s="717"/>
      <c r="GV206" s="717"/>
      <c r="GW206" s="717"/>
      <c r="GX206" s="717"/>
      <c r="GY206" s="717"/>
      <c r="GZ206" s="717"/>
      <c r="HA206" s="717"/>
      <c r="HB206" s="717"/>
      <c r="HC206" s="717"/>
      <c r="HD206" s="717"/>
      <c r="HE206" s="717"/>
      <c r="HF206" s="717"/>
      <c r="HG206" s="717"/>
      <c r="HH206" s="650"/>
      <c r="HI206" s="650"/>
      <c r="HJ206" s="650"/>
      <c r="HK206" s="650"/>
      <c r="HL206" s="650"/>
      <c r="HM206" s="650"/>
      <c r="HN206" s="650"/>
      <c r="HO206" s="650"/>
      <c r="HP206" s="650"/>
      <c r="HQ206" s="650"/>
      <c r="HR206" s="650"/>
      <c r="HS206" s="650"/>
      <c r="HT206" s="650"/>
      <c r="HU206" s="650"/>
      <c r="HV206" s="650"/>
      <c r="HW206" s="650"/>
      <c r="HX206" s="650"/>
      <c r="HY206" s="650"/>
      <c r="HZ206" s="650"/>
    </row>
    <row r="207" spans="1:235" ht="8.25" customHeight="1" x14ac:dyDescent="0.35">
      <c r="L207" s="324"/>
      <c r="M207" s="333"/>
      <c r="N207" s="333"/>
      <c r="O207" s="333"/>
      <c r="P207" s="333"/>
      <c r="Q207" s="333"/>
      <c r="R207" s="333"/>
      <c r="S207" s="333"/>
      <c r="T207" s="333"/>
      <c r="U207" s="333"/>
      <c r="V207" s="333"/>
      <c r="W207" s="333"/>
      <c r="X207" s="333"/>
      <c r="Y207" s="333"/>
      <c r="Z207" s="333"/>
      <c r="AA207" s="333"/>
      <c r="AB207" s="333"/>
      <c r="AC207" s="333"/>
      <c r="AD207" s="333"/>
      <c r="AE207" s="333"/>
      <c r="AF207" s="333"/>
      <c r="AG207" s="333"/>
      <c r="AH207" s="333"/>
      <c r="AI207" s="333"/>
      <c r="AJ207" s="333"/>
      <c r="AK207" s="952"/>
      <c r="AL207" s="952"/>
      <c r="AM207" s="952"/>
      <c r="AN207" s="952"/>
      <c r="AO207" s="952"/>
      <c r="AP207" s="952"/>
      <c r="AQ207" s="952"/>
      <c r="AR207" s="333"/>
      <c r="AS207" s="333"/>
      <c r="AT207" s="333"/>
      <c r="AU207" s="333"/>
      <c r="AV207" s="333"/>
      <c r="AW207" s="333"/>
      <c r="AX207" s="333"/>
      <c r="AY207" s="333"/>
      <c r="AZ207" s="333"/>
      <c r="BA207" s="333"/>
      <c r="BB207" s="333"/>
      <c r="BC207" s="333"/>
      <c r="BD207" s="333"/>
      <c r="BE207" s="333"/>
      <c r="BF207" s="333"/>
      <c r="BG207" s="333"/>
      <c r="BH207" s="333"/>
      <c r="BI207" s="333"/>
      <c r="BJ207" s="333"/>
      <c r="BK207" s="955"/>
      <c r="BL207" s="955"/>
      <c r="BM207" s="955"/>
      <c r="BN207" s="955"/>
      <c r="BO207" s="955"/>
      <c r="BP207" s="955"/>
      <c r="BQ207" s="955"/>
      <c r="BS207" s="333"/>
      <c r="BT207" s="333"/>
      <c r="BU207" s="333"/>
      <c r="BV207" s="333"/>
      <c r="BW207" s="333"/>
      <c r="BX207" s="333"/>
      <c r="BY207" s="333"/>
      <c r="BZ207" s="333"/>
      <c r="CA207" s="333"/>
      <c r="CB207" s="333"/>
      <c r="CC207" s="333"/>
      <c r="CD207" s="333"/>
      <c r="CE207" s="333"/>
      <c r="CF207" s="333"/>
      <c r="CG207" s="333"/>
      <c r="CH207" s="333"/>
      <c r="CI207" s="333"/>
      <c r="CJ207" s="333"/>
      <c r="CK207" s="955"/>
      <c r="CL207" s="955"/>
      <c r="CM207" s="955"/>
      <c r="CN207" s="955"/>
      <c r="CO207" s="955"/>
      <c r="CP207" s="955"/>
      <c r="CQ207" s="955"/>
      <c r="CR207" s="333"/>
      <c r="CS207" s="333"/>
      <c r="CT207" s="333"/>
      <c r="CU207" s="333"/>
      <c r="CV207" s="333"/>
      <c r="CW207" s="333"/>
      <c r="CX207" s="333"/>
      <c r="CY207" s="333"/>
      <c r="CZ207" s="333"/>
      <c r="DA207" s="333"/>
      <c r="DB207" s="333"/>
      <c r="DC207" s="333"/>
      <c r="DD207" s="333"/>
      <c r="DE207" s="333"/>
      <c r="DF207" s="333"/>
      <c r="DG207" s="333"/>
      <c r="DH207" s="333"/>
      <c r="DI207" s="333"/>
      <c r="DJ207" s="333"/>
      <c r="DK207" s="955"/>
      <c r="DL207" s="955"/>
      <c r="DM207" s="955"/>
      <c r="DN207" s="955"/>
      <c r="DO207" s="955"/>
      <c r="DP207" s="955"/>
      <c r="DQ207" s="955"/>
      <c r="DR207" s="333"/>
      <c r="DS207" s="333"/>
      <c r="DT207" s="333"/>
      <c r="DU207" s="333"/>
      <c r="DV207" s="333"/>
      <c r="DW207" s="333"/>
      <c r="DX207" s="333"/>
      <c r="DY207" s="333"/>
      <c r="DZ207" s="333"/>
      <c r="EA207" s="333"/>
      <c r="EB207" s="333"/>
      <c r="EC207" s="333"/>
      <c r="ED207" s="333"/>
      <c r="EE207" s="333"/>
      <c r="EF207" s="333"/>
      <c r="EG207" s="333"/>
      <c r="EH207" s="333"/>
      <c r="EI207" s="333"/>
      <c r="EJ207" s="333"/>
      <c r="EK207" s="333"/>
      <c r="EL207" s="333"/>
      <c r="EM207" s="333"/>
      <c r="EN207" s="333"/>
      <c r="EO207" s="333"/>
      <c r="EP207" s="333"/>
      <c r="EQ207" s="333"/>
      <c r="ER207" s="333"/>
      <c r="ES207" s="333"/>
      <c r="ET207" s="333"/>
      <c r="EU207" s="333"/>
      <c r="EV207" s="333"/>
      <c r="EW207" s="333"/>
      <c r="EX207" s="333"/>
      <c r="EY207" s="333"/>
      <c r="EZ207" s="333"/>
      <c r="FA207" s="333"/>
      <c r="FB207" s="333"/>
      <c r="FC207" s="333"/>
      <c r="FD207" s="333"/>
      <c r="FE207" s="333"/>
      <c r="FF207" s="333"/>
      <c r="FG207" s="333"/>
      <c r="FH207" s="333"/>
      <c r="FI207" s="333"/>
      <c r="FJ207" s="333"/>
      <c r="FK207" s="333"/>
      <c r="FL207" s="333"/>
      <c r="FM207" s="333"/>
      <c r="FN207" s="333"/>
      <c r="FO207" s="333"/>
      <c r="FP207" s="333"/>
      <c r="FQ207" s="333"/>
      <c r="FR207" s="333"/>
      <c r="FS207" s="333"/>
      <c r="FT207" s="333"/>
      <c r="FU207" s="333"/>
      <c r="FV207" s="333"/>
      <c r="FW207" s="333"/>
      <c r="FX207" s="333"/>
      <c r="FY207" s="333"/>
      <c r="FZ207" s="333"/>
      <c r="GA207" s="333"/>
      <c r="GB207" s="333"/>
      <c r="GC207" s="333"/>
      <c r="GD207" s="333"/>
      <c r="GE207" s="333"/>
      <c r="GF207" s="333"/>
      <c r="GG207" s="333"/>
      <c r="GH207" s="333"/>
      <c r="GI207" s="333"/>
      <c r="GJ207" s="333"/>
      <c r="GK207" s="333"/>
      <c r="GL207" s="333"/>
      <c r="GM207" s="333"/>
      <c r="GN207" s="333"/>
      <c r="GO207" s="333"/>
      <c r="GP207" s="333"/>
      <c r="GQ207" s="333"/>
      <c r="GR207" s="333"/>
      <c r="GS207" s="333"/>
      <c r="GT207" s="333"/>
      <c r="GU207" s="333"/>
      <c r="GV207" s="333"/>
      <c r="GW207" s="333"/>
      <c r="GX207" s="333"/>
      <c r="GY207" s="333"/>
      <c r="GZ207" s="333"/>
      <c r="HA207" s="333"/>
      <c r="HB207" s="333"/>
      <c r="HC207" s="333"/>
      <c r="HD207" s="333"/>
      <c r="HE207" s="333"/>
      <c r="HF207" s="333"/>
      <c r="HG207" s="333"/>
    </row>
    <row r="208" spans="1:235" ht="8.25" customHeight="1" x14ac:dyDescent="0.35">
      <c r="L208" s="324"/>
      <c r="M208" s="333"/>
      <c r="N208" s="333"/>
      <c r="O208" s="333"/>
      <c r="P208" s="333"/>
      <c r="Q208" s="333"/>
      <c r="R208" s="333"/>
      <c r="S208" s="333"/>
      <c r="T208" s="333"/>
      <c r="U208" s="333"/>
      <c r="V208" s="333"/>
      <c r="W208" s="333"/>
      <c r="X208" s="333"/>
      <c r="Y208" s="333"/>
      <c r="Z208" s="333"/>
      <c r="AA208" s="333"/>
      <c r="AB208" s="333"/>
      <c r="AC208" s="333"/>
      <c r="AD208" s="333"/>
      <c r="AE208" s="333"/>
      <c r="AF208" s="333"/>
      <c r="AG208" s="333"/>
      <c r="AH208" s="333"/>
      <c r="AI208" s="333"/>
      <c r="AJ208" s="333"/>
      <c r="AK208" s="333"/>
      <c r="AL208" s="333"/>
      <c r="AM208" s="333"/>
      <c r="AN208" s="333"/>
      <c r="AO208" s="333"/>
      <c r="AP208" s="333"/>
      <c r="AQ208" s="333"/>
      <c r="AR208" s="333"/>
      <c r="AS208" s="333"/>
      <c r="AT208" s="333"/>
      <c r="AU208" s="333"/>
      <c r="AV208" s="333"/>
      <c r="AW208" s="333"/>
      <c r="AX208" s="333"/>
      <c r="AY208" s="333"/>
      <c r="AZ208" s="333"/>
      <c r="BA208" s="333"/>
      <c r="BB208" s="333"/>
      <c r="BC208" s="333"/>
      <c r="BD208" s="333"/>
      <c r="BE208" s="333"/>
      <c r="BF208" s="333"/>
      <c r="BG208" s="333"/>
      <c r="BH208" s="333"/>
      <c r="BI208" s="333"/>
      <c r="BJ208" s="333"/>
      <c r="BK208" s="333"/>
      <c r="BS208" s="333"/>
      <c r="BT208" s="333"/>
      <c r="BU208" s="333"/>
      <c r="BV208" s="333"/>
      <c r="BW208" s="333"/>
      <c r="BX208" s="333"/>
      <c r="BY208" s="333"/>
      <c r="BZ208" s="333"/>
      <c r="CA208" s="333"/>
      <c r="CB208" s="333"/>
      <c r="CC208" s="333"/>
      <c r="CD208" s="333"/>
      <c r="CE208" s="333"/>
      <c r="CF208" s="333"/>
      <c r="CG208" s="333"/>
      <c r="CH208" s="333"/>
      <c r="CI208" s="333"/>
      <c r="CJ208" s="333"/>
      <c r="CK208" s="333"/>
      <c r="CL208" s="333"/>
      <c r="CM208" s="333"/>
      <c r="CN208" s="333"/>
      <c r="CO208" s="333"/>
      <c r="CP208" s="333"/>
      <c r="CQ208" s="333"/>
      <c r="CR208" s="333"/>
      <c r="CS208" s="333"/>
      <c r="CT208" s="333"/>
      <c r="CU208" s="333"/>
      <c r="CV208" s="333"/>
      <c r="CW208" s="333"/>
      <c r="CX208" s="333"/>
      <c r="CY208" s="333"/>
      <c r="CZ208" s="333"/>
      <c r="DA208" s="333"/>
      <c r="DB208" s="333"/>
      <c r="DC208" s="333"/>
      <c r="DD208" s="333"/>
      <c r="DE208" s="333"/>
      <c r="DF208" s="333"/>
      <c r="DG208" s="333"/>
      <c r="DH208" s="333"/>
      <c r="DI208" s="333"/>
      <c r="DJ208" s="333"/>
      <c r="DK208" s="333"/>
      <c r="DL208" s="333"/>
      <c r="DM208" s="333"/>
      <c r="DN208" s="333"/>
      <c r="DO208" s="333"/>
      <c r="DP208" s="333"/>
      <c r="DQ208" s="333"/>
      <c r="DR208" s="333"/>
      <c r="DS208" s="333"/>
      <c r="DT208" s="333"/>
      <c r="DU208" s="333"/>
      <c r="DV208" s="333"/>
      <c r="DW208" s="333"/>
      <c r="DX208" s="333"/>
      <c r="DY208" s="333"/>
      <c r="DZ208" s="333"/>
      <c r="EA208" s="333"/>
      <c r="EB208" s="333"/>
      <c r="EC208" s="333"/>
      <c r="ED208" s="333"/>
      <c r="EE208" s="333"/>
      <c r="EF208" s="333"/>
      <c r="EG208" s="333"/>
      <c r="EH208" s="333"/>
      <c r="EI208" s="333"/>
      <c r="EJ208" s="333"/>
      <c r="EK208" s="333"/>
      <c r="EL208" s="333"/>
      <c r="EM208" s="333"/>
      <c r="EN208" s="333"/>
      <c r="EO208" s="333"/>
      <c r="EP208" s="333"/>
      <c r="EQ208" s="333"/>
      <c r="ER208" s="333"/>
      <c r="ES208" s="333"/>
      <c r="ET208" s="333"/>
      <c r="EU208" s="333"/>
      <c r="EV208" s="333"/>
      <c r="EW208" s="333"/>
      <c r="EX208" s="333"/>
      <c r="EY208" s="333"/>
      <c r="EZ208" s="333"/>
      <c r="FA208" s="333"/>
      <c r="FB208" s="333"/>
      <c r="FC208" s="333"/>
      <c r="FD208" s="333"/>
      <c r="FE208" s="333"/>
      <c r="FF208" s="333"/>
      <c r="FG208" s="333"/>
      <c r="FH208" s="333"/>
      <c r="FI208" s="333"/>
      <c r="FJ208" s="333"/>
      <c r="FK208" s="333"/>
      <c r="FL208" s="333"/>
      <c r="FM208" s="333"/>
      <c r="FN208" s="333"/>
      <c r="FO208" s="333"/>
      <c r="FP208" s="333"/>
      <c r="FQ208" s="333"/>
      <c r="FR208" s="333"/>
      <c r="FS208" s="333"/>
      <c r="FT208" s="333"/>
      <c r="FU208" s="333"/>
      <c r="FV208" s="333"/>
      <c r="FW208" s="333"/>
      <c r="FX208" s="333"/>
      <c r="FY208" s="333"/>
      <c r="FZ208" s="333"/>
      <c r="GA208" s="333"/>
      <c r="GB208" s="333"/>
      <c r="GC208" s="333"/>
      <c r="GD208" s="333"/>
      <c r="GE208" s="333"/>
      <c r="GF208" s="333"/>
      <c r="GG208" s="333"/>
      <c r="GH208" s="333"/>
      <c r="GI208" s="333"/>
      <c r="GJ208" s="333"/>
      <c r="GK208" s="333"/>
      <c r="GL208" s="333"/>
      <c r="GM208" s="333"/>
      <c r="GN208" s="333"/>
      <c r="GO208" s="333"/>
      <c r="GP208" s="333"/>
      <c r="GQ208" s="333"/>
      <c r="GR208" s="333"/>
      <c r="GS208" s="333"/>
      <c r="GT208" s="333"/>
      <c r="GU208" s="333"/>
      <c r="GV208" s="333"/>
      <c r="GW208" s="333"/>
      <c r="GX208" s="333"/>
      <c r="GY208" s="333"/>
      <c r="GZ208" s="333"/>
      <c r="HA208" s="333"/>
      <c r="HB208" s="333"/>
      <c r="HC208" s="333"/>
      <c r="HD208" s="333"/>
      <c r="HE208" s="333"/>
      <c r="HF208" s="333"/>
      <c r="HG208" s="333"/>
    </row>
    <row r="209" spans="12:223" ht="8.25" customHeight="1" x14ac:dyDescent="0.35">
      <c r="L209" s="324"/>
      <c r="M209" s="333"/>
      <c r="N209" s="333"/>
      <c r="O209" s="333"/>
      <c r="P209" s="333"/>
      <c r="Q209" s="333"/>
      <c r="R209" s="333"/>
      <c r="S209" s="333"/>
      <c r="T209" s="333"/>
      <c r="U209" s="333"/>
      <c r="V209" s="333"/>
      <c r="W209" s="333"/>
      <c r="X209" s="333"/>
      <c r="Y209" s="333"/>
      <c r="Z209" s="333"/>
      <c r="AA209" s="333"/>
      <c r="AB209" s="333"/>
      <c r="AC209" s="333"/>
      <c r="AD209" s="333"/>
      <c r="AE209" s="333"/>
      <c r="AF209" s="333"/>
      <c r="AG209" s="333"/>
      <c r="AH209" s="333"/>
      <c r="AI209" s="333"/>
      <c r="AJ209" s="333"/>
      <c r="AK209" s="333"/>
      <c r="AL209" s="333"/>
      <c r="AM209" s="333"/>
      <c r="AN209" s="333"/>
      <c r="AO209" s="333"/>
      <c r="AP209" s="333"/>
      <c r="AQ209" s="333"/>
      <c r="AR209" s="333"/>
      <c r="AS209" s="333"/>
      <c r="AT209" s="333"/>
      <c r="AU209" s="333"/>
      <c r="AV209" s="333"/>
      <c r="AW209" s="333"/>
      <c r="AX209" s="333"/>
      <c r="AY209" s="333"/>
      <c r="AZ209" s="333"/>
      <c r="BA209" s="333"/>
      <c r="BB209" s="333"/>
      <c r="BC209" s="333"/>
      <c r="BD209" s="333"/>
      <c r="BE209" s="333"/>
      <c r="BF209" s="333"/>
      <c r="BG209" s="333"/>
      <c r="BH209" s="333"/>
      <c r="BI209" s="333"/>
      <c r="BJ209" s="333"/>
      <c r="BK209" s="333"/>
      <c r="BS209" s="333"/>
      <c r="BT209" s="333"/>
      <c r="BU209" s="333"/>
      <c r="BV209" s="333"/>
      <c r="BW209" s="333"/>
      <c r="BX209" s="333"/>
      <c r="BY209" s="333"/>
      <c r="BZ209" s="333"/>
      <c r="CA209" s="333"/>
      <c r="CB209" s="333"/>
      <c r="CC209" s="333"/>
      <c r="CD209" s="333"/>
      <c r="CE209" s="333"/>
      <c r="CF209" s="333"/>
      <c r="CG209" s="333"/>
      <c r="CH209" s="333"/>
      <c r="CI209" s="333"/>
      <c r="CJ209" s="333"/>
      <c r="CK209" s="333"/>
      <c r="CL209" s="333"/>
      <c r="CM209" s="333"/>
      <c r="CN209" s="333"/>
      <c r="CO209" s="333"/>
      <c r="CP209" s="333"/>
      <c r="CQ209" s="333"/>
      <c r="CR209" s="333"/>
      <c r="CS209" s="333"/>
      <c r="CT209" s="333"/>
      <c r="CU209" s="333"/>
      <c r="CV209" s="333"/>
      <c r="CW209" s="333"/>
      <c r="CX209" s="333"/>
      <c r="CY209" s="333"/>
      <c r="CZ209" s="333"/>
      <c r="DA209" s="333"/>
      <c r="DB209" s="333"/>
      <c r="DC209" s="333"/>
      <c r="DD209" s="333"/>
      <c r="DE209" s="333"/>
      <c r="DF209" s="333"/>
      <c r="DG209" s="333"/>
      <c r="DH209" s="333"/>
      <c r="DI209" s="333"/>
      <c r="DJ209" s="333"/>
      <c r="DK209" s="333"/>
      <c r="DL209" s="333"/>
      <c r="DM209" s="333"/>
      <c r="DN209" s="333"/>
      <c r="DO209" s="333"/>
      <c r="DP209" s="333"/>
      <c r="DQ209" s="333"/>
      <c r="DR209" s="333"/>
      <c r="DS209" s="333"/>
      <c r="DT209" s="333"/>
      <c r="DU209" s="333"/>
      <c r="DV209" s="333"/>
      <c r="DW209" s="333"/>
      <c r="DX209" s="333"/>
      <c r="DY209" s="333"/>
      <c r="DZ209" s="333"/>
      <c r="EA209" s="333"/>
      <c r="EB209" s="333"/>
      <c r="EC209" s="333"/>
      <c r="ED209" s="333"/>
      <c r="EE209" s="333"/>
      <c r="EF209" s="333"/>
      <c r="EG209" s="333"/>
      <c r="EH209" s="333"/>
      <c r="EI209" s="333"/>
      <c r="EJ209" s="333"/>
      <c r="EK209" s="333"/>
      <c r="EL209" s="333"/>
      <c r="EM209" s="333"/>
      <c r="EN209" s="333"/>
      <c r="EO209" s="333"/>
      <c r="EP209" s="333"/>
      <c r="EQ209" s="333"/>
      <c r="ER209" s="333"/>
      <c r="ES209" s="333"/>
      <c r="ET209" s="333"/>
      <c r="EU209" s="333"/>
      <c r="EV209" s="333"/>
      <c r="EW209" s="333"/>
      <c r="EX209" s="333"/>
      <c r="EY209" s="333"/>
      <c r="EZ209" s="333"/>
      <c r="FA209" s="333"/>
      <c r="FB209" s="333"/>
      <c r="FC209" s="333"/>
      <c r="FD209" s="333"/>
      <c r="FE209" s="333"/>
      <c r="FF209" s="333"/>
      <c r="FG209" s="333"/>
      <c r="FH209" s="333"/>
      <c r="FI209" s="333"/>
      <c r="FJ209" s="333"/>
      <c r="FK209" s="333"/>
      <c r="FL209" s="333"/>
      <c r="FM209" s="333"/>
      <c r="FN209" s="333"/>
      <c r="FO209" s="333"/>
      <c r="FP209" s="333"/>
      <c r="FQ209" s="333"/>
      <c r="FR209" s="333"/>
      <c r="FS209" s="333"/>
      <c r="FT209" s="333"/>
      <c r="FU209" s="333"/>
      <c r="FV209" s="333"/>
      <c r="FW209" s="333"/>
      <c r="FX209" s="333"/>
      <c r="FY209" s="333"/>
      <c r="FZ209" s="333"/>
      <c r="GA209" s="333"/>
      <c r="GB209" s="333"/>
      <c r="GC209" s="333"/>
      <c r="GD209" s="333"/>
      <c r="GE209" s="333"/>
      <c r="GF209" s="333"/>
      <c r="GG209" s="333"/>
      <c r="GH209" s="333"/>
      <c r="GI209" s="333"/>
      <c r="GJ209" s="333"/>
      <c r="GK209" s="333"/>
      <c r="GL209" s="333"/>
      <c r="GM209" s="333"/>
      <c r="GN209" s="333"/>
      <c r="GO209" s="333"/>
      <c r="GP209" s="333"/>
      <c r="GQ209" s="333"/>
      <c r="GR209" s="333"/>
      <c r="GS209" s="333"/>
      <c r="GT209" s="333"/>
      <c r="GU209" s="333"/>
      <c r="GV209" s="333"/>
      <c r="GW209" s="333"/>
      <c r="GX209" s="333"/>
      <c r="GY209" s="333"/>
      <c r="GZ209" s="333"/>
      <c r="HA209" s="333"/>
      <c r="HB209" s="333"/>
      <c r="HC209" s="333"/>
      <c r="HD209" s="333"/>
      <c r="HE209" s="333"/>
      <c r="HF209" s="333"/>
      <c r="HG209" s="333"/>
    </row>
    <row r="210" spans="12:223" ht="8.25" customHeight="1" x14ac:dyDescent="0.35">
      <c r="L210" s="324"/>
      <c r="M210" s="333"/>
      <c r="N210" s="333"/>
      <c r="O210" s="333"/>
      <c r="P210" s="333"/>
      <c r="Q210" s="333"/>
      <c r="R210" s="333"/>
      <c r="S210" s="333"/>
      <c r="T210" s="333"/>
      <c r="U210" s="333"/>
      <c r="V210" s="333"/>
      <c r="W210" s="333"/>
      <c r="X210" s="333"/>
      <c r="Y210" s="333"/>
      <c r="Z210" s="333"/>
      <c r="AA210" s="333"/>
      <c r="AB210" s="333"/>
      <c r="AC210" s="333"/>
      <c r="AD210" s="333"/>
      <c r="AE210" s="333"/>
      <c r="AF210" s="333"/>
      <c r="AG210" s="333"/>
      <c r="AH210" s="333"/>
      <c r="AI210" s="333"/>
      <c r="AJ210" s="333"/>
      <c r="AK210" s="333"/>
      <c r="AL210" s="333"/>
      <c r="AM210" s="333"/>
      <c r="AN210" s="333"/>
      <c r="AO210" s="333"/>
      <c r="AP210" s="333"/>
      <c r="AQ210" s="333"/>
      <c r="AR210" s="333"/>
      <c r="AS210" s="333"/>
      <c r="AT210" s="333"/>
      <c r="AU210" s="333"/>
      <c r="AV210" s="333"/>
      <c r="AW210" s="333"/>
      <c r="AX210" s="333"/>
      <c r="AY210" s="333"/>
      <c r="AZ210" s="333"/>
      <c r="BA210" s="333"/>
      <c r="BB210" s="333"/>
      <c r="BC210" s="333"/>
      <c r="BD210" s="333"/>
      <c r="BE210" s="333"/>
      <c r="BF210" s="333"/>
      <c r="BG210" s="333"/>
      <c r="BH210" s="333"/>
      <c r="BI210" s="333"/>
      <c r="BJ210" s="333"/>
      <c r="BK210" s="333"/>
      <c r="BS210" s="333"/>
      <c r="BT210" s="333"/>
      <c r="BU210" s="333"/>
      <c r="BV210" s="333"/>
      <c r="BW210" s="333"/>
      <c r="BX210" s="333"/>
      <c r="BY210" s="333"/>
      <c r="BZ210" s="333"/>
      <c r="CA210" s="333"/>
      <c r="CB210" s="333"/>
      <c r="CC210" s="333"/>
      <c r="CD210" s="333"/>
      <c r="CE210" s="333"/>
      <c r="CF210" s="333"/>
      <c r="CG210" s="333"/>
      <c r="CH210" s="333"/>
      <c r="CI210" s="333"/>
      <c r="CJ210" s="333"/>
      <c r="CK210" s="333"/>
      <c r="CL210" s="333"/>
      <c r="CM210" s="333"/>
      <c r="CN210" s="333"/>
      <c r="CO210" s="333"/>
      <c r="CP210" s="333"/>
      <c r="CQ210" s="333"/>
      <c r="CR210" s="333"/>
      <c r="CS210" s="333"/>
      <c r="CT210" s="333"/>
      <c r="CU210" s="333"/>
      <c r="CV210" s="333"/>
      <c r="CW210" s="333"/>
      <c r="CX210" s="333"/>
      <c r="CY210" s="333"/>
      <c r="CZ210" s="333"/>
      <c r="DA210" s="333"/>
      <c r="DB210" s="333"/>
      <c r="DC210" s="333"/>
      <c r="DD210" s="333"/>
      <c r="DE210" s="333"/>
      <c r="DF210" s="333"/>
      <c r="DG210" s="333"/>
      <c r="DH210" s="333"/>
      <c r="DI210" s="333"/>
      <c r="DJ210" s="333"/>
      <c r="DK210" s="333"/>
      <c r="DL210" s="333"/>
      <c r="DM210" s="333"/>
      <c r="DN210" s="333"/>
      <c r="DO210" s="333"/>
      <c r="DP210" s="333"/>
      <c r="DQ210" s="333"/>
      <c r="DR210" s="333"/>
      <c r="DS210" s="333"/>
      <c r="DT210" s="333"/>
      <c r="DU210" s="333"/>
      <c r="DV210" s="333"/>
      <c r="DW210" s="333"/>
      <c r="DX210" s="333"/>
      <c r="DY210" s="333"/>
      <c r="DZ210" s="333"/>
      <c r="EA210" s="333"/>
      <c r="EB210" s="333"/>
      <c r="EC210" s="333"/>
      <c r="ED210" s="333"/>
      <c r="EE210" s="333"/>
      <c r="EF210" s="333"/>
      <c r="EG210" s="333"/>
      <c r="EH210" s="333"/>
      <c r="EI210" s="333"/>
      <c r="EJ210" s="333"/>
      <c r="EK210" s="333"/>
      <c r="EL210" s="333"/>
      <c r="EM210" s="333"/>
      <c r="EN210" s="333"/>
      <c r="EO210" s="333"/>
      <c r="EP210" s="333"/>
      <c r="EQ210" s="333"/>
      <c r="ER210" s="333"/>
      <c r="ES210" s="333"/>
      <c r="ET210" s="333"/>
      <c r="EU210" s="333"/>
      <c r="EV210" s="333"/>
      <c r="EW210" s="333"/>
      <c r="EX210" s="333"/>
      <c r="EY210" s="333"/>
      <c r="EZ210" s="333"/>
      <c r="FA210" s="333"/>
      <c r="FB210" s="333"/>
      <c r="FC210" s="333"/>
      <c r="FD210" s="333"/>
      <c r="FE210" s="333"/>
      <c r="FF210" s="333"/>
      <c r="FG210" s="333"/>
      <c r="FH210" s="333"/>
      <c r="FI210" s="333"/>
      <c r="FJ210" s="333"/>
      <c r="FK210" s="333"/>
      <c r="FL210" s="333"/>
      <c r="FM210" s="333"/>
      <c r="FN210" s="333"/>
      <c r="FO210" s="333"/>
      <c r="FP210" s="333"/>
      <c r="FQ210" s="333"/>
      <c r="FR210" s="333"/>
      <c r="FS210" s="333"/>
      <c r="FT210" s="333"/>
      <c r="FU210" s="333"/>
      <c r="FV210" s="333"/>
      <c r="FW210" s="333"/>
      <c r="FX210" s="333"/>
      <c r="FY210" s="333"/>
      <c r="FZ210" s="333"/>
      <c r="GA210" s="333"/>
      <c r="GB210" s="333"/>
      <c r="GC210" s="333"/>
      <c r="GD210" s="333"/>
      <c r="GE210" s="333"/>
      <c r="GF210" s="333"/>
      <c r="GG210" s="333"/>
      <c r="GH210" s="333"/>
      <c r="GI210" s="333"/>
      <c r="GJ210" s="333"/>
      <c r="GK210" s="333"/>
      <c r="GL210" s="333"/>
      <c r="GM210" s="333"/>
      <c r="GN210" s="333"/>
      <c r="GO210" s="333"/>
      <c r="GP210" s="333"/>
      <c r="GQ210" s="333"/>
      <c r="GR210" s="333"/>
      <c r="GS210" s="333"/>
      <c r="GT210" s="333"/>
      <c r="GU210" s="333"/>
      <c r="GV210" s="333"/>
      <c r="GW210" s="333"/>
      <c r="GX210" s="333"/>
      <c r="GY210" s="333"/>
      <c r="GZ210" s="333"/>
      <c r="HA210" s="333"/>
      <c r="HB210" s="333"/>
      <c r="HC210" s="333"/>
      <c r="HD210" s="333"/>
      <c r="HE210" s="333"/>
      <c r="HF210" s="333"/>
      <c r="HG210" s="333"/>
    </row>
    <row r="211" spans="12:223" ht="8.25" customHeight="1" x14ac:dyDescent="0.35">
      <c r="L211" s="324"/>
      <c r="M211" s="333"/>
      <c r="N211" s="333"/>
      <c r="O211" s="333"/>
      <c r="P211" s="333"/>
      <c r="Q211" s="333"/>
      <c r="R211" s="333"/>
      <c r="S211" s="333"/>
      <c r="T211" s="333"/>
      <c r="U211" s="333"/>
      <c r="V211" s="333"/>
      <c r="W211" s="333"/>
      <c r="X211" s="333"/>
      <c r="Y211" s="333"/>
      <c r="Z211" s="333"/>
      <c r="AA211" s="333"/>
      <c r="AB211" s="333"/>
      <c r="AC211" s="333"/>
      <c r="AD211" s="333"/>
      <c r="AE211" s="333"/>
      <c r="AF211" s="333"/>
      <c r="AG211" s="333"/>
      <c r="AH211" s="333"/>
      <c r="AI211" s="333"/>
      <c r="AJ211" s="333"/>
      <c r="AK211" s="333"/>
      <c r="AL211" s="333"/>
      <c r="AM211" s="333"/>
      <c r="AN211" s="333"/>
      <c r="AO211" s="333"/>
      <c r="AP211" s="333"/>
      <c r="AQ211" s="333"/>
      <c r="AR211" s="333"/>
      <c r="AS211" s="333"/>
      <c r="AT211" s="333"/>
      <c r="AU211" s="333"/>
      <c r="AV211" s="333"/>
      <c r="AW211" s="333"/>
      <c r="AX211" s="333"/>
      <c r="AY211" s="333"/>
      <c r="AZ211" s="333"/>
      <c r="BA211" s="333"/>
      <c r="BB211" s="333"/>
      <c r="BC211" s="333"/>
      <c r="BD211" s="333"/>
      <c r="BE211" s="333"/>
      <c r="BF211" s="333"/>
      <c r="BG211" s="333"/>
      <c r="BH211" s="333"/>
      <c r="BI211" s="333"/>
      <c r="BJ211" s="333"/>
      <c r="BK211" s="333"/>
      <c r="BS211" s="333"/>
      <c r="BT211" s="333"/>
      <c r="BU211" s="333"/>
      <c r="BV211" s="333"/>
      <c r="BW211" s="333"/>
      <c r="BX211" s="333"/>
      <c r="BY211" s="333"/>
      <c r="BZ211" s="333"/>
      <c r="CA211" s="333"/>
      <c r="CB211" s="333"/>
      <c r="CC211" s="333"/>
      <c r="CD211" s="333"/>
      <c r="CE211" s="333"/>
      <c r="CF211" s="333"/>
      <c r="CG211" s="333"/>
      <c r="CH211" s="333"/>
      <c r="CI211" s="333"/>
      <c r="CJ211" s="333"/>
      <c r="CK211" s="333"/>
      <c r="CL211" s="333"/>
      <c r="CM211" s="333"/>
      <c r="CN211" s="333"/>
      <c r="CO211" s="333"/>
      <c r="CP211" s="333"/>
      <c r="CQ211" s="333"/>
      <c r="CR211" s="333"/>
      <c r="CS211" s="333"/>
      <c r="CT211" s="333"/>
      <c r="CU211" s="333"/>
      <c r="CV211" s="333"/>
      <c r="CW211" s="333"/>
      <c r="CX211" s="333"/>
      <c r="CY211" s="333"/>
      <c r="CZ211" s="333"/>
      <c r="DA211" s="333"/>
      <c r="DB211" s="333"/>
      <c r="DC211" s="333"/>
      <c r="DD211" s="333"/>
      <c r="DE211" s="333"/>
      <c r="DF211" s="333"/>
      <c r="DG211" s="333"/>
      <c r="DH211" s="333"/>
      <c r="DI211" s="333"/>
      <c r="DJ211" s="333"/>
      <c r="DK211" s="333"/>
      <c r="DL211" s="333"/>
      <c r="DM211" s="333"/>
      <c r="DN211" s="333"/>
      <c r="DO211" s="333"/>
      <c r="DP211" s="333"/>
      <c r="DQ211" s="333"/>
      <c r="DR211" s="333"/>
      <c r="DS211" s="333"/>
      <c r="DT211" s="333"/>
      <c r="DU211" s="333"/>
      <c r="DV211" s="333"/>
      <c r="DW211" s="333"/>
      <c r="DX211" s="333"/>
      <c r="DY211" s="333"/>
      <c r="DZ211" s="333"/>
      <c r="EA211" s="333"/>
      <c r="EB211" s="333"/>
      <c r="EC211" s="333"/>
      <c r="ED211" s="333"/>
      <c r="EE211" s="333"/>
      <c r="EF211" s="333"/>
      <c r="EG211" s="333"/>
      <c r="EH211" s="333"/>
      <c r="EI211" s="333"/>
      <c r="EJ211" s="333"/>
      <c r="EK211" s="333"/>
      <c r="EL211" s="333"/>
      <c r="EM211" s="333"/>
      <c r="EN211" s="333"/>
      <c r="EO211" s="333"/>
      <c r="EP211" s="333"/>
      <c r="EQ211" s="333"/>
      <c r="ER211" s="333"/>
      <c r="ES211" s="333"/>
      <c r="ET211" s="333"/>
      <c r="EU211" s="333"/>
      <c r="EV211" s="333"/>
      <c r="EW211" s="333"/>
      <c r="EX211" s="333"/>
      <c r="EY211" s="333"/>
      <c r="EZ211" s="333"/>
      <c r="FA211" s="333"/>
      <c r="FB211" s="333"/>
      <c r="FC211" s="333"/>
      <c r="FD211" s="333"/>
      <c r="FE211" s="333"/>
      <c r="FF211" s="333"/>
      <c r="FG211" s="333"/>
      <c r="FH211" s="333"/>
      <c r="FI211" s="333"/>
      <c r="FJ211" s="333"/>
      <c r="FK211" s="333"/>
      <c r="FL211" s="333"/>
      <c r="FM211" s="333"/>
      <c r="FN211" s="333"/>
      <c r="FO211" s="333"/>
      <c r="FP211" s="333"/>
      <c r="FQ211" s="333"/>
      <c r="FR211" s="333"/>
      <c r="FS211" s="333"/>
      <c r="FT211" s="333"/>
      <c r="FU211" s="333"/>
      <c r="FV211" s="333"/>
      <c r="FW211" s="333"/>
      <c r="FX211" s="333"/>
      <c r="FY211" s="333"/>
      <c r="FZ211" s="333"/>
      <c r="GA211" s="333"/>
      <c r="GB211" s="333"/>
      <c r="GC211" s="333"/>
      <c r="GD211" s="333"/>
      <c r="GE211" s="333"/>
      <c r="GF211" s="333"/>
      <c r="GG211" s="333"/>
      <c r="GH211" s="333"/>
      <c r="GI211" s="333"/>
      <c r="GJ211" s="333"/>
      <c r="GK211" s="333"/>
      <c r="GL211" s="333"/>
      <c r="GM211" s="333"/>
      <c r="GN211" s="333"/>
      <c r="GO211" s="333"/>
      <c r="GP211" s="333"/>
      <c r="GQ211" s="333"/>
      <c r="GR211" s="333"/>
      <c r="GS211" s="333"/>
      <c r="GT211" s="333"/>
      <c r="GU211" s="333"/>
      <c r="GV211" s="333"/>
      <c r="GW211" s="333"/>
      <c r="GX211" s="333"/>
      <c r="GY211" s="333"/>
      <c r="GZ211" s="333"/>
      <c r="HA211" s="333"/>
      <c r="HB211" s="333"/>
      <c r="HC211" s="333"/>
      <c r="HD211" s="333"/>
      <c r="HE211" s="333"/>
      <c r="HF211" s="333"/>
      <c r="HG211" s="333"/>
    </row>
    <row r="212" spans="12:223" ht="8.25" customHeight="1" x14ac:dyDescent="0.35">
      <c r="L212" s="324"/>
      <c r="M212" s="333"/>
      <c r="N212" s="333"/>
      <c r="O212" s="333"/>
      <c r="P212" s="333"/>
      <c r="Q212" s="333"/>
      <c r="R212" s="333"/>
      <c r="S212" s="333"/>
      <c r="T212" s="333"/>
      <c r="U212" s="333"/>
      <c r="V212" s="333"/>
      <c r="W212" s="333"/>
      <c r="X212" s="333"/>
      <c r="Y212" s="333"/>
      <c r="Z212" s="333"/>
      <c r="AA212" s="333"/>
      <c r="AB212" s="333"/>
      <c r="AC212" s="333"/>
      <c r="AD212" s="333"/>
      <c r="AE212" s="333"/>
      <c r="AF212" s="333"/>
      <c r="AG212" s="333"/>
      <c r="AH212" s="333"/>
      <c r="AI212" s="333"/>
      <c r="AJ212" s="333"/>
      <c r="AK212" s="333"/>
      <c r="AL212" s="333"/>
      <c r="AM212" s="333"/>
      <c r="AN212" s="333"/>
      <c r="AO212" s="333"/>
      <c r="AP212" s="333"/>
      <c r="AQ212" s="333"/>
      <c r="AR212" s="333"/>
      <c r="AS212" s="333"/>
      <c r="AT212" s="333"/>
      <c r="AU212" s="333"/>
      <c r="AV212" s="333"/>
      <c r="AW212" s="333"/>
      <c r="AX212" s="333"/>
      <c r="AY212" s="333"/>
      <c r="AZ212" s="333"/>
      <c r="BA212" s="333"/>
      <c r="BB212" s="333"/>
      <c r="BC212" s="333"/>
      <c r="BD212" s="333"/>
      <c r="BE212" s="333"/>
      <c r="BF212" s="333"/>
      <c r="BG212" s="333"/>
      <c r="BH212" s="333"/>
      <c r="BI212" s="333"/>
      <c r="BJ212" s="333"/>
      <c r="BK212" s="333"/>
      <c r="BL212" s="333"/>
      <c r="BM212" s="333"/>
      <c r="BN212" s="333"/>
      <c r="BO212" s="333"/>
      <c r="BP212" s="333"/>
      <c r="BQ212" s="333"/>
      <c r="BR212" s="333"/>
      <c r="BS212" s="333"/>
      <c r="BT212" s="333"/>
      <c r="BU212" s="333"/>
      <c r="BV212" s="333"/>
      <c r="BW212" s="333"/>
      <c r="BX212" s="333"/>
      <c r="BY212" s="333"/>
      <c r="BZ212" s="333"/>
      <c r="CA212" s="333"/>
      <c r="CB212" s="333"/>
      <c r="CC212" s="333"/>
      <c r="CD212" s="333"/>
      <c r="CE212" s="333"/>
      <c r="CF212" s="333"/>
      <c r="CG212" s="333"/>
      <c r="CH212" s="333"/>
      <c r="CI212" s="333"/>
      <c r="CJ212" s="333"/>
      <c r="CK212" s="333"/>
      <c r="CL212" s="333"/>
      <c r="CM212" s="333"/>
      <c r="CN212" s="333"/>
      <c r="CO212" s="333"/>
      <c r="CP212" s="333"/>
      <c r="CQ212" s="333"/>
      <c r="CR212" s="333"/>
      <c r="CS212" s="333"/>
      <c r="CT212" s="333"/>
      <c r="CU212" s="333"/>
      <c r="CV212" s="333"/>
      <c r="CW212" s="333"/>
      <c r="CX212" s="333"/>
      <c r="CY212" s="333"/>
      <c r="CZ212" s="333"/>
      <c r="DA212" s="333"/>
      <c r="DB212" s="333"/>
      <c r="DC212" s="333"/>
      <c r="DD212" s="333"/>
      <c r="DE212" s="333"/>
      <c r="DF212" s="333"/>
      <c r="DG212" s="333"/>
      <c r="DH212" s="333"/>
      <c r="DI212" s="333"/>
      <c r="DJ212" s="333"/>
      <c r="DK212" s="333"/>
      <c r="DL212" s="333"/>
      <c r="DM212" s="333"/>
      <c r="DN212" s="333"/>
      <c r="DO212" s="333"/>
      <c r="DP212" s="333"/>
      <c r="DQ212" s="333"/>
      <c r="DR212" s="333"/>
      <c r="DS212" s="333"/>
      <c r="DT212" s="333"/>
      <c r="DU212" s="333"/>
      <c r="DV212" s="333"/>
      <c r="DW212" s="333"/>
      <c r="DX212" s="333"/>
      <c r="DY212" s="333"/>
      <c r="DZ212" s="333"/>
      <c r="EA212" s="333"/>
      <c r="EB212" s="333"/>
      <c r="EC212" s="333"/>
      <c r="ED212" s="333"/>
      <c r="EE212" s="333"/>
      <c r="EF212" s="333"/>
      <c r="EG212" s="333"/>
      <c r="EH212" s="333"/>
      <c r="EI212" s="333"/>
      <c r="EJ212" s="333"/>
      <c r="EK212" s="333"/>
      <c r="EL212" s="333"/>
      <c r="EM212" s="333"/>
      <c r="EN212" s="333"/>
      <c r="EO212" s="333"/>
      <c r="EP212" s="333"/>
      <c r="EQ212" s="333"/>
      <c r="ER212" s="333"/>
      <c r="ES212" s="333"/>
      <c r="ET212" s="333"/>
      <c r="EU212" s="333"/>
      <c r="EV212" s="333"/>
      <c r="EW212" s="333"/>
      <c r="EX212" s="333"/>
      <c r="EY212" s="333"/>
      <c r="EZ212" s="333"/>
      <c r="FA212" s="333"/>
      <c r="FB212" s="333"/>
      <c r="FC212" s="333"/>
      <c r="FD212" s="333"/>
      <c r="FE212" s="333"/>
      <c r="FF212" s="333"/>
      <c r="FG212" s="333"/>
      <c r="FH212" s="333"/>
      <c r="FI212" s="333"/>
      <c r="FJ212" s="333"/>
      <c r="FK212" s="333"/>
      <c r="FL212" s="333"/>
      <c r="FM212" s="333"/>
      <c r="FN212" s="333"/>
      <c r="FO212" s="333"/>
      <c r="FP212" s="333"/>
      <c r="FQ212" s="333"/>
      <c r="FR212" s="333"/>
      <c r="FS212" s="333"/>
      <c r="FT212" s="333"/>
      <c r="FU212" s="333"/>
      <c r="FV212" s="333"/>
      <c r="FW212" s="333"/>
      <c r="FX212" s="333"/>
      <c r="FY212" s="333"/>
      <c r="FZ212" s="333"/>
      <c r="GA212" s="333"/>
      <c r="GB212" s="333"/>
      <c r="GC212" s="333"/>
      <c r="GD212" s="333"/>
      <c r="GE212" s="333"/>
      <c r="GF212" s="333"/>
      <c r="GG212" s="333"/>
      <c r="GH212" s="333"/>
      <c r="GI212" s="333"/>
      <c r="GJ212" s="333"/>
      <c r="GK212" s="333"/>
      <c r="GL212" s="333"/>
      <c r="GM212" s="333"/>
      <c r="GN212" s="333"/>
      <c r="GO212" s="333"/>
      <c r="GP212" s="333"/>
      <c r="GQ212" s="333"/>
      <c r="GR212" s="333"/>
      <c r="GS212" s="333"/>
      <c r="GT212" s="333"/>
      <c r="GU212" s="333"/>
      <c r="GV212" s="333"/>
      <c r="GW212" s="333"/>
      <c r="GX212" s="333"/>
      <c r="GY212" s="333"/>
      <c r="GZ212" s="333"/>
      <c r="HA212" s="333"/>
      <c r="HB212" s="333"/>
      <c r="HC212" s="333"/>
      <c r="HD212" s="333"/>
      <c r="HE212" s="333"/>
      <c r="HF212" s="333"/>
      <c r="HG212" s="333"/>
    </row>
    <row r="213" spans="12:223" ht="8.25" customHeight="1" x14ac:dyDescent="0.35">
      <c r="L213" s="324"/>
      <c r="M213" s="333"/>
      <c r="N213" s="333"/>
      <c r="O213" s="333"/>
      <c r="P213" s="333"/>
      <c r="Q213" s="333"/>
      <c r="R213" s="333"/>
      <c r="S213" s="333"/>
      <c r="T213" s="333"/>
      <c r="U213" s="333"/>
      <c r="V213" s="333"/>
      <c r="W213" s="333"/>
      <c r="X213" s="333"/>
      <c r="Y213" s="333"/>
      <c r="Z213" s="333"/>
      <c r="AA213" s="333"/>
      <c r="AB213" s="333"/>
      <c r="AC213" s="333"/>
      <c r="AD213" s="333"/>
      <c r="AE213" s="333"/>
      <c r="AF213" s="333"/>
      <c r="AG213" s="333"/>
      <c r="AH213" s="333"/>
      <c r="AI213" s="333"/>
      <c r="AJ213" s="333"/>
      <c r="AK213" s="333"/>
      <c r="AL213" s="333"/>
      <c r="AM213" s="333"/>
      <c r="AN213" s="333"/>
      <c r="AO213" s="333"/>
      <c r="AP213" s="333"/>
      <c r="AQ213" s="333"/>
      <c r="AR213" s="333"/>
      <c r="AS213" s="333"/>
      <c r="AT213" s="333"/>
      <c r="AU213" s="333"/>
      <c r="AV213" s="333"/>
      <c r="AW213" s="333"/>
      <c r="AX213" s="333"/>
      <c r="AY213" s="333"/>
      <c r="AZ213" s="333"/>
      <c r="BA213" s="333"/>
      <c r="BB213" s="333"/>
      <c r="BC213" s="333"/>
      <c r="BD213" s="333"/>
      <c r="BE213" s="333"/>
      <c r="BF213" s="333"/>
      <c r="BG213" s="333"/>
      <c r="BH213" s="333"/>
      <c r="BI213" s="333"/>
      <c r="BJ213" s="333"/>
      <c r="BK213" s="333"/>
      <c r="BL213" s="333"/>
      <c r="BM213" s="333"/>
      <c r="BN213" s="333"/>
      <c r="BO213" s="333"/>
      <c r="BP213" s="333"/>
      <c r="BQ213" s="333"/>
      <c r="BR213" s="333"/>
      <c r="BS213" s="333"/>
      <c r="BT213" s="333"/>
      <c r="BU213" s="333"/>
      <c r="BV213" s="333"/>
      <c r="BW213" s="333"/>
      <c r="BX213" s="333"/>
      <c r="BY213" s="333"/>
      <c r="BZ213" s="333"/>
      <c r="CA213" s="333"/>
      <c r="CB213" s="333"/>
      <c r="CC213" s="333"/>
      <c r="CD213" s="333"/>
      <c r="CE213" s="333"/>
      <c r="CF213" s="333"/>
      <c r="CG213" s="333"/>
      <c r="CH213" s="333"/>
      <c r="CI213" s="333"/>
      <c r="CJ213" s="333"/>
      <c r="CK213" s="333"/>
      <c r="CL213" s="333"/>
      <c r="CM213" s="333"/>
      <c r="CN213" s="333"/>
      <c r="CO213" s="333"/>
      <c r="CP213" s="333"/>
      <c r="CQ213" s="333"/>
      <c r="CR213" s="333"/>
      <c r="CS213" s="333"/>
      <c r="CT213" s="333"/>
      <c r="CU213" s="333"/>
      <c r="CV213" s="333"/>
      <c r="CW213" s="333"/>
      <c r="CX213" s="333"/>
      <c r="CY213" s="333"/>
      <c r="CZ213" s="333"/>
      <c r="DA213" s="333"/>
      <c r="DB213" s="333"/>
      <c r="DC213" s="333"/>
      <c r="DD213" s="333"/>
      <c r="DE213" s="333"/>
      <c r="DF213" s="333"/>
      <c r="DG213" s="333"/>
      <c r="DH213" s="333"/>
      <c r="DI213" s="333"/>
      <c r="DJ213" s="333"/>
      <c r="DK213" s="333"/>
      <c r="DL213" s="333"/>
      <c r="DM213" s="333"/>
      <c r="DN213" s="333"/>
      <c r="DO213" s="333"/>
      <c r="DP213" s="333"/>
      <c r="DQ213" s="333"/>
      <c r="DR213" s="333"/>
      <c r="DS213" s="333"/>
      <c r="DT213" s="333"/>
      <c r="DU213" s="333"/>
      <c r="DV213" s="333"/>
      <c r="DW213" s="333"/>
      <c r="DX213" s="333"/>
      <c r="DY213" s="333"/>
      <c r="DZ213" s="333"/>
      <c r="EA213" s="333"/>
      <c r="EB213" s="333"/>
      <c r="EC213" s="333"/>
      <c r="ED213" s="333"/>
      <c r="EE213" s="333"/>
      <c r="EF213" s="333"/>
      <c r="EG213" s="333"/>
      <c r="EH213" s="333"/>
      <c r="EI213" s="333"/>
      <c r="EJ213" s="333"/>
      <c r="EK213" s="333"/>
      <c r="EL213" s="333"/>
      <c r="EM213" s="333"/>
      <c r="EN213" s="333"/>
      <c r="EO213" s="333"/>
      <c r="EP213" s="333"/>
      <c r="EQ213" s="333"/>
      <c r="ER213" s="333"/>
      <c r="ES213" s="333"/>
      <c r="ET213" s="333"/>
      <c r="EU213" s="333"/>
      <c r="EV213" s="333"/>
      <c r="EW213" s="333"/>
      <c r="EX213" s="333"/>
      <c r="EY213" s="333"/>
      <c r="EZ213" s="333"/>
      <c r="FA213" s="333"/>
      <c r="FB213" s="333"/>
      <c r="FC213" s="333"/>
      <c r="FD213" s="333"/>
      <c r="FE213" s="333"/>
      <c r="FF213" s="333"/>
      <c r="FG213" s="333"/>
      <c r="FH213" s="333"/>
      <c r="FI213" s="333"/>
      <c r="FJ213" s="333"/>
      <c r="FK213" s="333"/>
      <c r="FL213" s="333"/>
      <c r="FM213" s="333"/>
      <c r="FN213" s="333"/>
      <c r="FO213" s="333"/>
      <c r="FP213" s="333"/>
      <c r="FQ213" s="333"/>
      <c r="FR213" s="333"/>
      <c r="FS213" s="333"/>
      <c r="FT213" s="333"/>
      <c r="FU213" s="333"/>
      <c r="FV213" s="333"/>
      <c r="FW213" s="333"/>
      <c r="FX213" s="333"/>
      <c r="FY213" s="333"/>
      <c r="FZ213" s="333"/>
      <c r="GA213" s="333"/>
      <c r="GB213" s="333"/>
      <c r="GC213" s="333"/>
      <c r="GD213" s="333"/>
      <c r="GE213" s="333"/>
      <c r="GF213" s="333"/>
      <c r="GG213" s="333"/>
      <c r="GH213" s="333"/>
      <c r="GI213" s="333"/>
      <c r="GJ213" s="333"/>
      <c r="GK213" s="333"/>
      <c r="GL213" s="333"/>
      <c r="GM213" s="333"/>
      <c r="GN213" s="333"/>
      <c r="GO213" s="333"/>
      <c r="GP213" s="333"/>
      <c r="GQ213" s="333"/>
      <c r="GR213" s="333"/>
      <c r="GS213" s="333"/>
      <c r="GT213" s="333"/>
      <c r="GU213" s="333"/>
      <c r="GV213" s="333"/>
      <c r="GW213" s="333"/>
      <c r="GX213" s="333"/>
      <c r="GY213" s="333"/>
      <c r="GZ213" s="333"/>
      <c r="HA213" s="333"/>
      <c r="HB213" s="333"/>
      <c r="HC213" s="333"/>
      <c r="HD213" s="333"/>
      <c r="HE213" s="333"/>
      <c r="HF213" s="333"/>
      <c r="HG213" s="333"/>
      <c r="HH213" s="333"/>
    </row>
    <row r="214" spans="12:223" ht="8.25" customHeight="1" x14ac:dyDescent="0.35">
      <c r="L214" s="324"/>
      <c r="M214" s="333"/>
      <c r="N214" s="333"/>
      <c r="O214" s="333"/>
      <c r="P214" s="333"/>
      <c r="Q214" s="333"/>
      <c r="R214" s="333"/>
      <c r="S214" s="333"/>
      <c r="T214" s="333"/>
      <c r="U214" s="333"/>
      <c r="V214" s="333"/>
      <c r="W214" s="333"/>
      <c r="X214" s="333"/>
      <c r="Y214" s="333"/>
      <c r="Z214" s="333"/>
      <c r="AA214" s="333"/>
      <c r="AB214" s="333"/>
      <c r="AC214" s="333"/>
      <c r="AD214" s="333"/>
      <c r="AE214" s="333"/>
      <c r="AF214" s="333"/>
      <c r="AG214" s="333"/>
      <c r="AH214" s="333"/>
      <c r="AI214" s="333"/>
      <c r="AJ214" s="333"/>
      <c r="AK214" s="333"/>
      <c r="AL214" s="333"/>
      <c r="AM214" s="333"/>
      <c r="AN214" s="333"/>
      <c r="AO214" s="333"/>
      <c r="AP214" s="333"/>
      <c r="AQ214" s="333"/>
      <c r="AR214" s="333"/>
      <c r="AS214" s="333"/>
      <c r="AT214" s="333"/>
      <c r="AU214" s="333"/>
      <c r="AV214" s="333"/>
      <c r="AW214" s="333"/>
      <c r="AX214" s="333"/>
      <c r="AY214" s="333"/>
      <c r="AZ214" s="333"/>
      <c r="BA214" s="333"/>
      <c r="BB214" s="333"/>
      <c r="BC214" s="333"/>
      <c r="BD214" s="333"/>
      <c r="BE214" s="333"/>
      <c r="BF214" s="333"/>
      <c r="BG214" s="333"/>
      <c r="BH214" s="333"/>
      <c r="BI214" s="333"/>
      <c r="BJ214" s="333"/>
      <c r="BK214" s="333"/>
      <c r="BL214" s="333"/>
      <c r="BM214" s="333"/>
      <c r="BN214" s="333"/>
      <c r="BO214" s="333"/>
      <c r="BP214" s="333"/>
      <c r="BQ214" s="333"/>
      <c r="BR214" s="333"/>
      <c r="BS214" s="333"/>
      <c r="BT214" s="333"/>
      <c r="BU214" s="333"/>
      <c r="BV214" s="333"/>
      <c r="BW214" s="333"/>
      <c r="BX214" s="333"/>
      <c r="BY214" s="333"/>
      <c r="BZ214" s="333"/>
      <c r="CA214" s="333"/>
      <c r="CB214" s="333"/>
      <c r="CC214" s="333"/>
      <c r="CD214" s="333"/>
      <c r="CE214" s="333"/>
      <c r="CF214" s="333"/>
      <c r="CG214" s="333"/>
      <c r="CH214" s="333"/>
      <c r="CI214" s="333"/>
      <c r="CJ214" s="333"/>
      <c r="CK214" s="333"/>
      <c r="CL214" s="333"/>
      <c r="CM214" s="333"/>
      <c r="CN214" s="333"/>
      <c r="CO214" s="333"/>
      <c r="CP214" s="333"/>
      <c r="CQ214" s="333"/>
      <c r="CR214" s="333"/>
      <c r="CS214" s="333"/>
      <c r="CT214" s="333"/>
      <c r="CU214" s="333"/>
      <c r="CV214" s="333"/>
      <c r="CW214" s="333"/>
      <c r="CX214" s="333"/>
      <c r="CY214" s="333"/>
      <c r="CZ214" s="333"/>
      <c r="DA214" s="333"/>
      <c r="DB214" s="333"/>
      <c r="DC214" s="333"/>
      <c r="DD214" s="333"/>
      <c r="DE214" s="333"/>
      <c r="DF214" s="333"/>
      <c r="DG214" s="333"/>
      <c r="DH214" s="333"/>
      <c r="DI214" s="333"/>
      <c r="DJ214" s="333"/>
      <c r="DK214" s="333"/>
      <c r="DL214" s="333"/>
      <c r="DM214" s="333"/>
      <c r="DN214" s="333"/>
      <c r="DO214" s="333"/>
      <c r="DP214" s="333"/>
      <c r="DQ214" s="333"/>
      <c r="DR214" s="333"/>
      <c r="DS214" s="333"/>
      <c r="DT214" s="333"/>
      <c r="DU214" s="333"/>
      <c r="DV214" s="333"/>
      <c r="DW214" s="333"/>
      <c r="DX214" s="333"/>
      <c r="DY214" s="333"/>
      <c r="DZ214" s="333"/>
      <c r="EA214" s="333"/>
      <c r="EB214" s="333"/>
      <c r="EC214" s="333"/>
      <c r="ED214" s="333"/>
      <c r="EE214" s="333"/>
      <c r="EF214" s="333"/>
      <c r="EG214" s="333"/>
      <c r="EH214" s="333"/>
      <c r="EI214" s="333"/>
      <c r="EJ214" s="333"/>
      <c r="EK214" s="333"/>
      <c r="EL214" s="333"/>
      <c r="EM214" s="333"/>
      <c r="EN214" s="333"/>
      <c r="EO214" s="333"/>
      <c r="EP214" s="333"/>
      <c r="EQ214" s="333"/>
      <c r="ER214" s="333"/>
      <c r="ES214" s="333"/>
      <c r="ET214" s="333"/>
      <c r="EU214" s="333"/>
      <c r="EV214" s="333"/>
      <c r="EW214" s="333"/>
      <c r="EX214" s="333"/>
      <c r="EY214" s="333"/>
      <c r="EZ214" s="333"/>
      <c r="FA214" s="333"/>
      <c r="FB214" s="333"/>
      <c r="FC214" s="333"/>
      <c r="FD214" s="333"/>
      <c r="FE214" s="333"/>
      <c r="FF214" s="333"/>
      <c r="FG214" s="333"/>
      <c r="FH214" s="333"/>
      <c r="FI214" s="333"/>
      <c r="FJ214" s="333"/>
      <c r="FK214" s="333"/>
      <c r="FL214" s="333"/>
      <c r="FM214" s="333"/>
      <c r="FN214" s="333"/>
      <c r="FO214" s="333"/>
      <c r="FP214" s="333"/>
      <c r="FQ214" s="333"/>
      <c r="FR214" s="333"/>
      <c r="FS214" s="333"/>
      <c r="FT214" s="333"/>
      <c r="FU214" s="333"/>
      <c r="FV214" s="333"/>
      <c r="FW214" s="333"/>
      <c r="FX214" s="333"/>
      <c r="FY214" s="333"/>
      <c r="FZ214" s="333"/>
      <c r="GA214" s="333"/>
      <c r="GB214" s="333"/>
      <c r="GC214" s="333"/>
      <c r="GD214" s="333"/>
      <c r="GE214" s="333"/>
      <c r="GF214" s="333"/>
      <c r="GG214" s="333"/>
      <c r="GH214" s="333"/>
      <c r="GI214" s="333"/>
      <c r="GJ214" s="333"/>
      <c r="GK214" s="333"/>
      <c r="GL214" s="333"/>
      <c r="GM214" s="333"/>
      <c r="GN214" s="333"/>
      <c r="GO214" s="333"/>
      <c r="GP214" s="333"/>
      <c r="GQ214" s="333"/>
      <c r="GR214" s="333"/>
      <c r="GS214" s="333"/>
      <c r="GT214" s="333"/>
      <c r="GU214" s="333"/>
      <c r="GV214" s="333"/>
      <c r="GW214" s="333"/>
      <c r="GX214" s="333"/>
      <c r="GY214" s="333"/>
      <c r="GZ214" s="333"/>
      <c r="HA214" s="333"/>
      <c r="HB214" s="333"/>
      <c r="HC214" s="333"/>
      <c r="HD214" s="333"/>
      <c r="HE214" s="333"/>
      <c r="HF214" s="333"/>
      <c r="HG214" s="333"/>
      <c r="HH214" s="333"/>
    </row>
    <row r="215" spans="12:223" ht="8.25" customHeight="1" x14ac:dyDescent="0.35">
      <c r="L215" s="324"/>
      <c r="M215" s="333"/>
      <c r="N215" s="333"/>
      <c r="O215" s="333"/>
      <c r="P215" s="333"/>
      <c r="Q215" s="333"/>
      <c r="R215" s="333"/>
      <c r="S215" s="333"/>
      <c r="T215" s="333"/>
      <c r="AS215" s="333"/>
      <c r="AT215" s="333"/>
      <c r="AU215" s="333"/>
      <c r="AV215" s="333"/>
      <c r="AW215" s="333"/>
      <c r="AX215" s="333"/>
      <c r="AY215" s="333"/>
      <c r="AZ215" s="333"/>
      <c r="BA215" s="333"/>
      <c r="BB215" s="333"/>
      <c r="BC215" s="333"/>
      <c r="BD215" s="333"/>
      <c r="BE215" s="333"/>
      <c r="BF215" s="333"/>
      <c r="BG215" s="333"/>
      <c r="BH215" s="333"/>
      <c r="BI215" s="333"/>
      <c r="BJ215" s="333"/>
      <c r="BK215" s="333"/>
      <c r="BL215" s="333"/>
      <c r="BM215" s="333"/>
      <c r="BN215" s="333"/>
      <c r="BO215" s="333"/>
      <c r="BP215" s="333"/>
      <c r="BQ215" s="333"/>
      <c r="BR215" s="333"/>
      <c r="BS215" s="333"/>
      <c r="BT215" s="333"/>
      <c r="BU215" s="333"/>
      <c r="BV215" s="333"/>
      <c r="BW215" s="333"/>
      <c r="BX215" s="333"/>
      <c r="BY215" s="333"/>
      <c r="BZ215" s="333"/>
      <c r="CA215" s="333"/>
      <c r="CB215" s="333"/>
      <c r="CC215" s="333"/>
      <c r="CD215" s="333"/>
      <c r="CE215" s="333"/>
      <c r="CF215" s="333"/>
      <c r="CG215" s="333"/>
      <c r="CH215" s="333"/>
      <c r="CI215" s="333"/>
      <c r="CJ215" s="333"/>
      <c r="CK215" s="333"/>
      <c r="CL215" s="333"/>
      <c r="CM215" s="333"/>
      <c r="CN215" s="333"/>
      <c r="CO215" s="333"/>
      <c r="CP215" s="333"/>
      <c r="CQ215" s="333"/>
      <c r="CR215" s="333"/>
      <c r="CS215" s="333"/>
      <c r="CT215" s="333"/>
      <c r="CU215" s="333"/>
      <c r="CV215" s="333"/>
      <c r="CW215" s="333"/>
      <c r="CX215" s="333"/>
      <c r="CY215" s="333"/>
      <c r="CZ215" s="333"/>
      <c r="DA215" s="333"/>
      <c r="DB215" s="333"/>
      <c r="DC215" s="333"/>
      <c r="DD215" s="333"/>
      <c r="DE215" s="333"/>
      <c r="DF215" s="333"/>
      <c r="DG215" s="333"/>
      <c r="DH215" s="333"/>
      <c r="DI215" s="333"/>
      <c r="DJ215" s="333"/>
      <c r="DK215" s="333"/>
      <c r="DL215" s="333"/>
      <c r="DM215" s="333"/>
      <c r="DN215" s="333"/>
      <c r="DO215" s="333"/>
      <c r="DP215" s="333"/>
      <c r="DQ215" s="333"/>
      <c r="DR215" s="333"/>
      <c r="DS215" s="333"/>
      <c r="DT215" s="333"/>
      <c r="DU215" s="333"/>
      <c r="DV215" s="333"/>
      <c r="DW215" s="333"/>
      <c r="DX215" s="333"/>
      <c r="DY215" s="333"/>
      <c r="DZ215" s="333"/>
      <c r="EA215" s="333"/>
      <c r="EB215" s="333"/>
      <c r="EC215" s="333"/>
      <c r="ED215" s="333"/>
      <c r="EE215" s="333"/>
      <c r="EF215" s="333"/>
      <c r="EG215" s="333"/>
      <c r="EH215" s="333"/>
      <c r="EI215" s="333"/>
      <c r="EJ215" s="333"/>
      <c r="EK215" s="333"/>
      <c r="EL215" s="333"/>
      <c r="EM215" s="333"/>
      <c r="EN215" s="333"/>
      <c r="EO215" s="333"/>
      <c r="EP215" s="333"/>
      <c r="EQ215" s="333"/>
      <c r="ER215" s="333"/>
      <c r="ES215" s="333"/>
      <c r="ET215" s="333"/>
      <c r="EU215" s="333"/>
      <c r="EV215" s="333"/>
      <c r="EW215" s="333"/>
      <c r="EX215" s="333"/>
      <c r="EY215" s="333"/>
      <c r="EZ215" s="333"/>
      <c r="FA215" s="333"/>
      <c r="FB215" s="333"/>
      <c r="FC215" s="333"/>
      <c r="FD215" s="333"/>
      <c r="FE215" s="333"/>
      <c r="FF215" s="333"/>
      <c r="FG215" s="333"/>
      <c r="FH215" s="333"/>
      <c r="FI215" s="333"/>
      <c r="FJ215" s="333"/>
      <c r="FK215" s="333"/>
      <c r="FL215" s="333"/>
      <c r="FM215" s="333"/>
      <c r="FN215" s="333"/>
      <c r="FO215" s="333"/>
      <c r="FP215" s="333"/>
      <c r="FQ215" s="333"/>
      <c r="FR215" s="333"/>
      <c r="FS215" s="333"/>
      <c r="FT215" s="333"/>
      <c r="FU215" s="333"/>
      <c r="FV215" s="333"/>
      <c r="FW215" s="333"/>
      <c r="FX215" s="333"/>
      <c r="FY215" s="333"/>
      <c r="FZ215" s="333"/>
      <c r="GA215" s="333"/>
      <c r="GB215" s="333"/>
      <c r="GC215" s="333"/>
      <c r="GD215" s="333"/>
      <c r="GE215" s="333"/>
      <c r="GF215" s="333"/>
      <c r="GG215" s="333"/>
      <c r="GH215" s="333"/>
      <c r="GI215" s="333"/>
      <c r="GJ215" s="333"/>
      <c r="GK215" s="333"/>
      <c r="GL215" s="333"/>
      <c r="GM215" s="333"/>
      <c r="GN215" s="333"/>
      <c r="GO215" s="333"/>
      <c r="GP215" s="333"/>
      <c r="GQ215" s="333"/>
      <c r="GR215" s="333"/>
      <c r="GS215" s="333"/>
      <c r="GT215" s="333"/>
      <c r="GU215" s="333"/>
      <c r="GV215" s="333"/>
      <c r="GW215" s="333"/>
      <c r="GX215" s="333"/>
      <c r="GY215" s="333"/>
      <c r="GZ215" s="333"/>
      <c r="HA215" s="333"/>
      <c r="HB215" s="333"/>
      <c r="HC215" s="333"/>
      <c r="HD215" s="333"/>
      <c r="HE215" s="333"/>
      <c r="HF215" s="333"/>
      <c r="HG215" s="333"/>
      <c r="HH215" s="333"/>
    </row>
    <row r="216" spans="12:223" ht="8.25" customHeight="1" x14ac:dyDescent="0.35">
      <c r="L216" s="324"/>
      <c r="M216" s="333"/>
      <c r="N216" s="333"/>
      <c r="O216" s="333"/>
      <c r="P216" s="333"/>
      <c r="Q216" s="333"/>
      <c r="R216" s="333"/>
      <c r="S216" s="333"/>
      <c r="T216" s="333"/>
      <c r="AS216" s="333"/>
      <c r="AT216" s="333"/>
      <c r="AU216" s="333"/>
      <c r="AV216" s="333"/>
      <c r="AW216" s="333"/>
      <c r="AX216" s="333"/>
      <c r="AY216" s="333"/>
      <c r="AZ216" s="333"/>
      <c r="BA216" s="333"/>
      <c r="BB216" s="333"/>
      <c r="BC216" s="333"/>
      <c r="BD216" s="333"/>
      <c r="BE216" s="333"/>
      <c r="BF216" s="333"/>
      <c r="BG216" s="333"/>
      <c r="BH216" s="333"/>
      <c r="BI216" s="333"/>
      <c r="BJ216" s="333"/>
      <c r="BK216" s="333"/>
      <c r="BL216" s="333"/>
      <c r="BM216" s="333"/>
      <c r="BN216" s="333"/>
      <c r="BO216" s="333"/>
      <c r="BP216" s="333"/>
      <c r="BQ216" s="333"/>
      <c r="BR216" s="333"/>
      <c r="BS216" s="333"/>
      <c r="BT216" s="333"/>
      <c r="BU216" s="333"/>
      <c r="BV216" s="333"/>
      <c r="BW216" s="333"/>
      <c r="BX216" s="333"/>
      <c r="BY216" s="333"/>
      <c r="BZ216" s="333"/>
      <c r="CA216" s="333"/>
      <c r="CB216" s="333"/>
      <c r="CC216" s="333"/>
      <c r="CD216" s="333"/>
      <c r="CE216" s="333"/>
      <c r="CF216" s="333"/>
      <c r="CG216" s="333"/>
      <c r="CH216" s="333"/>
      <c r="CI216" s="333"/>
      <c r="CJ216" s="333"/>
      <c r="CK216" s="333"/>
      <c r="CL216" s="333"/>
      <c r="CM216" s="333"/>
      <c r="CN216" s="333"/>
      <c r="CO216" s="333"/>
      <c r="CP216" s="333"/>
      <c r="CQ216" s="333"/>
      <c r="CR216" s="333"/>
      <c r="CS216" s="333"/>
      <c r="CT216" s="333"/>
      <c r="CU216" s="333"/>
      <c r="CV216" s="333"/>
      <c r="CW216" s="333"/>
      <c r="CX216" s="333"/>
      <c r="CY216" s="333"/>
      <c r="CZ216" s="333"/>
      <c r="DA216" s="333"/>
      <c r="DB216" s="333"/>
      <c r="DC216" s="333"/>
      <c r="DD216" s="333"/>
      <c r="DE216" s="333"/>
      <c r="DF216" s="333"/>
      <c r="DG216" s="333"/>
      <c r="DH216" s="333"/>
      <c r="DI216" s="333"/>
      <c r="DJ216" s="333"/>
      <c r="DK216" s="333"/>
      <c r="DL216" s="333"/>
      <c r="DM216" s="333"/>
      <c r="DN216" s="333"/>
      <c r="DO216" s="333"/>
      <c r="DP216" s="333"/>
      <c r="DQ216" s="333"/>
      <c r="DR216" s="333"/>
      <c r="DS216" s="333"/>
      <c r="DT216" s="333"/>
      <c r="DU216" s="333"/>
      <c r="DV216" s="333"/>
      <c r="DW216" s="333"/>
      <c r="DX216" s="333"/>
      <c r="DY216" s="333"/>
      <c r="DZ216" s="333"/>
      <c r="EA216" s="333"/>
      <c r="EB216" s="333"/>
      <c r="EC216" s="333"/>
      <c r="GF216" s="333"/>
      <c r="GG216" s="333"/>
      <c r="GH216" s="333"/>
      <c r="GI216" s="333"/>
      <c r="GJ216" s="333"/>
      <c r="GK216" s="333"/>
      <c r="GL216" s="333"/>
      <c r="GM216" s="333"/>
      <c r="GN216" s="333"/>
      <c r="GO216" s="333"/>
      <c r="GP216" s="333"/>
      <c r="GQ216" s="333"/>
      <c r="GR216" s="333"/>
      <c r="GS216" s="333"/>
      <c r="GT216" s="333"/>
      <c r="GU216" s="333"/>
      <c r="GV216" s="333"/>
      <c r="GW216" s="333"/>
      <c r="GX216" s="333"/>
      <c r="GY216" s="333"/>
      <c r="GZ216" s="333"/>
      <c r="HA216" s="333"/>
      <c r="HB216" s="333"/>
      <c r="HC216" s="333"/>
      <c r="HD216" s="333"/>
      <c r="HE216" s="333"/>
      <c r="HF216" s="333"/>
      <c r="HG216" s="333"/>
      <c r="HH216" s="333"/>
    </row>
    <row r="217" spans="12:223" ht="8.25" customHeight="1" thickBot="1" x14ac:dyDescent="0.4">
      <c r="L217" s="324"/>
      <c r="M217" s="333"/>
      <c r="N217" s="333"/>
      <c r="O217" s="333"/>
      <c r="P217" s="333"/>
      <c r="Q217" s="333"/>
      <c r="R217" s="333"/>
      <c r="S217" s="333"/>
      <c r="T217" s="333"/>
      <c r="AS217" s="333"/>
      <c r="AT217" s="333"/>
      <c r="AU217" s="333"/>
      <c r="AV217" s="333"/>
      <c r="AW217" s="333"/>
      <c r="AX217" s="333"/>
      <c r="AY217" s="333"/>
      <c r="AZ217" s="333"/>
      <c r="BA217" s="333"/>
      <c r="BB217" s="333"/>
      <c r="BC217" s="333"/>
      <c r="BD217" s="333"/>
      <c r="BE217" s="333"/>
      <c r="BF217" s="333"/>
      <c r="BG217" s="333"/>
      <c r="BH217" s="333"/>
      <c r="BI217" s="333"/>
      <c r="BJ217" s="333"/>
      <c r="BK217" s="333"/>
      <c r="BL217" s="333"/>
      <c r="BM217" s="333"/>
      <c r="BN217" s="333"/>
      <c r="BO217" s="333"/>
      <c r="BP217" s="333"/>
      <c r="BQ217" s="333"/>
      <c r="BR217" s="333"/>
      <c r="BS217" s="333"/>
      <c r="BT217" s="333"/>
      <c r="BU217" s="333"/>
      <c r="BV217" s="333"/>
      <c r="BW217" s="333"/>
      <c r="BX217" s="333"/>
      <c r="BY217" s="333"/>
      <c r="BZ217" s="333"/>
      <c r="CA217" s="333"/>
      <c r="CB217" s="333"/>
      <c r="CC217" s="333"/>
      <c r="CD217" s="333"/>
      <c r="CE217" s="333"/>
      <c r="CF217" s="333"/>
      <c r="CG217" s="333"/>
      <c r="CH217" s="333"/>
      <c r="CI217" s="333"/>
      <c r="CJ217" s="333"/>
      <c r="CK217" s="333"/>
      <c r="CL217" s="333"/>
      <c r="CM217" s="333"/>
      <c r="CN217" s="333"/>
      <c r="CO217" s="333"/>
      <c r="CP217" s="333"/>
      <c r="CQ217" s="333"/>
      <c r="CR217" s="333"/>
      <c r="CS217" s="333"/>
      <c r="CT217" s="333"/>
      <c r="CU217" s="333"/>
      <c r="CV217" s="333"/>
      <c r="CW217" s="333"/>
      <c r="CX217" s="333"/>
      <c r="CY217" s="333"/>
      <c r="CZ217" s="333"/>
      <c r="DA217" s="333"/>
      <c r="DB217" s="333"/>
      <c r="DC217" s="333"/>
      <c r="DD217" s="333"/>
      <c r="DE217" s="333"/>
      <c r="DF217" s="333"/>
      <c r="DG217" s="333"/>
      <c r="DH217" s="333"/>
      <c r="DI217" s="333"/>
      <c r="DJ217" s="333"/>
      <c r="DK217" s="333"/>
      <c r="DL217" s="333"/>
      <c r="DM217" s="333"/>
      <c r="DN217" s="333"/>
      <c r="DO217" s="333"/>
      <c r="DP217" s="333"/>
      <c r="DQ217" s="333"/>
      <c r="DR217" s="333"/>
      <c r="DS217" s="333"/>
      <c r="DT217" s="333"/>
      <c r="DU217" s="333"/>
      <c r="DV217" s="333"/>
      <c r="DW217" s="333"/>
      <c r="DX217" s="333"/>
      <c r="DY217" s="333"/>
      <c r="DZ217" s="333"/>
      <c r="EA217" s="333"/>
      <c r="EB217" s="333"/>
      <c r="EC217" s="333"/>
      <c r="GF217" s="333"/>
      <c r="GG217" s="333"/>
      <c r="GH217" s="333"/>
      <c r="GI217" s="333"/>
      <c r="GJ217" s="333"/>
      <c r="GK217" s="333"/>
      <c r="GL217" s="333"/>
      <c r="GM217" s="333"/>
      <c r="GN217" s="333"/>
      <c r="GO217" s="333"/>
      <c r="GP217" s="333"/>
      <c r="GQ217" s="333"/>
      <c r="GR217" s="333"/>
      <c r="GS217" s="333"/>
      <c r="GT217" s="333"/>
      <c r="GU217" s="333"/>
      <c r="GV217" s="333"/>
      <c r="GW217" s="333"/>
      <c r="GX217" s="333"/>
      <c r="GY217" s="333"/>
      <c r="GZ217" s="333"/>
      <c r="HA217" s="333"/>
      <c r="HB217" s="333"/>
      <c r="HC217" s="333"/>
      <c r="HD217" s="333"/>
      <c r="HE217" s="333"/>
      <c r="HF217" s="333"/>
      <c r="HG217" s="333"/>
      <c r="HH217" s="333"/>
      <c r="HL217" s="319"/>
      <c r="HM217" s="319"/>
      <c r="HN217" s="319"/>
      <c r="HO217" s="319"/>
    </row>
    <row r="218" spans="12:223" ht="8.25" customHeight="1" thickTop="1" x14ac:dyDescent="0.35">
      <c r="L218" s="703"/>
      <c r="M218" s="717"/>
      <c r="N218" s="717"/>
      <c r="O218" s="717"/>
      <c r="P218" s="717"/>
      <c r="Q218" s="717"/>
      <c r="R218" s="717"/>
      <c r="S218" s="717"/>
      <c r="T218" s="717"/>
      <c r="U218" s="1109" t="str">
        <f>TOTALS!$P$266</f>
        <v>TAG_500</v>
      </c>
      <c r="V218" s="1109"/>
      <c r="W218" s="1109"/>
      <c r="X218" s="1109"/>
      <c r="Y218" s="1109" t="str">
        <f>TOTALS!$P$267</f>
        <v>TAG_501</v>
      </c>
      <c r="Z218" s="1109"/>
      <c r="AA218" s="1109"/>
      <c r="AB218" s="1109"/>
      <c r="AC218" s="1109" t="str">
        <f>TOTALS!$P$268</f>
        <v>TAG_502</v>
      </c>
      <c r="AD218" s="1109"/>
      <c r="AE218" s="1109"/>
      <c r="AF218" s="1109"/>
      <c r="AG218" s="1109" t="str">
        <f>TOTALS!$P$269</f>
        <v>TAG_503</v>
      </c>
      <c r="AH218" s="1109"/>
      <c r="AI218" s="1109"/>
      <c r="AJ218" s="1109"/>
      <c r="AK218" s="1109" t="str">
        <f>TOTALS!$P$270</f>
        <v>TAG_504</v>
      </c>
      <c r="AL218" s="1109"/>
      <c r="AM218" s="1109"/>
      <c r="AN218" s="1109"/>
      <c r="AO218" s="1109" t="str">
        <f>TOTALS!$P$271</f>
        <v>TAG_505</v>
      </c>
      <c r="AP218" s="1109"/>
      <c r="AQ218" s="1109"/>
      <c r="AR218" s="1109"/>
      <c r="AS218" s="717"/>
      <c r="AT218" s="717"/>
      <c r="AU218" s="717"/>
      <c r="AV218" s="796"/>
      <c r="AW218" s="799"/>
      <c r="AX218" s="800"/>
      <c r="AY218" s="801"/>
      <c r="AZ218" s="800"/>
      <c r="BA218" s="800"/>
      <c r="BB218" s="800"/>
      <c r="BC218" s="800"/>
      <c r="BD218" s="800"/>
      <c r="BE218" s="800"/>
      <c r="BF218" s="800"/>
      <c r="BG218" s="800"/>
      <c r="BH218" s="800"/>
      <c r="BI218" s="802"/>
      <c r="BJ218" s="798"/>
      <c r="BK218" s="717"/>
      <c r="BL218" s="717"/>
      <c r="BM218" s="717"/>
      <c r="BN218" s="717"/>
      <c r="BO218" s="1121">
        <v>506</v>
      </c>
      <c r="BP218" s="1121"/>
      <c r="BQ218" s="1121"/>
      <c r="BR218" s="1122"/>
      <c r="BS218" s="975" t="str">
        <f>TOTALS!$P$272</f>
        <v>TAG_506</v>
      </c>
      <c r="BT218" s="975"/>
      <c r="BU218" s="975"/>
      <c r="BV218" s="975"/>
      <c r="BW218" s="975" t="str">
        <f>TOTALS!$P$275</f>
        <v>TAG_509</v>
      </c>
      <c r="BX218" s="975"/>
      <c r="BY218" s="975"/>
      <c r="BZ218" s="975"/>
      <c r="CA218" s="1123">
        <v>509</v>
      </c>
      <c r="CB218" s="1124"/>
      <c r="CC218" s="1124"/>
      <c r="CD218" s="1124"/>
      <c r="CE218" s="650"/>
      <c r="CF218" s="717"/>
      <c r="CG218" s="717"/>
      <c r="CH218" s="717"/>
      <c r="CI218" s="717"/>
      <c r="CJ218" s="717"/>
      <c r="CK218" s="717"/>
      <c r="CL218" s="717"/>
      <c r="CM218" s="717"/>
      <c r="CN218" s="717"/>
      <c r="CO218" s="717"/>
      <c r="CP218" s="717"/>
      <c r="CQ218" s="717"/>
      <c r="CR218" s="717"/>
      <c r="CS218" s="717"/>
      <c r="CT218" s="717"/>
      <c r="CU218" s="717"/>
      <c r="CV218" s="650"/>
      <c r="CW218" s="650"/>
      <c r="CX218" s="650"/>
      <c r="CY218" s="650"/>
      <c r="CZ218" s="650"/>
      <c r="DA218" s="650"/>
      <c r="DB218" s="650"/>
      <c r="DC218" s="806"/>
      <c r="DD218" s="712"/>
      <c r="DE218" s="333"/>
      <c r="DF218" s="333"/>
      <c r="DG218" s="333"/>
      <c r="DH218" s="333"/>
      <c r="DI218" s="333"/>
      <c r="DJ218" s="333"/>
      <c r="DK218" s="333"/>
      <c r="DL218" s="333"/>
      <c r="DM218" s="333"/>
      <c r="DN218" s="333"/>
      <c r="DO218" s="333"/>
      <c r="DP218" s="333"/>
      <c r="DQ218" s="333"/>
      <c r="DR218" s="333"/>
      <c r="DS218" s="333"/>
      <c r="DT218" s="333"/>
      <c r="DU218" s="333"/>
      <c r="DV218" s="333"/>
      <c r="DW218" s="333"/>
      <c r="DX218" s="333"/>
      <c r="DY218" s="333"/>
      <c r="DZ218" s="333"/>
      <c r="EA218" s="333"/>
      <c r="EB218" s="333"/>
      <c r="EC218" s="333"/>
      <c r="GF218" s="333"/>
      <c r="GG218" s="333"/>
      <c r="GH218" s="333"/>
      <c r="GI218" s="333"/>
      <c r="GJ218" s="333"/>
      <c r="GK218" s="333"/>
      <c r="GL218" s="333"/>
      <c r="GM218" s="333"/>
      <c r="GN218" s="333"/>
      <c r="GO218" s="333"/>
      <c r="GP218" s="333"/>
      <c r="GQ218" s="333"/>
      <c r="GR218" s="333"/>
      <c r="GS218" s="333"/>
      <c r="GT218" s="333"/>
      <c r="GU218" s="333"/>
      <c r="GV218" s="333"/>
      <c r="GW218" s="333"/>
      <c r="GX218" s="333"/>
      <c r="GY218" s="333"/>
      <c r="GZ218" s="333"/>
      <c r="HA218" s="333"/>
      <c r="HB218" s="333"/>
      <c r="HC218" s="333"/>
      <c r="HD218" s="333"/>
      <c r="HE218" s="333"/>
      <c r="HF218" s="333"/>
      <c r="HG218" s="333"/>
      <c r="HH218" s="333"/>
      <c r="HL218" s="319"/>
      <c r="HM218" s="319"/>
      <c r="HN218" s="319"/>
      <c r="HO218" s="319"/>
    </row>
    <row r="219" spans="12:223" ht="8.25" customHeight="1" x14ac:dyDescent="0.35">
      <c r="L219" s="697"/>
      <c r="M219" s="333"/>
      <c r="N219" s="333"/>
      <c r="O219" s="333"/>
      <c r="P219" s="333"/>
      <c r="Q219" s="333"/>
      <c r="R219" s="333"/>
      <c r="S219" s="333"/>
      <c r="T219" s="333"/>
      <c r="U219" s="1094"/>
      <c r="V219" s="1094"/>
      <c r="W219" s="1094"/>
      <c r="X219" s="1094"/>
      <c r="Y219" s="1094"/>
      <c r="Z219" s="1094"/>
      <c r="AA219" s="1094"/>
      <c r="AB219" s="1094"/>
      <c r="AC219" s="1094"/>
      <c r="AD219" s="1094"/>
      <c r="AE219" s="1094"/>
      <c r="AF219" s="1094"/>
      <c r="AG219" s="1094"/>
      <c r="AH219" s="1094"/>
      <c r="AI219" s="1094"/>
      <c r="AJ219" s="1094"/>
      <c r="AK219" s="1094"/>
      <c r="AL219" s="1094"/>
      <c r="AM219" s="1094"/>
      <c r="AN219" s="1094"/>
      <c r="AO219" s="1094"/>
      <c r="AP219" s="1094"/>
      <c r="AQ219" s="1094"/>
      <c r="AR219" s="1094"/>
      <c r="AS219" s="333"/>
      <c r="AT219" s="333"/>
      <c r="AU219" s="333"/>
      <c r="AV219" s="333"/>
      <c r="AW219" s="723"/>
      <c r="AX219" s="333"/>
      <c r="AZ219" s="333"/>
      <c r="BA219" s="333"/>
      <c r="BB219" s="333"/>
      <c r="BC219" s="333"/>
      <c r="BD219" s="333"/>
      <c r="BE219" s="333"/>
      <c r="BF219" s="333"/>
      <c r="BG219" s="333"/>
      <c r="BH219" s="333"/>
      <c r="BI219" s="724"/>
      <c r="BJ219" s="723"/>
      <c r="BK219" s="333"/>
      <c r="BL219" s="333"/>
      <c r="BM219" s="333"/>
      <c r="BN219" s="333"/>
      <c r="BO219" s="978"/>
      <c r="BP219" s="978"/>
      <c r="BQ219" s="978"/>
      <c r="BR219" s="1120"/>
      <c r="BS219" s="975"/>
      <c r="BT219" s="975"/>
      <c r="BU219" s="975"/>
      <c r="BV219" s="975"/>
      <c r="BW219" s="975"/>
      <c r="BX219" s="975"/>
      <c r="BY219" s="975"/>
      <c r="BZ219" s="975"/>
      <c r="CA219" s="974"/>
      <c r="CB219" s="945"/>
      <c r="CC219" s="945"/>
      <c r="CD219" s="945"/>
      <c r="CF219" s="333"/>
      <c r="CG219" s="333"/>
      <c r="CH219" s="333"/>
      <c r="CI219" s="333"/>
      <c r="CJ219" s="333"/>
      <c r="CS219" s="333"/>
      <c r="CT219" s="333"/>
      <c r="CU219" s="333"/>
      <c r="DD219" s="712"/>
      <c r="DE219" s="333"/>
      <c r="DF219" s="333"/>
      <c r="DG219" s="333"/>
      <c r="DH219" s="333"/>
      <c r="DI219" s="333"/>
      <c r="DJ219" s="333"/>
      <c r="DK219" s="333"/>
      <c r="DL219" s="333"/>
      <c r="DM219" s="333"/>
      <c r="DN219" s="333"/>
      <c r="DO219" s="333"/>
      <c r="DP219" s="333"/>
      <c r="DQ219" s="333"/>
      <c r="DR219" s="333"/>
      <c r="DS219" s="333"/>
      <c r="DT219" s="333"/>
      <c r="DU219" s="333"/>
      <c r="DV219" s="333"/>
      <c r="DW219" s="333"/>
      <c r="DX219" s="333"/>
      <c r="DY219" s="333"/>
      <c r="DZ219" s="333"/>
      <c r="EA219" s="333"/>
      <c r="EB219" s="333"/>
      <c r="EC219" s="333"/>
      <c r="GF219" s="333"/>
      <c r="GG219" s="333"/>
      <c r="GH219" s="333"/>
      <c r="GI219" s="333"/>
      <c r="GJ219" s="333"/>
      <c r="GK219" s="333"/>
      <c r="GL219" s="333"/>
      <c r="GM219" s="333"/>
      <c r="GN219" s="333"/>
      <c r="GO219" s="333"/>
      <c r="GP219" s="333"/>
      <c r="GQ219" s="333"/>
      <c r="GR219" s="333"/>
      <c r="GS219" s="333"/>
      <c r="GT219" s="333"/>
      <c r="GU219" s="333"/>
      <c r="GV219" s="333"/>
      <c r="GW219" s="333"/>
      <c r="GX219" s="333"/>
      <c r="GY219" s="333"/>
      <c r="GZ219" s="333"/>
      <c r="HA219" s="333"/>
      <c r="HB219" s="333"/>
      <c r="HC219" s="333"/>
      <c r="HD219" s="333"/>
      <c r="HE219" s="333"/>
      <c r="HF219" s="333"/>
      <c r="HG219" s="333"/>
      <c r="HH219" s="333"/>
      <c r="HL219" s="319"/>
      <c r="HM219" s="319"/>
      <c r="HN219" s="319"/>
      <c r="HO219" s="319"/>
    </row>
    <row r="220" spans="12:223" ht="8.25" customHeight="1" x14ac:dyDescent="0.35">
      <c r="L220" s="697"/>
      <c r="M220" s="333"/>
      <c r="N220" s="333"/>
      <c r="O220" s="333"/>
      <c r="P220" s="333"/>
      <c r="Q220" s="333"/>
      <c r="R220" s="333"/>
      <c r="S220" s="333"/>
      <c r="T220" s="333"/>
      <c r="U220" s="1094"/>
      <c r="V220" s="1094"/>
      <c r="W220" s="1094"/>
      <c r="X220" s="1094"/>
      <c r="Y220" s="1094"/>
      <c r="Z220" s="1094"/>
      <c r="AA220" s="1094"/>
      <c r="AB220" s="1094"/>
      <c r="AC220" s="1094"/>
      <c r="AD220" s="1094"/>
      <c r="AE220" s="1094"/>
      <c r="AF220" s="1094"/>
      <c r="AG220" s="1094"/>
      <c r="AH220" s="1094"/>
      <c r="AI220" s="1094"/>
      <c r="AJ220" s="1094"/>
      <c r="AK220" s="1094"/>
      <c r="AL220" s="1094"/>
      <c r="AM220" s="1094"/>
      <c r="AN220" s="1094"/>
      <c r="AO220" s="1094"/>
      <c r="AP220" s="1094"/>
      <c r="AQ220" s="1094"/>
      <c r="AR220" s="1094"/>
      <c r="AS220" s="333"/>
      <c r="AT220" s="333"/>
      <c r="AU220" s="333"/>
      <c r="AV220" s="333"/>
      <c r="AW220" s="723"/>
      <c r="AX220" s="333"/>
      <c r="AZ220" s="333"/>
      <c r="BA220" s="333"/>
      <c r="BB220" s="333"/>
      <c r="BC220" s="333"/>
      <c r="BD220" s="333"/>
      <c r="BE220" s="333"/>
      <c r="BF220" s="333"/>
      <c r="BG220" s="333"/>
      <c r="BH220" s="333"/>
      <c r="BI220" s="333"/>
      <c r="BJ220" s="723"/>
      <c r="BK220" s="333"/>
      <c r="BL220" s="333"/>
      <c r="BM220" s="333"/>
      <c r="BN220" s="333"/>
      <c r="BO220" s="978"/>
      <c r="BP220" s="978"/>
      <c r="BQ220" s="978"/>
      <c r="BR220" s="1120"/>
      <c r="BS220" s="975"/>
      <c r="BT220" s="975"/>
      <c r="BU220" s="975"/>
      <c r="BV220" s="975"/>
      <c r="BW220" s="975"/>
      <c r="BX220" s="975"/>
      <c r="BY220" s="975"/>
      <c r="BZ220" s="975"/>
      <c r="CA220" s="974"/>
      <c r="CB220" s="945"/>
      <c r="CC220" s="945"/>
      <c r="CD220" s="945"/>
      <c r="CF220" s="333"/>
      <c r="CG220" s="333"/>
      <c r="CH220" s="333"/>
      <c r="CI220" s="333"/>
      <c r="CJ220" s="333"/>
      <c r="CS220" s="333"/>
      <c r="CT220" s="333"/>
      <c r="CU220" s="333"/>
      <c r="DD220" s="712"/>
      <c r="DE220" s="333"/>
      <c r="DF220" s="333"/>
      <c r="DG220" s="333"/>
      <c r="DH220" s="333"/>
      <c r="DI220" s="333"/>
      <c r="DJ220" s="333"/>
      <c r="DK220" s="333"/>
      <c r="DL220" s="333"/>
      <c r="DM220" s="333"/>
      <c r="DN220" s="333"/>
      <c r="DO220" s="333"/>
      <c r="DP220" s="333"/>
      <c r="DQ220" s="333"/>
      <c r="DR220" s="333"/>
      <c r="DS220" s="333"/>
      <c r="DT220" s="333"/>
      <c r="DU220" s="333"/>
      <c r="DV220" s="333"/>
      <c r="DW220" s="333"/>
      <c r="DX220" s="333"/>
      <c r="DY220" s="333"/>
      <c r="DZ220" s="333"/>
      <c r="EA220" s="333"/>
      <c r="EB220" s="333"/>
      <c r="EC220" s="333"/>
      <c r="GF220" s="333"/>
      <c r="GG220" s="333"/>
      <c r="GH220" s="333"/>
      <c r="GI220" s="333"/>
      <c r="GJ220" s="333"/>
      <c r="GK220" s="333"/>
      <c r="GL220" s="333"/>
      <c r="GM220" s="333"/>
      <c r="GN220" s="333"/>
      <c r="GO220" s="333"/>
      <c r="GP220" s="333"/>
      <c r="GQ220" s="333"/>
      <c r="GR220" s="333"/>
      <c r="GS220" s="333"/>
      <c r="GT220" s="333"/>
      <c r="GU220" s="333"/>
      <c r="GV220" s="333"/>
      <c r="GW220" s="333"/>
      <c r="GX220" s="333"/>
      <c r="GY220" s="333"/>
      <c r="GZ220" s="333"/>
      <c r="HA220" s="333"/>
      <c r="HB220" s="333"/>
      <c r="HC220" s="333"/>
      <c r="HD220" s="333"/>
      <c r="HE220" s="333"/>
      <c r="HF220" s="333"/>
      <c r="HG220" s="333"/>
      <c r="HH220" s="333"/>
      <c r="HL220" s="319"/>
      <c r="HM220" s="319"/>
      <c r="HN220" s="319"/>
      <c r="HO220" s="319"/>
    </row>
    <row r="221" spans="12:223" ht="8.25" customHeight="1" x14ac:dyDescent="0.35">
      <c r="L221" s="695"/>
      <c r="M221" s="333"/>
      <c r="N221" s="333"/>
      <c r="O221" s="333"/>
      <c r="P221" s="333"/>
      <c r="Q221" s="333"/>
      <c r="R221" s="333"/>
      <c r="S221" s="333"/>
      <c r="T221" s="333"/>
      <c r="U221" s="1094"/>
      <c r="V221" s="1094"/>
      <c r="W221" s="1094"/>
      <c r="X221" s="1094"/>
      <c r="Y221" s="1094"/>
      <c r="Z221" s="1094"/>
      <c r="AA221" s="1094"/>
      <c r="AB221" s="1094"/>
      <c r="AC221" s="1094"/>
      <c r="AD221" s="1094"/>
      <c r="AE221" s="1094"/>
      <c r="AF221" s="1094"/>
      <c r="AG221" s="1094"/>
      <c r="AH221" s="1094"/>
      <c r="AI221" s="1094"/>
      <c r="AJ221" s="1094"/>
      <c r="AK221" s="1094"/>
      <c r="AL221" s="1094"/>
      <c r="AM221" s="1094"/>
      <c r="AN221" s="1094"/>
      <c r="AO221" s="1094"/>
      <c r="AP221" s="1094"/>
      <c r="AQ221" s="1094"/>
      <c r="AR221" s="1094"/>
      <c r="AS221" s="333"/>
      <c r="AT221" s="333"/>
      <c r="AU221" s="333"/>
      <c r="AV221" s="333"/>
      <c r="AW221" s="723"/>
      <c r="AX221" s="333"/>
      <c r="AZ221" s="333"/>
      <c r="BA221" s="333"/>
      <c r="BB221" s="333"/>
      <c r="BC221" s="333"/>
      <c r="BD221" s="333"/>
      <c r="BE221" s="333"/>
      <c r="BF221" s="333"/>
      <c r="BG221" s="333"/>
      <c r="BH221" s="333"/>
      <c r="BI221" s="333"/>
      <c r="BJ221" s="723"/>
      <c r="BK221" s="333"/>
      <c r="BL221" s="333"/>
      <c r="BM221" s="333"/>
      <c r="BN221" s="333"/>
      <c r="BO221" s="978"/>
      <c r="BP221" s="978"/>
      <c r="BQ221" s="978"/>
      <c r="BR221" s="1120"/>
      <c r="BS221" s="975"/>
      <c r="BT221" s="975"/>
      <c r="BU221" s="975"/>
      <c r="BV221" s="975"/>
      <c r="BW221" s="975"/>
      <c r="BX221" s="975"/>
      <c r="BY221" s="975"/>
      <c r="BZ221" s="975"/>
      <c r="CA221" s="974"/>
      <c r="CB221" s="945"/>
      <c r="CC221" s="945"/>
      <c r="CD221" s="945"/>
      <c r="CF221" s="333"/>
      <c r="CG221" s="333"/>
      <c r="CH221" s="333"/>
      <c r="CI221" s="333"/>
      <c r="CJ221" s="333"/>
      <c r="CS221" s="333"/>
      <c r="CT221" s="333"/>
      <c r="CU221" s="333"/>
      <c r="DD221" s="712"/>
      <c r="DE221" s="333"/>
      <c r="DF221" s="333"/>
      <c r="DG221" s="333"/>
      <c r="DH221" s="333"/>
      <c r="DI221" s="333"/>
      <c r="DJ221" s="333"/>
      <c r="DK221" s="333"/>
      <c r="DL221" s="333"/>
      <c r="DM221" s="333"/>
      <c r="DN221" s="333"/>
      <c r="DO221" s="333"/>
      <c r="DP221" s="333"/>
      <c r="DQ221" s="333"/>
      <c r="DR221" s="333"/>
      <c r="DS221" s="333"/>
      <c r="DT221" s="333"/>
      <c r="DU221" s="333"/>
      <c r="DV221" s="333"/>
      <c r="DW221" s="333"/>
      <c r="DX221" s="333"/>
      <c r="DY221" s="333"/>
      <c r="DZ221" s="333"/>
      <c r="EA221" s="333"/>
      <c r="EB221" s="333"/>
      <c r="EC221" s="333"/>
      <c r="GF221" s="333"/>
      <c r="GG221" s="333"/>
      <c r="GH221" s="333"/>
      <c r="GI221" s="333"/>
      <c r="GJ221" s="333"/>
      <c r="GK221" s="333"/>
      <c r="GL221" s="333"/>
      <c r="GM221" s="333"/>
      <c r="GN221" s="333"/>
      <c r="GO221" s="333"/>
      <c r="GP221" s="333"/>
      <c r="GQ221" s="333"/>
      <c r="GR221" s="333"/>
      <c r="GS221" s="333"/>
      <c r="GT221" s="333"/>
      <c r="GU221" s="333"/>
      <c r="GV221" s="333"/>
      <c r="GW221" s="333"/>
      <c r="GX221" s="333"/>
      <c r="GY221" s="333"/>
      <c r="GZ221" s="333"/>
      <c r="HA221" s="333"/>
      <c r="HB221" s="333"/>
      <c r="HC221" s="333"/>
      <c r="HD221" s="333"/>
      <c r="HE221" s="333"/>
      <c r="HF221" s="333"/>
      <c r="HG221" s="333"/>
      <c r="HH221" s="333"/>
      <c r="HL221" s="319"/>
      <c r="HM221" s="319"/>
      <c r="HN221" s="319"/>
      <c r="HO221" s="319"/>
    </row>
    <row r="222" spans="12:223" ht="8.25" customHeight="1" x14ac:dyDescent="0.35">
      <c r="L222" s="695"/>
      <c r="M222" s="333"/>
      <c r="N222" s="333"/>
      <c r="O222" s="333"/>
      <c r="P222" s="333"/>
      <c r="Q222" s="333"/>
      <c r="R222" s="333"/>
      <c r="S222" s="333"/>
      <c r="T222" s="333"/>
      <c r="U222" s="1110">
        <v>500</v>
      </c>
      <c r="V222" s="1110"/>
      <c r="W222" s="1110"/>
      <c r="X222" s="1110"/>
      <c r="Y222" s="1110">
        <v>501</v>
      </c>
      <c r="Z222" s="1110"/>
      <c r="AA222" s="1110"/>
      <c r="AB222" s="1110"/>
      <c r="AC222" s="1110">
        <v>502</v>
      </c>
      <c r="AD222" s="1110"/>
      <c r="AE222" s="1110"/>
      <c r="AF222" s="1110"/>
      <c r="AG222" s="1110">
        <v>503</v>
      </c>
      <c r="AH222" s="1110"/>
      <c r="AI222" s="1110"/>
      <c r="AJ222" s="1110"/>
      <c r="AK222" s="1110">
        <v>504</v>
      </c>
      <c r="AL222" s="1110"/>
      <c r="AM222" s="1110"/>
      <c r="AN222" s="1110"/>
      <c r="AO222" s="1110">
        <v>505</v>
      </c>
      <c r="AP222" s="1110"/>
      <c r="AQ222" s="1110"/>
      <c r="AR222" s="1110"/>
      <c r="AS222" s="333"/>
      <c r="AT222" s="333"/>
      <c r="AU222" s="333"/>
      <c r="AV222" s="333"/>
      <c r="AW222" s="723"/>
      <c r="AX222" s="333"/>
      <c r="AZ222" s="333"/>
      <c r="BA222" s="333"/>
      <c r="BB222" s="333"/>
      <c r="BC222" s="333"/>
      <c r="BD222" s="333"/>
      <c r="BE222" s="333"/>
      <c r="BF222" s="333"/>
      <c r="BG222" s="333"/>
      <c r="BH222" s="333"/>
      <c r="BI222" s="333"/>
      <c r="BJ222" s="723"/>
      <c r="BK222" s="333"/>
      <c r="BL222" s="333"/>
      <c r="BM222" s="333"/>
      <c r="BN222" s="333"/>
      <c r="BO222" s="978">
        <v>507</v>
      </c>
      <c r="BP222" s="978"/>
      <c r="BQ222" s="978"/>
      <c r="BR222" s="1120"/>
      <c r="BS222" s="975" t="str">
        <f>TOTALS!$P$273</f>
        <v>TAG_507</v>
      </c>
      <c r="BT222" s="975"/>
      <c r="BU222" s="975"/>
      <c r="BV222" s="975"/>
      <c r="BW222" s="975" t="str">
        <f>TOTALS!$P$274</f>
        <v>TAG_508</v>
      </c>
      <c r="BX222" s="975"/>
      <c r="BY222" s="975"/>
      <c r="BZ222" s="975"/>
      <c r="CA222" s="974">
        <v>508</v>
      </c>
      <c r="CB222" s="945"/>
      <c r="CC222" s="945"/>
      <c r="CD222" s="945"/>
      <c r="CF222" s="333"/>
      <c r="CG222" s="333"/>
      <c r="CH222" s="333"/>
      <c r="CI222" s="333"/>
      <c r="CJ222" s="333"/>
      <c r="CS222" s="333"/>
      <c r="CT222" s="333"/>
      <c r="CU222" s="333"/>
      <c r="DD222" s="712"/>
      <c r="DE222" s="333"/>
      <c r="DF222" s="333"/>
      <c r="DG222" s="333"/>
      <c r="DH222" s="333"/>
      <c r="DI222" s="333"/>
      <c r="DJ222" s="333"/>
      <c r="DK222" s="333"/>
      <c r="DL222" s="333"/>
      <c r="DM222" s="333"/>
      <c r="DN222" s="333"/>
      <c r="DO222" s="333"/>
      <c r="DP222" s="333"/>
      <c r="DQ222" s="333"/>
      <c r="DR222" s="333"/>
      <c r="DS222" s="333"/>
      <c r="DT222" s="333"/>
      <c r="DU222" s="333"/>
      <c r="DV222" s="333"/>
      <c r="DW222" s="333"/>
      <c r="DX222" s="333"/>
      <c r="DY222" s="333"/>
      <c r="DZ222" s="333"/>
      <c r="EA222" s="333"/>
      <c r="EB222" s="333"/>
      <c r="EC222" s="333"/>
      <c r="GF222" s="333"/>
      <c r="GG222" s="333"/>
      <c r="GH222" s="333"/>
      <c r="GI222" s="333"/>
      <c r="GJ222" s="333"/>
      <c r="GK222" s="333"/>
      <c r="GL222" s="333"/>
      <c r="GM222" s="333"/>
      <c r="GN222" s="333"/>
      <c r="GO222" s="333"/>
      <c r="GP222" s="333"/>
      <c r="GQ222" s="333"/>
      <c r="GR222" s="333"/>
      <c r="GS222" s="333"/>
      <c r="GT222" s="333"/>
      <c r="GU222" s="333"/>
      <c r="GV222" s="333"/>
      <c r="GW222" s="333"/>
      <c r="GX222" s="333"/>
      <c r="GY222" s="333"/>
      <c r="GZ222" s="333"/>
      <c r="HA222" s="333"/>
      <c r="HB222" s="333"/>
      <c r="HC222" s="333"/>
      <c r="HD222" s="333"/>
      <c r="HE222" s="333"/>
      <c r="HF222" s="333"/>
      <c r="HG222" s="333"/>
      <c r="HH222" s="333"/>
      <c r="HI222" s="396"/>
      <c r="HJ222" s="396"/>
      <c r="HL222" s="319"/>
      <c r="HM222" s="319"/>
      <c r="HN222" s="319"/>
      <c r="HO222" s="319"/>
    </row>
    <row r="223" spans="12:223" ht="8.25" customHeight="1" x14ac:dyDescent="0.35">
      <c r="L223" s="695"/>
      <c r="M223" s="333"/>
      <c r="N223" s="333"/>
      <c r="O223" s="333"/>
      <c r="P223" s="333"/>
      <c r="Q223" s="333"/>
      <c r="R223" s="333"/>
      <c r="S223" s="333"/>
      <c r="T223" s="333"/>
      <c r="U223" s="978"/>
      <c r="V223" s="978"/>
      <c r="W223" s="978"/>
      <c r="X223" s="978"/>
      <c r="Y223" s="978"/>
      <c r="Z223" s="978"/>
      <c r="AA223" s="978"/>
      <c r="AB223" s="978"/>
      <c r="AC223" s="978"/>
      <c r="AD223" s="978"/>
      <c r="AE223" s="978"/>
      <c r="AF223" s="978"/>
      <c r="AG223" s="978"/>
      <c r="AH223" s="978"/>
      <c r="AI223" s="978"/>
      <c r="AJ223" s="978"/>
      <c r="AK223" s="978"/>
      <c r="AL223" s="978"/>
      <c r="AM223" s="978"/>
      <c r="AN223" s="978"/>
      <c r="AO223" s="978"/>
      <c r="AP223" s="978"/>
      <c r="AQ223" s="978"/>
      <c r="AR223" s="978"/>
      <c r="AS223" s="333"/>
      <c r="AT223" s="333"/>
      <c r="AU223" s="333"/>
      <c r="AV223" s="333"/>
      <c r="AW223" s="723"/>
      <c r="AX223" s="333"/>
      <c r="AZ223" s="333"/>
      <c r="BA223" s="333"/>
      <c r="BB223" s="333"/>
      <c r="BC223" s="333"/>
      <c r="BD223" s="333"/>
      <c r="BE223" s="333"/>
      <c r="BF223" s="333"/>
      <c r="BG223" s="333"/>
      <c r="BH223" s="333"/>
      <c r="BI223" s="333"/>
      <c r="BJ223" s="723"/>
      <c r="BK223" s="333"/>
      <c r="BL223" s="333"/>
      <c r="BM223" s="333"/>
      <c r="BN223" s="333"/>
      <c r="BO223" s="978"/>
      <c r="BP223" s="978"/>
      <c r="BQ223" s="978"/>
      <c r="BR223" s="1120"/>
      <c r="BS223" s="975"/>
      <c r="BT223" s="975"/>
      <c r="BU223" s="975"/>
      <c r="BV223" s="975"/>
      <c r="BW223" s="975"/>
      <c r="BX223" s="975"/>
      <c r="BY223" s="975"/>
      <c r="BZ223" s="975"/>
      <c r="CA223" s="974"/>
      <c r="CB223" s="945"/>
      <c r="CC223" s="945"/>
      <c r="CD223" s="945"/>
      <c r="CF223" s="333"/>
      <c r="CG223" s="333"/>
      <c r="CH223" s="333"/>
      <c r="CI223" s="333"/>
      <c r="CJ223" s="333"/>
      <c r="CS223" s="333"/>
      <c r="CT223" s="333"/>
      <c r="CU223" s="333"/>
      <c r="DD223" s="712"/>
      <c r="DE223" s="333"/>
      <c r="DF223" s="333"/>
      <c r="DG223" s="333"/>
      <c r="DH223" s="333"/>
      <c r="DI223" s="333"/>
      <c r="DJ223" s="333"/>
      <c r="DK223" s="333"/>
      <c r="DL223" s="333"/>
      <c r="DM223" s="333"/>
      <c r="DN223" s="333"/>
      <c r="DO223" s="333"/>
      <c r="DP223" s="333"/>
      <c r="DQ223" s="333"/>
      <c r="DR223" s="333"/>
      <c r="DS223" s="333"/>
      <c r="DT223" s="333"/>
      <c r="DU223" s="333"/>
      <c r="DV223" s="333"/>
      <c r="DW223" s="333"/>
      <c r="DX223" s="333"/>
      <c r="DY223" s="333"/>
      <c r="DZ223" s="333"/>
      <c r="EA223" s="333"/>
      <c r="EB223" s="333"/>
      <c r="EC223" s="333"/>
      <c r="GF223" s="333"/>
      <c r="GG223" s="333"/>
      <c r="GH223" s="333"/>
      <c r="GI223" s="333"/>
      <c r="GJ223" s="333"/>
      <c r="GK223" s="333"/>
      <c r="GL223" s="333"/>
      <c r="GM223" s="333"/>
      <c r="GN223" s="333"/>
      <c r="GO223" s="333"/>
      <c r="GP223" s="333"/>
      <c r="GQ223" s="333"/>
      <c r="GR223" s="333"/>
      <c r="GS223" s="333"/>
      <c r="GT223" s="333"/>
      <c r="GU223" s="333"/>
      <c r="GV223" s="333"/>
      <c r="GW223" s="333"/>
      <c r="GX223" s="333"/>
      <c r="GY223" s="333"/>
      <c r="GZ223" s="333"/>
      <c r="HA223" s="333"/>
      <c r="HB223" s="333"/>
      <c r="HC223" s="333"/>
      <c r="HD223" s="333"/>
      <c r="HE223" s="333"/>
      <c r="HF223" s="333"/>
      <c r="HG223" s="333"/>
      <c r="HH223" s="333"/>
      <c r="HI223" s="396"/>
      <c r="HJ223" s="396"/>
      <c r="HL223" s="319"/>
      <c r="HM223" s="319"/>
      <c r="HN223" s="319"/>
      <c r="HO223" s="319"/>
    </row>
    <row r="224" spans="12:223" ht="8.25" customHeight="1" x14ac:dyDescent="0.35">
      <c r="L224" s="695"/>
      <c r="M224" s="333"/>
      <c r="N224" s="333"/>
      <c r="O224" s="333"/>
      <c r="P224" s="333"/>
      <c r="Q224" s="333"/>
      <c r="R224" s="333"/>
      <c r="S224" s="333"/>
      <c r="T224" s="333"/>
      <c r="U224" s="978"/>
      <c r="V224" s="978"/>
      <c r="W224" s="978"/>
      <c r="X224" s="978"/>
      <c r="Y224" s="978"/>
      <c r="Z224" s="978"/>
      <c r="AA224" s="978"/>
      <c r="AB224" s="978"/>
      <c r="AC224" s="978"/>
      <c r="AD224" s="978"/>
      <c r="AE224" s="978"/>
      <c r="AF224" s="978"/>
      <c r="AG224" s="978"/>
      <c r="AH224" s="978"/>
      <c r="AI224" s="978"/>
      <c r="AJ224" s="978"/>
      <c r="AK224" s="978"/>
      <c r="AL224" s="978"/>
      <c r="AM224" s="978"/>
      <c r="AN224" s="978"/>
      <c r="AO224" s="978"/>
      <c r="AP224" s="978"/>
      <c r="AQ224" s="978"/>
      <c r="AR224" s="978"/>
      <c r="AS224" s="333"/>
      <c r="AT224" s="333"/>
      <c r="AU224" s="333"/>
      <c r="AV224" s="333"/>
      <c r="AW224" s="723"/>
      <c r="AX224" s="333"/>
      <c r="AZ224" s="333"/>
      <c r="BA224" s="333"/>
      <c r="BB224" s="333"/>
      <c r="BC224" s="333"/>
      <c r="BD224" s="333"/>
      <c r="BE224" s="333"/>
      <c r="BF224" s="333"/>
      <c r="BG224" s="333"/>
      <c r="BH224" s="333"/>
      <c r="BI224" s="333"/>
      <c r="BJ224" s="723"/>
      <c r="BK224" s="333"/>
      <c r="BL224" s="333"/>
      <c r="BM224" s="333"/>
      <c r="BN224" s="333"/>
      <c r="BO224" s="978"/>
      <c r="BP224" s="978"/>
      <c r="BQ224" s="978"/>
      <c r="BR224" s="1120"/>
      <c r="BS224" s="975"/>
      <c r="BT224" s="975"/>
      <c r="BU224" s="975"/>
      <c r="BV224" s="975"/>
      <c r="BW224" s="975"/>
      <c r="BX224" s="975"/>
      <c r="BY224" s="975"/>
      <c r="BZ224" s="975"/>
      <c r="CA224" s="974"/>
      <c r="CB224" s="945"/>
      <c r="CC224" s="945"/>
      <c r="CD224" s="945"/>
      <c r="CF224" s="333"/>
      <c r="CG224" s="333"/>
      <c r="CH224" s="333"/>
      <c r="CI224" s="333"/>
      <c r="CJ224" s="333"/>
      <c r="CS224" s="333"/>
      <c r="CT224" s="333"/>
      <c r="CU224" s="333"/>
      <c r="DD224" s="712"/>
      <c r="DE224" s="333"/>
      <c r="DF224" s="333"/>
      <c r="DG224" s="333"/>
      <c r="DH224" s="333"/>
      <c r="DI224" s="333"/>
      <c r="DJ224" s="333"/>
      <c r="DK224" s="333"/>
      <c r="DL224" s="333"/>
      <c r="DM224" s="333"/>
      <c r="DN224" s="333"/>
      <c r="DO224" s="333"/>
      <c r="DP224" s="333"/>
      <c r="DQ224" s="333"/>
      <c r="DR224" s="333"/>
      <c r="DS224" s="333"/>
      <c r="DT224" s="333"/>
      <c r="DU224" s="333"/>
      <c r="DV224" s="333"/>
      <c r="DW224" s="333"/>
      <c r="DX224" s="333"/>
      <c r="DY224" s="333"/>
      <c r="DZ224" s="333"/>
      <c r="EA224" s="333"/>
      <c r="EB224" s="333"/>
      <c r="EC224" s="333"/>
      <c r="GF224" s="333"/>
      <c r="GG224" s="333"/>
      <c r="GH224" s="333"/>
      <c r="GI224" s="333"/>
      <c r="GJ224" s="333"/>
      <c r="GK224" s="333"/>
      <c r="GL224" s="333"/>
      <c r="GM224" s="333"/>
      <c r="GN224" s="333"/>
      <c r="GO224" s="333"/>
      <c r="GP224" s="333"/>
      <c r="GQ224" s="333"/>
      <c r="GR224" s="333"/>
      <c r="GS224" s="333"/>
      <c r="GT224" s="333"/>
      <c r="GU224" s="333"/>
      <c r="GV224" s="333"/>
      <c r="GW224" s="333"/>
      <c r="GX224" s="333"/>
      <c r="GY224" s="333"/>
      <c r="GZ224" s="333"/>
      <c r="HA224" s="333"/>
      <c r="HB224" s="333"/>
      <c r="HC224" s="333"/>
      <c r="HD224" s="333"/>
      <c r="HE224" s="333"/>
      <c r="HF224" s="333"/>
      <c r="HG224" s="333"/>
      <c r="HH224" s="333"/>
      <c r="HI224" s="396"/>
      <c r="HJ224" s="396"/>
      <c r="HL224" s="319"/>
      <c r="HM224" s="319"/>
      <c r="HN224" s="319"/>
      <c r="HO224" s="319"/>
    </row>
    <row r="225" spans="12:226" ht="8.25" customHeight="1" thickBot="1" x14ac:dyDescent="0.4">
      <c r="L225" s="797"/>
      <c r="M225" s="333"/>
      <c r="N225" s="333"/>
      <c r="O225" s="333"/>
      <c r="P225" s="333"/>
      <c r="Q225" s="333"/>
      <c r="R225" s="333"/>
      <c r="S225" s="333"/>
      <c r="T225" s="333"/>
      <c r="U225" s="978"/>
      <c r="V225" s="978"/>
      <c r="W225" s="978"/>
      <c r="X225" s="978"/>
      <c r="Y225" s="978"/>
      <c r="Z225" s="978"/>
      <c r="AA225" s="978"/>
      <c r="AB225" s="978"/>
      <c r="AC225" s="978"/>
      <c r="AD225" s="978"/>
      <c r="AE225" s="978"/>
      <c r="AF225" s="978"/>
      <c r="AG225" s="978"/>
      <c r="AH225" s="978"/>
      <c r="AI225" s="978"/>
      <c r="AJ225" s="978"/>
      <c r="AK225" s="978"/>
      <c r="AL225" s="978"/>
      <c r="AM225" s="978"/>
      <c r="AN225" s="978"/>
      <c r="AO225" s="978"/>
      <c r="AP225" s="978"/>
      <c r="AQ225" s="978"/>
      <c r="AR225" s="978"/>
      <c r="AS225" s="333"/>
      <c r="AT225" s="333"/>
      <c r="AU225" s="333"/>
      <c r="AV225" s="333"/>
      <c r="AW225" s="723"/>
      <c r="AX225" s="333"/>
      <c r="AZ225" s="333"/>
      <c r="BA225" s="333"/>
      <c r="BB225" s="333"/>
      <c r="BC225" s="333"/>
      <c r="BD225" s="333"/>
      <c r="BE225" s="333"/>
      <c r="BF225" s="333"/>
      <c r="BG225" s="333"/>
      <c r="BH225" s="333"/>
      <c r="BI225" s="333"/>
      <c r="BJ225" s="723"/>
      <c r="BK225" s="333"/>
      <c r="BL225" s="333"/>
      <c r="BM225" s="333"/>
      <c r="BN225" s="333"/>
      <c r="BO225" s="978"/>
      <c r="BP225" s="978"/>
      <c r="BQ225" s="978"/>
      <c r="BR225" s="1120"/>
      <c r="BS225" s="975"/>
      <c r="BT225" s="975"/>
      <c r="BU225" s="975"/>
      <c r="BV225" s="975"/>
      <c r="BW225" s="975"/>
      <c r="BX225" s="975"/>
      <c r="BY225" s="975"/>
      <c r="BZ225" s="975"/>
      <c r="CA225" s="974"/>
      <c r="CB225" s="945"/>
      <c r="CC225" s="945"/>
      <c r="CD225" s="945"/>
      <c r="CF225" s="333"/>
      <c r="CG225" s="333"/>
      <c r="CH225" s="333"/>
      <c r="CI225" s="333"/>
      <c r="CJ225" s="333"/>
      <c r="CS225" s="333"/>
      <c r="CT225" s="333"/>
      <c r="CU225" s="333"/>
      <c r="DD225" s="712"/>
      <c r="DE225" s="333"/>
      <c r="DF225" s="333"/>
      <c r="DG225" s="333"/>
      <c r="DH225" s="333"/>
      <c r="DI225" s="333"/>
      <c r="DJ225" s="333"/>
      <c r="DK225" s="333"/>
      <c r="DL225" s="333"/>
      <c r="DM225" s="333"/>
      <c r="DN225" s="333"/>
      <c r="DO225" s="333"/>
      <c r="DP225" s="333"/>
      <c r="DQ225" s="333"/>
      <c r="DR225" s="333"/>
      <c r="DS225" s="333"/>
      <c r="DT225" s="333"/>
      <c r="DU225" s="333"/>
      <c r="DV225" s="333"/>
      <c r="DW225" s="333"/>
      <c r="DX225" s="333"/>
      <c r="DY225" s="333"/>
      <c r="DZ225" s="333"/>
      <c r="EA225" s="333"/>
      <c r="EB225" s="333"/>
      <c r="EC225" s="333"/>
      <c r="GF225" s="333"/>
      <c r="GG225" s="333"/>
      <c r="GH225" s="333"/>
      <c r="GI225" s="333"/>
      <c r="GJ225" s="333"/>
      <c r="GK225" s="333"/>
      <c r="GL225" s="333"/>
      <c r="GM225" s="333"/>
      <c r="GN225" s="333"/>
      <c r="GO225" s="333"/>
      <c r="GP225" s="333"/>
      <c r="GQ225" s="333"/>
      <c r="GR225" s="333"/>
      <c r="GS225" s="333"/>
      <c r="GT225" s="333"/>
      <c r="GU225" s="333"/>
      <c r="GV225" s="333"/>
      <c r="GW225" s="333"/>
      <c r="GX225" s="333"/>
      <c r="GY225" s="333"/>
      <c r="GZ225" s="333"/>
      <c r="HA225" s="333"/>
      <c r="HB225" s="333"/>
      <c r="HC225" s="333"/>
      <c r="HD225" s="333"/>
      <c r="HE225" s="333"/>
      <c r="HF225" s="333"/>
      <c r="HG225" s="333"/>
      <c r="HH225" s="333"/>
      <c r="HI225" s="390"/>
      <c r="HJ225" s="390"/>
      <c r="HK225" s="390"/>
      <c r="HL225" s="390"/>
      <c r="HM225" s="390"/>
      <c r="HN225" s="397"/>
      <c r="HO225" s="390"/>
      <c r="HP225" s="390"/>
      <c r="HQ225" s="390"/>
      <c r="HR225" s="390"/>
    </row>
    <row r="226" spans="12:226" ht="8.25" customHeight="1" thickTop="1" x14ac:dyDescent="0.35">
      <c r="L226" s="797"/>
      <c r="M226" s="333"/>
      <c r="N226" s="333"/>
      <c r="O226" s="333"/>
      <c r="P226" s="333"/>
      <c r="Q226" s="333"/>
      <c r="R226" s="333"/>
      <c r="S226" s="333"/>
      <c r="T226" s="333"/>
      <c r="AS226" s="333"/>
      <c r="AT226" s="333"/>
      <c r="AU226" s="333"/>
      <c r="AV226" s="333"/>
      <c r="AW226" s="717"/>
      <c r="AX226" s="717"/>
      <c r="AY226" s="650"/>
      <c r="AZ226" s="717"/>
      <c r="BA226" s="717"/>
      <c r="BB226" s="717"/>
      <c r="BC226" s="717"/>
      <c r="BD226" s="717"/>
      <c r="BE226" s="717"/>
      <c r="BF226" s="717"/>
      <c r="BG226" s="717"/>
      <c r="BH226" s="717"/>
      <c r="BI226" s="717"/>
      <c r="BJ226" s="333"/>
      <c r="BK226" s="333"/>
      <c r="BL226" s="333"/>
      <c r="BM226" s="333"/>
      <c r="BN226" s="333"/>
      <c r="BO226" s="333"/>
      <c r="BP226" s="333"/>
      <c r="BQ226" s="333"/>
      <c r="BR226" s="333"/>
      <c r="BS226" s="333"/>
      <c r="BT226" s="333"/>
      <c r="BU226" s="333"/>
      <c r="BV226" s="333"/>
      <c r="BW226" s="333"/>
      <c r="BX226" s="333"/>
      <c r="BY226" s="333"/>
      <c r="BZ226" s="333"/>
      <c r="CA226" s="333"/>
      <c r="CB226" s="333"/>
      <c r="CC226" s="333"/>
      <c r="CD226" s="333"/>
      <c r="CE226" s="333"/>
      <c r="CF226" s="333"/>
      <c r="CG226" s="333"/>
      <c r="CH226" s="333"/>
      <c r="CI226" s="333"/>
      <c r="CJ226" s="333"/>
      <c r="CS226" s="333"/>
      <c r="CT226" s="333"/>
      <c r="CU226" s="333"/>
      <c r="CV226" s="333"/>
      <c r="CW226" s="333"/>
      <c r="CX226" s="333"/>
      <c r="CY226" s="333"/>
      <c r="CZ226" s="333"/>
      <c r="DA226" s="333"/>
      <c r="DB226" s="333"/>
      <c r="DC226" s="333"/>
      <c r="DD226" s="712"/>
      <c r="DE226" s="333"/>
      <c r="DF226" s="333"/>
      <c r="DG226" s="333"/>
      <c r="DH226" s="333"/>
      <c r="DI226" s="333"/>
      <c r="DJ226" s="333"/>
      <c r="DK226" s="333"/>
      <c r="DL226" s="333"/>
      <c r="DM226" s="333"/>
      <c r="DN226" s="333"/>
      <c r="DO226" s="333"/>
      <c r="DP226" s="333"/>
      <c r="DQ226" s="333"/>
      <c r="DR226" s="333"/>
      <c r="DS226" s="333"/>
      <c r="DT226" s="333"/>
      <c r="DU226" s="333"/>
      <c r="DV226" s="333"/>
      <c r="DW226" s="333"/>
      <c r="DX226" s="333"/>
      <c r="DY226" s="333"/>
      <c r="DZ226" s="333"/>
      <c r="EA226" s="333"/>
      <c r="EB226" s="333"/>
      <c r="EC226" s="333"/>
      <c r="GF226" s="333"/>
      <c r="GG226" s="333"/>
      <c r="GH226" s="333"/>
      <c r="GI226" s="333"/>
      <c r="GJ226" s="333"/>
      <c r="GK226" s="333"/>
      <c r="GL226" s="333"/>
      <c r="GM226" s="333"/>
      <c r="GN226" s="333"/>
      <c r="GO226" s="333"/>
      <c r="GP226" s="333"/>
      <c r="GQ226" s="333"/>
      <c r="GR226" s="333"/>
      <c r="GS226" s="333"/>
      <c r="GT226" s="333"/>
      <c r="GU226" s="333"/>
      <c r="GV226" s="333"/>
      <c r="GW226" s="333"/>
      <c r="GX226" s="333"/>
      <c r="GY226" s="333"/>
      <c r="GZ226" s="333"/>
      <c r="HA226" s="333"/>
      <c r="HB226" s="333"/>
      <c r="HC226" s="333"/>
      <c r="HD226" s="333"/>
      <c r="HE226" s="333"/>
      <c r="HF226" s="333"/>
      <c r="HG226" s="333"/>
      <c r="HH226" s="333"/>
      <c r="HI226" s="390"/>
      <c r="HJ226" s="390"/>
      <c r="HK226" s="390"/>
      <c r="HL226" s="390"/>
      <c r="HM226" s="390"/>
      <c r="HN226" s="390"/>
      <c r="HO226" s="390"/>
      <c r="HP226" s="390"/>
      <c r="HQ226" s="390"/>
      <c r="HR226" s="390"/>
    </row>
    <row r="227" spans="12:226" ht="8.25" customHeight="1" x14ac:dyDescent="0.35">
      <c r="L227" s="797"/>
      <c r="M227" s="333"/>
      <c r="N227" s="333"/>
      <c r="O227" s="333"/>
      <c r="P227" s="333"/>
      <c r="Q227" s="333"/>
      <c r="R227" s="333"/>
      <c r="S227" s="333"/>
      <c r="T227" s="333"/>
      <c r="AS227" s="333"/>
      <c r="AT227" s="333"/>
      <c r="AU227" s="333"/>
      <c r="AV227" s="333"/>
      <c r="AW227" s="333"/>
      <c r="AX227" s="333"/>
      <c r="AY227" s="333"/>
      <c r="AZ227" s="333"/>
      <c r="BA227" s="333"/>
      <c r="BB227" s="333"/>
      <c r="BC227" s="333"/>
      <c r="BD227" s="333"/>
      <c r="BE227" s="333"/>
      <c r="BF227" s="333"/>
      <c r="BG227" s="333"/>
      <c r="BH227" s="333"/>
      <c r="BI227" s="333"/>
      <c r="BJ227" s="333"/>
      <c r="BK227" s="333"/>
      <c r="BL227" s="333"/>
      <c r="BM227" s="333"/>
      <c r="BN227" s="333"/>
      <c r="BO227" s="333"/>
      <c r="BP227" s="333"/>
      <c r="BQ227" s="333"/>
      <c r="BR227" s="333"/>
      <c r="BS227" s="333"/>
      <c r="BT227" s="333"/>
      <c r="BU227" s="333"/>
      <c r="BV227" s="333"/>
      <c r="BW227" s="333"/>
      <c r="BX227" s="333"/>
      <c r="BY227" s="333"/>
      <c r="BZ227" s="333"/>
      <c r="CA227" s="333"/>
      <c r="CB227" s="333"/>
      <c r="CC227" s="333"/>
      <c r="CD227" s="333"/>
      <c r="CE227" s="333"/>
      <c r="CF227" s="333"/>
      <c r="CG227" s="333"/>
      <c r="CH227" s="333"/>
      <c r="CI227" s="333"/>
      <c r="CJ227" s="333"/>
      <c r="CK227" s="333"/>
      <c r="CL227" s="333"/>
      <c r="CM227" s="333"/>
      <c r="CN227" s="333"/>
      <c r="CO227" s="333"/>
      <c r="CP227" s="333"/>
      <c r="CQ227" s="333"/>
      <c r="CR227" s="333"/>
      <c r="CS227" s="333"/>
      <c r="CT227" s="333"/>
      <c r="CU227" s="333"/>
      <c r="CV227" s="333"/>
      <c r="CW227" s="333"/>
      <c r="CX227" s="333"/>
      <c r="CY227" s="333"/>
      <c r="CZ227" s="333"/>
      <c r="DA227" s="333"/>
      <c r="DB227" s="333"/>
      <c r="DC227" s="333"/>
      <c r="DD227" s="712"/>
      <c r="DE227" s="333"/>
      <c r="DF227" s="333"/>
      <c r="DG227" s="333"/>
      <c r="DH227" s="333"/>
      <c r="DI227" s="333"/>
      <c r="DJ227" s="333"/>
      <c r="DK227" s="333"/>
      <c r="DL227" s="333"/>
      <c r="DM227" s="333"/>
      <c r="DN227" s="333"/>
      <c r="DO227" s="333"/>
      <c r="DP227" s="333"/>
      <c r="DQ227" s="333"/>
      <c r="DR227" s="333"/>
      <c r="DS227" s="333"/>
      <c r="DT227" s="333"/>
      <c r="DU227" s="333"/>
      <c r="DV227" s="333"/>
      <c r="DW227" s="333"/>
      <c r="DX227" s="333"/>
      <c r="DY227" s="333"/>
      <c r="DZ227" s="333"/>
      <c r="EA227" s="333"/>
      <c r="EB227" s="333"/>
      <c r="EC227" s="333"/>
      <c r="GF227" s="333"/>
      <c r="GG227" s="333"/>
      <c r="GH227" s="333"/>
      <c r="GI227" s="333"/>
      <c r="GJ227" s="333"/>
      <c r="GK227" s="333"/>
      <c r="GL227" s="333"/>
      <c r="GM227" s="333"/>
      <c r="GN227" s="333"/>
      <c r="GO227" s="333"/>
      <c r="GP227" s="333"/>
      <c r="GQ227" s="333"/>
      <c r="GR227" s="333"/>
      <c r="GS227" s="333"/>
      <c r="GT227" s="333"/>
      <c r="GU227" s="333"/>
      <c r="GV227" s="333"/>
      <c r="GW227" s="333"/>
      <c r="GX227" s="333"/>
      <c r="GY227" s="333"/>
      <c r="GZ227" s="333"/>
      <c r="HA227" s="333"/>
      <c r="HB227" s="333"/>
      <c r="HC227" s="333"/>
      <c r="HD227" s="333"/>
      <c r="HE227" s="333"/>
      <c r="HF227" s="333"/>
      <c r="HG227" s="333"/>
      <c r="HH227" s="333"/>
      <c r="HI227" s="390"/>
      <c r="HJ227" s="390"/>
      <c r="HK227" s="390"/>
      <c r="HL227" s="390"/>
      <c r="HM227" s="390"/>
      <c r="HN227" s="390"/>
      <c r="HO227" s="390"/>
      <c r="HP227" s="390"/>
      <c r="HQ227" s="390"/>
      <c r="HR227" s="390"/>
    </row>
    <row r="228" spans="12:226" ht="8.25" customHeight="1" x14ac:dyDescent="0.35">
      <c r="L228" s="797"/>
      <c r="M228" s="333"/>
      <c r="N228" s="333"/>
      <c r="O228" s="333"/>
      <c r="P228" s="333"/>
      <c r="Q228" s="333"/>
      <c r="R228" s="333"/>
      <c r="S228" s="333"/>
      <c r="T228" s="333"/>
      <c r="AS228" s="333"/>
      <c r="AT228" s="333"/>
      <c r="AU228" s="333"/>
      <c r="AV228" s="333"/>
      <c r="AW228" s="333"/>
      <c r="AX228" s="333"/>
      <c r="AY228" s="333"/>
      <c r="AZ228" s="333"/>
      <c r="BA228" s="333"/>
      <c r="BB228" s="333"/>
      <c r="BC228" s="333"/>
      <c r="BD228" s="333"/>
      <c r="BE228" s="333"/>
      <c r="BF228" s="333"/>
      <c r="BG228" s="333"/>
      <c r="BH228" s="333"/>
      <c r="BI228" s="333"/>
      <c r="BJ228" s="333"/>
      <c r="BK228" s="333"/>
      <c r="BL228" s="333"/>
      <c r="BM228" s="333"/>
      <c r="BN228" s="333"/>
      <c r="BO228" s="333"/>
      <c r="BP228" s="333"/>
      <c r="BQ228" s="333"/>
      <c r="BR228" s="333"/>
      <c r="BS228" s="333"/>
      <c r="BT228" s="333"/>
      <c r="BU228" s="333"/>
      <c r="BV228" s="333"/>
      <c r="BW228" s="333"/>
      <c r="BX228" s="333"/>
      <c r="BY228" s="333"/>
      <c r="BZ228" s="333"/>
      <c r="CA228" s="333"/>
      <c r="CB228" s="333"/>
      <c r="CC228" s="333"/>
      <c r="CD228" s="333"/>
      <c r="CE228" s="333"/>
      <c r="CF228" s="333"/>
      <c r="CG228" s="333"/>
      <c r="CH228" s="333"/>
      <c r="CI228" s="333"/>
      <c r="CJ228" s="333"/>
      <c r="CK228" s="333"/>
      <c r="CL228" s="333"/>
      <c r="CM228" s="333"/>
      <c r="CN228" s="333"/>
      <c r="CO228" s="333"/>
      <c r="CP228" s="333"/>
      <c r="CQ228" s="333"/>
      <c r="CR228" s="333"/>
      <c r="CS228" s="333"/>
      <c r="CT228" s="333"/>
      <c r="CU228" s="333"/>
      <c r="CV228" s="333"/>
      <c r="CW228" s="333"/>
      <c r="CX228" s="333"/>
      <c r="CY228" s="333"/>
      <c r="CZ228" s="333"/>
      <c r="DA228" s="333"/>
      <c r="DB228" s="333"/>
      <c r="DC228" s="333"/>
      <c r="DD228" s="712"/>
      <c r="DE228" s="333"/>
      <c r="DF228" s="333"/>
      <c r="DG228" s="333"/>
      <c r="DH228" s="333"/>
      <c r="DI228" s="333"/>
      <c r="DJ228" s="333"/>
      <c r="DK228" s="333"/>
      <c r="DL228" s="333"/>
      <c r="DM228" s="333"/>
      <c r="DN228" s="333"/>
      <c r="DO228" s="333"/>
      <c r="DP228" s="333"/>
      <c r="DQ228" s="333"/>
      <c r="DR228" s="333"/>
      <c r="DS228" s="333"/>
      <c r="DT228" s="333"/>
      <c r="DU228" s="333"/>
      <c r="DV228" s="333"/>
      <c r="DW228" s="333"/>
      <c r="DX228" s="333"/>
      <c r="DY228" s="333"/>
      <c r="DZ228" s="333"/>
      <c r="EA228" s="333"/>
      <c r="EB228" s="333"/>
      <c r="EC228" s="333"/>
      <c r="ED228" s="333"/>
      <c r="EE228" s="333"/>
      <c r="EF228" s="333"/>
      <c r="EG228" s="333"/>
      <c r="EH228" s="333"/>
      <c r="EI228" s="333"/>
      <c r="EJ228" s="333"/>
      <c r="EK228" s="333"/>
      <c r="EL228" s="333"/>
      <c r="EM228" s="333"/>
      <c r="EN228" s="333"/>
      <c r="EO228" s="333"/>
      <c r="EP228" s="333"/>
      <c r="EQ228" s="333"/>
      <c r="ER228" s="333"/>
      <c r="ES228" s="333"/>
      <c r="ET228" s="333"/>
      <c r="EU228" s="333"/>
      <c r="EV228" s="333"/>
      <c r="EW228" s="333"/>
      <c r="EX228" s="333"/>
      <c r="EY228" s="333"/>
      <c r="EZ228" s="333"/>
      <c r="FA228" s="333"/>
      <c r="FB228" s="333"/>
      <c r="FC228" s="333"/>
      <c r="FD228" s="333"/>
      <c r="FE228" s="333"/>
      <c r="FF228" s="333"/>
      <c r="FG228" s="333"/>
      <c r="FH228" s="333"/>
      <c r="FI228" s="333"/>
      <c r="FJ228" s="333"/>
      <c r="FK228" s="333"/>
      <c r="FL228" s="333"/>
      <c r="FM228" s="333"/>
      <c r="FN228" s="333"/>
      <c r="FO228" s="333"/>
      <c r="FP228" s="333"/>
      <c r="FQ228" s="333"/>
      <c r="FR228" s="333"/>
      <c r="FS228" s="333"/>
      <c r="FT228" s="333"/>
      <c r="FU228" s="333"/>
      <c r="FV228" s="333"/>
      <c r="FW228" s="333"/>
      <c r="FX228" s="333"/>
      <c r="FY228" s="333"/>
      <c r="FZ228" s="333"/>
      <c r="GA228" s="333"/>
      <c r="GB228" s="333"/>
      <c r="GC228" s="333"/>
      <c r="GD228" s="333"/>
      <c r="GE228" s="333"/>
      <c r="GF228" s="333"/>
      <c r="GG228" s="333"/>
      <c r="GH228" s="333"/>
      <c r="GI228" s="333"/>
      <c r="GJ228" s="333"/>
      <c r="GK228" s="333"/>
      <c r="GL228" s="333"/>
      <c r="GM228" s="333"/>
      <c r="GN228" s="333"/>
      <c r="GO228" s="333"/>
      <c r="GP228" s="333"/>
      <c r="GQ228" s="333"/>
      <c r="GR228" s="333"/>
      <c r="GS228" s="333"/>
      <c r="GT228" s="333"/>
      <c r="GU228" s="333"/>
      <c r="GV228" s="333"/>
      <c r="GW228" s="333"/>
      <c r="GX228" s="333"/>
      <c r="GY228" s="333"/>
      <c r="GZ228" s="333"/>
      <c r="HA228" s="333"/>
      <c r="HB228" s="333"/>
      <c r="HC228" s="333"/>
      <c r="HD228" s="333"/>
      <c r="HE228" s="333"/>
      <c r="HF228" s="333"/>
      <c r="HG228" s="333"/>
      <c r="HH228" s="333"/>
      <c r="HI228" s="390"/>
      <c r="HJ228" s="390"/>
      <c r="HK228" s="390"/>
      <c r="HL228" s="390"/>
      <c r="HM228" s="390"/>
      <c r="HN228" s="390"/>
      <c r="HO228" s="390"/>
      <c r="HP228" s="390"/>
      <c r="HQ228" s="390"/>
      <c r="HR228" s="390"/>
    </row>
    <row r="229" spans="12:226" ht="8.25" customHeight="1" x14ac:dyDescent="0.35">
      <c r="L229" s="797"/>
      <c r="M229" s="333"/>
      <c r="N229" s="333"/>
      <c r="O229" s="333"/>
      <c r="P229" s="333"/>
      <c r="Q229" s="333"/>
      <c r="R229" s="333"/>
      <c r="S229" s="333"/>
      <c r="T229" s="333"/>
      <c r="U229" s="333"/>
      <c r="V229" s="333"/>
      <c r="W229" s="333"/>
      <c r="X229" s="333"/>
      <c r="Y229" s="333"/>
      <c r="Z229" s="333"/>
      <c r="AA229" s="333"/>
      <c r="AB229" s="333"/>
      <c r="AC229" s="333"/>
      <c r="AD229" s="333"/>
      <c r="AE229" s="333"/>
      <c r="AF229" s="333"/>
      <c r="AG229" s="333"/>
      <c r="AH229" s="333"/>
      <c r="AI229" s="333"/>
      <c r="AJ229" s="333"/>
      <c r="AK229" s="333"/>
      <c r="AL229" s="333"/>
      <c r="AM229" s="333"/>
      <c r="AN229" s="333"/>
      <c r="AO229" s="333"/>
      <c r="AP229" s="333"/>
      <c r="AQ229" s="333"/>
      <c r="AR229" s="333"/>
      <c r="AS229" s="333"/>
      <c r="AT229" s="333"/>
      <c r="AU229" s="333"/>
      <c r="AV229" s="333"/>
      <c r="AW229" s="333"/>
      <c r="AX229" s="333"/>
      <c r="AY229" s="333"/>
      <c r="AZ229" s="333"/>
      <c r="BA229" s="333"/>
      <c r="BB229" s="333"/>
      <c r="BC229" s="333"/>
      <c r="BD229" s="333"/>
      <c r="BE229" s="333"/>
      <c r="BF229" s="333"/>
      <c r="BG229" s="333"/>
      <c r="BH229" s="333"/>
      <c r="BI229" s="333"/>
      <c r="BJ229" s="333"/>
      <c r="BK229" s="333"/>
      <c r="BL229" s="333"/>
      <c r="BM229" s="333"/>
      <c r="BN229" s="333"/>
      <c r="BO229" s="333"/>
      <c r="BP229" s="333"/>
      <c r="BQ229" s="333"/>
      <c r="BR229" s="333"/>
      <c r="BS229" s="333"/>
      <c r="BT229" s="333"/>
      <c r="BU229" s="333"/>
      <c r="BV229" s="333"/>
      <c r="BW229" s="333"/>
      <c r="BX229" s="333"/>
      <c r="BY229" s="333"/>
      <c r="BZ229" s="333"/>
      <c r="CA229" s="333"/>
      <c r="CB229" s="333"/>
      <c r="CC229" s="333"/>
      <c r="CD229" s="333"/>
      <c r="CE229" s="333"/>
      <c r="CF229" s="333"/>
      <c r="CG229" s="333"/>
      <c r="CH229" s="333"/>
      <c r="CI229" s="333"/>
      <c r="CJ229" s="333"/>
      <c r="CK229" s="333"/>
      <c r="CL229" s="333"/>
      <c r="CM229" s="333"/>
      <c r="CN229" s="333"/>
      <c r="CO229" s="333"/>
      <c r="CP229" s="333"/>
      <c r="CQ229" s="333"/>
      <c r="CR229" s="333"/>
      <c r="CS229" s="333"/>
      <c r="CT229" s="333"/>
      <c r="CU229" s="333"/>
      <c r="CV229" s="333"/>
      <c r="CW229" s="333"/>
      <c r="CX229" s="333"/>
      <c r="CY229" s="333"/>
      <c r="CZ229" s="333"/>
      <c r="DA229" s="333"/>
      <c r="DB229" s="333"/>
      <c r="DC229" s="333"/>
      <c r="DD229" s="712"/>
      <c r="DE229" s="333"/>
      <c r="DF229" s="333"/>
      <c r="DG229" s="333"/>
      <c r="DH229" s="333"/>
      <c r="DI229" s="333"/>
      <c r="DJ229" s="333"/>
      <c r="DK229" s="333"/>
      <c r="DL229" s="333"/>
      <c r="DM229" s="333"/>
      <c r="DN229" s="333"/>
      <c r="DO229" s="333"/>
      <c r="DP229" s="333"/>
      <c r="DQ229" s="333"/>
      <c r="DR229" s="333"/>
      <c r="DS229" s="333"/>
      <c r="DT229" s="333"/>
      <c r="DU229" s="333"/>
      <c r="DV229" s="333"/>
      <c r="DW229" s="333"/>
      <c r="DX229" s="333"/>
      <c r="DY229" s="333"/>
      <c r="DZ229" s="333"/>
      <c r="EA229" s="333"/>
      <c r="EB229" s="333"/>
      <c r="EC229" s="333"/>
      <c r="ED229" s="333"/>
      <c r="EE229" s="333"/>
      <c r="EF229" s="333"/>
      <c r="EG229" s="333"/>
      <c r="EH229" s="333"/>
      <c r="EI229" s="333"/>
      <c r="EJ229" s="333"/>
      <c r="EK229" s="333"/>
      <c r="EL229" s="333"/>
      <c r="EM229" s="333"/>
      <c r="EN229" s="333"/>
      <c r="EO229" s="333"/>
      <c r="EP229" s="333"/>
      <c r="EQ229" s="333"/>
      <c r="ER229" s="333"/>
      <c r="ES229" s="333"/>
      <c r="ET229" s="333"/>
      <c r="EU229" s="333"/>
      <c r="EV229" s="333"/>
      <c r="EW229" s="333"/>
      <c r="EX229" s="333"/>
      <c r="EY229" s="333"/>
      <c r="EZ229" s="333"/>
      <c r="FA229" s="333"/>
      <c r="FB229" s="333"/>
      <c r="FC229" s="333"/>
      <c r="FD229" s="333"/>
      <c r="FE229" s="333"/>
      <c r="FF229" s="333"/>
      <c r="FG229" s="333"/>
      <c r="FH229" s="333"/>
      <c r="FI229" s="333"/>
      <c r="FJ229" s="333"/>
      <c r="FK229" s="333"/>
      <c r="FL229" s="333"/>
      <c r="FM229" s="333"/>
      <c r="FN229" s="333"/>
      <c r="FO229" s="333"/>
      <c r="FP229" s="333"/>
      <c r="FQ229" s="333"/>
      <c r="FR229" s="333"/>
      <c r="FS229" s="333"/>
      <c r="FT229" s="333"/>
      <c r="FU229" s="333"/>
      <c r="FV229" s="333"/>
      <c r="FW229" s="333"/>
      <c r="FX229" s="333"/>
      <c r="FY229" s="333"/>
      <c r="FZ229" s="333"/>
      <c r="GA229" s="333"/>
      <c r="GB229" s="333"/>
      <c r="GC229" s="333"/>
      <c r="GD229" s="333"/>
      <c r="GE229" s="333"/>
      <c r="GF229" s="333"/>
      <c r="GG229" s="333"/>
      <c r="GH229" s="333"/>
      <c r="GI229" s="333"/>
      <c r="GJ229" s="333"/>
      <c r="GK229" s="333"/>
      <c r="GL229" s="333"/>
      <c r="GM229" s="333"/>
      <c r="GN229" s="333"/>
      <c r="GO229" s="333"/>
      <c r="GP229" s="333"/>
      <c r="GQ229" s="333"/>
      <c r="GR229" s="333"/>
      <c r="GS229" s="333"/>
      <c r="GT229" s="333"/>
      <c r="GU229" s="333"/>
      <c r="GV229" s="333"/>
      <c r="GW229" s="333"/>
      <c r="GX229" s="333"/>
      <c r="GY229" s="333"/>
      <c r="GZ229" s="333"/>
      <c r="HA229" s="333"/>
      <c r="HB229" s="333"/>
      <c r="HC229" s="333"/>
      <c r="HD229" s="333"/>
      <c r="HE229" s="333"/>
      <c r="HF229" s="333"/>
      <c r="HG229" s="333"/>
      <c r="HH229" s="333"/>
      <c r="HI229" s="390"/>
      <c r="HJ229" s="390"/>
      <c r="HK229" s="390"/>
      <c r="HL229" s="390"/>
      <c r="HM229" s="390"/>
      <c r="HN229" s="397"/>
      <c r="HO229" s="390"/>
      <c r="HP229" s="390"/>
      <c r="HQ229" s="390"/>
      <c r="HR229" s="390"/>
    </row>
    <row r="230" spans="12:226" ht="8.25" customHeight="1" x14ac:dyDescent="0.35">
      <c r="L230" s="797"/>
      <c r="M230" s="333"/>
      <c r="N230" s="333"/>
      <c r="O230" s="333"/>
      <c r="P230" s="333"/>
      <c r="Q230" s="333"/>
      <c r="R230" s="333"/>
      <c r="S230" s="333"/>
      <c r="T230" s="333"/>
      <c r="U230" s="333"/>
      <c r="V230" s="333"/>
      <c r="W230" s="333"/>
      <c r="X230" s="333"/>
      <c r="Y230" s="333"/>
      <c r="Z230" s="333"/>
      <c r="AA230" s="333"/>
      <c r="AB230" s="333"/>
      <c r="AC230" s="333"/>
      <c r="AD230" s="333"/>
      <c r="AE230" s="333"/>
      <c r="AF230" s="333"/>
      <c r="AG230" s="333"/>
      <c r="AH230" s="333"/>
      <c r="AI230" s="333"/>
      <c r="AJ230" s="333"/>
      <c r="AK230" s="333"/>
      <c r="AL230" s="333"/>
      <c r="AM230" s="333"/>
      <c r="AN230" s="333"/>
      <c r="AO230" s="333"/>
      <c r="AP230" s="333"/>
      <c r="AQ230" s="333"/>
      <c r="AR230" s="333"/>
      <c r="AS230" s="333"/>
      <c r="AT230" s="333"/>
      <c r="AU230" s="333"/>
      <c r="AV230" s="333"/>
      <c r="AW230" s="333"/>
      <c r="AX230" s="333"/>
      <c r="AY230" s="333"/>
      <c r="AZ230" s="333"/>
      <c r="BA230" s="333"/>
      <c r="BB230" s="333"/>
      <c r="BC230" s="333"/>
      <c r="BD230" s="333"/>
      <c r="BE230" s="333"/>
      <c r="BF230" s="333"/>
      <c r="BG230" s="333"/>
      <c r="BH230" s="333"/>
      <c r="BI230" s="333"/>
      <c r="BJ230" s="333"/>
      <c r="BK230" s="333"/>
      <c r="BL230" s="333"/>
      <c r="BM230" s="333"/>
      <c r="BN230" s="333"/>
      <c r="BO230" s="333"/>
      <c r="BP230" s="333"/>
      <c r="BQ230" s="333"/>
      <c r="BR230" s="333"/>
      <c r="BS230" s="333"/>
      <c r="BT230" s="333"/>
      <c r="BU230" s="333"/>
      <c r="BV230" s="333"/>
      <c r="BW230" s="333"/>
      <c r="BX230" s="333"/>
      <c r="BY230" s="333"/>
      <c r="BZ230" s="333"/>
      <c r="CA230" s="333"/>
      <c r="CB230" s="333"/>
      <c r="CC230" s="333"/>
      <c r="CD230" s="333"/>
      <c r="CE230" s="333"/>
      <c r="CF230" s="333"/>
      <c r="CG230" s="333"/>
      <c r="CH230" s="333"/>
      <c r="CI230" s="333"/>
      <c r="CJ230" s="333"/>
      <c r="CK230" s="333"/>
      <c r="CL230" s="333"/>
      <c r="CM230" s="333"/>
      <c r="CN230" s="333"/>
      <c r="CO230" s="333"/>
      <c r="CP230" s="333"/>
      <c r="CQ230" s="333"/>
      <c r="CR230" s="333"/>
      <c r="CS230" s="333"/>
      <c r="CT230" s="333"/>
      <c r="CU230" s="333"/>
      <c r="CV230" s="333"/>
      <c r="CW230" s="333"/>
      <c r="CX230" s="333"/>
      <c r="CY230" s="333"/>
      <c r="CZ230" s="333"/>
      <c r="DA230" s="333"/>
      <c r="DB230" s="333"/>
      <c r="DC230" s="333"/>
      <c r="DD230" s="712"/>
      <c r="DE230" s="333"/>
      <c r="DF230" s="333"/>
      <c r="DG230" s="333"/>
      <c r="DH230" s="333"/>
      <c r="DI230" s="333"/>
      <c r="DJ230" s="333"/>
      <c r="DK230" s="333"/>
      <c r="DL230" s="333"/>
      <c r="DM230" s="333"/>
      <c r="DN230" s="333"/>
      <c r="DO230" s="333"/>
      <c r="DP230" s="333"/>
      <c r="DQ230" s="333"/>
      <c r="DR230" s="333"/>
      <c r="DS230" s="333"/>
      <c r="DT230" s="333"/>
      <c r="DU230" s="333"/>
      <c r="DV230" s="333"/>
      <c r="DW230" s="333"/>
      <c r="DX230" s="333"/>
      <c r="DY230" s="333"/>
      <c r="DZ230" s="333"/>
      <c r="EA230" s="333"/>
      <c r="EB230" s="333"/>
      <c r="EC230" s="333"/>
      <c r="ED230" s="333"/>
      <c r="EE230" s="333"/>
      <c r="EF230" s="333"/>
      <c r="EG230" s="333"/>
      <c r="EH230" s="333"/>
      <c r="EI230" s="333"/>
      <c r="EJ230" s="333"/>
      <c r="EK230" s="333"/>
      <c r="EL230" s="333"/>
      <c r="EM230" s="333"/>
      <c r="EN230" s="333"/>
      <c r="EO230" s="333"/>
      <c r="EP230" s="333"/>
      <c r="EQ230" s="333"/>
      <c r="ER230" s="333"/>
      <c r="ES230" s="333"/>
      <c r="ET230" s="333"/>
      <c r="EU230" s="333"/>
      <c r="EV230" s="333"/>
      <c r="EW230" s="333"/>
      <c r="EX230" s="333"/>
      <c r="EY230" s="333"/>
      <c r="EZ230" s="333"/>
      <c r="FA230" s="333"/>
      <c r="FB230" s="333"/>
      <c r="FC230" s="333"/>
      <c r="FD230" s="333"/>
      <c r="FE230" s="333"/>
      <c r="FF230" s="333"/>
      <c r="FG230" s="333"/>
      <c r="FH230" s="333"/>
      <c r="FI230" s="333"/>
      <c r="FJ230" s="333"/>
      <c r="FK230" s="333"/>
      <c r="FL230" s="333"/>
      <c r="FM230" s="333"/>
      <c r="FN230" s="333"/>
      <c r="FO230" s="333"/>
      <c r="FP230" s="333"/>
      <c r="FQ230" s="333"/>
      <c r="FR230" s="333"/>
      <c r="FS230" s="333"/>
      <c r="FT230" s="333"/>
      <c r="FU230" s="333"/>
      <c r="FV230" s="333"/>
      <c r="FW230" s="333"/>
      <c r="FX230" s="333"/>
      <c r="FY230" s="333"/>
      <c r="FZ230" s="333"/>
      <c r="GA230" s="333"/>
      <c r="GB230" s="333"/>
      <c r="GC230" s="333"/>
      <c r="GD230" s="333"/>
      <c r="GE230" s="333"/>
      <c r="GF230" s="333"/>
      <c r="GG230" s="333"/>
      <c r="GH230" s="333"/>
      <c r="GI230" s="333"/>
      <c r="GJ230" s="333"/>
      <c r="GK230" s="333"/>
      <c r="GL230" s="333"/>
      <c r="GM230" s="333"/>
      <c r="GN230" s="333"/>
      <c r="GO230" s="333"/>
      <c r="GP230" s="333"/>
      <c r="GQ230" s="333"/>
      <c r="GR230" s="333"/>
      <c r="GS230" s="333"/>
      <c r="GT230" s="333"/>
      <c r="GU230" s="333"/>
      <c r="GV230" s="333"/>
      <c r="GW230" s="333"/>
      <c r="GX230" s="333"/>
      <c r="GY230" s="333"/>
      <c r="GZ230" s="333"/>
      <c r="HA230" s="333"/>
      <c r="HB230" s="333"/>
      <c r="HC230" s="333"/>
      <c r="HD230" s="333"/>
      <c r="HE230" s="333"/>
      <c r="HF230" s="333"/>
      <c r="HG230" s="333"/>
      <c r="HH230" s="333"/>
      <c r="HI230" s="390"/>
      <c r="HJ230" s="390"/>
      <c r="HK230" s="390"/>
      <c r="HL230" s="390"/>
      <c r="HM230" s="390"/>
      <c r="HN230" s="390"/>
      <c r="HO230" s="390"/>
      <c r="HP230" s="390"/>
      <c r="HQ230" s="390"/>
      <c r="HR230" s="390"/>
    </row>
    <row r="231" spans="12:226" ht="8.25" customHeight="1" x14ac:dyDescent="0.35">
      <c r="L231" s="797"/>
      <c r="M231" s="333"/>
      <c r="N231" s="333"/>
      <c r="O231" s="333"/>
      <c r="P231" s="333"/>
      <c r="Q231" s="333"/>
      <c r="R231" s="333"/>
      <c r="S231" s="333"/>
      <c r="T231" s="333"/>
      <c r="U231" s="333"/>
      <c r="V231" s="333"/>
      <c r="W231" s="333"/>
      <c r="X231" s="333"/>
      <c r="Y231" s="333"/>
      <c r="Z231" s="333"/>
      <c r="AA231" s="333"/>
      <c r="AB231" s="333"/>
      <c r="AC231" s="333"/>
      <c r="AD231" s="333"/>
      <c r="AE231" s="333"/>
      <c r="AF231" s="333"/>
      <c r="AG231" s="333"/>
      <c r="AH231" s="333"/>
      <c r="AI231" s="333"/>
      <c r="AJ231" s="333"/>
      <c r="AK231" s="333"/>
      <c r="AL231" s="333"/>
      <c r="AM231" s="333"/>
      <c r="AN231" s="333"/>
      <c r="AO231" s="333"/>
      <c r="AP231" s="333"/>
      <c r="AQ231" s="333"/>
      <c r="AR231" s="333"/>
      <c r="AS231" s="333"/>
      <c r="AT231" s="333"/>
      <c r="AU231" s="333"/>
      <c r="AV231" s="333"/>
      <c r="AW231" s="333"/>
      <c r="AX231" s="333"/>
      <c r="AY231" s="333"/>
      <c r="AZ231" s="333"/>
      <c r="BA231" s="333"/>
      <c r="BB231" s="333"/>
      <c r="BC231" s="333"/>
      <c r="BD231" s="333"/>
      <c r="BE231" s="333"/>
      <c r="BF231" s="333"/>
      <c r="BG231" s="333"/>
      <c r="BH231" s="333"/>
      <c r="BI231" s="333"/>
      <c r="BJ231" s="333"/>
      <c r="BK231" s="333"/>
      <c r="BL231" s="333"/>
      <c r="BM231" s="333"/>
      <c r="BN231" s="333"/>
      <c r="BO231" s="333"/>
      <c r="BP231" s="333"/>
      <c r="BQ231" s="333"/>
      <c r="BR231" s="333"/>
      <c r="BS231" s="333"/>
      <c r="BT231" s="333"/>
      <c r="BU231" s="333"/>
      <c r="BV231" s="333"/>
      <c r="BW231" s="333"/>
      <c r="BX231" s="333"/>
      <c r="BY231" s="333"/>
      <c r="BZ231" s="333"/>
      <c r="CA231" s="333"/>
      <c r="CB231" s="333"/>
      <c r="CC231" s="333"/>
      <c r="CD231" s="333"/>
      <c r="CE231" s="333"/>
      <c r="CF231" s="333"/>
      <c r="CG231" s="333"/>
      <c r="CH231" s="333"/>
      <c r="CI231" s="333"/>
      <c r="CJ231" s="333"/>
      <c r="CK231" s="333"/>
      <c r="CL231" s="333"/>
      <c r="CM231" s="333"/>
      <c r="CN231" s="333"/>
      <c r="CO231" s="333"/>
      <c r="CP231" s="333"/>
      <c r="CQ231" s="333"/>
      <c r="CR231" s="333"/>
      <c r="CS231" s="333"/>
      <c r="CT231" s="333"/>
      <c r="CU231" s="333"/>
      <c r="CV231" s="333"/>
      <c r="CW231" s="333"/>
      <c r="CX231" s="333"/>
      <c r="CY231" s="333"/>
      <c r="CZ231" s="333"/>
      <c r="DA231" s="333"/>
      <c r="DB231" s="333"/>
      <c r="DC231" s="333"/>
      <c r="DD231" s="712"/>
      <c r="DE231" s="333"/>
      <c r="DF231" s="333"/>
      <c r="DG231" s="333"/>
      <c r="DH231" s="333"/>
      <c r="DI231" s="333"/>
      <c r="DJ231" s="333"/>
      <c r="DK231" s="333"/>
      <c r="DL231" s="333"/>
      <c r="DM231" s="333"/>
      <c r="DN231" s="333"/>
      <c r="DO231" s="333"/>
      <c r="DP231" s="333"/>
      <c r="DQ231" s="333"/>
      <c r="DR231" s="333"/>
      <c r="DS231" s="333"/>
      <c r="DT231" s="333"/>
      <c r="DU231" s="333"/>
      <c r="DV231" s="333"/>
      <c r="DW231" s="333"/>
      <c r="DX231" s="333"/>
      <c r="DY231" s="333"/>
      <c r="DZ231" s="333"/>
      <c r="EA231" s="333"/>
      <c r="EB231" s="333"/>
      <c r="EC231" s="333"/>
      <c r="ED231" s="333"/>
      <c r="EE231" s="333"/>
      <c r="EF231" s="333"/>
      <c r="EG231" s="333"/>
      <c r="EH231" s="333"/>
      <c r="EI231" s="333"/>
      <c r="EJ231" s="333"/>
      <c r="EK231" s="333"/>
      <c r="EL231" s="333"/>
      <c r="EM231" s="333"/>
      <c r="EN231" s="333"/>
      <c r="EO231" s="333"/>
      <c r="EP231" s="333"/>
      <c r="EQ231" s="333"/>
      <c r="ER231" s="333"/>
      <c r="ES231" s="333"/>
      <c r="ET231" s="333"/>
      <c r="EU231" s="333"/>
      <c r="EV231" s="333"/>
      <c r="EW231" s="333"/>
      <c r="EX231" s="333"/>
      <c r="EY231" s="333"/>
      <c r="EZ231" s="333"/>
      <c r="FA231" s="333"/>
      <c r="FB231" s="333"/>
      <c r="FC231" s="333"/>
      <c r="FD231" s="333"/>
      <c r="FE231" s="333"/>
      <c r="FF231" s="333"/>
      <c r="FG231" s="333"/>
      <c r="FH231" s="333"/>
      <c r="FI231" s="333"/>
      <c r="FJ231" s="333"/>
      <c r="FK231" s="333"/>
      <c r="FL231" s="333"/>
      <c r="FM231" s="333"/>
      <c r="FN231" s="333"/>
      <c r="FO231" s="333"/>
      <c r="FP231" s="333"/>
      <c r="FQ231" s="333"/>
      <c r="FR231" s="333"/>
      <c r="FS231" s="333"/>
      <c r="FT231" s="333"/>
      <c r="FU231" s="333"/>
      <c r="FV231" s="333"/>
      <c r="FW231" s="333"/>
      <c r="FX231" s="333"/>
      <c r="FY231" s="333"/>
      <c r="FZ231" s="333"/>
      <c r="GA231" s="333"/>
      <c r="GB231" s="333"/>
      <c r="GC231" s="333"/>
      <c r="GD231" s="333"/>
      <c r="GE231" s="333"/>
      <c r="GF231" s="333"/>
      <c r="GG231" s="333"/>
      <c r="GH231" s="333"/>
      <c r="GI231" s="333"/>
      <c r="GJ231" s="333"/>
      <c r="GK231" s="333"/>
      <c r="GL231" s="333"/>
      <c r="GM231" s="333"/>
      <c r="GN231" s="333"/>
      <c r="GO231" s="333"/>
      <c r="GP231" s="333"/>
      <c r="GQ231" s="333"/>
      <c r="GR231" s="333"/>
      <c r="GS231" s="333"/>
      <c r="GT231" s="333"/>
      <c r="GU231" s="333"/>
      <c r="GV231" s="333"/>
      <c r="GW231" s="333"/>
      <c r="GX231" s="333"/>
      <c r="GY231" s="333"/>
      <c r="GZ231" s="333"/>
      <c r="HA231" s="333"/>
      <c r="HB231" s="333"/>
      <c r="HC231" s="333"/>
      <c r="HD231" s="333"/>
      <c r="HE231" s="333"/>
      <c r="HF231" s="333"/>
      <c r="HG231" s="333"/>
      <c r="HH231" s="333"/>
      <c r="HI231" s="390"/>
      <c r="HJ231" s="390"/>
      <c r="HK231" s="390"/>
      <c r="HL231" s="390"/>
      <c r="HM231" s="390"/>
      <c r="HN231" s="390"/>
      <c r="HO231" s="390"/>
      <c r="HP231" s="390"/>
      <c r="HQ231" s="390"/>
      <c r="HR231" s="390"/>
    </row>
    <row r="232" spans="12:226" ht="8.25" customHeight="1" thickBot="1" x14ac:dyDescent="0.4">
      <c r="L232" s="797"/>
      <c r="M232" s="333"/>
      <c r="N232" s="333"/>
      <c r="O232" s="333"/>
      <c r="P232" s="333"/>
      <c r="Q232" s="333"/>
      <c r="R232" s="333"/>
      <c r="S232" s="333"/>
      <c r="T232" s="333"/>
      <c r="U232" s="333"/>
      <c r="V232" s="333"/>
      <c r="W232" s="333"/>
      <c r="X232" s="333"/>
      <c r="Y232" s="333"/>
      <c r="Z232" s="333"/>
      <c r="AA232" s="333"/>
      <c r="AB232" s="333"/>
      <c r="AC232" s="333"/>
      <c r="AD232" s="333"/>
      <c r="AE232" s="333"/>
      <c r="AF232" s="333"/>
      <c r="AG232" s="333"/>
      <c r="AH232" s="333"/>
      <c r="AI232" s="333"/>
      <c r="AJ232" s="333"/>
      <c r="AK232" s="333"/>
      <c r="AL232" s="333"/>
      <c r="AM232" s="333"/>
      <c r="AN232" s="333"/>
      <c r="AO232" s="333"/>
      <c r="AP232" s="333"/>
      <c r="AQ232" s="333"/>
      <c r="AR232" s="333"/>
      <c r="AS232" s="333"/>
      <c r="AT232" s="333"/>
      <c r="AU232" s="333"/>
      <c r="AV232" s="333"/>
      <c r="AW232" s="333"/>
      <c r="AX232" s="333"/>
      <c r="AY232" s="333"/>
      <c r="AZ232" s="333"/>
      <c r="BA232" s="333"/>
      <c r="BB232" s="333"/>
      <c r="BC232" s="333"/>
      <c r="BD232" s="333"/>
      <c r="BE232" s="333"/>
      <c r="BF232" s="333"/>
      <c r="BG232" s="333"/>
      <c r="BH232" s="333"/>
      <c r="BI232" s="333"/>
      <c r="BJ232" s="333"/>
      <c r="BK232" s="333"/>
      <c r="BL232" s="333"/>
      <c r="BM232" s="333"/>
      <c r="BN232" s="333"/>
      <c r="BO232" s="333"/>
      <c r="BP232" s="333"/>
      <c r="BQ232" s="333"/>
      <c r="BR232" s="333"/>
      <c r="BS232" s="333"/>
      <c r="BT232" s="333"/>
      <c r="BU232" s="333"/>
      <c r="BV232" s="333"/>
      <c r="BW232" s="333"/>
      <c r="BX232" s="333"/>
      <c r="BY232" s="333"/>
      <c r="BZ232" s="333"/>
      <c r="CA232" s="333"/>
      <c r="CB232" s="333"/>
      <c r="CC232" s="333"/>
      <c r="CD232" s="333"/>
      <c r="CE232" s="333"/>
      <c r="CF232" s="333"/>
      <c r="CG232" s="333"/>
      <c r="CH232" s="333"/>
      <c r="CI232" s="333"/>
      <c r="CJ232" s="333"/>
      <c r="CK232" s="333"/>
      <c r="CL232" s="333"/>
      <c r="CM232" s="333"/>
      <c r="CN232" s="333"/>
      <c r="CO232" s="333"/>
      <c r="CP232" s="333"/>
      <c r="CQ232" s="333"/>
      <c r="CR232" s="333"/>
      <c r="CS232" s="333"/>
      <c r="CT232" s="333"/>
      <c r="CU232" s="333"/>
      <c r="CV232" s="333"/>
      <c r="CW232" s="333"/>
      <c r="CX232" s="333"/>
      <c r="CY232" s="333"/>
      <c r="CZ232" s="333"/>
      <c r="DA232" s="333"/>
      <c r="DB232" s="333"/>
      <c r="DC232" s="333"/>
      <c r="DD232" s="712"/>
      <c r="DE232" s="333"/>
      <c r="DF232" s="333"/>
      <c r="DG232" s="333"/>
      <c r="DH232" s="333"/>
      <c r="DI232" s="333"/>
      <c r="DJ232" s="333"/>
      <c r="DK232" s="333"/>
      <c r="DL232" s="333"/>
      <c r="DM232" s="333"/>
      <c r="DN232" s="333"/>
      <c r="DO232" s="333"/>
      <c r="DP232" s="333"/>
      <c r="DQ232" s="333"/>
      <c r="DR232" s="333"/>
      <c r="DS232" s="333"/>
      <c r="DT232" s="333"/>
      <c r="DU232" s="333"/>
      <c r="DV232" s="333"/>
      <c r="DW232" s="333"/>
      <c r="DX232" s="333"/>
      <c r="DY232" s="333"/>
      <c r="DZ232" s="333"/>
      <c r="EA232" s="333"/>
      <c r="EB232" s="333"/>
      <c r="EC232" s="333"/>
      <c r="ED232" s="333"/>
      <c r="EE232" s="333"/>
      <c r="EF232" s="333"/>
      <c r="EG232" s="333"/>
      <c r="EH232" s="333"/>
      <c r="EI232" s="333"/>
      <c r="EJ232" s="333"/>
      <c r="EK232" s="333"/>
      <c r="EL232" s="333"/>
      <c r="EM232" s="333"/>
      <c r="EN232" s="333"/>
      <c r="EO232" s="333"/>
      <c r="EP232" s="333"/>
      <c r="EQ232" s="333"/>
      <c r="ER232" s="333"/>
      <c r="ES232" s="333"/>
      <c r="ET232" s="333"/>
      <c r="EU232" s="333"/>
      <c r="EV232" s="333"/>
      <c r="EW232" s="333"/>
      <c r="EX232" s="333"/>
      <c r="EY232" s="333"/>
      <c r="EZ232" s="333"/>
      <c r="FA232" s="333"/>
      <c r="FB232" s="333"/>
      <c r="FC232" s="333"/>
      <c r="FD232" s="333"/>
      <c r="FE232" s="333"/>
      <c r="FF232" s="333"/>
      <c r="FG232" s="333"/>
      <c r="FH232" s="333"/>
      <c r="FI232" s="333"/>
      <c r="FJ232" s="333"/>
      <c r="FK232" s="333"/>
      <c r="FL232" s="333"/>
      <c r="FM232" s="333"/>
      <c r="FN232" s="333"/>
      <c r="FO232" s="333"/>
      <c r="FP232" s="333"/>
      <c r="FQ232" s="333"/>
      <c r="FR232" s="333"/>
      <c r="FS232" s="333"/>
      <c r="FT232" s="333"/>
      <c r="FU232" s="333"/>
      <c r="FV232" s="333"/>
      <c r="FW232" s="333"/>
      <c r="FX232" s="333"/>
      <c r="FY232" s="333"/>
      <c r="FZ232" s="333"/>
      <c r="GA232" s="333"/>
      <c r="GB232" s="333"/>
      <c r="GC232" s="333"/>
      <c r="GD232" s="333"/>
      <c r="GE232" s="333"/>
      <c r="GF232" s="333"/>
      <c r="GG232" s="333"/>
      <c r="GH232" s="333"/>
      <c r="GI232" s="333"/>
      <c r="GJ232" s="333"/>
      <c r="GK232" s="333"/>
      <c r="GL232" s="333"/>
      <c r="GM232" s="333"/>
      <c r="GN232" s="333"/>
      <c r="GO232" s="333"/>
      <c r="GP232" s="333"/>
      <c r="GQ232" s="333"/>
      <c r="GR232" s="333"/>
      <c r="GS232" s="333"/>
      <c r="GT232" s="333"/>
      <c r="GU232" s="333"/>
      <c r="GV232" s="333"/>
      <c r="GW232" s="333"/>
      <c r="GX232" s="333"/>
      <c r="GY232" s="333"/>
      <c r="GZ232" s="333"/>
      <c r="HA232" s="333"/>
      <c r="HB232" s="333"/>
      <c r="HC232" s="333"/>
      <c r="HD232" s="333"/>
      <c r="HE232" s="333"/>
      <c r="HF232" s="333"/>
      <c r="HG232" s="333"/>
      <c r="HH232" s="333"/>
      <c r="HI232" s="390"/>
      <c r="HJ232" s="390"/>
      <c r="HK232" s="390"/>
      <c r="HL232" s="390"/>
      <c r="HM232" s="390"/>
      <c r="HN232" s="390"/>
      <c r="HO232" s="390"/>
      <c r="HP232" s="390"/>
      <c r="HQ232" s="390"/>
      <c r="HR232" s="390"/>
    </row>
    <row r="233" spans="12:226" ht="8.25" customHeight="1" thickTop="1" x14ac:dyDescent="0.35">
      <c r="L233" s="726"/>
      <c r="M233" s="717"/>
      <c r="N233" s="796"/>
      <c r="O233" s="333"/>
      <c r="P233" s="333"/>
      <c r="Q233" s="333"/>
      <c r="R233" s="333"/>
      <c r="S233" s="333"/>
      <c r="T233" s="333"/>
      <c r="U233" s="333"/>
      <c r="V233" s="333"/>
      <c r="W233" s="333"/>
      <c r="X233" s="333"/>
      <c r="Y233" s="333"/>
      <c r="Z233" s="333"/>
      <c r="AA233" s="333"/>
      <c r="AB233" s="333"/>
      <c r="AC233" s="333"/>
      <c r="AD233" s="333"/>
      <c r="AE233" s="333"/>
      <c r="AF233" s="333"/>
      <c r="AG233" s="333"/>
      <c r="AH233" s="333"/>
      <c r="AI233" s="333"/>
      <c r="AJ233" s="333"/>
      <c r="AK233" s="333"/>
      <c r="AL233" s="333"/>
      <c r="AM233" s="333"/>
      <c r="AN233" s="333"/>
      <c r="AO233" s="333"/>
      <c r="AP233" s="333"/>
      <c r="AQ233" s="333"/>
      <c r="AR233" s="333"/>
      <c r="AS233" s="333"/>
      <c r="AT233" s="333"/>
      <c r="AU233" s="333"/>
      <c r="AV233" s="333"/>
      <c r="AW233" s="333"/>
      <c r="AX233" s="333"/>
      <c r="AY233" s="333"/>
      <c r="AZ233" s="333"/>
      <c r="BA233" s="333"/>
      <c r="BB233" s="333"/>
      <c r="BC233" s="333"/>
      <c r="BD233" s="333"/>
      <c r="BE233" s="333"/>
      <c r="BF233" s="333"/>
      <c r="BG233" s="333"/>
      <c r="BH233" s="333"/>
      <c r="BI233" s="333"/>
      <c r="BJ233" s="333"/>
      <c r="BK233" s="333"/>
      <c r="BL233" s="333"/>
      <c r="BM233" s="333"/>
      <c r="BN233" s="333"/>
      <c r="BO233" s="333"/>
      <c r="BP233" s="333"/>
      <c r="BQ233" s="333"/>
      <c r="BR233" s="333"/>
      <c r="BS233" s="333"/>
      <c r="BT233" s="333"/>
      <c r="BU233" s="333"/>
      <c r="BV233" s="333"/>
      <c r="BW233" s="333"/>
      <c r="BX233" s="333"/>
      <c r="BY233" s="333"/>
      <c r="BZ233" s="333"/>
      <c r="CA233" s="333"/>
      <c r="CB233" s="333"/>
      <c r="CC233" s="333"/>
      <c r="CD233" s="333"/>
      <c r="CE233" s="333"/>
      <c r="CF233" s="333"/>
      <c r="CG233" s="333"/>
      <c r="CH233" s="333"/>
      <c r="CI233" s="333"/>
      <c r="CJ233" s="333"/>
      <c r="CK233" s="333"/>
      <c r="CL233" s="333"/>
      <c r="CM233" s="333"/>
      <c r="CN233" s="333"/>
      <c r="CO233" s="333"/>
      <c r="CP233" s="333"/>
      <c r="CQ233" s="333"/>
      <c r="CR233" s="333"/>
      <c r="CS233" s="333"/>
      <c r="CT233" s="333"/>
      <c r="CU233" s="333"/>
      <c r="CV233" s="333"/>
      <c r="CW233" s="333"/>
      <c r="CX233" s="333"/>
      <c r="CY233" s="333"/>
      <c r="CZ233" s="333"/>
      <c r="DA233" s="333"/>
      <c r="DB233" s="333"/>
      <c r="DC233" s="333"/>
      <c r="DD233" s="712"/>
      <c r="DE233" s="333"/>
      <c r="DF233" s="333"/>
      <c r="DG233" s="333"/>
      <c r="DH233" s="333"/>
      <c r="DI233" s="333"/>
      <c r="DJ233" s="333"/>
      <c r="DK233" s="333"/>
      <c r="DL233" s="333"/>
      <c r="DM233" s="333"/>
      <c r="DN233" s="333"/>
      <c r="DO233" s="333"/>
      <c r="DP233" s="333"/>
      <c r="DQ233" s="333"/>
      <c r="DR233" s="333"/>
      <c r="DS233" s="333"/>
      <c r="DT233" s="333"/>
      <c r="DU233" s="333"/>
      <c r="DV233" s="333"/>
      <c r="DW233" s="333"/>
      <c r="DX233" s="333"/>
      <c r="DY233" s="333"/>
      <c r="DZ233" s="333"/>
      <c r="EA233" s="333"/>
      <c r="EB233" s="333"/>
      <c r="EC233" s="333"/>
      <c r="ED233" s="333"/>
      <c r="EE233" s="333"/>
      <c r="EF233" s="333"/>
      <c r="EG233" s="333"/>
      <c r="EH233" s="333"/>
      <c r="EI233" s="333"/>
      <c r="EJ233" s="333"/>
      <c r="EK233" s="333"/>
      <c r="EL233" s="333"/>
      <c r="EM233" s="333"/>
      <c r="EN233" s="333"/>
      <c r="EO233" s="333"/>
      <c r="EP233" s="333"/>
      <c r="EQ233" s="333"/>
      <c r="ER233" s="333"/>
      <c r="ES233" s="333"/>
      <c r="ET233" s="333"/>
      <c r="EU233" s="333"/>
      <c r="EV233" s="333"/>
      <c r="EW233" s="333"/>
      <c r="EX233" s="333"/>
      <c r="EY233" s="333"/>
      <c r="EZ233" s="333"/>
      <c r="FA233" s="333"/>
      <c r="FB233" s="333"/>
      <c r="FC233" s="333"/>
      <c r="FD233" s="333"/>
      <c r="FE233" s="333"/>
      <c r="FF233" s="333"/>
      <c r="FG233" s="333"/>
      <c r="FH233" s="333"/>
      <c r="FI233" s="333"/>
      <c r="FJ233" s="333"/>
      <c r="FK233" s="333"/>
      <c r="FL233" s="333"/>
      <c r="FM233" s="333"/>
      <c r="FN233" s="333"/>
      <c r="FO233" s="333"/>
      <c r="FP233" s="333"/>
      <c r="FQ233" s="333"/>
      <c r="FR233" s="333"/>
      <c r="FS233" s="333"/>
      <c r="FT233" s="333"/>
      <c r="FU233" s="333"/>
      <c r="FV233" s="333"/>
      <c r="FW233" s="333"/>
      <c r="FX233" s="333"/>
      <c r="FY233" s="333"/>
      <c r="FZ233" s="333"/>
      <c r="GA233" s="333"/>
      <c r="GB233" s="333"/>
      <c r="GC233" s="333"/>
      <c r="GD233" s="333"/>
      <c r="GE233" s="333"/>
      <c r="GF233" s="333"/>
      <c r="GG233" s="333"/>
      <c r="GH233" s="333"/>
      <c r="GI233" s="333"/>
      <c r="GJ233" s="333"/>
      <c r="GK233" s="333"/>
      <c r="GL233" s="333"/>
      <c r="GM233" s="333"/>
      <c r="GN233" s="333"/>
      <c r="GO233" s="333"/>
      <c r="GP233" s="333"/>
      <c r="GQ233" s="333"/>
      <c r="GR233" s="333"/>
      <c r="GS233" s="333"/>
      <c r="GT233" s="333"/>
      <c r="GU233" s="333"/>
      <c r="GV233" s="333"/>
      <c r="GW233" s="333"/>
      <c r="GX233" s="333"/>
      <c r="GY233" s="333"/>
      <c r="GZ233" s="333"/>
      <c r="HA233" s="333"/>
      <c r="HB233" s="333"/>
      <c r="HC233" s="333"/>
      <c r="HD233" s="333"/>
      <c r="HE233" s="333"/>
      <c r="HF233" s="333"/>
      <c r="HG233" s="333"/>
      <c r="HH233" s="333"/>
      <c r="HI233" s="390"/>
      <c r="HJ233" s="390"/>
      <c r="HK233" s="390"/>
      <c r="HL233" s="390"/>
      <c r="HM233" s="390"/>
      <c r="HN233" s="397"/>
      <c r="HO233" s="390"/>
      <c r="HP233" s="390"/>
      <c r="HQ233" s="390"/>
      <c r="HR233" s="390"/>
    </row>
    <row r="234" spans="12:226" ht="8.25" customHeight="1" thickBot="1" x14ac:dyDescent="0.4">
      <c r="L234" s="320"/>
      <c r="M234" s="333"/>
      <c r="N234" s="724"/>
      <c r="O234" s="333"/>
      <c r="P234" s="333"/>
      <c r="Q234" s="333"/>
      <c r="R234" s="333"/>
      <c r="S234" s="333"/>
      <c r="T234" s="333"/>
      <c r="U234" s="333"/>
      <c r="V234" s="333"/>
      <c r="W234" s="333"/>
      <c r="X234" s="333"/>
      <c r="Y234" s="333"/>
      <c r="Z234" s="333"/>
      <c r="AA234" s="333"/>
      <c r="AB234" s="333"/>
      <c r="AC234" s="333"/>
      <c r="AD234" s="333"/>
      <c r="AE234" s="333"/>
      <c r="AF234" s="333"/>
      <c r="AG234" s="333"/>
      <c r="AH234" s="333"/>
      <c r="AI234" s="333"/>
      <c r="AJ234" s="333"/>
      <c r="AK234" s="333"/>
      <c r="AL234" s="333"/>
      <c r="AM234" s="333"/>
      <c r="AN234" s="333"/>
      <c r="AO234" s="333"/>
      <c r="AP234" s="333"/>
      <c r="AQ234" s="333"/>
      <c r="AR234" s="333"/>
      <c r="AS234" s="333"/>
      <c r="AT234" s="333"/>
      <c r="AU234" s="333"/>
      <c r="AV234" s="333"/>
      <c r="AW234" s="333"/>
      <c r="AX234" s="333"/>
      <c r="AY234" s="333"/>
      <c r="AZ234" s="333"/>
      <c r="BA234" s="333"/>
      <c r="BB234" s="333"/>
      <c r="BC234" s="333"/>
      <c r="BD234" s="333"/>
      <c r="BE234" s="333"/>
      <c r="BF234" s="333"/>
      <c r="BG234" s="333"/>
      <c r="BH234" s="333"/>
      <c r="BI234" s="333"/>
      <c r="BJ234" s="333"/>
      <c r="BK234" s="333"/>
      <c r="BL234" s="333"/>
      <c r="BM234" s="333"/>
      <c r="BN234" s="333"/>
      <c r="BO234" s="333"/>
      <c r="BP234" s="333"/>
      <c r="BQ234" s="333"/>
      <c r="BR234" s="333"/>
      <c r="BS234" s="333"/>
      <c r="BT234" s="333"/>
      <c r="BU234" s="333"/>
      <c r="BV234" s="333"/>
      <c r="BW234" s="333"/>
      <c r="BX234" s="333"/>
      <c r="BY234" s="333"/>
      <c r="BZ234" s="333"/>
      <c r="CA234" s="333"/>
      <c r="CB234" s="333"/>
      <c r="CC234" s="333"/>
      <c r="CD234" s="333"/>
      <c r="CE234" s="333"/>
      <c r="CF234" s="333"/>
      <c r="CG234" s="333"/>
      <c r="CH234" s="333"/>
      <c r="CI234" s="333"/>
      <c r="CJ234" s="333"/>
      <c r="CK234" s="333"/>
      <c r="CL234" s="333"/>
      <c r="CM234" s="333"/>
      <c r="CN234" s="333"/>
      <c r="CO234" s="333"/>
      <c r="CP234" s="333"/>
      <c r="CQ234" s="333"/>
      <c r="CR234" s="333"/>
      <c r="CS234" s="333"/>
      <c r="CT234" s="333"/>
      <c r="CU234" s="333"/>
      <c r="CV234" s="333"/>
      <c r="CW234" s="333"/>
      <c r="CX234" s="333"/>
      <c r="CY234" s="333"/>
      <c r="CZ234" s="333"/>
      <c r="DA234" s="333"/>
      <c r="DB234" s="333"/>
      <c r="DC234" s="333"/>
      <c r="DD234" s="712"/>
      <c r="DE234" s="333"/>
      <c r="DF234" s="333"/>
      <c r="DG234" s="333"/>
      <c r="DH234" s="333"/>
      <c r="DI234" s="333"/>
      <c r="DJ234" s="333"/>
      <c r="DK234" s="333"/>
      <c r="DL234" s="333"/>
      <c r="DM234" s="333"/>
      <c r="DN234" s="333"/>
      <c r="DO234" s="333"/>
      <c r="DP234" s="333"/>
      <c r="DQ234" s="333"/>
      <c r="DR234" s="333"/>
      <c r="DS234" s="333"/>
      <c r="DT234" s="333"/>
      <c r="DU234" s="333"/>
      <c r="DV234" s="333"/>
      <c r="DW234" s="333"/>
      <c r="DX234" s="333"/>
      <c r="DY234" s="333"/>
      <c r="DZ234" s="333"/>
      <c r="EA234" s="333"/>
      <c r="EB234" s="333"/>
      <c r="EC234" s="333"/>
      <c r="ED234" s="333"/>
      <c r="EE234" s="333"/>
      <c r="EF234" s="333"/>
      <c r="EG234" s="333"/>
      <c r="EH234" s="333"/>
      <c r="EI234" s="333"/>
      <c r="EJ234" s="333"/>
      <c r="EK234" s="333"/>
      <c r="EL234" s="333"/>
      <c r="EM234" s="333"/>
      <c r="EN234" s="333"/>
      <c r="EO234" s="333"/>
      <c r="EP234" s="333"/>
      <c r="EQ234" s="333"/>
      <c r="ER234" s="333"/>
      <c r="ES234" s="333"/>
      <c r="ET234" s="333"/>
      <c r="EU234" s="333"/>
      <c r="EV234" s="333"/>
      <c r="EW234" s="333"/>
      <c r="EX234" s="333"/>
      <c r="EY234" s="333"/>
      <c r="EZ234" s="333"/>
      <c r="FA234" s="333"/>
      <c r="FB234" s="333"/>
      <c r="FC234" s="333"/>
      <c r="FD234" s="333"/>
      <c r="FE234" s="333"/>
      <c r="FF234" s="333"/>
      <c r="FG234" s="333"/>
      <c r="FH234" s="333"/>
      <c r="FI234" s="333"/>
      <c r="FJ234" s="333"/>
      <c r="FK234" s="333"/>
      <c r="FL234" s="333"/>
      <c r="FM234" s="333"/>
      <c r="FN234" s="333"/>
      <c r="FO234" s="333"/>
      <c r="FP234" s="333"/>
      <c r="FQ234" s="333"/>
      <c r="FR234" s="333"/>
      <c r="FS234" s="333"/>
      <c r="FT234" s="333"/>
      <c r="FU234" s="333"/>
      <c r="FV234" s="333"/>
      <c r="FW234" s="333"/>
      <c r="FX234" s="333"/>
      <c r="FY234" s="333"/>
      <c r="FZ234" s="333"/>
      <c r="GA234" s="333"/>
      <c r="GB234" s="333"/>
      <c r="GC234" s="333"/>
      <c r="GD234" s="333"/>
      <c r="GE234" s="333"/>
      <c r="GF234" s="333"/>
      <c r="GG234" s="333"/>
      <c r="GH234" s="333"/>
      <c r="GI234" s="333"/>
      <c r="GJ234" s="333"/>
      <c r="GK234" s="333"/>
      <c r="GL234" s="333"/>
      <c r="GM234" s="333"/>
      <c r="GN234" s="333"/>
      <c r="GO234" s="333"/>
      <c r="GP234" s="333"/>
      <c r="GQ234" s="333"/>
      <c r="GR234" s="333"/>
      <c r="GS234" s="333"/>
      <c r="GT234" s="333"/>
      <c r="GU234" s="333"/>
      <c r="GV234" s="333"/>
      <c r="GW234" s="333"/>
      <c r="GX234" s="333"/>
      <c r="GY234" s="333"/>
      <c r="GZ234" s="333"/>
      <c r="HA234" s="333"/>
      <c r="HB234" s="333"/>
      <c r="HC234" s="333"/>
      <c r="HD234" s="333"/>
      <c r="HE234" s="333"/>
      <c r="HF234" s="333"/>
      <c r="HG234" s="333"/>
      <c r="HH234" s="333"/>
      <c r="HI234" s="390"/>
      <c r="HJ234" s="390"/>
      <c r="HK234" s="390"/>
      <c r="HL234" s="390"/>
      <c r="HM234" s="390"/>
      <c r="HN234" s="390"/>
      <c r="HO234" s="390"/>
      <c r="HP234" s="390"/>
      <c r="HQ234" s="390"/>
      <c r="HR234" s="390"/>
    </row>
    <row r="235" spans="12:226" ht="8.25" customHeight="1" thickTop="1" x14ac:dyDescent="0.35">
      <c r="L235" s="320"/>
      <c r="M235" s="333"/>
      <c r="N235" s="724"/>
      <c r="O235" s="333"/>
      <c r="P235" s="333"/>
      <c r="Q235" s="333"/>
      <c r="R235" s="333"/>
      <c r="S235" s="333"/>
      <c r="T235" s="333"/>
      <c r="U235" s="333"/>
      <c r="V235" s="333"/>
      <c r="W235" s="333"/>
      <c r="X235" s="333"/>
      <c r="Y235" s="333"/>
      <c r="Z235" s="333"/>
      <c r="AA235" s="333"/>
      <c r="AB235" s="333"/>
      <c r="AC235" s="333"/>
      <c r="AD235" s="333"/>
      <c r="AE235" s="333"/>
      <c r="AF235" s="333"/>
      <c r="AW235" s="333"/>
      <c r="AX235" s="333"/>
      <c r="AY235" s="333"/>
      <c r="AZ235" s="333"/>
      <c r="BA235" s="333"/>
      <c r="BB235" s="333"/>
      <c r="BC235" s="333"/>
      <c r="BD235" s="333"/>
      <c r="BE235" s="333"/>
      <c r="BF235" s="333"/>
      <c r="BO235" s="333"/>
      <c r="BP235" s="333"/>
      <c r="BQ235" s="333"/>
      <c r="BR235" s="333"/>
      <c r="BS235" s="333"/>
      <c r="BT235" s="333"/>
      <c r="BU235" s="333"/>
      <c r="BV235" s="333"/>
      <c r="BW235" s="333"/>
      <c r="BX235" s="333"/>
      <c r="BY235" s="333"/>
      <c r="BZ235" s="333"/>
      <c r="CA235" s="333"/>
      <c r="CB235" s="333"/>
      <c r="CC235" s="333"/>
      <c r="CD235" s="333"/>
      <c r="CE235" s="333"/>
      <c r="CF235" s="333"/>
      <c r="CG235" s="333"/>
      <c r="CH235" s="333"/>
      <c r="CI235" s="333"/>
      <c r="CJ235" s="333"/>
      <c r="CK235" s="333"/>
      <c r="CL235" s="333"/>
      <c r="CM235" s="333"/>
      <c r="CN235" s="333"/>
      <c r="CO235" s="333"/>
      <c r="CP235" s="333"/>
      <c r="CQ235" s="333"/>
      <c r="CR235" s="333"/>
      <c r="CS235" s="333"/>
      <c r="CT235" s="333"/>
      <c r="CU235" s="333"/>
      <c r="CV235" s="333"/>
      <c r="CW235" s="333"/>
      <c r="CX235" s="333"/>
      <c r="CY235" s="333"/>
      <c r="CZ235" s="333"/>
      <c r="DA235" s="798"/>
      <c r="DB235" s="717"/>
      <c r="DC235" s="717"/>
      <c r="DD235" s="333"/>
      <c r="DE235" s="333"/>
      <c r="DF235" s="333"/>
      <c r="DG235" s="333"/>
      <c r="DH235" s="333"/>
      <c r="DI235" s="333"/>
      <c r="DJ235" s="333"/>
      <c r="DK235" s="333"/>
      <c r="DL235" s="333"/>
      <c r="DM235" s="333"/>
      <c r="DN235" s="333"/>
      <c r="DO235" s="333"/>
      <c r="DP235" s="333"/>
      <c r="DQ235" s="333"/>
      <c r="DR235" s="333"/>
      <c r="DS235" s="333"/>
      <c r="DT235" s="333"/>
      <c r="DU235" s="333"/>
      <c r="DV235" s="333"/>
      <c r="DW235" s="333"/>
      <c r="DX235" s="333"/>
      <c r="DY235" s="333"/>
      <c r="DZ235" s="333"/>
      <c r="EA235" s="333"/>
      <c r="EB235" s="333"/>
      <c r="EC235" s="333"/>
      <c r="ED235" s="333"/>
      <c r="EE235" s="333"/>
      <c r="EF235" s="333"/>
      <c r="EG235" s="333"/>
      <c r="EH235" s="333"/>
      <c r="EI235" s="333"/>
      <c r="EJ235" s="333"/>
      <c r="EK235" s="333"/>
      <c r="EL235" s="333"/>
      <c r="EM235" s="333"/>
      <c r="EN235" s="333"/>
      <c r="EO235" s="333"/>
      <c r="EP235" s="333"/>
      <c r="EQ235" s="333"/>
      <c r="ER235" s="333"/>
      <c r="ES235" s="333"/>
      <c r="ET235" s="333"/>
      <c r="EU235" s="333"/>
      <c r="EV235" s="333"/>
      <c r="EW235" s="333"/>
      <c r="EX235" s="333"/>
      <c r="EY235" s="333"/>
      <c r="EZ235" s="333"/>
      <c r="FA235" s="333"/>
      <c r="FB235" s="333"/>
      <c r="FC235" s="333"/>
      <c r="FD235" s="333"/>
      <c r="FE235" s="333"/>
      <c r="FF235" s="333"/>
      <c r="FG235" s="333"/>
      <c r="FH235" s="333"/>
      <c r="FI235" s="333"/>
      <c r="FJ235" s="333"/>
      <c r="FK235" s="333"/>
      <c r="FL235" s="333"/>
      <c r="FM235" s="333"/>
      <c r="FN235" s="333"/>
      <c r="FO235" s="333"/>
      <c r="FP235" s="333"/>
      <c r="FQ235" s="333"/>
      <c r="FR235" s="333"/>
      <c r="FS235" s="333"/>
      <c r="FT235" s="333"/>
      <c r="FU235" s="333"/>
      <c r="FV235" s="333"/>
      <c r="FW235" s="333"/>
      <c r="FX235" s="333"/>
      <c r="FY235" s="333"/>
      <c r="FZ235" s="333"/>
      <c r="GA235" s="333"/>
      <c r="GB235" s="333"/>
      <c r="GC235" s="333"/>
      <c r="GD235" s="333"/>
      <c r="GE235" s="333"/>
      <c r="GF235" s="333"/>
      <c r="GG235" s="333"/>
      <c r="GH235" s="333"/>
      <c r="GI235" s="333"/>
      <c r="GJ235" s="333"/>
      <c r="GK235" s="333"/>
      <c r="GL235" s="333"/>
      <c r="GM235" s="333"/>
      <c r="GN235" s="333"/>
      <c r="GO235" s="333"/>
      <c r="GP235" s="333"/>
      <c r="GQ235" s="333"/>
      <c r="GR235" s="333"/>
      <c r="GS235" s="333"/>
      <c r="GT235" s="333"/>
      <c r="GU235" s="333"/>
      <c r="GV235" s="333"/>
      <c r="GW235" s="333"/>
      <c r="GX235" s="333"/>
      <c r="GY235" s="333"/>
      <c r="GZ235" s="333"/>
      <c r="HA235" s="333"/>
      <c r="HB235" s="333"/>
      <c r="HC235" s="333"/>
      <c r="HD235" s="333"/>
      <c r="HE235" s="333"/>
      <c r="HF235" s="333"/>
      <c r="HG235" s="333"/>
      <c r="HH235" s="333"/>
      <c r="HI235" s="390"/>
      <c r="HJ235" s="390"/>
      <c r="HK235" s="390"/>
      <c r="HL235" s="390"/>
      <c r="HM235" s="390"/>
      <c r="HN235" s="390"/>
      <c r="HO235" s="390"/>
      <c r="HP235" s="390"/>
      <c r="HQ235" s="390"/>
      <c r="HR235" s="390"/>
    </row>
    <row r="236" spans="12:226" ht="8.25" customHeight="1" x14ac:dyDescent="0.35">
      <c r="L236" s="320"/>
      <c r="M236" s="333"/>
      <c r="N236" s="724"/>
      <c r="O236" s="333"/>
      <c r="P236" s="333"/>
      <c r="Q236" s="333"/>
      <c r="R236" s="333"/>
      <c r="S236" s="333"/>
      <c r="T236" s="333"/>
      <c r="U236" s="333"/>
      <c r="V236" s="333"/>
      <c r="W236" s="333"/>
      <c r="X236" s="333"/>
      <c r="Y236" s="333"/>
      <c r="Z236" s="333"/>
      <c r="AA236" s="333"/>
      <c r="AB236" s="333"/>
      <c r="AC236" s="333"/>
      <c r="AD236" s="333"/>
      <c r="AE236" s="333"/>
      <c r="AF236" s="333"/>
      <c r="AW236" s="333"/>
      <c r="AX236" s="333"/>
      <c r="AY236" s="333"/>
      <c r="AZ236" s="333"/>
      <c r="BA236" s="333"/>
      <c r="BB236" s="333"/>
      <c r="BC236" s="333"/>
      <c r="BD236" s="333"/>
      <c r="BE236" s="333"/>
      <c r="BF236" s="333"/>
      <c r="BO236" s="333"/>
      <c r="BP236" s="333"/>
      <c r="BQ236" s="333"/>
      <c r="BR236" s="333"/>
      <c r="BS236" s="333"/>
      <c r="BT236" s="333"/>
      <c r="BU236" s="333"/>
      <c r="BV236" s="333"/>
      <c r="BW236" s="333"/>
      <c r="BX236" s="333"/>
      <c r="BY236" s="333"/>
      <c r="BZ236" s="333"/>
      <c r="CA236" s="333"/>
      <c r="CB236" s="333"/>
      <c r="CC236" s="333"/>
      <c r="CD236" s="333"/>
      <c r="CE236" s="333"/>
      <c r="CF236" s="333"/>
      <c r="CG236" s="333"/>
      <c r="CH236" s="333"/>
      <c r="CI236" s="333"/>
      <c r="CJ236" s="333"/>
      <c r="CK236" s="333"/>
      <c r="CL236" s="333"/>
      <c r="CM236" s="333"/>
      <c r="CN236" s="333"/>
      <c r="CO236" s="333"/>
      <c r="CP236" s="333"/>
      <c r="CQ236" s="333"/>
      <c r="CR236" s="333"/>
      <c r="CS236" s="333"/>
      <c r="CT236" s="333"/>
      <c r="CU236" s="333"/>
      <c r="CV236" s="333"/>
      <c r="CW236" s="333"/>
      <c r="CX236" s="333"/>
      <c r="CY236" s="333"/>
      <c r="CZ236" s="333"/>
      <c r="DA236" s="723"/>
      <c r="DB236" s="333"/>
      <c r="DC236" s="333"/>
      <c r="DD236" s="333"/>
      <c r="DE236" s="333"/>
      <c r="DF236" s="333"/>
      <c r="DG236" s="333"/>
      <c r="DH236" s="333"/>
      <c r="DI236" s="333"/>
      <c r="DJ236" s="333"/>
      <c r="DK236" s="333"/>
      <c r="DL236" s="333"/>
      <c r="DM236" s="333"/>
      <c r="DN236" s="333"/>
      <c r="DO236" s="333"/>
      <c r="DP236" s="333"/>
      <c r="DQ236" s="333"/>
      <c r="DR236" s="333"/>
      <c r="DS236" s="333"/>
      <c r="DT236" s="333"/>
      <c r="DU236" s="333"/>
      <c r="DV236" s="333"/>
      <c r="DW236" s="333"/>
      <c r="DX236" s="333"/>
      <c r="DY236" s="333"/>
      <c r="DZ236" s="333"/>
      <c r="EA236" s="333"/>
      <c r="EB236" s="333"/>
      <c r="EC236" s="333"/>
      <c r="ED236" s="333"/>
      <c r="EE236" s="333"/>
      <c r="EF236" s="333"/>
      <c r="EG236" s="333"/>
      <c r="EH236" s="333"/>
      <c r="EI236" s="333"/>
      <c r="EJ236" s="333"/>
      <c r="EK236" s="333"/>
      <c r="EL236" s="333"/>
      <c r="EM236" s="333"/>
      <c r="EN236" s="333"/>
      <c r="EO236" s="333"/>
      <c r="EP236" s="333"/>
      <c r="EQ236" s="333"/>
      <c r="ER236" s="333"/>
      <c r="ES236" s="333"/>
      <c r="ET236" s="333"/>
      <c r="EU236" s="333"/>
      <c r="EV236" s="333"/>
      <c r="EW236" s="333"/>
      <c r="EX236" s="333"/>
      <c r="EY236" s="333"/>
      <c r="EZ236" s="333"/>
      <c r="FA236" s="333"/>
      <c r="FB236" s="333"/>
      <c r="FC236" s="333"/>
      <c r="FD236" s="333"/>
      <c r="FE236" s="333"/>
      <c r="FF236" s="333"/>
      <c r="FG236" s="333"/>
      <c r="FH236" s="333"/>
      <c r="FI236" s="333"/>
      <c r="FJ236" s="333"/>
      <c r="FK236" s="333"/>
      <c r="FL236" s="333"/>
      <c r="FM236" s="333"/>
      <c r="FN236" s="333"/>
      <c r="FO236" s="333"/>
      <c r="FP236" s="333"/>
      <c r="FQ236" s="333"/>
      <c r="FR236" s="333"/>
      <c r="FS236" s="333"/>
      <c r="FT236" s="333"/>
      <c r="FU236" s="333"/>
      <c r="FV236" s="333"/>
      <c r="FW236" s="333"/>
      <c r="FX236" s="333"/>
      <c r="FY236" s="333"/>
      <c r="FZ236" s="333"/>
      <c r="GA236" s="333"/>
      <c r="GB236" s="333"/>
      <c r="GC236" s="333"/>
      <c r="GD236" s="333"/>
      <c r="GE236" s="333"/>
      <c r="GF236" s="333"/>
      <c r="GG236" s="333"/>
      <c r="GH236" s="333"/>
      <c r="GI236" s="333"/>
      <c r="GJ236" s="333"/>
      <c r="GK236" s="333"/>
      <c r="GL236" s="333"/>
      <c r="GM236" s="333"/>
      <c r="GN236" s="333"/>
      <c r="GO236" s="333"/>
      <c r="GP236" s="333"/>
      <c r="GQ236" s="333"/>
      <c r="GR236" s="333"/>
      <c r="GS236" s="333"/>
      <c r="GT236" s="333"/>
      <c r="GU236" s="333"/>
      <c r="GV236" s="333"/>
      <c r="GW236" s="333"/>
      <c r="GX236" s="333"/>
      <c r="GY236" s="333"/>
      <c r="GZ236" s="333"/>
      <c r="HA236" s="333"/>
      <c r="HB236" s="333"/>
      <c r="HC236" s="333"/>
      <c r="HD236" s="333"/>
      <c r="HE236" s="333"/>
      <c r="HF236" s="333"/>
      <c r="HG236" s="333"/>
      <c r="HH236" s="333"/>
      <c r="HI236" s="390"/>
      <c r="HJ236" s="390"/>
      <c r="HK236" s="390"/>
      <c r="HL236" s="390"/>
      <c r="HM236" s="390"/>
      <c r="HN236" s="390"/>
      <c r="HO236" s="390"/>
      <c r="HP236" s="390"/>
      <c r="HQ236" s="390"/>
      <c r="HR236" s="390"/>
    </row>
    <row r="237" spans="12:226" ht="8.25" customHeight="1" x14ac:dyDescent="0.35">
      <c r="L237" s="320"/>
      <c r="M237" s="333"/>
      <c r="N237" s="724"/>
      <c r="O237" s="333"/>
      <c r="P237" s="333"/>
      <c r="Q237" s="333"/>
      <c r="R237" s="333"/>
      <c r="S237" s="333"/>
      <c r="T237" s="333"/>
      <c r="U237" s="333"/>
      <c r="V237" s="333"/>
      <c r="W237" s="333"/>
      <c r="X237" s="333"/>
      <c r="Y237" s="333"/>
      <c r="Z237" s="333"/>
      <c r="AA237" s="333"/>
      <c r="AB237" s="333"/>
      <c r="AC237" s="333"/>
      <c r="AD237" s="333"/>
      <c r="AE237" s="333"/>
      <c r="AF237" s="333"/>
      <c r="AW237" s="333"/>
      <c r="AX237" s="333"/>
      <c r="AY237" s="333"/>
      <c r="AZ237" s="333"/>
      <c r="BA237" s="333"/>
      <c r="BB237" s="333"/>
      <c r="BC237" s="1106">
        <v>535</v>
      </c>
      <c r="BD237" s="1106"/>
      <c r="BE237" s="1106"/>
      <c r="BF237" s="1107"/>
      <c r="BG237" s="975" t="str">
        <f>TOTALS!$P$301</f>
        <v>TAG_535</v>
      </c>
      <c r="BH237" s="975"/>
      <c r="BI237" s="975"/>
      <c r="BJ237" s="975"/>
      <c r="BK237" s="975" t="str">
        <f>TOTALS!$P$300</f>
        <v>TAG_534</v>
      </c>
      <c r="BL237" s="975"/>
      <c r="BM237" s="975"/>
      <c r="BN237" s="975"/>
      <c r="BO237" s="1108">
        <v>534</v>
      </c>
      <c r="BP237" s="1106"/>
      <c r="BQ237" s="1106"/>
      <c r="BR237" s="1106"/>
      <c r="BW237" s="333"/>
      <c r="BX237" s="333"/>
      <c r="BY237" s="333"/>
      <c r="BZ237" s="1106">
        <v>529</v>
      </c>
      <c r="CA237" s="1106"/>
      <c r="CB237" s="1106"/>
      <c r="CC237" s="1107"/>
      <c r="CD237" s="975" t="str">
        <f>TOTALS!$P$295</f>
        <v>TAG_529</v>
      </c>
      <c r="CE237" s="975"/>
      <c r="CF237" s="975"/>
      <c r="CG237" s="975"/>
      <c r="CH237" s="975" t="str">
        <f>TOTALS!$P$294</f>
        <v>TAG_528</v>
      </c>
      <c r="CI237" s="975"/>
      <c r="CJ237" s="975"/>
      <c r="CK237" s="975"/>
      <c r="CL237" s="1108">
        <v>528</v>
      </c>
      <c r="CM237" s="1106"/>
      <c r="CN237" s="1106"/>
      <c r="CO237" s="1106"/>
      <c r="CP237" s="333"/>
      <c r="CQ237" s="333"/>
      <c r="CR237" s="333"/>
      <c r="CS237" s="333"/>
      <c r="CT237" s="333"/>
      <c r="CU237" s="333"/>
      <c r="CV237" s="333"/>
      <c r="DA237" s="723"/>
      <c r="DB237" s="333"/>
      <c r="DC237" s="333"/>
      <c r="DD237" s="333"/>
      <c r="DE237" s="333"/>
      <c r="DF237" s="333"/>
      <c r="DG237" s="333"/>
      <c r="DH237" s="333"/>
      <c r="DI237" s="333"/>
      <c r="DJ237" s="333"/>
      <c r="DK237" s="333"/>
      <c r="DL237" s="333"/>
      <c r="DM237" s="333"/>
      <c r="DN237" s="333"/>
      <c r="DO237" s="333"/>
      <c r="DP237" s="333"/>
      <c r="DQ237" s="333"/>
      <c r="DR237" s="333"/>
      <c r="DS237" s="333"/>
      <c r="DT237" s="333"/>
      <c r="DU237" s="333"/>
      <c r="DV237" s="333"/>
      <c r="DW237" s="333"/>
      <c r="DX237" s="333"/>
      <c r="DY237" s="333"/>
      <c r="DZ237" s="333"/>
      <c r="EA237" s="333"/>
      <c r="EB237" s="333"/>
      <c r="EC237" s="333"/>
      <c r="ED237" s="333"/>
      <c r="EE237" s="333"/>
      <c r="EF237" s="333"/>
      <c r="EG237" s="333"/>
      <c r="EH237" s="333"/>
      <c r="EI237" s="333"/>
      <c r="EJ237" s="333"/>
      <c r="EK237" s="333"/>
      <c r="EL237" s="333"/>
      <c r="EM237" s="333"/>
      <c r="EN237" s="333"/>
      <c r="EO237" s="333"/>
      <c r="EP237" s="333"/>
      <c r="EQ237" s="333"/>
      <c r="ER237" s="333"/>
      <c r="ES237" s="333"/>
      <c r="ET237" s="333"/>
      <c r="EU237" s="333"/>
      <c r="EV237" s="333"/>
      <c r="EW237" s="333"/>
      <c r="EX237" s="333"/>
      <c r="EY237" s="333"/>
      <c r="EZ237" s="333"/>
      <c r="FA237" s="333"/>
      <c r="FB237" s="333"/>
      <c r="FC237" s="333"/>
      <c r="FD237" s="333"/>
      <c r="FE237" s="333"/>
      <c r="FF237" s="333"/>
      <c r="FG237" s="333"/>
      <c r="FH237" s="333"/>
      <c r="FI237" s="333"/>
      <c r="FJ237" s="333"/>
      <c r="FK237" s="333"/>
      <c r="FL237" s="333"/>
      <c r="FM237" s="333"/>
      <c r="FN237" s="333"/>
      <c r="FO237" s="333"/>
      <c r="FP237" s="333"/>
      <c r="FQ237" s="333"/>
      <c r="FR237" s="333"/>
      <c r="FS237" s="333"/>
      <c r="FT237" s="333"/>
      <c r="FU237" s="333"/>
      <c r="FV237" s="333"/>
      <c r="FW237" s="333"/>
      <c r="FX237" s="333"/>
      <c r="FY237" s="333"/>
      <c r="FZ237" s="333"/>
      <c r="GA237" s="333"/>
      <c r="GB237" s="333"/>
      <c r="GC237" s="333"/>
      <c r="GD237" s="333"/>
      <c r="GE237" s="333"/>
      <c r="GF237" s="333"/>
      <c r="GG237" s="333"/>
      <c r="GH237" s="333"/>
      <c r="GI237" s="333"/>
      <c r="GJ237" s="333"/>
      <c r="GK237" s="333"/>
      <c r="GL237" s="333"/>
      <c r="GM237" s="333"/>
      <c r="GN237" s="333"/>
      <c r="GO237" s="333"/>
      <c r="GP237" s="333"/>
      <c r="GQ237" s="333"/>
      <c r="GR237" s="333"/>
      <c r="GS237" s="333"/>
      <c r="GT237" s="333"/>
      <c r="GU237" s="333"/>
      <c r="GV237" s="333"/>
      <c r="GW237" s="333"/>
      <c r="GX237" s="333"/>
      <c r="GY237" s="333"/>
      <c r="GZ237" s="333"/>
      <c r="HA237" s="333"/>
      <c r="HB237" s="333"/>
      <c r="HC237" s="333"/>
      <c r="HD237" s="333"/>
      <c r="HE237" s="333"/>
      <c r="HF237" s="333"/>
      <c r="HG237" s="333"/>
      <c r="HH237" s="333"/>
      <c r="HI237" s="390"/>
      <c r="HJ237" s="390"/>
      <c r="HK237" s="390"/>
      <c r="HL237" s="390"/>
      <c r="HM237" s="390"/>
      <c r="HN237" s="397"/>
      <c r="HO237" s="390"/>
      <c r="HP237" s="390"/>
      <c r="HQ237" s="390"/>
      <c r="HR237" s="390"/>
    </row>
    <row r="238" spans="12:226" ht="8.25" customHeight="1" x14ac:dyDescent="0.35">
      <c r="L238" s="320"/>
      <c r="M238" s="333"/>
      <c r="N238" s="724"/>
      <c r="O238" s="333"/>
      <c r="P238" s="333"/>
      <c r="Q238" s="333"/>
      <c r="R238" s="333"/>
      <c r="S238" s="333"/>
      <c r="T238" s="333"/>
      <c r="U238" s="333"/>
      <c r="V238" s="333"/>
      <c r="W238" s="333"/>
      <c r="X238" s="333"/>
      <c r="Y238" s="333"/>
      <c r="Z238" s="333"/>
      <c r="AA238" s="333"/>
      <c r="AB238" s="333"/>
      <c r="AC238" s="333"/>
      <c r="AD238" s="333"/>
      <c r="AE238" s="333"/>
      <c r="AF238" s="333"/>
      <c r="AW238" s="333"/>
      <c r="AX238" s="333"/>
      <c r="AY238" s="333"/>
      <c r="AZ238" s="333"/>
      <c r="BA238" s="333"/>
      <c r="BB238" s="333"/>
      <c r="BC238" s="1106"/>
      <c r="BD238" s="1106"/>
      <c r="BE238" s="1106"/>
      <c r="BF238" s="1107"/>
      <c r="BG238" s="975"/>
      <c r="BH238" s="975"/>
      <c r="BI238" s="975"/>
      <c r="BJ238" s="975"/>
      <c r="BK238" s="975"/>
      <c r="BL238" s="975"/>
      <c r="BM238" s="975"/>
      <c r="BN238" s="975"/>
      <c r="BO238" s="1108"/>
      <c r="BP238" s="1106"/>
      <c r="BQ238" s="1106"/>
      <c r="BR238" s="1106"/>
      <c r="BW238" s="333"/>
      <c r="BX238" s="333"/>
      <c r="BY238" s="333"/>
      <c r="BZ238" s="1106"/>
      <c r="CA238" s="1106"/>
      <c r="CB238" s="1106"/>
      <c r="CC238" s="1107"/>
      <c r="CD238" s="975"/>
      <c r="CE238" s="975"/>
      <c r="CF238" s="975"/>
      <c r="CG238" s="975"/>
      <c r="CH238" s="975"/>
      <c r="CI238" s="975"/>
      <c r="CJ238" s="975"/>
      <c r="CK238" s="975"/>
      <c r="CL238" s="1108"/>
      <c r="CM238" s="1106"/>
      <c r="CN238" s="1106"/>
      <c r="CO238" s="1106"/>
      <c r="CP238" s="333"/>
      <c r="CQ238" s="333"/>
      <c r="CR238" s="333"/>
      <c r="DA238" s="723"/>
      <c r="DB238" s="333"/>
      <c r="DC238" s="333"/>
      <c r="DD238" s="333"/>
      <c r="DE238" s="333"/>
      <c r="DF238" s="333"/>
      <c r="DG238" s="333"/>
      <c r="DH238" s="333"/>
      <c r="DI238" s="333"/>
      <c r="DJ238" s="333"/>
      <c r="DK238" s="333"/>
      <c r="DL238" s="333"/>
      <c r="DM238" s="333"/>
      <c r="DN238" s="333"/>
      <c r="DO238" s="333"/>
      <c r="DP238" s="333"/>
      <c r="DQ238" s="333"/>
      <c r="DR238" s="333"/>
      <c r="DS238" s="333"/>
      <c r="DT238" s="333"/>
      <c r="DU238" s="333"/>
      <c r="DV238" s="333"/>
      <c r="DW238" s="333"/>
      <c r="DX238" s="333"/>
      <c r="DY238" s="333"/>
      <c r="DZ238" s="333"/>
      <c r="EA238" s="333"/>
      <c r="EB238" s="333"/>
      <c r="EC238" s="333"/>
      <c r="ED238" s="333"/>
      <c r="EE238" s="333"/>
      <c r="EF238" s="333"/>
      <c r="EG238" s="333"/>
      <c r="EH238" s="333"/>
      <c r="EI238" s="333"/>
      <c r="EJ238" s="333"/>
      <c r="EK238" s="333"/>
      <c r="EL238" s="333"/>
      <c r="EM238" s="333"/>
      <c r="EN238" s="333"/>
      <c r="EO238" s="333"/>
      <c r="EP238" s="333"/>
      <c r="EQ238" s="333"/>
      <c r="ER238" s="333"/>
      <c r="ES238" s="333"/>
      <c r="ET238" s="333"/>
      <c r="EU238" s="333"/>
      <c r="EV238" s="333"/>
      <c r="EW238" s="333"/>
      <c r="EX238" s="333"/>
      <c r="EY238" s="333"/>
      <c r="EZ238" s="333"/>
      <c r="FA238" s="333"/>
      <c r="FB238" s="333"/>
      <c r="FC238" s="333"/>
      <c r="FD238" s="333"/>
      <c r="FE238" s="333"/>
      <c r="FF238" s="333"/>
      <c r="FG238" s="333"/>
      <c r="FH238" s="333"/>
      <c r="FI238" s="333"/>
      <c r="FJ238" s="333"/>
      <c r="FK238" s="333"/>
      <c r="FL238" s="333"/>
      <c r="FM238" s="333"/>
      <c r="FN238" s="333"/>
      <c r="FO238" s="333"/>
      <c r="FP238" s="333"/>
      <c r="FQ238" s="333"/>
      <c r="FR238" s="333"/>
      <c r="FS238" s="333"/>
      <c r="FT238" s="333"/>
      <c r="FU238" s="333"/>
      <c r="FV238" s="333"/>
      <c r="FW238" s="333"/>
      <c r="FX238" s="333"/>
      <c r="FY238" s="333"/>
      <c r="FZ238" s="333"/>
      <c r="GA238" s="333"/>
      <c r="GB238" s="333"/>
      <c r="GC238" s="333"/>
      <c r="GD238" s="333"/>
      <c r="GE238" s="333"/>
      <c r="GF238" s="333"/>
      <c r="GG238" s="333"/>
      <c r="GH238" s="333"/>
      <c r="GI238" s="333"/>
      <c r="GJ238" s="333"/>
      <c r="GK238" s="333"/>
      <c r="GL238" s="333"/>
      <c r="GM238" s="333"/>
      <c r="GN238" s="333"/>
      <c r="GO238" s="333"/>
      <c r="GP238" s="333"/>
      <c r="GQ238" s="333"/>
      <c r="GR238" s="333"/>
      <c r="GS238" s="333"/>
      <c r="GT238" s="333"/>
      <c r="GU238" s="333"/>
      <c r="GV238" s="333"/>
      <c r="GW238" s="333"/>
      <c r="GX238" s="333"/>
      <c r="GY238" s="333"/>
      <c r="GZ238" s="333"/>
      <c r="HA238" s="333"/>
      <c r="HB238" s="333"/>
      <c r="HC238" s="333"/>
      <c r="HD238" s="333"/>
      <c r="HE238" s="333"/>
      <c r="HF238" s="333"/>
      <c r="HG238" s="333"/>
      <c r="HH238" s="333"/>
      <c r="HI238" s="390"/>
      <c r="HJ238" s="390"/>
      <c r="HK238" s="390"/>
      <c r="HL238" s="390"/>
      <c r="HM238" s="390"/>
      <c r="HN238" s="390"/>
      <c r="HO238" s="390"/>
      <c r="HP238" s="390"/>
      <c r="HQ238" s="390"/>
      <c r="HR238" s="390"/>
    </row>
    <row r="239" spans="12:226" ht="8.25" customHeight="1" x14ac:dyDescent="0.35">
      <c r="M239" s="333"/>
      <c r="N239" s="724"/>
      <c r="O239" s="333"/>
      <c r="P239" s="333"/>
      <c r="Q239" s="333"/>
      <c r="R239" s="333"/>
      <c r="S239" s="333"/>
      <c r="T239" s="333"/>
      <c r="U239" s="333"/>
      <c r="V239" s="333"/>
      <c r="W239" s="333"/>
      <c r="X239" s="333"/>
      <c r="Y239" s="333"/>
      <c r="Z239" s="333"/>
      <c r="AA239" s="333"/>
      <c r="AB239" s="333"/>
      <c r="AC239" s="1106">
        <v>547</v>
      </c>
      <c r="AD239" s="1106"/>
      <c r="AE239" s="1106"/>
      <c r="AF239" s="1107"/>
      <c r="AG239" s="975" t="str">
        <f>TOTALS!$P$313</f>
        <v>TAG_547</v>
      </c>
      <c r="AH239" s="975"/>
      <c r="AI239" s="975"/>
      <c r="AJ239" s="975"/>
      <c r="AK239" s="975" t="str">
        <f>TOTALS!$P$312</f>
        <v>TAG_546</v>
      </c>
      <c r="AL239" s="975"/>
      <c r="AM239" s="975"/>
      <c r="AN239" s="975"/>
      <c r="AO239" s="1108">
        <v>546</v>
      </c>
      <c r="AP239" s="1106"/>
      <c r="AQ239" s="1106"/>
      <c r="AR239" s="1106"/>
      <c r="AW239" s="333"/>
      <c r="AX239" s="333"/>
      <c r="BC239" s="1106"/>
      <c r="BD239" s="1106"/>
      <c r="BE239" s="1106"/>
      <c r="BF239" s="1107"/>
      <c r="BG239" s="975"/>
      <c r="BH239" s="975"/>
      <c r="BI239" s="975"/>
      <c r="BJ239" s="975"/>
      <c r="BK239" s="975"/>
      <c r="BL239" s="975"/>
      <c r="BM239" s="975"/>
      <c r="BN239" s="975"/>
      <c r="BO239" s="1108"/>
      <c r="BP239" s="1106"/>
      <c r="BQ239" s="1106"/>
      <c r="BR239" s="1106"/>
      <c r="BZ239" s="1106"/>
      <c r="CA239" s="1106"/>
      <c r="CB239" s="1106"/>
      <c r="CC239" s="1107"/>
      <c r="CD239" s="975"/>
      <c r="CE239" s="975"/>
      <c r="CF239" s="975"/>
      <c r="CG239" s="975"/>
      <c r="CH239" s="975"/>
      <c r="CI239" s="975"/>
      <c r="CJ239" s="975"/>
      <c r="CK239" s="975"/>
      <c r="CL239" s="1108"/>
      <c r="CM239" s="1106"/>
      <c r="CN239" s="1106"/>
      <c r="CO239" s="1106"/>
      <c r="CP239" s="333"/>
      <c r="CQ239" s="333"/>
      <c r="CR239" s="333"/>
      <c r="CS239" s="1106">
        <v>510</v>
      </c>
      <c r="CT239" s="1106"/>
      <c r="CU239" s="1106"/>
      <c r="CV239" s="1107"/>
      <c r="CW239" s="1094" t="str">
        <f>TOTALS!$P$276</f>
        <v>TAG_510</v>
      </c>
      <c r="CX239" s="1094"/>
      <c r="CY239" s="1094"/>
      <c r="CZ239" s="1125"/>
      <c r="DA239" s="333"/>
      <c r="DB239" s="333"/>
      <c r="DC239" s="333"/>
      <c r="DD239" s="333"/>
      <c r="DE239" s="333"/>
      <c r="DF239" s="333"/>
      <c r="DG239" s="333"/>
      <c r="DH239" s="333"/>
      <c r="DI239" s="333"/>
      <c r="DJ239" s="333"/>
      <c r="DK239" s="333"/>
      <c r="DL239" s="333"/>
      <c r="DM239" s="333"/>
      <c r="DN239" s="333"/>
      <c r="DO239" s="333"/>
      <c r="DP239" s="333"/>
      <c r="DQ239" s="333"/>
      <c r="DR239" s="333"/>
      <c r="DS239" s="333"/>
      <c r="DT239" s="333"/>
      <c r="DU239" s="333"/>
      <c r="DV239" s="333"/>
      <c r="DW239" s="333"/>
      <c r="DX239" s="333"/>
      <c r="DY239" s="333"/>
      <c r="DZ239" s="333"/>
      <c r="EA239" s="333"/>
      <c r="EB239" s="333"/>
      <c r="EC239" s="333"/>
      <c r="ED239" s="333"/>
      <c r="EE239" s="333"/>
      <c r="EF239" s="333"/>
      <c r="EG239" s="333"/>
      <c r="EH239" s="333"/>
      <c r="EI239" s="333"/>
      <c r="EJ239" s="333"/>
      <c r="EK239" s="333"/>
      <c r="EL239" s="333"/>
      <c r="EM239" s="333"/>
      <c r="EN239" s="333"/>
      <c r="EO239" s="333"/>
      <c r="EP239" s="333"/>
      <c r="EQ239" s="333"/>
      <c r="ER239" s="333"/>
      <c r="ES239" s="333"/>
      <c r="ET239" s="333"/>
      <c r="EU239" s="333"/>
      <c r="EV239" s="333"/>
      <c r="EW239" s="333"/>
      <c r="EX239" s="333"/>
      <c r="EY239" s="333"/>
      <c r="EZ239" s="333"/>
      <c r="FA239" s="333"/>
      <c r="FB239" s="333"/>
      <c r="FC239" s="333"/>
      <c r="FD239" s="333"/>
      <c r="FE239" s="333"/>
      <c r="FF239" s="333"/>
      <c r="FG239" s="333"/>
      <c r="FH239" s="333"/>
      <c r="FI239" s="333"/>
      <c r="FJ239" s="333"/>
      <c r="FK239" s="333"/>
      <c r="FL239" s="333"/>
      <c r="FM239" s="333"/>
      <c r="FN239" s="333"/>
      <c r="FO239" s="333"/>
      <c r="FP239" s="333"/>
      <c r="FQ239" s="333"/>
      <c r="FR239" s="333"/>
      <c r="FS239" s="333"/>
      <c r="FT239" s="333"/>
      <c r="FU239" s="333"/>
      <c r="FV239" s="333"/>
      <c r="FW239" s="333"/>
      <c r="FX239" s="333"/>
      <c r="FY239" s="333"/>
      <c r="FZ239" s="333"/>
      <c r="GA239" s="333"/>
      <c r="GB239" s="333"/>
      <c r="GC239" s="333"/>
      <c r="GD239" s="333"/>
      <c r="GE239" s="333"/>
      <c r="GF239" s="333"/>
      <c r="GG239" s="333"/>
      <c r="GH239" s="333"/>
      <c r="GI239" s="333"/>
      <c r="GJ239" s="333"/>
      <c r="GK239" s="333"/>
      <c r="GL239" s="333"/>
      <c r="GM239" s="333"/>
      <c r="GN239" s="333"/>
      <c r="GO239" s="333"/>
      <c r="GP239" s="333"/>
      <c r="GQ239" s="333"/>
      <c r="GR239" s="333"/>
      <c r="GS239" s="333"/>
      <c r="GT239" s="333"/>
      <c r="GU239" s="333"/>
      <c r="GV239" s="333"/>
      <c r="GW239" s="333"/>
      <c r="GX239" s="333"/>
      <c r="GY239" s="333"/>
      <c r="GZ239" s="333"/>
      <c r="HA239" s="333"/>
      <c r="HB239" s="333"/>
      <c r="HC239" s="333"/>
      <c r="HD239" s="333"/>
      <c r="HE239" s="333"/>
      <c r="HF239" s="333"/>
      <c r="HG239" s="333"/>
      <c r="HH239" s="333"/>
      <c r="HI239" s="390"/>
      <c r="HJ239" s="390"/>
      <c r="HK239" s="390"/>
      <c r="HL239" s="390"/>
      <c r="HM239" s="390"/>
      <c r="HN239" s="390"/>
      <c r="HO239" s="390"/>
      <c r="HP239" s="390"/>
      <c r="HQ239" s="390"/>
      <c r="HR239" s="390"/>
    </row>
    <row r="240" spans="12:226" ht="8.25" customHeight="1" x14ac:dyDescent="0.35">
      <c r="M240" s="333"/>
      <c r="N240" s="724"/>
      <c r="O240" s="333"/>
      <c r="P240" s="333"/>
      <c r="Q240" s="333"/>
      <c r="R240" s="333"/>
      <c r="S240" s="333"/>
      <c r="T240" s="333"/>
      <c r="U240" s="333"/>
      <c r="V240" s="333"/>
      <c r="W240" s="333"/>
      <c r="X240" s="333"/>
      <c r="Y240" s="333"/>
      <c r="Z240" s="333"/>
      <c r="AA240" s="333"/>
      <c r="AB240" s="333"/>
      <c r="AC240" s="1106"/>
      <c r="AD240" s="1106"/>
      <c r="AE240" s="1106"/>
      <c r="AF240" s="1107"/>
      <c r="AG240" s="975"/>
      <c r="AH240" s="975"/>
      <c r="AI240" s="975"/>
      <c r="AJ240" s="975"/>
      <c r="AK240" s="975"/>
      <c r="AL240" s="975"/>
      <c r="AM240" s="975"/>
      <c r="AN240" s="975"/>
      <c r="AO240" s="1108"/>
      <c r="AP240" s="1106"/>
      <c r="AQ240" s="1106"/>
      <c r="AR240" s="1106"/>
      <c r="AW240" s="333"/>
      <c r="AX240" s="333"/>
      <c r="BC240" s="1106"/>
      <c r="BD240" s="1106"/>
      <c r="BE240" s="1106"/>
      <c r="BF240" s="1107"/>
      <c r="BG240" s="975"/>
      <c r="BH240" s="975"/>
      <c r="BI240" s="975"/>
      <c r="BJ240" s="975"/>
      <c r="BK240" s="975"/>
      <c r="BL240" s="975"/>
      <c r="BM240" s="975"/>
      <c r="BN240" s="975"/>
      <c r="BO240" s="1108"/>
      <c r="BP240" s="1106"/>
      <c r="BQ240" s="1106"/>
      <c r="BR240" s="1106"/>
      <c r="BZ240" s="1106"/>
      <c r="CA240" s="1106"/>
      <c r="CB240" s="1106"/>
      <c r="CC240" s="1107"/>
      <c r="CD240" s="975"/>
      <c r="CE240" s="975"/>
      <c r="CF240" s="975"/>
      <c r="CG240" s="975"/>
      <c r="CH240" s="975"/>
      <c r="CI240" s="975"/>
      <c r="CJ240" s="975"/>
      <c r="CK240" s="975"/>
      <c r="CL240" s="1108"/>
      <c r="CM240" s="1106"/>
      <c r="CN240" s="1106"/>
      <c r="CO240" s="1106"/>
      <c r="CP240" s="333"/>
      <c r="CQ240" s="333"/>
      <c r="CR240" s="333"/>
      <c r="CS240" s="1106"/>
      <c r="CT240" s="1106"/>
      <c r="CU240" s="1106"/>
      <c r="CV240" s="1107"/>
      <c r="CW240" s="1094"/>
      <c r="CX240" s="1094"/>
      <c r="CY240" s="1094"/>
      <c r="CZ240" s="1125"/>
      <c r="DA240" s="333"/>
      <c r="DB240" s="333"/>
      <c r="DC240" s="333"/>
      <c r="DD240" s="333"/>
      <c r="DE240" s="333"/>
      <c r="DF240" s="333"/>
      <c r="DG240" s="333"/>
      <c r="DH240" s="333"/>
      <c r="DI240" s="333"/>
      <c r="DJ240" s="333"/>
      <c r="DK240" s="333"/>
      <c r="DL240" s="333"/>
      <c r="DM240" s="333"/>
      <c r="DN240" s="333"/>
      <c r="DO240" s="333"/>
      <c r="DP240" s="333"/>
      <c r="DQ240" s="333"/>
      <c r="DR240" s="333"/>
      <c r="DS240" s="333"/>
      <c r="DT240" s="333"/>
      <c r="DU240" s="333"/>
      <c r="DV240" s="333"/>
      <c r="DW240" s="333"/>
      <c r="DX240" s="333"/>
      <c r="DY240" s="333"/>
      <c r="DZ240" s="333"/>
      <c r="EA240" s="333"/>
      <c r="EB240" s="333"/>
      <c r="EC240" s="333"/>
      <c r="ED240" s="333"/>
      <c r="EE240" s="333"/>
      <c r="EF240" s="333"/>
      <c r="EG240" s="333"/>
      <c r="EH240" s="333"/>
      <c r="EI240" s="333"/>
      <c r="EJ240" s="333"/>
      <c r="EK240" s="333"/>
      <c r="EL240" s="333"/>
      <c r="EM240" s="333"/>
      <c r="EN240" s="333"/>
      <c r="EO240" s="333"/>
      <c r="EP240" s="333"/>
      <c r="EQ240" s="333"/>
      <c r="ER240" s="333"/>
      <c r="ES240" s="333"/>
      <c r="ET240" s="333"/>
      <c r="EU240" s="333"/>
      <c r="EV240" s="333"/>
      <c r="EW240" s="333"/>
      <c r="EX240" s="333"/>
      <c r="EY240" s="333"/>
      <c r="EZ240" s="333"/>
      <c r="FA240" s="333"/>
      <c r="FB240" s="333"/>
      <c r="FC240" s="333"/>
      <c r="FD240" s="333"/>
      <c r="FE240" s="333"/>
      <c r="FF240" s="333"/>
      <c r="FG240" s="333"/>
      <c r="FH240" s="333"/>
      <c r="FI240" s="333"/>
      <c r="FJ240" s="333"/>
      <c r="FK240" s="333"/>
      <c r="FL240" s="333"/>
      <c r="FM240" s="333"/>
      <c r="FN240" s="333"/>
      <c r="FO240" s="333"/>
      <c r="FP240" s="333"/>
      <c r="FQ240" s="333"/>
      <c r="FR240" s="333"/>
      <c r="FS240" s="333"/>
      <c r="FT240" s="333"/>
      <c r="FU240" s="333"/>
      <c r="FV240" s="333"/>
      <c r="FW240" s="333"/>
      <c r="FX240" s="333"/>
      <c r="FY240" s="333"/>
      <c r="FZ240" s="333"/>
      <c r="GA240" s="333"/>
      <c r="GB240" s="333"/>
      <c r="GC240" s="333"/>
      <c r="GD240" s="333"/>
      <c r="GE240" s="333"/>
      <c r="GF240" s="333"/>
      <c r="GG240" s="333"/>
      <c r="GH240" s="333"/>
      <c r="GI240" s="333"/>
      <c r="GJ240" s="333"/>
      <c r="GK240" s="333"/>
      <c r="GL240" s="333"/>
      <c r="GM240" s="333"/>
      <c r="GN240" s="333"/>
      <c r="GO240" s="333"/>
      <c r="GP240" s="333"/>
      <c r="GQ240" s="333"/>
      <c r="GR240" s="333"/>
      <c r="GS240" s="333"/>
      <c r="GT240" s="333"/>
      <c r="GU240" s="333"/>
      <c r="GV240" s="333"/>
      <c r="GW240" s="333"/>
      <c r="GX240" s="333"/>
      <c r="GY240" s="333"/>
      <c r="GZ240" s="333"/>
      <c r="HA240" s="333"/>
      <c r="HB240" s="333"/>
      <c r="HC240" s="333"/>
      <c r="HD240" s="333"/>
      <c r="HE240" s="333"/>
      <c r="HF240" s="333"/>
      <c r="HG240" s="333"/>
      <c r="HH240" s="333"/>
      <c r="HI240" s="390"/>
      <c r="HJ240" s="390"/>
      <c r="HK240" s="390"/>
      <c r="HL240" s="390"/>
      <c r="HM240" s="390"/>
      <c r="HN240" s="390"/>
      <c r="HO240" s="390"/>
      <c r="HP240" s="390"/>
      <c r="HQ240" s="390"/>
      <c r="HR240" s="390"/>
    </row>
    <row r="241" spans="13:226" ht="8.25" customHeight="1" x14ac:dyDescent="0.35">
      <c r="M241" s="333"/>
      <c r="N241" s="724"/>
      <c r="O241" s="333"/>
      <c r="P241" s="333"/>
      <c r="Q241" s="333"/>
      <c r="R241" s="333"/>
      <c r="S241" s="333"/>
      <c r="T241" s="333"/>
      <c r="U241" s="333"/>
      <c r="V241" s="333"/>
      <c r="W241" s="333"/>
      <c r="X241" s="333"/>
      <c r="Y241" s="333"/>
      <c r="Z241" s="333"/>
      <c r="AA241" s="333"/>
      <c r="AB241" s="333"/>
      <c r="AC241" s="1106"/>
      <c r="AD241" s="1106"/>
      <c r="AE241" s="1106"/>
      <c r="AF241" s="1107"/>
      <c r="AG241" s="975"/>
      <c r="AH241" s="975"/>
      <c r="AI241" s="975"/>
      <c r="AJ241" s="975"/>
      <c r="AK241" s="975"/>
      <c r="AL241" s="975"/>
      <c r="AM241" s="975"/>
      <c r="AN241" s="975"/>
      <c r="AO241" s="1108"/>
      <c r="AP241" s="1106"/>
      <c r="AQ241" s="1106"/>
      <c r="AR241" s="1106"/>
      <c r="AW241" s="333"/>
      <c r="AX241" s="333"/>
      <c r="BC241" s="1106">
        <v>536</v>
      </c>
      <c r="BD241" s="1106"/>
      <c r="BE241" s="1106"/>
      <c r="BF241" s="1107"/>
      <c r="BG241" s="1039" t="str">
        <f>TOTALS!$P$302</f>
        <v>TAG_536</v>
      </c>
      <c r="BH241" s="1040"/>
      <c r="BI241" s="1040"/>
      <c r="BJ241" s="1066"/>
      <c r="BK241" s="1039" t="str">
        <f>TOTALS!$P$299</f>
        <v>TAG_533</v>
      </c>
      <c r="BL241" s="1040"/>
      <c r="BM241" s="1040"/>
      <c r="BN241" s="1066"/>
      <c r="BO241" s="1108">
        <v>533</v>
      </c>
      <c r="BP241" s="1106"/>
      <c r="BQ241" s="1106"/>
      <c r="BR241" s="1106"/>
      <c r="BZ241" s="1106">
        <v>530</v>
      </c>
      <c r="CA241" s="1106"/>
      <c r="CB241" s="1106"/>
      <c r="CC241" s="1107"/>
      <c r="CD241" s="1039" t="str">
        <f>TOTALS!$P$296</f>
        <v>TAG_530</v>
      </c>
      <c r="CE241" s="1040"/>
      <c r="CF241" s="1040"/>
      <c r="CG241" s="1066"/>
      <c r="CH241" s="1039" t="str">
        <f>TOTALS!$P$293</f>
        <v>TAG_527</v>
      </c>
      <c r="CI241" s="1040"/>
      <c r="CJ241" s="1040"/>
      <c r="CK241" s="1066"/>
      <c r="CL241" s="1108">
        <v>527</v>
      </c>
      <c r="CM241" s="1106"/>
      <c r="CN241" s="1106"/>
      <c r="CO241" s="1106"/>
      <c r="CP241" s="333"/>
      <c r="CQ241" s="333"/>
      <c r="CR241" s="333"/>
      <c r="CS241" s="1106"/>
      <c r="CT241" s="1106"/>
      <c r="CU241" s="1106"/>
      <c r="CV241" s="1107"/>
      <c r="CW241" s="1094"/>
      <c r="CX241" s="1094"/>
      <c r="CY241" s="1094"/>
      <c r="CZ241" s="1125"/>
      <c r="DA241" s="333"/>
      <c r="DB241" s="333"/>
      <c r="DC241" s="333"/>
      <c r="DD241" s="333"/>
      <c r="DE241" s="333"/>
      <c r="DF241" s="333"/>
      <c r="DG241" s="333"/>
      <c r="DH241" s="333"/>
      <c r="DI241" s="333"/>
      <c r="DJ241" s="333"/>
      <c r="DK241" s="333"/>
      <c r="DL241" s="333"/>
      <c r="DM241" s="333"/>
      <c r="DN241" s="333"/>
      <c r="DO241" s="333"/>
      <c r="DP241" s="333"/>
      <c r="DQ241" s="333"/>
      <c r="DR241" s="333"/>
      <c r="DS241" s="333"/>
      <c r="DT241" s="333"/>
      <c r="DU241" s="333"/>
      <c r="DV241" s="333"/>
      <c r="DW241" s="333"/>
      <c r="DX241" s="333"/>
      <c r="DY241" s="333"/>
      <c r="DZ241" s="333"/>
      <c r="EA241" s="333"/>
      <c r="EB241" s="333"/>
      <c r="EC241" s="333"/>
      <c r="ED241" s="333"/>
      <c r="EE241" s="333"/>
      <c r="EF241" s="333"/>
      <c r="EG241" s="333"/>
      <c r="EH241" s="333"/>
      <c r="EI241" s="333"/>
      <c r="EJ241" s="333"/>
      <c r="EK241" s="333"/>
      <c r="EL241" s="333"/>
      <c r="EM241" s="333"/>
      <c r="EN241" s="333"/>
      <c r="EO241" s="333"/>
      <c r="EP241" s="333"/>
      <c r="EQ241" s="333"/>
      <c r="ER241" s="333"/>
      <c r="ES241" s="333"/>
      <c r="ET241" s="333"/>
      <c r="EU241" s="333"/>
      <c r="EV241" s="333"/>
      <c r="EW241" s="333"/>
      <c r="EX241" s="333"/>
      <c r="EY241" s="333"/>
      <c r="EZ241" s="333"/>
      <c r="FA241" s="333"/>
      <c r="FB241" s="333"/>
      <c r="FC241" s="333"/>
      <c r="FD241" s="333"/>
      <c r="FE241" s="333"/>
      <c r="FF241" s="333"/>
      <c r="FG241" s="333"/>
      <c r="FH241" s="333"/>
      <c r="FI241" s="333"/>
      <c r="FJ241" s="333"/>
      <c r="FK241" s="333"/>
      <c r="FL241" s="333"/>
      <c r="FM241" s="333"/>
      <c r="FN241" s="333"/>
      <c r="FO241" s="333"/>
      <c r="FP241" s="333"/>
      <c r="FQ241" s="333"/>
      <c r="FR241" s="333"/>
      <c r="FS241" s="333"/>
      <c r="FT241" s="333"/>
      <c r="FU241" s="333"/>
      <c r="FV241" s="333"/>
      <c r="FW241" s="333"/>
      <c r="FX241" s="333"/>
      <c r="FY241" s="333"/>
      <c r="FZ241" s="333"/>
      <c r="GA241" s="333"/>
      <c r="GB241" s="333"/>
      <c r="GC241" s="333"/>
      <c r="GD241" s="333"/>
      <c r="GE241" s="333"/>
      <c r="GF241" s="333"/>
      <c r="GG241" s="333"/>
      <c r="GH241" s="333"/>
      <c r="GI241" s="333"/>
      <c r="GJ241" s="333"/>
      <c r="GK241" s="333"/>
      <c r="GL241" s="333"/>
      <c r="GM241" s="333"/>
      <c r="GN241" s="333"/>
      <c r="GO241" s="333"/>
      <c r="GP241" s="333"/>
      <c r="GQ241" s="333"/>
      <c r="GR241" s="333"/>
      <c r="GS241" s="333"/>
      <c r="GT241" s="333"/>
      <c r="GU241" s="333"/>
      <c r="GV241" s="333"/>
      <c r="GW241" s="333"/>
      <c r="GX241" s="333"/>
      <c r="GY241" s="333"/>
      <c r="GZ241" s="333"/>
      <c r="HA241" s="333"/>
      <c r="HB241" s="333"/>
      <c r="HC241" s="333"/>
      <c r="HD241" s="333"/>
      <c r="HE241" s="333"/>
      <c r="HF241" s="333"/>
      <c r="HG241" s="333"/>
      <c r="HH241" s="333"/>
      <c r="HI241" s="323"/>
      <c r="HJ241" s="323"/>
      <c r="HK241" s="323"/>
      <c r="HL241" s="323"/>
      <c r="HM241" s="323"/>
      <c r="HN241" s="323"/>
      <c r="HO241" s="326"/>
      <c r="HP241" s="326"/>
      <c r="HQ241" s="326"/>
      <c r="HR241" s="326"/>
    </row>
    <row r="242" spans="13:226" ht="8.25" customHeight="1" x14ac:dyDescent="0.35">
      <c r="M242" s="333"/>
      <c r="N242" s="724"/>
      <c r="O242" s="333"/>
      <c r="P242" s="333"/>
      <c r="Q242" s="333"/>
      <c r="R242" s="333"/>
      <c r="S242" s="333"/>
      <c r="T242" s="333"/>
      <c r="U242" s="333"/>
      <c r="V242" s="333"/>
      <c r="W242" s="333"/>
      <c r="X242" s="333"/>
      <c r="Y242" s="333"/>
      <c r="Z242" s="333"/>
      <c r="AA242" s="333"/>
      <c r="AB242" s="333"/>
      <c r="AC242" s="1106"/>
      <c r="AD242" s="1106"/>
      <c r="AE242" s="1106"/>
      <c r="AF242" s="1107"/>
      <c r="AG242" s="975"/>
      <c r="AH242" s="975"/>
      <c r="AI242" s="975"/>
      <c r="AJ242" s="975"/>
      <c r="AK242" s="975"/>
      <c r="AL242" s="975"/>
      <c r="AM242" s="975"/>
      <c r="AN242" s="975"/>
      <c r="AO242" s="1108"/>
      <c r="AP242" s="1106"/>
      <c r="AQ242" s="1106"/>
      <c r="AR242" s="1106"/>
      <c r="AW242" s="333"/>
      <c r="AX242" s="333"/>
      <c r="BC242" s="1106"/>
      <c r="BD242" s="1106"/>
      <c r="BE242" s="1106"/>
      <c r="BF242" s="1107"/>
      <c r="BG242" s="985"/>
      <c r="BH242" s="986"/>
      <c r="BI242" s="986"/>
      <c r="BJ242" s="987"/>
      <c r="BK242" s="985"/>
      <c r="BL242" s="986"/>
      <c r="BM242" s="986"/>
      <c r="BN242" s="987"/>
      <c r="BO242" s="1108"/>
      <c r="BP242" s="1106"/>
      <c r="BQ242" s="1106"/>
      <c r="BR242" s="1106"/>
      <c r="BZ242" s="1106"/>
      <c r="CA242" s="1106"/>
      <c r="CB242" s="1106"/>
      <c r="CC242" s="1107"/>
      <c r="CD242" s="985"/>
      <c r="CE242" s="986"/>
      <c r="CF242" s="986"/>
      <c r="CG242" s="987"/>
      <c r="CH242" s="985"/>
      <c r="CI242" s="986"/>
      <c r="CJ242" s="986"/>
      <c r="CK242" s="987"/>
      <c r="CL242" s="1108"/>
      <c r="CM242" s="1106"/>
      <c r="CN242" s="1106"/>
      <c r="CO242" s="1106"/>
      <c r="CP242" s="333"/>
      <c r="CQ242" s="333"/>
      <c r="CR242" s="333"/>
      <c r="CS242" s="1106"/>
      <c r="CT242" s="1106"/>
      <c r="CU242" s="1106"/>
      <c r="CV242" s="1107"/>
      <c r="CW242" s="1094"/>
      <c r="CX242" s="1094"/>
      <c r="CY242" s="1094"/>
      <c r="CZ242" s="1125"/>
      <c r="DA242" s="333"/>
      <c r="DB242" s="333"/>
      <c r="DC242" s="333"/>
      <c r="DD242" s="333"/>
      <c r="DE242" s="333"/>
      <c r="DF242" s="333"/>
      <c r="DG242" s="333"/>
      <c r="DH242" s="333"/>
      <c r="DI242" s="333"/>
      <c r="DJ242" s="333"/>
      <c r="DK242" s="333"/>
      <c r="DL242" s="333"/>
      <c r="DM242" s="333"/>
      <c r="DN242" s="333"/>
      <c r="DO242" s="333"/>
      <c r="DP242" s="333"/>
      <c r="DQ242" s="333"/>
      <c r="DR242" s="333"/>
      <c r="DS242" s="333"/>
      <c r="DT242" s="333"/>
      <c r="DU242" s="333"/>
      <c r="DV242" s="333"/>
      <c r="DW242" s="333"/>
      <c r="DX242" s="333"/>
      <c r="DY242" s="333"/>
      <c r="DZ242" s="333"/>
      <c r="EA242" s="333"/>
      <c r="EB242" s="333"/>
      <c r="EC242" s="333"/>
      <c r="ED242" s="333"/>
      <c r="EE242" s="333"/>
      <c r="EF242" s="333"/>
      <c r="EG242" s="333"/>
      <c r="EH242" s="333"/>
      <c r="EI242" s="333"/>
      <c r="EJ242" s="333"/>
      <c r="EK242" s="333"/>
      <c r="EL242" s="333"/>
      <c r="EM242" s="333"/>
      <c r="EN242" s="333"/>
      <c r="EO242" s="333"/>
      <c r="EP242" s="333"/>
      <c r="EQ242" s="333"/>
      <c r="ER242" s="333"/>
      <c r="ES242" s="333"/>
      <c r="ET242" s="333"/>
      <c r="EU242" s="333"/>
      <c r="EV242" s="333"/>
      <c r="EW242" s="333"/>
      <c r="EX242" s="333"/>
      <c r="EY242" s="333"/>
      <c r="EZ242" s="333"/>
      <c r="FA242" s="333"/>
      <c r="FB242" s="333"/>
      <c r="FC242" s="333"/>
      <c r="FD242" s="333"/>
      <c r="FE242" s="333"/>
      <c r="FF242" s="333"/>
      <c r="FG242" s="333"/>
      <c r="FH242" s="333"/>
      <c r="FI242" s="333"/>
      <c r="FJ242" s="333"/>
      <c r="FK242" s="333"/>
      <c r="FL242" s="333"/>
      <c r="FM242" s="333"/>
      <c r="FN242" s="333"/>
      <c r="FO242" s="333"/>
      <c r="FP242" s="333"/>
      <c r="FQ242" s="333"/>
      <c r="FR242" s="333"/>
      <c r="FS242" s="333"/>
      <c r="FT242" s="333"/>
      <c r="FU242" s="333"/>
      <c r="FV242" s="333"/>
      <c r="FW242" s="333"/>
      <c r="FX242" s="333"/>
      <c r="FY242" s="333"/>
      <c r="FZ242" s="333"/>
      <c r="GA242" s="333"/>
      <c r="GB242" s="333"/>
      <c r="GC242" s="333"/>
      <c r="GD242" s="333"/>
      <c r="GE242" s="333"/>
      <c r="GF242" s="333"/>
      <c r="GG242" s="333"/>
      <c r="GH242" s="333"/>
      <c r="GI242" s="333"/>
      <c r="GJ242" s="333"/>
      <c r="GK242" s="333"/>
      <c r="GL242" s="333"/>
      <c r="GM242" s="333"/>
      <c r="GN242" s="333"/>
      <c r="GO242" s="333"/>
      <c r="GP242" s="333"/>
      <c r="GQ242" s="333"/>
      <c r="GR242" s="333"/>
      <c r="GS242" s="333"/>
      <c r="GT242" s="333"/>
      <c r="GU242" s="333"/>
      <c r="GV242" s="333"/>
      <c r="GW242" s="333"/>
      <c r="GX242" s="333"/>
      <c r="GY242" s="333"/>
      <c r="GZ242" s="333"/>
      <c r="HA242" s="333"/>
      <c r="HB242" s="333"/>
      <c r="HC242" s="333"/>
      <c r="HD242" s="333"/>
      <c r="HE242" s="333"/>
      <c r="HF242" s="333"/>
      <c r="HG242" s="333"/>
      <c r="HH242" s="333"/>
      <c r="HI242" s="323"/>
      <c r="HJ242" s="323"/>
      <c r="HK242" s="323"/>
      <c r="HL242" s="323"/>
      <c r="HM242" s="323"/>
      <c r="HN242" s="323"/>
      <c r="HO242" s="326"/>
      <c r="HP242" s="326"/>
      <c r="HQ242" s="326"/>
      <c r="HR242" s="326"/>
    </row>
    <row r="243" spans="13:226" ht="8.25" customHeight="1" x14ac:dyDescent="0.35">
      <c r="M243" s="333"/>
      <c r="N243" s="724"/>
      <c r="O243" s="333"/>
      <c r="P243" s="333"/>
      <c r="Q243" s="333"/>
      <c r="R243" s="333"/>
      <c r="S243" s="333"/>
      <c r="T243" s="333"/>
      <c r="U243" s="333"/>
      <c r="V243" s="333"/>
      <c r="W243" s="333"/>
      <c r="X243" s="333"/>
      <c r="Y243" s="333"/>
      <c r="Z243" s="333"/>
      <c r="AA243" s="333"/>
      <c r="AB243" s="333"/>
      <c r="AC243" s="1106">
        <v>548</v>
      </c>
      <c r="AD243" s="1106"/>
      <c r="AE243" s="1106"/>
      <c r="AF243" s="1107"/>
      <c r="AG243" s="975" t="str">
        <f>TOTALS!$P$314</f>
        <v>TAG_548</v>
      </c>
      <c r="AH243" s="975"/>
      <c r="AI243" s="975"/>
      <c r="AJ243" s="975"/>
      <c r="AK243" s="975" t="str">
        <f>TOTALS!$P$311</f>
        <v>TAG_545</v>
      </c>
      <c r="AL243" s="975"/>
      <c r="AM243" s="975"/>
      <c r="AN243" s="975"/>
      <c r="AO243" s="1108">
        <v>545</v>
      </c>
      <c r="AP243" s="1106"/>
      <c r="AQ243" s="1106"/>
      <c r="AR243" s="1106"/>
      <c r="AW243" s="333"/>
      <c r="AX243" s="333"/>
      <c r="BC243" s="1106"/>
      <c r="BD243" s="1106"/>
      <c r="BE243" s="1106"/>
      <c r="BF243" s="1107"/>
      <c r="BG243" s="985"/>
      <c r="BH243" s="986"/>
      <c r="BI243" s="986"/>
      <c r="BJ243" s="987"/>
      <c r="BK243" s="985"/>
      <c r="BL243" s="986"/>
      <c r="BM243" s="986"/>
      <c r="BN243" s="987"/>
      <c r="BO243" s="1108"/>
      <c r="BP243" s="1106"/>
      <c r="BQ243" s="1106"/>
      <c r="BR243" s="1106"/>
      <c r="BZ243" s="1106"/>
      <c r="CA243" s="1106"/>
      <c r="CB243" s="1106"/>
      <c r="CC243" s="1107"/>
      <c r="CD243" s="985"/>
      <c r="CE243" s="986"/>
      <c r="CF243" s="986"/>
      <c r="CG243" s="987"/>
      <c r="CH243" s="985"/>
      <c r="CI243" s="986"/>
      <c r="CJ243" s="986"/>
      <c r="CK243" s="987"/>
      <c r="CL243" s="1108"/>
      <c r="CM243" s="1106"/>
      <c r="CN243" s="1106"/>
      <c r="CO243" s="1106"/>
      <c r="CP243" s="333"/>
      <c r="CQ243" s="333"/>
      <c r="CR243" s="333"/>
      <c r="CS243" s="1106">
        <v>511</v>
      </c>
      <c r="CT243" s="1106"/>
      <c r="CU243" s="1106"/>
      <c r="CV243" s="1107"/>
      <c r="CW243" s="1094" t="str">
        <f>TOTALS!$P$277</f>
        <v>TAG_511</v>
      </c>
      <c r="CX243" s="1094"/>
      <c r="CY243" s="1094"/>
      <c r="CZ243" s="1125"/>
      <c r="DA243" s="333"/>
      <c r="DB243" s="333"/>
      <c r="DC243" s="333"/>
      <c r="DD243" s="333"/>
      <c r="DE243" s="333"/>
      <c r="DF243" s="333"/>
      <c r="DG243" s="333"/>
      <c r="DH243" s="333"/>
      <c r="DI243" s="333"/>
      <c r="DJ243" s="333"/>
      <c r="DK243" s="333"/>
      <c r="DL243" s="333"/>
      <c r="DM243" s="333"/>
      <c r="DN243" s="333"/>
      <c r="DO243" s="333"/>
      <c r="DP243" s="333"/>
      <c r="DQ243" s="333"/>
      <c r="DR243" s="333"/>
      <c r="DS243" s="333"/>
      <c r="DT243" s="333"/>
      <c r="DU243" s="333"/>
      <c r="DV243" s="333"/>
      <c r="DW243" s="333"/>
      <c r="DX243" s="333"/>
      <c r="DY243" s="333"/>
      <c r="DZ243" s="333"/>
      <c r="EA243" s="333"/>
      <c r="EB243" s="333"/>
      <c r="EC243" s="333"/>
      <c r="ED243" s="333"/>
      <c r="EE243" s="333"/>
      <c r="EF243" s="333"/>
      <c r="EG243" s="333"/>
      <c r="EH243" s="333"/>
      <c r="EI243" s="333"/>
      <c r="EJ243" s="333"/>
      <c r="EK243" s="333"/>
      <c r="EL243" s="333"/>
      <c r="EM243" s="333"/>
      <c r="EN243" s="333"/>
      <c r="EO243" s="333"/>
      <c r="EP243" s="333"/>
      <c r="EQ243" s="333"/>
      <c r="ER243" s="333"/>
      <c r="ES243" s="333"/>
      <c r="ET243" s="333"/>
      <c r="EU243" s="333"/>
      <c r="EV243" s="333"/>
      <c r="EW243" s="333"/>
      <c r="EX243" s="333"/>
      <c r="EY243" s="333"/>
      <c r="EZ243" s="333"/>
      <c r="FA243" s="333"/>
      <c r="FB243" s="333"/>
      <c r="FC243" s="333"/>
      <c r="FD243" s="333"/>
      <c r="FE243" s="333"/>
      <c r="FF243" s="333"/>
      <c r="FG243" s="333"/>
      <c r="FH243" s="333"/>
      <c r="FI243" s="333"/>
      <c r="FJ243" s="333"/>
      <c r="FK243" s="333"/>
      <c r="FL243" s="333"/>
      <c r="FM243" s="333"/>
      <c r="FN243" s="333"/>
      <c r="FO243" s="333"/>
      <c r="FP243" s="333"/>
      <c r="FQ243" s="333"/>
      <c r="FR243" s="333"/>
      <c r="FS243" s="333"/>
      <c r="FT243" s="333"/>
      <c r="FU243" s="333"/>
      <c r="FV243" s="333"/>
      <c r="FW243" s="333"/>
      <c r="FX243" s="333"/>
      <c r="FY243" s="333"/>
      <c r="FZ243" s="333"/>
      <c r="GA243" s="333"/>
      <c r="GB243" s="333"/>
      <c r="GC243" s="333"/>
      <c r="GD243" s="333"/>
      <c r="GE243" s="333"/>
      <c r="GF243" s="333"/>
      <c r="GG243" s="333"/>
      <c r="GH243" s="333"/>
      <c r="GI243" s="333"/>
      <c r="GJ243" s="333"/>
      <c r="GK243" s="333"/>
      <c r="GL243" s="333"/>
      <c r="GM243" s="333"/>
      <c r="GN243" s="333"/>
      <c r="GO243" s="333"/>
      <c r="GP243" s="333"/>
      <c r="GQ243" s="333"/>
      <c r="GR243" s="333"/>
      <c r="GS243" s="333"/>
      <c r="GT243" s="333"/>
      <c r="GU243" s="333"/>
      <c r="GV243" s="333"/>
      <c r="GW243" s="333"/>
      <c r="GX243" s="333"/>
      <c r="GY243" s="333"/>
      <c r="GZ243" s="333"/>
      <c r="HA243" s="333"/>
      <c r="HB243" s="333"/>
      <c r="HC243" s="333"/>
      <c r="HD243" s="333"/>
      <c r="HE243" s="333"/>
      <c r="HF243" s="333"/>
      <c r="HG243" s="333"/>
      <c r="HH243" s="333"/>
      <c r="HI243" s="392"/>
      <c r="HJ243" s="392"/>
      <c r="HK243" s="392"/>
      <c r="HL243" s="392"/>
      <c r="HM243" s="392"/>
      <c r="HN243" s="392"/>
      <c r="HO243" s="392"/>
      <c r="HP243" s="392"/>
      <c r="HQ243" s="392"/>
      <c r="HR243" s="392"/>
    </row>
    <row r="244" spans="13:226" ht="8.25" customHeight="1" x14ac:dyDescent="0.35">
      <c r="M244" s="333"/>
      <c r="N244" s="724"/>
      <c r="O244" s="333"/>
      <c r="P244" s="333"/>
      <c r="Q244" s="333"/>
      <c r="R244" s="333"/>
      <c r="S244" s="333"/>
      <c r="T244" s="333"/>
      <c r="U244" s="333"/>
      <c r="V244" s="333"/>
      <c r="W244" s="333"/>
      <c r="X244" s="333"/>
      <c r="Y244" s="333"/>
      <c r="Z244" s="333"/>
      <c r="AA244" s="333"/>
      <c r="AB244" s="333"/>
      <c r="AC244" s="1106"/>
      <c r="AD244" s="1106"/>
      <c r="AE244" s="1106"/>
      <c r="AF244" s="1107"/>
      <c r="AG244" s="975"/>
      <c r="AH244" s="975"/>
      <c r="AI244" s="975"/>
      <c r="AJ244" s="975"/>
      <c r="AK244" s="975"/>
      <c r="AL244" s="975"/>
      <c r="AM244" s="975"/>
      <c r="AN244" s="975"/>
      <c r="AO244" s="1108"/>
      <c r="AP244" s="1106"/>
      <c r="AQ244" s="1106"/>
      <c r="AR244" s="1106"/>
      <c r="AW244" s="333"/>
      <c r="AX244" s="333"/>
      <c r="BC244" s="1106"/>
      <c r="BD244" s="1106"/>
      <c r="BE244" s="1106"/>
      <c r="BF244" s="1107"/>
      <c r="BG244" s="988"/>
      <c r="BH244" s="1067"/>
      <c r="BI244" s="1067"/>
      <c r="BJ244" s="990"/>
      <c r="BK244" s="988"/>
      <c r="BL244" s="1067"/>
      <c r="BM244" s="1067"/>
      <c r="BN244" s="990"/>
      <c r="BO244" s="1108"/>
      <c r="BP244" s="1106"/>
      <c r="BQ244" s="1106"/>
      <c r="BR244" s="1106"/>
      <c r="BZ244" s="1106"/>
      <c r="CA244" s="1106"/>
      <c r="CB244" s="1106"/>
      <c r="CC244" s="1107"/>
      <c r="CD244" s="988"/>
      <c r="CE244" s="1067"/>
      <c r="CF244" s="1067"/>
      <c r="CG244" s="990"/>
      <c r="CH244" s="988"/>
      <c r="CI244" s="1067"/>
      <c r="CJ244" s="1067"/>
      <c r="CK244" s="990"/>
      <c r="CL244" s="1108"/>
      <c r="CM244" s="1106"/>
      <c r="CN244" s="1106"/>
      <c r="CO244" s="1106"/>
      <c r="CP244" s="333"/>
      <c r="CQ244" s="333"/>
      <c r="CR244" s="333"/>
      <c r="CS244" s="1106"/>
      <c r="CT244" s="1106"/>
      <c r="CU244" s="1106"/>
      <c r="CV244" s="1107"/>
      <c r="CW244" s="1094"/>
      <c r="CX244" s="1094"/>
      <c r="CY244" s="1094"/>
      <c r="CZ244" s="1125"/>
      <c r="DA244" s="333"/>
      <c r="DB244" s="333"/>
      <c r="DC244" s="333"/>
      <c r="DD244" s="333"/>
      <c r="DE244" s="333"/>
      <c r="DF244" s="333"/>
      <c r="DG244" s="333"/>
      <c r="DH244" s="333"/>
      <c r="DI244" s="333"/>
      <c r="DJ244" s="333"/>
      <c r="DK244" s="333"/>
      <c r="DL244" s="333"/>
      <c r="DM244" s="333"/>
      <c r="DN244" s="333"/>
      <c r="DO244" s="333"/>
      <c r="DP244" s="333"/>
      <c r="DQ244" s="333"/>
      <c r="DR244" s="333"/>
      <c r="DS244" s="333"/>
      <c r="DT244" s="333"/>
      <c r="DU244" s="333"/>
      <c r="DV244" s="333"/>
      <c r="DW244" s="333"/>
      <c r="DX244" s="333"/>
      <c r="DY244" s="333"/>
      <c r="DZ244" s="333"/>
      <c r="EA244" s="333"/>
      <c r="EB244" s="333"/>
      <c r="EC244" s="333"/>
      <c r="ED244" s="333"/>
      <c r="EE244" s="333"/>
      <c r="EF244" s="333"/>
      <c r="EG244" s="333"/>
      <c r="EH244" s="333"/>
      <c r="EI244" s="333"/>
      <c r="EJ244" s="333"/>
      <c r="EK244" s="333"/>
      <c r="EL244" s="333"/>
      <c r="EM244" s="333"/>
      <c r="EN244" s="333"/>
      <c r="EO244" s="333"/>
      <c r="EP244" s="333"/>
      <c r="EQ244" s="333"/>
      <c r="ER244" s="333"/>
      <c r="ES244" s="333"/>
      <c r="ET244" s="333"/>
      <c r="EU244" s="333"/>
      <c r="EV244" s="333"/>
      <c r="EW244" s="333"/>
      <c r="EX244" s="333"/>
      <c r="EY244" s="333"/>
      <c r="EZ244" s="333"/>
      <c r="FA244" s="333"/>
      <c r="FB244" s="333"/>
      <c r="FC244" s="333"/>
      <c r="FD244" s="333"/>
      <c r="FE244" s="333"/>
      <c r="FF244" s="333"/>
      <c r="FG244" s="333"/>
      <c r="FH244" s="333"/>
      <c r="FI244" s="333"/>
      <c r="FJ244" s="333"/>
      <c r="FK244" s="333"/>
      <c r="FL244" s="333"/>
      <c r="FM244" s="333"/>
      <c r="FN244" s="333"/>
      <c r="FO244" s="333"/>
      <c r="FP244" s="333"/>
      <c r="FQ244" s="333"/>
      <c r="FR244" s="333"/>
      <c r="FS244" s="333"/>
      <c r="FT244" s="333"/>
      <c r="FU244" s="333"/>
      <c r="FV244" s="333"/>
      <c r="FW244" s="333"/>
      <c r="FX244" s="333"/>
      <c r="FY244" s="333"/>
      <c r="FZ244" s="333"/>
      <c r="GA244" s="333"/>
      <c r="GB244" s="333"/>
      <c r="GC244" s="333"/>
      <c r="GD244" s="333"/>
      <c r="GE244" s="333"/>
      <c r="GF244" s="333"/>
      <c r="GG244" s="333"/>
      <c r="GH244" s="333"/>
      <c r="GI244" s="333"/>
      <c r="GJ244" s="333"/>
      <c r="GK244" s="333"/>
      <c r="GL244" s="333"/>
      <c r="GM244" s="333"/>
      <c r="GN244" s="333"/>
      <c r="GO244" s="333"/>
      <c r="GP244" s="333"/>
      <c r="GQ244" s="333"/>
      <c r="GR244" s="333"/>
      <c r="GS244" s="333"/>
      <c r="GT244" s="333"/>
      <c r="GU244" s="333"/>
      <c r="GV244" s="333"/>
      <c r="GW244" s="333"/>
      <c r="GX244" s="333"/>
      <c r="GY244" s="333"/>
      <c r="GZ244" s="333"/>
      <c r="HA244" s="333"/>
      <c r="HB244" s="333"/>
      <c r="HC244" s="333"/>
      <c r="HD244" s="333"/>
      <c r="HE244" s="333"/>
      <c r="HF244" s="333"/>
      <c r="HG244" s="333"/>
      <c r="HH244" s="333"/>
      <c r="HI244" s="392"/>
      <c r="HJ244" s="392"/>
      <c r="HK244" s="392"/>
      <c r="HL244" s="392"/>
      <c r="HM244" s="392"/>
      <c r="HN244" s="392"/>
      <c r="HO244" s="392"/>
      <c r="HP244" s="392"/>
      <c r="HQ244" s="392"/>
      <c r="HR244" s="392"/>
    </row>
    <row r="245" spans="13:226" ht="8.25" customHeight="1" x14ac:dyDescent="0.35">
      <c r="M245" s="333"/>
      <c r="N245" s="724"/>
      <c r="O245" s="1001" t="str">
        <f>TOTALS!$P$322</f>
        <v>TAG_556</v>
      </c>
      <c r="P245" s="975"/>
      <c r="Q245" s="975"/>
      <c r="R245" s="975"/>
      <c r="S245" s="1108">
        <v>556</v>
      </c>
      <c r="T245" s="1106"/>
      <c r="U245" s="1106"/>
      <c r="V245" s="1106"/>
      <c r="W245" s="333"/>
      <c r="X245" s="333"/>
      <c r="Y245" s="333"/>
      <c r="Z245" s="333"/>
      <c r="AA245" s="333"/>
      <c r="AB245" s="333"/>
      <c r="AC245" s="1106"/>
      <c r="AD245" s="1106"/>
      <c r="AE245" s="1106"/>
      <c r="AF245" s="1107"/>
      <c r="AG245" s="975"/>
      <c r="AH245" s="975"/>
      <c r="AI245" s="975"/>
      <c r="AJ245" s="975"/>
      <c r="AK245" s="975"/>
      <c r="AL245" s="975"/>
      <c r="AM245" s="975"/>
      <c r="AN245" s="975"/>
      <c r="AO245" s="1108"/>
      <c r="AP245" s="1106"/>
      <c r="AQ245" s="1106"/>
      <c r="AR245" s="1106"/>
      <c r="AW245" s="333"/>
      <c r="AX245" s="333"/>
      <c r="BC245" s="1106">
        <v>537</v>
      </c>
      <c r="BD245" s="1106"/>
      <c r="BE245" s="1106"/>
      <c r="BF245" s="1107"/>
      <c r="BG245" s="1039" t="str">
        <f>TOTALS!$P$303</f>
        <v>TAG_537</v>
      </c>
      <c r="BH245" s="1040"/>
      <c r="BI245" s="1040"/>
      <c r="BJ245" s="1066"/>
      <c r="BK245" s="1039" t="str">
        <f>TOTALS!$P$298</f>
        <v>TAG_532</v>
      </c>
      <c r="BL245" s="1040"/>
      <c r="BM245" s="1040"/>
      <c r="BN245" s="1066"/>
      <c r="BO245" s="1108">
        <v>532</v>
      </c>
      <c r="BP245" s="1106"/>
      <c r="BQ245" s="1106"/>
      <c r="BR245" s="1106"/>
      <c r="BZ245" s="1106">
        <v>531</v>
      </c>
      <c r="CA245" s="1106"/>
      <c r="CB245" s="1106"/>
      <c r="CC245" s="1107"/>
      <c r="CD245" s="1039" t="str">
        <f>TOTALS!$P$297</f>
        <v>TAG_531</v>
      </c>
      <c r="CE245" s="1040"/>
      <c r="CF245" s="1040"/>
      <c r="CG245" s="1066"/>
      <c r="CH245" s="1039" t="str">
        <f>TOTALS!$P$292</f>
        <v>TAG_526</v>
      </c>
      <c r="CI245" s="1040"/>
      <c r="CJ245" s="1040"/>
      <c r="CK245" s="1066"/>
      <c r="CL245" s="1108">
        <v>526</v>
      </c>
      <c r="CM245" s="1106"/>
      <c r="CN245" s="1106"/>
      <c r="CO245" s="1106"/>
      <c r="CP245" s="333"/>
      <c r="CQ245" s="333"/>
      <c r="CR245" s="333"/>
      <c r="CS245" s="1106"/>
      <c r="CT245" s="1106"/>
      <c r="CU245" s="1106"/>
      <c r="CV245" s="1107"/>
      <c r="CW245" s="1094"/>
      <c r="CX245" s="1094"/>
      <c r="CY245" s="1094"/>
      <c r="CZ245" s="1125"/>
      <c r="DA245" s="712"/>
      <c r="DB245" s="333"/>
      <c r="DC245" s="333"/>
      <c r="DD245" s="333"/>
      <c r="DE245" s="333"/>
      <c r="DF245" s="333"/>
      <c r="DG245" s="333"/>
      <c r="DH245" s="333"/>
      <c r="DI245" s="333"/>
      <c r="DJ245" s="333"/>
      <c r="DK245" s="333"/>
      <c r="DL245" s="333"/>
      <c r="DM245" s="333"/>
      <c r="DN245" s="333"/>
      <c r="DO245" s="333"/>
      <c r="DP245" s="333"/>
      <c r="DQ245" s="333"/>
      <c r="DR245" s="333"/>
      <c r="DS245" s="333"/>
      <c r="DT245" s="333"/>
      <c r="DU245" s="333"/>
      <c r="DV245" s="333"/>
      <c r="DW245" s="333"/>
      <c r="DX245" s="333"/>
      <c r="DY245" s="333"/>
      <c r="DZ245" s="333"/>
      <c r="EA245" s="333"/>
      <c r="EB245" s="333"/>
      <c r="EC245" s="333"/>
      <c r="ED245" s="333"/>
      <c r="EE245" s="333"/>
      <c r="EF245" s="333"/>
      <c r="EG245" s="333"/>
      <c r="EH245" s="333"/>
      <c r="EI245" s="333"/>
      <c r="EJ245" s="333"/>
      <c r="EK245" s="333"/>
      <c r="EL245" s="333"/>
      <c r="EM245" s="333"/>
      <c r="EN245" s="333"/>
      <c r="EO245" s="333"/>
      <c r="EP245" s="333"/>
      <c r="EQ245" s="333"/>
      <c r="ER245" s="333"/>
      <c r="ES245" s="333"/>
      <c r="ET245" s="333"/>
      <c r="EU245" s="333"/>
      <c r="EV245" s="333"/>
      <c r="EW245" s="333"/>
      <c r="EX245" s="333"/>
      <c r="EY245" s="333"/>
      <c r="EZ245" s="333"/>
      <c r="FA245" s="333"/>
      <c r="FB245" s="333"/>
      <c r="FC245" s="333"/>
      <c r="FD245" s="333"/>
      <c r="FE245" s="333"/>
      <c r="FF245" s="333"/>
      <c r="FG245" s="333"/>
      <c r="FH245" s="333"/>
      <c r="FI245" s="333"/>
      <c r="FJ245" s="333"/>
      <c r="FK245" s="333"/>
      <c r="FL245" s="333"/>
      <c r="FM245" s="333"/>
      <c r="FN245" s="333"/>
      <c r="FO245" s="333"/>
      <c r="FP245" s="333"/>
      <c r="FQ245" s="333"/>
      <c r="FR245" s="333"/>
      <c r="FS245" s="333"/>
      <c r="FT245" s="333"/>
      <c r="FU245" s="333"/>
      <c r="FV245" s="333"/>
      <c r="FW245" s="333"/>
      <c r="FX245" s="333"/>
      <c r="FY245" s="333"/>
      <c r="FZ245" s="333"/>
      <c r="GA245" s="333"/>
      <c r="GB245" s="333"/>
      <c r="GC245" s="333"/>
      <c r="GD245" s="333"/>
      <c r="GE245" s="333"/>
      <c r="GF245" s="333"/>
      <c r="GG245" s="333"/>
      <c r="GH245" s="333"/>
      <c r="GI245" s="333"/>
      <c r="GJ245" s="333"/>
      <c r="GK245" s="333"/>
      <c r="GL245" s="333"/>
      <c r="GM245" s="333"/>
      <c r="GN245" s="333"/>
      <c r="GO245" s="333"/>
      <c r="GP245" s="333"/>
      <c r="GQ245" s="333"/>
      <c r="GR245" s="333"/>
      <c r="GS245" s="333"/>
      <c r="GT245" s="333"/>
      <c r="GU245" s="333"/>
      <c r="GV245" s="333"/>
      <c r="GW245" s="333"/>
      <c r="GX245" s="333"/>
      <c r="GY245" s="333"/>
      <c r="GZ245" s="333"/>
      <c r="HA245" s="333"/>
      <c r="HB245" s="333"/>
      <c r="HC245" s="333"/>
      <c r="HD245" s="333"/>
      <c r="HE245" s="333"/>
      <c r="HF245" s="333"/>
      <c r="HG245" s="333"/>
      <c r="HH245" s="333"/>
      <c r="HI245" s="392"/>
      <c r="HJ245" s="392"/>
      <c r="HK245" s="392"/>
      <c r="HL245" s="392"/>
      <c r="HM245" s="392"/>
      <c r="HN245" s="392"/>
      <c r="HO245" s="392"/>
      <c r="HP245" s="392"/>
      <c r="HQ245" s="392"/>
      <c r="HR245" s="392"/>
    </row>
    <row r="246" spans="13:226" ht="8.25" customHeight="1" x14ac:dyDescent="0.35">
      <c r="M246" s="333"/>
      <c r="N246" s="724"/>
      <c r="O246" s="1001"/>
      <c r="P246" s="975"/>
      <c r="Q246" s="975"/>
      <c r="R246" s="975"/>
      <c r="S246" s="1108"/>
      <c r="T246" s="1106"/>
      <c r="U246" s="1106"/>
      <c r="V246" s="1106"/>
      <c r="W246" s="333"/>
      <c r="X246" s="333"/>
      <c r="Y246" s="333"/>
      <c r="Z246" s="333"/>
      <c r="AA246" s="333"/>
      <c r="AB246" s="333"/>
      <c r="AC246" s="1106"/>
      <c r="AD246" s="1106"/>
      <c r="AE246" s="1106"/>
      <c r="AF246" s="1107"/>
      <c r="AG246" s="975"/>
      <c r="AH246" s="975"/>
      <c r="AI246" s="975"/>
      <c r="AJ246" s="975"/>
      <c r="AK246" s="975"/>
      <c r="AL246" s="975"/>
      <c r="AM246" s="975"/>
      <c r="AN246" s="975"/>
      <c r="AO246" s="1108"/>
      <c r="AP246" s="1106"/>
      <c r="AQ246" s="1106"/>
      <c r="AR246" s="1106"/>
      <c r="AW246" s="333"/>
      <c r="AX246" s="333"/>
      <c r="BC246" s="1106"/>
      <c r="BD246" s="1106"/>
      <c r="BE246" s="1106"/>
      <c r="BF246" s="1107"/>
      <c r="BG246" s="985"/>
      <c r="BH246" s="986"/>
      <c r="BI246" s="986"/>
      <c r="BJ246" s="987"/>
      <c r="BK246" s="985"/>
      <c r="BL246" s="986"/>
      <c r="BM246" s="986"/>
      <c r="BN246" s="987"/>
      <c r="BO246" s="1108"/>
      <c r="BP246" s="1106"/>
      <c r="BQ246" s="1106"/>
      <c r="BR246" s="1106"/>
      <c r="BZ246" s="1106"/>
      <c r="CA246" s="1106"/>
      <c r="CB246" s="1106"/>
      <c r="CC246" s="1107"/>
      <c r="CD246" s="985"/>
      <c r="CE246" s="986"/>
      <c r="CF246" s="986"/>
      <c r="CG246" s="987"/>
      <c r="CH246" s="985"/>
      <c r="CI246" s="986"/>
      <c r="CJ246" s="986"/>
      <c r="CK246" s="987"/>
      <c r="CL246" s="1108"/>
      <c r="CM246" s="1106"/>
      <c r="CN246" s="1106"/>
      <c r="CO246" s="1106"/>
      <c r="CP246" s="333"/>
      <c r="CQ246" s="333"/>
      <c r="CR246" s="333"/>
      <c r="CS246" s="1106"/>
      <c r="CT246" s="1106"/>
      <c r="CU246" s="1106"/>
      <c r="CV246" s="1107"/>
      <c r="CW246" s="1094"/>
      <c r="CX246" s="1094"/>
      <c r="CY246" s="1094"/>
      <c r="CZ246" s="1125"/>
      <c r="DA246" s="712"/>
      <c r="DB246" s="333"/>
      <c r="DC246" s="333"/>
      <c r="DD246" s="333"/>
      <c r="DE246" s="333"/>
      <c r="DF246" s="333"/>
      <c r="DG246" s="333"/>
      <c r="DH246" s="333"/>
      <c r="DI246" s="333"/>
      <c r="DJ246" s="333"/>
      <c r="DK246" s="333"/>
      <c r="DL246" s="333"/>
      <c r="DM246" s="333"/>
      <c r="DN246" s="333"/>
      <c r="DO246" s="333"/>
      <c r="DP246" s="333"/>
      <c r="DQ246" s="333"/>
      <c r="DR246" s="333"/>
      <c r="DS246" s="333"/>
      <c r="DT246" s="333"/>
      <c r="DU246" s="333"/>
      <c r="DV246" s="333"/>
      <c r="DW246" s="333"/>
      <c r="DX246" s="333"/>
      <c r="DY246" s="333"/>
      <c r="DZ246" s="333"/>
      <c r="EA246" s="333"/>
      <c r="EB246" s="333"/>
      <c r="EC246" s="333"/>
      <c r="ED246" s="333"/>
      <c r="EE246" s="333"/>
      <c r="EF246" s="333"/>
      <c r="EG246" s="333"/>
      <c r="EH246" s="333"/>
      <c r="EI246" s="333"/>
      <c r="EJ246" s="333"/>
      <c r="EK246" s="333"/>
      <c r="EL246" s="333"/>
      <c r="EM246" s="333"/>
      <c r="EN246" s="333"/>
      <c r="EO246" s="333"/>
      <c r="EP246" s="333"/>
      <c r="EQ246" s="333"/>
      <c r="ER246" s="333"/>
      <c r="ES246" s="333"/>
      <c r="ET246" s="333"/>
      <c r="EU246" s="333"/>
      <c r="EV246" s="333"/>
      <c r="EW246" s="333"/>
      <c r="EX246" s="333"/>
      <c r="EY246" s="333"/>
      <c r="EZ246" s="333"/>
      <c r="FA246" s="333"/>
      <c r="FB246" s="333"/>
      <c r="FC246" s="333"/>
      <c r="FD246" s="333"/>
      <c r="FE246" s="333"/>
      <c r="FF246" s="333"/>
      <c r="FG246" s="333"/>
      <c r="FH246" s="333"/>
      <c r="FI246" s="333"/>
      <c r="FJ246" s="333"/>
      <c r="FK246" s="333"/>
      <c r="FL246" s="333"/>
      <c r="FM246" s="333"/>
      <c r="FN246" s="333"/>
      <c r="FO246" s="333"/>
      <c r="FP246" s="333"/>
      <c r="FQ246" s="333"/>
      <c r="FR246" s="333"/>
      <c r="FS246" s="333"/>
      <c r="FT246" s="333"/>
      <c r="FU246" s="333"/>
      <c r="FV246" s="333"/>
      <c r="FW246" s="333"/>
      <c r="FX246" s="333"/>
      <c r="FY246" s="333"/>
      <c r="FZ246" s="333"/>
      <c r="GA246" s="333"/>
      <c r="GB246" s="333"/>
      <c r="GC246" s="333"/>
      <c r="GD246" s="333"/>
      <c r="GE246" s="333"/>
      <c r="GF246" s="333"/>
      <c r="GG246" s="333"/>
      <c r="GH246" s="333"/>
      <c r="GI246" s="333"/>
      <c r="GJ246" s="333"/>
      <c r="GK246" s="333"/>
      <c r="GL246" s="333"/>
      <c r="GM246" s="333"/>
      <c r="GN246" s="333"/>
      <c r="GO246" s="333"/>
      <c r="GP246" s="333"/>
      <c r="GQ246" s="333"/>
      <c r="GR246" s="333"/>
      <c r="GS246" s="333"/>
      <c r="GT246" s="333"/>
      <c r="GU246" s="333"/>
      <c r="GV246" s="333"/>
      <c r="GW246" s="333"/>
      <c r="GX246" s="333"/>
      <c r="GY246" s="333"/>
      <c r="GZ246" s="333"/>
      <c r="HA246" s="333"/>
      <c r="HB246" s="333"/>
      <c r="HC246" s="333"/>
      <c r="HD246" s="333"/>
      <c r="HE246" s="333"/>
      <c r="HF246" s="333"/>
      <c r="HG246" s="333"/>
      <c r="HH246" s="333"/>
      <c r="HI246" s="392"/>
      <c r="HJ246" s="392"/>
      <c r="HK246" s="392"/>
      <c r="HL246" s="392"/>
      <c r="HM246" s="392"/>
      <c r="HN246" s="392"/>
      <c r="HO246" s="392"/>
      <c r="HP246" s="392"/>
      <c r="HQ246" s="392"/>
      <c r="HR246" s="392"/>
    </row>
    <row r="247" spans="13:226" ht="8.25" customHeight="1" x14ac:dyDescent="0.35">
      <c r="M247" s="333"/>
      <c r="N247" s="724"/>
      <c r="O247" s="1001"/>
      <c r="P247" s="975"/>
      <c r="Q247" s="975"/>
      <c r="R247" s="975"/>
      <c r="S247" s="1108"/>
      <c r="T247" s="1106"/>
      <c r="U247" s="1106"/>
      <c r="V247" s="1106"/>
      <c r="W247" s="333"/>
      <c r="X247" s="333"/>
      <c r="Y247" s="333"/>
      <c r="Z247" s="333"/>
      <c r="AA247" s="333"/>
      <c r="AB247" s="333"/>
      <c r="AC247" s="1106">
        <v>549</v>
      </c>
      <c r="AD247" s="1106"/>
      <c r="AE247" s="1106"/>
      <c r="AF247" s="1107"/>
      <c r="AG247" s="975" t="str">
        <f>TOTALS!$P$315</f>
        <v>TAG_549</v>
      </c>
      <c r="AH247" s="975"/>
      <c r="AI247" s="975"/>
      <c r="AJ247" s="975"/>
      <c r="AK247" s="975" t="str">
        <f>TOTALS!$P$310</f>
        <v>TAG_544</v>
      </c>
      <c r="AL247" s="975"/>
      <c r="AM247" s="975"/>
      <c r="AN247" s="975"/>
      <c r="AO247" s="1108">
        <v>544</v>
      </c>
      <c r="AP247" s="1106"/>
      <c r="AQ247" s="1106"/>
      <c r="AR247" s="1106"/>
      <c r="AS247" s="333"/>
      <c r="AT247" s="333"/>
      <c r="AU247" s="333"/>
      <c r="AV247" s="333"/>
      <c r="AW247" s="333"/>
      <c r="AX247" s="333"/>
      <c r="BC247" s="1106"/>
      <c r="BD247" s="1106"/>
      <c r="BE247" s="1106"/>
      <c r="BF247" s="1107"/>
      <c r="BG247" s="985"/>
      <c r="BH247" s="986"/>
      <c r="BI247" s="986"/>
      <c r="BJ247" s="987"/>
      <c r="BK247" s="985"/>
      <c r="BL247" s="986"/>
      <c r="BM247" s="986"/>
      <c r="BN247" s="987"/>
      <c r="BO247" s="1108"/>
      <c r="BP247" s="1106"/>
      <c r="BQ247" s="1106"/>
      <c r="BR247" s="1106"/>
      <c r="BZ247" s="1106"/>
      <c r="CA247" s="1106"/>
      <c r="CB247" s="1106"/>
      <c r="CC247" s="1107"/>
      <c r="CD247" s="985"/>
      <c r="CE247" s="986"/>
      <c r="CF247" s="986"/>
      <c r="CG247" s="987"/>
      <c r="CH247" s="985"/>
      <c r="CI247" s="986"/>
      <c r="CJ247" s="986"/>
      <c r="CK247" s="987"/>
      <c r="CL247" s="1108"/>
      <c r="CM247" s="1106"/>
      <c r="CN247" s="1106"/>
      <c r="CO247" s="1106"/>
      <c r="CP247" s="333"/>
      <c r="CQ247" s="333"/>
      <c r="CR247" s="333"/>
      <c r="CS247" s="333"/>
      <c r="CT247" s="333"/>
      <c r="CU247" s="333"/>
      <c r="CV247" s="333"/>
      <c r="CW247" s="333"/>
      <c r="CX247" s="333"/>
      <c r="CY247" s="333"/>
      <c r="CZ247" s="333"/>
      <c r="DA247" s="712"/>
      <c r="DB247" s="333"/>
      <c r="DC247" s="333"/>
      <c r="DD247" s="333"/>
      <c r="DE247" s="333"/>
      <c r="DF247" s="333"/>
      <c r="DG247" s="333"/>
      <c r="DH247" s="333"/>
      <c r="DI247" s="333"/>
      <c r="DJ247" s="333"/>
      <c r="DK247" s="333"/>
      <c r="DL247" s="333"/>
      <c r="DM247" s="333"/>
      <c r="DN247" s="333"/>
      <c r="DO247" s="333"/>
      <c r="DP247" s="333"/>
      <c r="DQ247" s="333"/>
      <c r="DR247" s="333"/>
      <c r="DS247" s="333"/>
      <c r="DT247" s="333"/>
      <c r="DU247" s="333"/>
      <c r="DV247" s="333"/>
      <c r="DW247" s="333"/>
      <c r="DX247" s="333"/>
      <c r="DY247" s="333"/>
      <c r="DZ247" s="333"/>
      <c r="EA247" s="333"/>
      <c r="EB247" s="333"/>
      <c r="EC247" s="333"/>
      <c r="ED247" s="333"/>
      <c r="EE247" s="333"/>
      <c r="EF247" s="333"/>
      <c r="EG247" s="333"/>
      <c r="EH247" s="333"/>
      <c r="EI247" s="333"/>
      <c r="EJ247" s="333"/>
      <c r="EK247" s="333"/>
      <c r="EL247" s="333"/>
      <c r="EM247" s="333"/>
      <c r="EN247" s="333"/>
      <c r="EO247" s="333"/>
      <c r="EP247" s="333"/>
      <c r="EQ247" s="333"/>
      <c r="ER247" s="333"/>
      <c r="ES247" s="333"/>
      <c r="ET247" s="333"/>
      <c r="EU247" s="333"/>
      <c r="EV247" s="333"/>
      <c r="EW247" s="333"/>
      <c r="EX247" s="333"/>
      <c r="EY247" s="333"/>
      <c r="EZ247" s="333"/>
      <c r="FA247" s="333"/>
      <c r="FB247" s="333"/>
      <c r="FC247" s="333"/>
      <c r="FD247" s="333"/>
      <c r="FE247" s="333"/>
      <c r="FF247" s="333"/>
      <c r="FG247" s="333"/>
      <c r="FH247" s="333"/>
      <c r="FI247" s="333"/>
      <c r="FJ247" s="333"/>
      <c r="FK247" s="333"/>
      <c r="FL247" s="333"/>
      <c r="FM247" s="333"/>
      <c r="FN247" s="333"/>
      <c r="FO247" s="333"/>
      <c r="FP247" s="333"/>
      <c r="FQ247" s="333"/>
      <c r="FR247" s="333"/>
      <c r="FS247" s="333"/>
      <c r="FT247" s="333"/>
      <c r="FU247" s="333"/>
      <c r="FV247" s="333"/>
      <c r="FW247" s="333"/>
      <c r="FX247" s="333"/>
      <c r="FY247" s="333"/>
      <c r="FZ247" s="333"/>
      <c r="GA247" s="333"/>
      <c r="GB247" s="333"/>
      <c r="GC247" s="333"/>
      <c r="GD247" s="333"/>
      <c r="GE247" s="333"/>
      <c r="GF247" s="333"/>
      <c r="GG247" s="333"/>
      <c r="GH247" s="333"/>
      <c r="GI247" s="333"/>
      <c r="GJ247" s="333"/>
      <c r="GK247" s="333"/>
      <c r="GL247" s="333"/>
      <c r="GM247" s="333"/>
      <c r="GN247" s="333"/>
      <c r="GO247" s="333"/>
      <c r="GP247" s="333"/>
      <c r="GQ247" s="333"/>
      <c r="GR247" s="333"/>
      <c r="GS247" s="333"/>
      <c r="GT247" s="333"/>
      <c r="GU247" s="333"/>
      <c r="GV247" s="333"/>
      <c r="GW247" s="333"/>
      <c r="GX247" s="333"/>
      <c r="GY247" s="333"/>
      <c r="GZ247" s="333"/>
      <c r="HA247" s="333"/>
      <c r="HB247" s="333"/>
      <c r="HC247" s="333"/>
      <c r="HD247" s="333"/>
      <c r="HE247" s="333"/>
      <c r="HF247" s="333"/>
      <c r="HG247" s="333"/>
      <c r="HH247" s="333"/>
    </row>
    <row r="248" spans="13:226" ht="8.25" customHeight="1" x14ac:dyDescent="0.35">
      <c r="M248" s="333"/>
      <c r="N248" s="724"/>
      <c r="O248" s="1001"/>
      <c r="P248" s="975"/>
      <c r="Q248" s="975"/>
      <c r="R248" s="975"/>
      <c r="S248" s="1108"/>
      <c r="T248" s="1106"/>
      <c r="U248" s="1106"/>
      <c r="V248" s="1106"/>
      <c r="W248" s="333"/>
      <c r="X248" s="333"/>
      <c r="Y248" s="333"/>
      <c r="Z248" s="333"/>
      <c r="AA248" s="333"/>
      <c r="AB248" s="333"/>
      <c r="AC248" s="1106"/>
      <c r="AD248" s="1106"/>
      <c r="AE248" s="1106"/>
      <c r="AF248" s="1107"/>
      <c r="AG248" s="975"/>
      <c r="AH248" s="975"/>
      <c r="AI248" s="975"/>
      <c r="AJ248" s="975"/>
      <c r="AK248" s="975"/>
      <c r="AL248" s="975"/>
      <c r="AM248" s="975"/>
      <c r="AN248" s="975"/>
      <c r="AO248" s="1108"/>
      <c r="AP248" s="1106"/>
      <c r="AQ248" s="1106"/>
      <c r="AR248" s="1106"/>
      <c r="AS248" s="333"/>
      <c r="AT248" s="333"/>
      <c r="AU248" s="333"/>
      <c r="AV248" s="333"/>
      <c r="AW248" s="333"/>
      <c r="AX248" s="333"/>
      <c r="BC248" s="1106"/>
      <c r="BD248" s="1106"/>
      <c r="BE248" s="1106"/>
      <c r="BF248" s="1107"/>
      <c r="BG248" s="988"/>
      <c r="BH248" s="1067"/>
      <c r="BI248" s="1067"/>
      <c r="BJ248" s="990"/>
      <c r="BK248" s="988"/>
      <c r="BL248" s="1067"/>
      <c r="BM248" s="1067"/>
      <c r="BN248" s="990"/>
      <c r="BO248" s="1108"/>
      <c r="BP248" s="1106"/>
      <c r="BQ248" s="1106"/>
      <c r="BR248" s="1106"/>
      <c r="BZ248" s="1106"/>
      <c r="CA248" s="1106"/>
      <c r="CB248" s="1106"/>
      <c r="CC248" s="1107"/>
      <c r="CD248" s="988"/>
      <c r="CE248" s="1067"/>
      <c r="CF248" s="1067"/>
      <c r="CG248" s="990"/>
      <c r="CH248" s="988"/>
      <c r="CI248" s="1067"/>
      <c r="CJ248" s="1067"/>
      <c r="CK248" s="990"/>
      <c r="CL248" s="1108"/>
      <c r="CM248" s="1106"/>
      <c r="CN248" s="1106"/>
      <c r="CO248" s="1106"/>
      <c r="CP248" s="333"/>
      <c r="CQ248" s="333"/>
      <c r="CR248" s="333"/>
      <c r="CS248" s="333"/>
      <c r="CT248" s="333"/>
      <c r="CU248" s="333"/>
      <c r="CV248" s="333"/>
      <c r="CW248" s="333"/>
      <c r="CX248" s="333"/>
      <c r="CY248" s="333"/>
      <c r="CZ248" s="333"/>
      <c r="DA248" s="712"/>
      <c r="DB248" s="333"/>
      <c r="DC248" s="333"/>
      <c r="DD248" s="333"/>
      <c r="DE248" s="333"/>
      <c r="DF248" s="333"/>
      <c r="DG248" s="333"/>
      <c r="DH248" s="333"/>
      <c r="DI248" s="333"/>
      <c r="DJ248" s="333"/>
      <c r="DK248" s="333"/>
      <c r="DL248" s="333"/>
      <c r="DM248" s="333"/>
      <c r="DN248" s="333"/>
      <c r="DO248" s="333"/>
      <c r="DP248" s="333"/>
      <c r="DQ248" s="333"/>
      <c r="DR248" s="333"/>
      <c r="DS248" s="333"/>
      <c r="DT248" s="333"/>
      <c r="DU248" s="333"/>
      <c r="DV248" s="333"/>
      <c r="DW248" s="333"/>
      <c r="DX248" s="333"/>
      <c r="DY248" s="333"/>
      <c r="DZ248" s="333"/>
      <c r="EA248" s="333"/>
      <c r="EB248" s="333"/>
      <c r="EC248" s="333"/>
      <c r="ED248" s="333"/>
      <c r="EE248" s="333"/>
      <c r="EF248" s="333"/>
      <c r="EG248" s="333"/>
      <c r="EH248" s="333"/>
      <c r="EI248" s="333"/>
      <c r="EJ248" s="333"/>
      <c r="EK248" s="333"/>
      <c r="EL248" s="333"/>
      <c r="EM248" s="333"/>
      <c r="EN248" s="333"/>
      <c r="EO248" s="333"/>
      <c r="EP248" s="333"/>
      <c r="EQ248" s="333"/>
      <c r="ER248" s="333"/>
      <c r="ES248" s="333"/>
      <c r="ET248" s="333"/>
      <c r="EU248" s="333"/>
      <c r="EV248" s="333"/>
      <c r="EW248" s="333"/>
      <c r="EX248" s="333"/>
      <c r="EY248" s="333"/>
      <c r="EZ248" s="333"/>
      <c r="FA248" s="333"/>
      <c r="FB248" s="333"/>
      <c r="FC248" s="333"/>
      <c r="FD248" s="333"/>
      <c r="FE248" s="333"/>
      <c r="FF248" s="333"/>
      <c r="FG248" s="333"/>
      <c r="FH248" s="333"/>
      <c r="FI248" s="333"/>
      <c r="FJ248" s="333"/>
      <c r="FK248" s="333"/>
      <c r="FL248" s="333"/>
      <c r="FM248" s="333"/>
      <c r="FN248" s="333"/>
      <c r="FO248" s="333"/>
      <c r="FP248" s="333"/>
      <c r="FQ248" s="333"/>
      <c r="FR248" s="333"/>
      <c r="FS248" s="333"/>
      <c r="FT248" s="333"/>
      <c r="FU248" s="333"/>
      <c r="FV248" s="333"/>
      <c r="FW248" s="333"/>
      <c r="FX248" s="333"/>
      <c r="FY248" s="333"/>
      <c r="FZ248" s="333"/>
      <c r="GA248" s="333"/>
      <c r="GB248" s="333"/>
      <c r="GC248" s="333"/>
      <c r="GD248" s="333"/>
      <c r="GE248" s="333"/>
      <c r="GF248" s="333"/>
      <c r="GG248" s="333"/>
      <c r="GH248" s="333"/>
      <c r="GI248" s="333"/>
      <c r="GJ248" s="333"/>
      <c r="GK248" s="333"/>
      <c r="GL248" s="333"/>
      <c r="GM248" s="333"/>
      <c r="GN248" s="333"/>
      <c r="GO248" s="333"/>
      <c r="GP248" s="333"/>
      <c r="GQ248" s="333"/>
      <c r="GR248" s="333"/>
      <c r="GS248" s="333"/>
      <c r="GT248" s="333"/>
      <c r="GU248" s="333"/>
      <c r="GV248" s="333"/>
      <c r="GW248" s="333"/>
      <c r="GX248" s="333"/>
      <c r="GY248" s="333"/>
      <c r="GZ248" s="333"/>
      <c r="HA248" s="333"/>
      <c r="HB248" s="333"/>
      <c r="HC248" s="333"/>
      <c r="HD248" s="333"/>
      <c r="HE248" s="333"/>
      <c r="HF248" s="333"/>
      <c r="HG248" s="333"/>
      <c r="HH248" s="333"/>
    </row>
    <row r="249" spans="13:226" ht="8.25" customHeight="1" x14ac:dyDescent="0.35">
      <c r="M249" s="333"/>
      <c r="N249" s="724"/>
      <c r="O249" s="1001" t="str">
        <f>TOTALS!$P$321</f>
        <v>TAG_555</v>
      </c>
      <c r="P249" s="975"/>
      <c r="Q249" s="975"/>
      <c r="R249" s="975"/>
      <c r="S249" s="1108">
        <v>555</v>
      </c>
      <c r="T249" s="1106"/>
      <c r="U249" s="1106"/>
      <c r="V249" s="1106"/>
      <c r="W249" s="333"/>
      <c r="X249" s="333"/>
      <c r="Y249" s="333"/>
      <c r="Z249" s="333"/>
      <c r="AA249" s="333"/>
      <c r="AB249" s="333"/>
      <c r="AC249" s="1106"/>
      <c r="AD249" s="1106"/>
      <c r="AE249" s="1106"/>
      <c r="AF249" s="1107"/>
      <c r="AG249" s="975"/>
      <c r="AH249" s="975"/>
      <c r="AI249" s="975"/>
      <c r="AJ249" s="975"/>
      <c r="AK249" s="975"/>
      <c r="AL249" s="975"/>
      <c r="AM249" s="975"/>
      <c r="AN249" s="975"/>
      <c r="AO249" s="1108"/>
      <c r="AP249" s="1106"/>
      <c r="AQ249" s="1106"/>
      <c r="AR249" s="1106"/>
      <c r="AS249" s="333"/>
      <c r="AT249" s="333"/>
      <c r="AU249" s="333"/>
      <c r="AV249" s="333"/>
      <c r="AW249" s="333"/>
      <c r="AX249" s="333"/>
      <c r="BG249" s="333"/>
      <c r="BH249" s="333"/>
      <c r="BI249" s="333"/>
      <c r="BJ249" s="333"/>
      <c r="BK249" s="333"/>
      <c r="BL249" s="333"/>
      <c r="BM249" s="333"/>
      <c r="BN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c r="DA249" s="712"/>
      <c r="DB249" s="333"/>
      <c r="DC249" s="333"/>
      <c r="DD249" s="333"/>
      <c r="DE249" s="333"/>
      <c r="DF249" s="333"/>
      <c r="DG249" s="333"/>
      <c r="DH249" s="333"/>
      <c r="DI249" s="333"/>
      <c r="DJ249" s="333"/>
      <c r="DK249" s="333"/>
      <c r="DL249" s="333"/>
      <c r="DM249" s="333"/>
      <c r="DN249" s="333"/>
      <c r="DO249" s="333"/>
      <c r="DP249" s="333"/>
      <c r="DQ249" s="333"/>
      <c r="DR249" s="333"/>
      <c r="DS249" s="333"/>
      <c r="DT249" s="333"/>
      <c r="DU249" s="333"/>
      <c r="DV249" s="333"/>
      <c r="DW249" s="333"/>
      <c r="DX249" s="333"/>
      <c r="DY249" s="333"/>
      <c r="DZ249" s="333"/>
      <c r="EA249" s="333"/>
      <c r="EB249" s="333"/>
      <c r="EC249" s="333"/>
      <c r="ED249" s="333"/>
      <c r="EE249" s="333"/>
      <c r="EF249" s="333"/>
      <c r="EG249" s="333"/>
      <c r="EH249" s="333"/>
      <c r="EI249" s="333"/>
      <c r="EJ249" s="333"/>
      <c r="EK249" s="333"/>
      <c r="EL249" s="333"/>
      <c r="EM249" s="333"/>
      <c r="EN249" s="333"/>
      <c r="EO249" s="333"/>
      <c r="EP249" s="333"/>
      <c r="EQ249" s="333"/>
      <c r="ER249" s="333"/>
      <c r="ES249" s="333"/>
      <c r="ET249" s="333"/>
      <c r="EU249" s="333"/>
      <c r="EV249" s="333"/>
      <c r="EW249" s="333"/>
      <c r="EX249" s="333"/>
      <c r="EY249" s="333"/>
      <c r="EZ249" s="333"/>
      <c r="FA249" s="333"/>
      <c r="FB249" s="333"/>
      <c r="FC249" s="333"/>
      <c r="FD249" s="333"/>
      <c r="FE249" s="333"/>
      <c r="FF249" s="333"/>
      <c r="FG249" s="333"/>
      <c r="FH249" s="333"/>
      <c r="FI249" s="333"/>
      <c r="FJ249" s="333"/>
      <c r="FK249" s="333"/>
      <c r="FL249" s="333"/>
      <c r="FM249" s="333"/>
      <c r="FN249" s="333"/>
      <c r="FO249" s="333"/>
      <c r="FP249" s="333"/>
      <c r="FQ249" s="333"/>
      <c r="FR249" s="333"/>
      <c r="FS249" s="333"/>
      <c r="FT249" s="333"/>
      <c r="FU249" s="333"/>
      <c r="FV249" s="333"/>
      <c r="FW249" s="333"/>
      <c r="FX249" s="333"/>
      <c r="FY249" s="333"/>
      <c r="FZ249" s="333"/>
      <c r="GA249" s="333"/>
      <c r="GB249" s="333"/>
      <c r="GC249" s="333"/>
      <c r="GD249" s="333"/>
      <c r="GE249" s="333"/>
      <c r="GF249" s="333"/>
      <c r="GG249" s="333"/>
      <c r="GH249" s="333"/>
      <c r="GI249" s="333"/>
      <c r="GJ249" s="333"/>
      <c r="GK249" s="333"/>
      <c r="GL249" s="333"/>
      <c r="GM249" s="333"/>
      <c r="GN249" s="333"/>
      <c r="GO249" s="333"/>
      <c r="GP249" s="333"/>
      <c r="GQ249" s="333"/>
      <c r="GR249" s="333"/>
      <c r="GS249" s="333"/>
      <c r="GT249" s="333"/>
      <c r="GU249" s="333"/>
      <c r="GV249" s="333"/>
      <c r="GW249" s="333"/>
      <c r="GX249" s="333"/>
      <c r="GY249" s="333"/>
      <c r="GZ249" s="333"/>
      <c r="HA249" s="333"/>
      <c r="HB249" s="333"/>
      <c r="HC249" s="333"/>
      <c r="HD249" s="333"/>
      <c r="HE249" s="333"/>
      <c r="HF249" s="333"/>
      <c r="HG249" s="333"/>
      <c r="HH249" s="333"/>
    </row>
    <row r="250" spans="13:226" ht="8.25" customHeight="1" x14ac:dyDescent="0.35">
      <c r="M250" s="333"/>
      <c r="N250" s="724"/>
      <c r="O250" s="1001"/>
      <c r="P250" s="975"/>
      <c r="Q250" s="975"/>
      <c r="R250" s="975"/>
      <c r="S250" s="1108"/>
      <c r="T250" s="1106"/>
      <c r="U250" s="1106"/>
      <c r="V250" s="1106"/>
      <c r="W250" s="333"/>
      <c r="X250" s="333"/>
      <c r="Y250" s="333"/>
      <c r="Z250" s="333"/>
      <c r="AA250" s="333"/>
      <c r="AB250" s="333"/>
      <c r="AC250" s="1106"/>
      <c r="AD250" s="1106"/>
      <c r="AE250" s="1106"/>
      <c r="AF250" s="1107"/>
      <c r="AG250" s="975"/>
      <c r="AH250" s="975"/>
      <c r="AI250" s="975"/>
      <c r="AJ250" s="975"/>
      <c r="AK250" s="975"/>
      <c r="AL250" s="975"/>
      <c r="AM250" s="975"/>
      <c r="AN250" s="975"/>
      <c r="AO250" s="1108"/>
      <c r="AP250" s="1106"/>
      <c r="AQ250" s="1106"/>
      <c r="AR250" s="1106"/>
      <c r="AS250" s="333"/>
      <c r="AT250" s="333"/>
      <c r="AU250" s="333"/>
      <c r="AV250" s="333"/>
      <c r="AW250" s="333"/>
      <c r="AX250" s="333"/>
      <c r="BC250" s="1106">
        <v>538</v>
      </c>
      <c r="BD250" s="1106"/>
      <c r="BE250" s="1106"/>
      <c r="BF250" s="1107"/>
      <c r="BG250" s="975" t="str">
        <f>TOTALS!$P$304</f>
        <v>TAG_538</v>
      </c>
      <c r="BH250" s="975"/>
      <c r="BI250" s="975"/>
      <c r="BJ250" s="975"/>
      <c r="BK250" s="975" t="str">
        <f>TOTALS!$P$307</f>
        <v>TAG_541</v>
      </c>
      <c r="BL250" s="975"/>
      <c r="BM250" s="975"/>
      <c r="BN250" s="975"/>
      <c r="BO250" s="1108">
        <v>541</v>
      </c>
      <c r="BP250" s="1106"/>
      <c r="BQ250" s="1106"/>
      <c r="BR250" s="1106"/>
      <c r="BZ250" s="1106">
        <v>522</v>
      </c>
      <c r="CA250" s="1106"/>
      <c r="CB250" s="1106"/>
      <c r="CC250" s="1107"/>
      <c r="CD250" s="975" t="str">
        <f>TOTALS!$P$288</f>
        <v>TAG_522</v>
      </c>
      <c r="CE250" s="975"/>
      <c r="CF250" s="975"/>
      <c r="CG250" s="975"/>
      <c r="CH250" s="975" t="str">
        <f>TOTALS!$P$291</f>
        <v>TAG_525</v>
      </c>
      <c r="CI250" s="975"/>
      <c r="CJ250" s="975"/>
      <c r="CK250" s="975"/>
      <c r="CL250" s="1108">
        <v>525</v>
      </c>
      <c r="CM250" s="1106"/>
      <c r="CN250" s="1106"/>
      <c r="CO250" s="1106"/>
      <c r="CP250" s="333"/>
      <c r="CQ250" s="333"/>
      <c r="CR250" s="333"/>
      <c r="CS250" s="333"/>
      <c r="CT250" s="333"/>
      <c r="CU250" s="333"/>
      <c r="CV250" s="333"/>
      <c r="CW250" s="333"/>
      <c r="CX250" s="333"/>
      <c r="CY250" s="333"/>
      <c r="CZ250" s="333"/>
      <c r="DA250" s="712"/>
      <c r="DB250" s="333"/>
      <c r="DC250" s="333"/>
      <c r="DD250" s="333"/>
      <c r="DE250" s="333"/>
      <c r="DF250" s="333"/>
      <c r="DG250" s="333"/>
      <c r="DH250" s="333"/>
      <c r="DI250" s="333"/>
      <c r="DJ250" s="333"/>
      <c r="DK250" s="333"/>
      <c r="DL250" s="333"/>
      <c r="DM250" s="333"/>
      <c r="DN250" s="333"/>
      <c r="DO250" s="333"/>
      <c r="DP250" s="333"/>
      <c r="DQ250" s="333"/>
      <c r="DR250" s="333"/>
      <c r="DS250" s="333"/>
      <c r="DT250" s="333"/>
      <c r="DU250" s="333"/>
      <c r="DV250" s="333"/>
      <c r="DW250" s="333"/>
      <c r="DX250" s="333"/>
      <c r="DY250" s="333"/>
      <c r="DZ250" s="333"/>
      <c r="EA250" s="333"/>
      <c r="EB250" s="333"/>
      <c r="EC250" s="333"/>
      <c r="ED250" s="333"/>
      <c r="EE250" s="333"/>
      <c r="EF250" s="333"/>
      <c r="EG250" s="333"/>
      <c r="EH250" s="333"/>
      <c r="EI250" s="333"/>
      <c r="EJ250" s="333"/>
      <c r="EK250" s="333"/>
      <c r="EL250" s="333"/>
      <c r="EM250" s="333"/>
      <c r="EN250" s="333"/>
      <c r="EO250" s="333"/>
      <c r="EP250" s="333"/>
      <c r="EQ250" s="333"/>
      <c r="ER250" s="333"/>
      <c r="ES250" s="333"/>
      <c r="ET250" s="333"/>
      <c r="EU250" s="333"/>
      <c r="EV250" s="333"/>
      <c r="EW250" s="333"/>
      <c r="EX250" s="333"/>
      <c r="EY250" s="333"/>
      <c r="EZ250" s="333"/>
      <c r="FA250" s="333"/>
      <c r="FB250" s="333"/>
      <c r="FC250" s="333"/>
      <c r="FD250" s="333"/>
      <c r="FE250" s="333"/>
      <c r="FF250" s="333"/>
      <c r="FG250" s="333"/>
      <c r="FH250" s="333"/>
      <c r="FI250" s="333"/>
      <c r="FJ250" s="333"/>
      <c r="FK250" s="333"/>
      <c r="FL250" s="333"/>
      <c r="FM250" s="333"/>
      <c r="FN250" s="333"/>
      <c r="FO250" s="333"/>
      <c r="FP250" s="333"/>
      <c r="FQ250" s="333"/>
      <c r="FR250" s="333"/>
      <c r="FS250" s="333"/>
      <c r="FT250" s="333"/>
      <c r="FU250" s="333"/>
      <c r="FV250" s="333"/>
      <c r="FW250" s="333"/>
      <c r="FX250" s="333"/>
      <c r="FY250" s="333"/>
      <c r="FZ250" s="333"/>
      <c r="GA250" s="333"/>
      <c r="GB250" s="333"/>
      <c r="GC250" s="333"/>
      <c r="GD250" s="333"/>
      <c r="GE250" s="333"/>
      <c r="GF250" s="333"/>
      <c r="GG250" s="333"/>
      <c r="GH250" s="333"/>
      <c r="GI250" s="333"/>
      <c r="GJ250" s="333"/>
      <c r="GK250" s="333"/>
      <c r="GL250" s="333"/>
      <c r="GM250" s="333"/>
      <c r="GN250" s="333"/>
      <c r="GO250" s="333"/>
      <c r="GP250" s="333"/>
      <c r="GQ250" s="333"/>
      <c r="GR250" s="333"/>
      <c r="GS250" s="333"/>
      <c r="GT250" s="333"/>
      <c r="GU250" s="333"/>
      <c r="GV250" s="333"/>
      <c r="GW250" s="333"/>
      <c r="GX250" s="333"/>
      <c r="GY250" s="333"/>
      <c r="GZ250" s="333"/>
      <c r="HA250" s="333"/>
      <c r="HB250" s="333"/>
      <c r="HC250" s="333"/>
      <c r="HD250" s="333"/>
      <c r="HE250" s="333"/>
      <c r="HF250" s="333"/>
      <c r="HG250" s="333"/>
      <c r="HH250" s="333"/>
      <c r="HI250" s="333"/>
      <c r="HJ250" s="333"/>
      <c r="HK250" s="333"/>
    </row>
    <row r="251" spans="13:226" ht="8.25" customHeight="1" x14ac:dyDescent="0.35">
      <c r="M251" s="333"/>
      <c r="N251" s="724"/>
      <c r="O251" s="1001"/>
      <c r="P251" s="975"/>
      <c r="Q251" s="975"/>
      <c r="R251" s="975"/>
      <c r="S251" s="1108"/>
      <c r="T251" s="1106"/>
      <c r="U251" s="1106"/>
      <c r="V251" s="1106"/>
      <c r="W251" s="333"/>
      <c r="X251" s="333"/>
      <c r="Y251" s="333"/>
      <c r="Z251" s="333"/>
      <c r="AA251" s="333"/>
      <c r="AB251" s="333"/>
      <c r="AC251" s="333"/>
      <c r="AD251" s="333"/>
      <c r="AE251" s="333"/>
      <c r="AF251" s="333"/>
      <c r="AG251" s="333"/>
      <c r="AH251" s="333"/>
      <c r="AI251" s="333"/>
      <c r="AJ251" s="333"/>
      <c r="AK251" s="333"/>
      <c r="AL251" s="333"/>
      <c r="AM251" s="333"/>
      <c r="AN251" s="333"/>
      <c r="AO251" s="333"/>
      <c r="AP251" s="333"/>
      <c r="AQ251" s="333"/>
      <c r="AR251" s="333"/>
      <c r="AS251" s="333"/>
      <c r="AT251" s="333"/>
      <c r="AU251" s="333"/>
      <c r="AV251" s="333"/>
      <c r="AW251" s="333"/>
      <c r="AX251" s="333"/>
      <c r="AY251" s="333"/>
      <c r="AZ251" s="333"/>
      <c r="BA251" s="333"/>
      <c r="BB251" s="333"/>
      <c r="BC251" s="1106"/>
      <c r="BD251" s="1106"/>
      <c r="BE251" s="1106"/>
      <c r="BF251" s="1107"/>
      <c r="BG251" s="975"/>
      <c r="BH251" s="975"/>
      <c r="BI251" s="975"/>
      <c r="BJ251" s="975"/>
      <c r="BK251" s="975"/>
      <c r="BL251" s="975"/>
      <c r="BM251" s="975"/>
      <c r="BN251" s="975"/>
      <c r="BO251" s="1108"/>
      <c r="BP251" s="1106"/>
      <c r="BQ251" s="1106"/>
      <c r="BR251" s="1106"/>
      <c r="BZ251" s="1106"/>
      <c r="CA251" s="1106"/>
      <c r="CB251" s="1106"/>
      <c r="CC251" s="1107"/>
      <c r="CD251" s="975"/>
      <c r="CE251" s="975"/>
      <c r="CF251" s="975"/>
      <c r="CG251" s="975"/>
      <c r="CH251" s="975"/>
      <c r="CI251" s="975"/>
      <c r="CJ251" s="975"/>
      <c r="CK251" s="975"/>
      <c r="CL251" s="1108"/>
      <c r="CM251" s="1106"/>
      <c r="CN251" s="1106"/>
      <c r="CO251" s="1106"/>
      <c r="CP251" s="333"/>
      <c r="CQ251" s="333"/>
      <c r="CR251" s="333"/>
      <c r="CS251" s="1106">
        <v>512</v>
      </c>
      <c r="CT251" s="1106"/>
      <c r="CU251" s="1106"/>
      <c r="CV251" s="1107"/>
      <c r="CW251" s="1090" t="str">
        <f>TOTALS!$P$278</f>
        <v>TAG_512</v>
      </c>
      <c r="CX251" s="1090"/>
      <c r="CY251" s="1090"/>
      <c r="CZ251" s="1111"/>
      <c r="DA251" s="723"/>
      <c r="DB251" s="333"/>
      <c r="DC251" s="333"/>
      <c r="DD251" s="333"/>
      <c r="DE251" s="333"/>
      <c r="DF251" s="333"/>
      <c r="DG251" s="333"/>
      <c r="DH251" s="333"/>
      <c r="DI251" s="333"/>
      <c r="DJ251" s="333"/>
      <c r="DK251" s="333"/>
      <c r="DL251" s="333"/>
      <c r="DM251" s="333"/>
      <c r="DN251" s="333"/>
      <c r="DO251" s="333"/>
      <c r="DP251" s="333"/>
      <c r="DQ251" s="333"/>
      <c r="DR251" s="333"/>
      <c r="DS251" s="333"/>
      <c r="DT251" s="333"/>
      <c r="DU251" s="333"/>
      <c r="DV251" s="333"/>
      <c r="DW251" s="333"/>
      <c r="DX251" s="333"/>
      <c r="DY251" s="333"/>
      <c r="DZ251" s="333"/>
      <c r="EA251" s="333"/>
      <c r="EB251" s="333"/>
      <c r="EC251" s="333"/>
      <c r="ED251" s="333"/>
      <c r="EE251" s="333"/>
      <c r="EF251" s="333"/>
      <c r="EG251" s="333"/>
      <c r="EH251" s="333"/>
      <c r="EI251" s="333"/>
      <c r="EJ251" s="333"/>
      <c r="EK251" s="333"/>
      <c r="EL251" s="333"/>
      <c r="EM251" s="333"/>
      <c r="EN251" s="333"/>
      <c r="EO251" s="333"/>
      <c r="EP251" s="333"/>
      <c r="EQ251" s="333"/>
      <c r="ER251" s="333"/>
      <c r="ES251" s="333"/>
      <c r="ET251" s="333"/>
      <c r="EU251" s="333"/>
      <c r="EV251" s="333"/>
      <c r="EW251" s="333"/>
      <c r="EX251" s="333"/>
      <c r="EY251" s="333"/>
      <c r="EZ251" s="333"/>
      <c r="FA251" s="333"/>
      <c r="FB251" s="333"/>
      <c r="FC251" s="333"/>
      <c r="FD251" s="333"/>
      <c r="FE251" s="333"/>
      <c r="FF251" s="333"/>
      <c r="FG251" s="333"/>
      <c r="FH251" s="333"/>
      <c r="FI251" s="333"/>
      <c r="FJ251" s="333"/>
      <c r="FK251" s="333"/>
      <c r="FL251" s="333"/>
      <c r="FM251" s="333"/>
      <c r="FN251" s="333"/>
      <c r="FO251" s="333"/>
      <c r="FP251" s="333"/>
      <c r="FQ251" s="333"/>
      <c r="FR251" s="333"/>
      <c r="FS251" s="333"/>
      <c r="FT251" s="333"/>
      <c r="FU251" s="333"/>
      <c r="FV251" s="333"/>
      <c r="FW251" s="333"/>
      <c r="FX251" s="333"/>
      <c r="FY251" s="333"/>
      <c r="FZ251" s="333"/>
      <c r="GA251" s="333"/>
      <c r="GB251" s="333"/>
      <c r="GC251" s="333"/>
      <c r="GD251" s="333"/>
      <c r="GE251" s="333"/>
      <c r="GF251" s="333"/>
      <c r="GG251" s="333"/>
      <c r="GH251" s="333"/>
      <c r="GI251" s="333"/>
      <c r="GJ251" s="333"/>
      <c r="GK251" s="333"/>
      <c r="GL251" s="333"/>
      <c r="GM251" s="333"/>
      <c r="GN251" s="333"/>
      <c r="GO251" s="333"/>
      <c r="GP251" s="333"/>
      <c r="GQ251" s="333"/>
      <c r="GR251" s="333"/>
      <c r="GS251" s="333"/>
      <c r="GT251" s="333"/>
      <c r="GU251" s="333"/>
      <c r="GV251" s="333"/>
      <c r="GW251" s="333"/>
      <c r="GX251" s="333"/>
      <c r="GY251" s="333"/>
      <c r="GZ251" s="333"/>
      <c r="HA251" s="333"/>
      <c r="HB251" s="333"/>
      <c r="HC251" s="333"/>
      <c r="HD251" s="333"/>
      <c r="HE251" s="333"/>
      <c r="HF251" s="333"/>
      <c r="HG251" s="333"/>
      <c r="HH251" s="333"/>
      <c r="HI251" s="333"/>
      <c r="HJ251" s="333"/>
      <c r="HK251" s="333"/>
    </row>
    <row r="252" spans="13:226" ht="8.25" customHeight="1" x14ac:dyDescent="0.35">
      <c r="M252" s="333"/>
      <c r="N252" s="724"/>
      <c r="O252" s="1001"/>
      <c r="P252" s="975"/>
      <c r="Q252" s="975"/>
      <c r="R252" s="975"/>
      <c r="S252" s="1108"/>
      <c r="T252" s="1106"/>
      <c r="U252" s="1106"/>
      <c r="V252" s="1106"/>
      <c r="W252" s="333"/>
      <c r="X252" s="333"/>
      <c r="Y252" s="333"/>
      <c r="Z252" s="333"/>
      <c r="AA252" s="333"/>
      <c r="AB252" s="333"/>
      <c r="AC252" s="333"/>
      <c r="AD252" s="333"/>
      <c r="AE252" s="333"/>
      <c r="AF252" s="333"/>
      <c r="AG252" s="333"/>
      <c r="AH252" s="333"/>
      <c r="AI252" s="333"/>
      <c r="AJ252" s="333"/>
      <c r="AK252" s="333"/>
      <c r="AL252" s="333"/>
      <c r="AM252" s="333"/>
      <c r="AN252" s="333"/>
      <c r="AO252" s="333"/>
      <c r="AP252" s="333"/>
      <c r="AQ252" s="333"/>
      <c r="AR252" s="333"/>
      <c r="AS252" s="333"/>
      <c r="AT252" s="333"/>
      <c r="AU252" s="333"/>
      <c r="AV252" s="333"/>
      <c r="AW252" s="333"/>
      <c r="AX252" s="333"/>
      <c r="AY252" s="333"/>
      <c r="AZ252" s="333"/>
      <c r="BA252" s="333"/>
      <c r="BB252" s="333"/>
      <c r="BC252" s="1106"/>
      <c r="BD252" s="1106"/>
      <c r="BE252" s="1106"/>
      <c r="BF252" s="1107"/>
      <c r="BG252" s="975"/>
      <c r="BH252" s="975"/>
      <c r="BI252" s="975"/>
      <c r="BJ252" s="975"/>
      <c r="BK252" s="975"/>
      <c r="BL252" s="975"/>
      <c r="BM252" s="975"/>
      <c r="BN252" s="975"/>
      <c r="BO252" s="1108"/>
      <c r="BP252" s="1106"/>
      <c r="BQ252" s="1106"/>
      <c r="BR252" s="1106"/>
      <c r="BZ252" s="1106"/>
      <c r="CA252" s="1106"/>
      <c r="CB252" s="1106"/>
      <c r="CC252" s="1107"/>
      <c r="CD252" s="975"/>
      <c r="CE252" s="975"/>
      <c r="CF252" s="975"/>
      <c r="CG252" s="975"/>
      <c r="CH252" s="975"/>
      <c r="CI252" s="975"/>
      <c r="CJ252" s="975"/>
      <c r="CK252" s="975"/>
      <c r="CL252" s="1108"/>
      <c r="CM252" s="1106"/>
      <c r="CN252" s="1106"/>
      <c r="CO252" s="1106"/>
      <c r="CP252" s="333"/>
      <c r="CQ252" s="333"/>
      <c r="CR252" s="333"/>
      <c r="CS252" s="1106"/>
      <c r="CT252" s="1106"/>
      <c r="CU252" s="1106"/>
      <c r="CV252" s="1107"/>
      <c r="CW252" s="1090"/>
      <c r="CX252" s="1090"/>
      <c r="CY252" s="1090"/>
      <c r="CZ252" s="1111"/>
      <c r="DA252" s="723"/>
      <c r="DB252" s="333"/>
      <c r="DC252" s="333"/>
      <c r="DD252" s="333"/>
      <c r="DE252" s="333"/>
      <c r="DF252" s="333"/>
      <c r="DG252" s="333"/>
      <c r="DH252" s="333"/>
      <c r="DI252" s="333"/>
      <c r="DJ252" s="333"/>
      <c r="DK252" s="333"/>
      <c r="DL252" s="333"/>
      <c r="DM252" s="333"/>
      <c r="DN252" s="333"/>
      <c r="DO252" s="333"/>
      <c r="DP252" s="333"/>
      <c r="DQ252" s="333"/>
      <c r="DR252" s="333"/>
      <c r="DS252" s="333"/>
      <c r="DT252" s="333"/>
      <c r="DU252" s="333"/>
      <c r="DV252" s="333"/>
      <c r="DW252" s="333"/>
      <c r="DX252" s="333"/>
      <c r="DY252" s="333"/>
      <c r="DZ252" s="333"/>
      <c r="EA252" s="333"/>
      <c r="EB252" s="333"/>
      <c r="EC252" s="333"/>
      <c r="ED252" s="333"/>
      <c r="EE252" s="333"/>
      <c r="EF252" s="333"/>
      <c r="EG252" s="333"/>
      <c r="EH252" s="333"/>
      <c r="EI252" s="333"/>
      <c r="EJ252" s="333"/>
      <c r="EK252" s="333"/>
      <c r="EL252" s="333"/>
      <c r="EM252" s="333"/>
      <c r="EN252" s="333"/>
      <c r="EO252" s="333"/>
      <c r="EP252" s="333"/>
      <c r="EQ252" s="333"/>
      <c r="ER252" s="333"/>
      <c r="ES252" s="333"/>
      <c r="ET252" s="333"/>
      <c r="EU252" s="333"/>
      <c r="EV252" s="333"/>
      <c r="EW252" s="333"/>
      <c r="EX252" s="333"/>
      <c r="EY252" s="333"/>
      <c r="EZ252" s="333"/>
      <c r="FA252" s="333"/>
      <c r="FB252" s="333"/>
      <c r="FC252" s="333"/>
      <c r="FD252" s="333"/>
      <c r="FE252" s="333"/>
      <c r="FF252" s="333"/>
      <c r="FG252" s="333"/>
      <c r="FH252" s="333"/>
      <c r="FI252" s="333"/>
      <c r="FJ252" s="333"/>
      <c r="FK252" s="333"/>
      <c r="FL252" s="333"/>
      <c r="GK252" s="333"/>
      <c r="GL252" s="333"/>
      <c r="GM252" s="333"/>
      <c r="GN252" s="333"/>
      <c r="GO252" s="333"/>
      <c r="GP252" s="333"/>
      <c r="GQ252" s="333"/>
      <c r="GR252" s="333"/>
      <c r="GS252" s="333"/>
      <c r="GT252" s="333"/>
      <c r="GU252" s="333"/>
      <c r="GV252" s="333"/>
      <c r="GW252" s="333"/>
      <c r="GX252" s="333"/>
      <c r="GY252" s="333"/>
      <c r="GZ252" s="333"/>
      <c r="HA252" s="333"/>
      <c r="HB252" s="333"/>
      <c r="HC252" s="333"/>
      <c r="HD252" s="333"/>
      <c r="HE252" s="333"/>
      <c r="HF252" s="333"/>
      <c r="HG252" s="333"/>
      <c r="HH252" s="333"/>
      <c r="HI252" s="333"/>
      <c r="HJ252" s="333"/>
      <c r="HK252" s="333"/>
    </row>
    <row r="253" spans="13:226" ht="8.25" customHeight="1" x14ac:dyDescent="0.35">
      <c r="M253" s="333"/>
      <c r="N253" s="724"/>
      <c r="O253" s="1001" t="str">
        <f>TOTALS!$P$320</f>
        <v>TAG_554</v>
      </c>
      <c r="P253" s="975"/>
      <c r="Q253" s="975"/>
      <c r="R253" s="975"/>
      <c r="S253" s="1108">
        <v>554</v>
      </c>
      <c r="T253" s="1106"/>
      <c r="U253" s="1106"/>
      <c r="V253" s="1106"/>
      <c r="W253" s="333"/>
      <c r="X253" s="333"/>
      <c r="Y253" s="333"/>
      <c r="Z253" s="333"/>
      <c r="AA253" s="333"/>
      <c r="AB253" s="333"/>
      <c r="AC253" s="333"/>
      <c r="AD253" s="333"/>
      <c r="AE253" s="333"/>
      <c r="AF253" s="333"/>
      <c r="AG253" s="333"/>
      <c r="AH253" s="333"/>
      <c r="AI253" s="333"/>
      <c r="AJ253" s="333"/>
      <c r="AK253" s="333"/>
      <c r="AL253" s="333"/>
      <c r="AM253" s="333"/>
      <c r="AN253" s="333"/>
      <c r="AO253" s="333"/>
      <c r="AP253" s="333"/>
      <c r="AQ253" s="333"/>
      <c r="AR253" s="333"/>
      <c r="AS253" s="333"/>
      <c r="AT253" s="333"/>
      <c r="AU253" s="333"/>
      <c r="AV253" s="333"/>
      <c r="AW253" s="333"/>
      <c r="AX253" s="333"/>
      <c r="AY253" s="333"/>
      <c r="AZ253" s="333"/>
      <c r="BA253" s="333"/>
      <c r="BB253" s="333"/>
      <c r="BC253" s="1106"/>
      <c r="BD253" s="1106"/>
      <c r="BE253" s="1106"/>
      <c r="BF253" s="1107"/>
      <c r="BG253" s="975"/>
      <c r="BH253" s="975"/>
      <c r="BI253" s="975"/>
      <c r="BJ253" s="975"/>
      <c r="BK253" s="975"/>
      <c r="BL253" s="975"/>
      <c r="BM253" s="975"/>
      <c r="BN253" s="975"/>
      <c r="BO253" s="1108"/>
      <c r="BP253" s="1106"/>
      <c r="BQ253" s="1106"/>
      <c r="BR253" s="1106"/>
      <c r="BZ253" s="1106"/>
      <c r="CA253" s="1106"/>
      <c r="CB253" s="1106"/>
      <c r="CC253" s="1107"/>
      <c r="CD253" s="975"/>
      <c r="CE253" s="975"/>
      <c r="CF253" s="975"/>
      <c r="CG253" s="975"/>
      <c r="CH253" s="975"/>
      <c r="CI253" s="975"/>
      <c r="CJ253" s="975"/>
      <c r="CK253" s="975"/>
      <c r="CL253" s="1108"/>
      <c r="CM253" s="1106"/>
      <c r="CN253" s="1106"/>
      <c r="CO253" s="1106"/>
      <c r="CP253" s="333"/>
      <c r="CQ253" s="333"/>
      <c r="CR253" s="333"/>
      <c r="CS253" s="1106"/>
      <c r="CT253" s="1106"/>
      <c r="CU253" s="1106"/>
      <c r="CV253" s="1107"/>
      <c r="CW253" s="1090"/>
      <c r="CX253" s="1090"/>
      <c r="CY253" s="1090"/>
      <c r="CZ253" s="1111"/>
      <c r="DA253" s="723"/>
      <c r="DB253" s="333"/>
      <c r="DC253" s="333"/>
      <c r="DD253" s="333"/>
      <c r="DE253" s="333"/>
      <c r="DF253" s="333"/>
      <c r="DG253" s="333"/>
      <c r="DH253" s="333"/>
      <c r="DI253" s="333"/>
      <c r="DJ253" s="333"/>
      <c r="DK253" s="333"/>
      <c r="DL253" s="333"/>
      <c r="DM253" s="333"/>
      <c r="DN253" s="333"/>
      <c r="DO253" s="333"/>
      <c r="DP253" s="333"/>
      <c r="DQ253" s="333"/>
      <c r="DR253" s="333"/>
      <c r="DS253" s="333"/>
      <c r="DT253" s="333"/>
      <c r="DU253" s="333"/>
      <c r="DV253" s="333"/>
      <c r="DW253" s="333"/>
      <c r="DX253" s="333"/>
      <c r="DY253" s="333"/>
      <c r="DZ253" s="333"/>
      <c r="EA253" s="333"/>
      <c r="EB253" s="333"/>
      <c r="EC253" s="333"/>
      <c r="ED253" s="333"/>
      <c r="EE253" s="333"/>
      <c r="EF253" s="333"/>
      <c r="EG253" s="333"/>
      <c r="EH253" s="333"/>
      <c r="EI253" s="333"/>
      <c r="EJ253" s="333"/>
      <c r="EK253" s="333"/>
      <c r="EL253" s="333"/>
      <c r="EM253" s="333"/>
      <c r="EN253" s="333"/>
      <c r="EO253" s="333"/>
      <c r="EP253" s="333"/>
      <c r="EQ253" s="333"/>
      <c r="ER253" s="333"/>
      <c r="ES253" s="333"/>
      <c r="ET253" s="333"/>
      <c r="EU253" s="333"/>
      <c r="EV253" s="333"/>
      <c r="EW253" s="333"/>
      <c r="EX253" s="333"/>
      <c r="EY253" s="333"/>
      <c r="EZ253" s="333"/>
      <c r="FA253" s="333"/>
      <c r="FB253" s="333"/>
      <c r="FC253" s="333"/>
      <c r="FD253" s="333"/>
      <c r="FE253" s="333"/>
      <c r="FF253" s="333"/>
      <c r="FG253" s="333"/>
      <c r="FH253" s="333"/>
      <c r="FI253" s="333"/>
      <c r="FJ253" s="333"/>
      <c r="FK253" s="333"/>
      <c r="FL253" s="333"/>
      <c r="GK253" s="333"/>
      <c r="GL253" s="333"/>
      <c r="GM253" s="333"/>
      <c r="GN253" s="333"/>
      <c r="GO253" s="333"/>
      <c r="GP253" s="333"/>
      <c r="GQ253" s="333"/>
      <c r="GR253" s="333"/>
      <c r="GS253" s="333"/>
      <c r="GT253" s="333"/>
      <c r="GU253" s="333"/>
      <c r="GV253" s="333"/>
      <c r="GW253" s="333"/>
      <c r="GX253" s="333"/>
      <c r="GY253" s="333"/>
      <c r="GZ253" s="333"/>
      <c r="HA253" s="333"/>
      <c r="HB253" s="333"/>
      <c r="HC253" s="333"/>
      <c r="HD253" s="333"/>
      <c r="HE253" s="333"/>
      <c r="HF253" s="333"/>
      <c r="HG253" s="333"/>
      <c r="HH253" s="333"/>
      <c r="HI253" s="333"/>
      <c r="HJ253" s="333"/>
      <c r="HK253" s="333"/>
    </row>
    <row r="254" spans="13:226" ht="8.25" customHeight="1" x14ac:dyDescent="0.35">
      <c r="M254" s="333"/>
      <c r="N254" s="724"/>
      <c r="O254" s="1001"/>
      <c r="P254" s="975"/>
      <c r="Q254" s="975"/>
      <c r="R254" s="975"/>
      <c r="S254" s="1108"/>
      <c r="T254" s="1106"/>
      <c r="U254" s="1106"/>
      <c r="V254" s="1106"/>
      <c r="W254" s="333"/>
      <c r="X254" s="333"/>
      <c r="Y254" s="333"/>
      <c r="Z254" s="333"/>
      <c r="AA254" s="333"/>
      <c r="AB254" s="333"/>
      <c r="AC254" s="333"/>
      <c r="AD254" s="333"/>
      <c r="AE254" s="333"/>
      <c r="AF254" s="333"/>
      <c r="AG254" s="333"/>
      <c r="AH254" s="333"/>
      <c r="AI254" s="333"/>
      <c r="AJ254" s="333"/>
      <c r="AS254" s="333"/>
      <c r="AT254" s="333"/>
      <c r="AU254" s="333"/>
      <c r="AV254" s="333"/>
      <c r="AW254" s="333"/>
      <c r="BC254" s="1106">
        <v>539</v>
      </c>
      <c r="BD254" s="1106"/>
      <c r="BE254" s="1106"/>
      <c r="BF254" s="1107"/>
      <c r="BG254" s="975" t="str">
        <f>TOTALS!$P$305</f>
        <v>TAG_539</v>
      </c>
      <c r="BH254" s="975"/>
      <c r="BI254" s="975"/>
      <c r="BJ254" s="975"/>
      <c r="BK254" s="975" t="str">
        <f>TOTALS!$P$306</f>
        <v>TAG_540</v>
      </c>
      <c r="BL254" s="975"/>
      <c r="BM254" s="975"/>
      <c r="BN254" s="975"/>
      <c r="BO254" s="1108">
        <v>540</v>
      </c>
      <c r="BP254" s="1106"/>
      <c r="BQ254" s="1106"/>
      <c r="BR254" s="1106"/>
      <c r="BZ254" s="1106">
        <v>523</v>
      </c>
      <c r="CA254" s="1106"/>
      <c r="CB254" s="1106"/>
      <c r="CC254" s="1107"/>
      <c r="CD254" s="975" t="str">
        <f>TOTALS!$P$289</f>
        <v>TAG_523</v>
      </c>
      <c r="CE254" s="975"/>
      <c r="CF254" s="975"/>
      <c r="CG254" s="975"/>
      <c r="CH254" s="975" t="str">
        <f>TOTALS!$P$290</f>
        <v>TAG_524</v>
      </c>
      <c r="CI254" s="975"/>
      <c r="CJ254" s="975"/>
      <c r="CK254" s="975"/>
      <c r="CL254" s="1108">
        <v>524</v>
      </c>
      <c r="CM254" s="1106"/>
      <c r="CN254" s="1106"/>
      <c r="CO254" s="1106"/>
      <c r="CP254" s="333"/>
      <c r="CQ254" s="333"/>
      <c r="CR254" s="333"/>
      <c r="CS254" s="1106"/>
      <c r="CT254" s="1106"/>
      <c r="CU254" s="1106"/>
      <c r="CV254" s="1107"/>
      <c r="CW254" s="1090"/>
      <c r="CX254" s="1090"/>
      <c r="CY254" s="1090"/>
      <c r="CZ254" s="1111"/>
      <c r="DA254" s="723"/>
      <c r="DB254" s="333"/>
      <c r="DC254" s="333"/>
      <c r="DD254" s="333"/>
      <c r="DE254" s="333"/>
      <c r="DF254" s="333"/>
      <c r="DG254" s="333"/>
      <c r="DH254" s="333"/>
      <c r="DI254" s="333"/>
      <c r="DJ254" s="333"/>
      <c r="DK254" s="333"/>
      <c r="DL254" s="333"/>
      <c r="DM254" s="333"/>
      <c r="DN254" s="333"/>
      <c r="DO254" s="333"/>
      <c r="DP254" s="333"/>
      <c r="DQ254" s="333"/>
      <c r="DR254" s="333"/>
      <c r="DS254" s="333"/>
      <c r="DT254" s="333"/>
      <c r="DU254" s="333"/>
      <c r="DV254" s="333"/>
      <c r="DW254" s="333"/>
      <c r="DX254" s="333"/>
      <c r="DY254" s="333"/>
      <c r="DZ254" s="333"/>
      <c r="EA254" s="333"/>
      <c r="EB254" s="333"/>
      <c r="EC254" s="333"/>
      <c r="ED254" s="333"/>
      <c r="EE254" s="333"/>
      <c r="EF254" s="333"/>
      <c r="EG254" s="333"/>
      <c r="EH254" s="333"/>
      <c r="EI254" s="333"/>
      <c r="EJ254" s="333"/>
      <c r="EK254" s="333"/>
      <c r="EL254" s="333"/>
      <c r="EM254" s="333"/>
      <c r="EN254" s="333"/>
      <c r="EO254" s="333"/>
      <c r="EP254" s="333"/>
      <c r="EQ254" s="333"/>
      <c r="ER254" s="333"/>
      <c r="ES254" s="333"/>
      <c r="ET254" s="333"/>
      <c r="EU254" s="333"/>
      <c r="EV254" s="333"/>
      <c r="EW254" s="333"/>
      <c r="EX254" s="333"/>
      <c r="EY254" s="333"/>
      <c r="EZ254" s="333"/>
      <c r="FA254" s="333"/>
      <c r="FB254" s="333"/>
      <c r="FC254" s="333"/>
      <c r="FD254" s="333"/>
      <c r="FE254" s="333"/>
      <c r="FF254" s="333"/>
      <c r="FG254" s="333"/>
      <c r="FH254" s="333"/>
      <c r="FI254" s="333"/>
      <c r="FJ254" s="333"/>
      <c r="FK254" s="333"/>
      <c r="FL254" s="333"/>
    </row>
    <row r="255" spans="13:226" ht="8.25" customHeight="1" x14ac:dyDescent="0.35">
      <c r="M255" s="333"/>
      <c r="N255" s="724"/>
      <c r="O255" s="1001"/>
      <c r="P255" s="975"/>
      <c r="Q255" s="975"/>
      <c r="R255" s="975"/>
      <c r="S255" s="1108"/>
      <c r="T255" s="1106"/>
      <c r="U255" s="1106"/>
      <c r="V255" s="1106"/>
      <c r="W255" s="333"/>
      <c r="X255" s="333"/>
      <c r="Y255" s="333"/>
      <c r="Z255" s="333"/>
      <c r="AA255" s="333"/>
      <c r="AB255" s="333"/>
      <c r="AC255" s="333"/>
      <c r="AD255" s="333"/>
      <c r="BC255" s="1106"/>
      <c r="BD255" s="1106"/>
      <c r="BE255" s="1106"/>
      <c r="BF255" s="1107"/>
      <c r="BG255" s="975"/>
      <c r="BH255" s="975"/>
      <c r="BI255" s="975"/>
      <c r="BJ255" s="975"/>
      <c r="BK255" s="975"/>
      <c r="BL255" s="975"/>
      <c r="BM255" s="975"/>
      <c r="BN255" s="975"/>
      <c r="BO255" s="1108"/>
      <c r="BP255" s="1106"/>
      <c r="BQ255" s="1106"/>
      <c r="BR255" s="1106"/>
      <c r="BZ255" s="1106"/>
      <c r="CA255" s="1106"/>
      <c r="CB255" s="1106"/>
      <c r="CC255" s="1107"/>
      <c r="CD255" s="975"/>
      <c r="CE255" s="975"/>
      <c r="CF255" s="975"/>
      <c r="CG255" s="975"/>
      <c r="CH255" s="975"/>
      <c r="CI255" s="975"/>
      <c r="CJ255" s="975"/>
      <c r="CK255" s="975"/>
      <c r="CL255" s="1108"/>
      <c r="CM255" s="1106"/>
      <c r="CN255" s="1106"/>
      <c r="CO255" s="1106"/>
      <c r="CP255" s="333"/>
      <c r="CQ255" s="333"/>
      <c r="CR255" s="333"/>
      <c r="CS255" s="1106">
        <v>513</v>
      </c>
      <c r="CT255" s="1106"/>
      <c r="CU255" s="1106"/>
      <c r="CV255" s="1107"/>
      <c r="CW255" s="1090" t="str">
        <f>TOTALS!$P$279</f>
        <v>TAG_513</v>
      </c>
      <c r="CX255" s="1090"/>
      <c r="CY255" s="1090"/>
      <c r="CZ255" s="1111"/>
      <c r="DA255" s="723"/>
      <c r="DB255" s="333"/>
      <c r="DC255" s="333"/>
      <c r="DD255" s="333"/>
      <c r="DE255" s="333"/>
      <c r="DF255" s="333"/>
      <c r="DG255" s="333"/>
      <c r="DH255" s="333"/>
      <c r="DI255" s="333"/>
      <c r="DJ255" s="333"/>
      <c r="DK255" s="333"/>
      <c r="DL255" s="333"/>
      <c r="DM255" s="333"/>
      <c r="DN255" s="333"/>
      <c r="DO255" s="333"/>
      <c r="DP255" s="333"/>
      <c r="DQ255" s="333"/>
      <c r="DR255" s="333"/>
      <c r="DS255" s="333"/>
      <c r="DT255" s="333"/>
      <c r="DU255" s="333"/>
      <c r="DV255" s="333"/>
      <c r="DW255" s="333"/>
      <c r="DX255" s="333"/>
      <c r="DY255" s="333"/>
      <c r="DZ255" s="333"/>
      <c r="EA255" s="333"/>
      <c r="EB255" s="333"/>
      <c r="EC255" s="333"/>
      <c r="ED255" s="333"/>
      <c r="EE255" s="333"/>
      <c r="EF255" s="333"/>
      <c r="EG255" s="333"/>
      <c r="EH255" s="333"/>
      <c r="EI255" s="333"/>
      <c r="EJ255" s="333"/>
      <c r="EK255" s="333"/>
      <c r="EL255" s="333"/>
      <c r="EM255" s="333"/>
      <c r="EN255" s="333"/>
      <c r="EO255" s="333"/>
      <c r="EP255" s="333"/>
      <c r="EQ255" s="333"/>
      <c r="ER255" s="333"/>
      <c r="ES255" s="333"/>
      <c r="ET255" s="333"/>
      <c r="EU255" s="333"/>
      <c r="EV255" s="333"/>
      <c r="EW255" s="333"/>
      <c r="EX255" s="333"/>
      <c r="EY255" s="333"/>
      <c r="EZ255" s="333"/>
      <c r="FA255" s="333"/>
      <c r="FB255" s="333"/>
      <c r="FC255" s="333"/>
      <c r="FD255" s="333"/>
      <c r="FE255" s="333"/>
      <c r="FF255" s="333"/>
      <c r="FG255" s="333"/>
      <c r="FH255" s="333"/>
      <c r="FI255" s="333"/>
      <c r="FJ255" s="333"/>
      <c r="FK255" s="333"/>
      <c r="FL255" s="333"/>
    </row>
    <row r="256" spans="13:226" ht="7.5" customHeight="1" x14ac:dyDescent="0.35">
      <c r="M256" s="333"/>
      <c r="N256" s="724"/>
      <c r="O256" s="1001"/>
      <c r="P256" s="975"/>
      <c r="Q256" s="975"/>
      <c r="R256" s="975"/>
      <c r="S256" s="1108"/>
      <c r="T256" s="1106"/>
      <c r="U256" s="1106"/>
      <c r="V256" s="1106"/>
      <c r="W256" s="333"/>
      <c r="X256" s="333"/>
      <c r="Y256" s="333"/>
      <c r="Z256" s="333"/>
      <c r="AA256" s="333"/>
      <c r="AB256" s="333"/>
      <c r="AC256" s="333"/>
      <c r="AD256" s="333"/>
      <c r="BC256" s="1106"/>
      <c r="BD256" s="1106"/>
      <c r="BE256" s="1106"/>
      <c r="BF256" s="1107"/>
      <c r="BG256" s="975"/>
      <c r="BH256" s="975"/>
      <c r="BI256" s="975"/>
      <c r="BJ256" s="975"/>
      <c r="BK256" s="975"/>
      <c r="BL256" s="975"/>
      <c r="BM256" s="975"/>
      <c r="BN256" s="975"/>
      <c r="BO256" s="1108"/>
      <c r="BP256" s="1106"/>
      <c r="BQ256" s="1106"/>
      <c r="BR256" s="1106"/>
      <c r="BZ256" s="1106"/>
      <c r="CA256" s="1106"/>
      <c r="CB256" s="1106"/>
      <c r="CC256" s="1107"/>
      <c r="CD256" s="975"/>
      <c r="CE256" s="975"/>
      <c r="CF256" s="975"/>
      <c r="CG256" s="975"/>
      <c r="CH256" s="975"/>
      <c r="CI256" s="975"/>
      <c r="CJ256" s="975"/>
      <c r="CK256" s="975"/>
      <c r="CL256" s="1108"/>
      <c r="CM256" s="1106"/>
      <c r="CN256" s="1106"/>
      <c r="CO256" s="1106"/>
      <c r="CP256" s="333"/>
      <c r="CQ256" s="333"/>
      <c r="CR256" s="333"/>
      <c r="CS256" s="1106"/>
      <c r="CT256" s="1106"/>
      <c r="CU256" s="1106"/>
      <c r="CV256" s="1107"/>
      <c r="CW256" s="1090"/>
      <c r="CX256" s="1090"/>
      <c r="CY256" s="1090"/>
      <c r="CZ256" s="1111"/>
      <c r="DA256" s="723"/>
      <c r="DB256" s="333"/>
      <c r="DC256" s="333"/>
      <c r="DD256" s="333"/>
      <c r="DE256" s="333"/>
      <c r="DF256" s="333"/>
      <c r="DG256" s="333"/>
      <c r="DH256" s="333"/>
      <c r="DI256" s="333"/>
      <c r="DJ256" s="333"/>
      <c r="DK256" s="333"/>
      <c r="DL256" s="333"/>
      <c r="DM256" s="333"/>
      <c r="DN256" s="333"/>
      <c r="DO256" s="333"/>
      <c r="DP256" s="333"/>
      <c r="DQ256" s="333"/>
      <c r="DR256" s="333"/>
      <c r="DS256" s="333"/>
      <c r="DT256" s="333"/>
      <c r="DU256" s="333"/>
      <c r="DV256" s="333"/>
      <c r="DW256" s="333"/>
      <c r="DX256" s="333"/>
      <c r="DY256" s="333"/>
      <c r="DZ256" s="333"/>
      <c r="EA256" s="333"/>
      <c r="EB256" s="333"/>
      <c r="EC256" s="333"/>
      <c r="ED256" s="333"/>
      <c r="EE256" s="333"/>
      <c r="EF256" s="333"/>
      <c r="EG256" s="333"/>
      <c r="EH256" s="333"/>
      <c r="EI256" s="333"/>
      <c r="EJ256" s="333"/>
      <c r="EK256" s="333"/>
      <c r="EL256" s="333"/>
      <c r="EM256" s="333"/>
      <c r="EN256" s="333"/>
      <c r="EO256" s="333"/>
      <c r="EP256" s="333"/>
      <c r="EQ256" s="333"/>
      <c r="ER256" s="333"/>
      <c r="ES256" s="333"/>
      <c r="ET256" s="333"/>
      <c r="EU256" s="333"/>
      <c r="EV256" s="333"/>
      <c r="EW256" s="333"/>
      <c r="EX256" s="333"/>
      <c r="EY256" s="333"/>
      <c r="EZ256" s="333"/>
      <c r="FA256" s="333"/>
      <c r="FB256" s="333"/>
      <c r="FC256" s="333"/>
      <c r="FD256" s="333"/>
      <c r="FE256" s="333"/>
      <c r="FF256" s="333"/>
    </row>
    <row r="257" spans="13:162" ht="7.5" customHeight="1" x14ac:dyDescent="0.35">
      <c r="M257" s="333"/>
      <c r="N257" s="724"/>
      <c r="O257" s="333"/>
      <c r="P257" s="333"/>
      <c r="Q257" s="333"/>
      <c r="R257" s="333"/>
      <c r="S257" s="333"/>
      <c r="T257" s="333"/>
      <c r="U257" s="333"/>
      <c r="V257" s="333"/>
      <c r="W257" s="333"/>
      <c r="X257" s="333"/>
      <c r="Y257" s="333"/>
      <c r="Z257" s="333"/>
      <c r="AA257" s="333"/>
      <c r="AB257" s="333"/>
      <c r="AC257" s="333"/>
      <c r="AD257" s="333"/>
      <c r="BC257" s="1106"/>
      <c r="BD257" s="1106"/>
      <c r="BE257" s="1106"/>
      <c r="BF257" s="1107"/>
      <c r="BG257" s="975"/>
      <c r="BH257" s="975"/>
      <c r="BI257" s="975"/>
      <c r="BJ257" s="975"/>
      <c r="BK257" s="975"/>
      <c r="BL257" s="975"/>
      <c r="BM257" s="975"/>
      <c r="BN257" s="975"/>
      <c r="BO257" s="1108"/>
      <c r="BP257" s="1106"/>
      <c r="BQ257" s="1106"/>
      <c r="BR257" s="1106"/>
      <c r="BZ257" s="1106"/>
      <c r="CA257" s="1106"/>
      <c r="CB257" s="1106"/>
      <c r="CC257" s="1107"/>
      <c r="CD257" s="975"/>
      <c r="CE257" s="975"/>
      <c r="CF257" s="975"/>
      <c r="CG257" s="975"/>
      <c r="CH257" s="975"/>
      <c r="CI257" s="975"/>
      <c r="CJ257" s="975"/>
      <c r="CK257" s="975"/>
      <c r="CL257" s="1108"/>
      <c r="CM257" s="1106"/>
      <c r="CN257" s="1106"/>
      <c r="CO257" s="1106"/>
      <c r="CS257" s="1106"/>
      <c r="CT257" s="1106"/>
      <c r="CU257" s="1106"/>
      <c r="CV257" s="1107"/>
      <c r="CW257" s="1090"/>
      <c r="CX257" s="1090"/>
      <c r="CY257" s="1090"/>
      <c r="CZ257" s="1111"/>
      <c r="DA257" s="695"/>
      <c r="DF257" s="333"/>
      <c r="DG257" s="333"/>
      <c r="DH257" s="333"/>
      <c r="DI257" s="333"/>
      <c r="DJ257" s="333"/>
      <c r="DS257" s="333"/>
      <c r="DT257" s="333"/>
      <c r="DU257" s="333"/>
      <c r="DV257" s="333"/>
      <c r="DW257" s="333"/>
      <c r="DX257" s="333"/>
      <c r="DY257" s="333"/>
      <c r="DZ257" s="333"/>
      <c r="EA257" s="333"/>
      <c r="EB257" s="333"/>
      <c r="EC257" s="333"/>
      <c r="ED257" s="333"/>
      <c r="EE257" s="333"/>
      <c r="EF257" s="333"/>
      <c r="EG257" s="333"/>
      <c r="EH257" s="333"/>
      <c r="EJ257" s="333"/>
      <c r="EK257" s="333"/>
      <c r="EL257" s="333"/>
      <c r="EM257" s="333"/>
      <c r="EN257" s="333"/>
      <c r="EO257" s="333"/>
      <c r="EP257" s="333"/>
      <c r="EQ257" s="333"/>
      <c r="ER257" s="333"/>
      <c r="ES257" s="333"/>
      <c r="ET257" s="333"/>
      <c r="EU257" s="333"/>
      <c r="EV257" s="333"/>
      <c r="EW257" s="333"/>
      <c r="EX257" s="333"/>
      <c r="EY257" s="333"/>
      <c r="EZ257" s="333"/>
      <c r="FA257" s="333"/>
      <c r="FB257" s="333"/>
      <c r="FC257" s="333"/>
      <c r="FD257" s="333"/>
      <c r="FE257" s="333"/>
      <c r="FF257" s="333"/>
    </row>
    <row r="258" spans="13:162" ht="7.5" customHeight="1" x14ac:dyDescent="0.35">
      <c r="N258" s="698"/>
      <c r="CS258" s="1106"/>
      <c r="CT258" s="1106"/>
      <c r="CU258" s="1106"/>
      <c r="CV258" s="1107"/>
      <c r="CW258" s="1090"/>
      <c r="CX258" s="1090"/>
      <c r="CY258" s="1090"/>
      <c r="CZ258" s="1111"/>
      <c r="DA258" s="695"/>
      <c r="EA258" s="333"/>
    </row>
    <row r="259" spans="13:162" ht="7.5" customHeight="1" x14ac:dyDescent="0.35">
      <c r="N259" s="698"/>
      <c r="V259" s="945">
        <v>553</v>
      </c>
      <c r="W259" s="945"/>
      <c r="X259" s="945"/>
      <c r="Y259" s="945"/>
      <c r="Z259" s="945">
        <v>552</v>
      </c>
      <c r="AA259" s="945"/>
      <c r="AB259" s="945"/>
      <c r="AC259" s="945"/>
      <c r="AD259" s="945">
        <v>551</v>
      </c>
      <c r="AE259" s="945"/>
      <c r="AF259" s="945"/>
      <c r="AG259" s="945"/>
      <c r="AH259" s="945">
        <v>550</v>
      </c>
      <c r="AI259" s="945"/>
      <c r="AJ259" s="945"/>
      <c r="AK259" s="945"/>
      <c r="CS259" s="1106">
        <v>514</v>
      </c>
      <c r="CT259" s="1106"/>
      <c r="CU259" s="1106"/>
      <c r="CV259" s="1107"/>
      <c r="CW259" s="1112" t="str">
        <f>TOTALS!$P$280</f>
        <v>TAG_514</v>
      </c>
      <c r="CX259" s="1113"/>
      <c r="CY259" s="1113"/>
      <c r="CZ259" s="1113"/>
      <c r="DA259" s="695"/>
    </row>
    <row r="260" spans="13:162" ht="7.5" customHeight="1" x14ac:dyDescent="0.35">
      <c r="N260" s="698"/>
      <c r="V260" s="945"/>
      <c r="W260" s="945"/>
      <c r="X260" s="945"/>
      <c r="Y260" s="945"/>
      <c r="Z260" s="945"/>
      <c r="AA260" s="945"/>
      <c r="AB260" s="945"/>
      <c r="AC260" s="945"/>
      <c r="AD260" s="945"/>
      <c r="AE260" s="945"/>
      <c r="AF260" s="945"/>
      <c r="AG260" s="945"/>
      <c r="AH260" s="945"/>
      <c r="AI260" s="945"/>
      <c r="AJ260" s="945"/>
      <c r="AK260" s="945"/>
      <c r="CS260" s="1106"/>
      <c r="CT260" s="1106"/>
      <c r="CU260" s="1106"/>
      <c r="CV260" s="1107"/>
      <c r="CW260" s="1114"/>
      <c r="CX260" s="1115"/>
      <c r="CY260" s="1115"/>
      <c r="CZ260" s="1115"/>
      <c r="DA260" s="695"/>
    </row>
    <row r="261" spans="13:162" ht="7.5" customHeight="1" x14ac:dyDescent="0.35">
      <c r="N261" s="698"/>
      <c r="V261" s="945"/>
      <c r="W261" s="945"/>
      <c r="X261" s="945"/>
      <c r="Y261" s="945"/>
      <c r="Z261" s="945"/>
      <c r="AA261" s="945"/>
      <c r="AB261" s="945"/>
      <c r="AC261" s="945"/>
      <c r="AD261" s="945"/>
      <c r="AE261" s="945"/>
      <c r="AF261" s="945"/>
      <c r="AG261" s="945"/>
      <c r="AH261" s="945"/>
      <c r="AI261" s="945"/>
      <c r="AJ261" s="945"/>
      <c r="AK261" s="945"/>
      <c r="CS261" s="1106"/>
      <c r="CT261" s="1106"/>
      <c r="CU261" s="1106"/>
      <c r="CV261" s="1107"/>
      <c r="CW261" s="1114"/>
      <c r="CX261" s="1115"/>
      <c r="CY261" s="1115"/>
      <c r="CZ261" s="1115"/>
      <c r="DA261" s="695"/>
    </row>
    <row r="262" spans="13:162" ht="7.5" customHeight="1" x14ac:dyDescent="0.35">
      <c r="N262" s="698"/>
      <c r="V262" s="977"/>
      <c r="W262" s="977"/>
      <c r="X262" s="977"/>
      <c r="Y262" s="977"/>
      <c r="Z262" s="977"/>
      <c r="AA262" s="977"/>
      <c r="AB262" s="977"/>
      <c r="AC262" s="977"/>
      <c r="AD262" s="977"/>
      <c r="AE262" s="977"/>
      <c r="AF262" s="977"/>
      <c r="AG262" s="977"/>
      <c r="AH262" s="977"/>
      <c r="AI262" s="977"/>
      <c r="AJ262" s="977"/>
      <c r="AK262" s="977"/>
      <c r="CS262" s="1106"/>
      <c r="CT262" s="1106"/>
      <c r="CU262" s="1106"/>
      <c r="CV262" s="1107"/>
      <c r="CW262" s="1116"/>
      <c r="CX262" s="1117"/>
      <c r="CY262" s="1117"/>
      <c r="CZ262" s="1117"/>
      <c r="DA262" s="695"/>
    </row>
    <row r="263" spans="13:162" ht="7.5" customHeight="1" x14ac:dyDescent="0.35">
      <c r="N263" s="698"/>
      <c r="V263" s="975" t="str">
        <f>TOTALS!$P$319</f>
        <v>TAG_553</v>
      </c>
      <c r="W263" s="975"/>
      <c r="X263" s="975"/>
      <c r="Y263" s="975"/>
      <c r="Z263" s="975" t="str">
        <f>TOTALS!$P$318</f>
        <v>TAG_552</v>
      </c>
      <c r="AA263" s="975"/>
      <c r="AB263" s="975"/>
      <c r="AC263" s="975"/>
      <c r="AD263" s="975" t="str">
        <f>TOTALS!$P$317</f>
        <v>TAG_551</v>
      </c>
      <c r="AE263" s="975"/>
      <c r="AF263" s="975"/>
      <c r="AG263" s="975"/>
      <c r="AH263" s="975" t="str">
        <f>TOTALS!$P$316</f>
        <v>TAG_550</v>
      </c>
      <c r="AI263" s="975"/>
      <c r="AJ263" s="975"/>
      <c r="AK263" s="975"/>
      <c r="CS263" s="1106">
        <v>515</v>
      </c>
      <c r="CT263" s="1106"/>
      <c r="CU263" s="1106"/>
      <c r="CV263" s="1107"/>
      <c r="CW263" s="1112" t="str">
        <f>TOTALS!$P$281</f>
        <v>TAG_515</v>
      </c>
      <c r="CX263" s="1113"/>
      <c r="CY263" s="1113"/>
      <c r="CZ263" s="1113"/>
      <c r="DA263" s="695"/>
    </row>
    <row r="264" spans="13:162" ht="7.5" customHeight="1" thickBot="1" x14ac:dyDescent="0.4">
      <c r="N264" s="698"/>
      <c r="V264" s="975"/>
      <c r="W264" s="975"/>
      <c r="X264" s="975"/>
      <c r="Y264" s="975"/>
      <c r="Z264" s="975"/>
      <c r="AA264" s="975"/>
      <c r="AB264" s="975"/>
      <c r="AC264" s="975"/>
      <c r="AD264" s="975"/>
      <c r="AE264" s="975"/>
      <c r="AF264" s="975"/>
      <c r="AG264" s="975"/>
      <c r="AH264" s="975"/>
      <c r="AI264" s="975"/>
      <c r="AJ264" s="975"/>
      <c r="AK264" s="975"/>
      <c r="AX264" s="658"/>
      <c r="AY264" s="658"/>
      <c r="AZ264" s="658"/>
      <c r="CS264" s="1106"/>
      <c r="CT264" s="1106"/>
      <c r="CU264" s="1106"/>
      <c r="CV264" s="1107"/>
      <c r="CW264" s="1114"/>
      <c r="CX264" s="1115"/>
      <c r="CY264" s="1115"/>
      <c r="CZ264" s="1115"/>
      <c r="DA264" s="695"/>
    </row>
    <row r="265" spans="13:162" ht="7.5" customHeight="1" thickTop="1" x14ac:dyDescent="0.35">
      <c r="N265" s="698"/>
      <c r="V265" s="975"/>
      <c r="W265" s="975"/>
      <c r="X265" s="975"/>
      <c r="Y265" s="975"/>
      <c r="Z265" s="975"/>
      <c r="AA265" s="975"/>
      <c r="AB265" s="975"/>
      <c r="AC265" s="975"/>
      <c r="AD265" s="975"/>
      <c r="AE265" s="975"/>
      <c r="AF265" s="975"/>
      <c r="AG265" s="975"/>
      <c r="AH265" s="975"/>
      <c r="AI265" s="975"/>
      <c r="AJ265" s="975"/>
      <c r="AK265" s="975"/>
      <c r="AX265" s="722"/>
      <c r="AY265" s="650"/>
      <c r="AZ265" s="650"/>
      <c r="BA265" s="650"/>
      <c r="BB265" s="650"/>
      <c r="BC265" s="650"/>
      <c r="BD265" s="650"/>
      <c r="BE265" s="650"/>
      <c r="BF265" s="650"/>
      <c r="BG265" s="650"/>
      <c r="BH265" s="708"/>
      <c r="BI265" s="695"/>
      <c r="CS265" s="1106"/>
      <c r="CT265" s="1106"/>
      <c r="CU265" s="1106"/>
      <c r="CV265" s="1107"/>
      <c r="CW265" s="1114"/>
      <c r="CX265" s="1115"/>
      <c r="CY265" s="1115"/>
      <c r="CZ265" s="1115"/>
      <c r="DA265" s="695"/>
    </row>
    <row r="266" spans="13:162" ht="7.5" customHeight="1" thickBot="1" x14ac:dyDescent="0.4">
      <c r="N266" s="698"/>
      <c r="V266" s="1105"/>
      <c r="W266" s="1105"/>
      <c r="X266" s="1105"/>
      <c r="Y266" s="1105"/>
      <c r="Z266" s="1105"/>
      <c r="AA266" s="1105"/>
      <c r="AB266" s="1105"/>
      <c r="AC266" s="1105"/>
      <c r="AD266" s="1105"/>
      <c r="AE266" s="1105"/>
      <c r="AF266" s="1105"/>
      <c r="AG266" s="1105"/>
      <c r="AH266" s="1105"/>
      <c r="AI266" s="1105"/>
      <c r="AJ266" s="1105"/>
      <c r="AK266" s="1105"/>
      <c r="AN266" s="945">
        <v>543</v>
      </c>
      <c r="AO266" s="945"/>
      <c r="AP266" s="945"/>
      <c r="AQ266" s="945"/>
      <c r="AR266" s="945">
        <v>542</v>
      </c>
      <c r="AS266" s="945"/>
      <c r="AT266" s="945"/>
      <c r="AU266" s="945"/>
      <c r="AX266" s="695"/>
      <c r="BI266" s="695"/>
      <c r="BL266" s="945">
        <v>521</v>
      </c>
      <c r="BM266" s="945"/>
      <c r="BN266" s="945"/>
      <c r="BO266" s="945"/>
      <c r="BP266" s="945">
        <v>520</v>
      </c>
      <c r="BQ266" s="945"/>
      <c r="BR266" s="945"/>
      <c r="BS266" s="945"/>
      <c r="BT266" s="945">
        <v>519</v>
      </c>
      <c r="BU266" s="945"/>
      <c r="BV266" s="945"/>
      <c r="BW266" s="945"/>
      <c r="CA266" s="945">
        <v>518</v>
      </c>
      <c r="CB266" s="945"/>
      <c r="CC266" s="945"/>
      <c r="CD266" s="945"/>
      <c r="CE266" s="945">
        <v>517</v>
      </c>
      <c r="CF266" s="945"/>
      <c r="CG266" s="945"/>
      <c r="CH266" s="945"/>
      <c r="CI266" s="945">
        <v>516</v>
      </c>
      <c r="CJ266" s="945"/>
      <c r="CK266" s="945"/>
      <c r="CL266" s="945"/>
      <c r="CS266" s="1106"/>
      <c r="CT266" s="1106"/>
      <c r="CU266" s="1106"/>
      <c r="CV266" s="1107"/>
      <c r="CW266" s="1116"/>
      <c r="CX266" s="1117"/>
      <c r="CY266" s="1117"/>
      <c r="CZ266" s="1117"/>
      <c r="DA266" s="695"/>
    </row>
    <row r="267" spans="13:162" ht="7.5" customHeight="1" thickTop="1" x14ac:dyDescent="0.35">
      <c r="O267" s="650"/>
      <c r="P267" s="650"/>
      <c r="Q267" s="650"/>
      <c r="R267" s="650"/>
      <c r="S267" s="650"/>
      <c r="T267" s="650"/>
      <c r="U267" s="650"/>
      <c r="V267" s="650"/>
      <c r="W267" s="650"/>
      <c r="X267" s="650"/>
      <c r="Y267" s="650"/>
      <c r="Z267" s="650"/>
      <c r="AA267" s="650"/>
      <c r="AB267" s="650"/>
      <c r="AC267" s="650"/>
      <c r="AD267" s="650"/>
      <c r="AE267" s="650"/>
      <c r="AF267" s="650"/>
      <c r="AG267" s="650"/>
      <c r="AH267" s="650"/>
      <c r="AI267" s="650"/>
      <c r="AJ267" s="650"/>
      <c r="AK267" s="650"/>
      <c r="AL267" s="695"/>
      <c r="AN267" s="945"/>
      <c r="AO267" s="945"/>
      <c r="AP267" s="945"/>
      <c r="AQ267" s="945"/>
      <c r="AR267" s="945"/>
      <c r="AS267" s="945"/>
      <c r="AT267" s="945"/>
      <c r="AU267" s="945"/>
      <c r="AX267" s="695"/>
      <c r="BI267" s="695"/>
      <c r="BL267" s="945"/>
      <c r="BM267" s="945"/>
      <c r="BN267" s="945"/>
      <c r="BO267" s="945"/>
      <c r="BP267" s="945"/>
      <c r="BQ267" s="945"/>
      <c r="BR267" s="945"/>
      <c r="BS267" s="945"/>
      <c r="BT267" s="945"/>
      <c r="BU267" s="945"/>
      <c r="BV267" s="945"/>
      <c r="BW267" s="945"/>
      <c r="CA267" s="945"/>
      <c r="CB267" s="945"/>
      <c r="CC267" s="945"/>
      <c r="CD267" s="945"/>
      <c r="CE267" s="945"/>
      <c r="CF267" s="945"/>
      <c r="CG267" s="945"/>
      <c r="CH267" s="945"/>
      <c r="CI267" s="945"/>
      <c r="CJ267" s="945"/>
      <c r="CK267" s="945"/>
      <c r="CL267" s="945"/>
      <c r="DA267" s="695"/>
    </row>
    <row r="268" spans="13:162" ht="7.5" customHeight="1" x14ac:dyDescent="0.35">
      <c r="AL268" s="695"/>
      <c r="AN268" s="945"/>
      <c r="AO268" s="945"/>
      <c r="AP268" s="945"/>
      <c r="AQ268" s="945"/>
      <c r="AR268" s="945"/>
      <c r="AS268" s="945"/>
      <c r="AT268" s="945"/>
      <c r="AU268" s="945"/>
      <c r="AX268" s="695"/>
      <c r="BI268" s="695"/>
      <c r="BL268" s="945"/>
      <c r="BM268" s="945"/>
      <c r="BN268" s="945"/>
      <c r="BO268" s="945"/>
      <c r="BP268" s="945"/>
      <c r="BQ268" s="945"/>
      <c r="BR268" s="945"/>
      <c r="BS268" s="945"/>
      <c r="BT268" s="945"/>
      <c r="BU268" s="945"/>
      <c r="BV268" s="945"/>
      <c r="BW268" s="945"/>
      <c r="CA268" s="945"/>
      <c r="CB268" s="945"/>
      <c r="CC268" s="945"/>
      <c r="CD268" s="945"/>
      <c r="CE268" s="945"/>
      <c r="CF268" s="945"/>
      <c r="CG268" s="945"/>
      <c r="CH268" s="945"/>
      <c r="CI268" s="945"/>
      <c r="CJ268" s="945"/>
      <c r="CK268" s="945"/>
      <c r="CL268" s="945"/>
      <c r="DA268" s="695"/>
    </row>
    <row r="269" spans="13:162" ht="7.5" customHeight="1" thickBot="1" x14ac:dyDescent="0.4">
      <c r="AL269" s="695"/>
      <c r="AN269" s="977"/>
      <c r="AO269" s="977"/>
      <c r="AP269" s="977"/>
      <c r="AQ269" s="977"/>
      <c r="AR269" s="977"/>
      <c r="AS269" s="977"/>
      <c r="AT269" s="977"/>
      <c r="AU269" s="977"/>
      <c r="AX269" s="695"/>
      <c r="BI269" s="695"/>
      <c r="BL269" s="977"/>
      <c r="BM269" s="977"/>
      <c r="BN269" s="977"/>
      <c r="BO269" s="977"/>
      <c r="BP269" s="977"/>
      <c r="BQ269" s="977"/>
      <c r="BR269" s="977"/>
      <c r="BS269" s="977"/>
      <c r="BT269" s="977"/>
      <c r="BU269" s="977"/>
      <c r="BV269" s="977"/>
      <c r="BW269" s="977"/>
      <c r="CA269" s="977"/>
      <c r="CB269" s="977"/>
      <c r="CC269" s="977"/>
      <c r="CD269" s="977"/>
      <c r="CE269" s="977"/>
      <c r="CF269" s="977"/>
      <c r="CG269" s="977"/>
      <c r="CH269" s="977"/>
      <c r="CI269" s="977"/>
      <c r="CJ269" s="977"/>
      <c r="CK269" s="977"/>
      <c r="CL269" s="977"/>
      <c r="DA269" s="695"/>
    </row>
    <row r="270" spans="13:162" ht="7.5" customHeight="1" thickTop="1" x14ac:dyDescent="0.35">
      <c r="AL270" s="695"/>
      <c r="AN270" s="975" t="str">
        <f>TOTALS!$P$309</f>
        <v>TAG_543</v>
      </c>
      <c r="AO270" s="975"/>
      <c r="AP270" s="975"/>
      <c r="AQ270" s="975"/>
      <c r="AR270" s="975" t="str">
        <f>TOTALS!$P$308</f>
        <v>TAG_542</v>
      </c>
      <c r="AS270" s="975"/>
      <c r="AT270" s="975"/>
      <c r="AU270" s="975"/>
      <c r="AX270" s="695"/>
      <c r="BI270" s="695"/>
      <c r="BL270" s="1118" t="str">
        <f>TOTALS!$P$287</f>
        <v>TAG_521</v>
      </c>
      <c r="BM270" s="1118"/>
      <c r="BN270" s="1118"/>
      <c r="BO270" s="1118"/>
      <c r="BP270" s="1118" t="str">
        <f>TOTALS!$P$286</f>
        <v>TAG_520</v>
      </c>
      <c r="BQ270" s="1118"/>
      <c r="BR270" s="1118"/>
      <c r="BS270" s="1118"/>
      <c r="BT270" s="1118" t="str">
        <f>TOTALS!$P$285</f>
        <v>TAG_519</v>
      </c>
      <c r="BU270" s="1118"/>
      <c r="BV270" s="1118"/>
      <c r="BW270" s="1118"/>
      <c r="CA270" s="1118" t="str">
        <f>TOTALS!$P$284</f>
        <v>TAG_518</v>
      </c>
      <c r="CB270" s="1118"/>
      <c r="CC270" s="1118"/>
      <c r="CD270" s="1118"/>
      <c r="CE270" s="1118" t="str">
        <f>TOTALS!$P$283</f>
        <v>TAG_517</v>
      </c>
      <c r="CF270" s="1118"/>
      <c r="CG270" s="1118"/>
      <c r="CH270" s="1118"/>
      <c r="CI270" s="1118" t="str">
        <f>TOTALS!$P$282</f>
        <v>TAG_516</v>
      </c>
      <c r="CJ270" s="1118"/>
      <c r="CK270" s="1118"/>
      <c r="CL270" s="1118"/>
      <c r="CO270" s="722"/>
      <c r="CP270" s="650"/>
      <c r="CQ270" s="650"/>
      <c r="CR270" s="650"/>
      <c r="CS270" s="650"/>
      <c r="CT270" s="650"/>
      <c r="CU270" s="650"/>
      <c r="CV270" s="650"/>
      <c r="CW270" s="650"/>
      <c r="CX270" s="650"/>
      <c r="CY270" s="650"/>
      <c r="CZ270" s="650"/>
    </row>
    <row r="271" spans="13:162" ht="7.5" customHeight="1" x14ac:dyDescent="0.35">
      <c r="AL271" s="695"/>
      <c r="AN271" s="975"/>
      <c r="AO271" s="975"/>
      <c r="AP271" s="975"/>
      <c r="AQ271" s="975"/>
      <c r="AR271" s="975"/>
      <c r="AS271" s="975"/>
      <c r="AT271" s="975"/>
      <c r="AU271" s="975"/>
      <c r="AX271" s="695"/>
      <c r="BI271" s="695"/>
      <c r="BL271" s="1118"/>
      <c r="BM271" s="1118"/>
      <c r="BN271" s="1118"/>
      <c r="BO271" s="1118"/>
      <c r="BP271" s="1118"/>
      <c r="BQ271" s="1118"/>
      <c r="BR271" s="1118"/>
      <c r="BS271" s="1118"/>
      <c r="BT271" s="1118"/>
      <c r="BU271" s="1118"/>
      <c r="BV271" s="1118"/>
      <c r="BW271" s="1118"/>
      <c r="CA271" s="1118"/>
      <c r="CB271" s="1118"/>
      <c r="CC271" s="1118"/>
      <c r="CD271" s="1118"/>
      <c r="CE271" s="1118"/>
      <c r="CF271" s="1118"/>
      <c r="CG271" s="1118"/>
      <c r="CH271" s="1118"/>
      <c r="CI271" s="1118"/>
      <c r="CJ271" s="1118"/>
      <c r="CK271" s="1118"/>
      <c r="CL271" s="1118"/>
      <c r="CO271" s="695"/>
    </row>
    <row r="272" spans="13:162" ht="7.5" customHeight="1" x14ac:dyDescent="0.35">
      <c r="AL272" s="695"/>
      <c r="AN272" s="975"/>
      <c r="AO272" s="975"/>
      <c r="AP272" s="975"/>
      <c r="AQ272" s="975"/>
      <c r="AR272" s="975"/>
      <c r="AS272" s="975"/>
      <c r="AT272" s="975"/>
      <c r="AU272" s="975"/>
      <c r="AX272" s="695"/>
      <c r="BI272" s="695"/>
      <c r="BL272" s="1118"/>
      <c r="BM272" s="1118"/>
      <c r="BN272" s="1118"/>
      <c r="BO272" s="1118"/>
      <c r="BP272" s="1118"/>
      <c r="BQ272" s="1118"/>
      <c r="BR272" s="1118"/>
      <c r="BS272" s="1118"/>
      <c r="BT272" s="1118"/>
      <c r="BU272" s="1118"/>
      <c r="BV272" s="1118"/>
      <c r="BW272" s="1118"/>
      <c r="CA272" s="1118"/>
      <c r="CB272" s="1118"/>
      <c r="CC272" s="1118"/>
      <c r="CD272" s="1118"/>
      <c r="CE272" s="1118"/>
      <c r="CF272" s="1118"/>
      <c r="CG272" s="1118"/>
      <c r="CH272" s="1118"/>
      <c r="CI272" s="1118"/>
      <c r="CJ272" s="1118"/>
      <c r="CK272" s="1118"/>
      <c r="CL272" s="1118"/>
      <c r="CO272" s="695"/>
    </row>
    <row r="273" spans="38:93" ht="7.5" customHeight="1" thickBot="1" x14ac:dyDescent="0.4">
      <c r="AL273" s="695"/>
      <c r="AN273" s="1105"/>
      <c r="AO273" s="1105"/>
      <c r="AP273" s="1105"/>
      <c r="AQ273" s="1105"/>
      <c r="AR273" s="1105"/>
      <c r="AS273" s="1105"/>
      <c r="AT273" s="1105"/>
      <c r="AU273" s="1105"/>
      <c r="AX273" s="803"/>
      <c r="AY273" s="804"/>
      <c r="AZ273" s="804"/>
      <c r="BA273" s="804"/>
      <c r="BB273" s="804"/>
      <c r="BC273" s="804"/>
      <c r="BD273" s="804"/>
      <c r="BE273" s="804"/>
      <c r="BF273" s="804"/>
      <c r="BG273" s="804"/>
      <c r="BH273" s="805"/>
      <c r="BI273" s="695"/>
      <c r="BL273" s="1119"/>
      <c r="BM273" s="1119"/>
      <c r="BN273" s="1119"/>
      <c r="BO273" s="1119"/>
      <c r="BP273" s="1119"/>
      <c r="BQ273" s="1119"/>
      <c r="BR273" s="1119"/>
      <c r="BS273" s="1119"/>
      <c r="BT273" s="1119"/>
      <c r="BU273" s="1119"/>
      <c r="BV273" s="1119"/>
      <c r="BW273" s="1119"/>
      <c r="CA273" s="1119"/>
      <c r="CB273" s="1119"/>
      <c r="CC273" s="1119"/>
      <c r="CD273" s="1119"/>
      <c r="CE273" s="1119"/>
      <c r="CF273" s="1119"/>
      <c r="CG273" s="1119"/>
      <c r="CH273" s="1119"/>
      <c r="CI273" s="1119"/>
      <c r="CJ273" s="1119"/>
      <c r="CK273" s="1119"/>
      <c r="CL273" s="1119"/>
      <c r="CO273" s="695"/>
    </row>
    <row r="274" spans="38:93" ht="7.5" customHeight="1" thickTop="1" x14ac:dyDescent="0.35">
      <c r="AL274" s="650"/>
      <c r="AM274" s="650"/>
      <c r="AN274" s="650"/>
      <c r="AO274" s="650"/>
      <c r="AP274" s="650"/>
      <c r="AQ274" s="650"/>
      <c r="AR274" s="650"/>
      <c r="AS274" s="650"/>
      <c r="AT274" s="650"/>
      <c r="AU274" s="650"/>
      <c r="AV274" s="650"/>
      <c r="AW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row>
  </sheetData>
  <mergeCells count="886">
    <mergeCell ref="CW239:CZ242"/>
    <mergeCell ref="BS222:BV225"/>
    <mergeCell ref="BW222:BZ225"/>
    <mergeCell ref="CW243:CZ246"/>
    <mergeCell ref="CS239:CV242"/>
    <mergeCell ref="CS243:CV246"/>
    <mergeCell ref="CD245:CG248"/>
    <mergeCell ref="CH245:CK248"/>
    <mergeCell ref="BK237:BN240"/>
    <mergeCell ref="BK241:BN244"/>
    <mergeCell ref="CD237:CG240"/>
    <mergeCell ref="CH237:CK240"/>
    <mergeCell ref="CL237:CO240"/>
    <mergeCell ref="Y218:AB221"/>
    <mergeCell ref="AC218:AF221"/>
    <mergeCell ref="AG218:AJ221"/>
    <mergeCell ref="AK218:AN221"/>
    <mergeCell ref="AO218:AR221"/>
    <mergeCell ref="BS218:BV221"/>
    <mergeCell ref="BW218:BZ221"/>
    <mergeCell ref="CD241:CG244"/>
    <mergeCell ref="CH241:CK244"/>
    <mergeCell ref="BO222:BR225"/>
    <mergeCell ref="BO218:BR221"/>
    <mergeCell ref="AO222:AR225"/>
    <mergeCell ref="CA218:CD221"/>
    <mergeCell ref="CA222:CD225"/>
    <mergeCell ref="BZ237:CC240"/>
    <mergeCell ref="BZ241:CC244"/>
    <mergeCell ref="BO237:BR240"/>
    <mergeCell ref="BO241:BR244"/>
    <mergeCell ref="CI270:CL273"/>
    <mergeCell ref="CL241:CO244"/>
    <mergeCell ref="CL245:CO248"/>
    <mergeCell ref="BZ245:CC248"/>
    <mergeCell ref="AN266:AQ269"/>
    <mergeCell ref="AR266:AU269"/>
    <mergeCell ref="BL266:BO269"/>
    <mergeCell ref="BP266:BS269"/>
    <mergeCell ref="BT266:BW269"/>
    <mergeCell ref="BO245:BR248"/>
    <mergeCell ref="CE270:CH273"/>
    <mergeCell ref="BK250:BN253"/>
    <mergeCell ref="BK254:BN257"/>
    <mergeCell ref="BL270:BO273"/>
    <mergeCell ref="BP270:BS273"/>
    <mergeCell ref="BK245:BN248"/>
    <mergeCell ref="BT270:BW273"/>
    <mergeCell ref="CA270:CD273"/>
    <mergeCell ref="BZ250:CC253"/>
    <mergeCell ref="BZ254:CC257"/>
    <mergeCell ref="BO250:BR253"/>
    <mergeCell ref="BO254:BR257"/>
    <mergeCell ref="CA266:CD269"/>
    <mergeCell ref="CD250:CG253"/>
    <mergeCell ref="CW255:CZ258"/>
    <mergeCell ref="CW259:CZ262"/>
    <mergeCell ref="CW263:CZ266"/>
    <mergeCell ref="CW251:CZ254"/>
    <mergeCell ref="CS263:CV266"/>
    <mergeCell ref="CE266:CH269"/>
    <mergeCell ref="CI266:CL269"/>
    <mergeCell ref="CS251:CV254"/>
    <mergeCell ref="CS255:CV258"/>
    <mergeCell ref="CS259:CV262"/>
    <mergeCell ref="CH250:CK253"/>
    <mergeCell ref="CH254:CK257"/>
    <mergeCell ref="CL250:CO253"/>
    <mergeCell ref="CL254:CO257"/>
    <mergeCell ref="CD254:CG257"/>
    <mergeCell ref="U218:X221"/>
    <mergeCell ref="AN270:AQ273"/>
    <mergeCell ref="AR270:AU273"/>
    <mergeCell ref="BG237:BJ240"/>
    <mergeCell ref="BG241:BJ244"/>
    <mergeCell ref="BG245:BJ248"/>
    <mergeCell ref="BG250:BJ253"/>
    <mergeCell ref="BC237:BF240"/>
    <mergeCell ref="BC241:BF244"/>
    <mergeCell ref="BC245:BF248"/>
    <mergeCell ref="BC250:BF253"/>
    <mergeCell ref="BC254:BF257"/>
    <mergeCell ref="AO239:AR242"/>
    <mergeCell ref="AO243:AR246"/>
    <mergeCell ref="AO247:AR250"/>
    <mergeCell ref="AK239:AN242"/>
    <mergeCell ref="AK243:AN246"/>
    <mergeCell ref="AK247:AN250"/>
    <mergeCell ref="BG254:BJ257"/>
    <mergeCell ref="U222:X225"/>
    <mergeCell ref="Y222:AB225"/>
    <mergeCell ref="AC222:AF225"/>
    <mergeCell ref="AG222:AJ225"/>
    <mergeCell ref="AK222:AN225"/>
    <mergeCell ref="O249:R252"/>
    <mergeCell ref="O253:R256"/>
    <mergeCell ref="V263:Y266"/>
    <mergeCell ref="Z263:AC266"/>
    <mergeCell ref="AD263:AG266"/>
    <mergeCell ref="AH263:AK266"/>
    <mergeCell ref="AC239:AF242"/>
    <mergeCell ref="AC243:AF246"/>
    <mergeCell ref="AC247:AF250"/>
    <mergeCell ref="AG239:AJ242"/>
    <mergeCell ref="AG243:AJ246"/>
    <mergeCell ref="AG247:AJ250"/>
    <mergeCell ref="O245:R248"/>
    <mergeCell ref="Z259:AC262"/>
    <mergeCell ref="AD259:AG262"/>
    <mergeCell ref="V259:Y262"/>
    <mergeCell ref="AH259:AK262"/>
    <mergeCell ref="S245:V248"/>
    <mergeCell ref="S249:V252"/>
    <mergeCell ref="S253:V256"/>
    <mergeCell ref="U189:X192"/>
    <mergeCell ref="U193:X196"/>
    <mergeCell ref="DK204:DQ207"/>
    <mergeCell ref="CK204:CQ207"/>
    <mergeCell ref="CG192:CJ195"/>
    <mergeCell ref="FR182:FU185"/>
    <mergeCell ref="EW182:EZ185"/>
    <mergeCell ref="EW186:EZ189"/>
    <mergeCell ref="EW190:EZ193"/>
    <mergeCell ref="FA190:FD193"/>
    <mergeCell ref="FE190:FH193"/>
    <mergeCell ref="AB177:AD184"/>
    <mergeCell ref="Q176:W179"/>
    <mergeCell ref="AU177:AX180"/>
    <mergeCell ref="AE173:AH176"/>
    <mergeCell ref="AY177:BB180"/>
    <mergeCell ref="AQ177:AT180"/>
    <mergeCell ref="AX196:BA199"/>
    <mergeCell ref="BB196:BE199"/>
    <mergeCell ref="FZ174:GC177"/>
    <mergeCell ref="FV174:FY177"/>
    <mergeCell ref="GD174:GG177"/>
    <mergeCell ref="GL174:GO177"/>
    <mergeCell ref="GP174:GS177"/>
    <mergeCell ref="FV182:FY185"/>
    <mergeCell ref="FZ182:GC185"/>
    <mergeCell ref="GD182:GG185"/>
    <mergeCell ref="HB182:HE185"/>
    <mergeCell ref="GH182:GK185"/>
    <mergeCell ref="GL182:GO185"/>
    <mergeCell ref="GP182:GS185"/>
    <mergeCell ref="GT182:GW185"/>
    <mergeCell ref="GT174:GW177"/>
    <mergeCell ref="GT166:GW169"/>
    <mergeCell ref="GX178:HA181"/>
    <mergeCell ref="HB178:HE181"/>
    <mergeCell ref="HO170:HR173"/>
    <mergeCell ref="HK166:HN169"/>
    <mergeCell ref="HS182:HV185"/>
    <mergeCell ref="HO182:HR185"/>
    <mergeCell ref="HK182:HN185"/>
    <mergeCell ref="HK178:HN181"/>
    <mergeCell ref="HO178:HR181"/>
    <mergeCell ref="HK174:HN177"/>
    <mergeCell ref="HO174:HR177"/>
    <mergeCell ref="HG182:HJ185"/>
    <mergeCell ref="GX182:HA185"/>
    <mergeCell ref="GX174:HA177"/>
    <mergeCell ref="HG178:HJ181"/>
    <mergeCell ref="HG174:HJ177"/>
    <mergeCell ref="HS166:HV169"/>
    <mergeCell ref="HS170:HV173"/>
    <mergeCell ref="HS174:HV177"/>
    <mergeCell ref="HS178:HV181"/>
    <mergeCell ref="HO166:HR169"/>
    <mergeCell ref="HK170:HN173"/>
    <mergeCell ref="C109:J112"/>
    <mergeCell ref="M160:P163"/>
    <mergeCell ref="M164:P167"/>
    <mergeCell ref="CB156:CE159"/>
    <mergeCell ref="CB160:CE163"/>
    <mergeCell ref="AA108:AH111"/>
    <mergeCell ref="EB156:EE159"/>
    <mergeCell ref="AA156:AD159"/>
    <mergeCell ref="AE156:AH159"/>
    <mergeCell ref="DX156:EA159"/>
    <mergeCell ref="DP156:DS159"/>
    <mergeCell ref="DH160:DK163"/>
    <mergeCell ref="DV125:EA127"/>
    <mergeCell ref="F137:I140"/>
    <mergeCell ref="F133:I136"/>
    <mergeCell ref="F129:I132"/>
    <mergeCell ref="AJ107:AQ110"/>
    <mergeCell ref="BA107:BH110"/>
    <mergeCell ref="BS107:BZ110"/>
    <mergeCell ref="BA143:BH146"/>
    <mergeCell ref="AH143:AO146"/>
    <mergeCell ref="BS143:BZ146"/>
    <mergeCell ref="CJ143:CR146"/>
    <mergeCell ref="BK160:BN163"/>
    <mergeCell ref="BK204:BQ207"/>
    <mergeCell ref="AY192:BE195"/>
    <mergeCell ref="AK204:AQ207"/>
    <mergeCell ref="AI177:AL180"/>
    <mergeCell ref="AE177:AH180"/>
    <mergeCell ref="BC185:BF188"/>
    <mergeCell ref="AI181:AL184"/>
    <mergeCell ref="AE181:AH184"/>
    <mergeCell ref="AU181:AX184"/>
    <mergeCell ref="AY181:BB184"/>
    <mergeCell ref="AS196:AV199"/>
    <mergeCell ref="AG196:AJ199"/>
    <mergeCell ref="AG200:AJ203"/>
    <mergeCell ref="AK192:AN195"/>
    <mergeCell ref="AO192:AR195"/>
    <mergeCell ref="BK196:BN199"/>
    <mergeCell ref="BK200:BN203"/>
    <mergeCell ref="BO196:BR199"/>
    <mergeCell ref="BK192:BN195"/>
    <mergeCell ref="BO192:BR195"/>
    <mergeCell ref="AG192:AJ195"/>
    <mergeCell ref="BO185:BU188"/>
    <mergeCell ref="BC177:BF180"/>
    <mergeCell ref="AK200:AN203"/>
    <mergeCell ref="FV166:FY169"/>
    <mergeCell ref="EF164:EI167"/>
    <mergeCell ref="EB168:EE171"/>
    <mergeCell ref="EB181:EE184"/>
    <mergeCell ref="FI167:FL170"/>
    <mergeCell ref="FI171:FL174"/>
    <mergeCell ref="EB173:EH176"/>
    <mergeCell ref="CO168:CR171"/>
    <mergeCell ref="DP164:DR167"/>
    <mergeCell ref="FR178:FU181"/>
    <mergeCell ref="FR174:FU177"/>
    <mergeCell ref="BC181:BF184"/>
    <mergeCell ref="CK192:CN195"/>
    <mergeCell ref="CO192:CR195"/>
    <mergeCell ref="DC172:DF175"/>
    <mergeCell ref="DG172:DJ175"/>
    <mergeCell ref="DK172:DN175"/>
    <mergeCell ref="DC177:DF180"/>
    <mergeCell ref="DG177:DJ180"/>
    <mergeCell ref="DK177:DN180"/>
    <mergeCell ref="CR185:CX188"/>
    <mergeCell ref="CC185:CI188"/>
    <mergeCell ref="BQ177:BT180"/>
    <mergeCell ref="BU177:BX180"/>
    <mergeCell ref="CI181:CL184"/>
    <mergeCell ref="CS177:CV180"/>
    <mergeCell ref="CE177:CH180"/>
    <mergeCell ref="CA177:CD180"/>
    <mergeCell ref="HG170:HJ173"/>
    <mergeCell ref="HG166:HJ169"/>
    <mergeCell ref="GX166:HA169"/>
    <mergeCell ref="GP166:GS169"/>
    <mergeCell ref="GP170:GS173"/>
    <mergeCell ref="DG181:DJ184"/>
    <mergeCell ref="DK181:DN184"/>
    <mergeCell ref="DC181:DF184"/>
    <mergeCell ref="DO192:DR195"/>
    <mergeCell ref="DO173:DU176"/>
    <mergeCell ref="FV170:FY173"/>
    <mergeCell ref="GD166:GG169"/>
    <mergeCell ref="GD170:GG173"/>
    <mergeCell ref="GT170:GW173"/>
    <mergeCell ref="GX170:HA173"/>
    <mergeCell ref="EB164:EE167"/>
    <mergeCell ref="DE164:DG167"/>
    <mergeCell ref="FV178:FY181"/>
    <mergeCell ref="FZ178:GC181"/>
    <mergeCell ref="GD178:GG181"/>
    <mergeCell ref="GH178:GK181"/>
    <mergeCell ref="GL178:GO181"/>
    <mergeCell ref="GP178:GS181"/>
    <mergeCell ref="GT178:GW181"/>
    <mergeCell ref="HC152:HF155"/>
    <mergeCell ref="GU152:GX155"/>
    <mergeCell ref="GY152:HB155"/>
    <mergeCell ref="GE152:GH155"/>
    <mergeCell ref="GI152:GL155"/>
    <mergeCell ref="GL170:GO173"/>
    <mergeCell ref="FZ170:GC173"/>
    <mergeCell ref="GL166:GO169"/>
    <mergeCell ref="FZ166:GC169"/>
    <mergeCell ref="HB166:HE169"/>
    <mergeCell ref="HB170:HE173"/>
    <mergeCell ref="EJ156:EM159"/>
    <mergeCell ref="EJ160:EM163"/>
    <mergeCell ref="AA168:AD171"/>
    <mergeCell ref="AB115:AH118"/>
    <mergeCell ref="EJ164:EM167"/>
    <mergeCell ref="EJ168:EM171"/>
    <mergeCell ref="DX164:EA167"/>
    <mergeCell ref="DX168:EA171"/>
    <mergeCell ref="DP160:DS163"/>
    <mergeCell ref="DP168:DR171"/>
    <mergeCell ref="CS168:CV171"/>
    <mergeCell ref="CW168:CZ171"/>
    <mergeCell ref="BM168:BP171"/>
    <mergeCell ref="BX156:CA159"/>
    <mergeCell ref="BS160:BV163"/>
    <mergeCell ref="EF168:EI171"/>
    <mergeCell ref="EB152:EH155"/>
    <mergeCell ref="DD156:DG159"/>
    <mergeCell ref="CZ156:DC159"/>
    <mergeCell ref="CV160:CY163"/>
    <mergeCell ref="DD160:DG163"/>
    <mergeCell ref="BS164:BV167"/>
    <mergeCell ref="CI168:CL171"/>
    <mergeCell ref="AI156:AL159"/>
    <mergeCell ref="FA178:FG181"/>
    <mergeCell ref="FI182:FL185"/>
    <mergeCell ref="FB148:FE151"/>
    <mergeCell ref="FF148:FI151"/>
    <mergeCell ref="FJ148:FM151"/>
    <mergeCell ref="FA159:FG162"/>
    <mergeCell ref="FI186:FL189"/>
    <mergeCell ref="FI190:FL193"/>
    <mergeCell ref="FE171:FH174"/>
    <mergeCell ref="FA182:FD185"/>
    <mergeCell ref="FE182:FH185"/>
    <mergeCell ref="FI163:FL166"/>
    <mergeCell ref="FA186:FD189"/>
    <mergeCell ref="FE186:FH189"/>
    <mergeCell ref="FA163:FD166"/>
    <mergeCell ref="FA167:FD170"/>
    <mergeCell ref="FA171:FD174"/>
    <mergeCell ref="AI173:AL176"/>
    <mergeCell ref="BS156:BV159"/>
    <mergeCell ref="BQ168:BT171"/>
    <mergeCell ref="AU168:AX171"/>
    <mergeCell ref="AY168:BB171"/>
    <mergeCell ref="CW172:CZ175"/>
    <mergeCell ref="BQ172:BT175"/>
    <mergeCell ref="BU172:BX175"/>
    <mergeCell ref="CA172:CD175"/>
    <mergeCell ref="CE172:CH175"/>
    <mergeCell ref="CI172:CL175"/>
    <mergeCell ref="CO172:CR175"/>
    <mergeCell ref="CS172:CV175"/>
    <mergeCell ref="BG156:BJ159"/>
    <mergeCell ref="BC156:BF159"/>
    <mergeCell ref="CJ160:CM163"/>
    <mergeCell ref="CN160:CQ163"/>
    <mergeCell ref="CV156:CY159"/>
    <mergeCell ref="CN156:CQ159"/>
    <mergeCell ref="CJ156:CM159"/>
    <mergeCell ref="CF156:CI159"/>
    <mergeCell ref="BK156:BN159"/>
    <mergeCell ref="BO156:BR159"/>
    <mergeCell ref="AV173:BB176"/>
    <mergeCell ref="CG196:CJ199"/>
    <mergeCell ref="BX200:CA203"/>
    <mergeCell ref="BX196:CA199"/>
    <mergeCell ref="CK196:CN199"/>
    <mergeCell ref="CW177:CZ180"/>
    <mergeCell ref="BO160:BR163"/>
    <mergeCell ref="CE168:CH171"/>
    <mergeCell ref="CA168:CD171"/>
    <mergeCell ref="CR160:CU163"/>
    <mergeCell ref="CF160:CI163"/>
    <mergeCell ref="BX160:CA163"/>
    <mergeCell ref="CY191:DE194"/>
    <mergeCell ref="BY191:CE194"/>
    <mergeCell ref="CI177:CL180"/>
    <mergeCell ref="CO177:CR180"/>
    <mergeCell ref="BM177:BP180"/>
    <mergeCell ref="CA181:CD184"/>
    <mergeCell ref="CE181:CH184"/>
    <mergeCell ref="BU181:BX184"/>
    <mergeCell ref="BU168:BX171"/>
    <mergeCell ref="DB200:DE203"/>
    <mergeCell ref="BM172:BP175"/>
    <mergeCell ref="Q181:T184"/>
    <mergeCell ref="Q185:T188"/>
    <mergeCell ref="Q189:T192"/>
    <mergeCell ref="Q193:T196"/>
    <mergeCell ref="AS200:AV203"/>
    <mergeCell ref="BO200:BR203"/>
    <mergeCell ref="BG192:BJ195"/>
    <mergeCell ref="BG196:BJ199"/>
    <mergeCell ref="BG200:BJ203"/>
    <mergeCell ref="AS192:AV195"/>
    <mergeCell ref="AU185:AX188"/>
    <mergeCell ref="AY185:BB188"/>
    <mergeCell ref="U181:X184"/>
    <mergeCell ref="U185:X188"/>
    <mergeCell ref="AI185:AL188"/>
    <mergeCell ref="AE185:AH188"/>
    <mergeCell ref="AQ181:AT184"/>
    <mergeCell ref="AQ185:AT188"/>
    <mergeCell ref="BM181:BP184"/>
    <mergeCell ref="BQ181:BT184"/>
    <mergeCell ref="AK196:AN199"/>
    <mergeCell ref="AO196:AR199"/>
    <mergeCell ref="Q197:T200"/>
    <mergeCell ref="AO200:AR203"/>
    <mergeCell ref="U197:X200"/>
    <mergeCell ref="BS192:BV195"/>
    <mergeCell ref="BS196:BV199"/>
    <mergeCell ref="BS200:BV203"/>
    <mergeCell ref="DS200:DV203"/>
    <mergeCell ref="EJ196:EM199"/>
    <mergeCell ref="EJ200:EM203"/>
    <mergeCell ref="DX196:EA199"/>
    <mergeCell ref="DX200:EA203"/>
    <mergeCell ref="EB196:EE199"/>
    <mergeCell ref="EF196:EI199"/>
    <mergeCell ref="EB200:EE203"/>
    <mergeCell ref="EF200:EI203"/>
    <mergeCell ref="DS192:DV195"/>
    <mergeCell ref="DS196:DV199"/>
    <mergeCell ref="EB192:EH195"/>
    <mergeCell ref="AX200:BA203"/>
    <mergeCell ref="BB200:BE203"/>
    <mergeCell ref="DG200:DJ203"/>
    <mergeCell ref="CS192:CV195"/>
    <mergeCell ref="CS196:CV199"/>
    <mergeCell ref="CS200:CV203"/>
    <mergeCell ref="CX200:DA203"/>
    <mergeCell ref="CX196:DA199"/>
    <mergeCell ref="EF181:EI184"/>
    <mergeCell ref="EF185:EI188"/>
    <mergeCell ref="EJ177:EM180"/>
    <mergeCell ref="EJ181:EM184"/>
    <mergeCell ref="EF177:EI180"/>
    <mergeCell ref="EB185:EE188"/>
    <mergeCell ref="EB177:EE180"/>
    <mergeCell ref="DX185:EA188"/>
    <mergeCell ref="DX181:EA184"/>
    <mergeCell ref="EJ185:EM188"/>
    <mergeCell ref="DX177:EA180"/>
    <mergeCell ref="AM156:AP159"/>
    <mergeCell ref="AM168:AP171"/>
    <mergeCell ref="AI168:AL171"/>
    <mergeCell ref="AQ160:AT163"/>
    <mergeCell ref="AQ156:AT159"/>
    <mergeCell ref="AY164:BB167"/>
    <mergeCell ref="DO196:DR199"/>
    <mergeCell ref="DO200:DR203"/>
    <mergeCell ref="DB196:DE199"/>
    <mergeCell ref="DK200:DN203"/>
    <mergeCell ref="DK196:DN199"/>
    <mergeCell ref="DK192:DN195"/>
    <mergeCell ref="CB196:CE199"/>
    <mergeCell ref="CG200:CJ203"/>
    <mergeCell ref="CO181:CR184"/>
    <mergeCell ref="CS181:CV184"/>
    <mergeCell ref="CW181:CZ184"/>
    <mergeCell ref="CK200:CN203"/>
    <mergeCell ref="CB200:CE203"/>
    <mergeCell ref="CO196:CR199"/>
    <mergeCell ref="CO200:CR203"/>
    <mergeCell ref="DG192:DJ195"/>
    <mergeCell ref="DG196:DJ199"/>
    <mergeCell ref="AQ168:AT171"/>
    <mergeCell ref="AU160:AX163"/>
    <mergeCell ref="AU156:AX159"/>
    <mergeCell ref="BC164:BF167"/>
    <mergeCell ref="BC168:BF171"/>
    <mergeCell ref="BG160:BJ163"/>
    <mergeCell ref="BC160:BF163"/>
    <mergeCell ref="AY160:BB163"/>
    <mergeCell ref="AU164:AX167"/>
    <mergeCell ref="BH168:BJ171"/>
    <mergeCell ref="AY156:BB159"/>
    <mergeCell ref="GU63:GX66"/>
    <mergeCell ref="GU67:GX70"/>
    <mergeCell ref="HS50:HV53"/>
    <mergeCell ref="EW171:EZ174"/>
    <mergeCell ref="FR170:FU173"/>
    <mergeCell ref="FR166:FU169"/>
    <mergeCell ref="EW163:EZ166"/>
    <mergeCell ref="HS148:HV151"/>
    <mergeCell ref="HS152:HV155"/>
    <mergeCell ref="EU128:EW131"/>
    <mergeCell ref="EU132:EW135"/>
    <mergeCell ref="EU136:EW139"/>
    <mergeCell ref="FB144:FE147"/>
    <mergeCell ref="FF144:FI147"/>
    <mergeCell ref="FJ144:FM147"/>
    <mergeCell ref="GM152:GP155"/>
    <mergeCell ref="GQ152:GT155"/>
    <mergeCell ref="HC148:HF151"/>
    <mergeCell ref="HG148:HJ151"/>
    <mergeCell ref="HK148:HN151"/>
    <mergeCell ref="GY148:HB151"/>
    <mergeCell ref="GU148:GX151"/>
    <mergeCell ref="HG152:HJ155"/>
    <mergeCell ref="HK152:HN155"/>
    <mergeCell ref="GH50:GK53"/>
    <mergeCell ref="GL50:GO53"/>
    <mergeCell ref="GM54:GS57"/>
    <mergeCell ref="HW50:HZ53"/>
    <mergeCell ref="HW54:HZ57"/>
    <mergeCell ref="HW58:HZ61"/>
    <mergeCell ref="GT50:GW53"/>
    <mergeCell ref="HS54:HV57"/>
    <mergeCell ref="GX50:HA53"/>
    <mergeCell ref="HB50:HE53"/>
    <mergeCell ref="GU59:GX62"/>
    <mergeCell ref="HW62:HZ65"/>
    <mergeCell ref="GY59:HB62"/>
    <mergeCell ref="HC59:HF62"/>
    <mergeCell ref="GY63:HB66"/>
    <mergeCell ref="HC63:HF66"/>
    <mergeCell ref="HT66:HZ69"/>
    <mergeCell ref="GY67:HB70"/>
    <mergeCell ref="HC67:HF70"/>
    <mergeCell ref="HG59:HJ62"/>
    <mergeCell ref="HG63:HJ66"/>
    <mergeCell ref="HG67:HJ70"/>
    <mergeCell ref="HS58:HV61"/>
    <mergeCell ref="HS62:HV65"/>
    <mergeCell ref="CL134:CQ136"/>
    <mergeCell ref="AY117:BE120"/>
    <mergeCell ref="BS134:BX136"/>
    <mergeCell ref="BU95:BX98"/>
    <mergeCell ref="BY95:CB98"/>
    <mergeCell ref="CC95:CF98"/>
    <mergeCell ref="CL107:CS110"/>
    <mergeCell ref="FY59:GB62"/>
    <mergeCell ref="FY63:GB66"/>
    <mergeCell ref="FY67:GB70"/>
    <mergeCell ref="CR99:CU102"/>
    <mergeCell ref="DH99:DK102"/>
    <mergeCell ref="CC99:CF102"/>
    <mergeCell ref="DV134:EA136"/>
    <mergeCell ref="DC107:DJ110"/>
    <mergeCell ref="BU10:CC10"/>
    <mergeCell ref="BU17:CC17"/>
    <mergeCell ref="DF83:DI86"/>
    <mergeCell ref="CL87:CO90"/>
    <mergeCell ref="CL91:CO94"/>
    <mergeCell ref="DL13:DW13"/>
    <mergeCell ref="BU15:CC15"/>
    <mergeCell ref="CF15:CQ15"/>
    <mergeCell ref="CL125:CQ127"/>
    <mergeCell ref="DD117:DJ120"/>
    <mergeCell ref="CL117:CR120"/>
    <mergeCell ref="G7:Q7"/>
    <mergeCell ref="R7:AR7"/>
    <mergeCell ref="AZ7:BI7"/>
    <mergeCell ref="BL7:BT7"/>
    <mergeCell ref="AZ8:BI8"/>
    <mergeCell ref="BL8:BT8"/>
    <mergeCell ref="BL10:BT10"/>
    <mergeCell ref="AZ17:BK17"/>
    <mergeCell ref="BL17:BT17"/>
    <mergeCell ref="AZ9:BI9"/>
    <mergeCell ref="BL9:BT9"/>
    <mergeCell ref="AZ14:BK14"/>
    <mergeCell ref="BL14:BT14"/>
    <mergeCell ref="AZ13:BK13"/>
    <mergeCell ref="BL13:BT13"/>
    <mergeCell ref="AZ15:BK15"/>
    <mergeCell ref="BL15:BT15"/>
    <mergeCell ref="D91:G94"/>
    <mergeCell ref="AO91:AR94"/>
    <mergeCell ref="AS91:AV94"/>
    <mergeCell ref="AQ95:AT98"/>
    <mergeCell ref="BG95:BJ98"/>
    <mergeCell ref="AC87:AF90"/>
    <mergeCell ref="D95:G98"/>
    <mergeCell ref="H95:K98"/>
    <mergeCell ref="BI91:BL94"/>
    <mergeCell ref="R91:U94"/>
    <mergeCell ref="N91:Q94"/>
    <mergeCell ref="H91:K94"/>
    <mergeCell ref="N86:T89"/>
    <mergeCell ref="BI83:BL86"/>
    <mergeCell ref="BI87:BL90"/>
    <mergeCell ref="AG87:AJ90"/>
    <mergeCell ref="AG83:AJ86"/>
    <mergeCell ref="AC83:AF86"/>
    <mergeCell ref="V91:Y94"/>
    <mergeCell ref="N95:AC98"/>
    <mergeCell ref="AK83:AN86"/>
    <mergeCell ref="AK87:AN90"/>
    <mergeCell ref="AK91:AN94"/>
    <mergeCell ref="BA91:BD94"/>
    <mergeCell ref="F1:AY1"/>
    <mergeCell ref="F2:AY2"/>
    <mergeCell ref="AZ2:BK2"/>
    <mergeCell ref="BL2:BT2"/>
    <mergeCell ref="AZ6:BI6"/>
    <mergeCell ref="BL6:BT6"/>
    <mergeCell ref="AZ5:BI5"/>
    <mergeCell ref="BL5:BT5"/>
    <mergeCell ref="AZ4:BI4"/>
    <mergeCell ref="BL4:BT4"/>
    <mergeCell ref="F4:AO4"/>
    <mergeCell ref="F5:AO5"/>
    <mergeCell ref="AZ12:BK12"/>
    <mergeCell ref="BL12:BT12"/>
    <mergeCell ref="BU12:CC12"/>
    <mergeCell ref="BU14:CC14"/>
    <mergeCell ref="BA83:BD86"/>
    <mergeCell ref="AS87:AV90"/>
    <mergeCell ref="AW91:AZ94"/>
    <mergeCell ref="BM83:BP86"/>
    <mergeCell ref="BM87:BP90"/>
    <mergeCell ref="BM91:BP94"/>
    <mergeCell ref="BE83:BH86"/>
    <mergeCell ref="BE87:BH90"/>
    <mergeCell ref="BE91:BH94"/>
    <mergeCell ref="AW83:AZ86"/>
    <mergeCell ref="AW87:AZ90"/>
    <mergeCell ref="BU8:CC8"/>
    <mergeCell ref="BU9:CC9"/>
    <mergeCell ref="BU6:CC6"/>
    <mergeCell ref="DL7:DW7"/>
    <mergeCell ref="DA3:DI3"/>
    <mergeCell ref="DL3:DW3"/>
    <mergeCell ref="AZ3:BI3"/>
    <mergeCell ref="BL3:BT3"/>
    <mergeCell ref="CR7:CZ7"/>
    <mergeCell ref="DA7:DI7"/>
    <mergeCell ref="DL9:DW9"/>
    <mergeCell ref="CR8:CZ9"/>
    <mergeCell ref="CF8:CQ9"/>
    <mergeCell ref="DA8:DI9"/>
    <mergeCell ref="DL5:DW5"/>
    <mergeCell ref="EG5:EO5"/>
    <mergeCell ref="DX5:EF5"/>
    <mergeCell ref="DX7:EF7"/>
    <mergeCell ref="BU7:CC7"/>
    <mergeCell ref="BU3:CC3"/>
    <mergeCell ref="CF3:CQ3"/>
    <mergeCell ref="CR3:CZ3"/>
    <mergeCell ref="BU5:CC5"/>
    <mergeCell ref="CF5:CQ5"/>
    <mergeCell ref="CR5:CZ5"/>
    <mergeCell ref="DA5:DI5"/>
    <mergeCell ref="DX6:EF6"/>
    <mergeCell ref="EG6:EO6"/>
    <mergeCell ref="EG7:EO7"/>
    <mergeCell ref="CF6:CQ6"/>
    <mergeCell ref="CR6:CZ6"/>
    <mergeCell ref="DA6:DI6"/>
    <mergeCell ref="DL6:DW6"/>
    <mergeCell ref="CF7:CQ7"/>
    <mergeCell ref="DA2:DI2"/>
    <mergeCell ref="DL2:DW2"/>
    <mergeCell ref="DX2:EF2"/>
    <mergeCell ref="EG2:EO2"/>
    <mergeCell ref="BU2:CC2"/>
    <mergeCell ref="CF2:CQ2"/>
    <mergeCell ref="CR2:CZ2"/>
    <mergeCell ref="BU4:CC4"/>
    <mergeCell ref="DL4:DW4"/>
    <mergeCell ref="CF4:CQ4"/>
    <mergeCell ref="CR4:CZ4"/>
    <mergeCell ref="DA4:DI4"/>
    <mergeCell ref="DX3:EF3"/>
    <mergeCell ref="EG3:EO3"/>
    <mergeCell ref="DX4:EF4"/>
    <mergeCell ref="EG4:EO4"/>
    <mergeCell ref="DX10:EF10"/>
    <mergeCell ref="DX9:EF9"/>
    <mergeCell ref="EG9:EO9"/>
    <mergeCell ref="DX8:EF8"/>
    <mergeCell ref="EG8:EO8"/>
    <mergeCell ref="DL8:DW8"/>
    <mergeCell ref="CF11:CQ12"/>
    <mergeCell ref="CR11:CZ12"/>
    <mergeCell ref="DA11:DI12"/>
    <mergeCell ref="DA10:DI10"/>
    <mergeCell ref="DL11:DW11"/>
    <mergeCell ref="DX11:EF11"/>
    <mergeCell ref="EG12:EO12"/>
    <mergeCell ref="DL12:DW12"/>
    <mergeCell ref="DX12:EF12"/>
    <mergeCell ref="EG11:EO11"/>
    <mergeCell ref="EG10:EO10"/>
    <mergeCell ref="CF10:CQ10"/>
    <mergeCell ref="CR10:CZ10"/>
    <mergeCell ref="DL10:DW10"/>
    <mergeCell ref="DL14:DW14"/>
    <mergeCell ref="DX14:EF14"/>
    <mergeCell ref="BU13:CC13"/>
    <mergeCell ref="CR14:CZ14"/>
    <mergeCell ref="DA14:DI14"/>
    <mergeCell ref="CF14:CQ14"/>
    <mergeCell ref="CF13:CQ13"/>
    <mergeCell ref="CR13:CZ13"/>
    <mergeCell ref="DA13:DI13"/>
    <mergeCell ref="AQ20:BB21"/>
    <mergeCell ref="BL20:BW21"/>
    <mergeCell ref="CU20:DF21"/>
    <mergeCell ref="BN33:BY34"/>
    <mergeCell ref="AP33:BA34"/>
    <mergeCell ref="DQ20:EB21"/>
    <mergeCell ref="CF17:CQ17"/>
    <mergeCell ref="CF16:CQ16"/>
    <mergeCell ref="BL18:BT18"/>
    <mergeCell ref="BU18:CC18"/>
    <mergeCell ref="AZ16:BK16"/>
    <mergeCell ref="BL16:BT16"/>
    <mergeCell ref="BU16:CC16"/>
    <mergeCell ref="FI78:FL81"/>
    <mergeCell ref="EE87:EH90"/>
    <mergeCell ref="DB83:DE86"/>
    <mergeCell ref="DJ83:DM86"/>
    <mergeCell ref="CR18:CZ18"/>
    <mergeCell ref="DA18:DI18"/>
    <mergeCell ref="CR17:CZ17"/>
    <mergeCell ref="DA17:DI17"/>
    <mergeCell ref="DA16:DI16"/>
    <mergeCell ref="FC20:FN21"/>
    <mergeCell ref="DB87:DE90"/>
    <mergeCell ref="CX83:DA86"/>
    <mergeCell ref="CX87:DA90"/>
    <mergeCell ref="B121:E124"/>
    <mergeCell ref="F121:I124"/>
    <mergeCell ref="B141:E144"/>
    <mergeCell ref="B129:E132"/>
    <mergeCell ref="B133:E136"/>
    <mergeCell ref="B137:E140"/>
    <mergeCell ref="F141:I144"/>
    <mergeCell ref="AM164:AP167"/>
    <mergeCell ref="AD152:AJ155"/>
    <mergeCell ref="E162:H165"/>
    <mergeCell ref="M156:P159"/>
    <mergeCell ref="I162:L165"/>
    <mergeCell ref="AO137:AQ140"/>
    <mergeCell ref="AQ164:AT167"/>
    <mergeCell ref="AI164:AL167"/>
    <mergeCell ref="AA164:AD167"/>
    <mergeCell ref="Q164:T167"/>
    <mergeCell ref="AB134:AF136"/>
    <mergeCell ref="AB125:AF127"/>
    <mergeCell ref="P139:V142"/>
    <mergeCell ref="K128:O130"/>
    <mergeCell ref="AI160:AL163"/>
    <mergeCell ref="AE160:AH163"/>
    <mergeCell ref="AM160:AP163"/>
    <mergeCell ref="B125:E128"/>
    <mergeCell ref="F125:I128"/>
    <mergeCell ref="Q156:T159"/>
    <mergeCell ref="U156:X159"/>
    <mergeCell ref="AA160:AD163"/>
    <mergeCell ref="Q168:T171"/>
    <mergeCell ref="U168:X171"/>
    <mergeCell ref="AE164:AH167"/>
    <mergeCell ref="U160:X163"/>
    <mergeCell ref="U164:X167"/>
    <mergeCell ref="Q160:T163"/>
    <mergeCell ref="P145:W148"/>
    <mergeCell ref="J168:P171"/>
    <mergeCell ref="AE168:AH171"/>
    <mergeCell ref="AQ99:AT102"/>
    <mergeCell ref="AO83:AR86"/>
    <mergeCell ref="DF87:DI90"/>
    <mergeCell ref="DJ87:DM90"/>
    <mergeCell ref="DF91:DI94"/>
    <mergeCell ref="CX91:DA94"/>
    <mergeCell ref="DH95:DK98"/>
    <mergeCell ref="BY99:CB102"/>
    <mergeCell ref="BU99:BX102"/>
    <mergeCell ref="CP83:CS86"/>
    <mergeCell ref="CP87:CS90"/>
    <mergeCell ref="CT83:CW86"/>
    <mergeCell ref="CT87:CW90"/>
    <mergeCell ref="CT91:CW94"/>
    <mergeCell ref="CL83:CO86"/>
    <mergeCell ref="CV99:CX99"/>
    <mergeCell ref="CR95:CU98"/>
    <mergeCell ref="BG99:BJ102"/>
    <mergeCell ref="AO87:AR90"/>
    <mergeCell ref="AS83:AV86"/>
    <mergeCell ref="BA87:BD90"/>
    <mergeCell ref="DB91:DE94"/>
    <mergeCell ref="DJ91:DM94"/>
    <mergeCell ref="CP91:CS94"/>
    <mergeCell ref="GY71:HE74"/>
    <mergeCell ref="GC71:GI74"/>
    <mergeCell ref="DG79:DM82"/>
    <mergeCell ref="CQ79:CW82"/>
    <mergeCell ref="AP79:AV82"/>
    <mergeCell ref="BF79:BL82"/>
    <mergeCell ref="EI87:EL90"/>
    <mergeCell ref="EM87:EP90"/>
    <mergeCell ref="GG59:GJ62"/>
    <mergeCell ref="GG63:GJ66"/>
    <mergeCell ref="FQ74:FT77"/>
    <mergeCell ref="FQ78:FT81"/>
    <mergeCell ref="FH70:FN73"/>
    <mergeCell ref="FM78:FP81"/>
    <mergeCell ref="DN83:DQ86"/>
    <mergeCell ref="DN87:DQ90"/>
    <mergeCell ref="CG42:CI80"/>
    <mergeCell ref="CJ42:CM80"/>
    <mergeCell ref="FA74:FD77"/>
    <mergeCell ref="FE74:FH77"/>
    <mergeCell ref="FI74:FL77"/>
    <mergeCell ref="FM74:FP77"/>
    <mergeCell ref="FA78:FD81"/>
    <mergeCell ref="FE78:FH81"/>
    <mergeCell ref="DL156:DO159"/>
    <mergeCell ref="CZ160:DC163"/>
    <mergeCell ref="DK168:DN171"/>
    <mergeCell ref="EF156:EI159"/>
    <mergeCell ref="EF160:EI163"/>
    <mergeCell ref="BK152:BQ155"/>
    <mergeCell ref="CB152:CH155"/>
    <mergeCell ref="DC143:DJ146"/>
    <mergeCell ref="GO42:GU45"/>
    <mergeCell ref="BX91:CD94"/>
    <mergeCell ref="DL160:DO163"/>
    <mergeCell ref="DG168:DJ171"/>
    <mergeCell ref="DH156:DK159"/>
    <mergeCell ref="CR152:CX155"/>
    <mergeCell ref="DC168:DF171"/>
    <mergeCell ref="GT46:GW49"/>
    <mergeCell ref="BS125:BX127"/>
    <mergeCell ref="CR156:CU159"/>
    <mergeCell ref="EB160:EE163"/>
    <mergeCell ref="DT156:DW159"/>
    <mergeCell ref="DX160:EA163"/>
    <mergeCell ref="FE167:FH170"/>
    <mergeCell ref="FE163:FH166"/>
    <mergeCell ref="EW167:EZ170"/>
    <mergeCell ref="DH152:DN155"/>
    <mergeCell ref="CR15:CZ15"/>
    <mergeCell ref="CR16:CZ16"/>
    <mergeCell ref="EG130:EN133"/>
    <mergeCell ref="DV143:EB146"/>
    <mergeCell ref="DN91:DQ94"/>
    <mergeCell ref="EE95:EH98"/>
    <mergeCell ref="EI95:EL98"/>
    <mergeCell ref="EM95:EP98"/>
    <mergeCell ref="EE99:EH103"/>
    <mergeCell ref="EI99:EL103"/>
    <mergeCell ref="EM99:EP103"/>
    <mergeCell ref="EE91:EH94"/>
    <mergeCell ref="EI91:EL94"/>
    <mergeCell ref="EM91:EP94"/>
    <mergeCell ref="DA15:DI15"/>
    <mergeCell ref="DC111:DJ114"/>
    <mergeCell ref="EK117:EO119"/>
    <mergeCell ref="DU111:EB114"/>
    <mergeCell ref="DU117:EA120"/>
    <mergeCell ref="HF46:HI49"/>
    <mergeCell ref="HF50:HI53"/>
    <mergeCell ref="GG67:GJ70"/>
    <mergeCell ref="GP46:GS49"/>
    <mergeCell ref="GH46:GK49"/>
    <mergeCell ref="HB46:HE49"/>
    <mergeCell ref="DX15:EF15"/>
    <mergeCell ref="EG15:EO15"/>
    <mergeCell ref="EG13:EO13"/>
    <mergeCell ref="GP50:GS53"/>
    <mergeCell ref="GC67:GF70"/>
    <mergeCell ref="GC63:GF66"/>
    <mergeCell ref="GC59:GF62"/>
    <mergeCell ref="DX13:EF13"/>
    <mergeCell ref="EG14:EO14"/>
    <mergeCell ref="GX46:HA49"/>
    <mergeCell ref="GD46:GG49"/>
    <mergeCell ref="FZ46:GC49"/>
    <mergeCell ref="GL46:GO49"/>
    <mergeCell ref="GK59:GN62"/>
    <mergeCell ref="GK63:GN66"/>
    <mergeCell ref="GK67:GN70"/>
    <mergeCell ref="FZ50:GC53"/>
    <mergeCell ref="GD50:GG53"/>
    <mergeCell ref="HO148:HR151"/>
    <mergeCell ref="HO152:HR155"/>
    <mergeCell ref="AY111:BF114"/>
    <mergeCell ref="BQ111:BX114"/>
    <mergeCell ref="CJ111:CQ114"/>
    <mergeCell ref="DE134:DI136"/>
    <mergeCell ref="BT153:BX155"/>
    <mergeCell ref="BE153:BI155"/>
    <mergeCell ref="FN148:FQ151"/>
    <mergeCell ref="FR148:FU151"/>
    <mergeCell ref="FH140:FN143"/>
    <mergeCell ref="EJ112:EP115"/>
    <mergeCell ref="EU124:EW127"/>
    <mergeCell ref="FN144:FQ147"/>
    <mergeCell ref="FR144:FU147"/>
    <mergeCell ref="GT144:GZ147"/>
    <mergeCell ref="GE148:GH151"/>
    <mergeCell ref="GI148:GL151"/>
    <mergeCell ref="GM148:GP151"/>
    <mergeCell ref="GQ148:GT151"/>
    <mergeCell ref="AV152:BB155"/>
    <mergeCell ref="AZ125:BE127"/>
    <mergeCell ref="AZ134:BE136"/>
    <mergeCell ref="BR117:BX120"/>
  </mergeCells>
  <conditionalFormatting sqref="HI222:HJ224">
    <cfRule type="cellIs" dxfId="382" priority="1232" stopIfTrue="1" operator="greaterThan">
      <formula>$GW$242</formula>
    </cfRule>
  </conditionalFormatting>
  <conditionalFormatting sqref="IA21:IA27">
    <cfRule type="cellIs" dxfId="381" priority="1234" stopIfTrue="1" operator="greaterThan">
      <formula>#REF!</formula>
    </cfRule>
  </conditionalFormatting>
  <conditionalFormatting sqref="E33:H41 BJ22:BU24">
    <cfRule type="cellIs" dxfId="380" priority="1235" stopIfTrue="1" operator="greaterThan">
      <formula>#REF!</formula>
    </cfRule>
  </conditionalFormatting>
  <conditionalFormatting sqref="AB41:AC41 AL150:AM152 CY98 AC83:AC86 AF84:AF86 N100:O111 BP107:BR110 CF107:CH112 AF100:AI107 BF100:BF106 CI100:CI105 CN100:CQ102 Q42:R79 BV42:BV77 AH42:AH77 AL42:AL77 AZ42:AZ77 BD42:BD77 CF42:CF77 CJ42:CJ77 AV42:AW77 BM42:BM77 CY42:CY77 CN42:CN77 CC42:CC77 BH42:BH77 AP42:AP77 AD42:AD77 DC42:DC52 CG100:CH106 BP100:BT106 DC54:DC77 BS205:BU206 CC195:CF195 CF196:CF200">
    <cfRule type="cellIs" dxfId="379" priority="1236" stopIfTrue="1" operator="greaterThan">
      <formula>#REF!</formula>
    </cfRule>
  </conditionalFormatting>
  <conditionalFormatting sqref="AL22:AO25 AH23:AK26 AD24:AG27 AP24:BI24 AP22:BE23 BI21:BI23 BD21:BE21">
    <cfRule type="cellIs" dxfId="378" priority="1222" stopIfTrue="1" operator="greaterThan">
      <formula>#REF!</formula>
    </cfRule>
  </conditionalFormatting>
  <conditionalFormatting sqref="BE33:BL34 BT35:CA39 AO38:AV39 AO35:AT37 BE39:BL39 BE35:BF38 BJ35:BL38">
    <cfRule type="cellIs" dxfId="377" priority="1243" stopIfTrue="1" operator="greaterThan">
      <formula>#REF!</formula>
    </cfRule>
  </conditionalFormatting>
  <conditionalFormatting sqref="CE37">
    <cfRule type="cellIs" dxfId="376" priority="1168" stopIfTrue="1" operator="greaterThan">
      <formula>#REF!</formula>
    </cfRule>
  </conditionalFormatting>
  <conditionalFormatting sqref="AI38">
    <cfRule type="cellIs" dxfId="375" priority="1167" stopIfTrue="1" operator="greaterThan">
      <formula>#REF!</formula>
    </cfRule>
  </conditionalFormatting>
  <conditionalFormatting sqref="BG35">
    <cfRule type="cellIs" dxfId="374" priority="1166" stopIfTrue="1" operator="greaterThan">
      <formula>#REF!</formula>
    </cfRule>
  </conditionalFormatting>
  <conditionalFormatting sqref="AM26">
    <cfRule type="cellIs" dxfId="373" priority="1165" stopIfTrue="1" operator="greaterThan">
      <formula>#REF!</formula>
    </cfRule>
  </conditionalFormatting>
  <conditionalFormatting sqref="BY26">
    <cfRule type="cellIs" dxfId="372" priority="1164" stopIfTrue="1" operator="greaterThan">
      <formula>#REF!</formula>
    </cfRule>
  </conditionalFormatting>
  <conditionalFormatting sqref="BF20">
    <cfRule type="cellIs" dxfId="371" priority="1163" stopIfTrue="1" operator="greaterThan">
      <formula>#REF!</formula>
    </cfRule>
  </conditionalFormatting>
  <conditionalFormatting sqref="DJ21">
    <cfRule type="cellIs" dxfId="370" priority="1162" stopIfTrue="1" operator="greaterThan">
      <formula>#REF!</formula>
    </cfRule>
  </conditionalFormatting>
  <conditionalFormatting sqref="EC25">
    <cfRule type="cellIs" dxfId="369" priority="1161" stopIfTrue="1" operator="greaterThan">
      <formula>#REF!</formula>
    </cfRule>
  </conditionalFormatting>
  <conditionalFormatting sqref="CP25">
    <cfRule type="cellIs" dxfId="368" priority="1160" stopIfTrue="1" operator="greaterThan">
      <formula>#REF!</formula>
    </cfRule>
  </conditionalFormatting>
  <conditionalFormatting sqref="EY25">
    <cfRule type="cellIs" dxfId="367" priority="1159" stopIfTrue="1" operator="greaterThan">
      <formula>#REF!</formula>
    </cfRule>
  </conditionalFormatting>
  <conditionalFormatting sqref="FT30">
    <cfRule type="cellIs" dxfId="366" priority="1158" stopIfTrue="1" operator="greaterThan">
      <formula>#REF!</formula>
    </cfRule>
  </conditionalFormatting>
  <conditionalFormatting sqref="DT172:DW172 EL172:ET172 EV171">
    <cfRule type="cellIs" dxfId="365" priority="643" stopIfTrue="1" operator="greaterThan">
      <formula>$FW$156</formula>
    </cfRule>
  </conditionalFormatting>
  <conditionalFormatting sqref="E87:G87 H84 E42:H79">
    <cfRule type="cellIs" dxfId="364" priority="645" stopIfTrue="1" operator="greaterThan">
      <formula>#REF!</formula>
    </cfRule>
  </conditionalFormatting>
  <conditionalFormatting sqref="CC89:CG89 EJ153 CZ95:DB97 AT111:AW112 CB114:CH114 CR114:CX114 CF113:CI113 AM114:AP115 AB112:AE113 AA114:AD114 P112:S112 BZ164:BZ167 EX123:FA123 DS164:DV171 DA164:DC167 AX112:AX113 FB120:FC122 BC106:BE106 E88:G90 H85:H87 AA115 S113 AI108:AI111 BP111 DT160:DV163 BI107:BI110">
    <cfRule type="cellIs" dxfId="363" priority="646" stopIfTrue="1" operator="greaterThan">
      <formula>#REF!</formula>
    </cfRule>
  </conditionalFormatting>
  <conditionalFormatting sqref="AL113:AS113 AO111:AP112">
    <cfRule type="cellIs" dxfId="362" priority="647" stopIfTrue="1" operator="greaterThan">
      <formula>#REF!</formula>
    </cfRule>
  </conditionalFormatting>
  <conditionalFormatting sqref="AC138:AF141 AA137:AH137 AA134:AA136">
    <cfRule type="cellIs" dxfId="361" priority="648" stopIfTrue="1" operator="greaterThan">
      <formula>#REF!</formula>
    </cfRule>
  </conditionalFormatting>
  <conditionalFormatting sqref="E80:H83">
    <cfRule type="cellIs" dxfId="360" priority="642" stopIfTrue="1" operator="greaterThan">
      <formula>#REF!</formula>
    </cfRule>
  </conditionalFormatting>
  <conditionalFormatting sqref="E84:G86">
    <cfRule type="cellIs" dxfId="359" priority="641" stopIfTrue="1" operator="greaterThan">
      <formula>#REF!</formula>
    </cfRule>
  </conditionalFormatting>
  <conditionalFormatting sqref="BV85 CJ92 BQ95:BR97 CC90">
    <cfRule type="cellIs" dxfId="358" priority="636" stopIfTrue="1" operator="greaterThan">
      <formula>#REF!</formula>
    </cfRule>
  </conditionalFormatting>
  <conditionalFormatting sqref="H160:I161">
    <cfRule type="cellIs" dxfId="357" priority="639" stopIfTrue="1" operator="greaterThan">
      <formula>#REF!</formula>
    </cfRule>
  </conditionalFormatting>
  <conditionalFormatting sqref="EA121:EH121 EF118:EH120">
    <cfRule type="cellIs" dxfId="356" priority="638" stopIfTrue="1" operator="greaterThan">
      <formula>#REF!</formula>
    </cfRule>
  </conditionalFormatting>
  <conditionalFormatting sqref="P80:R83 K93:L94 Q85:R85 N84:R84 L95">
    <cfRule type="cellIs" dxfId="355" priority="637" stopIfTrue="1" operator="greaterThan">
      <formula>#REF!</formula>
    </cfRule>
  </conditionalFormatting>
  <conditionalFormatting sqref="AH113:AK113">
    <cfRule type="cellIs" dxfId="354" priority="634" stopIfTrue="1" operator="greaterThan">
      <formula>#REF!</formula>
    </cfRule>
  </conditionalFormatting>
  <conditionalFormatting sqref="AH81 AL81">
    <cfRule type="cellIs" dxfId="353" priority="631" stopIfTrue="1" operator="greaterThan">
      <formula>#REF!</formula>
    </cfRule>
  </conditionalFormatting>
  <conditionalFormatting sqref="AZ81 BD81">
    <cfRule type="cellIs" dxfId="352" priority="630" stopIfTrue="1" operator="greaterThan">
      <formula>#REF!</formula>
    </cfRule>
  </conditionalFormatting>
  <conditionalFormatting sqref="CF81 CF85 CJ81 CJ85">
    <cfRule type="cellIs" dxfId="351" priority="629" stopIfTrue="1" operator="greaterThan">
      <formula>#REF!</formula>
    </cfRule>
  </conditionalFormatting>
  <conditionalFormatting sqref="EI136">
    <cfRule type="cellIs" dxfId="350" priority="625" stopIfTrue="1" operator="greaterThan">
      <formula>#REF!</formula>
    </cfRule>
  </conditionalFormatting>
  <conditionalFormatting sqref="ED141">
    <cfRule type="cellIs" dxfId="349" priority="624" stopIfTrue="1" operator="greaterThan">
      <formula>#REF!</formula>
    </cfRule>
  </conditionalFormatting>
  <conditionalFormatting sqref="EI141">
    <cfRule type="cellIs" dxfId="348" priority="623" stopIfTrue="1" operator="greaterThan">
      <formula>#REF!</formula>
    </cfRule>
  </conditionalFormatting>
  <conditionalFormatting sqref="EF146:EF148">
    <cfRule type="cellIs" dxfId="347" priority="622" stopIfTrue="1" operator="greaterThan">
      <formula>#REF!</formula>
    </cfRule>
  </conditionalFormatting>
  <conditionalFormatting sqref="EF126">
    <cfRule type="cellIs" dxfId="346" priority="620" stopIfTrue="1" operator="greaterThan">
      <formula>#REF!</formula>
    </cfRule>
  </conditionalFormatting>
  <conditionalFormatting sqref="BM81">
    <cfRule type="cellIs" dxfId="345" priority="651" stopIfTrue="1" operator="greaterThan">
      <formula>#REF!</formula>
    </cfRule>
  </conditionalFormatting>
  <conditionalFormatting sqref="AO137">
    <cfRule type="cellIs" dxfId="344" priority="617" stopIfTrue="1" operator="greaterThan">
      <formula>#REF!</formula>
    </cfRule>
  </conditionalFormatting>
  <conditionalFormatting sqref="CZ98">
    <cfRule type="cellIs" dxfId="343" priority="614" stopIfTrue="1" operator="greaterThan">
      <formula>#REF!</formula>
    </cfRule>
  </conditionalFormatting>
  <conditionalFormatting sqref="BQ98">
    <cfRule type="cellIs" dxfId="342" priority="613" stopIfTrue="1" operator="greaterThan">
      <formula>#REF!</formula>
    </cfRule>
  </conditionalFormatting>
  <conditionalFormatting sqref="BP98:BP99">
    <cfRule type="cellIs" dxfId="341" priority="609" stopIfTrue="1" operator="greaterThan">
      <formula>#REF!</formula>
    </cfRule>
  </conditionalFormatting>
  <conditionalFormatting sqref="CY81">
    <cfRule type="cellIs" dxfId="340" priority="598" stopIfTrue="1" operator="greaterThan">
      <formula>#REF!</formula>
    </cfRule>
  </conditionalFormatting>
  <conditionalFormatting sqref="DC81">
    <cfRule type="cellIs" dxfId="339" priority="597" stopIfTrue="1" operator="greaterThan">
      <formula>#REF!</formula>
    </cfRule>
  </conditionalFormatting>
  <conditionalFormatting sqref="EN128:EQ129 EN134:EQ139 EO130:EQ133">
    <cfRule type="cellIs" dxfId="338" priority="595" stopIfTrue="1" operator="greaterThan">
      <formula>#REF!</formula>
    </cfRule>
  </conditionalFormatting>
  <conditionalFormatting sqref="EN140:EQ143">
    <cfRule type="cellIs" dxfId="337" priority="594" stopIfTrue="1" operator="greaterThan">
      <formula>#REF!</formula>
    </cfRule>
  </conditionalFormatting>
  <conditionalFormatting sqref="J121:M121">
    <cfRule type="cellIs" dxfId="336" priority="590" stopIfTrue="1" operator="greaterThan">
      <formula>#REF!</formula>
    </cfRule>
  </conditionalFormatting>
  <conditionalFormatting sqref="J117:M120">
    <cfRule type="cellIs" dxfId="335" priority="592" stopIfTrue="1" operator="greaterThan">
      <formula>#REF!</formula>
    </cfRule>
  </conditionalFormatting>
  <conditionalFormatting sqref="CO164:CQ167">
    <cfRule type="cellIs" dxfId="334" priority="575" stopIfTrue="1" operator="greaterThan">
      <formula>#REF!</formula>
    </cfRule>
  </conditionalFormatting>
  <conditionalFormatting sqref="J127:M127 J128:J130">
    <cfRule type="cellIs" dxfId="333" priority="588" stopIfTrue="1" operator="greaterThan">
      <formula>#REF!</formula>
    </cfRule>
  </conditionalFormatting>
  <conditionalFormatting sqref="J137:M138">
    <cfRule type="cellIs" dxfId="332" priority="586" stopIfTrue="1" operator="greaterThan">
      <formula>#REF!</formula>
    </cfRule>
  </conditionalFormatting>
  <conditionalFormatting sqref="Z156:Z159">
    <cfRule type="cellIs" dxfId="331" priority="585" stopIfTrue="1" operator="greaterThan">
      <formula>#REF!</formula>
    </cfRule>
  </conditionalFormatting>
  <conditionalFormatting sqref="BW156:BW159">
    <cfRule type="cellIs" dxfId="330" priority="571" stopIfTrue="1" operator="greaterThan">
      <formula>#REF!</formula>
    </cfRule>
  </conditionalFormatting>
  <conditionalFormatting sqref="J160:J161">
    <cfRule type="cellIs" dxfId="329" priority="582" stopIfTrue="1" operator="greaterThan">
      <formula>#REF!</formula>
    </cfRule>
  </conditionalFormatting>
  <conditionalFormatting sqref="DD164:DD167">
    <cfRule type="cellIs" dxfId="328" priority="580" stopIfTrue="1" operator="greaterThan">
      <formula>#REF!</formula>
    </cfRule>
  </conditionalFormatting>
  <conditionalFormatting sqref="I167:K167 H166">
    <cfRule type="cellIs" dxfId="327" priority="556" stopIfTrue="1" operator="greaterThan">
      <formula>#REF!</formula>
    </cfRule>
  </conditionalFormatting>
  <conditionalFormatting sqref="I168:I171">
    <cfRule type="cellIs" dxfId="326" priority="555" stopIfTrue="1" operator="greaterThan">
      <formula>#REF!</formula>
    </cfRule>
  </conditionalFormatting>
  <conditionalFormatting sqref="BW160:BW163">
    <cfRule type="cellIs" dxfId="325" priority="570" stopIfTrue="1" operator="greaterThan">
      <formula>#REF!</formula>
    </cfRule>
  </conditionalFormatting>
  <conditionalFormatting sqref="BW164:BW167">
    <cfRule type="cellIs" dxfId="324" priority="569" stopIfTrue="1" operator="greaterThan">
      <formula>#REF!</formula>
    </cfRule>
  </conditionalFormatting>
  <conditionalFormatting sqref="Y160:Z163">
    <cfRule type="cellIs" dxfId="323" priority="559" stopIfTrue="1" operator="greaterThan">
      <formula>#REF!</formula>
    </cfRule>
  </conditionalFormatting>
  <conditionalFormatting sqref="B141 B121 B125 B129 B133 B137">
    <cfRule type="cellIs" dxfId="322" priority="553" stopIfTrue="1" operator="greaterThan">
      <formula>#REF!</formula>
    </cfRule>
  </conditionalFormatting>
  <conditionalFormatting sqref="DC98">
    <cfRule type="cellIs" dxfId="321" priority="543" stopIfTrue="1" operator="greaterThan">
      <formula>#REF!</formula>
    </cfRule>
  </conditionalFormatting>
  <conditionalFormatting sqref="EX140:EZ143">
    <cfRule type="cellIs" dxfId="320" priority="535" stopIfTrue="1" operator="greaterThan">
      <formula>#REF!</formula>
    </cfRule>
  </conditionalFormatting>
  <conditionalFormatting sqref="EX124 EX128 EX132 EX136">
    <cfRule type="cellIs" dxfId="319" priority="533" stopIfTrue="1" operator="greaterThan">
      <formula>#REF!</formula>
    </cfRule>
  </conditionalFormatting>
  <conditionalFormatting sqref="DO168:DO171">
    <cfRule type="cellIs" dxfId="318" priority="521" stopIfTrue="1" operator="greaterThan">
      <formula>#REF!</formula>
    </cfRule>
  </conditionalFormatting>
  <conditionalFormatting sqref="CZ164:CZ167">
    <cfRule type="cellIs" dxfId="317" priority="519" stopIfTrue="1" operator="greaterThan">
      <formula>#REF!</formula>
    </cfRule>
  </conditionalFormatting>
  <conditionalFormatting sqref="CJ164:CK167">
    <cfRule type="cellIs" dxfId="316" priority="509" stopIfTrue="1" operator="greaterThan">
      <formula>#REF!</formula>
    </cfRule>
  </conditionalFormatting>
  <conditionalFormatting sqref="BS164:BV167">
    <cfRule type="cellIs" dxfId="315" priority="505" stopIfTrue="1" operator="greaterThan">
      <formula>#REF!</formula>
    </cfRule>
  </conditionalFormatting>
  <conditionalFormatting sqref="BG164:BG167">
    <cfRule type="cellIs" dxfId="314" priority="502" stopIfTrue="1" operator="greaterThan">
      <formula>#REF!</formula>
    </cfRule>
  </conditionalFormatting>
  <conditionalFormatting sqref="BG168:BG171">
    <cfRule type="cellIs" dxfId="313" priority="501" stopIfTrue="1" operator="greaterThan">
      <formula>#REF!</formula>
    </cfRule>
  </conditionalFormatting>
  <conditionalFormatting sqref="CY95:CY97">
    <cfRule type="cellIs" dxfId="312" priority="485" stopIfTrue="1" operator="greaterThan">
      <formula>#REF!</formula>
    </cfRule>
  </conditionalFormatting>
  <conditionalFormatting sqref="CV95:CV98">
    <cfRule type="cellIs" dxfId="311" priority="486" stopIfTrue="1" operator="greaterThan">
      <formula>#REF!</formula>
    </cfRule>
  </conditionalFormatting>
  <conditionalFormatting sqref="BS94:BS97">
    <cfRule type="cellIs" dxfId="310" priority="470" stopIfTrue="1" operator="greaterThan">
      <formula>#REF!</formula>
    </cfRule>
  </conditionalFormatting>
  <conditionalFormatting sqref="BS98:BS99">
    <cfRule type="cellIs" dxfId="309" priority="469" stopIfTrue="1" operator="greaterThan">
      <formula>#REF!</formula>
    </cfRule>
  </conditionalFormatting>
  <conditionalFormatting sqref="AZ95:AZ97">
    <cfRule type="cellIs" dxfId="308" priority="460" stopIfTrue="1" operator="greaterThan">
      <formula>#REF!</formula>
    </cfRule>
  </conditionalFormatting>
  <conditionalFormatting sqref="AZ98:AZ99">
    <cfRule type="cellIs" dxfId="307" priority="459" stopIfTrue="1" operator="greaterThan">
      <formula>#REF!</formula>
    </cfRule>
  </conditionalFormatting>
  <conditionalFormatting sqref="AM98:AM99 AV97 AN97">
    <cfRule type="cellIs" dxfId="306" priority="456" stopIfTrue="1" operator="greaterThan">
      <formula>#REF!</formula>
    </cfRule>
  </conditionalFormatting>
  <conditionalFormatting sqref="W88:Z89 N90:Z90">
    <cfRule type="cellIs" dxfId="305" priority="451" stopIfTrue="1" operator="greaterThan">
      <formula>#REF!</formula>
    </cfRule>
  </conditionalFormatting>
  <conditionalFormatting sqref="CN81">
    <cfRule type="cellIs" dxfId="304" priority="423" stopIfTrue="1" operator="greaterThan">
      <formula>#REF!</formula>
    </cfRule>
  </conditionalFormatting>
  <conditionalFormatting sqref="CC85">
    <cfRule type="cellIs" dxfId="303" priority="421" stopIfTrue="1" operator="greaterThan">
      <formula>#REF!</formula>
    </cfRule>
  </conditionalFormatting>
  <conditionalFormatting sqref="CC81">
    <cfRule type="cellIs" dxfId="302" priority="420" stopIfTrue="1" operator="greaterThan">
      <formula>#REF!</formula>
    </cfRule>
  </conditionalFormatting>
  <conditionalFormatting sqref="AW81">
    <cfRule type="cellIs" dxfId="301" priority="414" stopIfTrue="1" operator="greaterThan">
      <formula>#REF!</formula>
    </cfRule>
  </conditionalFormatting>
  <conditionalFormatting sqref="AD81">
    <cfRule type="cellIs" dxfId="300" priority="408" stopIfTrue="1" operator="greaterThan">
      <formula>#REF!</formula>
    </cfRule>
  </conditionalFormatting>
  <conditionalFormatting sqref="DF97">
    <cfRule type="cellIs" dxfId="299" priority="404" stopIfTrue="1" operator="greaterThan">
      <formula>#REF!</formula>
    </cfRule>
  </conditionalFormatting>
  <conditionalFormatting sqref="CW95">
    <cfRule type="cellIs" dxfId="298" priority="401" stopIfTrue="1" operator="greaterThan">
      <formula>#REF!</formula>
    </cfRule>
  </conditionalFormatting>
  <conditionalFormatting sqref="EQ156:ER157 EN158:ER171">
    <cfRule type="cellIs" dxfId="297" priority="392" stopIfTrue="1" operator="greaterThan">
      <formula>#REF!</formula>
    </cfRule>
  </conditionalFormatting>
  <conditionalFormatting sqref="D83">
    <cfRule type="cellIs" dxfId="296" priority="391" stopIfTrue="1" operator="greaterThan">
      <formula>#REF!</formula>
    </cfRule>
  </conditionalFormatting>
  <conditionalFormatting sqref="D84">
    <cfRule type="cellIs" dxfId="295" priority="390" stopIfTrue="1" operator="greaterThan">
      <formula>#REF!</formula>
    </cfRule>
  </conditionalFormatting>
  <conditionalFormatting sqref="A83:C83">
    <cfRule type="cellIs" dxfId="294" priority="389" stopIfTrue="1" operator="greaterThan">
      <formula>#REF!</formula>
    </cfRule>
  </conditionalFormatting>
  <conditionalFormatting sqref="A84:C84">
    <cfRule type="cellIs" dxfId="293" priority="388" stopIfTrue="1" operator="greaterThan">
      <formula>#REF!</formula>
    </cfRule>
  </conditionalFormatting>
  <conditionalFormatting sqref="DF82">
    <cfRule type="cellIs" dxfId="292" priority="379" stopIfTrue="1" operator="greaterThan">
      <formula>#REF!</formula>
    </cfRule>
  </conditionalFormatting>
  <conditionalFormatting sqref="BV91:BW92">
    <cfRule type="cellIs" dxfId="291" priority="369" stopIfTrue="1" operator="greaterThan">
      <formula>#REF!</formula>
    </cfRule>
  </conditionalFormatting>
  <conditionalFormatting sqref="BX90:BZ90">
    <cfRule type="cellIs" dxfId="290" priority="368" stopIfTrue="1" operator="greaterThan">
      <formula>#REF!</formula>
    </cfRule>
  </conditionalFormatting>
  <conditionalFormatting sqref="BV92:BW92">
    <cfRule type="cellIs" dxfId="289" priority="367" stopIfTrue="1" operator="greaterThan">
      <formula>#REF!</formula>
    </cfRule>
  </conditionalFormatting>
  <conditionalFormatting sqref="AC87:AC90 AF88:AF90">
    <cfRule type="cellIs" dxfId="288" priority="362" stopIfTrue="1" operator="greaterThan">
      <formula>#REF!</formula>
    </cfRule>
  </conditionalFormatting>
  <conditionalFormatting sqref="Z91:Z94 AC92:AC94">
    <cfRule type="cellIs" dxfId="287" priority="361" stopIfTrue="1" operator="greaterThan">
      <formula>#REF!</formula>
    </cfRule>
  </conditionalFormatting>
  <conditionalFormatting sqref="V91:V94 Y92:Y94">
    <cfRule type="cellIs" dxfId="286" priority="360" stopIfTrue="1" operator="greaterThan">
      <formula>#REF!</formula>
    </cfRule>
  </conditionalFormatting>
  <conditionalFormatting sqref="R91:R94 U92:U94">
    <cfRule type="cellIs" dxfId="285" priority="359" stopIfTrue="1" operator="greaterThan">
      <formula>#REF!</formula>
    </cfRule>
  </conditionalFormatting>
  <conditionalFormatting sqref="N91:N94 Q92:Q94">
    <cfRule type="cellIs" dxfId="284" priority="358" stopIfTrue="1" operator="greaterThan">
      <formula>#REF!</formula>
    </cfRule>
  </conditionalFormatting>
  <conditionalFormatting sqref="H91:H94 K92:K94">
    <cfRule type="cellIs" dxfId="283" priority="357" stopIfTrue="1" operator="greaterThan">
      <formula>#REF!</formula>
    </cfRule>
  </conditionalFormatting>
  <conditionalFormatting sqref="D91:D94 G92:G94">
    <cfRule type="cellIs" dxfId="282" priority="356" stopIfTrue="1" operator="greaterThan">
      <formula>#REF!</formula>
    </cfRule>
  </conditionalFormatting>
  <conditionalFormatting sqref="AO83:AO86 AR84:AR86">
    <cfRule type="cellIs" dxfId="281" priority="355" stopIfTrue="1" operator="greaterThan">
      <formula>#REF!</formula>
    </cfRule>
  </conditionalFormatting>
  <conditionalFormatting sqref="AO87:AO90 AR88:AR90">
    <cfRule type="cellIs" dxfId="280" priority="354" stopIfTrue="1" operator="greaterThan">
      <formula>#REF!</formula>
    </cfRule>
  </conditionalFormatting>
  <conditionalFormatting sqref="AO91:AO94 AR92:AR94">
    <cfRule type="cellIs" dxfId="279" priority="353" stopIfTrue="1" operator="greaterThan">
      <formula>#REF!</formula>
    </cfRule>
  </conditionalFormatting>
  <conditionalFormatting sqref="AS83:AS86 AV84:AV86">
    <cfRule type="cellIs" dxfId="278" priority="352" stopIfTrue="1" operator="greaterThan">
      <formula>#REF!</formula>
    </cfRule>
  </conditionalFormatting>
  <conditionalFormatting sqref="AS87:AS90 AV88:AV90">
    <cfRule type="cellIs" dxfId="277" priority="351" stopIfTrue="1" operator="greaterThan">
      <formula>#REF!</formula>
    </cfRule>
  </conditionalFormatting>
  <conditionalFormatting sqref="AS91:AS94 AV92:AV94">
    <cfRule type="cellIs" dxfId="276" priority="350" stopIfTrue="1" operator="greaterThan">
      <formula>#REF!</formula>
    </cfRule>
  </conditionalFormatting>
  <conditionalFormatting sqref="AQ95:AQ98 AT96:AT98">
    <cfRule type="cellIs" dxfId="275" priority="349" stopIfTrue="1" operator="greaterThan">
      <formula>#REF!</formula>
    </cfRule>
  </conditionalFormatting>
  <conditionalFormatting sqref="BE83:BE86 BH84:BH86">
    <cfRule type="cellIs" dxfId="274" priority="348" stopIfTrue="1" operator="greaterThan">
      <formula>#REF!</formula>
    </cfRule>
  </conditionalFormatting>
  <conditionalFormatting sqref="BE87:BE90 BH88:BH90">
    <cfRule type="cellIs" dxfId="273" priority="347" stopIfTrue="1" operator="greaterThan">
      <formula>#REF!</formula>
    </cfRule>
  </conditionalFormatting>
  <conditionalFormatting sqref="BE91:BE94 BH92:BH94">
    <cfRule type="cellIs" dxfId="272" priority="346" stopIfTrue="1" operator="greaterThan">
      <formula>#REF!</formula>
    </cfRule>
  </conditionalFormatting>
  <conditionalFormatting sqref="BG95:BG98 BJ96:BJ98">
    <cfRule type="cellIs" dxfId="271" priority="342" stopIfTrue="1" operator="greaterThan">
      <formula>#REF!</formula>
    </cfRule>
  </conditionalFormatting>
  <conditionalFormatting sqref="BU95:BU98 BX96:BX98">
    <cfRule type="cellIs" dxfId="270" priority="341" stopIfTrue="1" operator="greaterThan">
      <formula>#REF!</formula>
    </cfRule>
  </conditionalFormatting>
  <conditionalFormatting sqref="BY95:BY98 CB96:CB98">
    <cfRule type="cellIs" dxfId="269" priority="340" stopIfTrue="1" operator="greaterThan">
      <formula>#REF!</formula>
    </cfRule>
  </conditionalFormatting>
  <conditionalFormatting sqref="CC95:CC98 CF96:CF98">
    <cfRule type="cellIs" dxfId="268" priority="339" stopIfTrue="1" operator="greaterThan">
      <formula>#REF!</formula>
    </cfRule>
  </conditionalFormatting>
  <conditionalFormatting sqref="CP83:CP86 CS84:CS86">
    <cfRule type="cellIs" dxfId="267" priority="338" stopIfTrue="1" operator="greaterThan">
      <formula>#REF!</formula>
    </cfRule>
  </conditionalFormatting>
  <conditionalFormatting sqref="CP87:CP90 CS88:CS90">
    <cfRule type="cellIs" dxfId="266" priority="337" stopIfTrue="1" operator="greaterThan">
      <formula>#REF!</formula>
    </cfRule>
  </conditionalFormatting>
  <conditionalFormatting sqref="CP91:CP94 CS92:CS94">
    <cfRule type="cellIs" dxfId="265" priority="336" stopIfTrue="1" operator="greaterThan">
      <formula>#REF!</formula>
    </cfRule>
  </conditionalFormatting>
  <conditionalFormatting sqref="CR95:CR98 CU96:CU98">
    <cfRule type="cellIs" dxfId="264" priority="335" stopIfTrue="1" operator="greaterThan">
      <formula>#REF!</formula>
    </cfRule>
  </conditionalFormatting>
  <conditionalFormatting sqref="CT83:CT86 CW84:CW86">
    <cfRule type="cellIs" dxfId="263" priority="334" stopIfTrue="1" operator="greaterThan">
      <formula>#REF!</formula>
    </cfRule>
  </conditionalFormatting>
  <conditionalFormatting sqref="CT87:CT90 CW88:CW90">
    <cfRule type="cellIs" dxfId="262" priority="333" stopIfTrue="1" operator="greaterThan">
      <formula>#REF!</formula>
    </cfRule>
  </conditionalFormatting>
  <conditionalFormatting sqref="CT91:CT94 CW92:CW94">
    <cfRule type="cellIs" dxfId="261" priority="332" stopIfTrue="1" operator="greaterThan">
      <formula>#REF!</formula>
    </cfRule>
  </conditionalFormatting>
  <conditionalFormatting sqref="DF83:DF86 DI84:DI86">
    <cfRule type="cellIs" dxfId="260" priority="331" stopIfTrue="1" operator="greaterThan">
      <formula>#REF!</formula>
    </cfRule>
  </conditionalFormatting>
  <conditionalFormatting sqref="DF87:DF90 DI88:DI90">
    <cfRule type="cellIs" dxfId="259" priority="330" stopIfTrue="1" operator="greaterThan">
      <formula>#REF!</formula>
    </cfRule>
  </conditionalFormatting>
  <conditionalFormatting sqref="DF91:DF94 DI92:DI94">
    <cfRule type="cellIs" dxfId="258" priority="329" stopIfTrue="1" operator="greaterThan">
      <formula>#REF!</formula>
    </cfRule>
  </conditionalFormatting>
  <conditionalFormatting sqref="DJ83:DJ86 DM84:DM86">
    <cfRule type="cellIs" dxfId="257" priority="328" stopIfTrue="1" operator="greaterThan">
      <formula>#REF!</formula>
    </cfRule>
  </conditionalFormatting>
  <conditionalFormatting sqref="DJ87:DJ90 DM88:DM90">
    <cfRule type="cellIs" dxfId="256" priority="327" stopIfTrue="1" operator="greaterThan">
      <formula>#REF!</formula>
    </cfRule>
  </conditionalFormatting>
  <conditionalFormatting sqref="DJ91:DJ94 DM92:DM94">
    <cfRule type="cellIs" dxfId="255" priority="326" stopIfTrue="1" operator="greaterThan">
      <formula>#REF!</formula>
    </cfRule>
  </conditionalFormatting>
  <conditionalFormatting sqref="DH95:DH98 DK96:DK98">
    <cfRule type="cellIs" dxfId="254" priority="325" stopIfTrue="1" operator="greaterThan">
      <formula>#REF!</formula>
    </cfRule>
  </conditionalFormatting>
  <conditionalFormatting sqref="FA78:FA81 FD79:FD81">
    <cfRule type="cellIs" dxfId="253" priority="324" stopIfTrue="1" operator="greaterThan">
      <formula>#REF!</formula>
    </cfRule>
  </conditionalFormatting>
  <conditionalFormatting sqref="FE78:FE81 FH79:FH81">
    <cfRule type="cellIs" dxfId="252" priority="323" stopIfTrue="1" operator="greaterThan">
      <formula>#REF!</formula>
    </cfRule>
  </conditionalFormatting>
  <conditionalFormatting sqref="FI78:FI81 FL79:FL81">
    <cfRule type="cellIs" dxfId="251" priority="322" stopIfTrue="1" operator="greaterThan">
      <formula>#REF!</formula>
    </cfRule>
  </conditionalFormatting>
  <conditionalFormatting sqref="FM78:FM81 FP79:FP81">
    <cfRule type="cellIs" dxfId="250" priority="321" stopIfTrue="1" operator="greaterThan">
      <formula>#REF!</formula>
    </cfRule>
  </conditionalFormatting>
  <conditionalFormatting sqref="FQ78:FQ81 FT79:FT81">
    <cfRule type="cellIs" dxfId="249" priority="320" stopIfTrue="1" operator="greaterThan">
      <formula>#REF!</formula>
    </cfRule>
  </conditionalFormatting>
  <conditionalFormatting sqref="FU78:FU81 FX79:FX81">
    <cfRule type="cellIs" dxfId="248" priority="319" stopIfTrue="1" operator="greaterThan">
      <formula>#REF!</formula>
    </cfRule>
  </conditionalFormatting>
  <conditionalFormatting sqref="FY78:FY81 GB79:GB81">
    <cfRule type="cellIs" dxfId="247" priority="318" stopIfTrue="1" operator="greaterThan">
      <formula>#REF!</formula>
    </cfRule>
  </conditionalFormatting>
  <conditionalFormatting sqref="GC78:GC81 GF79:GF81">
    <cfRule type="cellIs" dxfId="246" priority="317" stopIfTrue="1" operator="greaterThan">
      <formula>#REF!</formula>
    </cfRule>
  </conditionalFormatting>
  <conditionalFormatting sqref="GC67:GC70 GF68:GF70">
    <cfRule type="cellIs" dxfId="245" priority="315" stopIfTrue="1" operator="greaterThan">
      <formula>#REF!</formula>
    </cfRule>
  </conditionalFormatting>
  <conditionalFormatting sqref="GC63:GC66 GF64:GF66">
    <cfRule type="cellIs" dxfId="244" priority="314" stopIfTrue="1" operator="greaterThan">
      <formula>#REF!</formula>
    </cfRule>
  </conditionalFormatting>
  <conditionalFormatting sqref="GC59:GC62 GF60:GF62">
    <cfRule type="cellIs" dxfId="243" priority="313" stopIfTrue="1" operator="greaterThan">
      <formula>#REF!</formula>
    </cfRule>
  </conditionalFormatting>
  <conditionalFormatting sqref="GG67:GG70 GJ68:GJ70">
    <cfRule type="cellIs" dxfId="242" priority="312" stopIfTrue="1" operator="greaterThan">
      <formula>#REF!</formula>
    </cfRule>
  </conditionalFormatting>
  <conditionalFormatting sqref="GG63:GG66 GJ64:GJ66">
    <cfRule type="cellIs" dxfId="241" priority="311" stopIfTrue="1" operator="greaterThan">
      <formula>#REF!</formula>
    </cfRule>
  </conditionalFormatting>
  <conditionalFormatting sqref="GG59:GG62 GJ60:GJ62">
    <cfRule type="cellIs" dxfId="240" priority="310" stopIfTrue="1" operator="greaterThan">
      <formula>#REF!</formula>
    </cfRule>
  </conditionalFormatting>
  <conditionalFormatting sqref="FZ46:FZ49 GC47:GC49">
    <cfRule type="cellIs" dxfId="239" priority="307" stopIfTrue="1" operator="greaterThan">
      <formula>#REF!</formula>
    </cfRule>
  </conditionalFormatting>
  <conditionalFormatting sqref="HW50:HW53 HZ51:HZ53">
    <cfRule type="cellIs" dxfId="238" priority="299" stopIfTrue="1" operator="greaterThan">
      <formula>#REF!</formula>
    </cfRule>
  </conditionalFormatting>
  <conditionalFormatting sqref="HW54:HW57 HZ55:HZ57">
    <cfRule type="cellIs" dxfId="237" priority="298" stopIfTrue="1" operator="greaterThan">
      <formula>#REF!</formula>
    </cfRule>
  </conditionalFormatting>
  <conditionalFormatting sqref="HW58:HW61 HZ59:HZ61">
    <cfRule type="cellIs" dxfId="236" priority="297" stopIfTrue="1" operator="greaterThan">
      <formula>#REF!</formula>
    </cfRule>
  </conditionalFormatting>
  <conditionalFormatting sqref="HW62:HW65 HZ63:HZ65">
    <cfRule type="cellIs" dxfId="235" priority="296" stopIfTrue="1" operator="greaterThan">
      <formula>#REF!</formula>
    </cfRule>
  </conditionalFormatting>
  <conditionalFormatting sqref="GY67:GY70 HB68:HB70">
    <cfRule type="cellIs" dxfId="234" priority="295" stopIfTrue="1" operator="greaterThan">
      <formula>#REF!</formula>
    </cfRule>
  </conditionalFormatting>
  <conditionalFormatting sqref="GY63:GY66 HB64:HB66">
    <cfRule type="cellIs" dxfId="233" priority="294" stopIfTrue="1" operator="greaterThan">
      <formula>#REF!</formula>
    </cfRule>
  </conditionalFormatting>
  <conditionalFormatting sqref="GY59:GY62 HB60:HB62">
    <cfRule type="cellIs" dxfId="232" priority="293" stopIfTrue="1" operator="greaterThan">
      <formula>#REF!</formula>
    </cfRule>
  </conditionalFormatting>
  <conditionalFormatting sqref="HC67:HC70 HF68:HF70">
    <cfRule type="cellIs" dxfId="231" priority="292" stopIfTrue="1" operator="greaterThan">
      <formula>#REF!</formula>
    </cfRule>
  </conditionalFormatting>
  <conditionalFormatting sqref="HC63:HC66 HF64:HF66">
    <cfRule type="cellIs" dxfId="230" priority="291" stopIfTrue="1" operator="greaterThan">
      <formula>#REF!</formula>
    </cfRule>
  </conditionalFormatting>
  <conditionalFormatting sqref="HC59:HC62 HF60:HF62">
    <cfRule type="cellIs" dxfId="229" priority="290" stopIfTrue="1" operator="greaterThan">
      <formula>#REF!</formula>
    </cfRule>
  </conditionalFormatting>
  <conditionalFormatting sqref="DH156:DH159 DK157:DK159">
    <cfRule type="cellIs" dxfId="228" priority="289" stopIfTrue="1" operator="greaterThan">
      <formula>#REF!</formula>
    </cfRule>
  </conditionalFormatting>
  <conditionalFormatting sqref="DH160:DH163 DK161:DK163">
    <cfRule type="cellIs" dxfId="227" priority="288" stopIfTrue="1" operator="greaterThan">
      <formula>#REF!</formula>
    </cfRule>
  </conditionalFormatting>
  <conditionalFormatting sqref="DL156:DL159 DO157:DO159">
    <cfRule type="cellIs" dxfId="226" priority="287" stopIfTrue="1" operator="greaterThan">
      <formula>#REF!</formula>
    </cfRule>
  </conditionalFormatting>
  <conditionalFormatting sqref="DL160:DL163 DO161:DO163">
    <cfRule type="cellIs" dxfId="225" priority="286" stopIfTrue="1" operator="greaterThan">
      <formula>#REF!</formula>
    </cfRule>
  </conditionalFormatting>
  <conditionalFormatting sqref="CV156:CV159 CY157:CY159">
    <cfRule type="cellIs" dxfId="224" priority="285" stopIfTrue="1" operator="greaterThan">
      <formula>#REF!</formula>
    </cfRule>
  </conditionalFormatting>
  <conditionalFormatting sqref="CR156:CR159 CU157:CU159">
    <cfRule type="cellIs" dxfId="223" priority="284" stopIfTrue="1" operator="greaterThan">
      <formula>#REF!</formula>
    </cfRule>
  </conditionalFormatting>
  <conditionalFormatting sqref="CV160:CV163 CY161:CY163">
    <cfRule type="cellIs" dxfId="222" priority="283" stopIfTrue="1" operator="greaterThan">
      <formula>#REF!</formula>
    </cfRule>
  </conditionalFormatting>
  <conditionalFormatting sqref="CR160:CR163 CU161:CU163">
    <cfRule type="cellIs" dxfId="221" priority="282" stopIfTrue="1" operator="greaterThan">
      <formula>#REF!</formula>
    </cfRule>
  </conditionalFormatting>
  <conditionalFormatting sqref="CF156:CF159 CI157:CI159">
    <cfRule type="cellIs" dxfId="220" priority="281" stopIfTrue="1" operator="greaterThan">
      <formula>#REF!</formula>
    </cfRule>
  </conditionalFormatting>
  <conditionalFormatting sqref="CB156:CB159 CE157:CE159">
    <cfRule type="cellIs" dxfId="219" priority="280" stopIfTrue="1" operator="greaterThan">
      <formula>#REF!</formula>
    </cfRule>
  </conditionalFormatting>
  <conditionalFormatting sqref="CB160:CB163 CE161:CE163">
    <cfRule type="cellIs" dxfId="218" priority="279" stopIfTrue="1" operator="greaterThan">
      <formula>#REF!</formula>
    </cfRule>
  </conditionalFormatting>
  <conditionalFormatting sqref="CF160:CF163 CI161:CI163">
    <cfRule type="cellIs" dxfId="217" priority="278" stopIfTrue="1" operator="greaterThan">
      <formula>#REF!</formula>
    </cfRule>
  </conditionalFormatting>
  <conditionalFormatting sqref="BO156:BO159 BR157:BR159">
    <cfRule type="cellIs" dxfId="216" priority="277" stopIfTrue="1" operator="greaterThan">
      <formula>#REF!</formula>
    </cfRule>
  </conditionalFormatting>
  <conditionalFormatting sqref="BK156:BK159 BN157:BN159">
    <cfRule type="cellIs" dxfId="215" priority="276" stopIfTrue="1" operator="greaterThan">
      <formula>#REF!</formula>
    </cfRule>
  </conditionalFormatting>
  <conditionalFormatting sqref="BK160:BK163 BN161:BN163">
    <cfRule type="cellIs" dxfId="214" priority="275" stopIfTrue="1" operator="greaterThan">
      <formula>#REF!</formula>
    </cfRule>
  </conditionalFormatting>
  <conditionalFormatting sqref="BO160:BO163 BR161:BR163">
    <cfRule type="cellIs" dxfId="213" priority="274" stopIfTrue="1" operator="greaterThan">
      <formula>#REF!</formula>
    </cfRule>
  </conditionalFormatting>
  <conditionalFormatting sqref="AY156:AY159 BB157:BB159">
    <cfRule type="cellIs" dxfId="212" priority="273" stopIfTrue="1" operator="greaterThan">
      <formula>#REF!</formula>
    </cfRule>
  </conditionalFormatting>
  <conditionalFormatting sqref="AY160:AY163 BB161:BB163">
    <cfRule type="cellIs" dxfId="211" priority="272" stopIfTrue="1" operator="greaterThan">
      <formula>#REF!</formula>
    </cfRule>
  </conditionalFormatting>
  <conditionalFormatting sqref="AU156:AU159 AX157:AX159">
    <cfRule type="cellIs" dxfId="210" priority="271" stopIfTrue="1" operator="greaterThan">
      <formula>#REF!</formula>
    </cfRule>
  </conditionalFormatting>
  <conditionalFormatting sqref="AU160:AU163 AX161:AX163">
    <cfRule type="cellIs" dxfId="209" priority="270" stopIfTrue="1" operator="greaterThan">
      <formula>#REF!</formula>
    </cfRule>
  </conditionalFormatting>
  <conditionalFormatting sqref="AU164:AU167 AX165:AX167">
    <cfRule type="cellIs" dxfId="208" priority="269" stopIfTrue="1" operator="greaterThan">
      <formula>#REF!</formula>
    </cfRule>
  </conditionalFormatting>
  <conditionalFormatting sqref="AY164:AY167 BB165:BB167">
    <cfRule type="cellIs" dxfId="207" priority="268" stopIfTrue="1" operator="greaterThan">
      <formula>#REF!</formula>
    </cfRule>
  </conditionalFormatting>
  <conditionalFormatting sqref="AU168:AU171 AX169:AX171">
    <cfRule type="cellIs" dxfId="206" priority="267" stopIfTrue="1" operator="greaterThan">
      <formula>#REF!</formula>
    </cfRule>
  </conditionalFormatting>
  <conditionalFormatting sqref="AY168:AY171 BB169:BB171">
    <cfRule type="cellIs" dxfId="205" priority="266" stopIfTrue="1" operator="greaterThan">
      <formula>#REF!</formula>
    </cfRule>
  </conditionalFormatting>
  <conditionalFormatting sqref="AI160:AI163 AL161:AL163">
    <cfRule type="cellIs" dxfId="204" priority="259" stopIfTrue="1" operator="greaterThan">
      <formula>#REF!</formula>
    </cfRule>
  </conditionalFormatting>
  <conditionalFormatting sqref="AI164:AI167 AL165:AL167">
    <cfRule type="cellIs" dxfId="203" priority="258" stopIfTrue="1" operator="greaterThan">
      <formula>#REF!</formula>
    </cfRule>
  </conditionalFormatting>
  <conditionalFormatting sqref="AE160:AE163 AH161:AH163">
    <cfRule type="cellIs" dxfId="202" priority="257" stopIfTrue="1" operator="greaterThan">
      <formula>#REF!</formula>
    </cfRule>
  </conditionalFormatting>
  <conditionalFormatting sqref="AE164:AE167 AH165:AH167">
    <cfRule type="cellIs" dxfId="201" priority="256" stopIfTrue="1" operator="greaterThan">
      <formula>#REF!</formula>
    </cfRule>
  </conditionalFormatting>
  <conditionalFormatting sqref="AA160:AA163 AD161:AD163">
    <cfRule type="cellIs" dxfId="200" priority="255" stopIfTrue="1" operator="greaterThan">
      <formula>#REF!</formula>
    </cfRule>
  </conditionalFormatting>
  <conditionalFormatting sqref="AA164:AA167 AD165:AD167">
    <cfRule type="cellIs" dxfId="199" priority="254" stopIfTrue="1" operator="greaterThan">
      <formula>#REF!</formula>
    </cfRule>
  </conditionalFormatting>
  <conditionalFormatting sqref="U160:U163 X161:X163">
    <cfRule type="cellIs" dxfId="198" priority="253" stopIfTrue="1" operator="greaterThan">
      <formula>#REF!</formula>
    </cfRule>
  </conditionalFormatting>
  <conditionalFormatting sqref="U164:U167 X165:X167">
    <cfRule type="cellIs" dxfId="197" priority="252" stopIfTrue="1" operator="greaterThan">
      <formula>#REF!</formula>
    </cfRule>
  </conditionalFormatting>
  <conditionalFormatting sqref="Q160:Q163 T161:T163">
    <cfRule type="cellIs" dxfId="196" priority="251" stopIfTrue="1" operator="greaterThan">
      <formula>#REF!</formula>
    </cfRule>
  </conditionalFormatting>
  <conditionalFormatting sqref="Q164:Q167 T165:T167">
    <cfRule type="cellIs" dxfId="195" priority="250" stopIfTrue="1" operator="greaterThan">
      <formula>#REF!</formula>
    </cfRule>
  </conditionalFormatting>
  <conditionalFormatting sqref="EB156:EB159 EE157:EE159">
    <cfRule type="cellIs" dxfId="194" priority="248" stopIfTrue="1" operator="greaterThan">
      <formula>#REF!</formula>
    </cfRule>
  </conditionalFormatting>
  <conditionalFormatting sqref="EB160:EB163 EE161:EE163">
    <cfRule type="cellIs" dxfId="193" priority="247" stopIfTrue="1" operator="greaterThan">
      <formula>#REF!</formula>
    </cfRule>
  </conditionalFormatting>
  <conditionalFormatting sqref="EB164:EB167 EE165:EE167">
    <cfRule type="cellIs" dxfId="192" priority="246" stopIfTrue="1" operator="greaterThan">
      <formula>#REF!</formula>
    </cfRule>
  </conditionalFormatting>
  <conditionalFormatting sqref="EB168:EB171 EE169:EE171">
    <cfRule type="cellIs" dxfId="191" priority="245" stopIfTrue="1" operator="greaterThan">
      <formula>#REF!</formula>
    </cfRule>
  </conditionalFormatting>
  <conditionalFormatting sqref="EF156:EF159 EI157:EI159">
    <cfRule type="cellIs" dxfId="190" priority="244" stopIfTrue="1" operator="greaterThan">
      <formula>#REF!</formula>
    </cfRule>
  </conditionalFormatting>
  <conditionalFormatting sqref="EF160:EF163 EI161:EI163">
    <cfRule type="cellIs" dxfId="189" priority="243" stopIfTrue="1" operator="greaterThan">
      <formula>#REF!</formula>
    </cfRule>
  </conditionalFormatting>
  <conditionalFormatting sqref="EF164:EF167 EI165:EI167">
    <cfRule type="cellIs" dxfId="188" priority="242" stopIfTrue="1" operator="greaterThan">
      <formula>#REF!</formula>
    </cfRule>
  </conditionalFormatting>
  <conditionalFormatting sqref="EF168:EF171 EI169:EI171">
    <cfRule type="cellIs" dxfId="187" priority="241" stopIfTrue="1" operator="greaterThan">
      <formula>#REF!</formula>
    </cfRule>
  </conditionalFormatting>
  <conditionalFormatting sqref="AI177:AI180 AL178:AL180">
    <cfRule type="cellIs" dxfId="186" priority="240" stopIfTrue="1" operator="greaterThan">
      <formula>#REF!</formula>
    </cfRule>
  </conditionalFormatting>
  <conditionalFormatting sqref="AI181:AI184 AL182:AL184">
    <cfRule type="cellIs" dxfId="185" priority="239" stopIfTrue="1" operator="greaterThan">
      <formula>#REF!</formula>
    </cfRule>
  </conditionalFormatting>
  <conditionalFormatting sqref="AE177:AE180 AH178:AH180">
    <cfRule type="cellIs" dxfId="184" priority="238" stopIfTrue="1" operator="greaterThan">
      <formula>#REF!</formula>
    </cfRule>
  </conditionalFormatting>
  <conditionalFormatting sqref="AE181:AE184 AH182:AH184">
    <cfRule type="cellIs" dxfId="183" priority="237" stopIfTrue="1" operator="greaterThan">
      <formula>#REF!</formula>
    </cfRule>
  </conditionalFormatting>
  <conditionalFormatting sqref="AY177:AY180 BB178:BB180">
    <cfRule type="cellIs" dxfId="182" priority="236" stopIfTrue="1" operator="greaterThan">
      <formula>#REF!</formula>
    </cfRule>
  </conditionalFormatting>
  <conditionalFormatting sqref="AY181:AY184 BB182:BB184">
    <cfRule type="cellIs" dxfId="181" priority="235" stopIfTrue="1" operator="greaterThan">
      <formula>#REF!</formula>
    </cfRule>
  </conditionalFormatting>
  <conditionalFormatting sqref="AU177:AU180 AX178:AX180">
    <cfRule type="cellIs" dxfId="180" priority="234" stopIfTrue="1" operator="greaterThan">
      <formula>#REF!</formula>
    </cfRule>
  </conditionalFormatting>
  <conditionalFormatting sqref="AU181:AU184 AX182:AX184">
    <cfRule type="cellIs" dxfId="179" priority="233" stopIfTrue="1" operator="greaterThan">
      <formula>#REF!</formula>
    </cfRule>
  </conditionalFormatting>
  <conditionalFormatting sqref="AU185:AU188 AX186:AX188">
    <cfRule type="cellIs" dxfId="178" priority="232" stopIfTrue="1" operator="greaterThan">
      <formula>#REF!</formula>
    </cfRule>
  </conditionalFormatting>
  <conditionalFormatting sqref="AY185:AY188 BB186:BB188">
    <cfRule type="cellIs" dxfId="177" priority="231" stopIfTrue="1" operator="greaterThan">
      <formula>#REF!</formula>
    </cfRule>
  </conditionalFormatting>
  <conditionalFormatting sqref="BQ172:BQ175 BT173:BT175">
    <cfRule type="cellIs" dxfId="176" priority="230" stopIfTrue="1" operator="greaterThan">
      <formula>#REF!</formula>
    </cfRule>
  </conditionalFormatting>
  <conditionalFormatting sqref="BQ177:BQ180 BT178:BT180">
    <cfRule type="cellIs" dxfId="175" priority="229" stopIfTrue="1" operator="greaterThan">
      <formula>#REF!</formula>
    </cfRule>
  </conditionalFormatting>
  <conditionalFormatting sqref="BU172:BU175 BX173:BX175">
    <cfRule type="cellIs" dxfId="174" priority="228" stopIfTrue="1" operator="greaterThan">
      <formula>#REF!</formula>
    </cfRule>
  </conditionalFormatting>
  <conditionalFormatting sqref="BU177:BU180 BX178:BX180">
    <cfRule type="cellIs" dxfId="173" priority="227" stopIfTrue="1" operator="greaterThan">
      <formula>#REF!</formula>
    </cfRule>
  </conditionalFormatting>
  <conditionalFormatting sqref="BY172:BY175">
    <cfRule type="cellIs" dxfId="172" priority="226" stopIfTrue="1" operator="greaterThan">
      <formula>#REF!</formula>
    </cfRule>
  </conditionalFormatting>
  <conditionalFormatting sqref="BY177:BY180">
    <cfRule type="cellIs" dxfId="171" priority="225" stopIfTrue="1" operator="greaterThan">
      <formula>#REF!</formula>
    </cfRule>
  </conditionalFormatting>
  <conditionalFormatting sqref="CE172:CE175 CH173:CH175">
    <cfRule type="cellIs" dxfId="170" priority="224" stopIfTrue="1" operator="greaterThan">
      <formula>#REF!</formula>
    </cfRule>
  </conditionalFormatting>
  <conditionalFormatting sqref="CE177:CE180 CH178:CH180">
    <cfRule type="cellIs" dxfId="169" priority="223" stopIfTrue="1" operator="greaterThan">
      <formula>#REF!</formula>
    </cfRule>
  </conditionalFormatting>
  <conditionalFormatting sqref="CI172:CI175 CL173:CL175">
    <cfRule type="cellIs" dxfId="168" priority="222" stopIfTrue="1" operator="greaterThan">
      <formula>#REF!</formula>
    </cfRule>
  </conditionalFormatting>
  <conditionalFormatting sqref="CI177:CI180 CL178:CL180">
    <cfRule type="cellIs" dxfId="167" priority="221" stopIfTrue="1" operator="greaterThan">
      <formula>#REF!</formula>
    </cfRule>
  </conditionalFormatting>
  <conditionalFormatting sqref="CS172:CS175 CV173:CV175">
    <cfRule type="cellIs" dxfId="166" priority="218" stopIfTrue="1" operator="greaterThan">
      <formula>#REF!</formula>
    </cfRule>
  </conditionalFormatting>
  <conditionalFormatting sqref="CS177:CS180 CV178:CV180">
    <cfRule type="cellIs" dxfId="165" priority="217" stopIfTrue="1" operator="greaterThan">
      <formula>#REF!</formula>
    </cfRule>
  </conditionalFormatting>
  <conditionalFormatting sqref="CW172:CW175 CZ173:CZ175">
    <cfRule type="cellIs" dxfId="164" priority="216" stopIfTrue="1" operator="greaterThan">
      <formula>#REF!</formula>
    </cfRule>
  </conditionalFormatting>
  <conditionalFormatting sqref="CW177:CW180 CZ178:CZ180">
    <cfRule type="cellIs" dxfId="163" priority="215" stopIfTrue="1" operator="greaterThan">
      <formula>#REF!</formula>
    </cfRule>
  </conditionalFormatting>
  <conditionalFormatting sqref="EB172">
    <cfRule type="cellIs" dxfId="162" priority="212" stopIfTrue="1" operator="greaterThan">
      <formula>#REF!</formula>
    </cfRule>
  </conditionalFormatting>
  <conditionalFormatting sqref="EF177:EF180 EI178:EI180">
    <cfRule type="cellIs" dxfId="161" priority="211" stopIfTrue="1" operator="greaterThan">
      <formula>#REF!</formula>
    </cfRule>
  </conditionalFormatting>
  <conditionalFormatting sqref="EF181:EF184 EI182:EI184">
    <cfRule type="cellIs" dxfId="160" priority="210" stopIfTrue="1" operator="greaterThan">
      <formula>#REF!</formula>
    </cfRule>
  </conditionalFormatting>
  <conditionalFormatting sqref="EB177:EB180 EE178:EE180">
    <cfRule type="cellIs" dxfId="159" priority="209" stopIfTrue="1" operator="greaterThan">
      <formula>#REF!</formula>
    </cfRule>
  </conditionalFormatting>
  <conditionalFormatting sqref="EB181:EB184 EE182:EE184">
    <cfRule type="cellIs" dxfId="158" priority="208" stopIfTrue="1" operator="greaterThan">
      <formula>#REF!</formula>
    </cfRule>
  </conditionalFormatting>
  <conditionalFormatting sqref="EB185:EB188 EE186:EE188">
    <cfRule type="cellIs" dxfId="157" priority="207" stopIfTrue="1" operator="greaterThan">
      <formula>#REF!</formula>
    </cfRule>
  </conditionalFormatting>
  <conditionalFormatting sqref="EF185:EF188 EI186:EI188">
    <cfRule type="cellIs" dxfId="156" priority="206" stopIfTrue="1" operator="greaterThan">
      <formula>#REF!</formula>
    </cfRule>
  </conditionalFormatting>
  <conditionalFormatting sqref="AO192:AO195 AR193:AR195">
    <cfRule type="cellIs" dxfId="155" priority="203" stopIfTrue="1" operator="greaterThan">
      <formula>#REF!</formula>
    </cfRule>
  </conditionalFormatting>
  <conditionalFormatting sqref="AO196:AO199 AR197:AR199">
    <cfRule type="cellIs" dxfId="154" priority="202" stopIfTrue="1" operator="greaterThan">
      <formula>#REF!</formula>
    </cfRule>
  </conditionalFormatting>
  <conditionalFormatting sqref="AK192:AK195 AN193:AN195">
    <cfRule type="cellIs" dxfId="153" priority="201" stopIfTrue="1" operator="greaterThan">
      <formula>#REF!</formula>
    </cfRule>
  </conditionalFormatting>
  <conditionalFormatting sqref="AK196:AK199 AN197:AN199">
    <cfRule type="cellIs" dxfId="152" priority="200" stopIfTrue="1" operator="greaterThan">
      <formula>#REF!</formula>
    </cfRule>
  </conditionalFormatting>
  <conditionalFormatting sqref="AK200:AK203 AN201:AN203">
    <cfRule type="cellIs" dxfId="151" priority="199" stopIfTrue="1" operator="greaterThan">
      <formula>#REF!</formula>
    </cfRule>
  </conditionalFormatting>
  <conditionalFormatting sqref="AO200:AO203 AR201:AR203">
    <cfRule type="cellIs" dxfId="150" priority="198" stopIfTrue="1" operator="greaterThan">
      <formula>#REF!</formula>
    </cfRule>
  </conditionalFormatting>
  <conditionalFormatting sqref="AX200:AX203 BA201:BA203">
    <cfRule type="cellIs" dxfId="149" priority="197" stopIfTrue="1" operator="greaterThan">
      <formula>#REF!</formula>
    </cfRule>
  </conditionalFormatting>
  <conditionalFormatting sqref="BB200:BB203 BE201:BE203">
    <cfRule type="cellIs" dxfId="148" priority="196" stopIfTrue="1" operator="greaterThan">
      <formula>#REF!</formula>
    </cfRule>
  </conditionalFormatting>
  <conditionalFormatting sqref="BK192:BK195 BN193:BN195">
    <cfRule type="cellIs" dxfId="147" priority="195" stopIfTrue="1" operator="greaterThan">
      <formula>#REF!</formula>
    </cfRule>
  </conditionalFormatting>
  <conditionalFormatting sqref="BK196:BK199 BN197:BN199">
    <cfRule type="cellIs" dxfId="146" priority="194" stopIfTrue="1" operator="greaterThan">
      <formula>#REF!</formula>
    </cfRule>
  </conditionalFormatting>
  <conditionalFormatting sqref="BG204 BJ204">
    <cfRule type="cellIs" dxfId="145" priority="191" stopIfTrue="1" operator="greaterThan">
      <formula>#REF!</formula>
    </cfRule>
  </conditionalFormatting>
  <conditionalFormatting sqref="BK200:BK203 BN201:BN203">
    <cfRule type="cellIs" dxfId="144" priority="190" stopIfTrue="1" operator="greaterThan">
      <formula>#REF!</formula>
    </cfRule>
  </conditionalFormatting>
  <conditionalFormatting sqref="BO192:BO195 BR193:BR195">
    <cfRule type="cellIs" dxfId="143" priority="189" stopIfTrue="1" operator="greaterThan">
      <formula>#REF!</formula>
    </cfRule>
  </conditionalFormatting>
  <conditionalFormatting sqref="BO196:BO199 BR197:BR199">
    <cfRule type="cellIs" dxfId="142" priority="188" stopIfTrue="1" operator="greaterThan">
      <formula>#REF!</formula>
    </cfRule>
  </conditionalFormatting>
  <conditionalFormatting sqref="BO200:BO203 BR201:BR203">
    <cfRule type="cellIs" dxfId="141" priority="187" stopIfTrue="1" operator="greaterThan">
      <formula>#REF!</formula>
    </cfRule>
  </conditionalFormatting>
  <conditionalFormatting sqref="BX200:BX203 CA201:CA203">
    <cfRule type="cellIs" dxfId="140" priority="186" stopIfTrue="1" operator="greaterThan">
      <formula>#REF!</formula>
    </cfRule>
  </conditionalFormatting>
  <conditionalFormatting sqref="CB200:CB203 CE201:CE203">
    <cfRule type="cellIs" dxfId="139" priority="185" stopIfTrue="1" operator="greaterThan">
      <formula>#REF!</formula>
    </cfRule>
  </conditionalFormatting>
  <conditionalFormatting sqref="CG204 CJ204">
    <cfRule type="cellIs" dxfId="138" priority="184" stopIfTrue="1" operator="greaterThan">
      <formula>#REF!</formula>
    </cfRule>
  </conditionalFormatting>
  <conditionalFormatting sqref="CK200:CK203 CN201:CN203">
    <cfRule type="cellIs" dxfId="137" priority="182" stopIfTrue="1" operator="greaterThan">
      <formula>#REF!</formula>
    </cfRule>
  </conditionalFormatting>
  <conditionalFormatting sqref="CK196:CK199 CN197:CN199">
    <cfRule type="cellIs" dxfId="136" priority="181" stopIfTrue="1" operator="greaterThan">
      <formula>#REF!</formula>
    </cfRule>
  </conditionalFormatting>
  <conditionalFormatting sqref="CK192:CK195 CN193:CN195">
    <cfRule type="cellIs" dxfId="135" priority="180" stopIfTrue="1" operator="greaterThan">
      <formula>#REF!</formula>
    </cfRule>
  </conditionalFormatting>
  <conditionalFormatting sqref="CO200:CO203 CR201:CR203">
    <cfRule type="cellIs" dxfId="134" priority="179" stopIfTrue="1" operator="greaterThan">
      <formula>#REF!</formula>
    </cfRule>
  </conditionalFormatting>
  <conditionalFormatting sqref="CO196:CO199 CR197:CR199">
    <cfRule type="cellIs" dxfId="133" priority="178" stopIfTrue="1" operator="greaterThan">
      <formula>#REF!</formula>
    </cfRule>
  </conditionalFormatting>
  <conditionalFormatting sqref="CO192:CO195 CR193:CR195">
    <cfRule type="cellIs" dxfId="132" priority="177" stopIfTrue="1" operator="greaterThan">
      <formula>#REF!</formula>
    </cfRule>
  </conditionalFormatting>
  <conditionalFormatting sqref="CX200:CX203 DA201:DA203">
    <cfRule type="cellIs" dxfId="131" priority="176" stopIfTrue="1" operator="greaterThan">
      <formula>#REF!</formula>
    </cfRule>
  </conditionalFormatting>
  <conditionalFormatting sqref="DB200:DB203 DE201:DE203">
    <cfRule type="cellIs" dxfId="130" priority="175" stopIfTrue="1" operator="greaterThan">
      <formula>#REF!</formula>
    </cfRule>
  </conditionalFormatting>
  <conditionalFormatting sqref="DG204 DJ204">
    <cfRule type="cellIs" dxfId="129" priority="174" stopIfTrue="1" operator="greaterThan">
      <formula>#REF!</formula>
    </cfRule>
  </conditionalFormatting>
  <conditionalFormatting sqref="DK200:DK203 DN201:DN203">
    <cfRule type="cellIs" dxfId="128" priority="173" stopIfTrue="1" operator="greaterThan">
      <formula>#REF!</formula>
    </cfRule>
  </conditionalFormatting>
  <conditionalFormatting sqref="DK196:DK199 DN197:DN199">
    <cfRule type="cellIs" dxfId="127" priority="172" stopIfTrue="1" operator="greaterThan">
      <formula>#REF!</formula>
    </cfRule>
  </conditionalFormatting>
  <conditionalFormatting sqref="DK192:DK195 DN193:DN195">
    <cfRule type="cellIs" dxfId="126" priority="171" stopIfTrue="1" operator="greaterThan">
      <formula>#REF!</formula>
    </cfRule>
  </conditionalFormatting>
  <conditionalFormatting sqref="DO192:DO195 DR193:DR195">
    <cfRule type="cellIs" dxfId="125" priority="170" stopIfTrue="1" operator="greaterThan">
      <formula>#REF!</formula>
    </cfRule>
  </conditionalFormatting>
  <conditionalFormatting sqref="DO196:DO199 DR197:DR199">
    <cfRule type="cellIs" dxfId="124" priority="169" stopIfTrue="1" operator="greaterThan">
      <formula>#REF!</formula>
    </cfRule>
  </conditionalFormatting>
  <conditionalFormatting sqref="DO200:DO203 DR201:DR203">
    <cfRule type="cellIs" dxfId="123" priority="168" stopIfTrue="1" operator="greaterThan">
      <formula>#REF!</formula>
    </cfRule>
  </conditionalFormatting>
  <conditionalFormatting sqref="BM172:BM175 BP173:BP175">
    <cfRule type="cellIs" dxfId="122" priority="167" stopIfTrue="1" operator="greaterThan">
      <formula>#REF!</formula>
    </cfRule>
  </conditionalFormatting>
  <conditionalFormatting sqref="BM177:BM180 BP178:BP180">
    <cfRule type="cellIs" dxfId="121" priority="166" stopIfTrue="1" operator="greaterThan">
      <formula>#REF!</formula>
    </cfRule>
  </conditionalFormatting>
  <conditionalFormatting sqref="CA172:CA175 CD173:CD175">
    <cfRule type="cellIs" dxfId="120" priority="165" stopIfTrue="1" operator="greaterThan">
      <formula>#REF!</formula>
    </cfRule>
  </conditionalFormatting>
  <conditionalFormatting sqref="CA177:CA180 CD178:CD180">
    <cfRule type="cellIs" dxfId="119" priority="164" stopIfTrue="1" operator="greaterThan">
      <formula>#REF!</formula>
    </cfRule>
  </conditionalFormatting>
  <conditionalFormatting sqref="CO172:CO175 CR173:CR175">
    <cfRule type="cellIs" dxfId="118" priority="163" stopIfTrue="1" operator="greaterThan">
      <formula>#REF!</formula>
    </cfRule>
  </conditionalFormatting>
  <conditionalFormatting sqref="CO177:CO180 CR178:CR180">
    <cfRule type="cellIs" dxfId="117" priority="162" stopIfTrue="1" operator="greaterThan">
      <formula>#REF!</formula>
    </cfRule>
  </conditionalFormatting>
  <conditionalFormatting sqref="DG172:DG175 DJ173:DJ175">
    <cfRule type="cellIs" dxfId="116" priority="161" stopIfTrue="1" operator="greaterThan">
      <formula>#REF!</formula>
    </cfRule>
  </conditionalFormatting>
  <conditionalFormatting sqref="DG177:DG180 DJ178:DJ180">
    <cfRule type="cellIs" dxfId="115" priority="160" stopIfTrue="1" operator="greaterThan">
      <formula>#REF!</formula>
    </cfRule>
  </conditionalFormatting>
  <conditionalFormatting sqref="DK172:DK175 DN173:DN175">
    <cfRule type="cellIs" dxfId="114" priority="159" stopIfTrue="1" operator="greaterThan">
      <formula>#REF!</formula>
    </cfRule>
  </conditionalFormatting>
  <conditionalFormatting sqref="DK177:DK180 DN178:DN180">
    <cfRule type="cellIs" dxfId="113" priority="158" stopIfTrue="1" operator="greaterThan">
      <formula>#REF!</formula>
    </cfRule>
  </conditionalFormatting>
  <conditionalFormatting sqref="DC172:DC175 DF173:DF175">
    <cfRule type="cellIs" dxfId="112" priority="157" stopIfTrue="1" operator="greaterThan">
      <formula>#REF!</formula>
    </cfRule>
  </conditionalFormatting>
  <conditionalFormatting sqref="DC177:DC180 DF178:DF180">
    <cfRule type="cellIs" dxfId="111" priority="156" stopIfTrue="1" operator="greaterThan">
      <formula>#REF!</formula>
    </cfRule>
  </conditionalFormatting>
  <conditionalFormatting sqref="EB200:EB203 EE201:EE203">
    <cfRule type="cellIs" dxfId="110" priority="155" stopIfTrue="1" operator="greaterThan">
      <formula>#REF!</formula>
    </cfRule>
  </conditionalFormatting>
  <conditionalFormatting sqref="EB196:EB199 EE197:EE199">
    <cfRule type="cellIs" dxfId="109" priority="154" stopIfTrue="1" operator="greaterThan">
      <formula>#REF!</formula>
    </cfRule>
  </conditionalFormatting>
  <conditionalFormatting sqref="EF196:EF199 EI197:EI199">
    <cfRule type="cellIs" dxfId="108" priority="153" stopIfTrue="1" operator="greaterThan">
      <formula>#REF!</formula>
    </cfRule>
  </conditionalFormatting>
  <conditionalFormatting sqref="EF200:EF203 EI201:EI203">
    <cfRule type="cellIs" dxfId="107" priority="152" stopIfTrue="1" operator="greaterThan">
      <formula>#REF!</formula>
    </cfRule>
  </conditionalFormatting>
  <conditionalFormatting sqref="AE172:AH172">
    <cfRule type="cellIs" dxfId="106" priority="143" stopIfTrue="1" operator="greaterThan">
      <formula>#REF!</formula>
    </cfRule>
  </conditionalFormatting>
  <conditionalFormatting sqref="FB144:FB147 FE145:FE147">
    <cfRule type="cellIs" dxfId="105" priority="129" stopIfTrue="1" operator="greaterThan">
      <formula>#REF!</formula>
    </cfRule>
  </conditionalFormatting>
  <conditionalFormatting sqref="FF144:FF147 FI145:FI147">
    <cfRule type="cellIs" dxfId="104" priority="128" stopIfTrue="1" operator="greaterThan">
      <formula>#REF!</formula>
    </cfRule>
  </conditionalFormatting>
  <conditionalFormatting sqref="FJ144:FJ147 FM145:FM147">
    <cfRule type="cellIs" dxfId="103" priority="127" stopIfTrue="1" operator="greaterThan">
      <formula>#REF!</formula>
    </cfRule>
  </conditionalFormatting>
  <conditionalFormatting sqref="FN144:FN147 FQ145:FQ147">
    <cfRule type="cellIs" dxfId="102" priority="126" stopIfTrue="1" operator="greaterThan">
      <formula>#REF!</formula>
    </cfRule>
  </conditionalFormatting>
  <conditionalFormatting sqref="FR144:FR147 FU145:FU147">
    <cfRule type="cellIs" dxfId="101" priority="125" stopIfTrue="1" operator="greaterThan">
      <formula>#REF!</formula>
    </cfRule>
  </conditionalFormatting>
  <conditionalFormatting sqref="FE167:FE170 FH168:FH170">
    <cfRule type="cellIs" dxfId="100" priority="122" stopIfTrue="1" operator="greaterThan">
      <formula>#REF!</formula>
    </cfRule>
  </conditionalFormatting>
  <conditionalFormatting sqref="FE163:FE166 FH164:FH166">
    <cfRule type="cellIs" dxfId="99" priority="121" stopIfTrue="1" operator="greaterThan">
      <formula>#REF!</formula>
    </cfRule>
  </conditionalFormatting>
  <conditionalFormatting sqref="FE171:FE174 FH172:FH174">
    <cfRule type="cellIs" dxfId="98" priority="120" stopIfTrue="1" operator="greaterThan">
      <formula>#REF!</formula>
    </cfRule>
  </conditionalFormatting>
  <conditionalFormatting sqref="FA167:FA170 FD168:FD170">
    <cfRule type="cellIs" dxfId="97" priority="119" stopIfTrue="1" operator="greaterThan">
      <formula>#REF!</formula>
    </cfRule>
  </conditionalFormatting>
  <conditionalFormatting sqref="FA163:FA166 FD164:FD166">
    <cfRule type="cellIs" dxfId="96" priority="118" stopIfTrue="1" operator="greaterThan">
      <formula>#REF!</formula>
    </cfRule>
  </conditionalFormatting>
  <conditionalFormatting sqref="FA171:FA174 FD172:FD174">
    <cfRule type="cellIs" dxfId="95" priority="117" stopIfTrue="1" operator="greaterThan">
      <formula>#REF!</formula>
    </cfRule>
  </conditionalFormatting>
  <conditionalFormatting sqref="FE186:FE189 FH187:FH189">
    <cfRule type="cellIs" dxfId="94" priority="116" stopIfTrue="1" operator="greaterThan">
      <formula>#REF!</formula>
    </cfRule>
  </conditionalFormatting>
  <conditionalFormatting sqref="FE182:FE185 FH183:FH185">
    <cfRule type="cellIs" dxfId="93" priority="115" stopIfTrue="1" operator="greaterThan">
      <formula>#REF!</formula>
    </cfRule>
  </conditionalFormatting>
  <conditionalFormatting sqref="FE190:FE193 FH191:FH193">
    <cfRule type="cellIs" dxfId="92" priority="114" stopIfTrue="1" operator="greaterThan">
      <formula>#REF!</formula>
    </cfRule>
  </conditionalFormatting>
  <conditionalFormatting sqref="FA186:FA189 FD187:FD189">
    <cfRule type="cellIs" dxfId="91" priority="113" stopIfTrue="1" operator="greaterThan">
      <formula>#REF!</formula>
    </cfRule>
  </conditionalFormatting>
  <conditionalFormatting sqref="FA182:FA185 FD183:FD185">
    <cfRule type="cellIs" dxfId="90" priority="112" stopIfTrue="1" operator="greaterThan">
      <formula>#REF!</formula>
    </cfRule>
  </conditionalFormatting>
  <conditionalFormatting sqref="FA190:FA193 FD191:FD193">
    <cfRule type="cellIs" dxfId="89" priority="111" stopIfTrue="1" operator="greaterThan">
      <formula>#REF!</formula>
    </cfRule>
  </conditionalFormatting>
  <conditionalFormatting sqref="GD182:GD185 GG183:GG185">
    <cfRule type="cellIs" dxfId="88" priority="108" stopIfTrue="1" operator="greaterThan">
      <formula>#REF!</formula>
    </cfRule>
  </conditionalFormatting>
  <conditionalFormatting sqref="GH182:GH185 GK183:GK185">
    <cfRule type="cellIs" dxfId="87" priority="107" stopIfTrue="1" operator="greaterThan">
      <formula>#REF!</formula>
    </cfRule>
  </conditionalFormatting>
  <conditionalFormatting sqref="GE148:GE151 GH149:GH151">
    <cfRule type="cellIs" dxfId="86" priority="102" stopIfTrue="1" operator="greaterThan">
      <formula>#REF!</formula>
    </cfRule>
  </conditionalFormatting>
  <conditionalFormatting sqref="GI148:GI151 GL149:GL151">
    <cfRule type="cellIs" dxfId="85" priority="101" stopIfTrue="1" operator="greaterThan">
      <formula>#REF!</formula>
    </cfRule>
  </conditionalFormatting>
  <conditionalFormatting sqref="GM148:GM151 GP149:GP151">
    <cfRule type="cellIs" dxfId="84" priority="100" stopIfTrue="1" operator="greaterThan">
      <formula>#REF!</formula>
    </cfRule>
  </conditionalFormatting>
  <conditionalFormatting sqref="GQ148:GQ151 GT149:GT151">
    <cfRule type="cellIs" dxfId="83" priority="99" stopIfTrue="1" operator="greaterThan">
      <formula>#REF!</formula>
    </cfRule>
  </conditionalFormatting>
  <conditionalFormatting sqref="GU148:GU151 GX149:GX151">
    <cfRule type="cellIs" dxfId="82" priority="98" stopIfTrue="1" operator="greaterThan">
      <formula>#REF!</formula>
    </cfRule>
  </conditionalFormatting>
  <conditionalFormatting sqref="GY148:GY151 HB149:HB151">
    <cfRule type="cellIs" dxfId="81" priority="97" stopIfTrue="1" operator="greaterThan">
      <formula>#REF!</formula>
    </cfRule>
  </conditionalFormatting>
  <conditionalFormatting sqref="HC148:HC151 HF149:HF151">
    <cfRule type="cellIs" dxfId="80" priority="96" stopIfTrue="1" operator="greaterThan">
      <formula>#REF!</formula>
    </cfRule>
  </conditionalFormatting>
  <conditionalFormatting sqref="HG148:HG151 HJ149:HJ151">
    <cfRule type="cellIs" dxfId="79" priority="95" stopIfTrue="1" operator="greaterThan">
      <formula>#REF!</formula>
    </cfRule>
  </conditionalFormatting>
  <conditionalFormatting sqref="HK148:HK151 HN149:HN151">
    <cfRule type="cellIs" dxfId="78" priority="94" stopIfTrue="1" operator="greaterThan">
      <formula>#REF!</formula>
    </cfRule>
  </conditionalFormatting>
  <conditionalFormatting sqref="Q180 T180">
    <cfRule type="cellIs" dxfId="77" priority="93" stopIfTrue="1" operator="greaterThan">
      <formula>#REF!</formula>
    </cfRule>
  </conditionalFormatting>
  <conditionalFormatting sqref="Q181:Q184 T182:T184">
    <cfRule type="cellIs" dxfId="76" priority="92" stopIfTrue="1" operator="greaterThan">
      <formula>#REF!</formula>
    </cfRule>
  </conditionalFormatting>
  <conditionalFormatting sqref="Q185:Q188 T186:T188">
    <cfRule type="cellIs" dxfId="75" priority="91" stopIfTrue="1" operator="greaterThan">
      <formula>#REF!</formula>
    </cfRule>
  </conditionalFormatting>
  <conditionalFormatting sqref="Q189:Q192 T190:T192">
    <cfRule type="cellIs" dxfId="74" priority="90" stopIfTrue="1" operator="greaterThan">
      <formula>#REF!</formula>
    </cfRule>
  </conditionalFormatting>
  <conditionalFormatting sqref="Q193:Q196 T194:T196">
    <cfRule type="cellIs" dxfId="73" priority="89" stopIfTrue="1" operator="greaterThan">
      <formula>#REF!</formula>
    </cfRule>
  </conditionalFormatting>
  <conditionalFormatting sqref="Q197:Q200 T198:T200">
    <cfRule type="cellIs" dxfId="72" priority="88" stopIfTrue="1" operator="greaterThan">
      <formula>#REF!</formula>
    </cfRule>
  </conditionalFormatting>
  <conditionalFormatting sqref="HB182:HB185 HE183:HE185">
    <cfRule type="cellIs" dxfId="71" priority="79" stopIfTrue="1" operator="greaterThan">
      <formula>#REF!</formula>
    </cfRule>
  </conditionalFormatting>
  <conditionalFormatting sqref="HO148:HO151 HR149:HR151">
    <cfRule type="cellIs" dxfId="70" priority="78" stopIfTrue="1" operator="greaterThan">
      <formula>#REF!</formula>
    </cfRule>
  </conditionalFormatting>
  <conditionalFormatting sqref="HB46:HB49 HE47:HE49">
    <cfRule type="cellIs" dxfId="69" priority="72" stopIfTrue="1" operator="greaterThan">
      <formula>#REF!</formula>
    </cfRule>
  </conditionalFormatting>
  <conditionalFormatting sqref="GX46:GX49 HA47:HA49 HF46:HF49 HI47:HI49 GT46:GT49 GW47:GW49 GP46:GP49 GS47:GS49 GL46:GL49 GO47:GO49 GH46:GH49 GK47:GK49 GD46:GD49 GG47:GG49">
    <cfRule type="cellIs" dxfId="68" priority="69" stopIfTrue="1" operator="greaterThan">
      <formula>#REF!</formula>
    </cfRule>
  </conditionalFormatting>
  <conditionalFormatting sqref="GC167:GC169 GC171:GC173 GC175:GC177 GC179:GC181 FZ166:FZ185 GC183:GC185 FY167:FY169 FY171:FY173 FY175:FY177 FY179:FY181 FY183:FY185 FV166:FV185">
    <cfRule type="cellIs" dxfId="67" priority="68" stopIfTrue="1" operator="greaterThan">
      <formula>#REF!</formula>
    </cfRule>
  </conditionalFormatting>
  <conditionalFormatting sqref="GS167:GS169 GP166:GP185 GS171:GS173 GS175:GS177 GS179:GS181 GS183:GS185 GW167:GW169 GW171:GW173 GW175:GW177 GW179:GW181 GW183:GW185 GT166:GT185">
    <cfRule type="cellIs" dxfId="66" priority="67" stopIfTrue="1" operator="greaterThan">
      <formula>#REF!</formula>
    </cfRule>
  </conditionalFormatting>
  <conditionalFormatting sqref="HN167:HN169 HN171:HN173 HN175:HN177 HN179:HN181 HN183:HN185 HK166:HK185 HR167:HR169 HR171:HR173 HR175:HR177 HR179:HR181 HR183:HR185 HO166:HO185">
    <cfRule type="cellIs" dxfId="65" priority="66" stopIfTrue="1" operator="greaterThan">
      <formula>#REF!</formula>
    </cfRule>
  </conditionalFormatting>
  <conditionalFormatting sqref="P161:P163 M160:M167 P165:P167">
    <cfRule type="cellIs" dxfId="64" priority="65" stopIfTrue="1" operator="greaterThan">
      <formula>#REF!</formula>
    </cfRule>
  </conditionalFormatting>
  <conditionalFormatting sqref="I162:I165 L163:L165">
    <cfRule type="cellIs" dxfId="63" priority="64" stopIfTrue="1" operator="greaterThan">
      <formula>#REF!</formula>
    </cfRule>
  </conditionalFormatting>
  <conditionalFormatting sqref="EI91:EI94 EL92:EL94">
    <cfRule type="cellIs" dxfId="62" priority="63" stopIfTrue="1" operator="greaterThan">
      <formula>#REF!</formula>
    </cfRule>
  </conditionalFormatting>
  <conditionalFormatting sqref="EI95:EI98 EL96:EL98">
    <cfRule type="cellIs" dxfId="61" priority="62" stopIfTrue="1" operator="greaterThan">
      <formula>#REF!</formula>
    </cfRule>
  </conditionalFormatting>
  <conditionalFormatting sqref="EM91:EM94 EP92:EP94">
    <cfRule type="cellIs" dxfId="60" priority="61" stopIfTrue="1" operator="greaterThan">
      <formula>#REF!</formula>
    </cfRule>
  </conditionalFormatting>
  <conditionalFormatting sqref="EM95:EM98 EP96:EP98">
    <cfRule type="cellIs" dxfId="59" priority="60" stopIfTrue="1" operator="greaterThan">
      <formula>#REF!</formula>
    </cfRule>
  </conditionalFormatting>
  <conditionalFormatting sqref="EE91:EE94 EH92:EH94">
    <cfRule type="cellIs" dxfId="58" priority="59" stopIfTrue="1" operator="greaterThan">
      <formula>#REF!</formula>
    </cfRule>
  </conditionalFormatting>
  <conditionalFormatting sqref="EE95:EE98 EH96:EH98">
    <cfRule type="cellIs" dxfId="57" priority="58" stopIfTrue="1" operator="greaterThan">
      <formula>#REF!</formula>
    </cfRule>
  </conditionalFormatting>
  <conditionalFormatting sqref="Y218:Y221 AB219:AB221">
    <cfRule type="cellIs" dxfId="56" priority="57" stopIfTrue="1" operator="greaterThan">
      <formula>#REF!</formula>
    </cfRule>
  </conditionalFormatting>
  <conditionalFormatting sqref="AC218:AC221 AF219:AF221">
    <cfRule type="cellIs" dxfId="55" priority="56" stopIfTrue="1" operator="greaterThan">
      <formula>#REF!</formula>
    </cfRule>
  </conditionalFormatting>
  <conditionalFormatting sqref="U218:U221 X219:X221">
    <cfRule type="cellIs" dxfId="54" priority="55" stopIfTrue="1" operator="greaterThan">
      <formula>#REF!</formula>
    </cfRule>
  </conditionalFormatting>
  <conditionalFormatting sqref="AK218:AK221 AN219:AN221">
    <cfRule type="cellIs" dxfId="53" priority="54" stopIfTrue="1" operator="greaterThan">
      <formula>#REF!</formula>
    </cfRule>
  </conditionalFormatting>
  <conditionalFormatting sqref="AO218:AO221 AR219:AR221">
    <cfRule type="cellIs" dxfId="52" priority="53" stopIfTrue="1" operator="greaterThan">
      <formula>#REF!</formula>
    </cfRule>
  </conditionalFormatting>
  <conditionalFormatting sqref="AG218:AG221 AJ219:AJ221">
    <cfRule type="cellIs" dxfId="51" priority="52" stopIfTrue="1" operator="greaterThan">
      <formula>#REF!</formula>
    </cfRule>
  </conditionalFormatting>
  <conditionalFormatting sqref="BS218:BS221 BV219:BV221">
    <cfRule type="cellIs" dxfId="50" priority="51" stopIfTrue="1" operator="greaterThan">
      <formula>#REF!</formula>
    </cfRule>
  </conditionalFormatting>
  <conditionalFormatting sqref="BS222:BS225 BV223:BV225">
    <cfRule type="cellIs" dxfId="49" priority="50" stopIfTrue="1" operator="greaterThan">
      <formula>#REF!</formula>
    </cfRule>
  </conditionalFormatting>
  <conditionalFormatting sqref="BW218:BW221 BZ219:BZ221">
    <cfRule type="cellIs" dxfId="48" priority="49" stopIfTrue="1" operator="greaterThan">
      <formula>#REF!</formula>
    </cfRule>
  </conditionalFormatting>
  <conditionalFormatting sqref="BW222:BW225 BZ223:BZ225">
    <cfRule type="cellIs" dxfId="47" priority="48" stopIfTrue="1" operator="greaterThan">
      <formula>#REF!</formula>
    </cfRule>
  </conditionalFormatting>
  <conditionalFormatting sqref="AG239:AG242 AJ240:AJ242">
    <cfRule type="cellIs" dxfId="46" priority="47" stopIfTrue="1" operator="greaterThan">
      <formula>#REF!</formula>
    </cfRule>
  </conditionalFormatting>
  <conditionalFormatting sqref="AG243:AG246 AJ244:AJ246">
    <cfRule type="cellIs" dxfId="45" priority="46" stopIfTrue="1" operator="greaterThan">
      <formula>#REF!</formula>
    </cfRule>
  </conditionalFormatting>
  <conditionalFormatting sqref="AG247:AG250 AJ248:AJ250">
    <cfRule type="cellIs" dxfId="44" priority="45" stopIfTrue="1" operator="greaterThan">
      <formula>#REF!</formula>
    </cfRule>
  </conditionalFormatting>
  <conditionalFormatting sqref="AK239:AK242 AN240:AN242">
    <cfRule type="cellIs" dxfId="43" priority="44" stopIfTrue="1" operator="greaterThan">
      <formula>#REF!</formula>
    </cfRule>
  </conditionalFormatting>
  <conditionalFormatting sqref="AK243:AK246 AN244:AN246">
    <cfRule type="cellIs" dxfId="42" priority="43" stopIfTrue="1" operator="greaterThan">
      <formula>#REF!</formula>
    </cfRule>
  </conditionalFormatting>
  <conditionalFormatting sqref="AK247:AK250 AN248:AN250">
    <cfRule type="cellIs" dxfId="41" priority="42" stopIfTrue="1" operator="greaterThan">
      <formula>#REF!</formula>
    </cfRule>
  </conditionalFormatting>
  <conditionalFormatting sqref="O245:O248 R246:R248">
    <cfRule type="cellIs" dxfId="40" priority="41" stopIfTrue="1" operator="greaterThan">
      <formula>#REF!</formula>
    </cfRule>
  </conditionalFormatting>
  <conditionalFormatting sqref="O249:O252 R250:R252">
    <cfRule type="cellIs" dxfId="39" priority="40" stopIfTrue="1" operator="greaterThan">
      <formula>#REF!</formula>
    </cfRule>
  </conditionalFormatting>
  <conditionalFormatting sqref="O253:O256 R254:R256">
    <cfRule type="cellIs" dxfId="38" priority="39" stopIfTrue="1" operator="greaterThan">
      <formula>#REF!</formula>
    </cfRule>
  </conditionalFormatting>
  <conditionalFormatting sqref="V263:V266 Y264:Y266">
    <cfRule type="cellIs" dxfId="37" priority="38" stopIfTrue="1" operator="greaterThan">
      <formula>#REF!</formula>
    </cfRule>
  </conditionalFormatting>
  <conditionalFormatting sqref="AD263:AD266 AG264:AG266">
    <cfRule type="cellIs" dxfId="36" priority="37" stopIfTrue="1" operator="greaterThan">
      <formula>#REF!</formula>
    </cfRule>
  </conditionalFormatting>
  <conditionalFormatting sqref="AH263:AH266 AK264:AK266">
    <cfRule type="cellIs" dxfId="35" priority="36" stopIfTrue="1" operator="greaterThan">
      <formula>#REF!</formula>
    </cfRule>
  </conditionalFormatting>
  <conditionalFormatting sqref="Z263:Z266 AC264:AC266">
    <cfRule type="cellIs" dxfId="34" priority="35" stopIfTrue="1" operator="greaterThan">
      <formula>#REF!</formula>
    </cfRule>
  </conditionalFormatting>
  <conditionalFormatting sqref="AN270:AN273 AQ271:AQ273">
    <cfRule type="cellIs" dxfId="33" priority="34" stopIfTrue="1" operator="greaterThan">
      <formula>#REF!</formula>
    </cfRule>
  </conditionalFormatting>
  <conditionalFormatting sqref="AR270:AR273 AU271:AU273">
    <cfRule type="cellIs" dxfId="32" priority="33" stopIfTrue="1" operator="greaterThan">
      <formula>#REF!</formula>
    </cfRule>
  </conditionalFormatting>
  <conditionalFormatting sqref="BG237:BG240 BJ238:BJ240">
    <cfRule type="cellIs" dxfId="31" priority="32" stopIfTrue="1" operator="greaterThan">
      <formula>#REF!</formula>
    </cfRule>
  </conditionalFormatting>
  <conditionalFormatting sqref="BG241:BG244 BJ242:BJ244">
    <cfRule type="cellIs" dxfId="30" priority="31" stopIfTrue="1" operator="greaterThan">
      <formula>#REF!</formula>
    </cfRule>
  </conditionalFormatting>
  <conditionalFormatting sqref="BG245:BG248 BJ246:BJ248">
    <cfRule type="cellIs" dxfId="29" priority="30" stopIfTrue="1" operator="greaterThan">
      <formula>#REF!</formula>
    </cfRule>
  </conditionalFormatting>
  <conditionalFormatting sqref="BK237:BK240 BN238:BN240">
    <cfRule type="cellIs" dxfId="28" priority="29" stopIfTrue="1" operator="greaterThan">
      <formula>#REF!</formula>
    </cfRule>
  </conditionalFormatting>
  <conditionalFormatting sqref="BK241:BK244 BN242:BN244">
    <cfRule type="cellIs" dxfId="27" priority="28" stopIfTrue="1" operator="greaterThan">
      <formula>#REF!</formula>
    </cfRule>
  </conditionalFormatting>
  <conditionalFormatting sqref="BK245:BK248 BN246:BN248">
    <cfRule type="cellIs" dxfId="26" priority="27" stopIfTrue="1" operator="greaterThan">
      <formula>#REF!</formula>
    </cfRule>
  </conditionalFormatting>
  <conditionalFormatting sqref="BG250:BG253 BJ251:BJ253">
    <cfRule type="cellIs" dxfId="25" priority="26" stopIfTrue="1" operator="greaterThan">
      <formula>#REF!</formula>
    </cfRule>
  </conditionalFormatting>
  <conditionalFormatting sqref="BG254:BG257 BJ255:BJ257">
    <cfRule type="cellIs" dxfId="24" priority="25" stopIfTrue="1" operator="greaterThan">
      <formula>#REF!</formula>
    </cfRule>
  </conditionalFormatting>
  <conditionalFormatting sqref="BK250:BK253 BN251:BN253">
    <cfRule type="cellIs" dxfId="23" priority="24" stopIfTrue="1" operator="greaterThan">
      <formula>#REF!</formula>
    </cfRule>
  </conditionalFormatting>
  <conditionalFormatting sqref="BK254:BK257 BN255:BN257">
    <cfRule type="cellIs" dxfId="22" priority="23" stopIfTrue="1" operator="greaterThan">
      <formula>#REF!</formula>
    </cfRule>
  </conditionalFormatting>
  <conditionalFormatting sqref="BL270:BL273 BO271:BO273">
    <cfRule type="cellIs" dxfId="21" priority="22" stopIfTrue="1" operator="greaterThan">
      <formula>#REF!</formula>
    </cfRule>
  </conditionalFormatting>
  <conditionalFormatting sqref="BP270:BP273 BS271:BS273">
    <cfRule type="cellIs" dxfId="20" priority="21" stopIfTrue="1" operator="greaterThan">
      <formula>#REF!</formula>
    </cfRule>
  </conditionalFormatting>
  <conditionalFormatting sqref="BT270:BT273 BW271:BW273">
    <cfRule type="cellIs" dxfId="19" priority="20" stopIfTrue="1" operator="greaterThan">
      <formula>#REF!</formula>
    </cfRule>
  </conditionalFormatting>
  <conditionalFormatting sqref="CA270:CA273 CD271:CD273">
    <cfRule type="cellIs" dxfId="18" priority="19" stopIfTrue="1" operator="greaterThan">
      <formula>#REF!</formula>
    </cfRule>
  </conditionalFormatting>
  <conditionalFormatting sqref="CE270:CE273 CH271:CH273">
    <cfRule type="cellIs" dxfId="17" priority="18" stopIfTrue="1" operator="greaterThan">
      <formula>#REF!</formula>
    </cfRule>
  </conditionalFormatting>
  <conditionalFormatting sqref="CI270:CI273 CL271:CL273">
    <cfRule type="cellIs" dxfId="16" priority="17" stopIfTrue="1" operator="greaterThan">
      <formula>#REF!</formula>
    </cfRule>
  </conditionalFormatting>
  <conditionalFormatting sqref="CZ256:CZ258 CW251:CW258 CZ252:CZ254">
    <cfRule type="cellIs" dxfId="15" priority="16" stopIfTrue="1" operator="greaterThan">
      <formula>#REF!</formula>
    </cfRule>
  </conditionalFormatting>
  <conditionalFormatting sqref="CW259:CW262 CZ260:CZ262">
    <cfRule type="cellIs" dxfId="14" priority="15" stopIfTrue="1" operator="greaterThan">
      <formula>#REF!</formula>
    </cfRule>
  </conditionalFormatting>
  <conditionalFormatting sqref="CW263:CW266 CZ264:CZ266">
    <cfRule type="cellIs" dxfId="13" priority="14" stopIfTrue="1" operator="greaterThan">
      <formula>#REF!</formula>
    </cfRule>
  </conditionalFormatting>
  <conditionalFormatting sqref="CD237:CD240 CG238:CG240">
    <cfRule type="cellIs" dxfId="12" priority="13" stopIfTrue="1" operator="greaterThan">
      <formula>#REF!</formula>
    </cfRule>
  </conditionalFormatting>
  <conditionalFormatting sqref="CD241:CD244 CG242:CG244">
    <cfRule type="cellIs" dxfId="11" priority="12" stopIfTrue="1" operator="greaterThan">
      <formula>#REF!</formula>
    </cfRule>
  </conditionalFormatting>
  <conditionalFormatting sqref="CD245:CD248 CG246:CG248">
    <cfRule type="cellIs" dxfId="10" priority="11" stopIfTrue="1" operator="greaterThan">
      <formula>#REF!</formula>
    </cfRule>
  </conditionalFormatting>
  <conditionalFormatting sqref="CH237:CH240 CK238:CK240">
    <cfRule type="cellIs" dxfId="9" priority="10" stopIfTrue="1" operator="greaterThan">
      <formula>#REF!</formula>
    </cfRule>
  </conditionalFormatting>
  <conditionalFormatting sqref="CH241:CH244 CK242:CK244">
    <cfRule type="cellIs" dxfId="8" priority="9" stopIfTrue="1" operator="greaterThan">
      <formula>#REF!</formula>
    </cfRule>
  </conditionalFormatting>
  <conditionalFormatting sqref="CH245:CH248 CK246:CK248">
    <cfRule type="cellIs" dxfId="7" priority="8" stopIfTrue="1" operator="greaterThan">
      <formula>#REF!</formula>
    </cfRule>
  </conditionalFormatting>
  <conditionalFormatting sqref="CD250:CD253 CG251:CG253">
    <cfRule type="cellIs" dxfId="6" priority="7" stopIfTrue="1" operator="greaterThan">
      <formula>#REF!</formula>
    </cfRule>
  </conditionalFormatting>
  <conditionalFormatting sqref="CD254:CD257 CG255:CG257">
    <cfRule type="cellIs" dxfId="5" priority="6" stopIfTrue="1" operator="greaterThan">
      <formula>#REF!</formula>
    </cfRule>
  </conditionalFormatting>
  <conditionalFormatting sqref="CH250:CH253 CK251:CK253">
    <cfRule type="cellIs" dxfId="4" priority="5" stopIfTrue="1" operator="greaterThan">
      <formula>#REF!</formula>
    </cfRule>
  </conditionalFormatting>
  <conditionalFormatting sqref="CH254:CH257 CK255:CK257">
    <cfRule type="cellIs" dxfId="3" priority="4" stopIfTrue="1" operator="greaterThan">
      <formula>#REF!</formula>
    </cfRule>
  </conditionalFormatting>
  <conditionalFormatting sqref="CZ244:CZ246 CW239:CW246 CZ240:CZ242">
    <cfRule type="cellIs" dxfId="2" priority="3" stopIfTrue="1" operator="greaterThan">
      <formula>#REF!</formula>
    </cfRule>
  </conditionalFormatting>
  <conditionalFormatting sqref="BL84:BL86 BI83:BI94 BL88:BL90 BL92:BL94">
    <cfRule type="cellIs" dxfId="1" priority="2" stopIfTrue="1" operator="greaterThan">
      <formula>#REF!</formula>
    </cfRule>
  </conditionalFormatting>
  <conditionalFormatting sqref="HS148:HS151 HV149:HV151">
    <cfRule type="cellIs" dxfId="0" priority="1" stopIfTrue="1" operator="greaterThan">
      <formula>#REF!</formula>
    </cfRule>
  </conditionalFormatting>
  <printOptions horizontalCentered="1" verticalCentered="1"/>
  <pageMargins left="0" right="0" top="0" bottom="0" header="0" footer="0"/>
  <pageSetup paperSize="5" scale="50" fitToWidth="6" orientation="landscape"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0949-C88D-45A4-9769-C70574180417}">
  <dimension ref="A1:L10"/>
  <sheetViews>
    <sheetView showGridLines="0" zoomScale="80" zoomScaleNormal="80" workbookViewId="0">
      <selection activeCell="B2" sqref="B2"/>
    </sheetView>
  </sheetViews>
  <sheetFormatPr defaultRowHeight="12.75" x14ac:dyDescent="0.35"/>
  <cols>
    <col min="1" max="1" width="11.53125" customWidth="1"/>
    <col min="2" max="2" width="16.86328125" customWidth="1"/>
    <col min="3" max="3" width="12.1328125" customWidth="1"/>
    <col min="4" max="4" width="15.6640625" customWidth="1"/>
    <col min="5" max="5" width="12.33203125" customWidth="1"/>
    <col min="6" max="6" width="14" customWidth="1"/>
    <col min="7" max="7" width="19.86328125" customWidth="1"/>
    <col min="8" max="8" width="12.6640625" customWidth="1"/>
    <col min="9" max="9" width="10.1328125" customWidth="1"/>
  </cols>
  <sheetData>
    <row r="1" spans="1:12" x14ac:dyDescent="0.35">
      <c r="A1" s="1129" t="s">
        <v>564</v>
      </c>
      <c r="B1" s="1130"/>
      <c r="C1" s="1129" t="s">
        <v>565</v>
      </c>
      <c r="D1" s="1131"/>
      <c r="E1" s="1130"/>
      <c r="F1" s="1129" t="s">
        <v>566</v>
      </c>
      <c r="G1" s="1131"/>
      <c r="H1" s="1131"/>
      <c r="I1" s="1130"/>
      <c r="J1" s="1129" t="s">
        <v>547</v>
      </c>
      <c r="K1" s="1131"/>
      <c r="L1" s="1130"/>
    </row>
    <row r="2" spans="1:12" x14ac:dyDescent="0.35">
      <c r="A2" s="839"/>
      <c r="B2" s="840" t="s">
        <v>567</v>
      </c>
      <c r="C2" s="840" t="s">
        <v>568</v>
      </c>
      <c r="D2" s="840" t="s">
        <v>569</v>
      </c>
      <c r="E2" s="840" t="s">
        <v>101</v>
      </c>
      <c r="F2" s="840" t="s">
        <v>570</v>
      </c>
      <c r="G2" s="840" t="s">
        <v>571</v>
      </c>
      <c r="H2" s="840" t="s">
        <v>572</v>
      </c>
      <c r="I2" s="840" t="s">
        <v>573</v>
      </c>
      <c r="J2" s="1132"/>
      <c r="K2" s="1133"/>
      <c r="L2" s="1134"/>
    </row>
    <row r="3" spans="1:12" x14ac:dyDescent="0.35">
      <c r="A3" s="841"/>
      <c r="B3" s="842" t="s">
        <v>574</v>
      </c>
      <c r="C3" s="843"/>
      <c r="D3" s="843"/>
      <c r="E3" s="843"/>
      <c r="F3" s="844"/>
      <c r="G3" s="844"/>
      <c r="H3" s="844"/>
      <c r="I3" s="844"/>
      <c r="J3" s="1126"/>
      <c r="K3" s="1127"/>
      <c r="L3" s="1128"/>
    </row>
    <row r="4" spans="1:12" x14ac:dyDescent="0.35">
      <c r="A4" s="841"/>
      <c r="B4" s="845" t="s">
        <v>575</v>
      </c>
      <c r="C4" s="843"/>
      <c r="D4" s="843"/>
      <c r="E4" s="843"/>
      <c r="F4" s="844"/>
      <c r="G4" s="844"/>
      <c r="H4" s="844"/>
      <c r="I4" s="844"/>
      <c r="J4" s="1126"/>
      <c r="K4" s="1127"/>
      <c r="L4" s="1128"/>
    </row>
    <row r="5" spans="1:12" x14ac:dyDescent="0.35">
      <c r="A5" s="841"/>
      <c r="B5" s="845" t="s">
        <v>208</v>
      </c>
      <c r="C5" s="843"/>
      <c r="D5" s="843"/>
      <c r="E5" s="843"/>
      <c r="F5" s="844"/>
      <c r="G5" s="844"/>
      <c r="H5" s="844"/>
      <c r="I5" s="844"/>
      <c r="J5" s="1126"/>
      <c r="K5" s="1127"/>
      <c r="L5" s="1128"/>
    </row>
    <row r="6" spans="1:12" x14ac:dyDescent="0.35">
      <c r="A6" s="841"/>
      <c r="B6" s="845" t="s">
        <v>576</v>
      </c>
      <c r="C6" s="843"/>
      <c r="D6" s="843"/>
      <c r="E6" s="843"/>
      <c r="F6" s="844"/>
      <c r="G6" s="843"/>
      <c r="H6" s="843"/>
      <c r="I6" s="843"/>
      <c r="J6" s="1135"/>
      <c r="K6" s="1127"/>
      <c r="L6" s="1128"/>
    </row>
    <row r="7" spans="1:12" x14ac:dyDescent="0.35">
      <c r="A7" s="841"/>
      <c r="B7" s="845"/>
      <c r="C7" s="843"/>
      <c r="D7" s="843"/>
      <c r="E7" s="843"/>
      <c r="F7" s="843"/>
      <c r="G7" s="843"/>
      <c r="H7" s="843"/>
      <c r="I7" s="843"/>
      <c r="J7" s="1126"/>
      <c r="K7" s="1127"/>
      <c r="L7" s="1128"/>
    </row>
    <row r="8" spans="1:12" x14ac:dyDescent="0.35">
      <c r="A8" s="841"/>
      <c r="B8" s="841"/>
      <c r="C8" s="843"/>
      <c r="D8" s="843"/>
      <c r="E8" s="843"/>
      <c r="F8" s="843"/>
      <c r="G8" s="843"/>
      <c r="H8" s="843"/>
      <c r="I8" s="843"/>
      <c r="J8" s="1126"/>
      <c r="K8" s="1127"/>
      <c r="L8" s="1128"/>
    </row>
    <row r="9" spans="1:12" x14ac:dyDescent="0.35">
      <c r="A9" s="841"/>
      <c r="B9" s="841"/>
      <c r="C9" s="843"/>
      <c r="D9" s="843"/>
      <c r="E9" s="843"/>
      <c r="F9" s="843"/>
      <c r="G9" s="843"/>
      <c r="H9" s="843"/>
      <c r="I9" s="843"/>
      <c r="J9" s="1126"/>
      <c r="K9" s="1127"/>
      <c r="L9" s="1128"/>
    </row>
    <row r="10" spans="1:12" x14ac:dyDescent="0.35">
      <c r="A10" s="841"/>
      <c r="B10" s="841"/>
      <c r="C10" s="843"/>
      <c r="D10" s="843"/>
      <c r="E10" s="843" t="str">
        <f>IF(SUM(C10:D10)=0,"",SUM(C10:D10))</f>
        <v/>
      </c>
      <c r="F10" s="843"/>
      <c r="G10" s="843"/>
      <c r="H10" s="843"/>
      <c r="I10" s="843"/>
      <c r="J10" s="1126"/>
      <c r="K10" s="1127"/>
      <c r="L10" s="1128"/>
    </row>
  </sheetData>
  <mergeCells count="13">
    <mergeCell ref="J10:L10"/>
    <mergeCell ref="J4:L4"/>
    <mergeCell ref="J5:L5"/>
    <mergeCell ref="J6:L6"/>
    <mergeCell ref="J7:L7"/>
    <mergeCell ref="J8:L8"/>
    <mergeCell ref="J9:L9"/>
    <mergeCell ref="J3:L3"/>
    <mergeCell ref="A1:B1"/>
    <mergeCell ref="C1:E1"/>
    <mergeCell ref="F1:I1"/>
    <mergeCell ref="J1:L1"/>
    <mergeCell ref="J2:L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HOME</vt:lpstr>
      <vt:lpstr>MACHINE INFO</vt:lpstr>
      <vt:lpstr>TABLE INFO</vt:lpstr>
      <vt:lpstr>Blank</vt:lpstr>
      <vt:lpstr>Blank2</vt:lpstr>
      <vt:lpstr>TEMPLATE</vt:lpstr>
      <vt:lpstr>TOTALS</vt:lpstr>
      <vt:lpstr>REPORTS</vt:lpstr>
      <vt:lpstr>FLOOR PLAN</vt:lpstr>
      <vt:lpstr>CHAIRS</vt:lpstr>
      <vt:lpstr>Blank!Print_Area</vt:lpstr>
      <vt:lpstr>Blank2!Print_Area</vt:lpstr>
      <vt:lpstr>'MACHINE INFO'!Print_Area</vt:lpstr>
      <vt:lpstr>REPORTS!Print_Area</vt:lpstr>
      <vt:lpstr>TEMPLATE!Print_Area</vt:lpstr>
      <vt:lpstr>TOTALS!Print_Area</vt:lpstr>
      <vt:lpstr>Blank!Print_Titles</vt:lpstr>
      <vt:lpstr>Blank2!Print_Titles</vt:lpstr>
      <vt:lpstr>'MACHINE INFO'!Print_Titles</vt:lpstr>
      <vt:lpstr>REPORTS!Print_Titles</vt:lpstr>
      <vt:lpstr>TEMPLATE!Print_Titles</vt:lpstr>
      <vt:lpstr>TOTALS!Print_Titles</vt:lpstr>
      <vt:lpstr>HOME!TABLE</vt:lpstr>
      <vt:lpstr>HOME!TABLE_10</vt:lpstr>
      <vt:lpstr>HOME!TABLE_11</vt:lpstr>
      <vt:lpstr>HOME!TABLE_12</vt:lpstr>
      <vt:lpstr>HOME!TABLE_9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Majestic Casino Slot Manager</dc:creator>
  <cp:lastModifiedBy>Napoleon III Payawal</cp:lastModifiedBy>
  <cp:lastPrinted>2025-06-07T20:35:03Z</cp:lastPrinted>
  <dcterms:created xsi:type="dcterms:W3CDTF">2012-02-13T06:28:21Z</dcterms:created>
  <dcterms:modified xsi:type="dcterms:W3CDTF">2025-12-26T02:45:40Z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